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11.xml" ContentType="application/vnd.openxmlformats-officedocument.drawing+xml"/>
  <Override PartName="/xl/charts/chart13.xml" ContentType="application/vnd.openxmlformats-officedocument.drawingml.chart+xml"/>
  <Override PartName="/xl/drawings/drawing12.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13.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4.xml" ContentType="application/vnd.openxmlformats-officedocument.drawing+xml"/>
  <Override PartName="/xl/charts/chart20.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564CA151-5A5B-428A-3C10-775976492406}"/>
  <workbookPr codeName="ThisWorkbook"/>
  <mc:AlternateContent xmlns:mc="http://schemas.openxmlformats.org/markup-compatibility/2006">
    <mc:Choice Requires="x15">
      <x15ac:absPath xmlns:x15ac="http://schemas.microsoft.com/office/spreadsheetml/2010/11/ac" url="C:\Users\MatthewHe\Downloads\"/>
    </mc:Choice>
  </mc:AlternateContent>
  <xr:revisionPtr revIDLastSave="0" documentId="13_ncr:1_{48952383-764A-47E0-81D5-468F89D67225}" xr6:coauthVersionLast="47" xr6:coauthVersionMax="47" xr10:uidLastSave="{00000000-0000-0000-0000-000000000000}"/>
  <bookViews>
    <workbookView xWindow="-108" yWindow="-108" windowWidth="23256" windowHeight="13896" tabRatio="825" firstSheet="1" activeTab="1" xr2:uid="{00000000-000D-0000-FFFF-FFFF00000000}"/>
  </bookViews>
  <sheets>
    <sheet name="Notice" sheetId="30" state="hidden" r:id="rId1"/>
    <sheet name="Model" sheetId="2" r:id="rId2"/>
    <sheet name="Contents" sheetId="19" r:id="rId3"/>
    <sheet name="IP_Assumptions" sheetId="3" r:id="rId4"/>
    <sheet name="IP_Schedule" sheetId="7" r:id="rId5"/>
    <sheet name="IP_Outgoings" sheetId="8" r:id="rId6"/>
    <sheet name="CF_Tenant" sheetId="6" r:id="rId7"/>
    <sheet name="CF_Building" sheetId="11" r:id="rId8"/>
    <sheet name="DT_BLI" sheetId="14" state="hidden" r:id="rId9"/>
    <sheet name="DT_OR" sheetId="13" state="hidden" r:id="rId10"/>
    <sheet name="DT_NLC" sheetId="16" state="hidden" r:id="rId11"/>
    <sheet name="DT_TI" sheetId="17" state="hidden" r:id="rId12"/>
    <sheet name="DT_MR" sheetId="22" state="hidden" r:id="rId13"/>
    <sheet name="DT_LUA" sheetId="35" state="hidden" r:id="rId14"/>
    <sheet name="DT_CU" sheetId="26" state="hidden" r:id="rId15"/>
    <sheet name="Calc_DCF" sheetId="12" r:id="rId16"/>
    <sheet name="Calc_Cap" sheetId="10" r:id="rId17"/>
    <sheet name="DCF-Output" sheetId="46" r:id="rId18"/>
    <sheet name="OP_Exec" sheetId="20" r:id="rId19"/>
    <sheet name="OP_Sales" sheetId="33" r:id="rId20"/>
    <sheet name="OP_Sales_1" sheetId="45" r:id="rId21"/>
    <sheet name="OP_Analysis" sheetId="29" r:id="rId22"/>
    <sheet name="OP_DCF" sheetId="27" r:id="rId23"/>
    <sheet name="OP_CAP" sheetId="25" r:id="rId24"/>
    <sheet name="OP_Tenancy" sheetId="24" r:id="rId25"/>
    <sheet name="OP_CashFlow_A" sheetId="34" r:id="rId26"/>
    <sheet name="OP_Rates" sheetId="31" r:id="rId27"/>
    <sheet name="OP_CashFlow_M" sheetId="36" r:id="rId28"/>
    <sheet name="OP_Income" sheetId="40" r:id="rId29"/>
    <sheet name="OP_Expenditure" sheetId="41" r:id="rId30"/>
    <sheet name="OP_Report" sheetId="39" r:id="rId31"/>
    <sheet name="Blank_Sheet" sheetId="37" r:id="rId32"/>
  </sheets>
  <externalReferences>
    <externalReference r:id="rId33"/>
    <externalReference r:id="rId34"/>
  </externalReferences>
  <definedNames>
    <definedName name="Act_Tenant_Range">IP_Schedule!$B$69:$EU$71</definedName>
    <definedName name="Active_Tenant" localSheetId="17">[1]CF_Tenant!$B$12</definedName>
    <definedName name="Active_Tenant">CF_Tenant!$B$12</definedName>
    <definedName name="Active_Tenant_Num" localSheetId="17">[1]IP_Schedule!$E$73</definedName>
    <definedName name="Active_Tenant_Num">IP_Schedule!$E$74</definedName>
    <definedName name="Area_1">OP_Tenancy!$B$11</definedName>
    <definedName name="Area_10">OP_CashFlow_M!$B$22</definedName>
    <definedName name="Area_11">OP_CashFlow_M!$B$33</definedName>
    <definedName name="Area_12">OP_CashFlow_M!$B$44</definedName>
    <definedName name="Area_13">OP_CashFlow_M!$B$55</definedName>
    <definedName name="Area_14">OP_CashFlow_M!$B$66</definedName>
    <definedName name="Area_15">OP_CashFlow_M!$B$77</definedName>
    <definedName name="Area_16">OP_Tenancy!$B$24</definedName>
    <definedName name="Area_2">OP_CashFlow_A!$B$11</definedName>
    <definedName name="Area_3">OP_CashFlow_A!$B$33</definedName>
    <definedName name="Area_4">OP_CashFlow_A!$B$44</definedName>
    <definedName name="Area_5">OP_CashFlow_A!$B$55</definedName>
    <definedName name="Area_6">OP_CashFlow_A!$B$66</definedName>
    <definedName name="Area_7">OP_CashFlow_A!$B$77</definedName>
    <definedName name="Area_8">OP_CashFlow_A!$B$22</definedName>
    <definedName name="Area_9">OP_CashFlow_M!$B$11</definedName>
    <definedName name="AT_Status">IP_Schedule!$Q$71</definedName>
    <definedName name="Bot_Tenant">IP_Schedule!$B$19</definedName>
    <definedName name="Building_Grade" localSheetId="17">[1]IP_Assumptions!$C$22</definedName>
    <definedName name="Building_Grade">IP_Assumptions!$C$22</definedName>
    <definedName name="C_Format" localSheetId="17">[1]OP_Report!#REF!</definedName>
    <definedName name="C_Format" localSheetId="20">OP_Report!#REF!</definedName>
    <definedName name="C_Format">OP_Report!#REF!</definedName>
    <definedName name="Cap_Adj" localSheetId="17">[1]IP_Assumptions!$C$101</definedName>
    <definedName name="Cap_Adj">IP_Assumptions!$C$101</definedName>
    <definedName name="CIQWBGuid" localSheetId="17" hidden="1">"20191211 - Melbourne Clinic DCF.xlsm"</definedName>
    <definedName name="CIQWBGuid" hidden="1">"5c057976-914c-45f8-87a1-11f587d76c61"</definedName>
    <definedName name="Currency" localSheetId="17">[1]IP_Assumptions!#REF!</definedName>
    <definedName name="Currency" localSheetId="20">IP_Assumptions!#REF!</definedName>
    <definedName name="Currency">IP_Assumptions!#REF!</definedName>
    <definedName name="Data_Table">DT_BLI!$A$18:$A$517</definedName>
    <definedName name="Data_Values" localSheetId="17">[1]OP_Analysis!$M$68:OFFSET([1]OP_Analysis!$M$68,[1]OP_Analysis!$P$69-1,0)</definedName>
    <definedName name="Data_Values" localSheetId="30">[2]OP_Analysis!$N$48:OFFSET([2]OP_Analysis!$N$48,[2]OP_Analysis!$Q$49-1,0)</definedName>
    <definedName name="Data_Values">OP_Analysis!$M$68:OFFSET(OP_Analysis!$M$68,OP_Analysis!$P$69-1,0)</definedName>
    <definedName name="Data_Values1" localSheetId="17">[1]IP_Outgoings!$G$10:OFFSET([1]IP_Outgoings!$G$10,[1]IP_Outgoings!$K$29-1,0)</definedName>
    <definedName name="Data_Values1">IP_Outgoings!$H$10:OFFSET(IP_Outgoings!$H$10,IP_Outgoings!$L$29-1,0)</definedName>
    <definedName name="Data_Values2" localSheetId="17">[1]OP_Analysis!$N$92:OFFSET([1]OP_Analysis!$N$92,[1]OP_Analysis!$Q$92-1,0)</definedName>
    <definedName name="Data_Values2" localSheetId="30">[2]OP_Analysis!$N$70:OFFSET([2]OP_Analysis!$N$70,[2]OP_Analysis!$Q$70-1,0)</definedName>
    <definedName name="Data_Values2">OP_Analysis!$N$92:OFFSET(OP_Analysis!$N$92,OP_Analysis!$Q$92-1,0)</definedName>
    <definedName name="Data_Values3" localSheetId="17">[1]OP_Analysis!$Q$9:OFFSET([1]OP_Analysis!$Q$9,[1]OP_Analysis!$M$20-1,0)</definedName>
    <definedName name="Data_Values3" localSheetId="30">[2]OP_Analysis!$Q$8:OFFSET([2]OP_Analysis!$Q$8,[2]OP_Analysis!$M$19-1,0)</definedName>
    <definedName name="Data_Values3">OP_Analysis!$Q$9:OFFSET(OP_Analysis!$Q$9,OP_Analysis!$M$20-1,0)</definedName>
    <definedName name="Data_Values4" localSheetId="17">[1]OP_Analysis!$Q$10:OFFSET([1]OP_Analysis!$Q$10,[1]OP_Analysis!$M$20-2,0)</definedName>
    <definedName name="Data_Values4">OP_Analysis!$Q$10:OFFSET(OP_Analysis!$Q$10,OP_Analysis!$M$20-2,0)</definedName>
    <definedName name="Data_Values5" localSheetId="17">[1]IP_Outgoings!$K$10:OFFSET([1]IP_Outgoings!$K$10,[1]IP_Outgoings!$K$29-1,0)</definedName>
    <definedName name="Data_Values5">IP_Outgoings!$L$10:OFFSET(IP_Outgoings!$L$10,IP_Outgoings!$L$29-1,0)</definedName>
    <definedName name="Data_Values6" localSheetId="17">[1]IP_Outgoings!$M$10:OFFSET([1]IP_Outgoings!$M$10,[1]IP_Outgoings!$K$29-1,0)</definedName>
    <definedName name="Data_Values6">IP_Outgoings!$N$10:OFFSET(IP_Outgoings!$N$10,IP_Outgoings!$L$29-1,0)</definedName>
    <definedName name="Data_Values7" localSheetId="17">[1]IP_Outgoings!$Q$10:OFFSET([1]IP_Outgoings!$Q$10,[1]IP_Outgoings!$K$29-1,0)</definedName>
    <definedName name="Data_Values7">IP_Outgoings!$R$10:OFFSET(IP_Outgoings!$R$10,IP_Outgoings!$L$29-1,0)</definedName>
    <definedName name="Discount_Rate_M" localSheetId="17">[1]IP_Assumptions!$C$116</definedName>
    <definedName name="Discount_Rate_M">IP_Assumptions!$C$116</definedName>
    <definedName name="Divider_1">OP_Tenancy!$A$13</definedName>
    <definedName name="Divider_10">OP_CashFlow_M!$A$24</definedName>
    <definedName name="Divider_11">OP_CashFlow_M!$A$35</definedName>
    <definedName name="Divider_12">OP_CashFlow_M!$A$46</definedName>
    <definedName name="Divider_13">OP_CashFlow_M!$A$57</definedName>
    <definedName name="Divider_14">OP_CashFlow_M!$A$68</definedName>
    <definedName name="Divider_15">OP_CashFlow_M!$A$79</definedName>
    <definedName name="Divider_16">OP_Tenancy!$A$26</definedName>
    <definedName name="Divider_2">OP_CashFlow_A!$A$13</definedName>
    <definedName name="Divider_3">OP_CashFlow_A!$A$35</definedName>
    <definedName name="Divider_4">OP_CashFlow_A!$A$46</definedName>
    <definedName name="Divider_5">OP_CashFlow_A!$A$57</definedName>
    <definedName name="Divider_6">OP_CashFlow_A!$A$68</definedName>
    <definedName name="Divider_7">OP_CashFlow_A!$A$79</definedName>
    <definedName name="Divider_8">OP_CashFlow_A!$A$24</definedName>
    <definedName name="Divider_9">OP_CashFlow_M!$A$13</definedName>
    <definedName name="DR" localSheetId="17">[1]IP_Assumptions!$C$115</definedName>
    <definedName name="DR">IP_Assumptions!$C$115</definedName>
    <definedName name="File_Name" localSheetId="17">[1]Model!$C$11</definedName>
    <definedName name="File_Name">Model!$C$11</definedName>
    <definedName name="Fill_Column_1">OP_Tenancy!$U$2</definedName>
    <definedName name="Fill_Column_10">OP_CashFlow_M!$DW$18</definedName>
    <definedName name="Fill_Column_11">OP_CashFlow_M!$DW$29</definedName>
    <definedName name="Fill_Column_12">OP_CashFlow_M!$DW$40</definedName>
    <definedName name="Fill_Column_13">OP_CashFlow_M!$DW$51</definedName>
    <definedName name="Fill_Column_14">OP_CashFlow_M!$DW$62</definedName>
    <definedName name="Fill_Column_15">OP_CashFlow_M!$DW$73</definedName>
    <definedName name="Fill_Column_16">OP_Tenancy!$AB$19</definedName>
    <definedName name="Fill_Column_2">OP_CashFlow_A!$O$7</definedName>
    <definedName name="Fill_Column_3">OP_CashFlow_A!$O$29</definedName>
    <definedName name="Fill_Column_4">OP_CashFlow_A!$O$40</definedName>
    <definedName name="Fill_Column_5">OP_CashFlow_A!$O$51</definedName>
    <definedName name="Fill_Column_6">OP_CashFlow_A!$O$62</definedName>
    <definedName name="Fill_Column_7">OP_CashFlow_A!$O$73</definedName>
    <definedName name="Fill_Column_8">OP_CashFlow_A!$O$18</definedName>
    <definedName name="Fill_Column_9">OP_CashFlow_M!$DW$7</definedName>
    <definedName name="Fill_Range_1">OP_Tenancy!$A$12:$U$12</definedName>
    <definedName name="Fill_Range_10">OP_CashFlow_M!$A$23:$DW$23</definedName>
    <definedName name="Fill_Range_11">OP_CashFlow_M!$A$34:$DW$34</definedName>
    <definedName name="Fill_Range_12">OP_CashFlow_M!$A$45:$DW$45</definedName>
    <definedName name="Fill_Range_13">OP_CashFlow_M!$A$56:$DW$56</definedName>
    <definedName name="Fill_Range_14">OP_CashFlow_M!$A$67:$DW$67</definedName>
    <definedName name="Fill_Range_15">OP_CashFlow_M!$A$78:$DW$78</definedName>
    <definedName name="Fill_Range_16">OP_Tenancy!$A$25:$AB$25</definedName>
    <definedName name="Fill_Range_2">OP_CashFlow_A!$A$12:$O$12</definedName>
    <definedName name="Fill_Range_3">OP_CashFlow_A!$A$34:$O$34</definedName>
    <definedName name="Fill_Range_4">OP_CashFlow_A!$A$45:$O$45</definedName>
    <definedName name="Fill_Range_5">OP_CashFlow_A!$A$56:$O$56</definedName>
    <definedName name="Fill_Range_6">OP_CashFlow_A!$A$67:$O$67</definedName>
    <definedName name="Fill_Range_7">OP_CashFlow_A!$A$78:$O$78</definedName>
    <definedName name="Fill_Range_8">OP_CashFlow_A!$A$23:$O$23</definedName>
    <definedName name="Fill_Range_9">OP_CashFlow_M!$A$12:$DW$12</definedName>
    <definedName name="Fist_Exp_Ret" localSheetId="17">[1]IP_Schedule!$AE$70</definedName>
    <definedName name="Fist_Exp_Ret">IP_Schedule!$AE$71</definedName>
    <definedName name="Full_Address" localSheetId="17">[1]IP_Assumptions!$C$25</definedName>
    <definedName name="Full_Address">IP_Assumptions!$C$25</definedName>
    <definedName name="Graph_Labels" localSheetId="17">[1]OP_Analysis!$O$68:OFFSET([1]OP_Analysis!$O$68,[1]OP_Analysis!$P$69-1,0)</definedName>
    <definedName name="Graph_Labels" localSheetId="30">[2]OP_Analysis!$P$48:OFFSET([2]OP_Analysis!$P$48,[2]OP_Analysis!$Q$49-1,0)</definedName>
    <definedName name="Graph_Labels">OP_Analysis!$O$68:OFFSET(OP_Analysis!$O$68,OP_Analysis!$P$69-1,0)</definedName>
    <definedName name="Graph_Labels2" localSheetId="17">[1]OP_Analysis!$P$92:OFFSET([1]OP_Analysis!$P$92,[1]OP_Analysis!$Q$92-1,0)</definedName>
    <definedName name="Graph_Labels2">OP_Analysis!$P$92:OFFSET(OP_Analysis!$P$92,OP_Analysis!$Q$92-1,0)</definedName>
    <definedName name="Graph_Labels3" localSheetId="17">[1]OP_Analysis!$P$9:OFFSET([1]OP_Analysis!$P$9,[1]OP_Analysis!$M$20-1,0)</definedName>
    <definedName name="Graph_Labels3">OP_Analysis!$P$9:OFFSET(OP_Analysis!$P$9,OP_Analysis!$M$20-1,0)</definedName>
    <definedName name="Graph_Labels4" localSheetId="17">[1]OP_Analysis!$P$10:OFFSET([1]OP_Analysis!$P$10,[1]OP_Analysis!$M$20-2,0)</definedName>
    <definedName name="Graph_Labels4">OP_Analysis!$P$10:OFFSET(OP_Analysis!$P$10,OP_Analysis!$M$20-2,0)</definedName>
    <definedName name="Graph_Labels5" localSheetId="17">[1]IP_Outgoings!$G$10:OFFSET([1]IP_Outgoings!$G$10,[1]IP_Outgoings!$K$29-1,0)</definedName>
    <definedName name="Graph_Labels5">IP_Outgoings!$H$10:OFFSET(IP_Outgoings!$H$10,IP_Outgoings!$L$29-1,0)</definedName>
    <definedName name="Gross_Base_Rent" localSheetId="17">[1]IP_Schedule!$AK$18</definedName>
    <definedName name="Gross_Base_Rent">IP_Schedule!$AK$19</definedName>
    <definedName name="Gross_Recover" localSheetId="17">[1]IP_Schedule!$AQ$18</definedName>
    <definedName name="Gross_Recover">IP_Schedule!$AQ$19</definedName>
    <definedName name="IQ_ADDIN" hidden="1">"AUTO"</definedName>
    <definedName name="Lease_Term_Y" localSheetId="17">[1]IP_Assumptions!$H$56</definedName>
    <definedName name="Lease_Term_Y">IP_Assumptions!$M$56</definedName>
    <definedName name="List_Currency">IP_Assumptions!$G$271:$G$276</definedName>
    <definedName name="List_Growth_Rates" localSheetId="17">[1]IP_Assumptions!$F$271:$F$285</definedName>
    <definedName name="List_Growth_Rates">IP_Assumptions!$F$271:$F$285</definedName>
    <definedName name="List_Growth_Rates2">IP_Assumptions!$F$272:$F$285</definedName>
    <definedName name="List_Other" localSheetId="17">[1]IP_Assumptions!$D$271:$D$276</definedName>
    <definedName name="List_Other">IP_Assumptions!$D$271:$D$276</definedName>
    <definedName name="List_Printers">IP_Assumptions!$B$287:$B$304</definedName>
    <definedName name="List_Type" localSheetId="17">[1]IP_Assumptions!$E$271:$E$285</definedName>
    <definedName name="List_Type">IP_Assumptions!$E$271:$E$285</definedName>
    <definedName name="List_Use" localSheetId="17">[1]IP_Assumptions!$C$271:$C$285</definedName>
    <definedName name="List_Use">IP_Assumptions!$C$271:$C$285</definedName>
    <definedName name="Market_Growth_List" localSheetId="17">[1]IP_Assumptions!$C$253:$L$253</definedName>
    <definedName name="Market_Growth_List">IP_Assumptions!$C$253:$L$253</definedName>
    <definedName name="Model_End" localSheetId="17">[1]IP_Assumptions!$C$27</definedName>
    <definedName name="Model_End">IP_Assumptions!$C$27</definedName>
    <definedName name="Model_Start" localSheetId="17">[1]IP_Assumptions!$C$26</definedName>
    <definedName name="Model_Start">IP_Assumptions!$C$26</definedName>
    <definedName name="Net_Recover">IP_Schedule!$AS$19</definedName>
    <definedName name="Net_Recover_Dash" localSheetId="17">[1]IP_Schedule!$AT$18</definedName>
    <definedName name="Net_Recover_Dash">IP_Schedule!$AT$19</definedName>
    <definedName name="NLA" localSheetId="17">[1]IP_Schedule!$F$18</definedName>
    <definedName name="NLA">IP_Schedule!$G$19</definedName>
    <definedName name="Num_Tenants">IP_Assumptions!$C$28</definedName>
    <definedName name="PCA_Headings">IP_Outgoings!$C$53:$E$53</definedName>
    <definedName name="PCA_Outgoings">IP_Outgoings!$B$54:$E$76</definedName>
    <definedName name="Peg_Table">DT_BLI!$B$17</definedName>
    <definedName name="Peg_Tenant">DT_BLI!$B$12</definedName>
    <definedName name="Photo">OP_Exec!$I$3</definedName>
    <definedName name="Print__Yes___No">Model!$B$26</definedName>
    <definedName name="_xlnm.Print_Area" localSheetId="31">Blank_Sheet!$B$2:$X$42</definedName>
    <definedName name="_xlnm.Print_Area" localSheetId="16">Calc_Cap!$B$2:$M$84</definedName>
    <definedName name="_xlnm.Print_Area" localSheetId="7">CF_Building!$A$2:$ES$199</definedName>
    <definedName name="_xlnm.Print_Area" localSheetId="2">Contents!$B$2:$AH$63</definedName>
    <definedName name="_xlnm.Print_Area" localSheetId="3">IP_Assumptions!$B$1:$L$286</definedName>
    <definedName name="_xlnm.Print_Area" localSheetId="5">IP_Outgoings!$B$1:$W$47</definedName>
    <definedName name="_xlnm.Print_Area" localSheetId="4">IP_Schedule!$B$1:$CZ$19</definedName>
    <definedName name="_xlnm.Print_Area" localSheetId="1">Model!$B$2:$C$51</definedName>
    <definedName name="_xlnm.Print_Area" localSheetId="21">OP_Analysis!$B$2:$Q$118</definedName>
    <definedName name="_xlnm.Print_Area" localSheetId="23">OP_CAP!$B$2:$Y$45</definedName>
    <definedName name="_xlnm.Print_Area" localSheetId="25">OP_CashFlow_A!$B$2:$O$15,OP_CashFlow_A!$B$18:$O$26,OP_CashFlow_A!$B$29:$O$37,OP_CashFlow_A!$B$40:$O$48,OP_CashFlow_A!$B$51:$O$59,OP_CashFlow_A!$B$62:$O$70,OP_CashFlow_A!$B$73:$O$81</definedName>
    <definedName name="_xlnm.Print_Area" localSheetId="27">OP_CashFlow_M!$B$2:$R$15,OP_CashFlow_M!$B$18:$R$26,OP_CashFlow_M!$B$29:$R$37,OP_CashFlow_M!$B$40:$R$48,OP_CashFlow_M!$B$51:$R$59,OP_CashFlow_M!$B$62:$R$70,OP_CashFlow_M!$B$73:$R$81</definedName>
    <definedName name="_xlnm.Print_Area" localSheetId="22">OP_DCF!$B$2:$Y$64</definedName>
    <definedName name="_xlnm.Print_Area" localSheetId="18">OP_Exec!$B$2:$K$70</definedName>
    <definedName name="_xlnm.Print_Area" localSheetId="29">OP_Expenditure!$B$2:$P$45</definedName>
    <definedName name="_xlnm.Print_Area" localSheetId="28">OP_Income!$B$2:$N$76</definedName>
    <definedName name="_xlnm.Print_Area" localSheetId="26">OP_Rates!$B$2:$U$52</definedName>
    <definedName name="_xlnm.Print_Area" localSheetId="30">OP_Report!$B$2:$S$110</definedName>
    <definedName name="_xlnm.Print_Area" localSheetId="19">OP_Sales!$B$2:$O$68</definedName>
    <definedName name="_xlnm.Print_Area" localSheetId="20">OP_Sales_1!$B$2:$N$66</definedName>
    <definedName name="_xlnm.Print_Area" localSheetId="24">OP_Tenancy!$B$2:$AM$16</definedName>
    <definedName name="Print_End">Model!$B$38</definedName>
    <definedName name="Print_Start">Model!$B$26</definedName>
    <definedName name="_xlnm.Print_Titles" localSheetId="25">OP_CashFlow_A!$5:$6</definedName>
    <definedName name="_xlnm.Print_Titles" localSheetId="27">OP_CashFlow_M!$4:$5</definedName>
    <definedName name="_xlnm.Print_Titles" localSheetId="24">OP_Tenancy!$5:$11</definedName>
    <definedName name="Project_Name" localSheetId="17">[1]IP_Assumptions!$C$24</definedName>
    <definedName name="Project_Name">IP_Assumptions!$C$24</definedName>
    <definedName name="PV_Rate_M" localSheetId="17">[1]IP_Assumptions!$C$103</definedName>
    <definedName name="PV_Rate_M">IP_Assumptions!$C$103</definedName>
    <definedName name="PV_Rate_PA" localSheetId="17">[1]IP_Assumptions!$C$102</definedName>
    <definedName name="PV_Rate_PA">IP_Assumptions!$C$102</definedName>
    <definedName name="Recalculate_From">IP_Schedule!$E$75</definedName>
    <definedName name="Recalculate_To">IP_Schedule!$E$76</definedName>
    <definedName name="Review_Freq">IP_Assumptions!$M$57</definedName>
    <definedName name="Sale_Adopt_Value" localSheetId="17">[1]IP_Assumptions!$C$12</definedName>
    <definedName name="Sale_Adopt_Value">IP_Assumptions!$C$12</definedName>
    <definedName name="Status_Num">IP_Schedule!$E$77</definedName>
    <definedName name="Sub_Heading" localSheetId="17">[1]Model!$C$12</definedName>
    <definedName name="Sub_Heading">Model!$C$12</definedName>
    <definedName name="Suburb">IP_Assumptions!$C$16</definedName>
    <definedName name="Template_Line">IP_Schedule!$A$16</definedName>
    <definedName name="Tenant_List" localSheetId="17">[1]IP_Schedule!$C$16:$C$17</definedName>
    <definedName name="Tenant_List">IP_Schedule!$C$17:$C$18</definedName>
    <definedName name="Tenant_Name" localSheetId="17">[1]IP_Schedule!$R$16:$R$17</definedName>
    <definedName name="Tenant_Name">IP_Schedule!$R$17:$R$18</definedName>
    <definedName name="Tenant_No">IP_Schedule!$B$16</definedName>
    <definedName name="Tenant_Numbers">IP_Schedule!$B$17:$B$17</definedName>
    <definedName name="Tenant_One">IP_Schedule!$C$78</definedName>
    <definedName name="Tenant_Renewal_Prop" localSheetId="17">[1]IP_Assumptions!$H$60</definedName>
    <definedName name="Tenant_Renewal_Prop">IP_Assumptions!$M$60</definedName>
    <definedName name="Tenants" localSheetId="17">[1]IP_Schedule!$B$15:$B$17</definedName>
    <definedName name="Tenants">IP_Schedule!$B$16:$B$18</definedName>
    <definedName name="Top_Tenant">IP_Schedule!$B$16</definedName>
    <definedName name="Val_Date" localSheetId="17">[1]IP_Assumptions!$C$11</definedName>
    <definedName name="Val_Date">IP_Assumptions!$C$11</definedName>
    <definedName name="Yes">Model!$B$27</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20" l="1"/>
  <c r="AY17" i="7"/>
  <c r="D92" i="12" l="1"/>
  <c r="A48" i="46"/>
  <c r="A46" i="46"/>
  <c r="G15" i="46"/>
  <c r="A45" i="46"/>
  <c r="H15" i="46"/>
  <c r="H57" i="46"/>
  <c r="F15" i="46"/>
  <c r="B38" i="46"/>
  <c r="A44" i="46"/>
  <c r="F57" i="46"/>
  <c r="A47" i="46"/>
  <c r="B18" i="46"/>
  <c r="E57" i="46"/>
  <c r="B64" i="46"/>
  <c r="G22" i="46"/>
  <c r="A43" i="46"/>
  <c r="H22" i="46"/>
  <c r="B40" i="46"/>
  <c r="F22" i="46"/>
  <c r="C64" i="46" l="1"/>
  <c r="B63" i="46"/>
  <c r="E74" i="7"/>
  <c r="B71" i="7" s="1"/>
  <c r="D52" i="6"/>
  <c r="D236" i="6" s="1"/>
  <c r="D237" i="6" s="1"/>
  <c r="B3" i="10"/>
  <c r="B3" i="12"/>
  <c r="B3" i="26"/>
  <c r="B3" i="35"/>
  <c r="B3" i="22"/>
  <c r="B3" i="17"/>
  <c r="B3" i="16"/>
  <c r="B3" i="13"/>
  <c r="B3" i="14"/>
  <c r="B3" i="11"/>
  <c r="B3" i="8"/>
  <c r="CR71" i="7" l="1"/>
  <c r="CE71" i="7"/>
  <c r="AV71" i="7"/>
  <c r="O71" i="7"/>
  <c r="CQ71" i="7"/>
  <c r="CD71" i="7"/>
  <c r="AU71" i="7"/>
  <c r="CP71" i="7"/>
  <c r="CC71" i="7"/>
  <c r="AA71" i="7"/>
  <c r="DO71" i="7"/>
  <c r="CO71" i="7"/>
  <c r="CB71" i="7"/>
  <c r="Y71" i="7"/>
  <c r="CZ71" i="7"/>
  <c r="CM71" i="7"/>
  <c r="BE71" i="7"/>
  <c r="AQ71" i="7"/>
  <c r="X71" i="7"/>
  <c r="K71" i="7"/>
  <c r="CY71" i="7"/>
  <c r="CL71" i="7"/>
  <c r="BD71" i="7"/>
  <c r="AO71" i="7"/>
  <c r="W71" i="7"/>
  <c r="J71" i="7"/>
  <c r="CX71" i="7"/>
  <c r="CK71" i="7"/>
  <c r="BV71" i="7"/>
  <c r="BC71" i="7"/>
  <c r="AM71" i="7"/>
  <c r="V71" i="7"/>
  <c r="I71" i="7"/>
  <c r="CW71" i="7"/>
  <c r="CJ71" i="7"/>
  <c r="BB71" i="7"/>
  <c r="AL71" i="7"/>
  <c r="U71" i="7"/>
  <c r="G71" i="7"/>
  <c r="CV71" i="7"/>
  <c r="CI71" i="7"/>
  <c r="BA71" i="7"/>
  <c r="AK71" i="7"/>
  <c r="T71" i="7"/>
  <c r="F71" i="7"/>
  <c r="CU71" i="7"/>
  <c r="CH71" i="7"/>
  <c r="S71" i="7"/>
  <c r="E71" i="7"/>
  <c r="CT71" i="7"/>
  <c r="CG71" i="7"/>
  <c r="R71" i="7"/>
  <c r="C71" i="7"/>
  <c r="CS71" i="7"/>
  <c r="CF71" i="7"/>
  <c r="Q71" i="7"/>
  <c r="AR71" i="7"/>
  <c r="AJ17" i="7"/>
  <c r="AJ71" i="7" s="1"/>
  <c r="AW71" i="7" l="1"/>
  <c r="AY71" i="7" l="1"/>
  <c r="E164" i="6"/>
  <c r="C26" i="3" l="1"/>
  <c r="AM17" i="7"/>
  <c r="L95" i="3" l="1"/>
  <c r="L58" i="3"/>
  <c r="K95" i="3"/>
  <c r="K58" i="3"/>
  <c r="J95" i="3"/>
  <c r="J58" i="3"/>
  <c r="I95" i="3"/>
  <c r="I58" i="3"/>
  <c r="H95" i="3"/>
  <c r="H58" i="3"/>
  <c r="F273" i="3" l="1"/>
  <c r="E254" i="3"/>
  <c r="E255" i="3"/>
  <c r="E256" i="3"/>
  <c r="E257" i="3"/>
  <c r="E258" i="3"/>
  <c r="E259" i="3"/>
  <c r="E260" i="3"/>
  <c r="E261" i="3"/>
  <c r="E262" i="3"/>
  <c r="E263" i="3"/>
  <c r="E264" i="3"/>
  <c r="E265" i="3"/>
  <c r="Q15" i="13"/>
  <c r="I54" i="33" l="1"/>
  <c r="C39" i="29" l="1"/>
  <c r="D39" i="29" s="1"/>
  <c r="H39" i="29"/>
  <c r="F39" i="29" s="1"/>
  <c r="G39" i="29"/>
  <c r="L38" i="29"/>
  <c r="M38" i="29" s="1"/>
  <c r="K38" i="29"/>
  <c r="J38" i="29"/>
  <c r="C37" i="29" s="1"/>
  <c r="O39" i="29" s="1"/>
  <c r="L37" i="29"/>
  <c r="M37" i="29" s="1"/>
  <c r="K37" i="29"/>
  <c r="J37" i="29"/>
  <c r="C36" i="29" s="1"/>
  <c r="H37" i="29"/>
  <c r="F37" i="29" s="1"/>
  <c r="G37" i="29"/>
  <c r="L36" i="29"/>
  <c r="M36" i="29" s="1"/>
  <c r="K36" i="29"/>
  <c r="H36" i="29"/>
  <c r="F36" i="29" s="1"/>
  <c r="G36" i="29"/>
  <c r="L35" i="29"/>
  <c r="M35" i="29" s="1"/>
  <c r="K35" i="29"/>
  <c r="H35" i="29"/>
  <c r="F35" i="29" s="1"/>
  <c r="L34" i="29"/>
  <c r="M34" i="29" s="1"/>
  <c r="K34" i="29"/>
  <c r="H34" i="29"/>
  <c r="F34" i="29" s="1"/>
  <c r="L33" i="29"/>
  <c r="M33" i="29" s="1"/>
  <c r="K33" i="29"/>
  <c r="H33" i="29"/>
  <c r="F33" i="29" s="1"/>
  <c r="L32" i="29"/>
  <c r="M32" i="29" s="1"/>
  <c r="K32" i="29"/>
  <c r="H32" i="29"/>
  <c r="F32" i="29" s="1"/>
  <c r="L31" i="29"/>
  <c r="M31" i="29" s="1"/>
  <c r="K31" i="29"/>
  <c r="H31" i="29"/>
  <c r="F31" i="29" s="1"/>
  <c r="L30" i="29"/>
  <c r="M30" i="29" s="1"/>
  <c r="K30" i="29"/>
  <c r="H30" i="29"/>
  <c r="F30" i="29" s="1"/>
  <c r="L29" i="29"/>
  <c r="M29" i="29" s="1"/>
  <c r="K29" i="29"/>
  <c r="H29" i="29"/>
  <c r="F29" i="29" s="1"/>
  <c r="H28" i="29"/>
  <c r="F28" i="29" s="1"/>
  <c r="I39" i="29"/>
  <c r="N29" i="29"/>
  <c r="E36" i="29" l="1"/>
  <c r="B36" i="29" s="1"/>
  <c r="N38" i="29" s="1"/>
  <c r="E37" i="29"/>
  <c r="B37" i="29" s="1"/>
  <c r="N39" i="29" s="1"/>
  <c r="D37" i="29"/>
  <c r="D36" i="29"/>
  <c r="O38" i="29"/>
  <c r="IB17" i="7" l="1"/>
  <c r="HX17" i="7"/>
  <c r="HW17" i="7"/>
  <c r="HV17" i="7"/>
  <c r="HU17" i="7"/>
  <c r="HT17" i="7"/>
  <c r="HS17" i="7"/>
  <c r="HR17" i="7"/>
  <c r="HQ17" i="7"/>
  <c r="HP17" i="7"/>
  <c r="HO17" i="7"/>
  <c r="GQ17" i="7"/>
  <c r="GK17" i="7"/>
  <c r="GF17" i="7"/>
  <c r="GE17" i="7"/>
  <c r="GC17" i="7"/>
  <c r="GB17" i="7"/>
  <c r="BX17" i="7"/>
  <c r="BS17" i="7"/>
  <c r="BS71" i="7" s="1"/>
  <c r="BK17" i="7"/>
  <c r="BC17" i="7"/>
  <c r="AX17" i="7"/>
  <c r="AX71" i="7" s="1"/>
  <c r="AG17" i="7"/>
  <c r="AF17" i="7"/>
  <c r="AE17" i="7"/>
  <c r="AE71" i="7" s="1"/>
  <c r="AD17" i="7"/>
  <c r="AD71" i="7" s="1"/>
  <c r="AC17" i="7"/>
  <c r="AC71" i="7" s="1"/>
  <c r="AB17" i="7"/>
  <c r="AB71" i="7" s="1"/>
  <c r="V17" i="7"/>
  <c r="J3" i="45"/>
  <c r="J4" i="45"/>
  <c r="J5" i="45"/>
  <c r="J6" i="45"/>
  <c r="J11" i="45"/>
  <c r="E55" i="45"/>
  <c r="E54" i="45"/>
  <c r="E53" i="45"/>
  <c r="E52" i="45"/>
  <c r="E51" i="45"/>
  <c r="E50" i="45"/>
  <c r="E49" i="45"/>
  <c r="E48" i="45"/>
  <c r="J22" i="45"/>
  <c r="BE17" i="7" l="1"/>
  <c r="FW17" i="7"/>
  <c r="HY17" i="7"/>
  <c r="FN17" i="7"/>
  <c r="J24" i="45"/>
  <c r="F20" i="29"/>
  <c r="P25" i="24" l="1"/>
  <c r="D254" i="3"/>
  <c r="F254" i="3"/>
  <c r="B25" i="24" l="1"/>
  <c r="N25" i="24" l="1"/>
  <c r="M25" i="24"/>
  <c r="V25" i="24"/>
  <c r="E25" i="24"/>
  <c r="C25" i="24"/>
  <c r="D25" i="24"/>
  <c r="G25" i="24"/>
  <c r="U25" i="24" l="1"/>
  <c r="GD17" i="7"/>
  <c r="F82" i="29"/>
  <c r="K68" i="29"/>
  <c r="I170" i="3" l="1"/>
  <c r="P10" i="29"/>
  <c r="B78" i="36" l="1"/>
  <c r="B67" i="36"/>
  <c r="B56" i="36"/>
  <c r="B45" i="36"/>
  <c r="B34" i="36"/>
  <c r="B23" i="36"/>
  <c r="D23" i="36" s="1"/>
  <c r="B12" i="36"/>
  <c r="B78" i="34"/>
  <c r="C78" i="34" s="1"/>
  <c r="B67" i="34"/>
  <c r="D67" i="34" s="1"/>
  <c r="B56" i="34"/>
  <c r="D56" i="34" s="1"/>
  <c r="B45" i="34"/>
  <c r="D45" i="34" s="1"/>
  <c r="B34" i="34"/>
  <c r="C34" i="34" s="1"/>
  <c r="B23" i="34"/>
  <c r="C23" i="34" s="1"/>
  <c r="B12" i="34"/>
  <c r="C12" i="34" s="1"/>
  <c r="DI45" i="36" l="1"/>
  <c r="DI48" i="36" s="1"/>
  <c r="D12" i="36"/>
  <c r="E34" i="36"/>
  <c r="D34" i="36"/>
  <c r="E56" i="36"/>
  <c r="D56" i="36"/>
  <c r="E78" i="36"/>
  <c r="D78" i="36"/>
  <c r="E45" i="36"/>
  <c r="D45" i="36"/>
  <c r="D67" i="36"/>
  <c r="C23" i="36"/>
  <c r="C67" i="36"/>
  <c r="E23" i="36"/>
  <c r="E67" i="36"/>
  <c r="G78" i="36"/>
  <c r="G81" i="36" s="1"/>
  <c r="DW78" i="36"/>
  <c r="DW81" i="36" s="1"/>
  <c r="DU78" i="36"/>
  <c r="DU81" i="36" s="1"/>
  <c r="DS78" i="36"/>
  <c r="DS81" i="36" s="1"/>
  <c r="DQ78" i="36"/>
  <c r="DQ81" i="36" s="1"/>
  <c r="DO78" i="36"/>
  <c r="DO81" i="36" s="1"/>
  <c r="DM78" i="36"/>
  <c r="DM81" i="36" s="1"/>
  <c r="DK78" i="36"/>
  <c r="DK81" i="36" s="1"/>
  <c r="DI78" i="36"/>
  <c r="DI81" i="36" s="1"/>
  <c r="DG78" i="36"/>
  <c r="DG81" i="36" s="1"/>
  <c r="DE78" i="36"/>
  <c r="DE81" i="36" s="1"/>
  <c r="DC78" i="36"/>
  <c r="DC81" i="36" s="1"/>
  <c r="DA78" i="36"/>
  <c r="DA81" i="36" s="1"/>
  <c r="CY78" i="36"/>
  <c r="CY81" i="36" s="1"/>
  <c r="CW78" i="36"/>
  <c r="CW81" i="36" s="1"/>
  <c r="CU78" i="36"/>
  <c r="CU81" i="36" s="1"/>
  <c r="CS78" i="36"/>
  <c r="CS81" i="36" s="1"/>
  <c r="CQ78" i="36"/>
  <c r="CQ81" i="36" s="1"/>
  <c r="CO78" i="36"/>
  <c r="CO81" i="36" s="1"/>
  <c r="CM78" i="36"/>
  <c r="CM81" i="36" s="1"/>
  <c r="CK78" i="36"/>
  <c r="CK81" i="36" s="1"/>
  <c r="CI78" i="36"/>
  <c r="CI81" i="36" s="1"/>
  <c r="CG78" i="36"/>
  <c r="CG81" i="36" s="1"/>
  <c r="CE78" i="36"/>
  <c r="CE81" i="36" s="1"/>
  <c r="CC78" i="36"/>
  <c r="CC81" i="36" s="1"/>
  <c r="CA78" i="36"/>
  <c r="CA81" i="36" s="1"/>
  <c r="BY78" i="36"/>
  <c r="BY81" i="36" s="1"/>
  <c r="BW78" i="36"/>
  <c r="BW81" i="36" s="1"/>
  <c r="BU78" i="36"/>
  <c r="BU81" i="36" s="1"/>
  <c r="BS78" i="36"/>
  <c r="BS81" i="36" s="1"/>
  <c r="BQ78" i="36"/>
  <c r="BQ81" i="36" s="1"/>
  <c r="BO78" i="36"/>
  <c r="BO81" i="36" s="1"/>
  <c r="BM78" i="36"/>
  <c r="BM81" i="36" s="1"/>
  <c r="BK78" i="36"/>
  <c r="BK81" i="36" s="1"/>
  <c r="BI78" i="36"/>
  <c r="BI81" i="36" s="1"/>
  <c r="BG78" i="36"/>
  <c r="BG81" i="36" s="1"/>
  <c r="BE78" i="36"/>
  <c r="BE81" i="36" s="1"/>
  <c r="BC78" i="36"/>
  <c r="BC81" i="36" s="1"/>
  <c r="BA78" i="36"/>
  <c r="BA81" i="36" s="1"/>
  <c r="AY78" i="36"/>
  <c r="AY81" i="36" s="1"/>
  <c r="AW78" i="36"/>
  <c r="AW81" i="36" s="1"/>
  <c r="AU78" i="36"/>
  <c r="AU81" i="36" s="1"/>
  <c r="AS78" i="36"/>
  <c r="AS81" i="36" s="1"/>
  <c r="AQ78" i="36"/>
  <c r="AQ81" i="36" s="1"/>
  <c r="AO78" i="36"/>
  <c r="AO81" i="36" s="1"/>
  <c r="AM78" i="36"/>
  <c r="AM81" i="36" s="1"/>
  <c r="AK78" i="36"/>
  <c r="AK81" i="36" s="1"/>
  <c r="AI78" i="36"/>
  <c r="AI81" i="36" s="1"/>
  <c r="AG78" i="36"/>
  <c r="AG81" i="36" s="1"/>
  <c r="AE78" i="36"/>
  <c r="AE81" i="36" s="1"/>
  <c r="AC78" i="36"/>
  <c r="AC81" i="36" s="1"/>
  <c r="AA78" i="36"/>
  <c r="AA81" i="36" s="1"/>
  <c r="Y78" i="36"/>
  <c r="Y81" i="36" s="1"/>
  <c r="W78" i="36"/>
  <c r="W81" i="36" s="1"/>
  <c r="U78" i="36"/>
  <c r="U81" i="36" s="1"/>
  <c r="S78" i="36"/>
  <c r="S81" i="36" s="1"/>
  <c r="Q78" i="36"/>
  <c r="Q81" i="36" s="1"/>
  <c r="O78" i="36"/>
  <c r="O81" i="36" s="1"/>
  <c r="M78" i="36"/>
  <c r="M81" i="36" s="1"/>
  <c r="K78" i="36"/>
  <c r="K81" i="36" s="1"/>
  <c r="I78" i="36"/>
  <c r="I81" i="36" s="1"/>
  <c r="DW67" i="36"/>
  <c r="DW70" i="36" s="1"/>
  <c r="DU67" i="36"/>
  <c r="DU70" i="36" s="1"/>
  <c r="DS67" i="36"/>
  <c r="DS70" i="36" s="1"/>
  <c r="DQ67" i="36"/>
  <c r="DQ70" i="36" s="1"/>
  <c r="DO67" i="36"/>
  <c r="DO70" i="36" s="1"/>
  <c r="DM67" i="36"/>
  <c r="DM70" i="36" s="1"/>
  <c r="DK67" i="36"/>
  <c r="DK70" i="36" s="1"/>
  <c r="DI67" i="36"/>
  <c r="DI70" i="36" s="1"/>
  <c r="DG67" i="36"/>
  <c r="DG70" i="36" s="1"/>
  <c r="DE67" i="36"/>
  <c r="DE70" i="36" s="1"/>
  <c r="DC67" i="36"/>
  <c r="DC70" i="36" s="1"/>
  <c r="DA67" i="36"/>
  <c r="DA70" i="36" s="1"/>
  <c r="CY67" i="36"/>
  <c r="CY70" i="36" s="1"/>
  <c r="CW67" i="36"/>
  <c r="CW70" i="36" s="1"/>
  <c r="CU67" i="36"/>
  <c r="CU70" i="36" s="1"/>
  <c r="CS67" i="36"/>
  <c r="CS70" i="36" s="1"/>
  <c r="CQ67" i="36"/>
  <c r="CQ70" i="36" s="1"/>
  <c r="CO67" i="36"/>
  <c r="CO70" i="36" s="1"/>
  <c r="CM67" i="36"/>
  <c r="CM70" i="36" s="1"/>
  <c r="CK67" i="36"/>
  <c r="CK70" i="36" s="1"/>
  <c r="CI67" i="36"/>
  <c r="CI70" i="36" s="1"/>
  <c r="CG67" i="36"/>
  <c r="CG70" i="36" s="1"/>
  <c r="CE67" i="36"/>
  <c r="CE70" i="36" s="1"/>
  <c r="CC67" i="36"/>
  <c r="CC70" i="36" s="1"/>
  <c r="CA67" i="36"/>
  <c r="CA70" i="36" s="1"/>
  <c r="BY67" i="36"/>
  <c r="BY70" i="36" s="1"/>
  <c r="BW67" i="36"/>
  <c r="BW70" i="36" s="1"/>
  <c r="BU67" i="36"/>
  <c r="BU70" i="36" s="1"/>
  <c r="BS67" i="36"/>
  <c r="BS70" i="36" s="1"/>
  <c r="BQ67" i="36"/>
  <c r="BQ70" i="36" s="1"/>
  <c r="BO67" i="36"/>
  <c r="BO70" i="36" s="1"/>
  <c r="BM67" i="36"/>
  <c r="BM70" i="36" s="1"/>
  <c r="BK67" i="36"/>
  <c r="BK70" i="36" s="1"/>
  <c r="BI67" i="36"/>
  <c r="BI70" i="36" s="1"/>
  <c r="BG67" i="36"/>
  <c r="BG70" i="36" s="1"/>
  <c r="BE67" i="36"/>
  <c r="BE70" i="36" s="1"/>
  <c r="BC67" i="36"/>
  <c r="BC70" i="36" s="1"/>
  <c r="BA67" i="36"/>
  <c r="BA70" i="36" s="1"/>
  <c r="AY67" i="36"/>
  <c r="AY70" i="36" s="1"/>
  <c r="AW67" i="36"/>
  <c r="AW70" i="36" s="1"/>
  <c r="AU67" i="36"/>
  <c r="AU70" i="36" s="1"/>
  <c r="AS67" i="36"/>
  <c r="AS70" i="36" s="1"/>
  <c r="AQ67" i="36"/>
  <c r="AQ70" i="36" s="1"/>
  <c r="AO67" i="36"/>
  <c r="AO70" i="36" s="1"/>
  <c r="AM67" i="36"/>
  <c r="AM70" i="36" s="1"/>
  <c r="AK67" i="36"/>
  <c r="AK70" i="36" s="1"/>
  <c r="AI67" i="36"/>
  <c r="AI70" i="36" s="1"/>
  <c r="AG67" i="36"/>
  <c r="AG70" i="36" s="1"/>
  <c r="AE67" i="36"/>
  <c r="AE70" i="36" s="1"/>
  <c r="AC67" i="36"/>
  <c r="AC70" i="36" s="1"/>
  <c r="AA67" i="36"/>
  <c r="AA70" i="36" s="1"/>
  <c r="Y67" i="36"/>
  <c r="Y70" i="36" s="1"/>
  <c r="W67" i="36"/>
  <c r="W70" i="36" s="1"/>
  <c r="U67" i="36"/>
  <c r="U70" i="36" s="1"/>
  <c r="S67" i="36"/>
  <c r="S70" i="36" s="1"/>
  <c r="Q67" i="36"/>
  <c r="Q70" i="36" s="1"/>
  <c r="O67" i="36"/>
  <c r="O70" i="36" s="1"/>
  <c r="M67" i="36"/>
  <c r="M70" i="36" s="1"/>
  <c r="K67" i="36"/>
  <c r="K70" i="36" s="1"/>
  <c r="I67" i="36"/>
  <c r="I70" i="36" s="1"/>
  <c r="G56" i="36"/>
  <c r="G59" i="36" s="1"/>
  <c r="DV56" i="36"/>
  <c r="DV59" i="36" s="1"/>
  <c r="DT56" i="36"/>
  <c r="DT59" i="36" s="1"/>
  <c r="DR56" i="36"/>
  <c r="DR59" i="36" s="1"/>
  <c r="DP56" i="36"/>
  <c r="DP59" i="36" s="1"/>
  <c r="DN56" i="36"/>
  <c r="DN59" i="36" s="1"/>
  <c r="DL56" i="36"/>
  <c r="DL59" i="36" s="1"/>
  <c r="DJ56" i="36"/>
  <c r="DJ59" i="36" s="1"/>
  <c r="DH56" i="36"/>
  <c r="DH59" i="36" s="1"/>
  <c r="DF56" i="36"/>
  <c r="DF59" i="36" s="1"/>
  <c r="DD56" i="36"/>
  <c r="DD59" i="36" s="1"/>
  <c r="DB56" i="36"/>
  <c r="DB59" i="36" s="1"/>
  <c r="CZ56" i="36"/>
  <c r="CZ59" i="36" s="1"/>
  <c r="CX56" i="36"/>
  <c r="CX59" i="36" s="1"/>
  <c r="CV56" i="36"/>
  <c r="CV59" i="36" s="1"/>
  <c r="CT56" i="36"/>
  <c r="CT59" i="36" s="1"/>
  <c r="CR56" i="36"/>
  <c r="CR59" i="36" s="1"/>
  <c r="CP56" i="36"/>
  <c r="CP59" i="36" s="1"/>
  <c r="CN56" i="36"/>
  <c r="CN59" i="36" s="1"/>
  <c r="CL56" i="36"/>
  <c r="CL59" i="36" s="1"/>
  <c r="CJ56" i="36"/>
  <c r="CJ59" i="36" s="1"/>
  <c r="CH56" i="36"/>
  <c r="CH59" i="36" s="1"/>
  <c r="CF56" i="36"/>
  <c r="CF59" i="36" s="1"/>
  <c r="CD56" i="36"/>
  <c r="CD59" i="36" s="1"/>
  <c r="CB56" i="36"/>
  <c r="CB59" i="36" s="1"/>
  <c r="BZ56" i="36"/>
  <c r="BZ59" i="36" s="1"/>
  <c r="BX56" i="36"/>
  <c r="BX59" i="36" s="1"/>
  <c r="BV56" i="36"/>
  <c r="BV59" i="36" s="1"/>
  <c r="BT56" i="36"/>
  <c r="BT59" i="36" s="1"/>
  <c r="BR56" i="36"/>
  <c r="BR59" i="36" s="1"/>
  <c r="BP56" i="36"/>
  <c r="BP59" i="36" s="1"/>
  <c r="BN56" i="36"/>
  <c r="BN59" i="36" s="1"/>
  <c r="BL56" i="36"/>
  <c r="BL59" i="36" s="1"/>
  <c r="BJ56" i="36"/>
  <c r="BJ59" i="36" s="1"/>
  <c r="BH56" i="36"/>
  <c r="BH59" i="36" s="1"/>
  <c r="BF56" i="36"/>
  <c r="BF59" i="36" s="1"/>
  <c r="BD56" i="36"/>
  <c r="BD59" i="36" s="1"/>
  <c r="BB56" i="36"/>
  <c r="BB59" i="36" s="1"/>
  <c r="AZ56" i="36"/>
  <c r="AZ59" i="36" s="1"/>
  <c r="AX56" i="36"/>
  <c r="AX59" i="36" s="1"/>
  <c r="AV56" i="36"/>
  <c r="AV59" i="36" s="1"/>
  <c r="AT56" i="36"/>
  <c r="AT59" i="36" s="1"/>
  <c r="AR56" i="36"/>
  <c r="AR59" i="36" s="1"/>
  <c r="AP56" i="36"/>
  <c r="AP59" i="36" s="1"/>
  <c r="AN56" i="36"/>
  <c r="AN59" i="36" s="1"/>
  <c r="AL56" i="36"/>
  <c r="AL59" i="36" s="1"/>
  <c r="AJ56" i="36"/>
  <c r="AJ59" i="36" s="1"/>
  <c r="AF56" i="36"/>
  <c r="AF59" i="36" s="1"/>
  <c r="AB56" i="36"/>
  <c r="AB59" i="36" s="1"/>
  <c r="X56" i="36"/>
  <c r="X59" i="36" s="1"/>
  <c r="T56" i="36"/>
  <c r="T59" i="36" s="1"/>
  <c r="P56" i="36"/>
  <c r="P59" i="36" s="1"/>
  <c r="L56" i="36"/>
  <c r="L59" i="36" s="1"/>
  <c r="H56" i="36"/>
  <c r="H59" i="36" s="1"/>
  <c r="DU45" i="36"/>
  <c r="DU48" i="36" s="1"/>
  <c r="DQ45" i="36"/>
  <c r="DQ48" i="36" s="1"/>
  <c r="DM45" i="36"/>
  <c r="DM48" i="36" s="1"/>
  <c r="I12" i="36"/>
  <c r="K12" i="36"/>
  <c r="M12" i="36"/>
  <c r="O12" i="36"/>
  <c r="Q12" i="36"/>
  <c r="S12" i="36"/>
  <c r="U12" i="36"/>
  <c r="W12" i="36"/>
  <c r="Y12" i="36"/>
  <c r="AA12" i="36"/>
  <c r="AC12" i="36"/>
  <c r="AE12" i="36"/>
  <c r="AG12" i="36"/>
  <c r="AI12" i="36"/>
  <c r="AK12" i="36"/>
  <c r="AM12" i="36"/>
  <c r="AO12" i="36"/>
  <c r="AQ12" i="36"/>
  <c r="AS12" i="36"/>
  <c r="AU12" i="36"/>
  <c r="AW12" i="36"/>
  <c r="AY12" i="36"/>
  <c r="BA12" i="36"/>
  <c r="BC12" i="36"/>
  <c r="BE12" i="36"/>
  <c r="BG12" i="36"/>
  <c r="BI12" i="36"/>
  <c r="BK12" i="36"/>
  <c r="BM12" i="36"/>
  <c r="BO12" i="36"/>
  <c r="BQ12" i="36"/>
  <c r="BS12" i="36"/>
  <c r="BU12" i="36"/>
  <c r="BW12" i="36"/>
  <c r="BY12" i="36"/>
  <c r="CA12" i="36"/>
  <c r="CC12" i="36"/>
  <c r="CE12" i="36"/>
  <c r="CG12" i="36"/>
  <c r="CI12" i="36"/>
  <c r="CK12" i="36"/>
  <c r="CM12" i="36"/>
  <c r="CO12" i="36"/>
  <c r="CQ12" i="36"/>
  <c r="CS12" i="36"/>
  <c r="CU12" i="36"/>
  <c r="CW12" i="36"/>
  <c r="CY12" i="36"/>
  <c r="DA12" i="36"/>
  <c r="DC12" i="36"/>
  <c r="DE12" i="36"/>
  <c r="DG12" i="36"/>
  <c r="DI12" i="36"/>
  <c r="DK12" i="36"/>
  <c r="DM12" i="36"/>
  <c r="DO12" i="36"/>
  <c r="DQ12" i="36"/>
  <c r="DS12" i="36"/>
  <c r="DU12" i="36"/>
  <c r="DW12" i="36"/>
  <c r="H23" i="36"/>
  <c r="H26" i="36" s="1"/>
  <c r="J23" i="36"/>
  <c r="J26" i="36" s="1"/>
  <c r="L23" i="36"/>
  <c r="L26" i="36" s="1"/>
  <c r="N23" i="36"/>
  <c r="N26" i="36" s="1"/>
  <c r="P23" i="36"/>
  <c r="P26" i="36" s="1"/>
  <c r="R23" i="36"/>
  <c r="R26" i="36" s="1"/>
  <c r="T23" i="36"/>
  <c r="T26" i="36" s="1"/>
  <c r="V23" i="36"/>
  <c r="V26" i="36" s="1"/>
  <c r="X23" i="36"/>
  <c r="X26" i="36" s="1"/>
  <c r="Z23" i="36"/>
  <c r="Z26" i="36" s="1"/>
  <c r="AB23" i="36"/>
  <c r="AB26" i="36" s="1"/>
  <c r="AD23" i="36"/>
  <c r="AD26" i="36" s="1"/>
  <c r="AF23" i="36"/>
  <c r="AF26" i="36" s="1"/>
  <c r="AH23" i="36"/>
  <c r="AH26" i="36" s="1"/>
  <c r="AJ23" i="36"/>
  <c r="AJ26" i="36" s="1"/>
  <c r="AL23" i="36"/>
  <c r="AL26" i="36" s="1"/>
  <c r="AN23" i="36"/>
  <c r="AN26" i="36" s="1"/>
  <c r="AP23" i="36"/>
  <c r="AP26" i="36" s="1"/>
  <c r="AR23" i="36"/>
  <c r="AR26" i="36" s="1"/>
  <c r="AT23" i="36"/>
  <c r="AT26" i="36" s="1"/>
  <c r="AV23" i="36"/>
  <c r="AV26" i="36" s="1"/>
  <c r="AX23" i="36"/>
  <c r="AX26" i="36" s="1"/>
  <c r="AZ23" i="36"/>
  <c r="AZ26" i="36" s="1"/>
  <c r="BB23" i="36"/>
  <c r="BB26" i="36" s="1"/>
  <c r="BD23" i="36"/>
  <c r="BD26" i="36" s="1"/>
  <c r="BF23" i="36"/>
  <c r="BF26" i="36" s="1"/>
  <c r="BH23" i="36"/>
  <c r="BH26" i="36" s="1"/>
  <c r="BJ23" i="36"/>
  <c r="BJ26" i="36" s="1"/>
  <c r="BL23" i="36"/>
  <c r="BL26" i="36" s="1"/>
  <c r="BN23" i="36"/>
  <c r="BN26" i="36" s="1"/>
  <c r="BP23" i="36"/>
  <c r="BP26" i="36" s="1"/>
  <c r="BR23" i="36"/>
  <c r="BR26" i="36" s="1"/>
  <c r="BT23" i="36"/>
  <c r="BT26" i="36" s="1"/>
  <c r="BV23" i="36"/>
  <c r="BV26" i="36" s="1"/>
  <c r="BX23" i="36"/>
  <c r="BX26" i="36" s="1"/>
  <c r="BZ23" i="36"/>
  <c r="BZ26" i="36" s="1"/>
  <c r="CB23" i="36"/>
  <c r="CB26" i="36" s="1"/>
  <c r="CD23" i="36"/>
  <c r="CD26" i="36" s="1"/>
  <c r="CF23" i="36"/>
  <c r="CF26" i="36" s="1"/>
  <c r="CH23" i="36"/>
  <c r="CH26" i="36" s="1"/>
  <c r="CJ23" i="36"/>
  <c r="CJ26" i="36" s="1"/>
  <c r="CL23" i="36"/>
  <c r="CL26" i="36" s="1"/>
  <c r="CN23" i="36"/>
  <c r="CN26" i="36" s="1"/>
  <c r="CP23" i="36"/>
  <c r="CP26" i="36" s="1"/>
  <c r="CR23" i="36"/>
  <c r="CR26" i="36" s="1"/>
  <c r="CT23" i="36"/>
  <c r="CT26" i="36" s="1"/>
  <c r="CV23" i="36"/>
  <c r="CV26" i="36" s="1"/>
  <c r="CX23" i="36"/>
  <c r="CX26" i="36" s="1"/>
  <c r="CZ23" i="36"/>
  <c r="CZ26" i="36" s="1"/>
  <c r="DB23" i="36"/>
  <c r="DB26" i="36" s="1"/>
  <c r="DD23" i="36"/>
  <c r="DD26" i="36" s="1"/>
  <c r="DF23" i="36"/>
  <c r="DF26" i="36" s="1"/>
  <c r="DH23" i="36"/>
  <c r="DH26" i="36" s="1"/>
  <c r="DJ23" i="36"/>
  <c r="DJ26" i="36" s="1"/>
  <c r="DL23" i="36"/>
  <c r="DL26" i="36" s="1"/>
  <c r="DN23" i="36"/>
  <c r="DN26" i="36" s="1"/>
  <c r="DP23" i="36"/>
  <c r="DP26" i="36" s="1"/>
  <c r="DR23" i="36"/>
  <c r="DR26" i="36" s="1"/>
  <c r="DT23" i="36"/>
  <c r="DT26" i="36" s="1"/>
  <c r="DV23" i="36"/>
  <c r="DV26" i="36" s="1"/>
  <c r="G23" i="36"/>
  <c r="G26" i="36" s="1"/>
  <c r="I34" i="36"/>
  <c r="I37" i="36" s="1"/>
  <c r="K34" i="36"/>
  <c r="K37" i="36" s="1"/>
  <c r="M34" i="36"/>
  <c r="M37" i="36" s="1"/>
  <c r="O34" i="36"/>
  <c r="O37" i="36" s="1"/>
  <c r="Q34" i="36"/>
  <c r="Q37" i="36" s="1"/>
  <c r="S34" i="36"/>
  <c r="S37" i="36" s="1"/>
  <c r="U34" i="36"/>
  <c r="U37" i="36" s="1"/>
  <c r="W34" i="36"/>
  <c r="W37" i="36" s="1"/>
  <c r="Y34" i="36"/>
  <c r="Y37" i="36" s="1"/>
  <c r="AA34" i="36"/>
  <c r="AA37" i="36" s="1"/>
  <c r="AC34" i="36"/>
  <c r="AC37" i="36" s="1"/>
  <c r="AE34" i="36"/>
  <c r="AE37" i="36" s="1"/>
  <c r="AG34" i="36"/>
  <c r="AG37" i="36" s="1"/>
  <c r="AI34" i="36"/>
  <c r="AI37" i="36" s="1"/>
  <c r="AK34" i="36"/>
  <c r="AK37" i="36" s="1"/>
  <c r="AM34" i="36"/>
  <c r="AM37" i="36" s="1"/>
  <c r="AO34" i="36"/>
  <c r="AO37" i="36" s="1"/>
  <c r="AQ34" i="36"/>
  <c r="AQ37" i="36" s="1"/>
  <c r="AS34" i="36"/>
  <c r="AS37" i="36" s="1"/>
  <c r="AU34" i="36"/>
  <c r="AU37" i="36" s="1"/>
  <c r="AW34" i="36"/>
  <c r="AW37" i="36" s="1"/>
  <c r="AY34" i="36"/>
  <c r="AY37" i="36" s="1"/>
  <c r="BA34" i="36"/>
  <c r="BA37" i="36" s="1"/>
  <c r="BC34" i="36"/>
  <c r="BC37" i="36" s="1"/>
  <c r="BE34" i="36"/>
  <c r="BE37" i="36" s="1"/>
  <c r="BG34" i="36"/>
  <c r="BG37" i="36" s="1"/>
  <c r="BI34" i="36"/>
  <c r="BI37" i="36" s="1"/>
  <c r="BK34" i="36"/>
  <c r="BK37" i="36" s="1"/>
  <c r="BM34" i="36"/>
  <c r="BM37" i="36" s="1"/>
  <c r="BO34" i="36"/>
  <c r="BO37" i="36" s="1"/>
  <c r="BQ34" i="36"/>
  <c r="BQ37" i="36" s="1"/>
  <c r="BS34" i="36"/>
  <c r="BS37" i="36" s="1"/>
  <c r="BU34" i="36"/>
  <c r="BU37" i="36" s="1"/>
  <c r="BW34" i="36"/>
  <c r="BW37" i="36" s="1"/>
  <c r="BY34" i="36"/>
  <c r="BY37" i="36" s="1"/>
  <c r="CA34" i="36"/>
  <c r="CA37" i="36" s="1"/>
  <c r="CC34" i="36"/>
  <c r="CC37" i="36" s="1"/>
  <c r="CE34" i="36"/>
  <c r="CE37" i="36" s="1"/>
  <c r="CG34" i="36"/>
  <c r="CG37" i="36" s="1"/>
  <c r="CI34" i="36"/>
  <c r="CI37" i="36" s="1"/>
  <c r="CK34" i="36"/>
  <c r="CK37" i="36" s="1"/>
  <c r="CM34" i="36"/>
  <c r="CM37" i="36" s="1"/>
  <c r="CO34" i="36"/>
  <c r="CO37" i="36" s="1"/>
  <c r="CQ34" i="36"/>
  <c r="CQ37" i="36" s="1"/>
  <c r="CS34" i="36"/>
  <c r="CS37" i="36" s="1"/>
  <c r="CU34" i="36"/>
  <c r="CU37" i="36" s="1"/>
  <c r="CW34" i="36"/>
  <c r="CW37" i="36" s="1"/>
  <c r="CY34" i="36"/>
  <c r="CY37" i="36" s="1"/>
  <c r="DA34" i="36"/>
  <c r="DA37" i="36" s="1"/>
  <c r="DC34" i="36"/>
  <c r="DC37" i="36" s="1"/>
  <c r="DE34" i="36"/>
  <c r="DE37" i="36" s="1"/>
  <c r="DG34" i="36"/>
  <c r="DG37" i="36" s="1"/>
  <c r="DI34" i="36"/>
  <c r="DI37" i="36" s="1"/>
  <c r="DK34" i="36"/>
  <c r="DK37" i="36" s="1"/>
  <c r="DM34" i="36"/>
  <c r="DM37" i="36" s="1"/>
  <c r="DO34" i="36"/>
  <c r="DO37" i="36" s="1"/>
  <c r="DQ34" i="36"/>
  <c r="DQ37" i="36" s="1"/>
  <c r="DS34" i="36"/>
  <c r="DS37" i="36" s="1"/>
  <c r="DU34" i="36"/>
  <c r="DU37" i="36" s="1"/>
  <c r="DW34" i="36"/>
  <c r="DW37" i="36" s="1"/>
  <c r="H45" i="36"/>
  <c r="H48" i="36" s="1"/>
  <c r="J45" i="36"/>
  <c r="J48" i="36" s="1"/>
  <c r="L45" i="36"/>
  <c r="L48" i="36" s="1"/>
  <c r="N45" i="36"/>
  <c r="N48" i="36" s="1"/>
  <c r="P45" i="36"/>
  <c r="P48" i="36" s="1"/>
  <c r="R45" i="36"/>
  <c r="R48" i="36" s="1"/>
  <c r="T45" i="36"/>
  <c r="T48" i="36" s="1"/>
  <c r="V45" i="36"/>
  <c r="V48" i="36" s="1"/>
  <c r="X45" i="36"/>
  <c r="X48" i="36" s="1"/>
  <c r="Z45" i="36"/>
  <c r="Z48" i="36" s="1"/>
  <c r="AB45" i="36"/>
  <c r="AB48" i="36" s="1"/>
  <c r="AD45" i="36"/>
  <c r="AD48" i="36" s="1"/>
  <c r="AF45" i="36"/>
  <c r="AF48" i="36" s="1"/>
  <c r="AH45" i="36"/>
  <c r="AH48" i="36" s="1"/>
  <c r="AJ45" i="36"/>
  <c r="AJ48" i="36" s="1"/>
  <c r="AL45" i="36"/>
  <c r="AL48" i="36" s="1"/>
  <c r="AN45" i="36"/>
  <c r="AN48" i="36" s="1"/>
  <c r="AP45" i="36"/>
  <c r="AP48" i="36" s="1"/>
  <c r="AR45" i="36"/>
  <c r="AR48" i="36" s="1"/>
  <c r="AT45" i="36"/>
  <c r="AT48" i="36" s="1"/>
  <c r="AV45" i="36"/>
  <c r="AV48" i="36" s="1"/>
  <c r="AX45" i="36"/>
  <c r="AX48" i="36" s="1"/>
  <c r="AZ45" i="36"/>
  <c r="AZ48" i="36" s="1"/>
  <c r="BB45" i="36"/>
  <c r="BB48" i="36" s="1"/>
  <c r="BD45" i="36"/>
  <c r="BD48" i="36" s="1"/>
  <c r="BF45" i="36"/>
  <c r="BF48" i="36" s="1"/>
  <c r="BH45" i="36"/>
  <c r="BH48" i="36" s="1"/>
  <c r="BJ45" i="36"/>
  <c r="BJ48" i="36" s="1"/>
  <c r="BL45" i="36"/>
  <c r="BL48" i="36" s="1"/>
  <c r="BN45" i="36"/>
  <c r="BN48" i="36" s="1"/>
  <c r="BP45" i="36"/>
  <c r="BP48" i="36" s="1"/>
  <c r="BR45" i="36"/>
  <c r="BR48" i="36" s="1"/>
  <c r="BT45" i="36"/>
  <c r="BT48" i="36" s="1"/>
  <c r="BV45" i="36"/>
  <c r="BV48" i="36" s="1"/>
  <c r="BX45" i="36"/>
  <c r="BX48" i="36" s="1"/>
  <c r="BZ45" i="36"/>
  <c r="BZ48" i="36" s="1"/>
  <c r="CB45" i="36"/>
  <c r="CB48" i="36" s="1"/>
  <c r="CD45" i="36"/>
  <c r="CD48" i="36" s="1"/>
  <c r="CF45" i="36"/>
  <c r="CF48" i="36" s="1"/>
  <c r="CH45" i="36"/>
  <c r="CH48" i="36" s="1"/>
  <c r="CJ45" i="36"/>
  <c r="CJ48" i="36" s="1"/>
  <c r="CL45" i="36"/>
  <c r="CL48" i="36" s="1"/>
  <c r="CN45" i="36"/>
  <c r="CN48" i="36" s="1"/>
  <c r="CP45" i="36"/>
  <c r="CP48" i="36" s="1"/>
  <c r="CR45" i="36"/>
  <c r="CR48" i="36" s="1"/>
  <c r="CT45" i="36"/>
  <c r="CT48" i="36" s="1"/>
  <c r="CV45" i="36"/>
  <c r="CV48" i="36" s="1"/>
  <c r="CX45" i="36"/>
  <c r="CX48" i="36" s="1"/>
  <c r="CZ45" i="36"/>
  <c r="CZ48" i="36" s="1"/>
  <c r="DB45" i="36"/>
  <c r="DB48" i="36" s="1"/>
  <c r="DD45" i="36"/>
  <c r="DD48" i="36" s="1"/>
  <c r="DF45" i="36"/>
  <c r="DF48" i="36" s="1"/>
  <c r="DH45" i="36"/>
  <c r="DH48" i="36" s="1"/>
  <c r="DJ45" i="36"/>
  <c r="DJ48" i="36" s="1"/>
  <c r="DL45" i="36"/>
  <c r="DL48" i="36" s="1"/>
  <c r="DN45" i="36"/>
  <c r="DN48" i="36" s="1"/>
  <c r="DP45" i="36"/>
  <c r="DP48" i="36" s="1"/>
  <c r="DR45" i="36"/>
  <c r="DR48" i="36" s="1"/>
  <c r="DT45" i="36"/>
  <c r="DT48" i="36" s="1"/>
  <c r="DV45" i="36"/>
  <c r="DV48" i="36" s="1"/>
  <c r="G45" i="36"/>
  <c r="G48" i="36" s="1"/>
  <c r="I56" i="36"/>
  <c r="I59" i="36" s="1"/>
  <c r="K56" i="36"/>
  <c r="K59" i="36" s="1"/>
  <c r="M56" i="36"/>
  <c r="M59" i="36" s="1"/>
  <c r="O56" i="36"/>
  <c r="O59" i="36" s="1"/>
  <c r="Q56" i="36"/>
  <c r="Q59" i="36" s="1"/>
  <c r="S56" i="36"/>
  <c r="S59" i="36" s="1"/>
  <c r="U56" i="36"/>
  <c r="U59" i="36" s="1"/>
  <c r="W56" i="36"/>
  <c r="W59" i="36" s="1"/>
  <c r="Y56" i="36"/>
  <c r="Y59" i="36" s="1"/>
  <c r="AA56" i="36"/>
  <c r="AA59" i="36" s="1"/>
  <c r="AC56" i="36"/>
  <c r="AC59" i="36" s="1"/>
  <c r="AE56" i="36"/>
  <c r="AE59" i="36" s="1"/>
  <c r="AG56" i="36"/>
  <c r="AG59" i="36" s="1"/>
  <c r="AI56" i="36"/>
  <c r="AI59" i="36" s="1"/>
  <c r="H12" i="36"/>
  <c r="J12" i="36"/>
  <c r="L12" i="36"/>
  <c r="N12" i="36"/>
  <c r="P12" i="36"/>
  <c r="R12" i="36"/>
  <c r="T12" i="36"/>
  <c r="V12" i="36"/>
  <c r="X12" i="36"/>
  <c r="Z12" i="36"/>
  <c r="AB12" i="36"/>
  <c r="AD12" i="36"/>
  <c r="AF12" i="36"/>
  <c r="AH12" i="36"/>
  <c r="AJ12" i="36"/>
  <c r="AL12" i="36"/>
  <c r="AN12" i="36"/>
  <c r="AP12" i="36"/>
  <c r="AR12" i="36"/>
  <c r="AT12" i="36"/>
  <c r="AV12" i="36"/>
  <c r="AX12" i="36"/>
  <c r="AZ12" i="36"/>
  <c r="BB12" i="36"/>
  <c r="BD12" i="36"/>
  <c r="BF12" i="36"/>
  <c r="BH12" i="36"/>
  <c r="BJ12" i="36"/>
  <c r="BL12" i="36"/>
  <c r="BN12" i="36"/>
  <c r="BP12" i="36"/>
  <c r="BR12" i="36"/>
  <c r="BT12" i="36"/>
  <c r="BV12" i="36"/>
  <c r="BX12" i="36"/>
  <c r="BZ12" i="36"/>
  <c r="CB12" i="36"/>
  <c r="CD12" i="36"/>
  <c r="CF12" i="36"/>
  <c r="CH12" i="36"/>
  <c r="CJ12" i="36"/>
  <c r="CL12" i="36"/>
  <c r="CN12" i="36"/>
  <c r="CP12" i="36"/>
  <c r="CR12" i="36"/>
  <c r="CT12" i="36"/>
  <c r="CV12" i="36"/>
  <c r="CX12" i="36"/>
  <c r="CZ12" i="36"/>
  <c r="DB12" i="36"/>
  <c r="DD12" i="36"/>
  <c r="DF12" i="36"/>
  <c r="DH12" i="36"/>
  <c r="DJ12" i="36"/>
  <c r="DL12" i="36"/>
  <c r="DN12" i="36"/>
  <c r="DP12" i="36"/>
  <c r="DR12" i="36"/>
  <c r="DT12" i="36"/>
  <c r="DV12" i="36"/>
  <c r="G12" i="36"/>
  <c r="I23" i="36"/>
  <c r="I26" i="36" s="1"/>
  <c r="K23" i="36"/>
  <c r="K26" i="36" s="1"/>
  <c r="M23" i="36"/>
  <c r="M26" i="36" s="1"/>
  <c r="O23" i="36"/>
  <c r="O26" i="36" s="1"/>
  <c r="Q23" i="36"/>
  <c r="Q26" i="36" s="1"/>
  <c r="S23" i="36"/>
  <c r="S26" i="36" s="1"/>
  <c r="U23" i="36"/>
  <c r="U26" i="36" s="1"/>
  <c r="W23" i="36"/>
  <c r="W26" i="36" s="1"/>
  <c r="Y23" i="36"/>
  <c r="Y26" i="36" s="1"/>
  <c r="AA23" i="36"/>
  <c r="AA26" i="36" s="1"/>
  <c r="AC23" i="36"/>
  <c r="AC26" i="36" s="1"/>
  <c r="AE23" i="36"/>
  <c r="AE26" i="36" s="1"/>
  <c r="AG23" i="36"/>
  <c r="AG26" i="36" s="1"/>
  <c r="AI23" i="36"/>
  <c r="AI26" i="36" s="1"/>
  <c r="AK23" i="36"/>
  <c r="AK26" i="36" s="1"/>
  <c r="AM23" i="36"/>
  <c r="AM26" i="36" s="1"/>
  <c r="AO23" i="36"/>
  <c r="AO26" i="36" s="1"/>
  <c r="AQ23" i="36"/>
  <c r="AQ26" i="36" s="1"/>
  <c r="AS23" i="36"/>
  <c r="AS26" i="36" s="1"/>
  <c r="AU23" i="36"/>
  <c r="AU26" i="36" s="1"/>
  <c r="AW23" i="36"/>
  <c r="AW26" i="36" s="1"/>
  <c r="AY23" i="36"/>
  <c r="AY26" i="36" s="1"/>
  <c r="BA23" i="36"/>
  <c r="BA26" i="36" s="1"/>
  <c r="BC23" i="36"/>
  <c r="BC26" i="36" s="1"/>
  <c r="BE23" i="36"/>
  <c r="BE26" i="36" s="1"/>
  <c r="BG23" i="36"/>
  <c r="BG26" i="36" s="1"/>
  <c r="BI23" i="36"/>
  <c r="BI26" i="36" s="1"/>
  <c r="BK23" i="36"/>
  <c r="BK26" i="36" s="1"/>
  <c r="BM23" i="36"/>
  <c r="BM26" i="36" s="1"/>
  <c r="BO23" i="36"/>
  <c r="BO26" i="36" s="1"/>
  <c r="BQ23" i="36"/>
  <c r="BQ26" i="36" s="1"/>
  <c r="BS23" i="36"/>
  <c r="BS26" i="36" s="1"/>
  <c r="BU23" i="36"/>
  <c r="BU26" i="36" s="1"/>
  <c r="BW23" i="36"/>
  <c r="BW26" i="36" s="1"/>
  <c r="BY23" i="36"/>
  <c r="BY26" i="36" s="1"/>
  <c r="CA23" i="36"/>
  <c r="CA26" i="36" s="1"/>
  <c r="CC23" i="36"/>
  <c r="CC26" i="36" s="1"/>
  <c r="CE23" i="36"/>
  <c r="CE26" i="36" s="1"/>
  <c r="CG23" i="36"/>
  <c r="CG26" i="36" s="1"/>
  <c r="CI23" i="36"/>
  <c r="CI26" i="36" s="1"/>
  <c r="CK23" i="36"/>
  <c r="CK26" i="36" s="1"/>
  <c r="CM23" i="36"/>
  <c r="CM26" i="36" s="1"/>
  <c r="CO23" i="36"/>
  <c r="CO26" i="36" s="1"/>
  <c r="CQ23" i="36"/>
  <c r="CQ26" i="36" s="1"/>
  <c r="CS23" i="36"/>
  <c r="CS26" i="36" s="1"/>
  <c r="CU23" i="36"/>
  <c r="CU26" i="36" s="1"/>
  <c r="CW23" i="36"/>
  <c r="CW26" i="36" s="1"/>
  <c r="CY23" i="36"/>
  <c r="CY26" i="36" s="1"/>
  <c r="DA23" i="36"/>
  <c r="DA26" i="36" s="1"/>
  <c r="DC23" i="36"/>
  <c r="DC26" i="36" s="1"/>
  <c r="DE23" i="36"/>
  <c r="DE26" i="36" s="1"/>
  <c r="DG23" i="36"/>
  <c r="DG26" i="36" s="1"/>
  <c r="DI23" i="36"/>
  <c r="DI26" i="36" s="1"/>
  <c r="DK23" i="36"/>
  <c r="DK26" i="36" s="1"/>
  <c r="DM23" i="36"/>
  <c r="DM26" i="36" s="1"/>
  <c r="DO23" i="36"/>
  <c r="DO26" i="36" s="1"/>
  <c r="DQ23" i="36"/>
  <c r="DQ26" i="36" s="1"/>
  <c r="DS23" i="36"/>
  <c r="DS26" i="36" s="1"/>
  <c r="DU23" i="36"/>
  <c r="DU26" i="36" s="1"/>
  <c r="DW23" i="36"/>
  <c r="DW26" i="36" s="1"/>
  <c r="H34" i="36"/>
  <c r="H37" i="36" s="1"/>
  <c r="J34" i="36"/>
  <c r="J37" i="36" s="1"/>
  <c r="L34" i="36"/>
  <c r="L37" i="36" s="1"/>
  <c r="N34" i="36"/>
  <c r="N37" i="36" s="1"/>
  <c r="P34" i="36"/>
  <c r="P37" i="36" s="1"/>
  <c r="R34" i="36"/>
  <c r="R37" i="36" s="1"/>
  <c r="T34" i="36"/>
  <c r="T37" i="36" s="1"/>
  <c r="V34" i="36"/>
  <c r="V37" i="36" s="1"/>
  <c r="X34" i="36"/>
  <c r="X37" i="36" s="1"/>
  <c r="Z34" i="36"/>
  <c r="Z37" i="36" s="1"/>
  <c r="AB34" i="36"/>
  <c r="AB37" i="36" s="1"/>
  <c r="AD34" i="36"/>
  <c r="AD37" i="36" s="1"/>
  <c r="AF34" i="36"/>
  <c r="AF37" i="36" s="1"/>
  <c r="AH34" i="36"/>
  <c r="AH37" i="36" s="1"/>
  <c r="AJ34" i="36"/>
  <c r="AJ37" i="36" s="1"/>
  <c r="AL34" i="36"/>
  <c r="AL37" i="36" s="1"/>
  <c r="AN34" i="36"/>
  <c r="AN37" i="36" s="1"/>
  <c r="AP34" i="36"/>
  <c r="AP37" i="36" s="1"/>
  <c r="AR34" i="36"/>
  <c r="AR37" i="36" s="1"/>
  <c r="AT34" i="36"/>
  <c r="AT37" i="36" s="1"/>
  <c r="AV34" i="36"/>
  <c r="AV37" i="36" s="1"/>
  <c r="AX34" i="36"/>
  <c r="AX37" i="36" s="1"/>
  <c r="AZ34" i="36"/>
  <c r="AZ37" i="36" s="1"/>
  <c r="BB34" i="36"/>
  <c r="BB37" i="36" s="1"/>
  <c r="BD34" i="36"/>
  <c r="BD37" i="36" s="1"/>
  <c r="BF34" i="36"/>
  <c r="BF37" i="36" s="1"/>
  <c r="BH34" i="36"/>
  <c r="BH37" i="36" s="1"/>
  <c r="BJ34" i="36"/>
  <c r="BJ37" i="36" s="1"/>
  <c r="BL34" i="36"/>
  <c r="BL37" i="36" s="1"/>
  <c r="BN34" i="36"/>
  <c r="BN37" i="36" s="1"/>
  <c r="BP34" i="36"/>
  <c r="BP37" i="36" s="1"/>
  <c r="BR34" i="36"/>
  <c r="BR37" i="36" s="1"/>
  <c r="BT34" i="36"/>
  <c r="BT37" i="36" s="1"/>
  <c r="BV34" i="36"/>
  <c r="BV37" i="36" s="1"/>
  <c r="BX34" i="36"/>
  <c r="BX37" i="36" s="1"/>
  <c r="BZ34" i="36"/>
  <c r="BZ37" i="36" s="1"/>
  <c r="CB34" i="36"/>
  <c r="CB37" i="36" s="1"/>
  <c r="CD34" i="36"/>
  <c r="CD37" i="36" s="1"/>
  <c r="CF34" i="36"/>
  <c r="CF37" i="36" s="1"/>
  <c r="CH34" i="36"/>
  <c r="CH37" i="36" s="1"/>
  <c r="CJ34" i="36"/>
  <c r="CJ37" i="36" s="1"/>
  <c r="CL34" i="36"/>
  <c r="CL37" i="36" s="1"/>
  <c r="CN34" i="36"/>
  <c r="CN37" i="36" s="1"/>
  <c r="CP34" i="36"/>
  <c r="CP37" i="36" s="1"/>
  <c r="CR34" i="36"/>
  <c r="CR37" i="36" s="1"/>
  <c r="CT34" i="36"/>
  <c r="CT37" i="36" s="1"/>
  <c r="CV34" i="36"/>
  <c r="CV37" i="36" s="1"/>
  <c r="CX34" i="36"/>
  <c r="CX37" i="36" s="1"/>
  <c r="CZ34" i="36"/>
  <c r="CZ37" i="36" s="1"/>
  <c r="DB34" i="36"/>
  <c r="DB37" i="36" s="1"/>
  <c r="DD34" i="36"/>
  <c r="DD37" i="36" s="1"/>
  <c r="DF34" i="36"/>
  <c r="DF37" i="36" s="1"/>
  <c r="DH34" i="36"/>
  <c r="DH37" i="36" s="1"/>
  <c r="DJ34" i="36"/>
  <c r="DJ37" i="36" s="1"/>
  <c r="DL34" i="36"/>
  <c r="DL37" i="36" s="1"/>
  <c r="DN34" i="36"/>
  <c r="DN37" i="36" s="1"/>
  <c r="DP34" i="36"/>
  <c r="DP37" i="36" s="1"/>
  <c r="DR34" i="36"/>
  <c r="DR37" i="36" s="1"/>
  <c r="DT34" i="36"/>
  <c r="DT37" i="36" s="1"/>
  <c r="DV34" i="36"/>
  <c r="DV37" i="36" s="1"/>
  <c r="G34" i="36"/>
  <c r="G37" i="36" s="1"/>
  <c r="I45" i="36"/>
  <c r="I48" i="36" s="1"/>
  <c r="K45" i="36"/>
  <c r="K48" i="36" s="1"/>
  <c r="M45" i="36"/>
  <c r="M48" i="36" s="1"/>
  <c r="O45" i="36"/>
  <c r="O48" i="36" s="1"/>
  <c r="Q45" i="36"/>
  <c r="Q48" i="36" s="1"/>
  <c r="S45" i="36"/>
  <c r="S48" i="36" s="1"/>
  <c r="U45" i="36"/>
  <c r="U48" i="36" s="1"/>
  <c r="W45" i="36"/>
  <c r="W48" i="36" s="1"/>
  <c r="Y45" i="36"/>
  <c r="Y48" i="36" s="1"/>
  <c r="AA45" i="36"/>
  <c r="AA48" i="36" s="1"/>
  <c r="AC45" i="36"/>
  <c r="AC48" i="36" s="1"/>
  <c r="AE45" i="36"/>
  <c r="AE48" i="36" s="1"/>
  <c r="AG45" i="36"/>
  <c r="AG48" i="36" s="1"/>
  <c r="AI45" i="36"/>
  <c r="AI48" i="36" s="1"/>
  <c r="AK45" i="36"/>
  <c r="AK48" i="36" s="1"/>
  <c r="AM45" i="36"/>
  <c r="AM48" i="36" s="1"/>
  <c r="AO45" i="36"/>
  <c r="AO48" i="36" s="1"/>
  <c r="AQ45" i="36"/>
  <c r="AQ48" i="36" s="1"/>
  <c r="AS45" i="36"/>
  <c r="AS48" i="36" s="1"/>
  <c r="AU45" i="36"/>
  <c r="AU48" i="36" s="1"/>
  <c r="AW45" i="36"/>
  <c r="AW48" i="36" s="1"/>
  <c r="AY45" i="36"/>
  <c r="AY48" i="36" s="1"/>
  <c r="BA45" i="36"/>
  <c r="BA48" i="36" s="1"/>
  <c r="BC45" i="36"/>
  <c r="BC48" i="36" s="1"/>
  <c r="BE45" i="36"/>
  <c r="BE48" i="36" s="1"/>
  <c r="BG45" i="36"/>
  <c r="BG48" i="36" s="1"/>
  <c r="BI45" i="36"/>
  <c r="BI48" i="36" s="1"/>
  <c r="BK45" i="36"/>
  <c r="BK48" i="36" s="1"/>
  <c r="BM45" i="36"/>
  <c r="BM48" i="36" s="1"/>
  <c r="BO45" i="36"/>
  <c r="BO48" i="36" s="1"/>
  <c r="BQ45" i="36"/>
  <c r="BQ48" i="36" s="1"/>
  <c r="BS45" i="36"/>
  <c r="BS48" i="36" s="1"/>
  <c r="BU45" i="36"/>
  <c r="BU48" i="36" s="1"/>
  <c r="BW45" i="36"/>
  <c r="BW48" i="36" s="1"/>
  <c r="BY45" i="36"/>
  <c r="BY48" i="36" s="1"/>
  <c r="CA45" i="36"/>
  <c r="CA48" i="36" s="1"/>
  <c r="CC45" i="36"/>
  <c r="CC48" i="36" s="1"/>
  <c r="CE45" i="36"/>
  <c r="CE48" i="36" s="1"/>
  <c r="CG45" i="36"/>
  <c r="CG48" i="36" s="1"/>
  <c r="CI45" i="36"/>
  <c r="CI48" i="36" s="1"/>
  <c r="CK45" i="36"/>
  <c r="CK48" i="36" s="1"/>
  <c r="CM45" i="36"/>
  <c r="CM48" i="36" s="1"/>
  <c r="CO45" i="36"/>
  <c r="CO48" i="36" s="1"/>
  <c r="CQ45" i="36"/>
  <c r="CQ48" i="36" s="1"/>
  <c r="CS45" i="36"/>
  <c r="CS48" i="36" s="1"/>
  <c r="CU45" i="36"/>
  <c r="CU48" i="36" s="1"/>
  <c r="CW45" i="36"/>
  <c r="CW48" i="36" s="1"/>
  <c r="CY45" i="36"/>
  <c r="CY48" i="36" s="1"/>
  <c r="DA45" i="36"/>
  <c r="DA48" i="36" s="1"/>
  <c r="DC45" i="36"/>
  <c r="DC48" i="36" s="1"/>
  <c r="DE45" i="36"/>
  <c r="DE48" i="36" s="1"/>
  <c r="DG45" i="36"/>
  <c r="DG48" i="36" s="1"/>
  <c r="G67" i="36"/>
  <c r="G70" i="36" s="1"/>
  <c r="DV78" i="36"/>
  <c r="DV81" i="36" s="1"/>
  <c r="DT78" i="36"/>
  <c r="DT81" i="36" s="1"/>
  <c r="DR78" i="36"/>
  <c r="DR81" i="36" s="1"/>
  <c r="DP78" i="36"/>
  <c r="DP81" i="36" s="1"/>
  <c r="DN78" i="36"/>
  <c r="DN81" i="36" s="1"/>
  <c r="DL78" i="36"/>
  <c r="DL81" i="36" s="1"/>
  <c r="DJ78" i="36"/>
  <c r="DJ81" i="36" s="1"/>
  <c r="DH78" i="36"/>
  <c r="DH81" i="36" s="1"/>
  <c r="DF78" i="36"/>
  <c r="DF81" i="36" s="1"/>
  <c r="DD78" i="36"/>
  <c r="DD81" i="36" s="1"/>
  <c r="DB78" i="36"/>
  <c r="DB81" i="36" s="1"/>
  <c r="CZ78" i="36"/>
  <c r="CZ81" i="36" s="1"/>
  <c r="CX78" i="36"/>
  <c r="CX81" i="36" s="1"/>
  <c r="CV78" i="36"/>
  <c r="CV81" i="36" s="1"/>
  <c r="CT78" i="36"/>
  <c r="CT81" i="36" s="1"/>
  <c r="CR78" i="36"/>
  <c r="CR81" i="36" s="1"/>
  <c r="CP78" i="36"/>
  <c r="CP81" i="36" s="1"/>
  <c r="CN78" i="36"/>
  <c r="CN81" i="36" s="1"/>
  <c r="CL78" i="36"/>
  <c r="CL81" i="36" s="1"/>
  <c r="CJ78" i="36"/>
  <c r="CJ81" i="36" s="1"/>
  <c r="CH78" i="36"/>
  <c r="CH81" i="36" s="1"/>
  <c r="CF78" i="36"/>
  <c r="CF81" i="36" s="1"/>
  <c r="CD78" i="36"/>
  <c r="CD81" i="36" s="1"/>
  <c r="CB78" i="36"/>
  <c r="CB81" i="36" s="1"/>
  <c r="BZ78" i="36"/>
  <c r="BZ81" i="36" s="1"/>
  <c r="BX78" i="36"/>
  <c r="BX81" i="36" s="1"/>
  <c r="BV78" i="36"/>
  <c r="BV81" i="36" s="1"/>
  <c r="BT78" i="36"/>
  <c r="BT81" i="36" s="1"/>
  <c r="BR78" i="36"/>
  <c r="BR81" i="36" s="1"/>
  <c r="BP78" i="36"/>
  <c r="BP81" i="36" s="1"/>
  <c r="BN78" i="36"/>
  <c r="BN81" i="36" s="1"/>
  <c r="BL78" i="36"/>
  <c r="BL81" i="36" s="1"/>
  <c r="BJ78" i="36"/>
  <c r="BJ81" i="36" s="1"/>
  <c r="BH78" i="36"/>
  <c r="BH81" i="36" s="1"/>
  <c r="BF78" i="36"/>
  <c r="BF81" i="36" s="1"/>
  <c r="BD78" i="36"/>
  <c r="BD81" i="36" s="1"/>
  <c r="BB78" i="36"/>
  <c r="BB81" i="36" s="1"/>
  <c r="AZ78" i="36"/>
  <c r="AZ81" i="36" s="1"/>
  <c r="AX78" i="36"/>
  <c r="AX81" i="36" s="1"/>
  <c r="AV78" i="36"/>
  <c r="AV81" i="36" s="1"/>
  <c r="AT78" i="36"/>
  <c r="AT81" i="36" s="1"/>
  <c r="AR78" i="36"/>
  <c r="AR81" i="36" s="1"/>
  <c r="AP78" i="36"/>
  <c r="AP81" i="36" s="1"/>
  <c r="AN78" i="36"/>
  <c r="AN81" i="36" s="1"/>
  <c r="AL78" i="36"/>
  <c r="AL81" i="36" s="1"/>
  <c r="AJ78" i="36"/>
  <c r="AJ81" i="36" s="1"/>
  <c r="AH78" i="36"/>
  <c r="AH81" i="36" s="1"/>
  <c r="AF78" i="36"/>
  <c r="AF81" i="36" s="1"/>
  <c r="AD78" i="36"/>
  <c r="AD81" i="36" s="1"/>
  <c r="AB78" i="36"/>
  <c r="AB81" i="36" s="1"/>
  <c r="Z78" i="36"/>
  <c r="Z81" i="36" s="1"/>
  <c r="X78" i="36"/>
  <c r="X81" i="36" s="1"/>
  <c r="V78" i="36"/>
  <c r="V81" i="36" s="1"/>
  <c r="T78" i="36"/>
  <c r="T81" i="36" s="1"/>
  <c r="R78" i="36"/>
  <c r="R81" i="36" s="1"/>
  <c r="P78" i="36"/>
  <c r="P81" i="36" s="1"/>
  <c r="N78" i="36"/>
  <c r="N81" i="36" s="1"/>
  <c r="L78" i="36"/>
  <c r="L81" i="36" s="1"/>
  <c r="J78" i="36"/>
  <c r="J81" i="36" s="1"/>
  <c r="H78" i="36"/>
  <c r="H81" i="36" s="1"/>
  <c r="DV67" i="36"/>
  <c r="DV70" i="36" s="1"/>
  <c r="DT67" i="36"/>
  <c r="DT70" i="36" s="1"/>
  <c r="DR67" i="36"/>
  <c r="DR70" i="36" s="1"/>
  <c r="DP67" i="36"/>
  <c r="DP70" i="36" s="1"/>
  <c r="DN67" i="36"/>
  <c r="DN70" i="36" s="1"/>
  <c r="DL67" i="36"/>
  <c r="DL70" i="36" s="1"/>
  <c r="DJ67" i="36"/>
  <c r="DJ70" i="36" s="1"/>
  <c r="DH67" i="36"/>
  <c r="DH70" i="36" s="1"/>
  <c r="DF67" i="36"/>
  <c r="DF70" i="36" s="1"/>
  <c r="DD67" i="36"/>
  <c r="DD70" i="36" s="1"/>
  <c r="DB67" i="36"/>
  <c r="DB70" i="36" s="1"/>
  <c r="CZ67" i="36"/>
  <c r="CZ70" i="36" s="1"/>
  <c r="CX67" i="36"/>
  <c r="CX70" i="36" s="1"/>
  <c r="CV67" i="36"/>
  <c r="CV70" i="36" s="1"/>
  <c r="CT67" i="36"/>
  <c r="CT70" i="36" s="1"/>
  <c r="CR67" i="36"/>
  <c r="CR70" i="36" s="1"/>
  <c r="CP67" i="36"/>
  <c r="CP70" i="36" s="1"/>
  <c r="CN67" i="36"/>
  <c r="CN70" i="36" s="1"/>
  <c r="CL67" i="36"/>
  <c r="CL70" i="36" s="1"/>
  <c r="CJ67" i="36"/>
  <c r="CJ70" i="36" s="1"/>
  <c r="CH67" i="36"/>
  <c r="CH70" i="36" s="1"/>
  <c r="CF67" i="36"/>
  <c r="CF70" i="36" s="1"/>
  <c r="CD67" i="36"/>
  <c r="CD70" i="36" s="1"/>
  <c r="CB67" i="36"/>
  <c r="CB70" i="36" s="1"/>
  <c r="BZ67" i="36"/>
  <c r="BZ70" i="36" s="1"/>
  <c r="BX67" i="36"/>
  <c r="BX70" i="36" s="1"/>
  <c r="BV67" i="36"/>
  <c r="BV70" i="36" s="1"/>
  <c r="BT67" i="36"/>
  <c r="BT70" i="36" s="1"/>
  <c r="BR67" i="36"/>
  <c r="BR70" i="36" s="1"/>
  <c r="BP67" i="36"/>
  <c r="BP70" i="36" s="1"/>
  <c r="BN67" i="36"/>
  <c r="BN70" i="36" s="1"/>
  <c r="BL67" i="36"/>
  <c r="BL70" i="36" s="1"/>
  <c r="BJ67" i="36"/>
  <c r="BJ70" i="36" s="1"/>
  <c r="BH67" i="36"/>
  <c r="BH70" i="36" s="1"/>
  <c r="BF67" i="36"/>
  <c r="BF70" i="36" s="1"/>
  <c r="BD67" i="36"/>
  <c r="BD70" i="36" s="1"/>
  <c r="BB67" i="36"/>
  <c r="BB70" i="36" s="1"/>
  <c r="AZ67" i="36"/>
  <c r="AZ70" i="36" s="1"/>
  <c r="AX67" i="36"/>
  <c r="AX70" i="36" s="1"/>
  <c r="AV67" i="36"/>
  <c r="AV70" i="36" s="1"/>
  <c r="AT67" i="36"/>
  <c r="AT70" i="36" s="1"/>
  <c r="AR67" i="36"/>
  <c r="AR70" i="36" s="1"/>
  <c r="AP67" i="36"/>
  <c r="AP70" i="36" s="1"/>
  <c r="AN67" i="36"/>
  <c r="AN70" i="36" s="1"/>
  <c r="AL67" i="36"/>
  <c r="AL70" i="36" s="1"/>
  <c r="AJ67" i="36"/>
  <c r="AJ70" i="36" s="1"/>
  <c r="AH67" i="36"/>
  <c r="AH70" i="36" s="1"/>
  <c r="AF67" i="36"/>
  <c r="AF70" i="36" s="1"/>
  <c r="AD67" i="36"/>
  <c r="AD70" i="36" s="1"/>
  <c r="AB67" i="36"/>
  <c r="AB70" i="36" s="1"/>
  <c r="Z67" i="36"/>
  <c r="Z70" i="36" s="1"/>
  <c r="X67" i="36"/>
  <c r="X70" i="36" s="1"/>
  <c r="V67" i="36"/>
  <c r="V70" i="36" s="1"/>
  <c r="T67" i="36"/>
  <c r="T70" i="36" s="1"/>
  <c r="R67" i="36"/>
  <c r="R70" i="36" s="1"/>
  <c r="P67" i="36"/>
  <c r="P70" i="36" s="1"/>
  <c r="N67" i="36"/>
  <c r="N70" i="36" s="1"/>
  <c r="L67" i="36"/>
  <c r="L70" i="36" s="1"/>
  <c r="J67" i="36"/>
  <c r="J70" i="36" s="1"/>
  <c r="H67" i="36"/>
  <c r="H70" i="36" s="1"/>
  <c r="DW56" i="36"/>
  <c r="DW59" i="36" s="1"/>
  <c r="DU56" i="36"/>
  <c r="DU59" i="36" s="1"/>
  <c r="DS56" i="36"/>
  <c r="DS59" i="36" s="1"/>
  <c r="DQ56" i="36"/>
  <c r="DQ59" i="36" s="1"/>
  <c r="DO56" i="36"/>
  <c r="DO59" i="36" s="1"/>
  <c r="DM56" i="36"/>
  <c r="DM59" i="36" s="1"/>
  <c r="DK56" i="36"/>
  <c r="DK59" i="36" s="1"/>
  <c r="DI56" i="36"/>
  <c r="DI59" i="36" s="1"/>
  <c r="DG56" i="36"/>
  <c r="DG59" i="36" s="1"/>
  <c r="DE56" i="36"/>
  <c r="DE59" i="36" s="1"/>
  <c r="DC56" i="36"/>
  <c r="DC59" i="36" s="1"/>
  <c r="DA56" i="36"/>
  <c r="DA59" i="36" s="1"/>
  <c r="CY56" i="36"/>
  <c r="CY59" i="36" s="1"/>
  <c r="CW56" i="36"/>
  <c r="CW59" i="36" s="1"/>
  <c r="CU56" i="36"/>
  <c r="CU59" i="36" s="1"/>
  <c r="CS56" i="36"/>
  <c r="CS59" i="36" s="1"/>
  <c r="CQ56" i="36"/>
  <c r="CQ59" i="36" s="1"/>
  <c r="CO56" i="36"/>
  <c r="CO59" i="36" s="1"/>
  <c r="CM56" i="36"/>
  <c r="CM59" i="36" s="1"/>
  <c r="CK56" i="36"/>
  <c r="CK59" i="36" s="1"/>
  <c r="CI56" i="36"/>
  <c r="CI59" i="36" s="1"/>
  <c r="CG56" i="36"/>
  <c r="CG59" i="36" s="1"/>
  <c r="CE56" i="36"/>
  <c r="CE59" i="36" s="1"/>
  <c r="CC56" i="36"/>
  <c r="CC59" i="36" s="1"/>
  <c r="CA56" i="36"/>
  <c r="CA59" i="36" s="1"/>
  <c r="BY56" i="36"/>
  <c r="BY59" i="36" s="1"/>
  <c r="BW56" i="36"/>
  <c r="BW59" i="36" s="1"/>
  <c r="BU56" i="36"/>
  <c r="BU59" i="36" s="1"/>
  <c r="BS56" i="36"/>
  <c r="BS59" i="36" s="1"/>
  <c r="BQ56" i="36"/>
  <c r="BQ59" i="36" s="1"/>
  <c r="BO56" i="36"/>
  <c r="BO59" i="36" s="1"/>
  <c r="BM56" i="36"/>
  <c r="BM59" i="36" s="1"/>
  <c r="BK56" i="36"/>
  <c r="BK59" i="36" s="1"/>
  <c r="BI56" i="36"/>
  <c r="BI59" i="36" s="1"/>
  <c r="BG56" i="36"/>
  <c r="BG59" i="36" s="1"/>
  <c r="BE56" i="36"/>
  <c r="BE59" i="36" s="1"/>
  <c r="BC56" i="36"/>
  <c r="BC59" i="36" s="1"/>
  <c r="BA56" i="36"/>
  <c r="BA59" i="36" s="1"/>
  <c r="AY56" i="36"/>
  <c r="AY59" i="36" s="1"/>
  <c r="AW56" i="36"/>
  <c r="AW59" i="36" s="1"/>
  <c r="AU56" i="36"/>
  <c r="AU59" i="36" s="1"/>
  <c r="AS56" i="36"/>
  <c r="AS59" i="36" s="1"/>
  <c r="AQ56" i="36"/>
  <c r="AQ59" i="36" s="1"/>
  <c r="AO56" i="36"/>
  <c r="AO59" i="36" s="1"/>
  <c r="AM56" i="36"/>
  <c r="AM59" i="36" s="1"/>
  <c r="AK56" i="36"/>
  <c r="AK59" i="36" s="1"/>
  <c r="AH56" i="36"/>
  <c r="AH59" i="36" s="1"/>
  <c r="AD56" i="36"/>
  <c r="AD59" i="36" s="1"/>
  <c r="Z56" i="36"/>
  <c r="Z59" i="36" s="1"/>
  <c r="V56" i="36"/>
  <c r="V59" i="36" s="1"/>
  <c r="R56" i="36"/>
  <c r="R59" i="36" s="1"/>
  <c r="N56" i="36"/>
  <c r="N59" i="36" s="1"/>
  <c r="J56" i="36"/>
  <c r="J59" i="36" s="1"/>
  <c r="DW45" i="36"/>
  <c r="DW48" i="36" s="1"/>
  <c r="DS45" i="36"/>
  <c r="DS48" i="36" s="1"/>
  <c r="DO45" i="36"/>
  <c r="DO48" i="36" s="1"/>
  <c r="DK45" i="36"/>
  <c r="DK48" i="36" s="1"/>
  <c r="C78" i="36"/>
  <c r="C56" i="36"/>
  <c r="C45" i="36"/>
  <c r="C34" i="36"/>
  <c r="C12" i="36"/>
  <c r="E12" i="36"/>
  <c r="D12" i="34"/>
  <c r="D78" i="34"/>
  <c r="D34" i="34"/>
  <c r="D23" i="34"/>
  <c r="C45" i="34"/>
  <c r="C56" i="34"/>
  <c r="C67" i="34"/>
  <c r="B12" i="24" l="1"/>
  <c r="H12" i="24" s="1"/>
  <c r="Q12" i="24" l="1"/>
  <c r="N12" i="24"/>
  <c r="O12" i="24"/>
  <c r="P12" i="24"/>
  <c r="G12" i="24"/>
  <c r="F12" i="24"/>
  <c r="M12" i="24" s="1"/>
  <c r="D12" i="24"/>
  <c r="C12" i="24"/>
  <c r="E12" i="24"/>
  <c r="J12" i="24" l="1"/>
  <c r="I12" i="24"/>
  <c r="D153" i="12" l="1"/>
  <c r="D270" i="12" s="1"/>
  <c r="D104" i="12"/>
  <c r="D143" i="12"/>
  <c r="E143" i="12" s="1"/>
  <c r="D133" i="12"/>
  <c r="B135" i="12" s="1"/>
  <c r="B137" i="12" s="1"/>
  <c r="D35" i="11"/>
  <c r="D36" i="11" s="1"/>
  <c r="D39" i="11" s="1"/>
  <c r="E39" i="11" s="1"/>
  <c r="E56" i="11" s="1"/>
  <c r="E39" i="12" s="1"/>
  <c r="D43" i="11"/>
  <c r="D51" i="11"/>
  <c r="E64" i="6"/>
  <c r="E65" i="6" s="1"/>
  <c r="B193" i="3"/>
  <c r="B194" i="3" s="1"/>
  <c r="B195" i="3" s="1"/>
  <c r="B196" i="3" s="1"/>
  <c r="B197" i="3" s="1"/>
  <c r="B198" i="3" s="1"/>
  <c r="B199" i="3" s="1"/>
  <c r="B200" i="3" s="1"/>
  <c r="B201" i="3" s="1"/>
  <c r="B202" i="3" s="1"/>
  <c r="C46" i="8"/>
  <c r="D25" i="11" s="1"/>
  <c r="DT15" i="22"/>
  <c r="DT19" i="12" s="1"/>
  <c r="DT94" i="12" s="1"/>
  <c r="D91" i="12"/>
  <c r="B98" i="12" s="1"/>
  <c r="B41" i="27" s="1"/>
  <c r="F15" i="22"/>
  <c r="F19" i="12" s="1"/>
  <c r="F94" i="12" s="1"/>
  <c r="F15" i="14"/>
  <c r="F21" i="12" s="1"/>
  <c r="G19" i="7"/>
  <c r="E15" i="26"/>
  <c r="E42" i="12" s="1"/>
  <c r="DS15" i="22"/>
  <c r="DS19" i="12" s="1"/>
  <c r="DS94" i="12" s="1"/>
  <c r="DR15" i="22"/>
  <c r="DR19" i="12" s="1"/>
  <c r="DR94" i="12" s="1"/>
  <c r="DQ15" i="22"/>
  <c r="DQ19" i="12" s="1"/>
  <c r="DQ94" i="12" s="1"/>
  <c r="DP15" i="22"/>
  <c r="DP19" i="12" s="1"/>
  <c r="DP94" i="12" s="1"/>
  <c r="DO15" i="22"/>
  <c r="DO19" i="12" s="1"/>
  <c r="DO94" i="12" s="1"/>
  <c r="DN15" i="22"/>
  <c r="DN19" i="12" s="1"/>
  <c r="DN94" i="12" s="1"/>
  <c r="DM15" i="22"/>
  <c r="DM19" i="12" s="1"/>
  <c r="DM94" i="12" s="1"/>
  <c r="DL15" i="22"/>
  <c r="DL19" i="12" s="1"/>
  <c r="DL94" i="12" s="1"/>
  <c r="DK15" i="22"/>
  <c r="DK19" i="12" s="1"/>
  <c r="DK94" i="12" s="1"/>
  <c r="DJ15" i="22"/>
  <c r="DJ19" i="12" s="1"/>
  <c r="DJ94" i="12" s="1"/>
  <c r="DI15" i="22"/>
  <c r="DI19" i="12" s="1"/>
  <c r="DI94" i="12" s="1"/>
  <c r="DH15" i="22"/>
  <c r="DH19" i="12" s="1"/>
  <c r="DH94" i="12" s="1"/>
  <c r="DG15" i="22"/>
  <c r="DG19" i="12" s="1"/>
  <c r="DG94" i="12" s="1"/>
  <c r="DF15" i="22"/>
  <c r="DF19" i="12" s="1"/>
  <c r="DF94" i="12" s="1"/>
  <c r="DE15" i="22"/>
  <c r="DE19" i="12" s="1"/>
  <c r="DE94" i="12" s="1"/>
  <c r="DD15" i="22"/>
  <c r="DD19" i="12" s="1"/>
  <c r="DD94" i="12" s="1"/>
  <c r="DC15" i="22"/>
  <c r="DC19" i="12" s="1"/>
  <c r="DC94" i="12" s="1"/>
  <c r="DB15" i="22"/>
  <c r="DB19" i="12" s="1"/>
  <c r="DB94" i="12" s="1"/>
  <c r="DA15" i="22"/>
  <c r="DA19" i="12" s="1"/>
  <c r="DA94" i="12" s="1"/>
  <c r="CZ15" i="22"/>
  <c r="CZ19" i="12" s="1"/>
  <c r="CZ94" i="12" s="1"/>
  <c r="CY15" i="22"/>
  <c r="CY19" i="12" s="1"/>
  <c r="CY94" i="12" s="1"/>
  <c r="CX15" i="22"/>
  <c r="CX19" i="12" s="1"/>
  <c r="CX94" i="12" s="1"/>
  <c r="CW15" i="22"/>
  <c r="CW19" i="12" s="1"/>
  <c r="CW94" i="12" s="1"/>
  <c r="CV15" i="22"/>
  <c r="CV19" i="12" s="1"/>
  <c r="CV94" i="12" s="1"/>
  <c r="CU15" i="22"/>
  <c r="CU19" i="12" s="1"/>
  <c r="CU94" i="12" s="1"/>
  <c r="CT15" i="22"/>
  <c r="CT19" i="12" s="1"/>
  <c r="CT94" i="12" s="1"/>
  <c r="CS15" i="22"/>
  <c r="CS19" i="12" s="1"/>
  <c r="CS94" i="12" s="1"/>
  <c r="CR15" i="22"/>
  <c r="CR19" i="12" s="1"/>
  <c r="CR94" i="12" s="1"/>
  <c r="CQ15" i="22"/>
  <c r="CQ19" i="12" s="1"/>
  <c r="CQ94" i="12" s="1"/>
  <c r="CP15" i="22"/>
  <c r="CP19" i="12" s="1"/>
  <c r="CP94" i="12" s="1"/>
  <c r="CO15" i="22"/>
  <c r="CO19" i="12" s="1"/>
  <c r="CO94" i="12" s="1"/>
  <c r="CN15" i="22"/>
  <c r="CN19" i="12" s="1"/>
  <c r="CN94" i="12" s="1"/>
  <c r="CM15" i="22"/>
  <c r="CM19" i="12" s="1"/>
  <c r="CM94" i="12" s="1"/>
  <c r="CL15" i="22"/>
  <c r="CL19" i="12" s="1"/>
  <c r="CL94" i="12" s="1"/>
  <c r="CK15" i="22"/>
  <c r="CK19" i="12" s="1"/>
  <c r="CK94" i="12" s="1"/>
  <c r="CJ15" i="22"/>
  <c r="CJ19" i="12" s="1"/>
  <c r="CJ94" i="12" s="1"/>
  <c r="CI15" i="22"/>
  <c r="CI19" i="12" s="1"/>
  <c r="CI94" i="12" s="1"/>
  <c r="CH15" i="22"/>
  <c r="CH19" i="12" s="1"/>
  <c r="CH94" i="12" s="1"/>
  <c r="CG15" i="22"/>
  <c r="CG19" i="12" s="1"/>
  <c r="CG94" i="12" s="1"/>
  <c r="CF15" i="22"/>
  <c r="CF19" i="12" s="1"/>
  <c r="CF94" i="12" s="1"/>
  <c r="CE15" i="22"/>
  <c r="CE19" i="12" s="1"/>
  <c r="CE94" i="12" s="1"/>
  <c r="CD15" i="22"/>
  <c r="CD19" i="12" s="1"/>
  <c r="CD94" i="12" s="1"/>
  <c r="CC15" i="22"/>
  <c r="CC19" i="12" s="1"/>
  <c r="CC94" i="12" s="1"/>
  <c r="CB15" i="22"/>
  <c r="CB19" i="12" s="1"/>
  <c r="CB94" i="12" s="1"/>
  <c r="CA15" i="22"/>
  <c r="CA19" i="12" s="1"/>
  <c r="CA94" i="12" s="1"/>
  <c r="BZ15" i="22"/>
  <c r="BZ19" i="12" s="1"/>
  <c r="BZ94" i="12" s="1"/>
  <c r="BY15" i="22"/>
  <c r="BY19" i="12" s="1"/>
  <c r="BY94" i="12" s="1"/>
  <c r="BX15" i="22"/>
  <c r="BX19" i="12" s="1"/>
  <c r="BX94" i="12" s="1"/>
  <c r="BW15" i="22"/>
  <c r="BW19" i="12" s="1"/>
  <c r="BW94" i="12" s="1"/>
  <c r="BV15" i="22"/>
  <c r="BV19" i="12" s="1"/>
  <c r="BV94" i="12" s="1"/>
  <c r="BU15" i="22"/>
  <c r="BU19" i="12" s="1"/>
  <c r="BU94" i="12" s="1"/>
  <c r="BT15" i="22"/>
  <c r="BT19" i="12" s="1"/>
  <c r="BT94" i="12" s="1"/>
  <c r="BS15" i="22"/>
  <c r="BS19" i="12" s="1"/>
  <c r="BS94" i="12" s="1"/>
  <c r="BR15" i="22"/>
  <c r="BR19" i="12" s="1"/>
  <c r="BR94" i="12" s="1"/>
  <c r="BQ15" i="22"/>
  <c r="BQ19" i="12" s="1"/>
  <c r="BQ94" i="12" s="1"/>
  <c r="BP15" i="22"/>
  <c r="BP19" i="12" s="1"/>
  <c r="BP94" i="12" s="1"/>
  <c r="BO15" i="22"/>
  <c r="BO19" i="12" s="1"/>
  <c r="BO94" i="12" s="1"/>
  <c r="BN15" i="22"/>
  <c r="BN19" i="12" s="1"/>
  <c r="BN94" i="12" s="1"/>
  <c r="BM15" i="22"/>
  <c r="BM19" i="12" s="1"/>
  <c r="BM94" i="12" s="1"/>
  <c r="BL15" i="22"/>
  <c r="BL19" i="12" s="1"/>
  <c r="BL94" i="12" s="1"/>
  <c r="BK15" i="22"/>
  <c r="BK19" i="12" s="1"/>
  <c r="BK94" i="12" s="1"/>
  <c r="BJ15" i="22"/>
  <c r="BJ19" i="12" s="1"/>
  <c r="BJ94" i="12" s="1"/>
  <c r="BI15" i="22"/>
  <c r="BI19" i="12" s="1"/>
  <c r="BI94" i="12" s="1"/>
  <c r="BH15" i="22"/>
  <c r="BH19" i="12" s="1"/>
  <c r="BH94" i="12" s="1"/>
  <c r="BG15" i="22"/>
  <c r="BG19" i="12" s="1"/>
  <c r="BG94" i="12" s="1"/>
  <c r="BF15" i="22"/>
  <c r="BF19" i="12" s="1"/>
  <c r="BF94" i="12" s="1"/>
  <c r="BE15" i="22"/>
  <c r="BE19" i="12" s="1"/>
  <c r="BE94" i="12" s="1"/>
  <c r="BD15" i="22"/>
  <c r="BD19" i="12" s="1"/>
  <c r="BD94" i="12" s="1"/>
  <c r="BC15" i="22"/>
  <c r="BC19" i="12" s="1"/>
  <c r="BC94" i="12" s="1"/>
  <c r="BB15" i="22"/>
  <c r="BB19" i="12" s="1"/>
  <c r="BB94" i="12" s="1"/>
  <c r="BA15" i="22"/>
  <c r="BA19" i="12" s="1"/>
  <c r="BA94" i="12" s="1"/>
  <c r="AZ15" i="22"/>
  <c r="AZ19" i="12" s="1"/>
  <c r="AZ94" i="12" s="1"/>
  <c r="AY15" i="22"/>
  <c r="AY19" i="12" s="1"/>
  <c r="AY94" i="12" s="1"/>
  <c r="AX15" i="22"/>
  <c r="AX19" i="12" s="1"/>
  <c r="AX94" i="12" s="1"/>
  <c r="AW15" i="22"/>
  <c r="AW19" i="12" s="1"/>
  <c r="AW94" i="12" s="1"/>
  <c r="AV15" i="22"/>
  <c r="AV19" i="12" s="1"/>
  <c r="AV94" i="12" s="1"/>
  <c r="AU15" i="22"/>
  <c r="AU19" i="12" s="1"/>
  <c r="AU94" i="12" s="1"/>
  <c r="AT15" i="22"/>
  <c r="AT19" i="12" s="1"/>
  <c r="AT94" i="12" s="1"/>
  <c r="AS15" i="22"/>
  <c r="AS19" i="12" s="1"/>
  <c r="AS94" i="12" s="1"/>
  <c r="AR15" i="22"/>
  <c r="AR19" i="12" s="1"/>
  <c r="AR94" i="12" s="1"/>
  <c r="AQ15" i="22"/>
  <c r="AQ19" i="12" s="1"/>
  <c r="AQ94" i="12" s="1"/>
  <c r="AP15" i="22"/>
  <c r="AP19" i="12" s="1"/>
  <c r="AP94" i="12" s="1"/>
  <c r="AO15" i="22"/>
  <c r="AO19" i="12" s="1"/>
  <c r="AO94" i="12" s="1"/>
  <c r="AN15" i="22"/>
  <c r="AN19" i="12" s="1"/>
  <c r="AN94" i="12" s="1"/>
  <c r="AM15" i="22"/>
  <c r="AM19" i="12" s="1"/>
  <c r="AM94" i="12" s="1"/>
  <c r="AL15" i="22"/>
  <c r="AL19" i="12" s="1"/>
  <c r="AL94" i="12" s="1"/>
  <c r="AK15" i="22"/>
  <c r="AK19" i="12" s="1"/>
  <c r="AK94" i="12" s="1"/>
  <c r="AJ15" i="22"/>
  <c r="AJ19" i="12" s="1"/>
  <c r="AJ94" i="12" s="1"/>
  <c r="AI15" i="22"/>
  <c r="AI19" i="12" s="1"/>
  <c r="AI94" i="12" s="1"/>
  <c r="AH15" i="22"/>
  <c r="AH19" i="12" s="1"/>
  <c r="AH94" i="12" s="1"/>
  <c r="AG15" i="22"/>
  <c r="AG19" i="12" s="1"/>
  <c r="AG94" i="12" s="1"/>
  <c r="AF15" i="22"/>
  <c r="AF19" i="12" s="1"/>
  <c r="AF94" i="12" s="1"/>
  <c r="AE15" i="22"/>
  <c r="AE19" i="12" s="1"/>
  <c r="AE94" i="12" s="1"/>
  <c r="AD15" i="22"/>
  <c r="AD19" i="12" s="1"/>
  <c r="AD94" i="12" s="1"/>
  <c r="AC15" i="22"/>
  <c r="AC19" i="12" s="1"/>
  <c r="AC94" i="12" s="1"/>
  <c r="AB15" i="22"/>
  <c r="AB19" i="12" s="1"/>
  <c r="AB94" i="12" s="1"/>
  <c r="AA15" i="22"/>
  <c r="AA19" i="12" s="1"/>
  <c r="AA94" i="12" s="1"/>
  <c r="Z15" i="22"/>
  <c r="Z19" i="12" s="1"/>
  <c r="Z94" i="12" s="1"/>
  <c r="Y15" i="22"/>
  <c r="Y19" i="12" s="1"/>
  <c r="Y94" i="12" s="1"/>
  <c r="X15" i="22"/>
  <c r="X19" i="12" s="1"/>
  <c r="X94" i="12" s="1"/>
  <c r="W15" i="22"/>
  <c r="W19" i="12" s="1"/>
  <c r="W94" i="12" s="1"/>
  <c r="V15" i="22"/>
  <c r="V19" i="12" s="1"/>
  <c r="V94" i="12" s="1"/>
  <c r="U15" i="22"/>
  <c r="U19" i="12" s="1"/>
  <c r="U94" i="12" s="1"/>
  <c r="T15" i="22"/>
  <c r="T19" i="12" s="1"/>
  <c r="T94" i="12" s="1"/>
  <c r="S15" i="22"/>
  <c r="S19" i="12" s="1"/>
  <c r="S94" i="12" s="1"/>
  <c r="R15" i="22"/>
  <c r="R19" i="12" s="1"/>
  <c r="R94" i="12" s="1"/>
  <c r="Q15" i="22"/>
  <c r="Q19" i="12" s="1"/>
  <c r="Q94" i="12" s="1"/>
  <c r="P15" i="22"/>
  <c r="P19" i="12" s="1"/>
  <c r="P94" i="12" s="1"/>
  <c r="O15" i="22"/>
  <c r="O19" i="12" s="1"/>
  <c r="O94" i="12" s="1"/>
  <c r="N15" i="22"/>
  <c r="N19" i="12" s="1"/>
  <c r="N94" i="12" s="1"/>
  <c r="M15" i="22"/>
  <c r="M19" i="12" s="1"/>
  <c r="M94" i="12" s="1"/>
  <c r="L15" i="22"/>
  <c r="L19" i="12" s="1"/>
  <c r="L94" i="12" s="1"/>
  <c r="K15" i="22"/>
  <c r="K19" i="12" s="1"/>
  <c r="K94" i="12" s="1"/>
  <c r="J15" i="22"/>
  <c r="J19" i="12" s="1"/>
  <c r="J94" i="12" s="1"/>
  <c r="I15" i="22"/>
  <c r="I19" i="12" s="1"/>
  <c r="I94" i="12" s="1"/>
  <c r="H15" i="22"/>
  <c r="H19" i="12" s="1"/>
  <c r="H94" i="12" s="1"/>
  <c r="G15" i="22"/>
  <c r="G19" i="12" s="1"/>
  <c r="G94" i="12" s="1"/>
  <c r="ES15" i="22"/>
  <c r="ES19" i="12" s="1"/>
  <c r="ES94" i="12" s="1"/>
  <c r="ER15" i="22"/>
  <c r="ER19" i="12" s="1"/>
  <c r="ER94" i="12" s="1"/>
  <c r="EQ15" i="22"/>
  <c r="EQ19" i="12" s="1"/>
  <c r="EQ94" i="12" s="1"/>
  <c r="EP15" i="22"/>
  <c r="EP19" i="12" s="1"/>
  <c r="EP94" i="12" s="1"/>
  <c r="EO15" i="22"/>
  <c r="EO19" i="12" s="1"/>
  <c r="EO94" i="12" s="1"/>
  <c r="EN15" i="22"/>
  <c r="EN19" i="12" s="1"/>
  <c r="EN94" i="12" s="1"/>
  <c r="EM15" i="22"/>
  <c r="EM19" i="12" s="1"/>
  <c r="EM94" i="12" s="1"/>
  <c r="EL15" i="22"/>
  <c r="EL19" i="12" s="1"/>
  <c r="EL94" i="12" s="1"/>
  <c r="EK15" i="22"/>
  <c r="EK19" i="12" s="1"/>
  <c r="EK94" i="12" s="1"/>
  <c r="EJ15" i="22"/>
  <c r="EJ19" i="12" s="1"/>
  <c r="EJ94" i="12" s="1"/>
  <c r="EI15" i="22"/>
  <c r="EI19" i="12" s="1"/>
  <c r="EI94" i="12" s="1"/>
  <c r="EH15" i="22"/>
  <c r="EH19" i="12" s="1"/>
  <c r="EH94" i="12" s="1"/>
  <c r="EG15" i="22"/>
  <c r="EG19" i="12" s="1"/>
  <c r="EG94" i="12" s="1"/>
  <c r="EF15" i="22"/>
  <c r="EF19" i="12" s="1"/>
  <c r="EF94" i="12" s="1"/>
  <c r="EE15" i="22"/>
  <c r="EE19" i="12" s="1"/>
  <c r="EE94" i="12" s="1"/>
  <c r="ED15" i="22"/>
  <c r="ED19" i="12" s="1"/>
  <c r="ED94" i="12" s="1"/>
  <c r="EC15" i="22"/>
  <c r="EC19" i="12" s="1"/>
  <c r="EC94" i="12" s="1"/>
  <c r="EB15" i="22"/>
  <c r="EB19" i="12" s="1"/>
  <c r="EB94" i="12" s="1"/>
  <c r="EA15" i="22"/>
  <c r="EA19" i="12" s="1"/>
  <c r="EA94" i="12" s="1"/>
  <c r="DZ15" i="22"/>
  <c r="DZ19" i="12" s="1"/>
  <c r="DZ94" i="12" s="1"/>
  <c r="DY15" i="22"/>
  <c r="DY19" i="12" s="1"/>
  <c r="DY94" i="12" s="1"/>
  <c r="DX15" i="22"/>
  <c r="DX19" i="12" s="1"/>
  <c r="DX94" i="12" s="1"/>
  <c r="DW15" i="22"/>
  <c r="DW19" i="12" s="1"/>
  <c r="DW94" i="12" s="1"/>
  <c r="DV15" i="22"/>
  <c r="DV19" i="12" s="1"/>
  <c r="DV94" i="12" s="1"/>
  <c r="D81" i="12"/>
  <c r="E84" i="12" s="1"/>
  <c r="H212" i="3"/>
  <c r="C103" i="3"/>
  <c r="ID15" i="7"/>
  <c r="ID16" i="7" s="1"/>
  <c r="D17" i="13"/>
  <c r="B45" i="2" s="1"/>
  <c r="C24" i="3"/>
  <c r="C25" i="3" s="1"/>
  <c r="E15" i="22"/>
  <c r="E19" i="12" s="1"/>
  <c r="E94" i="12" s="1"/>
  <c r="B188" i="12"/>
  <c r="B182" i="12"/>
  <c r="H233" i="3"/>
  <c r="H243" i="3"/>
  <c r="G45" i="31" s="1"/>
  <c r="H238" i="3"/>
  <c r="G40" i="31" s="1"/>
  <c r="H236" i="3"/>
  <c r="B118" i="29"/>
  <c r="B117" i="29"/>
  <c r="G58" i="3"/>
  <c r="O74" i="31" s="1"/>
  <c r="H244" i="3"/>
  <c r="G46" i="31" s="1"/>
  <c r="H242" i="3"/>
  <c r="G44" i="31" s="1"/>
  <c r="H241" i="3"/>
  <c r="G43" i="31" s="1"/>
  <c r="H240" i="3"/>
  <c r="H239" i="3"/>
  <c r="H237" i="3"/>
  <c r="G39" i="31" s="1"/>
  <c r="H235" i="3"/>
  <c r="G37" i="31" s="1"/>
  <c r="H234" i="3"/>
  <c r="A6" i="3"/>
  <c r="A8" i="3" s="1"/>
  <c r="B7" i="31"/>
  <c r="H213" i="3"/>
  <c r="G13" i="31" s="1"/>
  <c r="H214" i="3"/>
  <c r="H222" i="3"/>
  <c r="H223" i="3"/>
  <c r="G23" i="31" s="1"/>
  <c r="H221" i="3"/>
  <c r="G21" i="31" s="1"/>
  <c r="H220" i="3"/>
  <c r="H219" i="3"/>
  <c r="G19" i="31" s="1"/>
  <c r="H218" i="3"/>
  <c r="G18" i="31" s="1"/>
  <c r="H217" i="3"/>
  <c r="G17" i="31" s="1"/>
  <c r="H216" i="3"/>
  <c r="H215" i="3"/>
  <c r="G15" i="31" s="1"/>
  <c r="B12" i="7"/>
  <c r="B67" i="3"/>
  <c r="B68" i="3" s="1"/>
  <c r="B69" i="3" s="1"/>
  <c r="B70" i="3" s="1"/>
  <c r="B71" i="3" s="1"/>
  <c r="B72" i="3" s="1"/>
  <c r="B73" i="3" s="1"/>
  <c r="B74" i="3" s="1"/>
  <c r="B75" i="3" s="1"/>
  <c r="B76" i="3" s="1"/>
  <c r="B27" i="10"/>
  <c r="B89" i="39" s="1"/>
  <c r="DU15" i="22"/>
  <c r="DU19" i="12" s="1"/>
  <c r="DU94" i="12" s="1"/>
  <c r="D58" i="3"/>
  <c r="I74" i="31" s="1"/>
  <c r="B80" i="11"/>
  <c r="C139" i="3"/>
  <c r="C140" i="3"/>
  <c r="D98" i="11"/>
  <c r="D139" i="3"/>
  <c r="D99" i="11" s="1"/>
  <c r="D140" i="3"/>
  <c r="D100" i="11" s="1"/>
  <c r="D101" i="11"/>
  <c r="D112" i="11"/>
  <c r="E139" i="3"/>
  <c r="D113" i="11" s="1"/>
  <c r="E140" i="3"/>
  <c r="D114" i="11" s="1"/>
  <c r="D115" i="11"/>
  <c r="D126" i="11"/>
  <c r="F139" i="3"/>
  <c r="D127" i="11" s="1"/>
  <c r="F140" i="3"/>
  <c r="D128" i="11" s="1"/>
  <c r="D129" i="11"/>
  <c r="D140" i="11"/>
  <c r="G139" i="3"/>
  <c r="D141" i="11" s="1"/>
  <c r="G140" i="3"/>
  <c r="D142" i="11" s="1"/>
  <c r="D143" i="11"/>
  <c r="D154" i="11"/>
  <c r="H139" i="3"/>
  <c r="D155" i="11" s="1"/>
  <c r="H140" i="3"/>
  <c r="D156" i="11" s="1"/>
  <c r="D157" i="11"/>
  <c r="E15" i="14"/>
  <c r="E21" i="12" s="1"/>
  <c r="E15" i="13"/>
  <c r="E22" i="12" s="1"/>
  <c r="E15" i="16"/>
  <c r="E33" i="12" s="1"/>
  <c r="E15" i="17"/>
  <c r="E34" i="12" s="1"/>
  <c r="D177" i="11"/>
  <c r="G177" i="11" s="1"/>
  <c r="C152" i="3"/>
  <c r="C154" i="3" s="1"/>
  <c r="E177" i="11" s="1"/>
  <c r="D178" i="11"/>
  <c r="G178" i="11" s="1"/>
  <c r="D152" i="3"/>
  <c r="D154" i="3" s="1"/>
  <c r="E178" i="11" s="1"/>
  <c r="D179" i="11"/>
  <c r="D180" i="11"/>
  <c r="G180" i="11" s="1"/>
  <c r="D181" i="11"/>
  <c r="F181" i="11" s="1"/>
  <c r="D182" i="11"/>
  <c r="F15" i="13"/>
  <c r="F22" i="12" s="1"/>
  <c r="F15" i="16"/>
  <c r="F33" i="12" s="1"/>
  <c r="F15" i="17"/>
  <c r="F34" i="12" s="1"/>
  <c r="F15" i="26"/>
  <c r="F42" i="12" s="1"/>
  <c r="G15" i="14"/>
  <c r="G21" i="12" s="1"/>
  <c r="G15" i="13"/>
  <c r="G22" i="12" s="1"/>
  <c r="G15" i="16"/>
  <c r="G33" i="12" s="1"/>
  <c r="G15" i="17"/>
  <c r="G34" i="12" s="1"/>
  <c r="G15" i="26"/>
  <c r="G42" i="12" s="1"/>
  <c r="H15" i="14"/>
  <c r="H21" i="12" s="1"/>
  <c r="H15" i="13"/>
  <c r="H22" i="12" s="1"/>
  <c r="H15" i="16"/>
  <c r="H33" i="12" s="1"/>
  <c r="H15" i="17"/>
  <c r="H34" i="12" s="1"/>
  <c r="H15" i="26"/>
  <c r="H42" i="12" s="1"/>
  <c r="I15" i="14"/>
  <c r="I21" i="12" s="1"/>
  <c r="I15" i="13"/>
  <c r="I22" i="12" s="1"/>
  <c r="I15" i="16"/>
  <c r="I33" i="12" s="1"/>
  <c r="I15" i="17"/>
  <c r="I34" i="12" s="1"/>
  <c r="I15" i="26"/>
  <c r="I42" i="12" s="1"/>
  <c r="J15" i="14"/>
  <c r="J21" i="12" s="1"/>
  <c r="J15" i="13"/>
  <c r="J22" i="12" s="1"/>
  <c r="J15" i="16"/>
  <c r="J33" i="12" s="1"/>
  <c r="J15" i="17"/>
  <c r="J34" i="12" s="1"/>
  <c r="J15" i="26"/>
  <c r="J42" i="12" s="1"/>
  <c r="K15" i="14"/>
  <c r="K21" i="12" s="1"/>
  <c r="K15" i="13"/>
  <c r="K22" i="12" s="1"/>
  <c r="K15" i="16"/>
  <c r="K33" i="12" s="1"/>
  <c r="K15" i="17"/>
  <c r="K34" i="12" s="1"/>
  <c r="K15" i="26"/>
  <c r="K42" i="12" s="1"/>
  <c r="L15" i="14"/>
  <c r="L21" i="12" s="1"/>
  <c r="L15" i="13"/>
  <c r="L22" i="12" s="1"/>
  <c r="L15" i="16"/>
  <c r="L33" i="12" s="1"/>
  <c r="L15" i="17"/>
  <c r="L34" i="12" s="1"/>
  <c r="L15" i="26"/>
  <c r="L42" i="12" s="1"/>
  <c r="M15" i="14"/>
  <c r="M21" i="12" s="1"/>
  <c r="M15" i="13"/>
  <c r="M22" i="12" s="1"/>
  <c r="M15" i="16"/>
  <c r="M33" i="12" s="1"/>
  <c r="M15" i="17"/>
  <c r="M34" i="12" s="1"/>
  <c r="M15" i="26"/>
  <c r="M42" i="12" s="1"/>
  <c r="N15" i="14"/>
  <c r="N21" i="12" s="1"/>
  <c r="N15" i="13"/>
  <c r="N22" i="12" s="1"/>
  <c r="N15" i="16"/>
  <c r="N33" i="12" s="1"/>
  <c r="N15" i="17"/>
  <c r="N34" i="12" s="1"/>
  <c r="N15" i="26"/>
  <c r="N42" i="12" s="1"/>
  <c r="O15" i="14"/>
  <c r="O21" i="12" s="1"/>
  <c r="O15" i="13"/>
  <c r="O22" i="12" s="1"/>
  <c r="O15" i="16"/>
  <c r="O33" i="12" s="1"/>
  <c r="O15" i="17"/>
  <c r="O34" i="12" s="1"/>
  <c r="O15" i="26"/>
  <c r="O42" i="12" s="1"/>
  <c r="P15" i="14"/>
  <c r="P21" i="12" s="1"/>
  <c r="P15" i="13"/>
  <c r="P22" i="12" s="1"/>
  <c r="P15" i="16"/>
  <c r="P33" i="12" s="1"/>
  <c r="P15" i="17"/>
  <c r="P34" i="12" s="1"/>
  <c r="P15" i="26"/>
  <c r="P42" i="12" s="1"/>
  <c r="Q15" i="14"/>
  <c r="Q21" i="12" s="1"/>
  <c r="Q22" i="12"/>
  <c r="Q15" i="16"/>
  <c r="Q33" i="12" s="1"/>
  <c r="Q15" i="17"/>
  <c r="Q34" i="12" s="1"/>
  <c r="Q15" i="26"/>
  <c r="Q42" i="12" s="1"/>
  <c r="R15" i="14"/>
  <c r="R21" i="12" s="1"/>
  <c r="R15" i="13"/>
  <c r="R22" i="12" s="1"/>
  <c r="R15" i="16"/>
  <c r="R33" i="12" s="1"/>
  <c r="R15" i="17"/>
  <c r="R34" i="12" s="1"/>
  <c r="R15" i="26"/>
  <c r="R42" i="12" s="1"/>
  <c r="S15" i="14"/>
  <c r="S21" i="12" s="1"/>
  <c r="S15" i="13"/>
  <c r="S22" i="12" s="1"/>
  <c r="S15" i="16"/>
  <c r="S33" i="12" s="1"/>
  <c r="S15" i="17"/>
  <c r="S34" i="12" s="1"/>
  <c r="S15" i="26"/>
  <c r="S42" i="12" s="1"/>
  <c r="T15" i="14"/>
  <c r="T21" i="12" s="1"/>
  <c r="T15" i="13"/>
  <c r="T22" i="12" s="1"/>
  <c r="T15" i="16"/>
  <c r="T33" i="12" s="1"/>
  <c r="T15" i="17"/>
  <c r="T34" i="12" s="1"/>
  <c r="T15" i="26"/>
  <c r="T42" i="12" s="1"/>
  <c r="U15" i="14"/>
  <c r="U21" i="12" s="1"/>
  <c r="U15" i="13"/>
  <c r="U22" i="12" s="1"/>
  <c r="U15" i="16"/>
  <c r="U33" i="12" s="1"/>
  <c r="U15" i="17"/>
  <c r="U34" i="12" s="1"/>
  <c r="U15" i="26"/>
  <c r="U42" i="12" s="1"/>
  <c r="V15" i="14"/>
  <c r="V21" i="12" s="1"/>
  <c r="V15" i="13"/>
  <c r="V22" i="12" s="1"/>
  <c r="V15" i="16"/>
  <c r="V33" i="12" s="1"/>
  <c r="V15" i="17"/>
  <c r="V34" i="12" s="1"/>
  <c r="V15" i="26"/>
  <c r="V42" i="12" s="1"/>
  <c r="W15" i="14"/>
  <c r="W21" i="12" s="1"/>
  <c r="W15" i="13"/>
  <c r="W22" i="12" s="1"/>
  <c r="W15" i="16"/>
  <c r="W33" i="12" s="1"/>
  <c r="W15" i="17"/>
  <c r="W34" i="12" s="1"/>
  <c r="W15" i="26"/>
  <c r="W42" i="12" s="1"/>
  <c r="X15" i="14"/>
  <c r="X21" i="12" s="1"/>
  <c r="X15" i="13"/>
  <c r="X22" i="12" s="1"/>
  <c r="X15" i="16"/>
  <c r="X33" i="12" s="1"/>
  <c r="X15" i="17"/>
  <c r="X34" i="12" s="1"/>
  <c r="X15" i="26"/>
  <c r="X42" i="12" s="1"/>
  <c r="Y15" i="14"/>
  <c r="Y21" i="12" s="1"/>
  <c r="Y15" i="13"/>
  <c r="Y22" i="12" s="1"/>
  <c r="Y15" i="16"/>
  <c r="Y33" i="12" s="1"/>
  <c r="Y15" i="17"/>
  <c r="Y34" i="12" s="1"/>
  <c r="Y15" i="26"/>
  <c r="Y42" i="12" s="1"/>
  <c r="Z15" i="14"/>
  <c r="Z21" i="12" s="1"/>
  <c r="Z15" i="13"/>
  <c r="Z22" i="12" s="1"/>
  <c r="Z15" i="16"/>
  <c r="Z33" i="12" s="1"/>
  <c r="Z15" i="17"/>
  <c r="Z34" i="12" s="1"/>
  <c r="Z15" i="26"/>
  <c r="Z42" i="12" s="1"/>
  <c r="AA15" i="14"/>
  <c r="AA21" i="12" s="1"/>
  <c r="AA15" i="13"/>
  <c r="AA22" i="12" s="1"/>
  <c r="AA15" i="16"/>
  <c r="AA33" i="12" s="1"/>
  <c r="AA15" i="17"/>
  <c r="AA34" i="12" s="1"/>
  <c r="AA15" i="26"/>
  <c r="AA42" i="12" s="1"/>
  <c r="AB15" i="14"/>
  <c r="AB21" i="12" s="1"/>
  <c r="AB15" i="13"/>
  <c r="AB22" i="12" s="1"/>
  <c r="AB15" i="16"/>
  <c r="AB33" i="12" s="1"/>
  <c r="AB15" i="17"/>
  <c r="AB34" i="12" s="1"/>
  <c r="AB15" i="26"/>
  <c r="AB42" i="12" s="1"/>
  <c r="AC15" i="14"/>
  <c r="AC21" i="12" s="1"/>
  <c r="AC15" i="13"/>
  <c r="AC22" i="12" s="1"/>
  <c r="AC15" i="16"/>
  <c r="AC33" i="12" s="1"/>
  <c r="AC15" i="17"/>
  <c r="AC34" i="12" s="1"/>
  <c r="AC15" i="26"/>
  <c r="AC42" i="12" s="1"/>
  <c r="AD15" i="14"/>
  <c r="AD21" i="12" s="1"/>
  <c r="AD15" i="13"/>
  <c r="AD22" i="12" s="1"/>
  <c r="AD15" i="16"/>
  <c r="AD33" i="12" s="1"/>
  <c r="AD15" i="17"/>
  <c r="AD34" i="12" s="1"/>
  <c r="AD15" i="26"/>
  <c r="AD42" i="12" s="1"/>
  <c r="AE15" i="14"/>
  <c r="AE21" i="12" s="1"/>
  <c r="AE15" i="13"/>
  <c r="AE22" i="12" s="1"/>
  <c r="AE15" i="16"/>
  <c r="AE33" i="12" s="1"/>
  <c r="AE15" i="17"/>
  <c r="AE34" i="12" s="1"/>
  <c r="AE15" i="26"/>
  <c r="AE42" i="12" s="1"/>
  <c r="AF15" i="14"/>
  <c r="AF21" i="12" s="1"/>
  <c r="AF15" i="13"/>
  <c r="AF22" i="12" s="1"/>
  <c r="AF15" i="16"/>
  <c r="AF33" i="12" s="1"/>
  <c r="AF15" i="17"/>
  <c r="AF34" i="12" s="1"/>
  <c r="AF15" i="26"/>
  <c r="AF42" i="12" s="1"/>
  <c r="AG15" i="14"/>
  <c r="AG21" i="12" s="1"/>
  <c r="AG15" i="13"/>
  <c r="AG22" i="12" s="1"/>
  <c r="AG15" i="16"/>
  <c r="AG33" i="12" s="1"/>
  <c r="AG15" i="17"/>
  <c r="AG34" i="12" s="1"/>
  <c r="AG15" i="26"/>
  <c r="AG42" i="12" s="1"/>
  <c r="AH15" i="14"/>
  <c r="AH21" i="12" s="1"/>
  <c r="AH15" i="13"/>
  <c r="AH22" i="12" s="1"/>
  <c r="AH15" i="16"/>
  <c r="AH33" i="12" s="1"/>
  <c r="AH15" i="17"/>
  <c r="AH34" i="12" s="1"/>
  <c r="AH15" i="26"/>
  <c r="AH42" i="12" s="1"/>
  <c r="AI15" i="14"/>
  <c r="AI21" i="12" s="1"/>
  <c r="AI15" i="13"/>
  <c r="AI22" i="12" s="1"/>
  <c r="AI15" i="16"/>
  <c r="AI33" i="12" s="1"/>
  <c r="AI15" i="17"/>
  <c r="AI34" i="12" s="1"/>
  <c r="AI15" i="26"/>
  <c r="AI42" i="12" s="1"/>
  <c r="AJ15" i="14"/>
  <c r="AJ21" i="12" s="1"/>
  <c r="AJ15" i="13"/>
  <c r="AJ22" i="12" s="1"/>
  <c r="AJ15" i="16"/>
  <c r="AJ33" i="12" s="1"/>
  <c r="AJ15" i="17"/>
  <c r="AJ34" i="12" s="1"/>
  <c r="AJ15" i="26"/>
  <c r="AJ42" i="12" s="1"/>
  <c r="AK15" i="14"/>
  <c r="AK21" i="12" s="1"/>
  <c r="AK15" i="13"/>
  <c r="AK22" i="12" s="1"/>
  <c r="AK15" i="16"/>
  <c r="AK33" i="12" s="1"/>
  <c r="AK15" i="17"/>
  <c r="AK34" i="12" s="1"/>
  <c r="AK15" i="26"/>
  <c r="AK42" i="12" s="1"/>
  <c r="AL15" i="14"/>
  <c r="AL21" i="12" s="1"/>
  <c r="AL15" i="13"/>
  <c r="AL22" i="12" s="1"/>
  <c r="AL15" i="16"/>
  <c r="AL33" i="12" s="1"/>
  <c r="AL15" i="17"/>
  <c r="AL34" i="12" s="1"/>
  <c r="AL15" i="26"/>
  <c r="AL42" i="12" s="1"/>
  <c r="AM15" i="14"/>
  <c r="AM21" i="12" s="1"/>
  <c r="AM15" i="13"/>
  <c r="AM22" i="12" s="1"/>
  <c r="AM15" i="16"/>
  <c r="AM33" i="12" s="1"/>
  <c r="AM15" i="17"/>
  <c r="AM34" i="12" s="1"/>
  <c r="AM15" i="26"/>
  <c r="AM42" i="12" s="1"/>
  <c r="AN15" i="14"/>
  <c r="AN21" i="12" s="1"/>
  <c r="AN15" i="13"/>
  <c r="AN22" i="12" s="1"/>
  <c r="AN15" i="16"/>
  <c r="AN33" i="12" s="1"/>
  <c r="AN15" i="17"/>
  <c r="AN34" i="12" s="1"/>
  <c r="AN15" i="26"/>
  <c r="AN42" i="12" s="1"/>
  <c r="AO15" i="14"/>
  <c r="AO21" i="12" s="1"/>
  <c r="AO15" i="13"/>
  <c r="AO22" i="12" s="1"/>
  <c r="AO15" i="16"/>
  <c r="AO33" i="12" s="1"/>
  <c r="AO15" i="17"/>
  <c r="AO34" i="12" s="1"/>
  <c r="AO15" i="26"/>
  <c r="AO42" i="12" s="1"/>
  <c r="AP15" i="14"/>
  <c r="AP21" i="12" s="1"/>
  <c r="AP15" i="13"/>
  <c r="AP22" i="12" s="1"/>
  <c r="AP15" i="16"/>
  <c r="AP33" i="12" s="1"/>
  <c r="AP15" i="17"/>
  <c r="AP34" i="12" s="1"/>
  <c r="AP15" i="26"/>
  <c r="AP42" i="12" s="1"/>
  <c r="AQ15" i="14"/>
  <c r="AQ21" i="12" s="1"/>
  <c r="AQ15" i="13"/>
  <c r="AQ22" i="12" s="1"/>
  <c r="AQ15" i="16"/>
  <c r="AQ33" i="12" s="1"/>
  <c r="AQ15" i="17"/>
  <c r="AQ34" i="12" s="1"/>
  <c r="AQ15" i="26"/>
  <c r="AQ42" i="12" s="1"/>
  <c r="AR15" i="14"/>
  <c r="AR21" i="12" s="1"/>
  <c r="AR15" i="13"/>
  <c r="AR22" i="12" s="1"/>
  <c r="AR15" i="16"/>
  <c r="AR33" i="12" s="1"/>
  <c r="AR15" i="17"/>
  <c r="AR34" i="12" s="1"/>
  <c r="AR15" i="26"/>
  <c r="AR42" i="12" s="1"/>
  <c r="AS15" i="14"/>
  <c r="AS21" i="12" s="1"/>
  <c r="AS15" i="13"/>
  <c r="AS22" i="12" s="1"/>
  <c r="AS15" i="16"/>
  <c r="AS33" i="12" s="1"/>
  <c r="AS15" i="17"/>
  <c r="AS34" i="12" s="1"/>
  <c r="AS15" i="26"/>
  <c r="AS42" i="12" s="1"/>
  <c r="AT15" i="14"/>
  <c r="AT21" i="12" s="1"/>
  <c r="AT15" i="13"/>
  <c r="AT22" i="12" s="1"/>
  <c r="AT15" i="16"/>
  <c r="AT33" i="12" s="1"/>
  <c r="AT15" i="17"/>
  <c r="AT34" i="12" s="1"/>
  <c r="AT15" i="26"/>
  <c r="AT42" i="12" s="1"/>
  <c r="AU15" i="14"/>
  <c r="AU21" i="12" s="1"/>
  <c r="AU15" i="13"/>
  <c r="AU22" i="12" s="1"/>
  <c r="AU15" i="16"/>
  <c r="AU33" i="12" s="1"/>
  <c r="AU15" i="17"/>
  <c r="AU34" i="12" s="1"/>
  <c r="AU15" i="26"/>
  <c r="AU42" i="12" s="1"/>
  <c r="AV15" i="14"/>
  <c r="AV21" i="12" s="1"/>
  <c r="AV15" i="13"/>
  <c r="AV22" i="12" s="1"/>
  <c r="AV15" i="16"/>
  <c r="AV33" i="12" s="1"/>
  <c r="AV15" i="17"/>
  <c r="AV34" i="12" s="1"/>
  <c r="AV15" i="26"/>
  <c r="AV42" i="12" s="1"/>
  <c r="AW15" i="14"/>
  <c r="AW21" i="12" s="1"/>
  <c r="AW15" i="13"/>
  <c r="AW22" i="12" s="1"/>
  <c r="AW15" i="16"/>
  <c r="AW33" i="12" s="1"/>
  <c r="AW15" i="17"/>
  <c r="AW34" i="12" s="1"/>
  <c r="AW15" i="26"/>
  <c r="AW42" i="12" s="1"/>
  <c r="AX15" i="14"/>
  <c r="AX21" i="12" s="1"/>
  <c r="AX15" i="13"/>
  <c r="AX22" i="12" s="1"/>
  <c r="AX15" i="16"/>
  <c r="AX33" i="12" s="1"/>
  <c r="AX15" i="17"/>
  <c r="AX34" i="12" s="1"/>
  <c r="AX15" i="26"/>
  <c r="AX42" i="12" s="1"/>
  <c r="AY15" i="14"/>
  <c r="AY21" i="12" s="1"/>
  <c r="AY15" i="13"/>
  <c r="AY22" i="12" s="1"/>
  <c r="AY15" i="16"/>
  <c r="AY33" i="12" s="1"/>
  <c r="AY15" i="17"/>
  <c r="AY34" i="12" s="1"/>
  <c r="AY15" i="26"/>
  <c r="AY42" i="12" s="1"/>
  <c r="AZ15" i="14"/>
  <c r="AZ21" i="12" s="1"/>
  <c r="AZ15" i="13"/>
  <c r="AZ22" i="12" s="1"/>
  <c r="AZ15" i="16"/>
  <c r="AZ33" i="12" s="1"/>
  <c r="AZ15" i="17"/>
  <c r="AZ34" i="12" s="1"/>
  <c r="AZ15" i="26"/>
  <c r="AZ42" i="12" s="1"/>
  <c r="BA15" i="14"/>
  <c r="BA21" i="12" s="1"/>
  <c r="BA15" i="13"/>
  <c r="BA22" i="12" s="1"/>
  <c r="BA15" i="16"/>
  <c r="BA33" i="12" s="1"/>
  <c r="BA15" i="17"/>
  <c r="BA34" i="12" s="1"/>
  <c r="BA15" i="26"/>
  <c r="BA42" i="12" s="1"/>
  <c r="BB15" i="14"/>
  <c r="BB21" i="12" s="1"/>
  <c r="BB15" i="13"/>
  <c r="BB22" i="12" s="1"/>
  <c r="BB15" i="16"/>
  <c r="BB33" i="12" s="1"/>
  <c r="BB15" i="17"/>
  <c r="BB34" i="12" s="1"/>
  <c r="BB15" i="26"/>
  <c r="BB42" i="12" s="1"/>
  <c r="BC15" i="14"/>
  <c r="BC21" i="12" s="1"/>
  <c r="BC15" i="13"/>
  <c r="BC22" i="12" s="1"/>
  <c r="BC15" i="16"/>
  <c r="BC33" i="12" s="1"/>
  <c r="BC15" i="17"/>
  <c r="BC34" i="12" s="1"/>
  <c r="BC15" i="26"/>
  <c r="BC42" i="12" s="1"/>
  <c r="BD15" i="14"/>
  <c r="BD21" i="12" s="1"/>
  <c r="BD15" i="13"/>
  <c r="BD22" i="12" s="1"/>
  <c r="BD15" i="16"/>
  <c r="BD33" i="12" s="1"/>
  <c r="BD15" i="17"/>
  <c r="BD34" i="12" s="1"/>
  <c r="BD15" i="26"/>
  <c r="BD42" i="12" s="1"/>
  <c r="BE15" i="14"/>
  <c r="BE21" i="12" s="1"/>
  <c r="BE15" i="13"/>
  <c r="BE22" i="12" s="1"/>
  <c r="BE15" i="16"/>
  <c r="BE33" i="12" s="1"/>
  <c r="BE15" i="17"/>
  <c r="BE34" i="12" s="1"/>
  <c r="BE15" i="26"/>
  <c r="BE42" i="12" s="1"/>
  <c r="BF15" i="14"/>
  <c r="BF21" i="12" s="1"/>
  <c r="BF15" i="13"/>
  <c r="BF22" i="12" s="1"/>
  <c r="BF15" i="16"/>
  <c r="BF33" i="12" s="1"/>
  <c r="BF15" i="17"/>
  <c r="BF34" i="12" s="1"/>
  <c r="BF15" i="26"/>
  <c r="BF42" i="12" s="1"/>
  <c r="BG15" i="14"/>
  <c r="BG21" i="12" s="1"/>
  <c r="BG15" i="13"/>
  <c r="BG22" i="12" s="1"/>
  <c r="BG15" i="16"/>
  <c r="BG33" i="12" s="1"/>
  <c r="BG15" i="17"/>
  <c r="BG34" i="12" s="1"/>
  <c r="BG15" i="26"/>
  <c r="BG42" i="12" s="1"/>
  <c r="BH15" i="14"/>
  <c r="BH21" i="12" s="1"/>
  <c r="BH15" i="13"/>
  <c r="BH22" i="12" s="1"/>
  <c r="BH15" i="16"/>
  <c r="BH33" i="12" s="1"/>
  <c r="BH15" i="17"/>
  <c r="BH34" i="12" s="1"/>
  <c r="BH15" i="26"/>
  <c r="BH42" i="12" s="1"/>
  <c r="BI15" i="14"/>
  <c r="BI21" i="12" s="1"/>
  <c r="BI15" i="13"/>
  <c r="BI22" i="12" s="1"/>
  <c r="BI15" i="16"/>
  <c r="BI33" i="12" s="1"/>
  <c r="BI15" i="17"/>
  <c r="BI34" i="12" s="1"/>
  <c r="BI15" i="26"/>
  <c r="BI42" i="12" s="1"/>
  <c r="BJ15" i="14"/>
  <c r="BJ21" i="12" s="1"/>
  <c r="BJ15" i="13"/>
  <c r="BJ22" i="12" s="1"/>
  <c r="BJ15" i="16"/>
  <c r="BJ33" i="12" s="1"/>
  <c r="BJ15" i="17"/>
  <c r="BJ34" i="12" s="1"/>
  <c r="BJ15" i="26"/>
  <c r="BJ42" i="12" s="1"/>
  <c r="BK15" i="14"/>
  <c r="BK21" i="12" s="1"/>
  <c r="BK15" i="13"/>
  <c r="BK22" i="12" s="1"/>
  <c r="BK15" i="16"/>
  <c r="BK33" i="12" s="1"/>
  <c r="BK15" i="17"/>
  <c r="BK34" i="12" s="1"/>
  <c r="BK15" i="26"/>
  <c r="BK42" i="12" s="1"/>
  <c r="BL15" i="14"/>
  <c r="BL21" i="12" s="1"/>
  <c r="BL15" i="13"/>
  <c r="BL22" i="12" s="1"/>
  <c r="BL15" i="16"/>
  <c r="BL33" i="12" s="1"/>
  <c r="BL15" i="17"/>
  <c r="BL34" i="12" s="1"/>
  <c r="BL15" i="26"/>
  <c r="BL42" i="12" s="1"/>
  <c r="BM15" i="14"/>
  <c r="BM21" i="12" s="1"/>
  <c r="BM15" i="13"/>
  <c r="BM22" i="12" s="1"/>
  <c r="BM15" i="16"/>
  <c r="BM33" i="12" s="1"/>
  <c r="BM15" i="17"/>
  <c r="BM34" i="12" s="1"/>
  <c r="BM15" i="26"/>
  <c r="BM42" i="12" s="1"/>
  <c r="BN15" i="14"/>
  <c r="BN21" i="12" s="1"/>
  <c r="BN15" i="13"/>
  <c r="BN22" i="12" s="1"/>
  <c r="BN15" i="16"/>
  <c r="BN33" i="12" s="1"/>
  <c r="BN15" i="17"/>
  <c r="BN34" i="12" s="1"/>
  <c r="BN15" i="26"/>
  <c r="BN42" i="12" s="1"/>
  <c r="BO15" i="14"/>
  <c r="BO21" i="12" s="1"/>
  <c r="BO15" i="13"/>
  <c r="BO22" i="12" s="1"/>
  <c r="BO15" i="16"/>
  <c r="BO33" i="12" s="1"/>
  <c r="BO15" i="17"/>
  <c r="BO34" i="12" s="1"/>
  <c r="BO15" i="26"/>
  <c r="BO42" i="12" s="1"/>
  <c r="BP15" i="14"/>
  <c r="BP21" i="12" s="1"/>
  <c r="BP15" i="13"/>
  <c r="BP22" i="12" s="1"/>
  <c r="BP15" i="16"/>
  <c r="BP33" i="12" s="1"/>
  <c r="BP15" i="17"/>
  <c r="BP34" i="12" s="1"/>
  <c r="BP15" i="26"/>
  <c r="BP42" i="12" s="1"/>
  <c r="BQ15" i="14"/>
  <c r="BQ21" i="12" s="1"/>
  <c r="BQ15" i="13"/>
  <c r="BQ22" i="12" s="1"/>
  <c r="BQ15" i="16"/>
  <c r="BQ33" i="12" s="1"/>
  <c r="BQ15" i="17"/>
  <c r="BQ34" i="12" s="1"/>
  <c r="BQ15" i="26"/>
  <c r="BQ42" i="12" s="1"/>
  <c r="BR15" i="14"/>
  <c r="BR21" i="12" s="1"/>
  <c r="BR15" i="13"/>
  <c r="BR22" i="12" s="1"/>
  <c r="BR15" i="16"/>
  <c r="BR33" i="12" s="1"/>
  <c r="BR15" i="17"/>
  <c r="BR34" i="12" s="1"/>
  <c r="BR15" i="26"/>
  <c r="BR42" i="12" s="1"/>
  <c r="BS15" i="14"/>
  <c r="BS21" i="12" s="1"/>
  <c r="BS15" i="13"/>
  <c r="BS22" i="12" s="1"/>
  <c r="BS15" i="16"/>
  <c r="BS33" i="12" s="1"/>
  <c r="BS15" i="17"/>
  <c r="BS34" i="12" s="1"/>
  <c r="BS15" i="26"/>
  <c r="BS42" i="12" s="1"/>
  <c r="BT15" i="14"/>
  <c r="BT21" i="12" s="1"/>
  <c r="BT15" i="13"/>
  <c r="BT22" i="12" s="1"/>
  <c r="BT15" i="16"/>
  <c r="BT33" i="12" s="1"/>
  <c r="BT15" i="17"/>
  <c r="BT34" i="12" s="1"/>
  <c r="BT15" i="26"/>
  <c r="BT42" i="12" s="1"/>
  <c r="BU15" i="14"/>
  <c r="BU21" i="12" s="1"/>
  <c r="BU15" i="13"/>
  <c r="BU22" i="12" s="1"/>
  <c r="BU15" i="16"/>
  <c r="BU33" i="12" s="1"/>
  <c r="BU15" i="17"/>
  <c r="BU34" i="12" s="1"/>
  <c r="BU15" i="26"/>
  <c r="BU42" i="12" s="1"/>
  <c r="BV15" i="14"/>
  <c r="BV21" i="12" s="1"/>
  <c r="BV15" i="13"/>
  <c r="BV22" i="12" s="1"/>
  <c r="BV15" i="16"/>
  <c r="BV33" i="12" s="1"/>
  <c r="BV15" i="17"/>
  <c r="BV34" i="12" s="1"/>
  <c r="BV15" i="26"/>
  <c r="BV42" i="12" s="1"/>
  <c r="BW15" i="14"/>
  <c r="BW21" i="12" s="1"/>
  <c r="BW15" i="13"/>
  <c r="BW22" i="12" s="1"/>
  <c r="BW15" i="16"/>
  <c r="BW33" i="12" s="1"/>
  <c r="BW15" i="17"/>
  <c r="BW34" i="12" s="1"/>
  <c r="BW15" i="26"/>
  <c r="BW42" i="12" s="1"/>
  <c r="BX15" i="14"/>
  <c r="BX21" i="12" s="1"/>
  <c r="BX15" i="13"/>
  <c r="BX22" i="12" s="1"/>
  <c r="BX15" i="16"/>
  <c r="BX33" i="12" s="1"/>
  <c r="BX15" i="17"/>
  <c r="BX34" i="12" s="1"/>
  <c r="BX15" i="26"/>
  <c r="BX42" i="12" s="1"/>
  <c r="BY15" i="14"/>
  <c r="BY21" i="12" s="1"/>
  <c r="BY15" i="13"/>
  <c r="BY22" i="12" s="1"/>
  <c r="BY15" i="16"/>
  <c r="BY33" i="12" s="1"/>
  <c r="BY15" i="17"/>
  <c r="BY34" i="12" s="1"/>
  <c r="BY15" i="26"/>
  <c r="BY42" i="12" s="1"/>
  <c r="BZ15" i="14"/>
  <c r="BZ21" i="12" s="1"/>
  <c r="BZ15" i="13"/>
  <c r="BZ22" i="12" s="1"/>
  <c r="BZ15" i="16"/>
  <c r="BZ33" i="12" s="1"/>
  <c r="BZ15" i="17"/>
  <c r="BZ34" i="12" s="1"/>
  <c r="BZ15" i="26"/>
  <c r="BZ42" i="12" s="1"/>
  <c r="CA15" i="14"/>
  <c r="CA21" i="12" s="1"/>
  <c r="CA15" i="13"/>
  <c r="CA22" i="12" s="1"/>
  <c r="CA15" i="16"/>
  <c r="CA33" i="12" s="1"/>
  <c r="CA15" i="17"/>
  <c r="CA34" i="12" s="1"/>
  <c r="CA15" i="26"/>
  <c r="CA42" i="12" s="1"/>
  <c r="CB15" i="14"/>
  <c r="CB21" i="12" s="1"/>
  <c r="CB15" i="13"/>
  <c r="CB22" i="12" s="1"/>
  <c r="CB15" i="16"/>
  <c r="CB33" i="12" s="1"/>
  <c r="CB15" i="17"/>
  <c r="CB34" i="12" s="1"/>
  <c r="CB15" i="26"/>
  <c r="CB42" i="12" s="1"/>
  <c r="CC15" i="14"/>
  <c r="CC21" i="12" s="1"/>
  <c r="CC15" i="13"/>
  <c r="CC22" i="12" s="1"/>
  <c r="CC15" i="16"/>
  <c r="CC33" i="12" s="1"/>
  <c r="CC15" i="17"/>
  <c r="CC34" i="12" s="1"/>
  <c r="CC15" i="26"/>
  <c r="CC42" i="12" s="1"/>
  <c r="CD15" i="14"/>
  <c r="CD21" i="12" s="1"/>
  <c r="CD15" i="13"/>
  <c r="CD22" i="12" s="1"/>
  <c r="CD15" i="16"/>
  <c r="CD33" i="12" s="1"/>
  <c r="CD15" i="17"/>
  <c r="CD34" i="12" s="1"/>
  <c r="CD15" i="26"/>
  <c r="CD42" i="12" s="1"/>
  <c r="CE15" i="14"/>
  <c r="CE21" i="12" s="1"/>
  <c r="CE15" i="13"/>
  <c r="CE22" i="12" s="1"/>
  <c r="CE15" i="16"/>
  <c r="CE33" i="12" s="1"/>
  <c r="CE15" i="17"/>
  <c r="CE34" i="12" s="1"/>
  <c r="CE15" i="26"/>
  <c r="CE42" i="12" s="1"/>
  <c r="CF15" i="14"/>
  <c r="CF21" i="12" s="1"/>
  <c r="CF15" i="13"/>
  <c r="CF22" i="12" s="1"/>
  <c r="CF15" i="16"/>
  <c r="CF33" i="12" s="1"/>
  <c r="CF15" i="17"/>
  <c r="CF34" i="12" s="1"/>
  <c r="CF15" i="26"/>
  <c r="CF42" i="12" s="1"/>
  <c r="CG15" i="14"/>
  <c r="CG21" i="12" s="1"/>
  <c r="CG15" i="13"/>
  <c r="CG22" i="12" s="1"/>
  <c r="CG15" i="16"/>
  <c r="CG33" i="12" s="1"/>
  <c r="CG15" i="17"/>
  <c r="CG34" i="12" s="1"/>
  <c r="CG15" i="26"/>
  <c r="CG42" i="12" s="1"/>
  <c r="CH15" i="14"/>
  <c r="CH21" i="12" s="1"/>
  <c r="CH15" i="13"/>
  <c r="CH22" i="12" s="1"/>
  <c r="CH15" i="16"/>
  <c r="CH33" i="12" s="1"/>
  <c r="CH15" i="17"/>
  <c r="CH34" i="12" s="1"/>
  <c r="CH15" i="26"/>
  <c r="CH42" i="12" s="1"/>
  <c r="CI15" i="14"/>
  <c r="CI21" i="12" s="1"/>
  <c r="CI15" i="13"/>
  <c r="CI22" i="12" s="1"/>
  <c r="CI15" i="16"/>
  <c r="CI33" i="12" s="1"/>
  <c r="CI15" i="17"/>
  <c r="CI34" i="12" s="1"/>
  <c r="CI15" i="26"/>
  <c r="CI42" i="12" s="1"/>
  <c r="CJ15" i="14"/>
  <c r="CJ21" i="12" s="1"/>
  <c r="CJ15" i="13"/>
  <c r="CJ22" i="12" s="1"/>
  <c r="CJ15" i="16"/>
  <c r="CJ33" i="12" s="1"/>
  <c r="CJ15" i="17"/>
  <c r="CJ34" i="12" s="1"/>
  <c r="CJ15" i="26"/>
  <c r="CJ42" i="12" s="1"/>
  <c r="CK15" i="14"/>
  <c r="CK21" i="12" s="1"/>
  <c r="CK15" i="13"/>
  <c r="CK22" i="12" s="1"/>
  <c r="CK15" i="16"/>
  <c r="CK33" i="12" s="1"/>
  <c r="CK15" i="17"/>
  <c r="CK34" i="12" s="1"/>
  <c r="CK15" i="26"/>
  <c r="CK42" i="12" s="1"/>
  <c r="CL15" i="14"/>
  <c r="CL21" i="12" s="1"/>
  <c r="CL15" i="13"/>
  <c r="CL22" i="12" s="1"/>
  <c r="CL15" i="16"/>
  <c r="CL33" i="12" s="1"/>
  <c r="CL15" i="17"/>
  <c r="CL34" i="12" s="1"/>
  <c r="CL15" i="26"/>
  <c r="CL42" i="12" s="1"/>
  <c r="CM15" i="14"/>
  <c r="CM21" i="12" s="1"/>
  <c r="CM15" i="13"/>
  <c r="CM22" i="12" s="1"/>
  <c r="CM15" i="16"/>
  <c r="CM33" i="12" s="1"/>
  <c r="CM15" i="17"/>
  <c r="CM34" i="12" s="1"/>
  <c r="CM15" i="26"/>
  <c r="CM42" i="12" s="1"/>
  <c r="CN15" i="14"/>
  <c r="CN21" i="12" s="1"/>
  <c r="CN15" i="13"/>
  <c r="CN22" i="12" s="1"/>
  <c r="CN15" i="16"/>
  <c r="CN33" i="12" s="1"/>
  <c r="CN15" i="17"/>
  <c r="CN34" i="12" s="1"/>
  <c r="CN15" i="26"/>
  <c r="CN42" i="12" s="1"/>
  <c r="CO15" i="14"/>
  <c r="CO21" i="12" s="1"/>
  <c r="CO15" i="13"/>
  <c r="CO22" i="12" s="1"/>
  <c r="CO15" i="16"/>
  <c r="CO33" i="12" s="1"/>
  <c r="CO15" i="17"/>
  <c r="CO34" i="12" s="1"/>
  <c r="CO15" i="26"/>
  <c r="CO42" i="12" s="1"/>
  <c r="CP15" i="14"/>
  <c r="CP21" i="12" s="1"/>
  <c r="CP15" i="13"/>
  <c r="CP22" i="12" s="1"/>
  <c r="CP15" i="16"/>
  <c r="CP33" i="12" s="1"/>
  <c r="CP15" i="17"/>
  <c r="CP34" i="12" s="1"/>
  <c r="CP15" i="26"/>
  <c r="CP42" i="12" s="1"/>
  <c r="CQ15" i="14"/>
  <c r="CQ21" i="12" s="1"/>
  <c r="CQ15" i="13"/>
  <c r="CQ22" i="12" s="1"/>
  <c r="CQ15" i="16"/>
  <c r="CQ33" i="12" s="1"/>
  <c r="CQ15" i="17"/>
  <c r="CQ34" i="12" s="1"/>
  <c r="CQ15" i="26"/>
  <c r="CQ42" i="12" s="1"/>
  <c r="CR15" i="14"/>
  <c r="CR21" i="12" s="1"/>
  <c r="CR15" i="13"/>
  <c r="CR22" i="12" s="1"/>
  <c r="CR15" i="16"/>
  <c r="CR33" i="12" s="1"/>
  <c r="CR15" i="17"/>
  <c r="CR34" i="12" s="1"/>
  <c r="CR15" i="26"/>
  <c r="CR42" i="12" s="1"/>
  <c r="CS15" i="14"/>
  <c r="CS21" i="12" s="1"/>
  <c r="CS15" i="13"/>
  <c r="CS22" i="12" s="1"/>
  <c r="CS15" i="16"/>
  <c r="CS33" i="12" s="1"/>
  <c r="CS15" i="17"/>
  <c r="CS34" i="12" s="1"/>
  <c r="CS15" i="26"/>
  <c r="CS42" i="12" s="1"/>
  <c r="CT15" i="14"/>
  <c r="CT21" i="12" s="1"/>
  <c r="CT15" i="13"/>
  <c r="CT22" i="12" s="1"/>
  <c r="CT15" i="16"/>
  <c r="CT33" i="12" s="1"/>
  <c r="CT15" i="17"/>
  <c r="CT34" i="12" s="1"/>
  <c r="CT15" i="26"/>
  <c r="CT42" i="12" s="1"/>
  <c r="CU15" i="14"/>
  <c r="CU21" i="12" s="1"/>
  <c r="CU15" i="13"/>
  <c r="CU22" i="12" s="1"/>
  <c r="CU15" i="16"/>
  <c r="CU33" i="12" s="1"/>
  <c r="CU15" i="17"/>
  <c r="CU34" i="12" s="1"/>
  <c r="CU15" i="26"/>
  <c r="CU42" i="12" s="1"/>
  <c r="CV15" i="14"/>
  <c r="CV21" i="12" s="1"/>
  <c r="CV15" i="13"/>
  <c r="CV22" i="12" s="1"/>
  <c r="CV15" i="16"/>
  <c r="CV33" i="12" s="1"/>
  <c r="CV15" i="17"/>
  <c r="CV34" i="12" s="1"/>
  <c r="CV15" i="26"/>
  <c r="CV42" i="12" s="1"/>
  <c r="CW15" i="14"/>
  <c r="CW21" i="12" s="1"/>
  <c r="CW15" i="13"/>
  <c r="CW22" i="12" s="1"/>
  <c r="CW15" i="16"/>
  <c r="CW33" i="12" s="1"/>
  <c r="CW15" i="17"/>
  <c r="CW34" i="12" s="1"/>
  <c r="CW15" i="26"/>
  <c r="CW42" i="12" s="1"/>
  <c r="CX15" i="14"/>
  <c r="CX21" i="12" s="1"/>
  <c r="CX15" i="13"/>
  <c r="CX22" i="12" s="1"/>
  <c r="CX15" i="16"/>
  <c r="CX33" i="12" s="1"/>
  <c r="CX15" i="17"/>
  <c r="CX34" i="12" s="1"/>
  <c r="CX15" i="26"/>
  <c r="CX42" i="12" s="1"/>
  <c r="CY15" i="14"/>
  <c r="CY21" i="12" s="1"/>
  <c r="CY15" i="13"/>
  <c r="CY22" i="12" s="1"/>
  <c r="CY15" i="16"/>
  <c r="CY33" i="12" s="1"/>
  <c r="CY15" i="17"/>
  <c r="CY34" i="12" s="1"/>
  <c r="CY15" i="26"/>
  <c r="CY42" i="12" s="1"/>
  <c r="CZ15" i="14"/>
  <c r="CZ21" i="12" s="1"/>
  <c r="CZ15" i="13"/>
  <c r="CZ22" i="12" s="1"/>
  <c r="CZ15" i="16"/>
  <c r="CZ33" i="12" s="1"/>
  <c r="CZ15" i="17"/>
  <c r="CZ34" i="12" s="1"/>
  <c r="CZ15" i="26"/>
  <c r="CZ42" i="12" s="1"/>
  <c r="DA15" i="14"/>
  <c r="DA21" i="12" s="1"/>
  <c r="DA15" i="13"/>
  <c r="DA22" i="12" s="1"/>
  <c r="DA15" i="16"/>
  <c r="DA33" i="12" s="1"/>
  <c r="DA15" i="17"/>
  <c r="DA34" i="12" s="1"/>
  <c r="DA15" i="26"/>
  <c r="DA42" i="12" s="1"/>
  <c r="DB15" i="14"/>
  <c r="DB21" i="12" s="1"/>
  <c r="DB15" i="13"/>
  <c r="DB22" i="12" s="1"/>
  <c r="DB15" i="16"/>
  <c r="DB33" i="12" s="1"/>
  <c r="DB15" i="17"/>
  <c r="DB34" i="12" s="1"/>
  <c r="DB15" i="26"/>
  <c r="DB42" i="12" s="1"/>
  <c r="DC15" i="14"/>
  <c r="DC21" i="12" s="1"/>
  <c r="DC15" i="13"/>
  <c r="DC22" i="12" s="1"/>
  <c r="DC15" i="16"/>
  <c r="DC33" i="12" s="1"/>
  <c r="DC15" i="17"/>
  <c r="DC34" i="12" s="1"/>
  <c r="DC15" i="26"/>
  <c r="DC42" i="12" s="1"/>
  <c r="DD15" i="14"/>
  <c r="DD21" i="12" s="1"/>
  <c r="DD15" i="13"/>
  <c r="DD22" i="12" s="1"/>
  <c r="DD15" i="16"/>
  <c r="DD33" i="12" s="1"/>
  <c r="DD15" i="17"/>
  <c r="DD34" i="12" s="1"/>
  <c r="DD15" i="26"/>
  <c r="DD42" i="12" s="1"/>
  <c r="DE15" i="14"/>
  <c r="DE21" i="12" s="1"/>
  <c r="DE15" i="13"/>
  <c r="DE22" i="12" s="1"/>
  <c r="DE15" i="16"/>
  <c r="DE33" i="12" s="1"/>
  <c r="DE15" i="17"/>
  <c r="DE34" i="12" s="1"/>
  <c r="DE15" i="26"/>
  <c r="DE42" i="12" s="1"/>
  <c r="DF15" i="14"/>
  <c r="DF21" i="12" s="1"/>
  <c r="DF15" i="13"/>
  <c r="DF22" i="12" s="1"/>
  <c r="DF15" i="16"/>
  <c r="DF33" i="12" s="1"/>
  <c r="DF15" i="17"/>
  <c r="DF34" i="12" s="1"/>
  <c r="DF15" i="26"/>
  <c r="DF42" i="12" s="1"/>
  <c r="DG15" i="14"/>
  <c r="DG21" i="12" s="1"/>
  <c r="DG15" i="13"/>
  <c r="DG22" i="12" s="1"/>
  <c r="DG15" i="16"/>
  <c r="DG33" i="12" s="1"/>
  <c r="DG15" i="17"/>
  <c r="DG34" i="12" s="1"/>
  <c r="DG15" i="26"/>
  <c r="DG42" i="12" s="1"/>
  <c r="DH15" i="14"/>
  <c r="DH21" i="12" s="1"/>
  <c r="DH15" i="13"/>
  <c r="DH22" i="12" s="1"/>
  <c r="DH15" i="16"/>
  <c r="DH33" i="12" s="1"/>
  <c r="DH15" i="17"/>
  <c r="DH34" i="12" s="1"/>
  <c r="DH15" i="26"/>
  <c r="DH42" i="12" s="1"/>
  <c r="DI15" i="14"/>
  <c r="DI21" i="12" s="1"/>
  <c r="DI15" i="13"/>
  <c r="DI22" i="12" s="1"/>
  <c r="DI15" i="16"/>
  <c r="DI33" i="12" s="1"/>
  <c r="DI15" i="17"/>
  <c r="DI34" i="12" s="1"/>
  <c r="DI15" i="26"/>
  <c r="DI42" i="12" s="1"/>
  <c r="DJ15" i="14"/>
  <c r="DJ21" i="12" s="1"/>
  <c r="DJ15" i="13"/>
  <c r="DJ22" i="12" s="1"/>
  <c r="DJ15" i="16"/>
  <c r="DJ33" i="12" s="1"/>
  <c r="DJ15" i="17"/>
  <c r="DJ34" i="12" s="1"/>
  <c r="DJ15" i="26"/>
  <c r="DJ42" i="12" s="1"/>
  <c r="DK15" i="14"/>
  <c r="DK21" i="12" s="1"/>
  <c r="DK15" i="13"/>
  <c r="DK22" i="12" s="1"/>
  <c r="DK15" i="16"/>
  <c r="DK33" i="12" s="1"/>
  <c r="DK15" i="17"/>
  <c r="DK34" i="12" s="1"/>
  <c r="DK15" i="26"/>
  <c r="DK42" i="12" s="1"/>
  <c r="DL15" i="14"/>
  <c r="DL21" i="12" s="1"/>
  <c r="DL15" i="13"/>
  <c r="DL22" i="12" s="1"/>
  <c r="DL15" i="16"/>
  <c r="DL33" i="12" s="1"/>
  <c r="DL15" i="17"/>
  <c r="DL34" i="12" s="1"/>
  <c r="DL15" i="26"/>
  <c r="DL42" i="12" s="1"/>
  <c r="DM15" i="14"/>
  <c r="DM21" i="12" s="1"/>
  <c r="DM15" i="13"/>
  <c r="DM22" i="12" s="1"/>
  <c r="DM15" i="16"/>
  <c r="DM33" i="12" s="1"/>
  <c r="DM15" i="17"/>
  <c r="DM34" i="12" s="1"/>
  <c r="DM15" i="26"/>
  <c r="DM42" i="12" s="1"/>
  <c r="DN15" i="14"/>
  <c r="DN21" i="12" s="1"/>
  <c r="DN15" i="13"/>
  <c r="DN22" i="12" s="1"/>
  <c r="DN15" i="16"/>
  <c r="DN33" i="12" s="1"/>
  <c r="DN15" i="17"/>
  <c r="DN34" i="12" s="1"/>
  <c r="DN15" i="26"/>
  <c r="DN42" i="12" s="1"/>
  <c r="DO15" i="14"/>
  <c r="DO21" i="12" s="1"/>
  <c r="DO15" i="13"/>
  <c r="DO22" i="12" s="1"/>
  <c r="DO15" i="16"/>
  <c r="DO33" i="12" s="1"/>
  <c r="DO15" i="17"/>
  <c r="DO34" i="12" s="1"/>
  <c r="DO15" i="26"/>
  <c r="DO42" i="12" s="1"/>
  <c r="DP15" i="14"/>
  <c r="DP21" i="12" s="1"/>
  <c r="DP15" i="13"/>
  <c r="DP22" i="12" s="1"/>
  <c r="DP15" i="16"/>
  <c r="DP33" i="12" s="1"/>
  <c r="DP15" i="17"/>
  <c r="DP34" i="12" s="1"/>
  <c r="DP15" i="26"/>
  <c r="DP42" i="12" s="1"/>
  <c r="DQ15" i="14"/>
  <c r="DQ21" i="12" s="1"/>
  <c r="DQ15" i="13"/>
  <c r="DQ22" i="12" s="1"/>
  <c r="DQ15" i="16"/>
  <c r="DQ33" i="12" s="1"/>
  <c r="DQ15" i="17"/>
  <c r="DQ34" i="12" s="1"/>
  <c r="DQ15" i="26"/>
  <c r="DQ42" i="12" s="1"/>
  <c r="DR15" i="14"/>
  <c r="DR21" i="12" s="1"/>
  <c r="DR15" i="13"/>
  <c r="DR22" i="12" s="1"/>
  <c r="DR15" i="16"/>
  <c r="DR33" i="12" s="1"/>
  <c r="DR15" i="17"/>
  <c r="DR34" i="12" s="1"/>
  <c r="DR15" i="26"/>
  <c r="DR42" i="12" s="1"/>
  <c r="DS15" i="14"/>
  <c r="DS21" i="12" s="1"/>
  <c r="DS15" i="13"/>
  <c r="DS22" i="12" s="1"/>
  <c r="DS15" i="16"/>
  <c r="DS33" i="12" s="1"/>
  <c r="DS15" i="17"/>
  <c r="DS34" i="12" s="1"/>
  <c r="DS15" i="26"/>
  <c r="DS42" i="12" s="1"/>
  <c r="DT15" i="14"/>
  <c r="DT21" i="12" s="1"/>
  <c r="DT15" i="13"/>
  <c r="DT22" i="12" s="1"/>
  <c r="DT15" i="16"/>
  <c r="DT33" i="12" s="1"/>
  <c r="DT15" i="17"/>
  <c r="DT34" i="12" s="1"/>
  <c r="DT15" i="26"/>
  <c r="DT42" i="12" s="1"/>
  <c r="DU15" i="14"/>
  <c r="DU21" i="12" s="1"/>
  <c r="DU15" i="13"/>
  <c r="DU22" i="12" s="1"/>
  <c r="DU15" i="16"/>
  <c r="DU33" i="12" s="1"/>
  <c r="DU15" i="17"/>
  <c r="DU34" i="12" s="1"/>
  <c r="DU15" i="26"/>
  <c r="DU42" i="12" s="1"/>
  <c r="DV15" i="14"/>
  <c r="DV21" i="12" s="1"/>
  <c r="DV15" i="13"/>
  <c r="DV22" i="12" s="1"/>
  <c r="DV15" i="16"/>
  <c r="DV33" i="12" s="1"/>
  <c r="DV15" i="17"/>
  <c r="DV34" i="12" s="1"/>
  <c r="DV15" i="26"/>
  <c r="DV42" i="12" s="1"/>
  <c r="DW15" i="14"/>
  <c r="DW21" i="12" s="1"/>
  <c r="DW15" i="13"/>
  <c r="DW22" i="12" s="1"/>
  <c r="DW15" i="16"/>
  <c r="DW33" i="12" s="1"/>
  <c r="DW15" i="17"/>
  <c r="DW34" i="12" s="1"/>
  <c r="DW15" i="26"/>
  <c r="DW42" i="12" s="1"/>
  <c r="DX15" i="14"/>
  <c r="DX21" i="12" s="1"/>
  <c r="DX15" i="13"/>
  <c r="DX22" i="12" s="1"/>
  <c r="DX15" i="16"/>
  <c r="DX33" i="12" s="1"/>
  <c r="DX15" i="17"/>
  <c r="DX34" i="12" s="1"/>
  <c r="DX15" i="26"/>
  <c r="DX42" i="12" s="1"/>
  <c r="DY15" i="14"/>
  <c r="DY21" i="12" s="1"/>
  <c r="DY15" i="13"/>
  <c r="DY22" i="12" s="1"/>
  <c r="DY15" i="16"/>
  <c r="DY33" i="12" s="1"/>
  <c r="DY15" i="17"/>
  <c r="DY34" i="12" s="1"/>
  <c r="DY15" i="26"/>
  <c r="DY42" i="12" s="1"/>
  <c r="DZ15" i="14"/>
  <c r="DZ21" i="12" s="1"/>
  <c r="DZ15" i="13"/>
  <c r="DZ22" i="12" s="1"/>
  <c r="DZ15" i="16"/>
  <c r="DZ33" i="12" s="1"/>
  <c r="DZ15" i="17"/>
  <c r="DZ34" i="12" s="1"/>
  <c r="DZ15" i="26"/>
  <c r="DZ42" i="12" s="1"/>
  <c r="EA15" i="14"/>
  <c r="EA21" i="12" s="1"/>
  <c r="EA15" i="13"/>
  <c r="EA22" i="12" s="1"/>
  <c r="EA15" i="16"/>
  <c r="EA33" i="12" s="1"/>
  <c r="EA15" i="17"/>
  <c r="EA34" i="12" s="1"/>
  <c r="EA15" i="26"/>
  <c r="EA42" i="12" s="1"/>
  <c r="EB15" i="14"/>
  <c r="EB21" i="12" s="1"/>
  <c r="EB15" i="13"/>
  <c r="EB22" i="12" s="1"/>
  <c r="EB15" i="16"/>
  <c r="EB33" i="12" s="1"/>
  <c r="EB15" i="17"/>
  <c r="EB34" i="12" s="1"/>
  <c r="EB15" i="26"/>
  <c r="EB42" i="12" s="1"/>
  <c r="EC15" i="14"/>
  <c r="EC21" i="12" s="1"/>
  <c r="EC15" i="13"/>
  <c r="EC22" i="12" s="1"/>
  <c r="EC15" i="16"/>
  <c r="EC33" i="12" s="1"/>
  <c r="EC15" i="17"/>
  <c r="EC34" i="12" s="1"/>
  <c r="EC15" i="26"/>
  <c r="EC42" i="12" s="1"/>
  <c r="ED15" i="14"/>
  <c r="ED21" i="12" s="1"/>
  <c r="ED15" i="13"/>
  <c r="ED22" i="12" s="1"/>
  <c r="ED15" i="16"/>
  <c r="ED33" i="12" s="1"/>
  <c r="ED15" i="17"/>
  <c r="ED34" i="12" s="1"/>
  <c r="ED15" i="26"/>
  <c r="ED42" i="12" s="1"/>
  <c r="EE15" i="14"/>
  <c r="EE21" i="12" s="1"/>
  <c r="EE15" i="13"/>
  <c r="EE22" i="12" s="1"/>
  <c r="EE15" i="16"/>
  <c r="EE33" i="12" s="1"/>
  <c r="EE15" i="17"/>
  <c r="EE34" i="12" s="1"/>
  <c r="EE15" i="26"/>
  <c r="EE42" i="12" s="1"/>
  <c r="EF15" i="14"/>
  <c r="EF21" i="12" s="1"/>
  <c r="EF15" i="13"/>
  <c r="EF22" i="12" s="1"/>
  <c r="EF15" i="16"/>
  <c r="EF33" i="12" s="1"/>
  <c r="EF15" i="17"/>
  <c r="EF34" i="12" s="1"/>
  <c r="EF15" i="26"/>
  <c r="EF42" i="12" s="1"/>
  <c r="EG15" i="14"/>
  <c r="EG21" i="12" s="1"/>
  <c r="EG15" i="13"/>
  <c r="EG22" i="12" s="1"/>
  <c r="EG15" i="16"/>
  <c r="EG33" i="12" s="1"/>
  <c r="EG15" i="17"/>
  <c r="EG34" i="12" s="1"/>
  <c r="EG15" i="26"/>
  <c r="EG42" i="12" s="1"/>
  <c r="EH15" i="14"/>
  <c r="EH21" i="12" s="1"/>
  <c r="EH15" i="13"/>
  <c r="EH22" i="12" s="1"/>
  <c r="EH15" i="16"/>
  <c r="EH33" i="12" s="1"/>
  <c r="EH15" i="17"/>
  <c r="EH34" i="12" s="1"/>
  <c r="EH15" i="26"/>
  <c r="EH42" i="12" s="1"/>
  <c r="EI15" i="14"/>
  <c r="EI21" i="12" s="1"/>
  <c r="EI15" i="13"/>
  <c r="EI22" i="12" s="1"/>
  <c r="EI15" i="16"/>
  <c r="EI33" i="12" s="1"/>
  <c r="EI15" i="17"/>
  <c r="EI34" i="12" s="1"/>
  <c r="EI15" i="26"/>
  <c r="EI42" i="12" s="1"/>
  <c r="EJ15" i="14"/>
  <c r="EJ21" i="12" s="1"/>
  <c r="EJ15" i="13"/>
  <c r="EJ22" i="12" s="1"/>
  <c r="EJ15" i="16"/>
  <c r="EJ33" i="12" s="1"/>
  <c r="EJ15" i="17"/>
  <c r="EJ34" i="12" s="1"/>
  <c r="EJ15" i="26"/>
  <c r="EJ42" i="12" s="1"/>
  <c r="EK15" i="14"/>
  <c r="EK21" i="12" s="1"/>
  <c r="EK15" i="13"/>
  <c r="EK22" i="12" s="1"/>
  <c r="EK15" i="16"/>
  <c r="EK33" i="12" s="1"/>
  <c r="EK15" i="17"/>
  <c r="EK34" i="12" s="1"/>
  <c r="EK15" i="26"/>
  <c r="EK42" i="12" s="1"/>
  <c r="EL15" i="14"/>
  <c r="EL21" i="12" s="1"/>
  <c r="EL15" i="13"/>
  <c r="EL22" i="12" s="1"/>
  <c r="EL15" i="16"/>
  <c r="EL33" i="12" s="1"/>
  <c r="EL15" i="17"/>
  <c r="EL34" i="12" s="1"/>
  <c r="EL15" i="26"/>
  <c r="EL42" i="12" s="1"/>
  <c r="EM15" i="14"/>
  <c r="EM21" i="12" s="1"/>
  <c r="EM15" i="13"/>
  <c r="EM22" i="12" s="1"/>
  <c r="EM15" i="16"/>
  <c r="EM33" i="12" s="1"/>
  <c r="EM15" i="17"/>
  <c r="EM34" i="12" s="1"/>
  <c r="EM15" i="26"/>
  <c r="EM42" i="12" s="1"/>
  <c r="EN15" i="14"/>
  <c r="EN21" i="12" s="1"/>
  <c r="EN15" i="13"/>
  <c r="EN22" i="12" s="1"/>
  <c r="EN15" i="16"/>
  <c r="EN33" i="12" s="1"/>
  <c r="EN15" i="17"/>
  <c r="EN34" i="12" s="1"/>
  <c r="EN15" i="26"/>
  <c r="EN42" i="12" s="1"/>
  <c r="EO15" i="14"/>
  <c r="EO21" i="12" s="1"/>
  <c r="EO15" i="13"/>
  <c r="EO22" i="12" s="1"/>
  <c r="EO15" i="16"/>
  <c r="EO33" i="12" s="1"/>
  <c r="EO15" i="17"/>
  <c r="EO34" i="12" s="1"/>
  <c r="EO15" i="26"/>
  <c r="EO42" i="12" s="1"/>
  <c r="EP15" i="14"/>
  <c r="EP21" i="12" s="1"/>
  <c r="EP15" i="13"/>
  <c r="EP22" i="12" s="1"/>
  <c r="EP15" i="16"/>
  <c r="EP33" i="12" s="1"/>
  <c r="EP15" i="17"/>
  <c r="EP34" i="12" s="1"/>
  <c r="EP15" i="26"/>
  <c r="EP42" i="12" s="1"/>
  <c r="EQ15" i="14"/>
  <c r="EQ21" i="12" s="1"/>
  <c r="EQ15" i="13"/>
  <c r="EQ22" i="12" s="1"/>
  <c r="EQ15" i="16"/>
  <c r="EQ33" i="12" s="1"/>
  <c r="EQ15" i="17"/>
  <c r="EQ34" i="12" s="1"/>
  <c r="EQ15" i="26"/>
  <c r="EQ42" i="12" s="1"/>
  <c r="ER15" i="14"/>
  <c r="ER21" i="12" s="1"/>
  <c r="ER15" i="13"/>
  <c r="ER22" i="12" s="1"/>
  <c r="ER15" i="16"/>
  <c r="ER33" i="12" s="1"/>
  <c r="ER15" i="17"/>
  <c r="ER34" i="12" s="1"/>
  <c r="ER15" i="26"/>
  <c r="ER42" i="12" s="1"/>
  <c r="ES15" i="14"/>
  <c r="ES21" i="12" s="1"/>
  <c r="ES15" i="13"/>
  <c r="ES22" i="12" s="1"/>
  <c r="D203" i="12"/>
  <c r="B84" i="3"/>
  <c r="B85" i="3" s="1"/>
  <c r="B255" i="3"/>
  <c r="B256" i="3" s="1"/>
  <c r="B257" i="3" s="1"/>
  <c r="B258" i="3" s="1"/>
  <c r="B259" i="3" s="1"/>
  <c r="B260" i="3" s="1"/>
  <c r="B261" i="3" s="1"/>
  <c r="B262" i="3" s="1"/>
  <c r="B263" i="3" s="1"/>
  <c r="B264" i="3" s="1"/>
  <c r="B265" i="3" s="1"/>
  <c r="F255" i="3"/>
  <c r="F256" i="3"/>
  <c r="F257" i="3"/>
  <c r="F258" i="3"/>
  <c r="F259" i="3"/>
  <c r="F260" i="3"/>
  <c r="F261" i="3"/>
  <c r="F262" i="3"/>
  <c r="F263" i="3"/>
  <c r="F264" i="3"/>
  <c r="P59" i="31" s="1"/>
  <c r="B115" i="29"/>
  <c r="D115" i="29"/>
  <c r="B116" i="29"/>
  <c r="D116" i="29"/>
  <c r="D117" i="29"/>
  <c r="F117" i="29" s="1"/>
  <c r="D118" i="29"/>
  <c r="F118" i="29" s="1"/>
  <c r="K69" i="29"/>
  <c r="K70" i="29"/>
  <c r="K71" i="29"/>
  <c r="K72" i="29"/>
  <c r="K73" i="29"/>
  <c r="K74" i="29"/>
  <c r="K75" i="29"/>
  <c r="K76" i="29"/>
  <c r="K77" i="29"/>
  <c r="K78" i="29"/>
  <c r="K79" i="29"/>
  <c r="K80" i="29"/>
  <c r="K81" i="29"/>
  <c r="K82" i="29"/>
  <c r="E174" i="11"/>
  <c r="D83" i="29" s="1"/>
  <c r="B18" i="25"/>
  <c r="C58" i="3"/>
  <c r="G74" i="31" s="1"/>
  <c r="F265" i="3"/>
  <c r="C39" i="20"/>
  <c r="I39" i="20" s="1"/>
  <c r="K39" i="20" s="1"/>
  <c r="C38" i="20"/>
  <c r="I38" i="20" s="1"/>
  <c r="K38" i="20" s="1"/>
  <c r="C37" i="20"/>
  <c r="I37" i="20" s="1"/>
  <c r="K37" i="20" s="1"/>
  <c r="C36" i="20"/>
  <c r="I36" i="20" s="1"/>
  <c r="K36" i="20" s="1"/>
  <c r="C35" i="20"/>
  <c r="C33" i="20"/>
  <c r="C32" i="20"/>
  <c r="AV19" i="7"/>
  <c r="AW19" i="7"/>
  <c r="I134" i="3"/>
  <c r="G53" i="33"/>
  <c r="I53" i="33" s="1"/>
  <c r="G52" i="33"/>
  <c r="I52" i="33" s="1"/>
  <c r="G51" i="33"/>
  <c r="I51" i="33" s="1"/>
  <c r="G50" i="33"/>
  <c r="I50" i="33" s="1"/>
  <c r="G49" i="33"/>
  <c r="I49" i="33" s="1"/>
  <c r="G47" i="33"/>
  <c r="I47" i="33" s="1"/>
  <c r="G46" i="33"/>
  <c r="I46" i="33" s="1"/>
  <c r="B65" i="40"/>
  <c r="F65" i="40" s="1"/>
  <c r="B66" i="40"/>
  <c r="F66" i="40" s="1"/>
  <c r="B67" i="40"/>
  <c r="F67" i="40" s="1"/>
  <c r="B68" i="40"/>
  <c r="F68" i="40" s="1"/>
  <c r="B64" i="40"/>
  <c r="B62" i="40"/>
  <c r="B61" i="40"/>
  <c r="B29" i="40"/>
  <c r="G29" i="40" s="1"/>
  <c r="B28" i="40"/>
  <c r="G28" i="40" s="1"/>
  <c r="B27" i="40"/>
  <c r="G27" i="40" s="1"/>
  <c r="B26" i="40"/>
  <c r="G26" i="40" s="1"/>
  <c r="B25" i="40"/>
  <c r="G25" i="40" s="1"/>
  <c r="B23" i="40"/>
  <c r="B22" i="40"/>
  <c r="B63" i="40"/>
  <c r="B41" i="40"/>
  <c r="B42" i="40"/>
  <c r="B43" i="40"/>
  <c r="B44" i="40"/>
  <c r="G44" i="40" s="1"/>
  <c r="B45" i="40"/>
  <c r="G45" i="40" s="1"/>
  <c r="B46" i="40"/>
  <c r="G46" i="40" s="1"/>
  <c r="B47" i="40"/>
  <c r="G47" i="40" s="1"/>
  <c r="B40" i="40"/>
  <c r="B24" i="40"/>
  <c r="B7" i="40"/>
  <c r="B8" i="40"/>
  <c r="B9" i="40"/>
  <c r="G9" i="40" s="1"/>
  <c r="B10" i="40"/>
  <c r="G10" i="40" s="1"/>
  <c r="B11" i="40"/>
  <c r="G11" i="40" s="1"/>
  <c r="B12" i="40"/>
  <c r="G12" i="40" s="1"/>
  <c r="B13" i="40"/>
  <c r="G13" i="40" s="1"/>
  <c r="B6" i="40"/>
  <c r="G48" i="33"/>
  <c r="C34" i="20"/>
  <c r="AQ19" i="7"/>
  <c r="D33" i="8"/>
  <c r="G30" i="41" s="1"/>
  <c r="D12" i="10"/>
  <c r="D42" i="10" s="1"/>
  <c r="I44" i="41"/>
  <c r="I43" i="41"/>
  <c r="H10" i="8"/>
  <c r="L29" i="8" s="1"/>
  <c r="L31" i="8" s="1"/>
  <c r="P11" i="8"/>
  <c r="P12" i="8"/>
  <c r="P13" i="8"/>
  <c r="P14" i="8"/>
  <c r="P15" i="8"/>
  <c r="B53" i="41"/>
  <c r="B52" i="41"/>
  <c r="B51" i="41"/>
  <c r="B50" i="41"/>
  <c r="B49" i="41"/>
  <c r="F49" i="41"/>
  <c r="F50" i="41"/>
  <c r="F51" i="41"/>
  <c r="F52" i="41"/>
  <c r="F53" i="41"/>
  <c r="H49" i="41"/>
  <c r="H50" i="41"/>
  <c r="H51" i="41"/>
  <c r="H52" i="41"/>
  <c r="H53" i="41"/>
  <c r="O70" i="31"/>
  <c r="B71" i="31"/>
  <c r="G71" i="31"/>
  <c r="I71" i="31"/>
  <c r="K71" i="31"/>
  <c r="M71" i="31"/>
  <c r="O71" i="31"/>
  <c r="B72" i="31"/>
  <c r="G72" i="31"/>
  <c r="I72" i="31"/>
  <c r="K72" i="31"/>
  <c r="M72" i="31"/>
  <c r="O72" i="31"/>
  <c r="B73" i="31"/>
  <c r="G73" i="31"/>
  <c r="I73" i="31"/>
  <c r="K73" i="31"/>
  <c r="M73" i="31"/>
  <c r="O73" i="31"/>
  <c r="B74" i="31"/>
  <c r="E58" i="3"/>
  <c r="K74" i="31" s="1"/>
  <c r="F58" i="3"/>
  <c r="M74" i="31" s="1"/>
  <c r="B75" i="31"/>
  <c r="G75" i="31"/>
  <c r="I75" i="31"/>
  <c r="K75" i="31"/>
  <c r="M75" i="31"/>
  <c r="O75" i="31"/>
  <c r="B76" i="31"/>
  <c r="G76" i="31"/>
  <c r="I76" i="31"/>
  <c r="K76" i="31"/>
  <c r="M76" i="31"/>
  <c r="O76" i="31"/>
  <c r="B77" i="31"/>
  <c r="G77" i="31"/>
  <c r="I77" i="31"/>
  <c r="K77" i="31"/>
  <c r="M77" i="31"/>
  <c r="O77" i="31"/>
  <c r="B78" i="31"/>
  <c r="G78" i="31"/>
  <c r="I78" i="31"/>
  <c r="K78" i="31"/>
  <c r="M78" i="31"/>
  <c r="O78" i="31"/>
  <c r="B81" i="31"/>
  <c r="G81" i="31"/>
  <c r="I81" i="31"/>
  <c r="K81" i="31"/>
  <c r="M81" i="31"/>
  <c r="O81" i="31"/>
  <c r="G82" i="31"/>
  <c r="I82" i="31"/>
  <c r="K82" i="31"/>
  <c r="M82" i="31"/>
  <c r="O82" i="31"/>
  <c r="G83" i="31"/>
  <c r="I83" i="31"/>
  <c r="K83" i="31"/>
  <c r="M83" i="31"/>
  <c r="O83" i="31"/>
  <c r="G84" i="31"/>
  <c r="I84" i="31"/>
  <c r="K84" i="31"/>
  <c r="M84" i="31"/>
  <c r="O84" i="31"/>
  <c r="G85" i="31"/>
  <c r="I85" i="31"/>
  <c r="K85" i="31"/>
  <c r="M85" i="31"/>
  <c r="O85" i="31"/>
  <c r="G86" i="31"/>
  <c r="I86" i="31"/>
  <c r="K86" i="31"/>
  <c r="M86" i="31"/>
  <c r="O86" i="31"/>
  <c r="G87" i="31"/>
  <c r="I87" i="31"/>
  <c r="K87" i="31"/>
  <c r="M87" i="31"/>
  <c r="O87" i="31"/>
  <c r="G88" i="31"/>
  <c r="I88" i="31"/>
  <c r="K88" i="31"/>
  <c r="M88" i="31"/>
  <c r="O88" i="31"/>
  <c r="G89" i="31"/>
  <c r="I89" i="31"/>
  <c r="K89" i="31"/>
  <c r="M89" i="31"/>
  <c r="O89" i="31"/>
  <c r="G90" i="31"/>
  <c r="I90" i="31"/>
  <c r="K90" i="31"/>
  <c r="M90" i="31"/>
  <c r="O90" i="31"/>
  <c r="G91" i="31"/>
  <c r="I91" i="31"/>
  <c r="K91" i="31"/>
  <c r="M91" i="31"/>
  <c r="O91" i="31"/>
  <c r="C95" i="3"/>
  <c r="G93" i="31" s="1"/>
  <c r="D95" i="3"/>
  <c r="I93" i="31" s="1"/>
  <c r="E95" i="3"/>
  <c r="K93" i="31" s="1"/>
  <c r="F95" i="3"/>
  <c r="M93" i="31" s="1"/>
  <c r="G95" i="3"/>
  <c r="O93" i="31" s="1"/>
  <c r="O55" i="31"/>
  <c r="N55" i="31" s="1"/>
  <c r="M55" i="31" s="1"/>
  <c r="B56" i="31"/>
  <c r="C255" i="3"/>
  <c r="C256" i="3"/>
  <c r="C257" i="3"/>
  <c r="C258" i="3"/>
  <c r="C259" i="3"/>
  <c r="C260" i="3"/>
  <c r="C261" i="3"/>
  <c r="C262" i="3"/>
  <c r="C263" i="3"/>
  <c r="C264" i="3"/>
  <c r="P56" i="31" s="1"/>
  <c r="B57" i="31"/>
  <c r="B58" i="31"/>
  <c r="B59" i="31"/>
  <c r="B60" i="31"/>
  <c r="O60" i="31"/>
  <c r="P60" i="31"/>
  <c r="B61" i="31"/>
  <c r="O61" i="31"/>
  <c r="P61" i="31"/>
  <c r="B62" i="31"/>
  <c r="P62" i="31"/>
  <c r="B63" i="31"/>
  <c r="P63" i="31"/>
  <c r="B64" i="31"/>
  <c r="P64" i="31"/>
  <c r="B65" i="31"/>
  <c r="P65" i="31"/>
  <c r="C72" i="41"/>
  <c r="C73" i="41" s="1"/>
  <c r="D113" i="29"/>
  <c r="G113" i="29" s="1"/>
  <c r="D114" i="29"/>
  <c r="G114" i="29" s="1"/>
  <c r="K9" i="29"/>
  <c r="H9" i="29" s="1"/>
  <c r="K10" i="29"/>
  <c r="H10" i="29" s="1"/>
  <c r="K11" i="29"/>
  <c r="H11" i="29" s="1"/>
  <c r="K12" i="29"/>
  <c r="H12" i="29" s="1"/>
  <c r="K13" i="29"/>
  <c r="H13" i="29" s="1"/>
  <c r="K14" i="29"/>
  <c r="H14" i="29" s="1"/>
  <c r="K15" i="29"/>
  <c r="H15" i="29" s="1"/>
  <c r="K16" i="29"/>
  <c r="H16" i="29" s="1"/>
  <c r="K17" i="29"/>
  <c r="H17" i="29" s="1"/>
  <c r="K18" i="29"/>
  <c r="H18" i="29" s="1"/>
  <c r="K20" i="29"/>
  <c r="M11" i="29"/>
  <c r="F10" i="29" s="1"/>
  <c r="M12" i="29"/>
  <c r="F11" i="29" s="1"/>
  <c r="M13" i="29"/>
  <c r="F12" i="29" s="1"/>
  <c r="M14" i="29"/>
  <c r="M15" i="29"/>
  <c r="F14" i="29" s="1"/>
  <c r="M16" i="29"/>
  <c r="F15" i="29" s="1"/>
  <c r="M17" i="29"/>
  <c r="M18" i="29"/>
  <c r="M19" i="29"/>
  <c r="M10" i="29"/>
  <c r="F9" i="29" s="1"/>
  <c r="E10" i="41"/>
  <c r="E11" i="41"/>
  <c r="E12" i="41"/>
  <c r="E17" i="41"/>
  <c r="E18" i="41"/>
  <c r="E19" i="41"/>
  <c r="E20" i="41"/>
  <c r="E21" i="41"/>
  <c r="E23" i="41"/>
  <c r="E24" i="41"/>
  <c r="E25" i="41"/>
  <c r="E26" i="41"/>
  <c r="E27" i="41"/>
  <c r="E28" i="41"/>
  <c r="E29" i="41"/>
  <c r="E30" i="41"/>
  <c r="E31" i="41"/>
  <c r="E32" i="41"/>
  <c r="E33" i="41"/>
  <c r="E37" i="41"/>
  <c r="E38" i="41"/>
  <c r="E39" i="41"/>
  <c r="E40" i="41"/>
  <c r="E41" i="41"/>
  <c r="E42" i="41"/>
  <c r="I42" i="41"/>
  <c r="B42" i="41"/>
  <c r="I41" i="41"/>
  <c r="B41" i="41"/>
  <c r="I40" i="41"/>
  <c r="B40" i="41"/>
  <c r="I39" i="41"/>
  <c r="B39" i="41"/>
  <c r="I38" i="41"/>
  <c r="B38" i="41"/>
  <c r="I37" i="41"/>
  <c r="B37" i="41"/>
  <c r="E16" i="8"/>
  <c r="I13" i="41" s="1"/>
  <c r="E37" i="8"/>
  <c r="I34" i="41" s="1"/>
  <c r="I33" i="41"/>
  <c r="B33" i="41"/>
  <c r="I32" i="41"/>
  <c r="B32" i="41"/>
  <c r="I31" i="41"/>
  <c r="B31" i="41"/>
  <c r="I30" i="41"/>
  <c r="B30" i="41"/>
  <c r="I29" i="41"/>
  <c r="B29" i="41"/>
  <c r="I28" i="41"/>
  <c r="B28" i="41"/>
  <c r="I27" i="41"/>
  <c r="B27" i="41"/>
  <c r="I26" i="41"/>
  <c r="B26" i="41"/>
  <c r="I25" i="41"/>
  <c r="B25" i="41"/>
  <c r="I24" i="41"/>
  <c r="B24" i="41"/>
  <c r="I23" i="41"/>
  <c r="B23" i="41"/>
  <c r="I22" i="41"/>
  <c r="B22" i="41"/>
  <c r="I21" i="41"/>
  <c r="B21" i="41"/>
  <c r="I20" i="41"/>
  <c r="B20" i="41"/>
  <c r="I19" i="41"/>
  <c r="B19" i="41"/>
  <c r="I18" i="41"/>
  <c r="B18" i="41"/>
  <c r="I17" i="41"/>
  <c r="B17" i="41"/>
  <c r="I16" i="41"/>
  <c r="B16" i="41"/>
  <c r="I15" i="41"/>
  <c r="B15" i="41"/>
  <c r="I12" i="41"/>
  <c r="B12" i="41"/>
  <c r="I11" i="41"/>
  <c r="B11" i="41"/>
  <c r="I10" i="41"/>
  <c r="B10" i="41"/>
  <c r="I9" i="41"/>
  <c r="B9" i="41"/>
  <c r="I8" i="41"/>
  <c r="B8" i="41"/>
  <c r="I7" i="41"/>
  <c r="B7" i="41"/>
  <c r="L92" i="29"/>
  <c r="L93" i="29"/>
  <c r="L94" i="29"/>
  <c r="L95" i="29"/>
  <c r="L96" i="29"/>
  <c r="M96" i="29" s="1"/>
  <c r="L97" i="29"/>
  <c r="M97" i="29" s="1"/>
  <c r="L98" i="29"/>
  <c r="M98" i="29" s="1"/>
  <c r="L99" i="29"/>
  <c r="M99" i="29" s="1"/>
  <c r="L100" i="29"/>
  <c r="L101" i="29"/>
  <c r="L102" i="29"/>
  <c r="L103" i="29"/>
  <c r="L104" i="29"/>
  <c r="GF19" i="7"/>
  <c r="G33" i="40" s="1"/>
  <c r="B114" i="29"/>
  <c r="B113" i="29"/>
  <c r="HA75" i="7"/>
  <c r="GZ75" i="7"/>
  <c r="GY75" i="7"/>
  <c r="GX75" i="7"/>
  <c r="GW75" i="7"/>
  <c r="GV75" i="7"/>
  <c r="GU75" i="7"/>
  <c r="GT75" i="7"/>
  <c r="GS75" i="7"/>
  <c r="GR75" i="7"/>
  <c r="GQ75" i="7"/>
  <c r="E5" i="20"/>
  <c r="C8" i="20" s="1"/>
  <c r="I7" i="33"/>
  <c r="D39" i="10"/>
  <c r="D130" i="3"/>
  <c r="D167" i="11" s="1"/>
  <c r="E152" i="3"/>
  <c r="E154" i="3" s="1"/>
  <c r="E179" i="11" s="1"/>
  <c r="E130" i="3"/>
  <c r="D109" i="11" s="1"/>
  <c r="C130" i="3"/>
  <c r="C143" i="3"/>
  <c r="C145" i="3" s="1"/>
  <c r="C148" i="3" s="1"/>
  <c r="F130" i="3"/>
  <c r="D123" i="11" s="1"/>
  <c r="G130" i="3"/>
  <c r="G149" i="3" s="1"/>
  <c r="D80" i="10" s="1"/>
  <c r="H130" i="3"/>
  <c r="H149" i="3" s="1"/>
  <c r="D81" i="10" s="1"/>
  <c r="D20" i="10"/>
  <c r="I29" i="20"/>
  <c r="E14" i="20"/>
  <c r="N19" i="29"/>
  <c r="O19" i="29" s="1"/>
  <c r="N16" i="29"/>
  <c r="O16" i="29" s="1"/>
  <c r="N15" i="29"/>
  <c r="O15" i="29" s="1"/>
  <c r="N14" i="29"/>
  <c r="O14" i="29" s="1"/>
  <c r="N13" i="29"/>
  <c r="O13" i="29" s="1"/>
  <c r="N12" i="29"/>
  <c r="O12" i="29" s="1"/>
  <c r="N11" i="29"/>
  <c r="O11" i="29" s="1"/>
  <c r="N10" i="29"/>
  <c r="O10" i="29" s="1"/>
  <c r="K83" i="29"/>
  <c r="D65" i="11"/>
  <c r="D373" i="6"/>
  <c r="D370" i="6"/>
  <c r="D374" i="6"/>
  <c r="D371" i="6"/>
  <c r="C11" i="2"/>
  <c r="R50" i="19" s="1"/>
  <c r="C171" i="3"/>
  <c r="C172" i="3" s="1"/>
  <c r="C173" i="3" s="1"/>
  <c r="C174" i="3" s="1"/>
  <c r="C175" i="3" s="1"/>
  <c r="C176" i="3" s="1"/>
  <c r="C177" i="3" s="1"/>
  <c r="C178" i="3" s="1"/>
  <c r="C179" i="3" s="1"/>
  <c r="C180" i="3" s="1"/>
  <c r="BX19" i="7"/>
  <c r="B178" i="11"/>
  <c r="B186" i="11" s="1"/>
  <c r="B194" i="11" s="1"/>
  <c r="B203" i="11" s="1"/>
  <c r="B179" i="11"/>
  <c r="B187" i="11" s="1"/>
  <c r="B195" i="11" s="1"/>
  <c r="B204" i="11" s="1"/>
  <c r="B180" i="11"/>
  <c r="B188" i="11" s="1"/>
  <c r="B196" i="11" s="1"/>
  <c r="B205" i="11" s="1"/>
  <c r="B181" i="11"/>
  <c r="B189" i="11" s="1"/>
  <c r="B197" i="11" s="1"/>
  <c r="B206" i="11" s="1"/>
  <c r="B182" i="11"/>
  <c r="B190" i="11" s="1"/>
  <c r="B198" i="11" s="1"/>
  <c r="B207" i="11" s="1"/>
  <c r="B177" i="11"/>
  <c r="B185" i="11" s="1"/>
  <c r="B193" i="11" s="1"/>
  <c r="B202" i="11" s="1"/>
  <c r="C265" i="3"/>
  <c r="F152" i="3"/>
  <c r="F154" i="3" s="1"/>
  <c r="E180" i="11" s="1"/>
  <c r="G152" i="3"/>
  <c r="G154" i="3" s="1"/>
  <c r="E181" i="11" s="1"/>
  <c r="H152" i="3"/>
  <c r="H154" i="3" s="1"/>
  <c r="E182" i="11" s="1"/>
  <c r="A6" i="10"/>
  <c r="B37" i="10"/>
  <c r="H147" i="3"/>
  <c r="G147" i="3"/>
  <c r="A10" i="6"/>
  <c r="A29" i="6" s="1"/>
  <c r="A61" i="6" s="1"/>
  <c r="C214" i="3"/>
  <c r="C219" i="3"/>
  <c r="C223" i="3"/>
  <c r="C234" i="3"/>
  <c r="C235" i="3"/>
  <c r="C236" i="3"/>
  <c r="C237" i="3"/>
  <c r="C238" i="3"/>
  <c r="C239" i="3"/>
  <c r="C240" i="3"/>
  <c r="C241" i="3"/>
  <c r="C242" i="3"/>
  <c r="C243" i="3"/>
  <c r="C244" i="3"/>
  <c r="C233" i="3"/>
  <c r="C213" i="3"/>
  <c r="C215" i="3"/>
  <c r="C216" i="3"/>
  <c r="C217" i="3"/>
  <c r="C218" i="3"/>
  <c r="C220" i="3"/>
  <c r="C221" i="3"/>
  <c r="C222" i="3"/>
  <c r="C212" i="3"/>
  <c r="U23" i="7"/>
  <c r="T23" i="7"/>
  <c r="U13" i="25"/>
  <c r="T13" i="25"/>
  <c r="S13" i="25"/>
  <c r="R13" i="25"/>
  <c r="Q13" i="25"/>
  <c r="P13" i="25"/>
  <c r="O13" i="25"/>
  <c r="N13" i="25"/>
  <c r="M13" i="25"/>
  <c r="L13" i="25"/>
  <c r="B28" i="10"/>
  <c r="B90" i="39" s="1"/>
  <c r="B26" i="10"/>
  <c r="B88" i="39" s="1"/>
  <c r="B25" i="10"/>
  <c r="B87" i="39" s="1"/>
  <c r="B17" i="27"/>
  <c r="ES15" i="16"/>
  <c r="ES33" i="12" s="1"/>
  <c r="ES15" i="17"/>
  <c r="ES34" i="12" s="1"/>
  <c r="B30" i="25"/>
  <c r="B32" i="25"/>
  <c r="B24" i="10"/>
  <c r="BS19" i="7"/>
  <c r="B106" i="29"/>
  <c r="B105" i="29"/>
  <c r="F67" i="20"/>
  <c r="B30" i="40"/>
  <c r="N17" i="29"/>
  <c r="O17" i="29" s="1"/>
  <c r="N18" i="29"/>
  <c r="O18" i="29" s="1"/>
  <c r="D143" i="3"/>
  <c r="D145" i="3" s="1"/>
  <c r="D148" i="3" s="1"/>
  <c r="E143" i="3"/>
  <c r="E145" i="3" s="1"/>
  <c r="E148" i="3" s="1"/>
  <c r="F143" i="3"/>
  <c r="F145" i="3" s="1"/>
  <c r="F148" i="3"/>
  <c r="G148" i="3"/>
  <c r="H148" i="3"/>
  <c r="B36" i="40"/>
  <c r="B35" i="40"/>
  <c r="B34" i="40"/>
  <c r="B31" i="40"/>
  <c r="G143" i="3"/>
  <c r="G145" i="3" s="1"/>
  <c r="H143" i="3"/>
  <c r="H145" i="3" s="1"/>
  <c r="D202" i="12"/>
  <c r="D256" i="12" s="1"/>
  <c r="B35" i="7"/>
  <c r="B36" i="7" s="1"/>
  <c r="B37" i="7" s="1"/>
  <c r="B38" i="7" s="1"/>
  <c r="B39" i="7" s="1"/>
  <c r="B40" i="7" s="1"/>
  <c r="B41" i="7" s="1"/>
  <c r="B42" i="7" s="1"/>
  <c r="B43" i="7" s="1"/>
  <c r="B44" i="7" s="1"/>
  <c r="B45" i="7" s="1"/>
  <c r="B46" i="7" s="1"/>
  <c r="B47" i="7" s="1"/>
  <c r="B48" i="7" s="1"/>
  <c r="B49" i="7" s="1"/>
  <c r="B50" i="7" s="1"/>
  <c r="B51" i="7" s="1"/>
  <c r="B52" i="7" s="1"/>
  <c r="B53" i="7" s="1"/>
  <c r="C116" i="3"/>
  <c r="E216" i="12"/>
  <c r="C252" i="12"/>
  <c r="C258" i="12"/>
  <c r="B29" i="6"/>
  <c r="Z67" i="19"/>
  <c r="Z68" i="19" s="1"/>
  <c r="O67" i="19"/>
  <c r="O68" i="19" s="1"/>
  <c r="D67" i="19"/>
  <c r="D68" i="19" s="1"/>
  <c r="B29" i="10"/>
  <c r="B91" i="39" s="1"/>
  <c r="D63" i="11"/>
  <c r="D64" i="11" s="1"/>
  <c r="ES15" i="26"/>
  <c r="ES42" i="12" s="1"/>
  <c r="E67" i="11"/>
  <c r="B69" i="19"/>
  <c r="A16" i="11"/>
  <c r="A28" i="11" s="1"/>
  <c r="A33" i="11" s="1"/>
  <c r="B70" i="19"/>
  <c r="Q104" i="39"/>
  <c r="B92" i="39"/>
  <c r="B93" i="39"/>
  <c r="B86" i="39"/>
  <c r="B81" i="39"/>
  <c r="B80" i="39"/>
  <c r="B78" i="39"/>
  <c r="B77" i="39"/>
  <c r="B11" i="10"/>
  <c r="B76" i="39" s="1"/>
  <c r="E20" i="10"/>
  <c r="R93" i="39"/>
  <c r="B275" i="12"/>
  <c r="O61" i="27" s="1"/>
  <c r="B67" i="39" s="1"/>
  <c r="E192" i="12"/>
  <c r="E273" i="12" s="1"/>
  <c r="R59" i="27" s="1"/>
  <c r="K65" i="39" s="1"/>
  <c r="C195" i="12"/>
  <c r="C196" i="12" s="1"/>
  <c r="B194" i="12"/>
  <c r="O53" i="27" s="1"/>
  <c r="B59" i="39" s="1"/>
  <c r="B51" i="39"/>
  <c r="B59" i="27"/>
  <c r="B50" i="39" s="1"/>
  <c r="B49" i="39"/>
  <c r="B39" i="39"/>
  <c r="B47" i="39"/>
  <c r="B45" i="39"/>
  <c r="B44" i="39"/>
  <c r="B43" i="39"/>
  <c r="O35" i="39"/>
  <c r="O34" i="39"/>
  <c r="B35" i="39"/>
  <c r="B34" i="39"/>
  <c r="P9" i="29"/>
  <c r="C7" i="2"/>
  <c r="C12" i="2" s="1"/>
  <c r="C36" i="2"/>
  <c r="C29" i="2"/>
  <c r="C30" i="2"/>
  <c r="C31" i="2"/>
  <c r="C32" i="2"/>
  <c r="C33" i="2"/>
  <c r="C34" i="2"/>
  <c r="C35" i="2"/>
  <c r="C27" i="2"/>
  <c r="C8" i="2"/>
  <c r="B185" i="3"/>
  <c r="B10" i="25"/>
  <c r="B9" i="25"/>
  <c r="D17" i="35"/>
  <c r="B49" i="2" s="1"/>
  <c r="F22" i="34"/>
  <c r="D68" i="20"/>
  <c r="B12" i="3"/>
  <c r="B13" i="3" s="1"/>
  <c r="G11" i="36"/>
  <c r="H11" i="36" s="1"/>
  <c r="I11" i="36" s="1"/>
  <c r="J11" i="36" s="1"/>
  <c r="K11" i="36" s="1"/>
  <c r="L11" i="36" s="1"/>
  <c r="M11" i="36" s="1"/>
  <c r="N11" i="36" s="1"/>
  <c r="O11" i="36" s="1"/>
  <c r="P11" i="36" s="1"/>
  <c r="Q11" i="36" s="1"/>
  <c r="R11" i="36" s="1"/>
  <c r="S11" i="36" s="1"/>
  <c r="T11" i="36" s="1"/>
  <c r="U11" i="36" s="1"/>
  <c r="V11" i="36" s="1"/>
  <c r="W11" i="36" s="1"/>
  <c r="X11" i="36" s="1"/>
  <c r="Y11" i="36" s="1"/>
  <c r="Z11" i="36" s="1"/>
  <c r="AA11" i="36" s="1"/>
  <c r="AB11" i="36" s="1"/>
  <c r="AC11" i="36" s="1"/>
  <c r="AD11" i="36" s="1"/>
  <c r="AE11" i="36" s="1"/>
  <c r="AF11" i="36" s="1"/>
  <c r="AG11" i="36" s="1"/>
  <c r="AH11" i="36" s="1"/>
  <c r="AI11" i="36" s="1"/>
  <c r="AJ11" i="36" s="1"/>
  <c r="AK11" i="36" s="1"/>
  <c r="AL11" i="36" s="1"/>
  <c r="AM11" i="36" s="1"/>
  <c r="AN11" i="36" s="1"/>
  <c r="AO11" i="36" s="1"/>
  <c r="AP11" i="36" s="1"/>
  <c r="AQ11" i="36" s="1"/>
  <c r="AR11" i="36" s="1"/>
  <c r="AS11" i="36" s="1"/>
  <c r="AT11" i="36" s="1"/>
  <c r="AU11" i="36" s="1"/>
  <c r="AV11" i="36" s="1"/>
  <c r="AW11" i="36" s="1"/>
  <c r="AX11" i="36" s="1"/>
  <c r="AY11" i="36" s="1"/>
  <c r="AZ11" i="36" s="1"/>
  <c r="BA11" i="36" s="1"/>
  <c r="BB11" i="36" s="1"/>
  <c r="BC11" i="36" s="1"/>
  <c r="BD11" i="36" s="1"/>
  <c r="BE11" i="36" s="1"/>
  <c r="BF11" i="36" s="1"/>
  <c r="BG11" i="36" s="1"/>
  <c r="BH11" i="36" s="1"/>
  <c r="BI11" i="36" s="1"/>
  <c r="BJ11" i="36" s="1"/>
  <c r="BK11" i="36" s="1"/>
  <c r="BL11" i="36" s="1"/>
  <c r="BM11" i="36" s="1"/>
  <c r="BN11" i="36" s="1"/>
  <c r="BO11" i="36" s="1"/>
  <c r="BP11" i="36" s="1"/>
  <c r="BQ11" i="36" s="1"/>
  <c r="BR11" i="36" s="1"/>
  <c r="BS11" i="36" s="1"/>
  <c r="BT11" i="36" s="1"/>
  <c r="BU11" i="36" s="1"/>
  <c r="BV11" i="36" s="1"/>
  <c r="BW11" i="36" s="1"/>
  <c r="BX11" i="36" s="1"/>
  <c r="BY11" i="36" s="1"/>
  <c r="BZ11" i="36" s="1"/>
  <c r="CA11" i="36" s="1"/>
  <c r="CB11" i="36" s="1"/>
  <c r="CC11" i="36" s="1"/>
  <c r="CD11" i="36" s="1"/>
  <c r="CE11" i="36" s="1"/>
  <c r="CF11" i="36" s="1"/>
  <c r="CG11" i="36" s="1"/>
  <c r="CH11" i="36" s="1"/>
  <c r="CI11" i="36" s="1"/>
  <c r="CJ11" i="36" s="1"/>
  <c r="CK11" i="36" s="1"/>
  <c r="CL11" i="36" s="1"/>
  <c r="CM11" i="36" s="1"/>
  <c r="CN11" i="36" s="1"/>
  <c r="CO11" i="36" s="1"/>
  <c r="CP11" i="36" s="1"/>
  <c r="CQ11" i="36" s="1"/>
  <c r="CR11" i="36" s="1"/>
  <c r="CS11" i="36" s="1"/>
  <c r="CT11" i="36" s="1"/>
  <c r="CU11" i="36" s="1"/>
  <c r="CV11" i="36" s="1"/>
  <c r="CW11" i="36" s="1"/>
  <c r="CX11" i="36" s="1"/>
  <c r="CY11" i="36" s="1"/>
  <c r="CZ11" i="36" s="1"/>
  <c r="DA11" i="36" s="1"/>
  <c r="DB11" i="36" s="1"/>
  <c r="DC11" i="36" s="1"/>
  <c r="DD11" i="36" s="1"/>
  <c r="DE11" i="36" s="1"/>
  <c r="DF11" i="36" s="1"/>
  <c r="DG11" i="36" s="1"/>
  <c r="DH11" i="36" s="1"/>
  <c r="DI11" i="36" s="1"/>
  <c r="DJ11" i="36" s="1"/>
  <c r="DK11" i="36" s="1"/>
  <c r="DL11" i="36" s="1"/>
  <c r="DM11" i="36" s="1"/>
  <c r="DN11" i="36" s="1"/>
  <c r="DO11" i="36" s="1"/>
  <c r="DP11" i="36" s="1"/>
  <c r="DQ11" i="36" s="1"/>
  <c r="DR11" i="36" s="1"/>
  <c r="DS11" i="36" s="1"/>
  <c r="DT11" i="36" s="1"/>
  <c r="DU11" i="36" s="1"/>
  <c r="DV11" i="36" s="1"/>
  <c r="DW11" i="36" s="1"/>
  <c r="G22" i="36"/>
  <c r="H22" i="36" s="1"/>
  <c r="I22" i="36" s="1"/>
  <c r="J22" i="36" s="1"/>
  <c r="K22" i="36" s="1"/>
  <c r="L22" i="36" s="1"/>
  <c r="M22" i="36" s="1"/>
  <c r="N22" i="36" s="1"/>
  <c r="O22" i="36" s="1"/>
  <c r="P22" i="36" s="1"/>
  <c r="Q22" i="36" s="1"/>
  <c r="R22" i="36" s="1"/>
  <c r="S22" i="36" s="1"/>
  <c r="T22" i="36" s="1"/>
  <c r="U22" i="36" s="1"/>
  <c r="V22" i="36" s="1"/>
  <c r="W22" i="36" s="1"/>
  <c r="X22" i="36" s="1"/>
  <c r="Y22" i="36" s="1"/>
  <c r="Z22" i="36" s="1"/>
  <c r="AA22" i="36" s="1"/>
  <c r="AB22" i="36" s="1"/>
  <c r="AC22" i="36" s="1"/>
  <c r="AD22" i="36" s="1"/>
  <c r="AE22" i="36" s="1"/>
  <c r="AF22" i="36" s="1"/>
  <c r="AG22" i="36" s="1"/>
  <c r="AH22" i="36" s="1"/>
  <c r="AI22" i="36" s="1"/>
  <c r="AJ22" i="36" s="1"/>
  <c r="AK22" i="36" s="1"/>
  <c r="AL22" i="36" s="1"/>
  <c r="AM22" i="36" s="1"/>
  <c r="AN22" i="36" s="1"/>
  <c r="AO22" i="36" s="1"/>
  <c r="AP22" i="36" s="1"/>
  <c r="AQ22" i="36" s="1"/>
  <c r="AR22" i="36" s="1"/>
  <c r="AS22" i="36" s="1"/>
  <c r="AT22" i="36" s="1"/>
  <c r="AU22" i="36" s="1"/>
  <c r="AV22" i="36" s="1"/>
  <c r="AW22" i="36" s="1"/>
  <c r="AX22" i="36" s="1"/>
  <c r="AY22" i="36" s="1"/>
  <c r="AZ22" i="36" s="1"/>
  <c r="BA22" i="36" s="1"/>
  <c r="BB22" i="36" s="1"/>
  <c r="BC22" i="36" s="1"/>
  <c r="BD22" i="36" s="1"/>
  <c r="BE22" i="36" s="1"/>
  <c r="BF22" i="36" s="1"/>
  <c r="BG22" i="36" s="1"/>
  <c r="BH22" i="36" s="1"/>
  <c r="BI22" i="36" s="1"/>
  <c r="BJ22" i="36" s="1"/>
  <c r="BK22" i="36" s="1"/>
  <c r="BL22" i="36" s="1"/>
  <c r="BM22" i="36" s="1"/>
  <c r="BN22" i="36" s="1"/>
  <c r="BO22" i="36" s="1"/>
  <c r="BP22" i="36" s="1"/>
  <c r="BQ22" i="36" s="1"/>
  <c r="BR22" i="36" s="1"/>
  <c r="BS22" i="36" s="1"/>
  <c r="BT22" i="36" s="1"/>
  <c r="BU22" i="36" s="1"/>
  <c r="BV22" i="36" s="1"/>
  <c r="BW22" i="36" s="1"/>
  <c r="BX22" i="36" s="1"/>
  <c r="BY22" i="36" s="1"/>
  <c r="BZ22" i="36" s="1"/>
  <c r="CA22" i="36" s="1"/>
  <c r="CB22" i="36" s="1"/>
  <c r="CC22" i="36" s="1"/>
  <c r="CD22" i="36" s="1"/>
  <c r="CE22" i="36" s="1"/>
  <c r="CF22" i="36" s="1"/>
  <c r="CG22" i="36" s="1"/>
  <c r="CH22" i="36" s="1"/>
  <c r="CI22" i="36" s="1"/>
  <c r="CJ22" i="36" s="1"/>
  <c r="CK22" i="36" s="1"/>
  <c r="CL22" i="36" s="1"/>
  <c r="CM22" i="36" s="1"/>
  <c r="CN22" i="36" s="1"/>
  <c r="CO22" i="36" s="1"/>
  <c r="CP22" i="36" s="1"/>
  <c r="CQ22" i="36" s="1"/>
  <c r="CR22" i="36" s="1"/>
  <c r="CS22" i="36" s="1"/>
  <c r="CT22" i="36" s="1"/>
  <c r="CU22" i="36" s="1"/>
  <c r="CV22" i="36" s="1"/>
  <c r="CW22" i="36" s="1"/>
  <c r="CX22" i="36" s="1"/>
  <c r="CY22" i="36" s="1"/>
  <c r="CZ22" i="36" s="1"/>
  <c r="DA22" i="36" s="1"/>
  <c r="DB22" i="36" s="1"/>
  <c r="DC22" i="36" s="1"/>
  <c r="DD22" i="36" s="1"/>
  <c r="DE22" i="36" s="1"/>
  <c r="DF22" i="36" s="1"/>
  <c r="DG22" i="36" s="1"/>
  <c r="DH22" i="36" s="1"/>
  <c r="DI22" i="36" s="1"/>
  <c r="DJ22" i="36" s="1"/>
  <c r="DK22" i="36" s="1"/>
  <c r="DL22" i="36" s="1"/>
  <c r="DM22" i="36" s="1"/>
  <c r="DN22" i="36" s="1"/>
  <c r="DO22" i="36" s="1"/>
  <c r="DP22" i="36" s="1"/>
  <c r="DQ22" i="36" s="1"/>
  <c r="DR22" i="36" s="1"/>
  <c r="DS22" i="36" s="1"/>
  <c r="DT22" i="36" s="1"/>
  <c r="DU22" i="36" s="1"/>
  <c r="DV22" i="36" s="1"/>
  <c r="DW22" i="36" s="1"/>
  <c r="G33" i="36"/>
  <c r="H33" i="36" s="1"/>
  <c r="I33" i="36" s="1"/>
  <c r="J33" i="36" s="1"/>
  <c r="K33" i="36" s="1"/>
  <c r="L33" i="36" s="1"/>
  <c r="M33" i="36" s="1"/>
  <c r="N33" i="36" s="1"/>
  <c r="O33" i="36" s="1"/>
  <c r="P33" i="36" s="1"/>
  <c r="Q33" i="36" s="1"/>
  <c r="R33" i="36" s="1"/>
  <c r="S33" i="36" s="1"/>
  <c r="T33" i="36" s="1"/>
  <c r="U33" i="36" s="1"/>
  <c r="V33" i="36" s="1"/>
  <c r="W33" i="36" s="1"/>
  <c r="X33" i="36" s="1"/>
  <c r="Y33" i="36" s="1"/>
  <c r="Z33" i="36" s="1"/>
  <c r="AA33" i="36" s="1"/>
  <c r="AB33" i="36" s="1"/>
  <c r="AC33" i="36" s="1"/>
  <c r="AD33" i="36" s="1"/>
  <c r="AE33" i="36" s="1"/>
  <c r="AF33" i="36" s="1"/>
  <c r="AG33" i="36" s="1"/>
  <c r="AH33" i="36" s="1"/>
  <c r="AI33" i="36" s="1"/>
  <c r="AJ33" i="36" s="1"/>
  <c r="AK33" i="36" s="1"/>
  <c r="AL33" i="36" s="1"/>
  <c r="AM33" i="36" s="1"/>
  <c r="AN33" i="36" s="1"/>
  <c r="AO33" i="36" s="1"/>
  <c r="AP33" i="36" s="1"/>
  <c r="AQ33" i="36" s="1"/>
  <c r="AR33" i="36" s="1"/>
  <c r="AS33" i="36" s="1"/>
  <c r="AT33" i="36" s="1"/>
  <c r="AU33" i="36" s="1"/>
  <c r="AV33" i="36" s="1"/>
  <c r="AW33" i="36" s="1"/>
  <c r="AX33" i="36" s="1"/>
  <c r="AY33" i="36" s="1"/>
  <c r="AZ33" i="36" s="1"/>
  <c r="BA33" i="36" s="1"/>
  <c r="BB33" i="36" s="1"/>
  <c r="BC33" i="36" s="1"/>
  <c r="BD33" i="36" s="1"/>
  <c r="BE33" i="36" s="1"/>
  <c r="BF33" i="36" s="1"/>
  <c r="BG33" i="36" s="1"/>
  <c r="BH33" i="36" s="1"/>
  <c r="BI33" i="36" s="1"/>
  <c r="BJ33" i="36" s="1"/>
  <c r="BK33" i="36" s="1"/>
  <c r="BL33" i="36" s="1"/>
  <c r="BM33" i="36" s="1"/>
  <c r="BN33" i="36" s="1"/>
  <c r="BO33" i="36" s="1"/>
  <c r="BP33" i="36" s="1"/>
  <c r="BQ33" i="36" s="1"/>
  <c r="BR33" i="36" s="1"/>
  <c r="BS33" i="36" s="1"/>
  <c r="BT33" i="36" s="1"/>
  <c r="BU33" i="36" s="1"/>
  <c r="BV33" i="36" s="1"/>
  <c r="BW33" i="36" s="1"/>
  <c r="BX33" i="36" s="1"/>
  <c r="BY33" i="36" s="1"/>
  <c r="BZ33" i="36" s="1"/>
  <c r="CA33" i="36" s="1"/>
  <c r="CB33" i="36" s="1"/>
  <c r="CC33" i="36" s="1"/>
  <c r="CD33" i="36" s="1"/>
  <c r="CE33" i="36" s="1"/>
  <c r="CF33" i="36" s="1"/>
  <c r="CG33" i="36" s="1"/>
  <c r="CH33" i="36" s="1"/>
  <c r="CI33" i="36" s="1"/>
  <c r="CJ33" i="36" s="1"/>
  <c r="CK33" i="36" s="1"/>
  <c r="CL33" i="36" s="1"/>
  <c r="CM33" i="36" s="1"/>
  <c r="CN33" i="36" s="1"/>
  <c r="CO33" i="36" s="1"/>
  <c r="CP33" i="36" s="1"/>
  <c r="CQ33" i="36" s="1"/>
  <c r="CR33" i="36" s="1"/>
  <c r="CS33" i="36" s="1"/>
  <c r="CT33" i="36" s="1"/>
  <c r="CU33" i="36" s="1"/>
  <c r="CV33" i="36" s="1"/>
  <c r="CW33" i="36" s="1"/>
  <c r="CX33" i="36" s="1"/>
  <c r="CY33" i="36" s="1"/>
  <c r="CZ33" i="36" s="1"/>
  <c r="DA33" i="36" s="1"/>
  <c r="DB33" i="36" s="1"/>
  <c r="DC33" i="36" s="1"/>
  <c r="DD33" i="36" s="1"/>
  <c r="DE33" i="36" s="1"/>
  <c r="DF33" i="36" s="1"/>
  <c r="DG33" i="36" s="1"/>
  <c r="DH33" i="36" s="1"/>
  <c r="DI33" i="36" s="1"/>
  <c r="DJ33" i="36" s="1"/>
  <c r="DK33" i="36" s="1"/>
  <c r="DL33" i="36" s="1"/>
  <c r="DM33" i="36" s="1"/>
  <c r="DN33" i="36" s="1"/>
  <c r="DO33" i="36" s="1"/>
  <c r="DP33" i="36" s="1"/>
  <c r="DQ33" i="36" s="1"/>
  <c r="DR33" i="36" s="1"/>
  <c r="DS33" i="36" s="1"/>
  <c r="DT33" i="36" s="1"/>
  <c r="DU33" i="36" s="1"/>
  <c r="DV33" i="36" s="1"/>
  <c r="DW33" i="36" s="1"/>
  <c r="G44" i="36"/>
  <c r="H44" i="36" s="1"/>
  <c r="I44" i="36" s="1"/>
  <c r="J44" i="36" s="1"/>
  <c r="K44" i="36" s="1"/>
  <c r="L44" i="36" s="1"/>
  <c r="M44" i="36" s="1"/>
  <c r="N44" i="36" s="1"/>
  <c r="O44" i="36" s="1"/>
  <c r="P44" i="36" s="1"/>
  <c r="Q44" i="36" s="1"/>
  <c r="R44" i="36" s="1"/>
  <c r="S44" i="36" s="1"/>
  <c r="T44" i="36" s="1"/>
  <c r="U44" i="36" s="1"/>
  <c r="V44" i="36" s="1"/>
  <c r="W44" i="36" s="1"/>
  <c r="X44" i="36" s="1"/>
  <c r="Y44" i="36" s="1"/>
  <c r="Z44" i="36" s="1"/>
  <c r="AA44" i="36" s="1"/>
  <c r="AB44" i="36" s="1"/>
  <c r="AC44" i="36" s="1"/>
  <c r="AD44" i="36" s="1"/>
  <c r="AE44" i="36" s="1"/>
  <c r="AF44" i="36" s="1"/>
  <c r="AG44" i="36" s="1"/>
  <c r="AH44" i="36" s="1"/>
  <c r="AI44" i="36" s="1"/>
  <c r="AJ44" i="36" s="1"/>
  <c r="AK44" i="36" s="1"/>
  <c r="AL44" i="36" s="1"/>
  <c r="AM44" i="36" s="1"/>
  <c r="AN44" i="36" s="1"/>
  <c r="AO44" i="36" s="1"/>
  <c r="AP44" i="36" s="1"/>
  <c r="AQ44" i="36" s="1"/>
  <c r="AR44" i="36" s="1"/>
  <c r="AS44" i="36" s="1"/>
  <c r="AT44" i="36" s="1"/>
  <c r="AU44" i="36" s="1"/>
  <c r="AV44" i="36" s="1"/>
  <c r="AW44" i="36" s="1"/>
  <c r="AX44" i="36" s="1"/>
  <c r="AY44" i="36" s="1"/>
  <c r="AZ44" i="36" s="1"/>
  <c r="BA44" i="36" s="1"/>
  <c r="BB44" i="36" s="1"/>
  <c r="BC44" i="36" s="1"/>
  <c r="BD44" i="36" s="1"/>
  <c r="BE44" i="36" s="1"/>
  <c r="BF44" i="36" s="1"/>
  <c r="BG44" i="36" s="1"/>
  <c r="BH44" i="36" s="1"/>
  <c r="BI44" i="36" s="1"/>
  <c r="BJ44" i="36" s="1"/>
  <c r="BK44" i="36" s="1"/>
  <c r="BL44" i="36" s="1"/>
  <c r="BM44" i="36" s="1"/>
  <c r="BN44" i="36" s="1"/>
  <c r="BO44" i="36" s="1"/>
  <c r="BP44" i="36" s="1"/>
  <c r="BQ44" i="36" s="1"/>
  <c r="BR44" i="36" s="1"/>
  <c r="BS44" i="36" s="1"/>
  <c r="BT44" i="36" s="1"/>
  <c r="BU44" i="36" s="1"/>
  <c r="BV44" i="36" s="1"/>
  <c r="BW44" i="36" s="1"/>
  <c r="BX44" i="36" s="1"/>
  <c r="BY44" i="36" s="1"/>
  <c r="BZ44" i="36" s="1"/>
  <c r="CA44" i="36" s="1"/>
  <c r="CB44" i="36" s="1"/>
  <c r="CC44" i="36" s="1"/>
  <c r="CD44" i="36" s="1"/>
  <c r="CE44" i="36" s="1"/>
  <c r="CF44" i="36" s="1"/>
  <c r="CG44" i="36" s="1"/>
  <c r="CH44" i="36" s="1"/>
  <c r="CI44" i="36" s="1"/>
  <c r="CJ44" i="36" s="1"/>
  <c r="CK44" i="36" s="1"/>
  <c r="CL44" i="36" s="1"/>
  <c r="CM44" i="36" s="1"/>
  <c r="CN44" i="36" s="1"/>
  <c r="CO44" i="36" s="1"/>
  <c r="CP44" i="36" s="1"/>
  <c r="CQ44" i="36" s="1"/>
  <c r="CR44" i="36" s="1"/>
  <c r="CS44" i="36" s="1"/>
  <c r="CT44" i="36" s="1"/>
  <c r="CU44" i="36" s="1"/>
  <c r="CV44" i="36" s="1"/>
  <c r="CW44" i="36" s="1"/>
  <c r="CX44" i="36" s="1"/>
  <c r="CY44" i="36" s="1"/>
  <c r="CZ44" i="36" s="1"/>
  <c r="DA44" i="36" s="1"/>
  <c r="DB44" i="36" s="1"/>
  <c r="DC44" i="36" s="1"/>
  <c r="DD44" i="36" s="1"/>
  <c r="DE44" i="36" s="1"/>
  <c r="DF44" i="36" s="1"/>
  <c r="DG44" i="36" s="1"/>
  <c r="DH44" i="36" s="1"/>
  <c r="DI44" i="36" s="1"/>
  <c r="DJ44" i="36" s="1"/>
  <c r="DK44" i="36" s="1"/>
  <c r="DL44" i="36" s="1"/>
  <c r="DM44" i="36" s="1"/>
  <c r="DN44" i="36" s="1"/>
  <c r="DO44" i="36" s="1"/>
  <c r="DP44" i="36" s="1"/>
  <c r="DQ44" i="36" s="1"/>
  <c r="DR44" i="36" s="1"/>
  <c r="DS44" i="36" s="1"/>
  <c r="DT44" i="36" s="1"/>
  <c r="DU44" i="36" s="1"/>
  <c r="DV44" i="36" s="1"/>
  <c r="DW44" i="36" s="1"/>
  <c r="G55" i="36"/>
  <c r="H55" i="36" s="1"/>
  <c r="I55" i="36" s="1"/>
  <c r="J55" i="36" s="1"/>
  <c r="K55" i="36" s="1"/>
  <c r="L55" i="36" s="1"/>
  <c r="M55" i="36" s="1"/>
  <c r="N55" i="36" s="1"/>
  <c r="O55" i="36" s="1"/>
  <c r="P55" i="36" s="1"/>
  <c r="Q55" i="36" s="1"/>
  <c r="R55" i="36" s="1"/>
  <c r="S55" i="36" s="1"/>
  <c r="T55" i="36" s="1"/>
  <c r="U55" i="36" s="1"/>
  <c r="V55" i="36" s="1"/>
  <c r="W55" i="36" s="1"/>
  <c r="X55" i="36" s="1"/>
  <c r="Y55" i="36" s="1"/>
  <c r="Z55" i="36" s="1"/>
  <c r="AA55" i="36" s="1"/>
  <c r="AB55" i="36" s="1"/>
  <c r="AC55" i="36" s="1"/>
  <c r="AD55" i="36" s="1"/>
  <c r="AE55" i="36" s="1"/>
  <c r="AF55" i="36" s="1"/>
  <c r="AG55" i="36" s="1"/>
  <c r="AH55" i="36" s="1"/>
  <c r="AI55" i="36" s="1"/>
  <c r="AJ55" i="36" s="1"/>
  <c r="AK55" i="36" s="1"/>
  <c r="AL55" i="36" s="1"/>
  <c r="AM55" i="36" s="1"/>
  <c r="AN55" i="36" s="1"/>
  <c r="AO55" i="36" s="1"/>
  <c r="AP55" i="36" s="1"/>
  <c r="AQ55" i="36" s="1"/>
  <c r="AR55" i="36" s="1"/>
  <c r="AS55" i="36" s="1"/>
  <c r="AT55" i="36" s="1"/>
  <c r="AU55" i="36" s="1"/>
  <c r="AV55" i="36" s="1"/>
  <c r="AW55" i="36" s="1"/>
  <c r="AX55" i="36" s="1"/>
  <c r="AY55" i="36" s="1"/>
  <c r="AZ55" i="36" s="1"/>
  <c r="BA55" i="36" s="1"/>
  <c r="BB55" i="36" s="1"/>
  <c r="BC55" i="36" s="1"/>
  <c r="BD55" i="36" s="1"/>
  <c r="BE55" i="36" s="1"/>
  <c r="BF55" i="36" s="1"/>
  <c r="BG55" i="36" s="1"/>
  <c r="BH55" i="36" s="1"/>
  <c r="BI55" i="36" s="1"/>
  <c r="BJ55" i="36" s="1"/>
  <c r="BK55" i="36" s="1"/>
  <c r="BL55" i="36" s="1"/>
  <c r="BM55" i="36" s="1"/>
  <c r="BN55" i="36" s="1"/>
  <c r="BO55" i="36" s="1"/>
  <c r="BP55" i="36" s="1"/>
  <c r="BQ55" i="36" s="1"/>
  <c r="BR55" i="36" s="1"/>
  <c r="BS55" i="36" s="1"/>
  <c r="BT55" i="36" s="1"/>
  <c r="BU55" i="36" s="1"/>
  <c r="BV55" i="36" s="1"/>
  <c r="BW55" i="36" s="1"/>
  <c r="BX55" i="36" s="1"/>
  <c r="BY55" i="36" s="1"/>
  <c r="BZ55" i="36" s="1"/>
  <c r="CA55" i="36" s="1"/>
  <c r="CB55" i="36" s="1"/>
  <c r="CC55" i="36" s="1"/>
  <c r="CD55" i="36" s="1"/>
  <c r="CE55" i="36" s="1"/>
  <c r="CF55" i="36" s="1"/>
  <c r="CG55" i="36" s="1"/>
  <c r="CH55" i="36" s="1"/>
  <c r="CI55" i="36" s="1"/>
  <c r="CJ55" i="36" s="1"/>
  <c r="CK55" i="36" s="1"/>
  <c r="CL55" i="36" s="1"/>
  <c r="CM55" i="36" s="1"/>
  <c r="CN55" i="36" s="1"/>
  <c r="CO55" i="36" s="1"/>
  <c r="CP55" i="36" s="1"/>
  <c r="CQ55" i="36" s="1"/>
  <c r="CR55" i="36" s="1"/>
  <c r="CS55" i="36" s="1"/>
  <c r="CT55" i="36" s="1"/>
  <c r="CU55" i="36" s="1"/>
  <c r="CV55" i="36" s="1"/>
  <c r="CW55" i="36" s="1"/>
  <c r="CX55" i="36" s="1"/>
  <c r="CY55" i="36" s="1"/>
  <c r="CZ55" i="36" s="1"/>
  <c r="DA55" i="36" s="1"/>
  <c r="DB55" i="36" s="1"/>
  <c r="DC55" i="36" s="1"/>
  <c r="DD55" i="36" s="1"/>
  <c r="DE55" i="36" s="1"/>
  <c r="DF55" i="36" s="1"/>
  <c r="DG55" i="36" s="1"/>
  <c r="DH55" i="36" s="1"/>
  <c r="DI55" i="36" s="1"/>
  <c r="DJ55" i="36" s="1"/>
  <c r="DK55" i="36" s="1"/>
  <c r="DL55" i="36" s="1"/>
  <c r="DM55" i="36" s="1"/>
  <c r="DN55" i="36" s="1"/>
  <c r="DO55" i="36" s="1"/>
  <c r="DP55" i="36" s="1"/>
  <c r="DQ55" i="36" s="1"/>
  <c r="DR55" i="36" s="1"/>
  <c r="DS55" i="36" s="1"/>
  <c r="DT55" i="36" s="1"/>
  <c r="DU55" i="36" s="1"/>
  <c r="DV55" i="36" s="1"/>
  <c r="DW55" i="36" s="1"/>
  <c r="G66" i="36"/>
  <c r="H66" i="36" s="1"/>
  <c r="I66" i="36" s="1"/>
  <c r="J66" i="36" s="1"/>
  <c r="K66" i="36" s="1"/>
  <c r="L66" i="36" s="1"/>
  <c r="M66" i="36" s="1"/>
  <c r="N66" i="36" s="1"/>
  <c r="O66" i="36" s="1"/>
  <c r="P66" i="36" s="1"/>
  <c r="Q66" i="36" s="1"/>
  <c r="R66" i="36" s="1"/>
  <c r="S66" i="36" s="1"/>
  <c r="T66" i="36" s="1"/>
  <c r="U66" i="36" s="1"/>
  <c r="V66" i="36" s="1"/>
  <c r="W66" i="36" s="1"/>
  <c r="X66" i="36" s="1"/>
  <c r="Y66" i="36" s="1"/>
  <c r="Z66" i="36" s="1"/>
  <c r="AA66" i="36" s="1"/>
  <c r="AB66" i="36" s="1"/>
  <c r="AC66" i="36" s="1"/>
  <c r="AD66" i="36" s="1"/>
  <c r="AE66" i="36" s="1"/>
  <c r="AF66" i="36" s="1"/>
  <c r="AG66" i="36" s="1"/>
  <c r="AH66" i="36" s="1"/>
  <c r="AI66" i="36" s="1"/>
  <c r="AJ66" i="36" s="1"/>
  <c r="AK66" i="36" s="1"/>
  <c r="AL66" i="36" s="1"/>
  <c r="AM66" i="36" s="1"/>
  <c r="AN66" i="36" s="1"/>
  <c r="AO66" i="36" s="1"/>
  <c r="AP66" i="36" s="1"/>
  <c r="AQ66" i="36" s="1"/>
  <c r="AR66" i="36" s="1"/>
  <c r="AS66" i="36" s="1"/>
  <c r="AT66" i="36" s="1"/>
  <c r="AU66" i="36" s="1"/>
  <c r="AV66" i="36" s="1"/>
  <c r="AW66" i="36" s="1"/>
  <c r="AX66" i="36" s="1"/>
  <c r="AY66" i="36" s="1"/>
  <c r="AZ66" i="36" s="1"/>
  <c r="BA66" i="36" s="1"/>
  <c r="BB66" i="36" s="1"/>
  <c r="BC66" i="36" s="1"/>
  <c r="BD66" i="36" s="1"/>
  <c r="BE66" i="36" s="1"/>
  <c r="BF66" i="36" s="1"/>
  <c r="BG66" i="36" s="1"/>
  <c r="BH66" i="36" s="1"/>
  <c r="BI66" i="36" s="1"/>
  <c r="BJ66" i="36" s="1"/>
  <c r="BK66" i="36" s="1"/>
  <c r="BL66" i="36" s="1"/>
  <c r="BM66" i="36" s="1"/>
  <c r="BN66" i="36" s="1"/>
  <c r="BO66" i="36" s="1"/>
  <c r="BP66" i="36" s="1"/>
  <c r="BQ66" i="36" s="1"/>
  <c r="BR66" i="36" s="1"/>
  <c r="BS66" i="36" s="1"/>
  <c r="BT66" i="36" s="1"/>
  <c r="BU66" i="36" s="1"/>
  <c r="BV66" i="36" s="1"/>
  <c r="BW66" i="36" s="1"/>
  <c r="BX66" i="36" s="1"/>
  <c r="BY66" i="36" s="1"/>
  <c r="BZ66" i="36" s="1"/>
  <c r="CA66" i="36" s="1"/>
  <c r="CB66" i="36" s="1"/>
  <c r="CC66" i="36" s="1"/>
  <c r="CD66" i="36" s="1"/>
  <c r="CE66" i="36" s="1"/>
  <c r="CF66" i="36" s="1"/>
  <c r="CG66" i="36" s="1"/>
  <c r="CH66" i="36" s="1"/>
  <c r="CI66" i="36" s="1"/>
  <c r="CJ66" i="36" s="1"/>
  <c r="CK66" i="36" s="1"/>
  <c r="CL66" i="36" s="1"/>
  <c r="CM66" i="36" s="1"/>
  <c r="CN66" i="36" s="1"/>
  <c r="CO66" i="36" s="1"/>
  <c r="CP66" i="36" s="1"/>
  <c r="CQ66" i="36" s="1"/>
  <c r="CR66" i="36" s="1"/>
  <c r="CS66" i="36" s="1"/>
  <c r="CT66" i="36" s="1"/>
  <c r="CU66" i="36" s="1"/>
  <c r="CV66" i="36" s="1"/>
  <c r="CW66" i="36" s="1"/>
  <c r="CX66" i="36" s="1"/>
  <c r="CY66" i="36" s="1"/>
  <c r="CZ66" i="36" s="1"/>
  <c r="DA66" i="36" s="1"/>
  <c r="DB66" i="36" s="1"/>
  <c r="DC66" i="36" s="1"/>
  <c r="DD66" i="36" s="1"/>
  <c r="DE66" i="36" s="1"/>
  <c r="DF66" i="36" s="1"/>
  <c r="DG66" i="36" s="1"/>
  <c r="DH66" i="36" s="1"/>
  <c r="DI66" i="36" s="1"/>
  <c r="DJ66" i="36" s="1"/>
  <c r="DK66" i="36" s="1"/>
  <c r="DL66" i="36" s="1"/>
  <c r="DM66" i="36" s="1"/>
  <c r="DN66" i="36" s="1"/>
  <c r="DO66" i="36" s="1"/>
  <c r="DP66" i="36" s="1"/>
  <c r="DQ66" i="36" s="1"/>
  <c r="DR66" i="36" s="1"/>
  <c r="DS66" i="36" s="1"/>
  <c r="DT66" i="36" s="1"/>
  <c r="DU66" i="36" s="1"/>
  <c r="DV66" i="36" s="1"/>
  <c r="DW66" i="36" s="1"/>
  <c r="G77" i="36"/>
  <c r="H77" i="36" s="1"/>
  <c r="I77" i="36" s="1"/>
  <c r="J77" i="36" s="1"/>
  <c r="K77" i="36" s="1"/>
  <c r="L77" i="36" s="1"/>
  <c r="M77" i="36" s="1"/>
  <c r="N77" i="36" s="1"/>
  <c r="O77" i="36" s="1"/>
  <c r="P77" i="36" s="1"/>
  <c r="Q77" i="36" s="1"/>
  <c r="R77" i="36" s="1"/>
  <c r="S77" i="36" s="1"/>
  <c r="T77" i="36" s="1"/>
  <c r="U77" i="36" s="1"/>
  <c r="V77" i="36" s="1"/>
  <c r="W77" i="36" s="1"/>
  <c r="X77" i="36" s="1"/>
  <c r="Y77" i="36" s="1"/>
  <c r="Z77" i="36" s="1"/>
  <c r="AA77" i="36" s="1"/>
  <c r="AB77" i="36" s="1"/>
  <c r="AC77" i="36" s="1"/>
  <c r="AD77" i="36" s="1"/>
  <c r="AE77" i="36" s="1"/>
  <c r="AF77" i="36" s="1"/>
  <c r="AG77" i="36" s="1"/>
  <c r="AH77" i="36" s="1"/>
  <c r="AI77" i="36" s="1"/>
  <c r="AJ77" i="36" s="1"/>
  <c r="AK77" i="36" s="1"/>
  <c r="AL77" i="36" s="1"/>
  <c r="AM77" i="36" s="1"/>
  <c r="AN77" i="36" s="1"/>
  <c r="AO77" i="36" s="1"/>
  <c r="AP77" i="36" s="1"/>
  <c r="AQ77" i="36" s="1"/>
  <c r="AR77" i="36" s="1"/>
  <c r="AS77" i="36" s="1"/>
  <c r="AT77" i="36" s="1"/>
  <c r="AU77" i="36" s="1"/>
  <c r="AV77" i="36" s="1"/>
  <c r="AW77" i="36" s="1"/>
  <c r="AX77" i="36" s="1"/>
  <c r="AY77" i="36" s="1"/>
  <c r="AZ77" i="36" s="1"/>
  <c r="BA77" i="36" s="1"/>
  <c r="BB77" i="36" s="1"/>
  <c r="BC77" i="36" s="1"/>
  <c r="BD77" i="36" s="1"/>
  <c r="BE77" i="36" s="1"/>
  <c r="BF77" i="36" s="1"/>
  <c r="BG77" i="36" s="1"/>
  <c r="BH77" i="36" s="1"/>
  <c r="BI77" i="36" s="1"/>
  <c r="BJ77" i="36" s="1"/>
  <c r="BK77" i="36" s="1"/>
  <c r="BL77" i="36" s="1"/>
  <c r="BM77" i="36" s="1"/>
  <c r="BN77" i="36" s="1"/>
  <c r="BO77" i="36" s="1"/>
  <c r="BP77" i="36" s="1"/>
  <c r="BQ77" i="36" s="1"/>
  <c r="BR77" i="36" s="1"/>
  <c r="BS77" i="36" s="1"/>
  <c r="BT77" i="36" s="1"/>
  <c r="BU77" i="36" s="1"/>
  <c r="BV77" i="36" s="1"/>
  <c r="BW77" i="36" s="1"/>
  <c r="BX77" i="36" s="1"/>
  <c r="BY77" i="36" s="1"/>
  <c r="BZ77" i="36" s="1"/>
  <c r="CA77" i="36" s="1"/>
  <c r="CB77" i="36" s="1"/>
  <c r="CC77" i="36" s="1"/>
  <c r="CD77" i="36" s="1"/>
  <c r="CE77" i="36" s="1"/>
  <c r="CF77" i="36" s="1"/>
  <c r="CG77" i="36" s="1"/>
  <c r="CH77" i="36" s="1"/>
  <c r="CI77" i="36" s="1"/>
  <c r="CJ77" i="36" s="1"/>
  <c r="CK77" i="36" s="1"/>
  <c r="CL77" i="36" s="1"/>
  <c r="CM77" i="36" s="1"/>
  <c r="CN77" i="36" s="1"/>
  <c r="CO77" i="36" s="1"/>
  <c r="CP77" i="36" s="1"/>
  <c r="CQ77" i="36" s="1"/>
  <c r="CR77" i="36" s="1"/>
  <c r="CS77" i="36" s="1"/>
  <c r="CT77" i="36" s="1"/>
  <c r="CU77" i="36" s="1"/>
  <c r="CV77" i="36" s="1"/>
  <c r="CW77" i="36" s="1"/>
  <c r="CX77" i="36" s="1"/>
  <c r="CY77" i="36" s="1"/>
  <c r="CZ77" i="36" s="1"/>
  <c r="DA77" i="36" s="1"/>
  <c r="DB77" i="36" s="1"/>
  <c r="DC77" i="36" s="1"/>
  <c r="DD77" i="36" s="1"/>
  <c r="DE77" i="36" s="1"/>
  <c r="DF77" i="36" s="1"/>
  <c r="DG77" i="36" s="1"/>
  <c r="DH77" i="36" s="1"/>
  <c r="DI77" i="36" s="1"/>
  <c r="DJ77" i="36" s="1"/>
  <c r="DK77" i="36" s="1"/>
  <c r="DL77" i="36" s="1"/>
  <c r="DM77" i="36" s="1"/>
  <c r="DN77" i="36" s="1"/>
  <c r="DO77" i="36" s="1"/>
  <c r="DP77" i="36" s="1"/>
  <c r="DQ77" i="36" s="1"/>
  <c r="DR77" i="36" s="1"/>
  <c r="DS77" i="36" s="1"/>
  <c r="DT77" i="36" s="1"/>
  <c r="DU77" i="36" s="1"/>
  <c r="DV77" i="36" s="1"/>
  <c r="DW77" i="36" s="1"/>
  <c r="B6" i="6"/>
  <c r="B6" i="35" s="1"/>
  <c r="C6" i="35"/>
  <c r="B7" i="6"/>
  <c r="B7" i="35" s="1"/>
  <c r="B8" i="6"/>
  <c r="B8" i="35" s="1"/>
  <c r="B13" i="35"/>
  <c r="E15" i="35"/>
  <c r="F15" i="35"/>
  <c r="G15" i="35"/>
  <c r="H15" i="35"/>
  <c r="I15" i="35"/>
  <c r="J15" i="35"/>
  <c r="K15" i="35"/>
  <c r="L15" i="35"/>
  <c r="M15" i="35"/>
  <c r="N15" i="35"/>
  <c r="O15" i="35"/>
  <c r="P15" i="35"/>
  <c r="Q15" i="35"/>
  <c r="R15" i="35"/>
  <c r="S15" i="35"/>
  <c r="T15" i="35"/>
  <c r="U15" i="35"/>
  <c r="V15" i="35"/>
  <c r="W15" i="35"/>
  <c r="X15" i="35"/>
  <c r="Y15" i="35"/>
  <c r="Z15" i="35"/>
  <c r="AA15" i="35"/>
  <c r="AB15" i="35"/>
  <c r="AC15" i="35"/>
  <c r="AD15" i="35"/>
  <c r="AE15" i="35"/>
  <c r="AF15" i="35"/>
  <c r="AG15" i="35"/>
  <c r="AH15" i="35"/>
  <c r="AI15" i="35"/>
  <c r="AJ15" i="35"/>
  <c r="AK15" i="35"/>
  <c r="AL15" i="35"/>
  <c r="AM15" i="35"/>
  <c r="AN15" i="35"/>
  <c r="AO15" i="35"/>
  <c r="AP15" i="35"/>
  <c r="AQ15" i="35"/>
  <c r="AR15" i="35"/>
  <c r="AS15" i="35"/>
  <c r="AT15" i="35"/>
  <c r="AU15" i="35"/>
  <c r="AV15" i="35"/>
  <c r="AW15" i="35"/>
  <c r="AX15" i="35"/>
  <c r="AY15" i="35"/>
  <c r="AZ15" i="35"/>
  <c r="BA15" i="35"/>
  <c r="BB15" i="35"/>
  <c r="BC15" i="35"/>
  <c r="BD15" i="35"/>
  <c r="BE15" i="35"/>
  <c r="BF15" i="35"/>
  <c r="BG15" i="35"/>
  <c r="BH15" i="35"/>
  <c r="BI15" i="35"/>
  <c r="BJ15" i="35"/>
  <c r="BK15" i="35"/>
  <c r="BL15" i="35"/>
  <c r="BM15" i="35"/>
  <c r="BN15" i="35"/>
  <c r="BO15" i="35"/>
  <c r="BP15" i="35"/>
  <c r="BQ15" i="35"/>
  <c r="BR15" i="35"/>
  <c r="BS15" i="35"/>
  <c r="BT15" i="35"/>
  <c r="BU15" i="35"/>
  <c r="BV15" i="35"/>
  <c r="BW15" i="35"/>
  <c r="BX15" i="35"/>
  <c r="BY15" i="35"/>
  <c r="BZ15" i="35"/>
  <c r="CA15" i="35"/>
  <c r="CB15" i="35"/>
  <c r="CC15" i="35"/>
  <c r="CD15" i="35"/>
  <c r="CE15" i="35"/>
  <c r="CF15" i="35"/>
  <c r="CG15" i="35"/>
  <c r="CH15" i="35"/>
  <c r="CI15" i="35"/>
  <c r="CJ15" i="35"/>
  <c r="CK15" i="35"/>
  <c r="CL15" i="35"/>
  <c r="CM15" i="35"/>
  <c r="CN15" i="35"/>
  <c r="CO15" i="35"/>
  <c r="CP15" i="35"/>
  <c r="CQ15" i="35"/>
  <c r="CR15" i="35"/>
  <c r="CS15" i="35"/>
  <c r="CT15" i="35"/>
  <c r="CU15" i="35"/>
  <c r="CV15" i="35"/>
  <c r="CW15" i="35"/>
  <c r="CX15" i="35"/>
  <c r="CY15" i="35"/>
  <c r="CZ15" i="35"/>
  <c r="DA15" i="35"/>
  <c r="DB15" i="35"/>
  <c r="DC15" i="35"/>
  <c r="DD15" i="35"/>
  <c r="DE15" i="35"/>
  <c r="DF15" i="35"/>
  <c r="DG15" i="35"/>
  <c r="DH15" i="35"/>
  <c r="DI15" i="35"/>
  <c r="DJ15" i="35"/>
  <c r="DK15" i="35"/>
  <c r="DL15" i="35"/>
  <c r="DM15" i="35"/>
  <c r="DN15" i="35"/>
  <c r="DO15" i="35"/>
  <c r="DP15" i="35"/>
  <c r="DQ15" i="35"/>
  <c r="DR15" i="35"/>
  <c r="DS15" i="35"/>
  <c r="DT15" i="35"/>
  <c r="DU15" i="35"/>
  <c r="DV15" i="35"/>
  <c r="DW15" i="35"/>
  <c r="DX15" i="35"/>
  <c r="DY15" i="35"/>
  <c r="DZ15" i="35"/>
  <c r="EA15" i="35"/>
  <c r="EB15" i="35"/>
  <c r="EC15" i="35"/>
  <c r="ED15" i="35"/>
  <c r="EE15" i="35"/>
  <c r="EF15" i="35"/>
  <c r="EG15" i="35"/>
  <c r="EH15" i="35"/>
  <c r="EI15" i="35"/>
  <c r="EJ15" i="35"/>
  <c r="EK15" i="35"/>
  <c r="EL15" i="35"/>
  <c r="EM15" i="35"/>
  <c r="EN15" i="35"/>
  <c r="EO15" i="35"/>
  <c r="EP15" i="35"/>
  <c r="EQ15" i="35"/>
  <c r="ER15" i="35"/>
  <c r="ES15" i="35"/>
  <c r="B397" i="6"/>
  <c r="B396" i="6"/>
  <c r="F11" i="34"/>
  <c r="F44" i="34"/>
  <c r="G44" i="34" s="1"/>
  <c r="F33" i="34"/>
  <c r="G33" i="34" s="1"/>
  <c r="H33" i="34" s="1"/>
  <c r="F77" i="34"/>
  <c r="G77" i="34" s="1"/>
  <c r="H77" i="34" s="1"/>
  <c r="I77" i="34" s="1"/>
  <c r="J77" i="34" s="1"/>
  <c r="K77" i="34" s="1"/>
  <c r="L77" i="34" s="1"/>
  <c r="M77" i="34" s="1"/>
  <c r="N77" i="34" s="1"/>
  <c r="O77" i="34" s="1"/>
  <c r="F66" i="34"/>
  <c r="G66" i="34" s="1"/>
  <c r="H66" i="34" s="1"/>
  <c r="I66" i="34" s="1"/>
  <c r="J66" i="34" s="1"/>
  <c r="K66" i="34" s="1"/>
  <c r="L66" i="34" s="1"/>
  <c r="M66" i="34" s="1"/>
  <c r="N66" i="34" s="1"/>
  <c r="O66" i="34" s="1"/>
  <c r="F55" i="34"/>
  <c r="G55" i="34" s="1"/>
  <c r="H55" i="34" s="1"/>
  <c r="I55" i="34" s="1"/>
  <c r="J55" i="34" s="1"/>
  <c r="K55" i="34" s="1"/>
  <c r="L55" i="34" s="1"/>
  <c r="M55" i="34" s="1"/>
  <c r="N55" i="34" s="1"/>
  <c r="O55" i="34" s="1"/>
  <c r="B42" i="10"/>
  <c r="B66" i="10"/>
  <c r="H9" i="25" s="1"/>
  <c r="A17" i="12"/>
  <c r="A47" i="12" s="1"/>
  <c r="C161" i="12"/>
  <c r="C189" i="12"/>
  <c r="C190" i="12" s="1"/>
  <c r="C183" i="12"/>
  <c r="C184" i="12" s="1"/>
  <c r="B83" i="12"/>
  <c r="B81" i="12"/>
  <c r="B162" i="11"/>
  <c r="B148" i="11"/>
  <c r="B134" i="11"/>
  <c r="B120" i="11"/>
  <c r="B106" i="11"/>
  <c r="B157" i="11"/>
  <c r="B156" i="11"/>
  <c r="B155" i="11"/>
  <c r="B154" i="11"/>
  <c r="D152" i="11"/>
  <c r="B151" i="11"/>
  <c r="B143" i="11"/>
  <c r="B142" i="11"/>
  <c r="B141" i="11"/>
  <c r="B140" i="11"/>
  <c r="D138" i="11"/>
  <c r="B137" i="11"/>
  <c r="B129" i="11"/>
  <c r="B128" i="11"/>
  <c r="B127" i="11"/>
  <c r="B126" i="11"/>
  <c r="D124" i="11"/>
  <c r="B123" i="11"/>
  <c r="B115" i="11"/>
  <c r="B114" i="11"/>
  <c r="B113" i="11"/>
  <c r="B112" i="11"/>
  <c r="D110" i="11"/>
  <c r="B109" i="11"/>
  <c r="B101" i="11"/>
  <c r="B100" i="11"/>
  <c r="B99" i="11"/>
  <c r="B98" i="11"/>
  <c r="D96" i="11"/>
  <c r="B95" i="11"/>
  <c r="B84" i="11"/>
  <c r="B87" i="11"/>
  <c r="B86" i="11"/>
  <c r="B85" i="11"/>
  <c r="B81" i="11"/>
  <c r="B14" i="11"/>
  <c r="B12" i="11"/>
  <c r="B13" i="11"/>
  <c r="D171" i="11"/>
  <c r="D170" i="11"/>
  <c r="D169" i="11"/>
  <c r="D168" i="11"/>
  <c r="D166" i="11"/>
  <c r="D151" i="11"/>
  <c r="D95" i="11"/>
  <c r="B330" i="6"/>
  <c r="B3" i="6"/>
  <c r="B3" i="19"/>
  <c r="D17" i="14"/>
  <c r="B44" i="2" s="1"/>
  <c r="B13" i="14"/>
  <c r="C6" i="14"/>
  <c r="D17" i="26"/>
  <c r="B48" i="2" s="1"/>
  <c r="B13" i="26"/>
  <c r="C6" i="26"/>
  <c r="D17" i="22"/>
  <c r="B43" i="2" s="1"/>
  <c r="B13" i="22"/>
  <c r="C6" i="22"/>
  <c r="D17" i="16"/>
  <c r="B46" i="2" s="1"/>
  <c r="B13" i="16"/>
  <c r="C6" i="16"/>
  <c r="B13" i="13"/>
  <c r="C6" i="13"/>
  <c r="D17" i="17"/>
  <c r="B47" i="2" s="1"/>
  <c r="B13" i="17"/>
  <c r="C6" i="17"/>
  <c r="C254" i="3"/>
  <c r="B20" i="3"/>
  <c r="B11" i="3"/>
  <c r="H12" i="3"/>
  <c r="H11" i="3"/>
  <c r="K192" i="3"/>
  <c r="L192" i="3"/>
  <c r="L193" i="3" s="1"/>
  <c r="L194" i="3" s="1"/>
  <c r="L195" i="3" s="1"/>
  <c r="L196" i="3" s="1"/>
  <c r="L197" i="3" s="1"/>
  <c r="L198" i="3" s="1"/>
  <c r="L199" i="3" s="1"/>
  <c r="L200" i="3" s="1"/>
  <c r="L201" i="3" s="1"/>
  <c r="J192" i="3"/>
  <c r="F280" i="3"/>
  <c r="F279" i="3"/>
  <c r="F278" i="3"/>
  <c r="F277" i="3"/>
  <c r="F276" i="3"/>
  <c r="F275" i="3"/>
  <c r="F274" i="3"/>
  <c r="F272" i="3"/>
  <c r="F271" i="3"/>
  <c r="C28" i="3"/>
  <c r="B3" i="3"/>
  <c r="I13" i="3"/>
  <c r="DC16" i="7"/>
  <c r="DD16" i="7" s="1"/>
  <c r="DE16" i="7" s="1"/>
  <c r="DF16" i="7" s="1"/>
  <c r="DG16" i="7" s="1"/>
  <c r="DH16" i="7" s="1"/>
  <c r="DI16" i="7" s="1"/>
  <c r="DJ16" i="7" s="1"/>
  <c r="DK16" i="7" s="1"/>
  <c r="DL16" i="7" s="1"/>
  <c r="DM16" i="7" s="1"/>
  <c r="CP16" i="7"/>
  <c r="CQ16" i="7" s="1"/>
  <c r="CR16" i="7" s="1"/>
  <c r="CS16" i="7" s="1"/>
  <c r="CT16" i="7" s="1"/>
  <c r="CU16" i="7" s="1"/>
  <c r="CV16" i="7" s="1"/>
  <c r="CW16" i="7" s="1"/>
  <c r="CX16" i="7" s="1"/>
  <c r="CY16" i="7" s="1"/>
  <c r="CZ16" i="7" s="1"/>
  <c r="CC16" i="7"/>
  <c r="CD16" i="7" s="1"/>
  <c r="CE16" i="7" s="1"/>
  <c r="CF16" i="7" s="1"/>
  <c r="CG16" i="7" s="1"/>
  <c r="CH16" i="7" s="1"/>
  <c r="CI16" i="7" s="1"/>
  <c r="CJ16" i="7" s="1"/>
  <c r="CK16" i="7" s="1"/>
  <c r="CL16" i="7" s="1"/>
  <c r="CM16" i="7" s="1"/>
  <c r="DP16" i="7"/>
  <c r="DQ16" i="7" s="1"/>
  <c r="DR16" i="7" s="1"/>
  <c r="DS16" i="7" s="1"/>
  <c r="DT16" i="7" s="1"/>
  <c r="DU16" i="7" s="1"/>
  <c r="DV16" i="7" s="1"/>
  <c r="DW16" i="7" s="1"/>
  <c r="DX16" i="7" s="1"/>
  <c r="EL16" i="7"/>
  <c r="EM16" i="7" s="1"/>
  <c r="EN16" i="7" s="1"/>
  <c r="EO16" i="7" s="1"/>
  <c r="EP16" i="7" s="1"/>
  <c r="EQ16" i="7" s="1"/>
  <c r="ER16" i="7" s="1"/>
  <c r="ES16" i="7" s="1"/>
  <c r="ET16" i="7" s="1"/>
  <c r="EA16" i="7"/>
  <c r="EB16" i="7" s="1"/>
  <c r="EC16" i="7" s="1"/>
  <c r="ED16" i="7" s="1"/>
  <c r="EE16" i="7" s="1"/>
  <c r="EF16" i="7" s="1"/>
  <c r="EG16" i="7" s="1"/>
  <c r="EH16" i="7" s="1"/>
  <c r="EI16" i="7" s="1"/>
  <c r="B3" i="7"/>
  <c r="B3" i="2"/>
  <c r="D7" i="30"/>
  <c r="H10" i="25"/>
  <c r="H11" i="25"/>
  <c r="H12" i="25"/>
  <c r="B36" i="25"/>
  <c r="B35" i="25"/>
  <c r="B34" i="25"/>
  <c r="B27" i="25"/>
  <c r="B26" i="25"/>
  <c r="D22" i="25"/>
  <c r="B21" i="25"/>
  <c r="B22" i="25"/>
  <c r="B15" i="25"/>
  <c r="B14" i="25"/>
  <c r="B12" i="25"/>
  <c r="B7" i="27"/>
  <c r="B28" i="27"/>
  <c r="B36" i="27"/>
  <c r="B45" i="27"/>
  <c r="B39" i="27"/>
  <c r="B42" i="27"/>
  <c r="B43" i="27"/>
  <c r="B44" i="27"/>
  <c r="B38" i="27"/>
  <c r="B32" i="27"/>
  <c r="B22" i="27"/>
  <c r="B21" i="27"/>
  <c r="B20" i="27"/>
  <c r="B19" i="27"/>
  <c r="B30" i="27"/>
  <c r="B26" i="27"/>
  <c r="B25" i="27"/>
  <c r="B24" i="27"/>
  <c r="B16" i="27"/>
  <c r="B14" i="27"/>
  <c r="B13" i="27"/>
  <c r="E11" i="20"/>
  <c r="C52" i="20"/>
  <c r="K49" i="20"/>
  <c r="G56" i="20"/>
  <c r="F55" i="20"/>
  <c r="F54" i="20"/>
  <c r="F50" i="20"/>
  <c r="F49" i="20"/>
  <c r="E13" i="20"/>
  <c r="E6" i="20"/>
  <c r="E4" i="20"/>
  <c r="E3" i="20"/>
  <c r="G12" i="31"/>
  <c r="G14" i="31"/>
  <c r="G16" i="31"/>
  <c r="G20" i="31"/>
  <c r="G22" i="31"/>
  <c r="G36" i="31"/>
  <c r="B35" i="31"/>
  <c r="G42" i="31"/>
  <c r="G41" i="31"/>
  <c r="G38" i="31"/>
  <c r="B30" i="31"/>
  <c r="B5" i="31"/>
  <c r="I3" i="33"/>
  <c r="I11" i="33"/>
  <c r="J20" i="33"/>
  <c r="I6" i="33"/>
  <c r="I5" i="33"/>
  <c r="I4" i="33"/>
  <c r="A8" i="10"/>
  <c r="A37" i="10" s="1"/>
  <c r="D265" i="3"/>
  <c r="D256" i="3"/>
  <c r="D257" i="3"/>
  <c r="D258" i="3"/>
  <c r="D259" i="3"/>
  <c r="D260" i="3"/>
  <c r="D261" i="3"/>
  <c r="D262" i="3"/>
  <c r="D263" i="3"/>
  <c r="O57" i="31" s="1"/>
  <c r="D264" i="3"/>
  <c r="P57" i="31" s="1"/>
  <c r="D255" i="3"/>
  <c r="D22" i="31"/>
  <c r="D23" i="31"/>
  <c r="D21" i="31"/>
  <c r="D20" i="31"/>
  <c r="D19" i="31"/>
  <c r="D18" i="31"/>
  <c r="D17" i="31"/>
  <c r="D16" i="31"/>
  <c r="D15" i="31"/>
  <c r="D14" i="31"/>
  <c r="D13" i="31"/>
  <c r="P58" i="31"/>
  <c r="D37" i="31"/>
  <c r="D38" i="31"/>
  <c r="D39" i="31"/>
  <c r="D40" i="31"/>
  <c r="D41" i="31"/>
  <c r="D42" i="31"/>
  <c r="D43" i="31"/>
  <c r="D44" i="31"/>
  <c r="D45" i="31"/>
  <c r="D46" i="31"/>
  <c r="D36" i="31"/>
  <c r="O69" i="19"/>
  <c r="B59" i="46"/>
  <c r="D69" i="19"/>
  <c r="B65" i="46" l="1"/>
  <c r="C65" i="46" s="1"/>
  <c r="B7" i="26"/>
  <c r="B7" i="16"/>
  <c r="AS17" i="7"/>
  <c r="AS71" i="7" s="1"/>
  <c r="B6" i="14"/>
  <c r="B6" i="13"/>
  <c r="B6" i="17"/>
  <c r="I9" i="33"/>
  <c r="J9" i="33" s="1"/>
  <c r="G62" i="45"/>
  <c r="I62" i="45" s="1"/>
  <c r="B8" i="14"/>
  <c r="B8" i="17"/>
  <c r="B6" i="22"/>
  <c r="B8" i="13"/>
  <c r="D13" i="8"/>
  <c r="G10" i="41" s="1"/>
  <c r="F116" i="29"/>
  <c r="D137" i="11"/>
  <c r="E38" i="20"/>
  <c r="G38" i="20" s="1"/>
  <c r="B8" i="26"/>
  <c r="B8" i="11"/>
  <c r="B8" i="16"/>
  <c r="O65" i="31"/>
  <c r="B8" i="22"/>
  <c r="B8" i="12"/>
  <c r="O64" i="31"/>
  <c r="D23" i="8"/>
  <c r="G20" i="41" s="1"/>
  <c r="E22" i="41"/>
  <c r="E9" i="41"/>
  <c r="F18" i="33"/>
  <c r="H38" i="29"/>
  <c r="F38" i="29" s="1"/>
  <c r="B7" i="11"/>
  <c r="O62" i="31"/>
  <c r="B7" i="17"/>
  <c r="O58" i="31"/>
  <c r="B7" i="22"/>
  <c r="B7" i="13"/>
  <c r="B6" i="16"/>
  <c r="B6" i="26"/>
  <c r="O63" i="31"/>
  <c r="J122" i="12"/>
  <c r="C26" i="33"/>
  <c r="J21" i="33"/>
  <c r="E12" i="20"/>
  <c r="E8" i="41"/>
  <c r="E16" i="41"/>
  <c r="D267" i="12"/>
  <c r="D168" i="12"/>
  <c r="E187" i="12"/>
  <c r="D152" i="12"/>
  <c r="D193" i="12" s="1"/>
  <c r="R52" i="27" s="1"/>
  <c r="K58" i="39" s="1"/>
  <c r="C167" i="12"/>
  <c r="K39" i="29"/>
  <c r="F19" i="33"/>
  <c r="C266" i="12"/>
  <c r="D144" i="12"/>
  <c r="E144" i="12" s="1"/>
  <c r="B158" i="12"/>
  <c r="D142" i="12"/>
  <c r="E142" i="12" s="1"/>
  <c r="O56" i="31"/>
  <c r="F64" i="6"/>
  <c r="G64" i="6" s="1"/>
  <c r="B16" i="25"/>
  <c r="G181" i="11"/>
  <c r="D252" i="12"/>
  <c r="C275" i="12" s="1"/>
  <c r="P61" i="27" s="1"/>
  <c r="I122" i="12"/>
  <c r="D165" i="12"/>
  <c r="B153" i="12"/>
  <c r="B134" i="12"/>
  <c r="D154" i="12"/>
  <c r="F187" i="12" s="1"/>
  <c r="B131" i="12"/>
  <c r="E193" i="12"/>
  <c r="E274" i="12" s="1"/>
  <c r="T60" i="27" s="1"/>
  <c r="N66" i="39" s="1"/>
  <c r="D82" i="11"/>
  <c r="D264" i="12"/>
  <c r="E181" i="12"/>
  <c r="B92" i="11"/>
  <c r="D171" i="12"/>
  <c r="EV17" i="7"/>
  <c r="EX17" i="7" s="1"/>
  <c r="DZ17" i="7"/>
  <c r="DZ71" i="7" s="1"/>
  <c r="BF17" i="7"/>
  <c r="BF71" i="7" s="1"/>
  <c r="B19" i="25"/>
  <c r="D81" i="11"/>
  <c r="D84" i="11" s="1"/>
  <c r="B17" i="25"/>
  <c r="E114" i="29"/>
  <c r="GJ17" i="7"/>
  <c r="AY19" i="7"/>
  <c r="J9" i="45"/>
  <c r="C28" i="45"/>
  <c r="I48" i="33"/>
  <c r="J48" i="33" s="1"/>
  <c r="E63" i="40" s="1"/>
  <c r="G50" i="45"/>
  <c r="GO17" i="7"/>
  <c r="GM17" i="7"/>
  <c r="J8" i="45"/>
  <c r="GN17" i="7"/>
  <c r="J23" i="45"/>
  <c r="D43" i="8"/>
  <c r="G40" i="41" s="1"/>
  <c r="F20" i="45"/>
  <c r="F21" i="45"/>
  <c r="C6" i="20"/>
  <c r="H4" i="45"/>
  <c r="F66" i="10"/>
  <c r="E66" i="10" s="1"/>
  <c r="D66" i="10" s="1"/>
  <c r="M9" i="25" s="1"/>
  <c r="C12" i="25"/>
  <c r="G9" i="29"/>
  <c r="Q11" i="29" s="1"/>
  <c r="F18" i="29"/>
  <c r="G18" i="29" s="1"/>
  <c r="Q20" i="29" s="1"/>
  <c r="F16" i="29"/>
  <c r="G16" i="29" s="1"/>
  <c r="Q18" i="29" s="1"/>
  <c r="G12" i="29"/>
  <c r="Q14" i="29" s="1"/>
  <c r="F17" i="29"/>
  <c r="G17" i="29" s="1"/>
  <c r="Q19" i="29" s="1"/>
  <c r="F13" i="29"/>
  <c r="G13" i="29" s="1"/>
  <c r="Q15" i="29" s="1"/>
  <c r="E8" i="20"/>
  <c r="K25" i="24"/>
  <c r="I40" i="20"/>
  <c r="I60" i="33"/>
  <c r="K60" i="33" s="1"/>
  <c r="I25" i="24"/>
  <c r="J25" i="24"/>
  <c r="B3" i="29"/>
  <c r="B3" i="25"/>
  <c r="B3" i="34"/>
  <c r="B3" i="36"/>
  <c r="B3" i="41"/>
  <c r="B3" i="24"/>
  <c r="B3" i="31"/>
  <c r="B3" i="40"/>
  <c r="B3" i="39"/>
  <c r="G22" i="34"/>
  <c r="H22" i="34" s="1"/>
  <c r="E8" i="6"/>
  <c r="K12" i="24"/>
  <c r="D170" i="3"/>
  <c r="E170" i="3" s="1"/>
  <c r="M58" i="31"/>
  <c r="M57" i="31"/>
  <c r="O59" i="31"/>
  <c r="N58" i="31"/>
  <c r="N57" i="31"/>
  <c r="D105" i="29"/>
  <c r="F114" i="29"/>
  <c r="D69" i="40"/>
  <c r="F69" i="40"/>
  <c r="D377" i="6"/>
  <c r="J13" i="3"/>
  <c r="A77" i="12"/>
  <c r="A79" i="12" s="1"/>
  <c r="A89" i="12" s="1"/>
  <c r="EP189" i="11"/>
  <c r="EL189" i="11"/>
  <c r="EH189" i="11"/>
  <c r="ED189" i="11"/>
  <c r="DZ189" i="11"/>
  <c r="DV189" i="11"/>
  <c r="DR189" i="11"/>
  <c r="DN189" i="11"/>
  <c r="DJ189" i="11"/>
  <c r="DF189" i="11"/>
  <c r="DB189" i="11"/>
  <c r="CX189" i="11"/>
  <c r="CT189" i="11"/>
  <c r="CP189" i="11"/>
  <c r="CL189" i="11"/>
  <c r="CH189" i="11"/>
  <c r="CD189" i="11"/>
  <c r="BZ189" i="11"/>
  <c r="BV189" i="11"/>
  <c r="BR189" i="11"/>
  <c r="BN189" i="11"/>
  <c r="BJ189" i="11"/>
  <c r="BF189" i="11"/>
  <c r="BB189" i="11"/>
  <c r="AX189" i="11"/>
  <c r="AT189" i="11"/>
  <c r="AP189" i="11"/>
  <c r="AL189" i="11"/>
  <c r="AH189" i="11"/>
  <c r="AD189" i="11"/>
  <c r="Z189" i="11"/>
  <c r="V189" i="11"/>
  <c r="R189" i="11"/>
  <c r="N189" i="11"/>
  <c r="J189" i="11"/>
  <c r="F189" i="11"/>
  <c r="EQ189" i="11"/>
  <c r="EM189" i="11"/>
  <c r="EI189" i="11"/>
  <c r="EE189" i="11"/>
  <c r="EA189" i="11"/>
  <c r="DW189" i="11"/>
  <c r="DS189" i="11"/>
  <c r="DO189" i="11"/>
  <c r="DK189" i="11"/>
  <c r="DG189" i="11"/>
  <c r="DC189" i="11"/>
  <c r="CY189" i="11"/>
  <c r="CU189" i="11"/>
  <c r="CQ189" i="11"/>
  <c r="CM189" i="11"/>
  <c r="CI189" i="11"/>
  <c r="CE189" i="11"/>
  <c r="CA189" i="11"/>
  <c r="BW189" i="11"/>
  <c r="BS189" i="11"/>
  <c r="BO189" i="11"/>
  <c r="BK189" i="11"/>
  <c r="BG189" i="11"/>
  <c r="BC189" i="11"/>
  <c r="AY189" i="11"/>
  <c r="AU189" i="11"/>
  <c r="AQ189" i="11"/>
  <c r="AM189" i="11"/>
  <c r="AI189" i="11"/>
  <c r="AE189" i="11"/>
  <c r="AA189" i="11"/>
  <c r="W189" i="11"/>
  <c r="S189" i="11"/>
  <c r="O189" i="11"/>
  <c r="K189" i="11"/>
  <c r="G189" i="11"/>
  <c r="ER189" i="11"/>
  <c r="EN189" i="11"/>
  <c r="EJ189" i="11"/>
  <c r="EF189" i="11"/>
  <c r="EB189" i="11"/>
  <c r="DX189" i="11"/>
  <c r="DT189" i="11"/>
  <c r="DP189" i="11"/>
  <c r="DL189" i="11"/>
  <c r="DH189" i="11"/>
  <c r="DD189" i="11"/>
  <c r="CZ189" i="11"/>
  <c r="CV189" i="11"/>
  <c r="CR189" i="11"/>
  <c r="CN189" i="11"/>
  <c r="CJ189" i="11"/>
  <c r="CF189" i="11"/>
  <c r="CB189" i="11"/>
  <c r="BX189" i="11"/>
  <c r="BT189" i="11"/>
  <c r="BP189" i="11"/>
  <c r="BL189" i="11"/>
  <c r="BH189" i="11"/>
  <c r="BD189" i="11"/>
  <c r="AZ189" i="11"/>
  <c r="AV189" i="11"/>
  <c r="AR189" i="11"/>
  <c r="AN189" i="11"/>
  <c r="AJ189" i="11"/>
  <c r="AF189" i="11"/>
  <c r="AB189" i="11"/>
  <c r="X189" i="11"/>
  <c r="T189" i="11"/>
  <c r="P189" i="11"/>
  <c r="L189" i="11"/>
  <c r="H189" i="11"/>
  <c r="ES189" i="11"/>
  <c r="EC189" i="11"/>
  <c r="DM189" i="11"/>
  <c r="CW189" i="11"/>
  <c r="CG189" i="11"/>
  <c r="BQ189" i="11"/>
  <c r="BA189" i="11"/>
  <c r="AK189" i="11"/>
  <c r="U189" i="11"/>
  <c r="E189" i="11"/>
  <c r="DY189" i="11"/>
  <c r="CC189" i="11"/>
  <c r="EG189" i="11"/>
  <c r="DQ189" i="11"/>
  <c r="DA189" i="11"/>
  <c r="CK189" i="11"/>
  <c r="BU189" i="11"/>
  <c r="BE189" i="11"/>
  <c r="AO189" i="11"/>
  <c r="Y189" i="11"/>
  <c r="I189" i="11"/>
  <c r="DI189" i="11"/>
  <c r="BM189" i="11"/>
  <c r="Q189" i="11"/>
  <c r="EK189" i="11"/>
  <c r="DU189" i="11"/>
  <c r="DE189" i="11"/>
  <c r="CO189" i="11"/>
  <c r="BY189" i="11"/>
  <c r="BI189" i="11"/>
  <c r="AS189" i="11"/>
  <c r="AC189" i="11"/>
  <c r="M189" i="11"/>
  <c r="EO189" i="11"/>
  <c r="CS189" i="11"/>
  <c r="AW189" i="11"/>
  <c r="AG189" i="11"/>
  <c r="G179" i="11"/>
  <c r="F180" i="11"/>
  <c r="E197" i="11"/>
  <c r="I197" i="11"/>
  <c r="M197" i="11"/>
  <c r="Q197" i="11"/>
  <c r="U197" i="11"/>
  <c r="Y197" i="11"/>
  <c r="AC197" i="11"/>
  <c r="AG197" i="11"/>
  <c r="AK197" i="11"/>
  <c r="AO197" i="11"/>
  <c r="AS197" i="11"/>
  <c r="AW197" i="11"/>
  <c r="BA197" i="11"/>
  <c r="BE197" i="11"/>
  <c r="BI197" i="11"/>
  <c r="BM197" i="11"/>
  <c r="BQ197" i="11"/>
  <c r="BU197" i="11"/>
  <c r="BY197" i="11"/>
  <c r="CC197" i="11"/>
  <c r="CG197" i="11"/>
  <c r="CK197" i="11"/>
  <c r="CO197" i="11"/>
  <c r="CS197" i="11"/>
  <c r="CW197" i="11"/>
  <c r="DA197" i="11"/>
  <c r="DE197" i="11"/>
  <c r="DI197" i="11"/>
  <c r="DM197" i="11"/>
  <c r="DQ197" i="11"/>
  <c r="DU197" i="11"/>
  <c r="DY197" i="11"/>
  <c r="EC197" i="11"/>
  <c r="EG197" i="11"/>
  <c r="EK197" i="11"/>
  <c r="EO197" i="11"/>
  <c r="ES197" i="11"/>
  <c r="H197" i="11"/>
  <c r="L197" i="11"/>
  <c r="P197" i="11"/>
  <c r="T197" i="11"/>
  <c r="X197" i="11"/>
  <c r="AB197" i="11"/>
  <c r="AF197" i="11"/>
  <c r="AJ197" i="11"/>
  <c r="AN197" i="11"/>
  <c r="AR197" i="11"/>
  <c r="AV197" i="11"/>
  <c r="AZ197" i="11"/>
  <c r="BD197" i="11"/>
  <c r="BH197" i="11"/>
  <c r="BL197" i="11"/>
  <c r="BP197" i="11"/>
  <c r="BT197" i="11"/>
  <c r="BX197" i="11"/>
  <c r="CB197" i="11"/>
  <c r="CF197" i="11"/>
  <c r="CJ197" i="11"/>
  <c r="CN197" i="11"/>
  <c r="CR197" i="11"/>
  <c r="CV197" i="11"/>
  <c r="CZ197" i="11"/>
  <c r="DD197" i="11"/>
  <c r="DH197" i="11"/>
  <c r="DL197" i="11"/>
  <c r="DP197" i="11"/>
  <c r="DT197" i="11"/>
  <c r="DX197" i="11"/>
  <c r="EB197" i="11"/>
  <c r="EF197" i="11"/>
  <c r="EJ197" i="11"/>
  <c r="EN197" i="11"/>
  <c r="ER197" i="11"/>
  <c r="G197" i="11"/>
  <c r="K197" i="11"/>
  <c r="O197" i="11"/>
  <c r="S197" i="11"/>
  <c r="W197" i="11"/>
  <c r="AA197" i="11"/>
  <c r="AE197" i="11"/>
  <c r="AI197" i="11"/>
  <c r="AM197" i="11"/>
  <c r="AQ197" i="11"/>
  <c r="AU197" i="11"/>
  <c r="AY197" i="11"/>
  <c r="BC197" i="11"/>
  <c r="BG197" i="11"/>
  <c r="BK197" i="11"/>
  <c r="BO197" i="11"/>
  <c r="BS197" i="11"/>
  <c r="BW197" i="11"/>
  <c r="CA197" i="11"/>
  <c r="CE197" i="11"/>
  <c r="CI197" i="11"/>
  <c r="CM197" i="11"/>
  <c r="CQ197" i="11"/>
  <c r="CU197" i="11"/>
  <c r="CY197" i="11"/>
  <c r="DC197" i="11"/>
  <c r="DG197" i="11"/>
  <c r="DK197" i="11"/>
  <c r="DO197" i="11"/>
  <c r="DS197" i="11"/>
  <c r="DW197" i="11"/>
  <c r="EA197" i="11"/>
  <c r="EE197" i="11"/>
  <c r="EI197" i="11"/>
  <c r="EM197" i="11"/>
  <c r="EQ197" i="11"/>
  <c r="J197" i="11"/>
  <c r="Z197" i="11"/>
  <c r="AP197" i="11"/>
  <c r="BF197" i="11"/>
  <c r="BV197" i="11"/>
  <c r="CL197" i="11"/>
  <c r="DB197" i="11"/>
  <c r="DR197" i="11"/>
  <c r="EH197" i="11"/>
  <c r="F197" i="11"/>
  <c r="V197" i="11"/>
  <c r="AL197" i="11"/>
  <c r="BB197" i="11"/>
  <c r="BR197" i="11"/>
  <c r="CH197" i="11"/>
  <c r="CX197" i="11"/>
  <c r="DN197" i="11"/>
  <c r="ED197" i="11"/>
  <c r="R197" i="11"/>
  <c r="AH197" i="11"/>
  <c r="AX197" i="11"/>
  <c r="BN197" i="11"/>
  <c r="CD197" i="11"/>
  <c r="CT197" i="11"/>
  <c r="DJ197" i="11"/>
  <c r="DZ197" i="11"/>
  <c r="EP197" i="11"/>
  <c r="AD197" i="11"/>
  <c r="CP197" i="11"/>
  <c r="DF197" i="11"/>
  <c r="N197" i="11"/>
  <c r="BZ197" i="11"/>
  <c r="EL197" i="11"/>
  <c r="AT197" i="11"/>
  <c r="BJ197" i="11"/>
  <c r="DV197" i="11"/>
  <c r="H198" i="11"/>
  <c r="L198" i="11"/>
  <c r="P198" i="11"/>
  <c r="T198" i="11"/>
  <c r="X198" i="11"/>
  <c r="AB198" i="11"/>
  <c r="AF198" i="11"/>
  <c r="AJ198" i="11"/>
  <c r="AN198" i="11"/>
  <c r="AR198" i="11"/>
  <c r="AV198" i="11"/>
  <c r="AZ198" i="11"/>
  <c r="BD198" i="11"/>
  <c r="BH198" i="11"/>
  <c r="BL198" i="11"/>
  <c r="BP198" i="11"/>
  <c r="BT198" i="11"/>
  <c r="BX198" i="11"/>
  <c r="CB198" i="11"/>
  <c r="CF198" i="11"/>
  <c r="CJ198" i="11"/>
  <c r="CN198" i="11"/>
  <c r="CR198" i="11"/>
  <c r="CV198" i="11"/>
  <c r="CZ198" i="11"/>
  <c r="DD198" i="11"/>
  <c r="DH198" i="11"/>
  <c r="DL198" i="11"/>
  <c r="DP198" i="11"/>
  <c r="DT198" i="11"/>
  <c r="DX198" i="11"/>
  <c r="EB198" i="11"/>
  <c r="EF198" i="11"/>
  <c r="EJ198" i="11"/>
  <c r="EN198" i="11"/>
  <c r="ER198" i="11"/>
  <c r="G198" i="11"/>
  <c r="K198" i="11"/>
  <c r="O198" i="11"/>
  <c r="S198" i="11"/>
  <c r="W198" i="11"/>
  <c r="AA198" i="11"/>
  <c r="AE198" i="11"/>
  <c r="AI198" i="11"/>
  <c r="AM198" i="11"/>
  <c r="AQ198" i="11"/>
  <c r="AU198" i="11"/>
  <c r="AY198" i="11"/>
  <c r="BC198" i="11"/>
  <c r="BG198" i="11"/>
  <c r="BK198" i="11"/>
  <c r="BO198" i="11"/>
  <c r="BS198" i="11"/>
  <c r="BW198" i="11"/>
  <c r="CA198" i="11"/>
  <c r="CE198" i="11"/>
  <c r="CI198" i="11"/>
  <c r="CM198" i="11"/>
  <c r="CQ198" i="11"/>
  <c r="CU198" i="11"/>
  <c r="CY198" i="11"/>
  <c r="DC198" i="11"/>
  <c r="DG198" i="11"/>
  <c r="DK198" i="11"/>
  <c r="DO198" i="11"/>
  <c r="DS198" i="11"/>
  <c r="DW198" i="11"/>
  <c r="EA198" i="11"/>
  <c r="EE198" i="11"/>
  <c r="EI198" i="11"/>
  <c r="EM198" i="11"/>
  <c r="EQ198" i="11"/>
  <c r="F198" i="11"/>
  <c r="J198" i="11"/>
  <c r="N198" i="11"/>
  <c r="R198" i="11"/>
  <c r="V198" i="11"/>
  <c r="Z198" i="11"/>
  <c r="AD198" i="11"/>
  <c r="AH198" i="11"/>
  <c r="AL198" i="11"/>
  <c r="AP198" i="11"/>
  <c r="AT198" i="11"/>
  <c r="AX198" i="11"/>
  <c r="BB198" i="11"/>
  <c r="BF198" i="11"/>
  <c r="BJ198" i="11"/>
  <c r="BN198" i="11"/>
  <c r="BR198" i="11"/>
  <c r="BV198" i="11"/>
  <c r="BZ198" i="11"/>
  <c r="CD198" i="11"/>
  <c r="CH198" i="11"/>
  <c r="CL198" i="11"/>
  <c r="CP198" i="11"/>
  <c r="CT198" i="11"/>
  <c r="CX198" i="11"/>
  <c r="DB198" i="11"/>
  <c r="DF198" i="11"/>
  <c r="DJ198" i="11"/>
  <c r="DN198" i="11"/>
  <c r="DR198" i="11"/>
  <c r="DV198" i="11"/>
  <c r="DZ198" i="11"/>
  <c r="ED198" i="11"/>
  <c r="EH198" i="11"/>
  <c r="EL198" i="11"/>
  <c r="EP198" i="11"/>
  <c r="I198" i="11"/>
  <c r="Y198" i="11"/>
  <c r="AO198" i="11"/>
  <c r="BE198" i="11"/>
  <c r="BU198" i="11"/>
  <c r="CK198" i="11"/>
  <c r="DA198" i="11"/>
  <c r="DQ198" i="11"/>
  <c r="EG198" i="11"/>
  <c r="E198" i="11"/>
  <c r="U198" i="11"/>
  <c r="AK198" i="11"/>
  <c r="BA198" i="11"/>
  <c r="BQ198" i="11"/>
  <c r="CG198" i="11"/>
  <c r="CW198" i="11"/>
  <c r="DM198" i="11"/>
  <c r="EC198" i="11"/>
  <c r="ES198" i="11"/>
  <c r="Q198" i="11"/>
  <c r="AG198" i="11"/>
  <c r="AW198" i="11"/>
  <c r="BM198" i="11"/>
  <c r="CC198" i="11"/>
  <c r="CS198" i="11"/>
  <c r="DI198" i="11"/>
  <c r="DY198" i="11"/>
  <c r="EO198" i="11"/>
  <c r="M198" i="11"/>
  <c r="BY198" i="11"/>
  <c r="EK198" i="11"/>
  <c r="CO198" i="11"/>
  <c r="BI198" i="11"/>
  <c r="DU198" i="11"/>
  <c r="AC198" i="11"/>
  <c r="AS198" i="11"/>
  <c r="DE198" i="11"/>
  <c r="E38" i="8"/>
  <c r="I35" i="41" s="1"/>
  <c r="D204" i="12"/>
  <c r="E207" i="12" s="1"/>
  <c r="D66" i="40"/>
  <c r="K193" i="3"/>
  <c r="I171" i="3"/>
  <c r="D9" i="25"/>
  <c r="F179" i="11"/>
  <c r="B8" i="25"/>
  <c r="B20" i="25"/>
  <c r="B41" i="10"/>
  <c r="G182" i="11"/>
  <c r="R77" i="39"/>
  <c r="F182" i="11"/>
  <c r="E115" i="29"/>
  <c r="G14" i="29"/>
  <c r="Q16" i="29" s="1"/>
  <c r="G15" i="29"/>
  <c r="Q17" i="29" s="1"/>
  <c r="G11" i="34"/>
  <c r="H11" i="34" s="1"/>
  <c r="B7" i="12"/>
  <c r="I12" i="7"/>
  <c r="Q12" i="7" s="1"/>
  <c r="AA12" i="7" s="1"/>
  <c r="J193" i="3"/>
  <c r="R83" i="39"/>
  <c r="F113" i="29"/>
  <c r="AX19" i="7"/>
  <c r="D18" i="8"/>
  <c r="G15" i="41" s="1"/>
  <c r="D19" i="8"/>
  <c r="G16" i="41" s="1"/>
  <c r="D27" i="8"/>
  <c r="G24" i="41" s="1"/>
  <c r="J24" i="33"/>
  <c r="G82" i="29"/>
  <c r="D21" i="8"/>
  <c r="G18" i="41" s="1"/>
  <c r="D25" i="8"/>
  <c r="G22" i="41" s="1"/>
  <c r="D29" i="8"/>
  <c r="G26" i="41" s="1"/>
  <c r="D35" i="8"/>
  <c r="G32" i="41" s="1"/>
  <c r="D31" i="8"/>
  <c r="G28" i="41" s="1"/>
  <c r="D45" i="8"/>
  <c r="G42" i="41" s="1"/>
  <c r="D41" i="8"/>
  <c r="G38" i="41" s="1"/>
  <c r="D15" i="8"/>
  <c r="G12" i="41" s="1"/>
  <c r="D11" i="8"/>
  <c r="G8" i="41" s="1"/>
  <c r="D40" i="8"/>
  <c r="G37" i="41" s="1"/>
  <c r="G11" i="29"/>
  <c r="Q13" i="29" s="1"/>
  <c r="J26" i="33"/>
  <c r="I8" i="33"/>
  <c r="G20" i="29"/>
  <c r="Q9" i="29" s="1"/>
  <c r="D20" i="8"/>
  <c r="G17" i="41" s="1"/>
  <c r="D22" i="8"/>
  <c r="G19" i="41" s="1"/>
  <c r="D24" i="8"/>
  <c r="G21" i="41" s="1"/>
  <c r="D26" i="8"/>
  <c r="G23" i="41" s="1"/>
  <c r="D28" i="8"/>
  <c r="G25" i="41" s="1"/>
  <c r="D30" i="8"/>
  <c r="G27" i="41" s="1"/>
  <c r="D36" i="8"/>
  <c r="G33" i="41" s="1"/>
  <c r="D34" i="8"/>
  <c r="G31" i="41" s="1"/>
  <c r="D32" i="8"/>
  <c r="G29" i="41" s="1"/>
  <c r="D44" i="8"/>
  <c r="G41" i="41" s="1"/>
  <c r="D42" i="8"/>
  <c r="G39" i="41" s="1"/>
  <c r="D14" i="8"/>
  <c r="G11" i="41" s="1"/>
  <c r="DB15" i="7"/>
  <c r="GQ15" i="7"/>
  <c r="F9" i="34"/>
  <c r="F31" i="34" s="1"/>
  <c r="D108" i="3"/>
  <c r="B6" i="8"/>
  <c r="B13" i="31"/>
  <c r="B14" i="31" s="1"/>
  <c r="B15" i="31" s="1"/>
  <c r="B38" i="31" s="1"/>
  <c r="D105" i="3"/>
  <c r="C27" i="3"/>
  <c r="G9" i="36"/>
  <c r="H9" i="36" s="1"/>
  <c r="H31" i="36" s="1"/>
  <c r="G14" i="40"/>
  <c r="G48" i="40"/>
  <c r="N3" i="33"/>
  <c r="B2" i="20"/>
  <c r="E118" i="29"/>
  <c r="E117" i="29"/>
  <c r="E116" i="29"/>
  <c r="E63" i="6"/>
  <c r="E67" i="6" s="1"/>
  <c r="D9" i="39"/>
  <c r="D257" i="12"/>
  <c r="E257" i="12" s="1"/>
  <c r="J50" i="41"/>
  <c r="D64" i="40"/>
  <c r="BN23" i="12"/>
  <c r="BN99" i="12" s="1"/>
  <c r="EH23" i="12"/>
  <c r="EH99" i="12" s="1"/>
  <c r="DU23" i="12"/>
  <c r="DU99" i="12" s="1"/>
  <c r="DI23" i="12"/>
  <c r="DI99" i="12" s="1"/>
  <c r="DH23" i="12"/>
  <c r="DH99" i="12" s="1"/>
  <c r="DG23" i="12"/>
  <c r="DG99" i="12" s="1"/>
  <c r="DE23" i="12"/>
  <c r="DE99" i="12" s="1"/>
  <c r="CK23" i="12"/>
  <c r="CK99" i="12" s="1"/>
  <c r="BM23" i="12"/>
  <c r="BM99" i="12" s="1"/>
  <c r="BL23" i="12"/>
  <c r="BL99" i="12" s="1"/>
  <c r="G10" i="29"/>
  <c r="J25" i="33"/>
  <c r="E66" i="6"/>
  <c r="E12" i="11"/>
  <c r="E217" i="12"/>
  <c r="E107" i="12"/>
  <c r="B6" i="11"/>
  <c r="B6" i="12"/>
  <c r="C194" i="12"/>
  <c r="D378" i="6"/>
  <c r="E113" i="29"/>
  <c r="N65" i="31"/>
  <c r="N64" i="31"/>
  <c r="N63" i="31"/>
  <c r="N62" i="31"/>
  <c r="N61" i="31"/>
  <c r="N60" i="31"/>
  <c r="N59" i="31"/>
  <c r="N56" i="31"/>
  <c r="B82" i="31"/>
  <c r="D49" i="10"/>
  <c r="D43" i="10" s="1"/>
  <c r="D68" i="40"/>
  <c r="B143" i="12"/>
  <c r="B148" i="12"/>
  <c r="P54" i="27"/>
  <c r="DV23" i="12"/>
  <c r="DV99" i="12" s="1"/>
  <c r="DT23" i="12"/>
  <c r="DT99" i="12" s="1"/>
  <c r="DJ23" i="12"/>
  <c r="DJ99" i="12" s="1"/>
  <c r="CL23" i="12"/>
  <c r="CL99" i="12" s="1"/>
  <c r="BK19" i="7"/>
  <c r="D63" i="40"/>
  <c r="G118" i="29"/>
  <c r="G117" i="29"/>
  <c r="G116" i="29"/>
  <c r="ES23" i="12"/>
  <c r="ES99" i="12" s="1"/>
  <c r="ER23" i="12"/>
  <c r="ER99" i="12" s="1"/>
  <c r="EQ23" i="12"/>
  <c r="EQ99" i="12" s="1"/>
  <c r="EP23" i="12"/>
  <c r="EP99" i="12" s="1"/>
  <c r="EO23" i="12"/>
  <c r="EO99" i="12" s="1"/>
  <c r="EN23" i="12"/>
  <c r="EN99" i="12" s="1"/>
  <c r="EM23" i="12"/>
  <c r="EM99" i="12" s="1"/>
  <c r="EJ23" i="12"/>
  <c r="EJ99" i="12" s="1"/>
  <c r="EI23" i="12"/>
  <c r="EI99" i="12" s="1"/>
  <c r="EG23" i="12"/>
  <c r="EG99" i="12" s="1"/>
  <c r="EF23" i="12"/>
  <c r="EF99" i="12" s="1"/>
  <c r="EE23" i="12"/>
  <c r="EE99" i="12" s="1"/>
  <c r="DS23" i="12"/>
  <c r="DS99" i="12" s="1"/>
  <c r="DF23" i="12"/>
  <c r="DF99" i="12" s="1"/>
  <c r="DD23" i="12"/>
  <c r="DD99" i="12" s="1"/>
  <c r="CJ23" i="12"/>
  <c r="CJ99" i="12" s="1"/>
  <c r="CB23" i="12"/>
  <c r="CB99" i="12" s="1"/>
  <c r="ER35" i="12"/>
  <c r="EQ35" i="12"/>
  <c r="EP35" i="12"/>
  <c r="EO35" i="12"/>
  <c r="EN35" i="12"/>
  <c r="EM35" i="12"/>
  <c r="EL35" i="12"/>
  <c r="EI35" i="12"/>
  <c r="EH35" i="12"/>
  <c r="EG35" i="12"/>
  <c r="EF35" i="12"/>
  <c r="EE35" i="12"/>
  <c r="DV35" i="12"/>
  <c r="DU35" i="12"/>
  <c r="DT35" i="12"/>
  <c r="DS35" i="12"/>
  <c r="DJ35" i="12"/>
  <c r="DI35" i="12"/>
  <c r="DH35" i="12"/>
  <c r="DG35" i="12"/>
  <c r="DF35" i="12"/>
  <c r="DE35" i="12"/>
  <c r="DD35" i="12"/>
  <c r="CL35" i="12"/>
  <c r="CK35" i="12"/>
  <c r="CJ35" i="12"/>
  <c r="CB35" i="12"/>
  <c r="BN35" i="12"/>
  <c r="BM35" i="12"/>
  <c r="BL35" i="12"/>
  <c r="BC35" i="12"/>
  <c r="BC23" i="12"/>
  <c r="BC99" i="12" s="1"/>
  <c r="D48" i="10"/>
  <c r="ES35" i="12"/>
  <c r="AQ35" i="12"/>
  <c r="AQ23" i="12"/>
  <c r="AQ99" i="12" s="1"/>
  <c r="AD35" i="12"/>
  <c r="AD23" i="12"/>
  <c r="AD99" i="12" s="1"/>
  <c r="AC35" i="12"/>
  <c r="G30" i="40"/>
  <c r="GQ19" i="7"/>
  <c r="O46" i="29" s="1"/>
  <c r="J10" i="45" s="1"/>
  <c r="DZ35" i="12"/>
  <c r="DZ23" i="12"/>
  <c r="DZ99" i="12" s="1"/>
  <c r="DB35" i="12"/>
  <c r="DB23" i="12"/>
  <c r="DB99" i="12" s="1"/>
  <c r="BK35" i="12"/>
  <c r="BK23" i="12"/>
  <c r="BK99" i="12" s="1"/>
  <c r="BJ35" i="12"/>
  <c r="BJ23" i="12"/>
  <c r="BJ99" i="12" s="1"/>
  <c r="BI35" i="12"/>
  <c r="BI23" i="12"/>
  <c r="BI99" i="12" s="1"/>
  <c r="BG35" i="12"/>
  <c r="BG23" i="12"/>
  <c r="BG99" i="12" s="1"/>
  <c r="T23" i="12"/>
  <c r="T99" i="12" s="1"/>
  <c r="DR35" i="12"/>
  <c r="DR23" i="12"/>
  <c r="DR99" i="12" s="1"/>
  <c r="DQ35" i="12"/>
  <c r="DQ23" i="12"/>
  <c r="DQ99" i="12" s="1"/>
  <c r="DP35" i="12"/>
  <c r="DP23" i="12"/>
  <c r="DP99" i="12" s="1"/>
  <c r="DO35" i="12"/>
  <c r="DO23" i="12"/>
  <c r="DO99" i="12" s="1"/>
  <c r="DN35" i="12"/>
  <c r="DN23" i="12"/>
  <c r="DN99" i="12" s="1"/>
  <c r="CX35" i="12"/>
  <c r="CX23" i="12"/>
  <c r="CX99" i="12" s="1"/>
  <c r="CW35" i="12"/>
  <c r="CW23" i="12"/>
  <c r="CW99" i="12" s="1"/>
  <c r="CV35" i="12"/>
  <c r="CV23" i="12"/>
  <c r="CV99" i="12" s="1"/>
  <c r="CU35" i="12"/>
  <c r="CU23" i="12"/>
  <c r="CU99" i="12" s="1"/>
  <c r="CT35" i="12"/>
  <c r="CT23" i="12"/>
  <c r="CT99" i="12" s="1"/>
  <c r="CS35" i="12"/>
  <c r="CS23" i="12"/>
  <c r="CS99" i="12" s="1"/>
  <c r="CR35" i="12"/>
  <c r="CR23" i="12"/>
  <c r="CR99" i="12" s="1"/>
  <c r="AH35" i="12"/>
  <c r="AH23" i="12"/>
  <c r="AH99" i="12" s="1"/>
  <c r="EB35" i="12"/>
  <c r="EB23" i="12"/>
  <c r="EB99" i="12" s="1"/>
  <c r="DX35" i="12"/>
  <c r="DX23" i="12"/>
  <c r="DX99" i="12" s="1"/>
  <c r="DL35" i="12"/>
  <c r="DL23" i="12"/>
  <c r="DL99" i="12" s="1"/>
  <c r="CZ35" i="12"/>
  <c r="CZ23" i="12"/>
  <c r="CZ99" i="12" s="1"/>
  <c r="CP35" i="12"/>
  <c r="CP23" i="12"/>
  <c r="CP99" i="12" s="1"/>
  <c r="CI35" i="12"/>
  <c r="CI23" i="12"/>
  <c r="CI99" i="12" s="1"/>
  <c r="CH35" i="12"/>
  <c r="CH23" i="12"/>
  <c r="CH99" i="12" s="1"/>
  <c r="CF35" i="12"/>
  <c r="CF23" i="12"/>
  <c r="CF99" i="12" s="1"/>
  <c r="CE35" i="12"/>
  <c r="CE23" i="12"/>
  <c r="CE99" i="12" s="1"/>
  <c r="CD35" i="12"/>
  <c r="CD23" i="12"/>
  <c r="CD99" i="12" s="1"/>
  <c r="BZ35" i="12"/>
  <c r="BZ23" i="12"/>
  <c r="BZ99" i="12" s="1"/>
  <c r="BY35" i="12"/>
  <c r="BY23" i="12"/>
  <c r="BY99" i="12" s="1"/>
  <c r="BX35" i="12"/>
  <c r="BX23" i="12"/>
  <c r="BX99" i="12" s="1"/>
  <c r="BW35" i="12"/>
  <c r="BW23" i="12"/>
  <c r="BW99" i="12" s="1"/>
  <c r="BV35" i="12"/>
  <c r="BP35" i="12"/>
  <c r="BP23" i="12"/>
  <c r="BP99" i="12" s="1"/>
  <c r="BE35" i="12"/>
  <c r="BE23" i="12"/>
  <c r="BE99" i="12" s="1"/>
  <c r="AF35" i="12"/>
  <c r="AF23" i="12"/>
  <c r="AF99" i="12" s="1"/>
  <c r="R35" i="12"/>
  <c r="R23" i="12"/>
  <c r="R99" i="12" s="1"/>
  <c r="Q35" i="12"/>
  <c r="Q23" i="12"/>
  <c r="Q99" i="12" s="1"/>
  <c r="P35" i="12"/>
  <c r="P23" i="12"/>
  <c r="P99" i="12" s="1"/>
  <c r="O35" i="12"/>
  <c r="O23" i="12"/>
  <c r="O99" i="12" s="1"/>
  <c r="N35" i="12"/>
  <c r="N23" i="12"/>
  <c r="N99" i="12" s="1"/>
  <c r="M35" i="12"/>
  <c r="M23" i="12"/>
  <c r="M99" i="12" s="1"/>
  <c r="L35" i="12"/>
  <c r="L23" i="12"/>
  <c r="L99" i="12" s="1"/>
  <c r="K35" i="12"/>
  <c r="K23" i="12"/>
  <c r="K99" i="12" s="1"/>
  <c r="J35" i="12"/>
  <c r="J23" i="12"/>
  <c r="J99" i="12" s="1"/>
  <c r="I35" i="12"/>
  <c r="I23" i="12"/>
  <c r="I99" i="12" s="1"/>
  <c r="H35" i="12"/>
  <c r="H23" i="12"/>
  <c r="H99" i="12" s="1"/>
  <c r="G35" i="12"/>
  <c r="G23" i="12"/>
  <c r="G99" i="12" s="1"/>
  <c r="F35" i="12"/>
  <c r="ED35" i="12"/>
  <c r="ED23" i="12"/>
  <c r="ED99" i="12" s="1"/>
  <c r="CN35" i="12"/>
  <c r="CN23" i="12"/>
  <c r="CN99" i="12" s="1"/>
  <c r="C10" i="19"/>
  <c r="AB40" i="19"/>
  <c r="EL23" i="12"/>
  <c r="EK35" i="12"/>
  <c r="EK23" i="12"/>
  <c r="EK99" i="12" s="1"/>
  <c r="EJ35" i="12"/>
  <c r="DA35" i="12"/>
  <c r="DA23" i="12"/>
  <c r="DA99" i="12" s="1"/>
  <c r="CY35" i="12"/>
  <c r="CY23" i="12"/>
  <c r="CY99" i="12" s="1"/>
  <c r="CQ35" i="12"/>
  <c r="CQ23" i="12"/>
  <c r="CQ99" i="12" s="1"/>
  <c r="CG35" i="12"/>
  <c r="CG23" i="12"/>
  <c r="CG99" i="12" s="1"/>
  <c r="BV23" i="12"/>
  <c r="BV99" i="12" s="1"/>
  <c r="BU35" i="12"/>
  <c r="BU23" i="12"/>
  <c r="BU99" i="12" s="1"/>
  <c r="BT35" i="12"/>
  <c r="BT23" i="12"/>
  <c r="BT99" i="12" s="1"/>
  <c r="BS35" i="12"/>
  <c r="BS23" i="12"/>
  <c r="BS99" i="12" s="1"/>
  <c r="EC35" i="12"/>
  <c r="EC23" i="12"/>
  <c r="EC99" i="12" s="1"/>
  <c r="EA35" i="12"/>
  <c r="EA23" i="12"/>
  <c r="EA99" i="12" s="1"/>
  <c r="DY35" i="12"/>
  <c r="DY23" i="12"/>
  <c r="DY99" i="12" s="1"/>
  <c r="DW35" i="12"/>
  <c r="DW23" i="12"/>
  <c r="DW99" i="12" s="1"/>
  <c r="DM35" i="12"/>
  <c r="DM23" i="12"/>
  <c r="DM99" i="12" s="1"/>
  <c r="DK35" i="12"/>
  <c r="DK23" i="12"/>
  <c r="DK99" i="12" s="1"/>
  <c r="DC35" i="12"/>
  <c r="DC23" i="12"/>
  <c r="DC99" i="12" s="1"/>
  <c r="AC23" i="12"/>
  <c r="AC99" i="12" s="1"/>
  <c r="AB35" i="12"/>
  <c r="AB23" i="12"/>
  <c r="AB99" i="12" s="1"/>
  <c r="AA35" i="12"/>
  <c r="AA23" i="12"/>
  <c r="AA99" i="12" s="1"/>
  <c r="Z35" i="12"/>
  <c r="Z23" i="12"/>
  <c r="Z99" i="12" s="1"/>
  <c r="Y35" i="12"/>
  <c r="Y23" i="12"/>
  <c r="Y99" i="12" s="1"/>
  <c r="X35" i="12"/>
  <c r="X23" i="12"/>
  <c r="X99" i="12" s="1"/>
  <c r="W35" i="12"/>
  <c r="W23" i="12"/>
  <c r="W99" i="12" s="1"/>
  <c r="V35" i="12"/>
  <c r="V23" i="12"/>
  <c r="V99" i="12" s="1"/>
  <c r="U35" i="12"/>
  <c r="U23" i="12"/>
  <c r="U99" i="12" s="1"/>
  <c r="T35" i="12"/>
  <c r="BO35" i="12"/>
  <c r="BO23" i="12"/>
  <c r="BO99" i="12" s="1"/>
  <c r="BH35" i="12"/>
  <c r="BH23" i="12"/>
  <c r="BH99" i="12" s="1"/>
  <c r="BA35" i="12"/>
  <c r="BA23" i="12"/>
  <c r="BA99" i="12" s="1"/>
  <c r="AZ35" i="12"/>
  <c r="AZ23" i="12"/>
  <c r="AZ99" i="12" s="1"/>
  <c r="AY35" i="12"/>
  <c r="AY23" i="12"/>
  <c r="AY99" i="12" s="1"/>
  <c r="AX35" i="12"/>
  <c r="AX23" i="12"/>
  <c r="AX99" i="12" s="1"/>
  <c r="AW35" i="12"/>
  <c r="AW23" i="12"/>
  <c r="AW99" i="12" s="1"/>
  <c r="AV35" i="12"/>
  <c r="AV23" i="12"/>
  <c r="AV99" i="12" s="1"/>
  <c r="AU35" i="12"/>
  <c r="AU23" i="12"/>
  <c r="AU99" i="12" s="1"/>
  <c r="AT35" i="12"/>
  <c r="AT23" i="12"/>
  <c r="AT99" i="12" s="1"/>
  <c r="AS35" i="12"/>
  <c r="AS23" i="12"/>
  <c r="AS99" i="12" s="1"/>
  <c r="AR35" i="12"/>
  <c r="AR23" i="12"/>
  <c r="AR99" i="12" s="1"/>
  <c r="AO35" i="12"/>
  <c r="AO23" i="12"/>
  <c r="AO99" i="12" s="1"/>
  <c r="AN35" i="12"/>
  <c r="AN23" i="12"/>
  <c r="AN99" i="12" s="1"/>
  <c r="AM35" i="12"/>
  <c r="AM23" i="12"/>
  <c r="AM99" i="12" s="1"/>
  <c r="AL35" i="12"/>
  <c r="AL23" i="12"/>
  <c r="AL99" i="12" s="1"/>
  <c r="AK35" i="12"/>
  <c r="AK23" i="12"/>
  <c r="AK99" i="12" s="1"/>
  <c r="AJ35" i="12"/>
  <c r="AJ23" i="12"/>
  <c r="AJ99" i="12" s="1"/>
  <c r="AI35" i="12"/>
  <c r="AI23" i="12"/>
  <c r="AI99" i="12" s="1"/>
  <c r="E35" i="12"/>
  <c r="E23" i="12"/>
  <c r="F23" i="12"/>
  <c r="F99" i="12" s="1"/>
  <c r="CO35" i="12"/>
  <c r="CO23" i="12"/>
  <c r="CO99" i="12" s="1"/>
  <c r="CM35" i="12"/>
  <c r="CM23" i="12"/>
  <c r="CM99" i="12" s="1"/>
  <c r="CC35" i="12"/>
  <c r="CC23" i="12"/>
  <c r="CC99" i="12" s="1"/>
  <c r="CA35" i="12"/>
  <c r="CA23" i="12"/>
  <c r="CA99" i="12" s="1"/>
  <c r="BR35" i="12"/>
  <c r="BR23" i="12"/>
  <c r="BR99" i="12" s="1"/>
  <c r="BQ35" i="12"/>
  <c r="BQ23" i="12"/>
  <c r="BQ99" i="12" s="1"/>
  <c r="BF35" i="12"/>
  <c r="BF23" i="12"/>
  <c r="BF99" i="12" s="1"/>
  <c r="BD35" i="12"/>
  <c r="BD23" i="12"/>
  <c r="BD99" i="12" s="1"/>
  <c r="BB35" i="12"/>
  <c r="BB23" i="12"/>
  <c r="BB99" i="12" s="1"/>
  <c r="AP35" i="12"/>
  <c r="AP23" i="12"/>
  <c r="AP99" i="12" s="1"/>
  <c r="AG35" i="12"/>
  <c r="AG23" i="12"/>
  <c r="AG99" i="12" s="1"/>
  <c r="AE35" i="12"/>
  <c r="AE23" i="12"/>
  <c r="AE99" i="12" s="1"/>
  <c r="S35" i="12"/>
  <c r="S23" i="12"/>
  <c r="S99" i="12" s="1"/>
  <c r="AB10" i="19"/>
  <c r="R25" i="19"/>
  <c r="G8" i="40"/>
  <c r="W10" i="19"/>
  <c r="H20" i="19"/>
  <c r="K19" i="29"/>
  <c r="H19" i="29" s="1"/>
  <c r="AB20" i="19"/>
  <c r="R35" i="19"/>
  <c r="M20" i="19"/>
  <c r="H10" i="19"/>
  <c r="GB19" i="7"/>
  <c r="GQ76" i="7"/>
  <c r="D46" i="29" s="1"/>
  <c r="W15" i="19"/>
  <c r="AB15" i="19"/>
  <c r="AB25" i="19"/>
  <c r="R40" i="19"/>
  <c r="R30" i="19"/>
  <c r="R20" i="19"/>
  <c r="M10" i="19"/>
  <c r="H15" i="19"/>
  <c r="C15" i="19"/>
  <c r="H20" i="29"/>
  <c r="G34" i="20"/>
  <c r="D13" i="39"/>
  <c r="F13" i="39" s="1"/>
  <c r="B7" i="39"/>
  <c r="B15" i="39"/>
  <c r="AB60" i="19"/>
  <c r="P55" i="27"/>
  <c r="B149" i="12"/>
  <c r="B144" i="12"/>
  <c r="J52" i="41"/>
  <c r="R51" i="27"/>
  <c r="K57" i="39" s="1"/>
  <c r="E36" i="20"/>
  <c r="G36" i="20" s="1"/>
  <c r="C182" i="12"/>
  <c r="C188" i="12"/>
  <c r="E43" i="41"/>
  <c r="D254" i="12"/>
  <c r="E254" i="12" s="1"/>
  <c r="J49" i="41"/>
  <c r="J51" i="41"/>
  <c r="J53" i="41"/>
  <c r="D44" i="11"/>
  <c r="D47" i="11" s="1"/>
  <c r="E47" i="11" s="1"/>
  <c r="E57" i="11" s="1"/>
  <c r="E40" i="12" s="1"/>
  <c r="F115" i="29"/>
  <c r="F178" i="11"/>
  <c r="E40" i="20"/>
  <c r="F177" i="11"/>
  <c r="T52" i="27"/>
  <c r="AB30" i="19"/>
  <c r="AB50" i="19"/>
  <c r="R45" i="19"/>
  <c r="AB35" i="19"/>
  <c r="AB45" i="19"/>
  <c r="AB55" i="19"/>
  <c r="D258" i="12"/>
  <c r="C277" i="12" s="1"/>
  <c r="P63" i="27" s="1"/>
  <c r="D255" i="12"/>
  <c r="C276" i="12" s="1"/>
  <c r="P62" i="27" s="1"/>
  <c r="D253" i="12"/>
  <c r="E253" i="12" s="1"/>
  <c r="J22" i="33"/>
  <c r="D63" i="6"/>
  <c r="G4" i="33"/>
  <c r="L204" i="3"/>
  <c r="L202" i="3"/>
  <c r="A64" i="10"/>
  <c r="A71" i="10" s="1"/>
  <c r="I33" i="34"/>
  <c r="H44" i="34"/>
  <c r="A69" i="6"/>
  <c r="A41" i="11"/>
  <c r="A49" i="11" s="1"/>
  <c r="A54" i="11" s="1"/>
  <c r="E256" i="12"/>
  <c r="C74" i="41"/>
  <c r="L55" i="31"/>
  <c r="M56" i="31"/>
  <c r="M59" i="31"/>
  <c r="M60" i="31"/>
  <c r="M61" i="31"/>
  <c r="M62" i="31"/>
  <c r="M63" i="31"/>
  <c r="M64" i="31"/>
  <c r="M65" i="31"/>
  <c r="B86" i="3"/>
  <c r="B83" i="31"/>
  <c r="B7" i="14"/>
  <c r="B71" i="19"/>
  <c r="D260" i="12"/>
  <c r="D259" i="12"/>
  <c r="B48" i="41"/>
  <c r="G24" i="40"/>
  <c r="D65" i="40"/>
  <c r="D67" i="40"/>
  <c r="E34" i="20"/>
  <c r="E35" i="20"/>
  <c r="G35" i="20" s="1"/>
  <c r="E37" i="20"/>
  <c r="G37" i="20" s="1"/>
  <c r="E39" i="20"/>
  <c r="G39" i="20" s="1"/>
  <c r="G115" i="29"/>
  <c r="D87" i="11"/>
  <c r="D86" i="11"/>
  <c r="D85" i="11"/>
  <c r="A32" i="3"/>
  <c r="A39" i="3" s="1"/>
  <c r="IE15" i="7"/>
  <c r="D70" i="19"/>
  <c r="E23" i="46"/>
  <c r="Z69" i="19"/>
  <c r="B37" i="46"/>
  <c r="E24" i="46"/>
  <c r="E25" i="46"/>
  <c r="E17" i="46"/>
  <c r="E18" i="46"/>
  <c r="Z70" i="19"/>
  <c r="O70" i="19"/>
  <c r="H69" i="39" l="1"/>
  <c r="H67" i="39"/>
  <c r="H61" i="39"/>
  <c r="H68" i="39"/>
  <c r="D274" i="12"/>
  <c r="R60" i="27" s="1"/>
  <c r="K66" i="39" s="1"/>
  <c r="E26" i="33"/>
  <c r="D263" i="12"/>
  <c r="E252" i="12"/>
  <c r="D187" i="12"/>
  <c r="D164" i="12"/>
  <c r="C16" i="8"/>
  <c r="B152" i="12"/>
  <c r="D266" i="12"/>
  <c r="D12" i="8"/>
  <c r="G9" i="41" s="1"/>
  <c r="D170" i="12"/>
  <c r="D269" i="12"/>
  <c r="D167" i="12"/>
  <c r="Q9" i="25"/>
  <c r="G66" i="10"/>
  <c r="S9" i="25" s="1"/>
  <c r="D169" i="12"/>
  <c r="C164" i="12"/>
  <c r="D48" i="33"/>
  <c r="K34" i="20"/>
  <c r="D181" i="12"/>
  <c r="D271" i="12"/>
  <c r="D166" i="12"/>
  <c r="B154" i="12"/>
  <c r="F193" i="12"/>
  <c r="F274" i="12" s="1"/>
  <c r="V60" i="27" s="1"/>
  <c r="Q66" i="39" s="1"/>
  <c r="D265" i="12"/>
  <c r="F181" i="12"/>
  <c r="D268" i="12"/>
  <c r="D172" i="12"/>
  <c r="C170" i="12"/>
  <c r="G42" i="40"/>
  <c r="I34" i="20"/>
  <c r="L48" i="33"/>
  <c r="G63" i="40" s="1"/>
  <c r="F63" i="40"/>
  <c r="B159" i="12"/>
  <c r="C269" i="12"/>
  <c r="B157" i="12"/>
  <c r="C263" i="12"/>
  <c r="F65" i="6"/>
  <c r="F8" i="6"/>
  <c r="K24" i="33"/>
  <c r="HC15" i="7"/>
  <c r="F63" i="6"/>
  <c r="F6" i="6" s="1"/>
  <c r="M20" i="29"/>
  <c r="O9" i="25"/>
  <c r="D171" i="3"/>
  <c r="D172" i="3" s="1"/>
  <c r="EK17" i="7"/>
  <c r="EK71" i="7" s="1"/>
  <c r="B16" i="31"/>
  <c r="B39" i="31" s="1"/>
  <c r="B9" i="29"/>
  <c r="P11" i="29" s="1"/>
  <c r="BG17" i="7"/>
  <c r="BG71" i="7" s="1"/>
  <c r="K42" i="33"/>
  <c r="K48" i="33"/>
  <c r="DC15" i="7"/>
  <c r="DB17" i="7"/>
  <c r="DB71" i="7" s="1"/>
  <c r="FE17" i="7"/>
  <c r="FS17" i="7"/>
  <c r="E28" i="45"/>
  <c r="I50" i="45"/>
  <c r="J50" i="45"/>
  <c r="H50" i="45"/>
  <c r="D50" i="45"/>
  <c r="B17" i="7"/>
  <c r="B10" i="29"/>
  <c r="P12" i="29" s="1"/>
  <c r="Q12" i="29"/>
  <c r="I32" i="33"/>
  <c r="I34" i="45"/>
  <c r="F46" i="29"/>
  <c r="M3" i="45"/>
  <c r="F19" i="29"/>
  <c r="F21" i="29" s="1"/>
  <c r="B13" i="29"/>
  <c r="P15" i="29" s="1"/>
  <c r="B12" i="29"/>
  <c r="P14" i="29" s="1"/>
  <c r="B18" i="29"/>
  <c r="P20" i="29" s="1"/>
  <c r="B17" i="29"/>
  <c r="P19" i="29" s="1"/>
  <c r="B16" i="29"/>
  <c r="P18" i="29" s="1"/>
  <c r="E141" i="3"/>
  <c r="G141" i="3"/>
  <c r="C141" i="3"/>
  <c r="D141" i="3"/>
  <c r="F141" i="3"/>
  <c r="H141" i="3"/>
  <c r="B8" i="39"/>
  <c r="D8" i="39"/>
  <c r="B11" i="29"/>
  <c r="P13" i="29" s="1"/>
  <c r="B15" i="29"/>
  <c r="P17" i="29" s="1"/>
  <c r="B14" i="29"/>
  <c r="P16" i="29" s="1"/>
  <c r="E8" i="12"/>
  <c r="E8" i="35"/>
  <c r="E8" i="26"/>
  <c r="E8" i="22"/>
  <c r="E8" i="16"/>
  <c r="E8" i="11"/>
  <c r="E68" i="11" s="1"/>
  <c r="E70" i="11" s="1"/>
  <c r="E8" i="14"/>
  <c r="E8" i="13"/>
  <c r="E8" i="17"/>
  <c r="F170" i="3"/>
  <c r="K65" i="40"/>
  <c r="J65" i="40"/>
  <c r="J63" i="40"/>
  <c r="J68" i="40"/>
  <c r="K68" i="40"/>
  <c r="J64" i="40"/>
  <c r="J66" i="40"/>
  <c r="K66" i="40"/>
  <c r="J69" i="40"/>
  <c r="K67" i="40"/>
  <c r="J67" i="40"/>
  <c r="B36" i="31"/>
  <c r="ER190" i="11"/>
  <c r="EN190" i="11"/>
  <c r="ES190" i="11"/>
  <c r="EO190" i="11"/>
  <c r="EQ190" i="11"/>
  <c r="EK190" i="11"/>
  <c r="EG190" i="11"/>
  <c r="EC190" i="11"/>
  <c r="DY190" i="11"/>
  <c r="DU190" i="11"/>
  <c r="DQ190" i="11"/>
  <c r="DM190" i="11"/>
  <c r="DI190" i="11"/>
  <c r="DE190" i="11"/>
  <c r="DA190" i="11"/>
  <c r="CW190" i="11"/>
  <c r="CS190" i="11"/>
  <c r="CO190" i="11"/>
  <c r="CK190" i="11"/>
  <c r="CG190" i="11"/>
  <c r="CC190" i="11"/>
  <c r="BY190" i="11"/>
  <c r="BU190" i="11"/>
  <c r="BQ190" i="11"/>
  <c r="BM190" i="11"/>
  <c r="BI190" i="11"/>
  <c r="BE190" i="11"/>
  <c r="BA190" i="11"/>
  <c r="AW190" i="11"/>
  <c r="AS190" i="11"/>
  <c r="AO190" i="11"/>
  <c r="AK190" i="11"/>
  <c r="AG190" i="11"/>
  <c r="AC190" i="11"/>
  <c r="Y190" i="11"/>
  <c r="U190" i="11"/>
  <c r="Q190" i="11"/>
  <c r="M190" i="11"/>
  <c r="I190" i="11"/>
  <c r="E190" i="11"/>
  <c r="EL190" i="11"/>
  <c r="EH190" i="11"/>
  <c r="ED190" i="11"/>
  <c r="DZ190" i="11"/>
  <c r="DV190" i="11"/>
  <c r="DR190" i="11"/>
  <c r="DN190" i="11"/>
  <c r="DJ190" i="11"/>
  <c r="DF190" i="11"/>
  <c r="DB190" i="11"/>
  <c r="CX190" i="11"/>
  <c r="CT190" i="11"/>
  <c r="CP190" i="11"/>
  <c r="CL190" i="11"/>
  <c r="CH190" i="11"/>
  <c r="CD190" i="11"/>
  <c r="BZ190" i="11"/>
  <c r="BV190" i="11"/>
  <c r="BR190" i="11"/>
  <c r="BN190" i="11"/>
  <c r="BJ190" i="11"/>
  <c r="BF190" i="11"/>
  <c r="BB190" i="11"/>
  <c r="AX190" i="11"/>
  <c r="AT190" i="11"/>
  <c r="AP190" i="11"/>
  <c r="AL190" i="11"/>
  <c r="AH190" i="11"/>
  <c r="AD190" i="11"/>
  <c r="Z190" i="11"/>
  <c r="V190" i="11"/>
  <c r="R190" i="11"/>
  <c r="N190" i="11"/>
  <c r="J190" i="11"/>
  <c r="F190" i="11"/>
  <c r="EM190" i="11"/>
  <c r="EI190" i="11"/>
  <c r="EE190" i="11"/>
  <c r="EA190" i="11"/>
  <c r="DW190" i="11"/>
  <c r="DS190" i="11"/>
  <c r="DO190" i="11"/>
  <c r="DK190" i="11"/>
  <c r="DG190" i="11"/>
  <c r="DC190" i="11"/>
  <c r="CY190" i="11"/>
  <c r="CU190" i="11"/>
  <c r="CQ190" i="11"/>
  <c r="CM190" i="11"/>
  <c r="CI190" i="11"/>
  <c r="CE190" i="11"/>
  <c r="CA190" i="11"/>
  <c r="BW190" i="11"/>
  <c r="BS190" i="11"/>
  <c r="BO190" i="11"/>
  <c r="BK190" i="11"/>
  <c r="BG190" i="11"/>
  <c r="BC190" i="11"/>
  <c r="AY190" i="11"/>
  <c r="AU190" i="11"/>
  <c r="AQ190" i="11"/>
  <c r="AM190" i="11"/>
  <c r="AI190" i="11"/>
  <c r="AE190" i="11"/>
  <c r="AA190" i="11"/>
  <c r="W190" i="11"/>
  <c r="S190" i="11"/>
  <c r="O190" i="11"/>
  <c r="K190" i="11"/>
  <c r="G190" i="11"/>
  <c r="EB190" i="11"/>
  <c r="DL190" i="11"/>
  <c r="CV190" i="11"/>
  <c r="CF190" i="11"/>
  <c r="BP190" i="11"/>
  <c r="AZ190" i="11"/>
  <c r="AJ190" i="11"/>
  <c r="T190" i="11"/>
  <c r="DX190" i="11"/>
  <c r="CB190" i="11"/>
  <c r="AV190" i="11"/>
  <c r="P190" i="11"/>
  <c r="EF190" i="11"/>
  <c r="DP190" i="11"/>
  <c r="CZ190" i="11"/>
  <c r="CJ190" i="11"/>
  <c r="BT190" i="11"/>
  <c r="BD190" i="11"/>
  <c r="AN190" i="11"/>
  <c r="X190" i="11"/>
  <c r="H190" i="11"/>
  <c r="EP190" i="11"/>
  <c r="CR190" i="11"/>
  <c r="BL190" i="11"/>
  <c r="AF190" i="11"/>
  <c r="EJ190" i="11"/>
  <c r="DT190" i="11"/>
  <c r="DD190" i="11"/>
  <c r="CN190" i="11"/>
  <c r="BX190" i="11"/>
  <c r="BH190" i="11"/>
  <c r="AR190" i="11"/>
  <c r="AB190" i="11"/>
  <c r="L190" i="11"/>
  <c r="DH190" i="11"/>
  <c r="E188" i="11"/>
  <c r="E187" i="11"/>
  <c r="K194" i="3"/>
  <c r="I172" i="3"/>
  <c r="H42" i="36"/>
  <c r="G75" i="36"/>
  <c r="E6" i="6"/>
  <c r="E6" i="11" s="1"/>
  <c r="E119" i="11" s="1"/>
  <c r="B37" i="31"/>
  <c r="J194" i="3"/>
  <c r="H21" i="29"/>
  <c r="I9" i="36"/>
  <c r="J9" i="36" s="1"/>
  <c r="H64" i="36"/>
  <c r="H20" i="36"/>
  <c r="G31" i="36"/>
  <c r="H75" i="36"/>
  <c r="H53" i="36"/>
  <c r="G53" i="36"/>
  <c r="C37" i="8"/>
  <c r="E15" i="41"/>
  <c r="E34" i="41" s="1"/>
  <c r="E7" i="41"/>
  <c r="E13" i="41" s="1"/>
  <c r="D10" i="8"/>
  <c r="G7" i="41" s="1"/>
  <c r="L11" i="39"/>
  <c r="O15" i="39"/>
  <c r="L16" i="39"/>
  <c r="D10" i="39"/>
  <c r="Q10" i="39" s="1"/>
  <c r="B10" i="39"/>
  <c r="O10" i="39"/>
  <c r="I10" i="33"/>
  <c r="B11" i="39"/>
  <c r="L12" i="39"/>
  <c r="O11" i="39"/>
  <c r="D14" i="39"/>
  <c r="F14" i="39" s="1"/>
  <c r="B14" i="39"/>
  <c r="L15" i="39"/>
  <c r="O14" i="39"/>
  <c r="D46" i="8"/>
  <c r="G43" i="41" s="1"/>
  <c r="G19" i="29"/>
  <c r="Q10" i="29" s="1"/>
  <c r="K26" i="33"/>
  <c r="E258" i="12"/>
  <c r="G20" i="36"/>
  <c r="G42" i="36"/>
  <c r="G64" i="36"/>
  <c r="G9" i="34"/>
  <c r="G75" i="34" s="1"/>
  <c r="GR15" i="7"/>
  <c r="F64" i="34"/>
  <c r="F20" i="34"/>
  <c r="D15" i="39"/>
  <c r="F15" i="39" s="1"/>
  <c r="F9" i="39"/>
  <c r="B13" i="39"/>
  <c r="B9" i="39"/>
  <c r="L14" i="39"/>
  <c r="L10" i="39"/>
  <c r="O13" i="39"/>
  <c r="D12" i="39"/>
  <c r="Q12" i="39" s="1"/>
  <c r="D16" i="39"/>
  <c r="H16" i="39" s="1"/>
  <c r="B16" i="39"/>
  <c r="B12" i="39"/>
  <c r="L13" i="39"/>
  <c r="O16" i="39"/>
  <c r="O12" i="39"/>
  <c r="D7" i="39"/>
  <c r="F7" i="39" s="1"/>
  <c r="D11" i="39"/>
  <c r="F11" i="39" s="1"/>
  <c r="F75" i="34"/>
  <c r="F53" i="34"/>
  <c r="F42" i="34"/>
  <c r="AI12" i="7"/>
  <c r="AO12" i="7" s="1"/>
  <c r="Q9" i="39"/>
  <c r="A111" i="12"/>
  <c r="A131" i="12" s="1"/>
  <c r="E7" i="6"/>
  <c r="E233" i="6" s="1"/>
  <c r="E12" i="12"/>
  <c r="E13" i="11"/>
  <c r="K25" i="33"/>
  <c r="A61" i="11"/>
  <c r="A73" i="10"/>
  <c r="P53" i="27"/>
  <c r="B147" i="12"/>
  <c r="B142" i="12"/>
  <c r="A85" i="6"/>
  <c r="A102" i="6" s="1"/>
  <c r="A117" i="6" s="1"/>
  <c r="H60" i="39"/>
  <c r="B50" i="27"/>
  <c r="B41" i="39" s="1"/>
  <c r="G119" i="29"/>
  <c r="GK19" i="7"/>
  <c r="E99" i="12"/>
  <c r="EL99" i="12"/>
  <c r="GN19" i="7"/>
  <c r="GO19" i="7"/>
  <c r="GM19" i="7"/>
  <c r="H13" i="39"/>
  <c r="Q13" i="39"/>
  <c r="H66" i="10"/>
  <c r="U9" i="25" s="1"/>
  <c r="N58" i="39"/>
  <c r="B51" i="27"/>
  <c r="B42" i="39" s="1"/>
  <c r="E255" i="12"/>
  <c r="E59" i="27" s="1"/>
  <c r="R34" i="39" s="1"/>
  <c r="E58" i="27"/>
  <c r="O49" i="39" s="1"/>
  <c r="E13" i="12"/>
  <c r="E206" i="12" s="1"/>
  <c r="E262" i="12" s="1"/>
  <c r="D6" i="6"/>
  <c r="IE16" i="7"/>
  <c r="IF15" i="7"/>
  <c r="E259" i="12"/>
  <c r="B72" i="19"/>
  <c r="B84" i="31"/>
  <c r="B87" i="3"/>
  <c r="L56" i="31"/>
  <c r="L59" i="31"/>
  <c r="L60" i="31"/>
  <c r="L61" i="31"/>
  <c r="L62" i="31"/>
  <c r="L63" i="31"/>
  <c r="L64" i="31"/>
  <c r="L65" i="31"/>
  <c r="K55" i="31"/>
  <c r="L57" i="31"/>
  <c r="L58" i="31"/>
  <c r="I11" i="34"/>
  <c r="J33" i="34"/>
  <c r="B17" i="31"/>
  <c r="A46" i="3"/>
  <c r="A76" i="11"/>
  <c r="H64" i="6"/>
  <c r="G65" i="6"/>
  <c r="G8" i="6"/>
  <c r="E260" i="12"/>
  <c r="C75" i="41"/>
  <c r="I22" i="34"/>
  <c r="I44" i="34"/>
  <c r="O71" i="19"/>
  <c r="E16" i="46"/>
  <c r="Z71" i="19"/>
  <c r="D71" i="19"/>
  <c r="H59" i="39" l="1"/>
  <c r="E234" i="6"/>
  <c r="E18" i="11"/>
  <c r="F56" i="20"/>
  <c r="A78" i="11"/>
  <c r="A164" i="11" s="1"/>
  <c r="G63" i="6"/>
  <c r="G67" i="6" s="1"/>
  <c r="F67" i="6"/>
  <c r="V52" i="27"/>
  <c r="Q58" i="39" s="1"/>
  <c r="FK17" i="7"/>
  <c r="J32" i="29"/>
  <c r="G31" i="29"/>
  <c r="G32" i="29"/>
  <c r="J33" i="29"/>
  <c r="J34" i="29"/>
  <c r="G33" i="29"/>
  <c r="G35" i="29"/>
  <c r="J36" i="29"/>
  <c r="J35" i="29"/>
  <c r="G34" i="29"/>
  <c r="E6" i="35"/>
  <c r="E171" i="3"/>
  <c r="F171" i="3" s="1"/>
  <c r="F12" i="11"/>
  <c r="F66" i="6"/>
  <c r="F8" i="12"/>
  <c r="F8" i="22"/>
  <c r="F8" i="35"/>
  <c r="F8" i="14"/>
  <c r="F8" i="16"/>
  <c r="F8" i="13"/>
  <c r="F8" i="11"/>
  <c r="F188" i="11" s="1"/>
  <c r="F8" i="26"/>
  <c r="F8" i="17"/>
  <c r="H24" i="33"/>
  <c r="E186" i="11"/>
  <c r="DP17" i="7"/>
  <c r="DP71" i="7" s="1"/>
  <c r="E185" i="11"/>
  <c r="BH17" i="7"/>
  <c r="BH71" i="7" s="1"/>
  <c r="E6" i="22"/>
  <c r="E6" i="13"/>
  <c r="E6" i="26"/>
  <c r="E6" i="16"/>
  <c r="E6" i="12"/>
  <c r="DD15" i="7"/>
  <c r="E6" i="17"/>
  <c r="E6" i="14"/>
  <c r="H25" i="33"/>
  <c r="E66" i="11"/>
  <c r="O9" i="39"/>
  <c r="DC17" i="7"/>
  <c r="DC71" i="7" s="1"/>
  <c r="GR17" i="7"/>
  <c r="FF17" i="7"/>
  <c r="FV17" i="7" s="1"/>
  <c r="FT17" i="7"/>
  <c r="H26" i="33"/>
  <c r="IA17" i="7"/>
  <c r="C17" i="7"/>
  <c r="G10" i="27"/>
  <c r="F20" i="33"/>
  <c r="F22" i="45"/>
  <c r="K41" i="45"/>
  <c r="J32" i="33"/>
  <c r="K32" i="33" s="1"/>
  <c r="J34" i="45"/>
  <c r="F8" i="39"/>
  <c r="Q8" i="39"/>
  <c r="E92" i="12"/>
  <c r="E201" i="11" s="1"/>
  <c r="E134" i="12"/>
  <c r="B47" i="29"/>
  <c r="H14" i="39"/>
  <c r="F10" i="39"/>
  <c r="Q14" i="39"/>
  <c r="K195" i="3"/>
  <c r="I173" i="3"/>
  <c r="HC16" i="7"/>
  <c r="J195" i="3"/>
  <c r="I42" i="36"/>
  <c r="I64" i="36"/>
  <c r="I20" i="36"/>
  <c r="I75" i="36"/>
  <c r="I53" i="36"/>
  <c r="I31" i="36"/>
  <c r="G20" i="34"/>
  <c r="G21" i="29"/>
  <c r="D16" i="8"/>
  <c r="E35" i="41"/>
  <c r="E44" i="41" s="1"/>
  <c r="G53" i="34"/>
  <c r="H9" i="34"/>
  <c r="H20" i="34" s="1"/>
  <c r="D21" i="11"/>
  <c r="C38" i="8"/>
  <c r="D22" i="11"/>
  <c r="D37" i="8"/>
  <c r="H10" i="39"/>
  <c r="O50" i="39"/>
  <c r="F16" i="39"/>
  <c r="G31" i="34"/>
  <c r="G64" i="34"/>
  <c r="G42" i="34"/>
  <c r="Q11" i="39"/>
  <c r="Q15" i="39"/>
  <c r="HD15" i="7"/>
  <c r="H15" i="39"/>
  <c r="F12" i="39"/>
  <c r="H11" i="39"/>
  <c r="Q16" i="39"/>
  <c r="GS15" i="7"/>
  <c r="Q7" i="39"/>
  <c r="H12" i="39"/>
  <c r="AV12" i="7"/>
  <c r="BA12" i="7" s="1"/>
  <c r="A139" i="12"/>
  <c r="A178" i="12" s="1"/>
  <c r="E7" i="35"/>
  <c r="E7" i="26"/>
  <c r="E7" i="14"/>
  <c r="E7" i="22"/>
  <c r="E7" i="13"/>
  <c r="E7" i="16"/>
  <c r="E7" i="17"/>
  <c r="E7" i="11"/>
  <c r="E7" i="12"/>
  <c r="E172" i="3"/>
  <c r="F172" i="3" s="1"/>
  <c r="D173" i="3"/>
  <c r="G59" i="29"/>
  <c r="K39" i="33"/>
  <c r="E60" i="27"/>
  <c r="O51" i="39" s="1"/>
  <c r="D6" i="35"/>
  <c r="D6" i="11"/>
  <c r="D6" i="14"/>
  <c r="D6" i="26"/>
  <c r="D6" i="13"/>
  <c r="D6" i="17"/>
  <c r="D6" i="22"/>
  <c r="D6" i="16"/>
  <c r="E91" i="11"/>
  <c r="E105" i="11"/>
  <c r="E102" i="11" s="1"/>
  <c r="E103" i="11" s="1"/>
  <c r="E104" i="11" s="1"/>
  <c r="E116" i="11"/>
  <c r="E117" i="11" s="1"/>
  <c r="E118" i="11" s="1"/>
  <c r="E133" i="11"/>
  <c r="E130" i="11" s="1"/>
  <c r="E131" i="11" s="1"/>
  <c r="E132" i="11" s="1"/>
  <c r="E134" i="11" s="1"/>
  <c r="E147" i="11"/>
  <c r="E144" i="11" s="1"/>
  <c r="E145" i="11" s="1"/>
  <c r="E146" i="11" s="1"/>
  <c r="E161" i="11"/>
  <c r="E158" i="11" s="1"/>
  <c r="E159" i="11" s="1"/>
  <c r="E160" i="11" s="1"/>
  <c r="E14" i="11"/>
  <c r="G8" i="12"/>
  <c r="G8" i="35"/>
  <c r="G8" i="14"/>
  <c r="G8" i="26"/>
  <c r="G8" i="22"/>
  <c r="G8" i="11"/>
  <c r="G8" i="16"/>
  <c r="G8" i="17"/>
  <c r="G8" i="13"/>
  <c r="I64" i="6"/>
  <c r="H65" i="6"/>
  <c r="H12" i="11" s="1"/>
  <c r="H8" i="6"/>
  <c r="B18" i="31"/>
  <c r="B40" i="31"/>
  <c r="K33" i="34"/>
  <c r="J11" i="34"/>
  <c r="A132" i="6"/>
  <c r="A51" i="3"/>
  <c r="J44" i="34"/>
  <c r="J22" i="34"/>
  <c r="C76" i="41"/>
  <c r="G12" i="11"/>
  <c r="G66" i="6"/>
  <c r="J20" i="36"/>
  <c r="J31" i="36"/>
  <c r="J42" i="36"/>
  <c r="J53" i="36"/>
  <c r="J64" i="36"/>
  <c r="J75" i="36"/>
  <c r="K9" i="36"/>
  <c r="J55" i="31"/>
  <c r="K56" i="31"/>
  <c r="K59" i="31"/>
  <c r="K60" i="31"/>
  <c r="K61" i="31"/>
  <c r="K62" i="31"/>
  <c r="K63" i="31"/>
  <c r="K64" i="31"/>
  <c r="K65" i="31"/>
  <c r="K58" i="31"/>
  <c r="K57" i="31"/>
  <c r="B88" i="3"/>
  <c r="B85" i="31"/>
  <c r="B73" i="19"/>
  <c r="IF16" i="7"/>
  <c r="IG15" i="7"/>
  <c r="F6" i="12"/>
  <c r="F13" i="12" s="1"/>
  <c r="F6" i="11"/>
  <c r="F6" i="35"/>
  <c r="F6" i="22"/>
  <c r="F6" i="14"/>
  <c r="F6" i="26"/>
  <c r="F6" i="16"/>
  <c r="F6" i="17"/>
  <c r="F6" i="13"/>
  <c r="D72" i="19"/>
  <c r="B9" i="46"/>
  <c r="O72" i="19"/>
  <c r="Z72" i="19"/>
  <c r="C9" i="46" l="1"/>
  <c r="D9" i="46" s="1"/>
  <c r="E9" i="46" s="1"/>
  <c r="F9" i="46" s="1"/>
  <c r="G9" i="46" s="1"/>
  <c r="H9" i="46" s="1"/>
  <c r="I9" i="46" s="1"/>
  <c r="J9" i="46" s="1"/>
  <c r="K9" i="46" s="1"/>
  <c r="E59" i="41"/>
  <c r="E19" i="11"/>
  <c r="E236" i="6"/>
  <c r="E237" i="6" s="1"/>
  <c r="D53" i="6"/>
  <c r="B37" i="6"/>
  <c r="D46" i="6"/>
  <c r="D33" i="6"/>
  <c r="K59" i="20"/>
  <c r="D24" i="11"/>
  <c r="G6" i="6"/>
  <c r="G6" i="12" s="1"/>
  <c r="G13" i="12" s="1"/>
  <c r="H63" i="6"/>
  <c r="H6" i="6" s="1"/>
  <c r="H66" i="6"/>
  <c r="H7" i="6" s="1"/>
  <c r="H233" i="6" s="1"/>
  <c r="E88" i="11"/>
  <c r="E89" i="11" s="1"/>
  <c r="E90" i="11" s="1"/>
  <c r="E92" i="11" s="1"/>
  <c r="E166" i="11" s="1"/>
  <c r="FL17" i="7"/>
  <c r="FU17" i="7" s="1"/>
  <c r="C34" i="29"/>
  <c r="E34" i="29"/>
  <c r="E35" i="29"/>
  <c r="C35" i="29"/>
  <c r="E33" i="29"/>
  <c r="C33" i="29"/>
  <c r="E31" i="29"/>
  <c r="C31" i="29"/>
  <c r="E32" i="29"/>
  <c r="C32" i="29"/>
  <c r="G187" i="11"/>
  <c r="G188" i="11"/>
  <c r="F68" i="11"/>
  <c r="F70" i="11" s="1"/>
  <c r="F185" i="11"/>
  <c r="F187" i="11"/>
  <c r="F186" i="11"/>
  <c r="F46" i="11"/>
  <c r="F38" i="11"/>
  <c r="F7" i="6"/>
  <c r="F233" i="6" s="1"/>
  <c r="F12" i="12"/>
  <c r="F13" i="11"/>
  <c r="F92" i="12"/>
  <c r="F201" i="11" s="1"/>
  <c r="F134" i="12"/>
  <c r="G216" i="12" s="1"/>
  <c r="O8" i="39"/>
  <c r="EA17" i="7"/>
  <c r="EA71" i="7" s="1"/>
  <c r="G185" i="11"/>
  <c r="G186" i="11"/>
  <c r="FG17" i="7"/>
  <c r="DD17" i="7"/>
  <c r="DD71" i="7" s="1"/>
  <c r="DE15" i="7"/>
  <c r="GS17" i="7"/>
  <c r="IF17" i="7"/>
  <c r="AT17" i="7"/>
  <c r="L25" i="24"/>
  <c r="K34" i="45"/>
  <c r="B71" i="41"/>
  <c r="H35" i="45"/>
  <c r="H33" i="45" s="1"/>
  <c r="H33" i="33"/>
  <c r="H31" i="33" s="1"/>
  <c r="F216" i="12"/>
  <c r="O7" i="39"/>
  <c r="K196" i="3"/>
  <c r="I174" i="3"/>
  <c r="H75" i="34"/>
  <c r="J196" i="3"/>
  <c r="D38" i="8"/>
  <c r="H31" i="34"/>
  <c r="H42" i="34"/>
  <c r="H64" i="34"/>
  <c r="G13" i="41"/>
  <c r="L10" i="8"/>
  <c r="I9" i="34"/>
  <c r="I75" i="34" s="1"/>
  <c r="H53" i="34"/>
  <c r="G34" i="41"/>
  <c r="N10" i="8"/>
  <c r="C47" i="8"/>
  <c r="K58" i="33" s="1"/>
  <c r="GR76" i="7"/>
  <c r="D47" i="29" s="1"/>
  <c r="GR19" i="7"/>
  <c r="O47" i="29" s="1"/>
  <c r="F47" i="29" s="1"/>
  <c r="HE15" i="7"/>
  <c r="H10" i="27"/>
  <c r="F59" i="41" s="1"/>
  <c r="HD16" i="7"/>
  <c r="GT15" i="7"/>
  <c r="B48" i="29"/>
  <c r="BJ12" i="7"/>
  <c r="E30" i="11"/>
  <c r="A200" i="12"/>
  <c r="A214" i="12" s="1"/>
  <c r="A249" i="12" s="1"/>
  <c r="E173" i="3"/>
  <c r="F173" i="3" s="1"/>
  <c r="D174" i="3"/>
  <c r="G68" i="11"/>
  <c r="G70" i="11" s="1"/>
  <c r="F91" i="11"/>
  <c r="F105" i="11"/>
  <c r="F102" i="11" s="1"/>
  <c r="F103" i="11" s="1"/>
  <c r="F104" i="11" s="1"/>
  <c r="F119" i="11"/>
  <c r="F116" i="11" s="1"/>
  <c r="F117" i="11" s="1"/>
  <c r="F118" i="11" s="1"/>
  <c r="F133" i="11"/>
  <c r="F130" i="11" s="1"/>
  <c r="F131" i="11" s="1"/>
  <c r="F132" i="11" s="1"/>
  <c r="F147" i="11"/>
  <c r="F144" i="11" s="1"/>
  <c r="F145" i="11" s="1"/>
  <c r="F146" i="11" s="1"/>
  <c r="F161" i="11"/>
  <c r="F158" i="11" s="1"/>
  <c r="F159" i="11" s="1"/>
  <c r="F160" i="11" s="1"/>
  <c r="F14" i="11"/>
  <c r="IG16" i="7"/>
  <c r="IH15" i="7"/>
  <c r="B74" i="19"/>
  <c r="J56" i="31"/>
  <c r="J59" i="31"/>
  <c r="J60" i="31"/>
  <c r="J61" i="31"/>
  <c r="J62" i="31"/>
  <c r="J63" i="31"/>
  <c r="J64" i="31"/>
  <c r="J65" i="31"/>
  <c r="I55" i="31"/>
  <c r="J57" i="31"/>
  <c r="J58" i="31"/>
  <c r="G7" i="6"/>
  <c r="G233" i="6" s="1"/>
  <c r="G12" i="12"/>
  <c r="G13" i="11"/>
  <c r="K22" i="34"/>
  <c r="K11" i="34"/>
  <c r="L33" i="34"/>
  <c r="B19" i="31"/>
  <c r="B41" i="31"/>
  <c r="H46" i="11"/>
  <c r="H38" i="11"/>
  <c r="G134" i="12"/>
  <c r="G92" i="12"/>
  <c r="E162" i="11"/>
  <c r="E171" i="11" s="1"/>
  <c r="E169" i="11"/>
  <c r="E106" i="11"/>
  <c r="E167" i="11" s="1"/>
  <c r="A97" i="3"/>
  <c r="A112" i="3" s="1"/>
  <c r="A122" i="3" s="1"/>
  <c r="F14" i="12"/>
  <c r="F15" i="12" s="1"/>
  <c r="F206" i="12"/>
  <c r="F262" i="12" s="1"/>
  <c r="B86" i="31"/>
  <c r="B89" i="3"/>
  <c r="L9" i="36"/>
  <c r="K20" i="36"/>
  <c r="K31" i="36"/>
  <c r="K42" i="36"/>
  <c r="K53" i="36"/>
  <c r="K64" i="36"/>
  <c r="K75" i="36"/>
  <c r="G46" i="11"/>
  <c r="G38" i="11"/>
  <c r="C77" i="41"/>
  <c r="K44" i="34"/>
  <c r="H8" i="12"/>
  <c r="H8" i="11"/>
  <c r="H8" i="35"/>
  <c r="H8" i="14"/>
  <c r="H8" i="26"/>
  <c r="H8" i="22"/>
  <c r="H8" i="13"/>
  <c r="H8" i="16"/>
  <c r="H8" i="17"/>
  <c r="J64" i="6"/>
  <c r="I65" i="6"/>
  <c r="I8" i="6"/>
  <c r="E148" i="11"/>
  <c r="E170" i="11" s="1"/>
  <c r="E120" i="11"/>
  <c r="E168" i="11" s="1"/>
  <c r="A147" i="6"/>
  <c r="Z73" i="19"/>
  <c r="O73" i="19"/>
  <c r="D73" i="19"/>
  <c r="C241" i="6" l="1"/>
  <c r="H234" i="6"/>
  <c r="H19" i="11" s="1"/>
  <c r="H18" i="11"/>
  <c r="F234" i="6"/>
  <c r="F19" i="11" s="1"/>
  <c r="F18" i="11"/>
  <c r="G234" i="6"/>
  <c r="G19" i="11" s="1"/>
  <c r="G18" i="11"/>
  <c r="E24" i="11"/>
  <c r="G6" i="22"/>
  <c r="D35" i="6"/>
  <c r="H13" i="11"/>
  <c r="H12" i="12"/>
  <c r="I63" i="6"/>
  <c r="J63" i="6" s="1"/>
  <c r="H67" i="6"/>
  <c r="G6" i="16"/>
  <c r="G6" i="14"/>
  <c r="G6" i="35"/>
  <c r="G6" i="13"/>
  <c r="G6" i="11"/>
  <c r="G119" i="11" s="1"/>
  <c r="G6" i="17"/>
  <c r="G6" i="26"/>
  <c r="B31" i="29"/>
  <c r="N33" i="29" s="1"/>
  <c r="B35" i="29"/>
  <c r="N37" i="29" s="1"/>
  <c r="B32" i="29"/>
  <c r="N34" i="29" s="1"/>
  <c r="B34" i="29"/>
  <c r="N36" i="29" s="1"/>
  <c r="B33" i="29"/>
  <c r="N35" i="29" s="1"/>
  <c r="H187" i="11"/>
  <c r="H188" i="11"/>
  <c r="F7" i="11"/>
  <c r="F7" i="22"/>
  <c r="F7" i="14"/>
  <c r="F7" i="16"/>
  <c r="F7" i="17"/>
  <c r="F7" i="26"/>
  <c r="F7" i="12"/>
  <c r="F7" i="13"/>
  <c r="F7" i="35"/>
  <c r="EL17" i="7"/>
  <c r="EL71" i="7" s="1"/>
  <c r="H185" i="11"/>
  <c r="H186" i="11"/>
  <c r="DF15" i="7"/>
  <c r="DE17" i="7"/>
  <c r="DE71" i="7" s="1"/>
  <c r="S12" i="24"/>
  <c r="E25" i="11"/>
  <c r="K54" i="33"/>
  <c r="K53" i="33"/>
  <c r="L53" i="33" s="1"/>
  <c r="G68" i="40" s="1"/>
  <c r="K52" i="33"/>
  <c r="L52" i="33" s="1"/>
  <c r="G67" i="40" s="1"/>
  <c r="K51" i="33"/>
  <c r="L51" i="33" s="1"/>
  <c r="G66" i="40" s="1"/>
  <c r="K50" i="33"/>
  <c r="L50" i="33" s="1"/>
  <c r="G65" i="40" s="1"/>
  <c r="L17" i="7"/>
  <c r="L71" i="7" s="1"/>
  <c r="BJ17" i="7"/>
  <c r="BO12" i="7"/>
  <c r="BR12" i="7" s="1"/>
  <c r="BW12" i="7" s="1"/>
  <c r="GT17" i="7"/>
  <c r="H36" i="45"/>
  <c r="J33" i="33"/>
  <c r="K33" i="33" s="1"/>
  <c r="J35" i="45"/>
  <c r="G56" i="45"/>
  <c r="G54" i="45"/>
  <c r="G52" i="45"/>
  <c r="G48" i="45"/>
  <c r="I56" i="45"/>
  <c r="I54" i="45"/>
  <c r="J54" i="45" s="1"/>
  <c r="I52" i="45"/>
  <c r="J52" i="45" s="1"/>
  <c r="I53" i="45"/>
  <c r="J53" i="45" s="1"/>
  <c r="I55" i="45"/>
  <c r="J55" i="45" s="1"/>
  <c r="G53" i="45"/>
  <c r="G49" i="45"/>
  <c r="G51" i="45"/>
  <c r="G55" i="45"/>
  <c r="I33" i="33"/>
  <c r="I35" i="45"/>
  <c r="I60" i="45"/>
  <c r="G60" i="45"/>
  <c r="D47" i="8"/>
  <c r="G44" i="41" s="1"/>
  <c r="P10" i="8"/>
  <c r="P17" i="8" s="1"/>
  <c r="AT19" i="7"/>
  <c r="K197" i="3"/>
  <c r="I175" i="3"/>
  <c r="G35" i="41"/>
  <c r="J197" i="3"/>
  <c r="I20" i="34"/>
  <c r="I53" i="34"/>
  <c r="J9" i="34"/>
  <c r="J75" i="34" s="1"/>
  <c r="I31" i="34"/>
  <c r="I64" i="34"/>
  <c r="I42" i="34"/>
  <c r="L17" i="8"/>
  <c r="L16" i="8"/>
  <c r="L18" i="8"/>
  <c r="F48" i="41"/>
  <c r="D26" i="11"/>
  <c r="N17" i="8"/>
  <c r="N16" i="8"/>
  <c r="N18" i="8"/>
  <c r="H48" i="41"/>
  <c r="D84" i="29"/>
  <c r="D106" i="29" s="1"/>
  <c r="I58" i="33"/>
  <c r="D13" i="10"/>
  <c r="G52" i="40"/>
  <c r="D44" i="10"/>
  <c r="AS19" i="7"/>
  <c r="HF15" i="7"/>
  <c r="J10" i="27"/>
  <c r="G59" i="41" s="1"/>
  <c r="HE16" i="7"/>
  <c r="GU15" i="7"/>
  <c r="B49" i="29"/>
  <c r="B72" i="41"/>
  <c r="H34" i="33"/>
  <c r="GS19" i="7"/>
  <c r="O48" i="29" s="1"/>
  <c r="F48" i="29" s="1"/>
  <c r="GS76" i="7"/>
  <c r="D48" i="29" s="1"/>
  <c r="E45" i="11"/>
  <c r="F47" i="11" s="1"/>
  <c r="F57" i="11" s="1"/>
  <c r="F40" i="12" s="1"/>
  <c r="E31" i="11"/>
  <c r="E37" i="11"/>
  <c r="F39" i="11" s="1"/>
  <c r="F56" i="11" s="1"/>
  <c r="F39" i="12" s="1"/>
  <c r="E375" i="6"/>
  <c r="E376" i="6" s="1"/>
  <c r="E174" i="3"/>
  <c r="F174" i="3" s="1"/>
  <c r="D175" i="3"/>
  <c r="H68" i="11"/>
  <c r="H70" i="11" s="1"/>
  <c r="A160" i="3"/>
  <c r="I12" i="11"/>
  <c r="I66" i="6"/>
  <c r="H134" i="12"/>
  <c r="I216" i="12" s="1"/>
  <c r="H92" i="12"/>
  <c r="H201" i="11" s="1"/>
  <c r="H6" i="12"/>
  <c r="H13" i="12" s="1"/>
  <c r="H6" i="11"/>
  <c r="H6" i="35"/>
  <c r="H6" i="22"/>
  <c r="H6" i="14"/>
  <c r="H6" i="26"/>
  <c r="H6" i="16"/>
  <c r="H6" i="17"/>
  <c r="H6" i="13"/>
  <c r="L44" i="34"/>
  <c r="B87" i="31"/>
  <c r="B90" i="3"/>
  <c r="F106" i="11"/>
  <c r="F167" i="11" s="1"/>
  <c r="H216" i="12"/>
  <c r="G7" i="12"/>
  <c r="G7" i="11"/>
  <c r="G7" i="13"/>
  <c r="G7" i="26"/>
  <c r="G7" i="17"/>
  <c r="G7" i="14"/>
  <c r="G7" i="35"/>
  <c r="G7" i="16"/>
  <c r="G7" i="22"/>
  <c r="B75" i="19"/>
  <c r="A149" i="6"/>
  <c r="A202" i="6" s="1"/>
  <c r="A221" i="6" s="1"/>
  <c r="A243" i="6" s="1"/>
  <c r="F120" i="11"/>
  <c r="F168" i="11" s="1"/>
  <c r="F148" i="11"/>
  <c r="F170" i="11" s="1"/>
  <c r="I8" i="12"/>
  <c r="I8" i="35"/>
  <c r="I8" i="14"/>
  <c r="I8" i="26"/>
  <c r="I8" i="22"/>
  <c r="I8" i="11"/>
  <c r="I8" i="16"/>
  <c r="I8" i="17"/>
  <c r="I8" i="13"/>
  <c r="K64" i="6"/>
  <c r="J65" i="6"/>
  <c r="J12" i="11" s="1"/>
  <c r="J8" i="6"/>
  <c r="C78" i="41"/>
  <c r="L20" i="36"/>
  <c r="L31" i="36"/>
  <c r="L42" i="36"/>
  <c r="L53" i="36"/>
  <c r="L64" i="36"/>
  <c r="L75" i="36"/>
  <c r="M9" i="36"/>
  <c r="F143" i="12"/>
  <c r="F84" i="12"/>
  <c r="F144" i="12"/>
  <c r="F67" i="11"/>
  <c r="F66" i="11" s="1"/>
  <c r="F142" i="12"/>
  <c r="F134" i="11"/>
  <c r="F169" i="11" s="1"/>
  <c r="F162" i="11"/>
  <c r="F171" i="11" s="1"/>
  <c r="G201" i="11"/>
  <c r="B20" i="31"/>
  <c r="B42" i="31"/>
  <c r="M33" i="34"/>
  <c r="L11" i="34"/>
  <c r="G14" i="12"/>
  <c r="G15" i="12" s="1"/>
  <c r="G206" i="12"/>
  <c r="G262" i="12" s="1"/>
  <c r="L22" i="34"/>
  <c r="H7" i="11"/>
  <c r="H7" i="12"/>
  <c r="H7" i="35"/>
  <c r="H7" i="16"/>
  <c r="H7" i="22"/>
  <c r="H7" i="13"/>
  <c r="H7" i="26"/>
  <c r="H7" i="17"/>
  <c r="H7" i="14"/>
  <c r="H55" i="31"/>
  <c r="I56" i="31"/>
  <c r="I59" i="31"/>
  <c r="I60" i="31"/>
  <c r="I61" i="31"/>
  <c r="I62" i="31"/>
  <c r="I63" i="31"/>
  <c r="I64" i="31"/>
  <c r="I65" i="31"/>
  <c r="I58" i="31"/>
  <c r="I57" i="31"/>
  <c r="IH16" i="7"/>
  <c r="II15" i="7"/>
  <c r="E172" i="11"/>
  <c r="E25" i="12" s="1"/>
  <c r="E26" i="12" s="1"/>
  <c r="D74" i="19"/>
  <c r="O74" i="19"/>
  <c r="Z74" i="19"/>
  <c r="F236" i="6" l="1"/>
  <c r="F237" i="6" s="1"/>
  <c r="F88" i="11"/>
  <c r="F89" i="11" s="1"/>
  <c r="F90" i="11" s="1"/>
  <c r="F92" i="11" s="1"/>
  <c r="F166" i="11" s="1"/>
  <c r="F172" i="11" s="1"/>
  <c r="F25" i="12" s="1"/>
  <c r="F26" i="12" s="1"/>
  <c r="F25" i="11"/>
  <c r="F30" i="12" s="1"/>
  <c r="M17" i="7"/>
  <c r="M71" i="7" s="1"/>
  <c r="I67" i="6"/>
  <c r="I6" i="6"/>
  <c r="I6" i="26" s="1"/>
  <c r="G161" i="11"/>
  <c r="G158" i="11" s="1"/>
  <c r="G159" i="11" s="1"/>
  <c r="G160" i="11" s="1"/>
  <c r="G162" i="11" s="1"/>
  <c r="G171" i="11" s="1"/>
  <c r="G105" i="11"/>
  <c r="G102" i="11" s="1"/>
  <c r="G103" i="11" s="1"/>
  <c r="G104" i="11" s="1"/>
  <c r="G106" i="11" s="1"/>
  <c r="G167" i="11" s="1"/>
  <c r="G147" i="11"/>
  <c r="G144" i="11" s="1"/>
  <c r="G145" i="11" s="1"/>
  <c r="G146" i="11" s="1"/>
  <c r="G148" i="11" s="1"/>
  <c r="G170" i="11" s="1"/>
  <c r="G91" i="11"/>
  <c r="G88" i="11" s="1"/>
  <c r="G89" i="11" s="1"/>
  <c r="G133" i="11"/>
  <c r="G130" i="11" s="1"/>
  <c r="G131" i="11" s="1"/>
  <c r="G132" i="11" s="1"/>
  <c r="G134" i="11" s="1"/>
  <c r="G169" i="11" s="1"/>
  <c r="G14" i="11"/>
  <c r="DG15" i="7"/>
  <c r="G30" i="29"/>
  <c r="J31" i="29"/>
  <c r="J30" i="29"/>
  <c r="G29" i="29"/>
  <c r="I187" i="11"/>
  <c r="I188" i="11"/>
  <c r="BO17" i="7"/>
  <c r="R25" i="24" s="1"/>
  <c r="S25" i="24" s="1"/>
  <c r="P39" i="29"/>
  <c r="H9" i="39"/>
  <c r="F30" i="11"/>
  <c r="DF17" i="7"/>
  <c r="DF71" i="7" s="1"/>
  <c r="H7" i="39"/>
  <c r="H8" i="39"/>
  <c r="I185" i="11"/>
  <c r="I186" i="11"/>
  <c r="DQ17" i="7"/>
  <c r="DQ71" i="7" s="1"/>
  <c r="E22" i="11"/>
  <c r="E30" i="12"/>
  <c r="E21" i="11"/>
  <c r="BP17" i="7"/>
  <c r="X25" i="24" s="1"/>
  <c r="Y25" i="24" s="1"/>
  <c r="IH17" i="7"/>
  <c r="GU17" i="7"/>
  <c r="BL17" i="7"/>
  <c r="BL71" i="7" s="1"/>
  <c r="BM17" i="7"/>
  <c r="BM71" i="7" s="1"/>
  <c r="J34" i="33"/>
  <c r="K34" i="33" s="1"/>
  <c r="J36" i="45"/>
  <c r="K36" i="45" s="1"/>
  <c r="H37" i="45"/>
  <c r="I56" i="33"/>
  <c r="G58" i="45"/>
  <c r="J60" i="45"/>
  <c r="H51" i="45"/>
  <c r="D51" i="45"/>
  <c r="H52" i="45"/>
  <c r="D52" i="45"/>
  <c r="D56" i="45"/>
  <c r="I34" i="33"/>
  <c r="I36" i="45"/>
  <c r="H60" i="45"/>
  <c r="H55" i="45"/>
  <c r="D55" i="45"/>
  <c r="H49" i="45"/>
  <c r="D49" i="45"/>
  <c r="H53" i="45"/>
  <c r="D53" i="45"/>
  <c r="G57" i="45"/>
  <c r="H48" i="45"/>
  <c r="D48" i="45"/>
  <c r="H54" i="45"/>
  <c r="D54" i="45"/>
  <c r="K35" i="45"/>
  <c r="F191" i="3"/>
  <c r="L12" i="31" s="1"/>
  <c r="L35" i="31" s="1"/>
  <c r="K198" i="3"/>
  <c r="I176" i="3"/>
  <c r="E51" i="33"/>
  <c r="D51" i="33"/>
  <c r="J51" i="33"/>
  <c r="E66" i="40" s="1"/>
  <c r="D53" i="33"/>
  <c r="J53" i="33"/>
  <c r="E68" i="40" s="1"/>
  <c r="E53" i="33"/>
  <c r="D54" i="33"/>
  <c r="E54" i="33"/>
  <c r="J52" i="33"/>
  <c r="E67" i="40" s="1"/>
  <c r="D52" i="33"/>
  <c r="E52" i="33"/>
  <c r="D50" i="33"/>
  <c r="E50" i="33"/>
  <c r="J50" i="33"/>
  <c r="E65" i="40" s="1"/>
  <c r="J49" i="33"/>
  <c r="E64" i="40" s="1"/>
  <c r="D49" i="33"/>
  <c r="CB12" i="7"/>
  <c r="CO12" i="7" s="1"/>
  <c r="DB12" i="7" s="1"/>
  <c r="J198" i="3"/>
  <c r="J53" i="34"/>
  <c r="K9" i="34"/>
  <c r="L9" i="34" s="1"/>
  <c r="J20" i="34"/>
  <c r="J42" i="34"/>
  <c r="J31" i="34"/>
  <c r="J64" i="34"/>
  <c r="F55" i="41"/>
  <c r="F54" i="41"/>
  <c r="F56" i="41"/>
  <c r="F73" i="40"/>
  <c r="I44" i="20"/>
  <c r="L58" i="33"/>
  <c r="H55" i="41"/>
  <c r="J48" i="41"/>
  <c r="H54" i="41"/>
  <c r="H56" i="41"/>
  <c r="D50" i="10"/>
  <c r="G16" i="40"/>
  <c r="D10" i="25"/>
  <c r="D51" i="10"/>
  <c r="R78" i="39"/>
  <c r="G18" i="40"/>
  <c r="J58" i="33"/>
  <c r="D73" i="40"/>
  <c r="E44" i="20"/>
  <c r="P18" i="8"/>
  <c r="P16" i="8"/>
  <c r="GV15" i="7"/>
  <c r="B50" i="29"/>
  <c r="HG15" i="7"/>
  <c r="HF16" i="7"/>
  <c r="L10" i="27"/>
  <c r="H59" i="41" s="1"/>
  <c r="GT76" i="7"/>
  <c r="D49" i="29" s="1"/>
  <c r="GT19" i="7"/>
  <c r="O49" i="29" s="1"/>
  <c r="F49" i="29" s="1"/>
  <c r="H35" i="33"/>
  <c r="B73" i="41"/>
  <c r="E377" i="6"/>
  <c r="E378" i="6"/>
  <c r="G116" i="11"/>
  <c r="G117" i="11" s="1"/>
  <c r="G118" i="11" s="1"/>
  <c r="G120" i="11" s="1"/>
  <c r="G168" i="11" s="1"/>
  <c r="E175" i="3"/>
  <c r="F175" i="3" s="1"/>
  <c r="D176" i="3"/>
  <c r="I68" i="11"/>
  <c r="I70" i="11" s="1"/>
  <c r="A261" i="6"/>
  <c r="A274" i="6" s="1"/>
  <c r="A278" i="6" s="1"/>
  <c r="A280" i="6" s="1"/>
  <c r="A291" i="6" s="1"/>
  <c r="A302" i="6" s="1"/>
  <c r="A312" i="6" s="1"/>
  <c r="A319" i="6" s="1"/>
  <c r="A333" i="6" s="1"/>
  <c r="A343" i="6" s="1"/>
  <c r="A360" i="6" s="1"/>
  <c r="A366" i="6" s="1"/>
  <c r="A368" i="6" s="1"/>
  <c r="A394" i="6" s="1"/>
  <c r="II16" i="7"/>
  <c r="IJ15" i="7"/>
  <c r="H56" i="31"/>
  <c r="H59" i="31"/>
  <c r="H60" i="31"/>
  <c r="H61" i="31"/>
  <c r="H62" i="31"/>
  <c r="H63" i="31"/>
  <c r="H64" i="31"/>
  <c r="H65" i="31"/>
  <c r="G55" i="31"/>
  <c r="H57" i="31"/>
  <c r="H58" i="31"/>
  <c r="H30" i="11"/>
  <c r="M22" i="34"/>
  <c r="G84" i="12"/>
  <c r="G143" i="12"/>
  <c r="G142" i="12"/>
  <c r="G144" i="12"/>
  <c r="G67" i="11"/>
  <c r="G66" i="11" s="1"/>
  <c r="M11" i="34"/>
  <c r="N33" i="34"/>
  <c r="B21" i="31"/>
  <c r="B43" i="31"/>
  <c r="F217" i="12"/>
  <c r="F107" i="12"/>
  <c r="J8" i="12"/>
  <c r="J8" i="11"/>
  <c r="J8" i="35"/>
  <c r="J8" i="13"/>
  <c r="J8" i="14"/>
  <c r="J8" i="26"/>
  <c r="J8" i="22"/>
  <c r="J8" i="16"/>
  <c r="J8" i="17"/>
  <c r="L64" i="6"/>
  <c r="K65" i="6"/>
  <c r="K12" i="11" s="1"/>
  <c r="K8" i="6"/>
  <c r="G30" i="11"/>
  <c r="H91" i="11"/>
  <c r="H88" i="11" s="1"/>
  <c r="H89" i="11" s="1"/>
  <c r="H105" i="11"/>
  <c r="H102" i="11" s="1"/>
  <c r="H103" i="11" s="1"/>
  <c r="H119" i="11"/>
  <c r="H116" i="11" s="1"/>
  <c r="H117" i="11" s="1"/>
  <c r="H133" i="11"/>
  <c r="H130" i="11" s="1"/>
  <c r="H131" i="11" s="1"/>
  <c r="H147" i="11"/>
  <c r="H144" i="11" s="1"/>
  <c r="H145" i="11" s="1"/>
  <c r="H161" i="11"/>
  <c r="H158" i="11" s="1"/>
  <c r="H159" i="11" s="1"/>
  <c r="H14" i="11"/>
  <c r="I7" i="6"/>
  <c r="I233" i="6" s="1"/>
  <c r="I12" i="12"/>
  <c r="I13" i="11"/>
  <c r="J66" i="6"/>
  <c r="A187" i="3"/>
  <c r="N9" i="36"/>
  <c r="M20" i="36"/>
  <c r="M31" i="36"/>
  <c r="M42" i="36"/>
  <c r="M53" i="36"/>
  <c r="M64" i="36"/>
  <c r="M75" i="36"/>
  <c r="C79" i="41"/>
  <c r="K63" i="6"/>
  <c r="J6" i="6"/>
  <c r="J67" i="6"/>
  <c r="J46" i="11"/>
  <c r="J38" i="11"/>
  <c r="I134" i="12"/>
  <c r="I92" i="12"/>
  <c r="B76" i="19"/>
  <c r="B88" i="31"/>
  <c r="B91" i="3"/>
  <c r="M44" i="34"/>
  <c r="H14" i="12"/>
  <c r="H15" i="12" s="1"/>
  <c r="H206" i="12"/>
  <c r="H262" i="12" s="1"/>
  <c r="I46" i="11"/>
  <c r="I38" i="11"/>
  <c r="D75" i="19"/>
  <c r="O75" i="19"/>
  <c r="Z75" i="19"/>
  <c r="F24" i="11" l="1"/>
  <c r="G236" i="6"/>
  <c r="G237" i="6" s="1"/>
  <c r="I234" i="6"/>
  <c r="I19" i="11" s="1"/>
  <c r="I18" i="11"/>
  <c r="G90" i="11"/>
  <c r="G92" i="11" s="1"/>
  <c r="G166" i="11" s="1"/>
  <c r="G172" i="11" s="1"/>
  <c r="G25" i="12" s="1"/>
  <c r="G26" i="12" s="1"/>
  <c r="I6" i="13"/>
  <c r="I6" i="14"/>
  <c r="I6" i="17"/>
  <c r="J56" i="33"/>
  <c r="I6" i="11"/>
  <c r="I14" i="11" s="1"/>
  <c r="H160" i="11"/>
  <c r="H162" i="11" s="1"/>
  <c r="H171" i="11" s="1"/>
  <c r="I6" i="35"/>
  <c r="I6" i="12"/>
  <c r="I13" i="12" s="1"/>
  <c r="I14" i="12" s="1"/>
  <c r="I15" i="12" s="1"/>
  <c r="I6" i="22"/>
  <c r="I6" i="16"/>
  <c r="DG17" i="7"/>
  <c r="DG71" i="7" s="1"/>
  <c r="H146" i="11"/>
  <c r="H148" i="11" s="1"/>
  <c r="H170" i="11" s="1"/>
  <c r="H132" i="11"/>
  <c r="H134" i="11" s="1"/>
  <c r="H169" i="11" s="1"/>
  <c r="DH15" i="7"/>
  <c r="K66" i="6"/>
  <c r="K12" i="12" s="1"/>
  <c r="L30" i="8"/>
  <c r="K30" i="8" s="1"/>
  <c r="R14" i="8"/>
  <c r="R11" i="8"/>
  <c r="R13" i="8"/>
  <c r="R15" i="8"/>
  <c r="R10" i="8"/>
  <c r="R12" i="8"/>
  <c r="C29" i="29"/>
  <c r="E29" i="29"/>
  <c r="C30" i="29"/>
  <c r="E30" i="29"/>
  <c r="J29" i="29"/>
  <c r="G28" i="29"/>
  <c r="J187" i="11"/>
  <c r="J188" i="11"/>
  <c r="F375" i="6"/>
  <c r="F376" i="6" s="1"/>
  <c r="F378" i="6" s="1"/>
  <c r="F45" i="11"/>
  <c r="G47" i="11" s="1"/>
  <c r="G57" i="11" s="1"/>
  <c r="G40" i="12" s="1"/>
  <c r="F37" i="11"/>
  <c r="G39" i="11" s="1"/>
  <c r="G56" i="11" s="1"/>
  <c r="G39" i="12" s="1"/>
  <c r="F31" i="11"/>
  <c r="E28" i="24"/>
  <c r="I28" i="24"/>
  <c r="U28" i="24"/>
  <c r="D28" i="24"/>
  <c r="J185" i="11"/>
  <c r="J186" i="11"/>
  <c r="EB17" i="7"/>
  <c r="EB71" i="7" s="1"/>
  <c r="IE17" i="7"/>
  <c r="E26" i="11"/>
  <c r="E29" i="12"/>
  <c r="F22" i="11"/>
  <c r="F29" i="12" s="1"/>
  <c r="G25" i="11"/>
  <c r="G30" i="12" s="1"/>
  <c r="E28" i="12"/>
  <c r="F21" i="11"/>
  <c r="IG17" i="7"/>
  <c r="ID17" i="7"/>
  <c r="BR17" i="7"/>
  <c r="BR71" i="7" s="1"/>
  <c r="N17" i="7"/>
  <c r="N71" i="7" s="1"/>
  <c r="DO12" i="7"/>
  <c r="DZ12" i="7" s="1"/>
  <c r="EK12" i="7" s="1"/>
  <c r="EV12" i="7" s="1"/>
  <c r="FD12" i="7" s="1"/>
  <c r="FK12" i="7" s="1"/>
  <c r="FR12" i="7" s="1"/>
  <c r="GB12" i="7" s="1"/>
  <c r="GJ12" i="7" s="1"/>
  <c r="GQ12" i="7" s="1"/>
  <c r="HC12" i="7" s="1"/>
  <c r="HO12" i="7" s="1"/>
  <c r="IA12" i="7" s="1"/>
  <c r="ID12" i="7" s="1"/>
  <c r="II17" i="7"/>
  <c r="GG17" i="7"/>
  <c r="EZ17" i="7"/>
  <c r="GV17" i="7"/>
  <c r="F192" i="3"/>
  <c r="K56" i="33"/>
  <c r="L56" i="33" s="1"/>
  <c r="I35" i="33"/>
  <c r="I37" i="45"/>
  <c r="I58" i="45"/>
  <c r="J58" i="45" s="1"/>
  <c r="H58" i="45"/>
  <c r="J35" i="33"/>
  <c r="K35" i="33" s="1"/>
  <c r="J37" i="45"/>
  <c r="H38" i="45"/>
  <c r="G59" i="45"/>
  <c r="G61" i="45" s="1"/>
  <c r="G63" i="45" s="1"/>
  <c r="X28" i="24"/>
  <c r="K199" i="3"/>
  <c r="I177" i="3"/>
  <c r="E33" i="20"/>
  <c r="G33" i="20" s="1"/>
  <c r="G23" i="40"/>
  <c r="G7" i="40"/>
  <c r="D62" i="40"/>
  <c r="J199" i="3"/>
  <c r="K42" i="34"/>
  <c r="K31" i="34"/>
  <c r="K64" i="34"/>
  <c r="K75" i="34"/>
  <c r="K53" i="34"/>
  <c r="K20" i="34"/>
  <c r="G44" i="20"/>
  <c r="E73" i="40"/>
  <c r="G34" i="40"/>
  <c r="K44" i="20"/>
  <c r="G73" i="40"/>
  <c r="G36" i="40"/>
  <c r="D71" i="40"/>
  <c r="E42" i="20"/>
  <c r="J55" i="41"/>
  <c r="J56" i="41"/>
  <c r="J54" i="41"/>
  <c r="GU76" i="7"/>
  <c r="D50" i="29" s="1"/>
  <c r="GU19" i="7"/>
  <c r="O50" i="29" s="1"/>
  <c r="F50" i="29" s="1"/>
  <c r="HH15" i="7"/>
  <c r="N10" i="27"/>
  <c r="I59" i="41" s="1"/>
  <c r="HG16" i="7"/>
  <c r="GW15" i="7"/>
  <c r="B51" i="29"/>
  <c r="B74" i="41"/>
  <c r="H36" i="33"/>
  <c r="H118" i="11"/>
  <c r="H120" i="11" s="1"/>
  <c r="H168" i="11" s="1"/>
  <c r="E176" i="3"/>
  <c r="F176" i="3" s="1"/>
  <c r="D177" i="3"/>
  <c r="H104" i="11"/>
  <c r="H106" i="11" s="1"/>
  <c r="H167" i="11" s="1"/>
  <c r="L75" i="34"/>
  <c r="L20" i="34"/>
  <c r="L64" i="34"/>
  <c r="L53" i="34"/>
  <c r="L31" i="34"/>
  <c r="M9" i="34"/>
  <c r="L42" i="34"/>
  <c r="J68" i="11"/>
  <c r="J70" i="11" s="1"/>
  <c r="IH26" i="7"/>
  <c r="IH27" i="7"/>
  <c r="B77" i="19"/>
  <c r="J216" i="12"/>
  <c r="L63" i="6"/>
  <c r="K6" i="6"/>
  <c r="K67" i="6"/>
  <c r="C80" i="41"/>
  <c r="J7" i="6"/>
  <c r="J233" i="6" s="1"/>
  <c r="J12" i="12"/>
  <c r="J13" i="11"/>
  <c r="I7" i="12"/>
  <c r="I7" i="11"/>
  <c r="I7" i="13"/>
  <c r="I7" i="26"/>
  <c r="I7" i="17"/>
  <c r="I7" i="14"/>
  <c r="I7" i="35"/>
  <c r="I7" i="16"/>
  <c r="I7" i="22"/>
  <c r="G37" i="11"/>
  <c r="G45" i="11"/>
  <c r="G375" i="6"/>
  <c r="G376" i="6" s="1"/>
  <c r="G31" i="11"/>
  <c r="K46" i="11"/>
  <c r="K38" i="11"/>
  <c r="J134" i="12"/>
  <c r="J92" i="12"/>
  <c r="J201" i="11" s="1"/>
  <c r="B22" i="31"/>
  <c r="B44" i="31"/>
  <c r="O33" i="34"/>
  <c r="N11" i="34"/>
  <c r="G217" i="12"/>
  <c r="G107" i="12"/>
  <c r="N22" i="34"/>
  <c r="G56" i="31"/>
  <c r="F56" i="31" s="1"/>
  <c r="G59" i="31"/>
  <c r="F59" i="31" s="1"/>
  <c r="G60" i="31"/>
  <c r="F60" i="31" s="1"/>
  <c r="G61" i="31"/>
  <c r="F61" i="31" s="1"/>
  <c r="G62" i="31"/>
  <c r="F62" i="31" s="1"/>
  <c r="G63" i="31"/>
  <c r="F63" i="31" s="1"/>
  <c r="G64" i="31"/>
  <c r="F64" i="31" s="1"/>
  <c r="G65" i="31"/>
  <c r="F65" i="31" s="1"/>
  <c r="G58" i="31"/>
  <c r="F58" i="31" s="1"/>
  <c r="G57" i="31"/>
  <c r="F57" i="31" s="1"/>
  <c r="A206" i="3"/>
  <c r="A208" i="3" s="1"/>
  <c r="A229" i="3" s="1"/>
  <c r="A251" i="3" s="1"/>
  <c r="A267" i="3" s="1"/>
  <c r="H84" i="12"/>
  <c r="H143" i="12"/>
  <c r="H144" i="12"/>
  <c r="H67" i="11"/>
  <c r="H66" i="11" s="1"/>
  <c r="H142" i="12"/>
  <c r="N44" i="34"/>
  <c r="B89" i="31"/>
  <c r="B92" i="3"/>
  <c r="I201" i="11"/>
  <c r="J6" i="12"/>
  <c r="J13" i="12" s="1"/>
  <c r="J6" i="11"/>
  <c r="J6" i="35"/>
  <c r="J6" i="22"/>
  <c r="J6" i="14"/>
  <c r="J6" i="26"/>
  <c r="J6" i="16"/>
  <c r="J6" i="17"/>
  <c r="J6" i="13"/>
  <c r="N20" i="36"/>
  <c r="N31" i="36"/>
  <c r="N42" i="36"/>
  <c r="N53" i="36"/>
  <c r="N64" i="36"/>
  <c r="N75" i="36"/>
  <c r="O9" i="36"/>
  <c r="K8" i="12"/>
  <c r="K8" i="35"/>
  <c r="K8" i="14"/>
  <c r="K8" i="26"/>
  <c r="K8" i="22"/>
  <c r="K8" i="11"/>
  <c r="K8" i="16"/>
  <c r="K8" i="17"/>
  <c r="K8" i="13"/>
  <c r="M64" i="6"/>
  <c r="L65" i="6"/>
  <c r="L8" i="6"/>
  <c r="H37" i="11"/>
  <c r="H45" i="11"/>
  <c r="H375" i="6"/>
  <c r="H376" i="6" s="1"/>
  <c r="H31" i="11"/>
  <c r="IJ16" i="7"/>
  <c r="IK15" i="7"/>
  <c r="Z76" i="19"/>
  <c r="D76" i="19"/>
  <c r="O76" i="19"/>
  <c r="G24" i="11" l="1"/>
  <c r="H236" i="6"/>
  <c r="H237" i="6" s="1"/>
  <c r="J234" i="6"/>
  <c r="J19" i="11" s="1"/>
  <c r="J18" i="11"/>
  <c r="I236" i="6"/>
  <c r="I237" i="6" s="1"/>
  <c r="H24" i="11"/>
  <c r="H90" i="11"/>
  <c r="H92" i="11" s="1"/>
  <c r="H166" i="11" s="1"/>
  <c r="H172" i="11" s="1"/>
  <c r="H25" i="12" s="1"/>
  <c r="H26" i="12" s="1"/>
  <c r="K13" i="11"/>
  <c r="K7" i="6"/>
  <c r="I147" i="11"/>
  <c r="I144" i="11" s="1"/>
  <c r="I145" i="11" s="1"/>
  <c r="I146" i="11" s="1"/>
  <c r="I148" i="11" s="1"/>
  <c r="I170" i="11" s="1"/>
  <c r="I133" i="11"/>
  <c r="I130" i="11" s="1"/>
  <c r="I131" i="11" s="1"/>
  <c r="I132" i="11" s="1"/>
  <c r="I134" i="11" s="1"/>
  <c r="I169" i="11" s="1"/>
  <c r="I91" i="11"/>
  <c r="I88" i="11" s="1"/>
  <c r="I89" i="11" s="1"/>
  <c r="I161" i="11"/>
  <c r="I158" i="11" s="1"/>
  <c r="I159" i="11" s="1"/>
  <c r="I160" i="11" s="1"/>
  <c r="I162" i="11" s="1"/>
  <c r="I171" i="11" s="1"/>
  <c r="I206" i="12"/>
  <c r="I262" i="12" s="1"/>
  <c r="I119" i="11"/>
  <c r="I116" i="11" s="1"/>
  <c r="I117" i="11" s="1"/>
  <c r="I118" i="11" s="1"/>
  <c r="I120" i="11" s="1"/>
  <c r="I168" i="11" s="1"/>
  <c r="I105" i="11"/>
  <c r="I102" i="11" s="1"/>
  <c r="I103" i="11" s="1"/>
  <c r="I104" i="11" s="1"/>
  <c r="I106" i="11" s="1"/>
  <c r="I167" i="11" s="1"/>
  <c r="DI15" i="7"/>
  <c r="F377" i="6"/>
  <c r="G377" i="6" s="1"/>
  <c r="H377" i="6" s="1"/>
  <c r="DH17" i="7"/>
  <c r="DH71" i="7" s="1"/>
  <c r="H47" i="11"/>
  <c r="I47" i="11" s="1"/>
  <c r="B30" i="29"/>
  <c r="N32" i="29" s="1"/>
  <c r="B29" i="29"/>
  <c r="N31" i="29" s="1"/>
  <c r="H39" i="11"/>
  <c r="H56" i="11" s="1"/>
  <c r="E28" i="29"/>
  <c r="C28" i="29"/>
  <c r="K187" i="11"/>
  <c r="K188" i="11"/>
  <c r="F26" i="11"/>
  <c r="IE27" i="7"/>
  <c r="K185" i="11"/>
  <c r="K186" i="11"/>
  <c r="EM17" i="7"/>
  <c r="EM71" i="7" s="1"/>
  <c r="D233" i="3"/>
  <c r="F233" i="3" s="1"/>
  <c r="E35" i="31" s="1"/>
  <c r="BW17" i="7"/>
  <c r="BZ17" i="7" s="1"/>
  <c r="BZ71" i="7" s="1"/>
  <c r="H25" i="11"/>
  <c r="H30" i="12" s="1"/>
  <c r="E31" i="12"/>
  <c r="E37" i="12" s="1"/>
  <c r="G22" i="11"/>
  <c r="F28" i="12"/>
  <c r="F31" i="12" s="1"/>
  <c r="F37" i="12" s="1"/>
  <c r="G21" i="11"/>
  <c r="K49" i="33"/>
  <c r="L49" i="33" s="1"/>
  <c r="G64" i="40" s="1"/>
  <c r="G43" i="40"/>
  <c r="F64" i="40"/>
  <c r="I35" i="20"/>
  <c r="K35" i="20" s="1"/>
  <c r="I51" i="45"/>
  <c r="J51" i="45" s="1"/>
  <c r="IG26" i="7"/>
  <c r="IG27" i="7"/>
  <c r="BU17" i="7"/>
  <c r="BU71" i="7" s="1"/>
  <c r="BT17" i="7"/>
  <c r="BT71" i="7" s="1"/>
  <c r="IE26" i="7"/>
  <c r="I49" i="45"/>
  <c r="J49" i="45" s="1"/>
  <c r="I33" i="20"/>
  <c r="K33" i="20" s="1"/>
  <c r="GW17" i="7"/>
  <c r="IJ17" i="7"/>
  <c r="GH17" i="7"/>
  <c r="GL17" i="7"/>
  <c r="L13" i="31"/>
  <c r="L36" i="31" s="1"/>
  <c r="F193" i="3"/>
  <c r="G40" i="40"/>
  <c r="I36" i="33"/>
  <c r="I38" i="45"/>
  <c r="K37" i="45"/>
  <c r="H39" i="45"/>
  <c r="J36" i="33"/>
  <c r="K36" i="33" s="1"/>
  <c r="J38" i="45"/>
  <c r="GE19" i="7"/>
  <c r="F61" i="40"/>
  <c r="IF27" i="7"/>
  <c r="IF26" i="7"/>
  <c r="K46" i="33"/>
  <c r="J62" i="40"/>
  <c r="K200" i="3"/>
  <c r="I178" i="3"/>
  <c r="AK19" i="7"/>
  <c r="D47" i="10" s="1"/>
  <c r="D52" i="10" s="1"/>
  <c r="I55" i="33"/>
  <c r="G22" i="40"/>
  <c r="G31" i="40" s="1"/>
  <c r="E32" i="20"/>
  <c r="G32" i="20" s="1"/>
  <c r="G6" i="40"/>
  <c r="G15" i="40" s="1"/>
  <c r="D61" i="40"/>
  <c r="D47" i="33"/>
  <c r="J47" i="33"/>
  <c r="E62" i="40" s="1"/>
  <c r="J200" i="3"/>
  <c r="HI15" i="7"/>
  <c r="P10" i="27"/>
  <c r="J59" i="41" s="1"/>
  <c r="HH16" i="7"/>
  <c r="GX15" i="7"/>
  <c r="B52" i="29"/>
  <c r="B76" i="41" s="1"/>
  <c r="GV76" i="7"/>
  <c r="D51" i="29" s="1"/>
  <c r="GV19" i="7"/>
  <c r="O51" i="29" s="1"/>
  <c r="F51" i="29" s="1"/>
  <c r="B75" i="41"/>
  <c r="H37" i="33"/>
  <c r="E177" i="3"/>
  <c r="F177" i="3" s="1"/>
  <c r="D178" i="3"/>
  <c r="M75" i="34"/>
  <c r="N9" i="34"/>
  <c r="M42" i="34"/>
  <c r="M20" i="34"/>
  <c r="M64" i="34"/>
  <c r="M53" i="34"/>
  <c r="M31" i="34"/>
  <c r="K68" i="11"/>
  <c r="K70" i="11" s="1"/>
  <c r="II26" i="7"/>
  <c r="II27" i="7"/>
  <c r="L8" i="12"/>
  <c r="L8" i="11"/>
  <c r="L8" i="35"/>
  <c r="L8" i="14"/>
  <c r="L8" i="26"/>
  <c r="L8" i="22"/>
  <c r="L8" i="13"/>
  <c r="L8" i="16"/>
  <c r="L8" i="17"/>
  <c r="N64" i="6"/>
  <c r="M65" i="6"/>
  <c r="M12" i="11" s="1"/>
  <c r="M8" i="6"/>
  <c r="J91" i="11"/>
  <c r="J105" i="11"/>
  <c r="J119" i="11"/>
  <c r="J133" i="11"/>
  <c r="J130" i="11" s="1"/>
  <c r="J131" i="11" s="1"/>
  <c r="J147" i="11"/>
  <c r="J144" i="11" s="1"/>
  <c r="J145" i="11" s="1"/>
  <c r="J161" i="11"/>
  <c r="J158" i="11" s="1"/>
  <c r="J159" i="11" s="1"/>
  <c r="J14" i="11"/>
  <c r="B90" i="31"/>
  <c r="B93" i="3"/>
  <c r="O22" i="34"/>
  <c r="O11" i="34"/>
  <c r="B23" i="31"/>
  <c r="B46" i="31" s="1"/>
  <c r="B45" i="31"/>
  <c r="K6" i="12"/>
  <c r="K13" i="12" s="1"/>
  <c r="K6" i="11"/>
  <c r="K6" i="35"/>
  <c r="K6" i="22"/>
  <c r="K6" i="26"/>
  <c r="K6" i="13"/>
  <c r="K6" i="14"/>
  <c r="K6" i="16"/>
  <c r="K6" i="17"/>
  <c r="K216" i="12"/>
  <c r="IK16" i="7"/>
  <c r="IL15" i="7"/>
  <c r="L12" i="11"/>
  <c r="L66" i="6"/>
  <c r="K134" i="12"/>
  <c r="L216" i="12" s="1"/>
  <c r="K92" i="12"/>
  <c r="P9" i="36"/>
  <c r="O20" i="36"/>
  <c r="O31" i="36"/>
  <c r="O42" i="36"/>
  <c r="O53" i="36"/>
  <c r="O64" i="36"/>
  <c r="O75" i="36"/>
  <c r="J14" i="12"/>
  <c r="J15" i="12" s="1"/>
  <c r="J206" i="12"/>
  <c r="J262" i="12" s="1"/>
  <c r="O44" i="34"/>
  <c r="H217" i="12"/>
  <c r="H107" i="12"/>
  <c r="I84" i="12"/>
  <c r="I143" i="12"/>
  <c r="I142" i="12"/>
  <c r="I144" i="12"/>
  <c r="I67" i="11"/>
  <c r="I66" i="11" s="1"/>
  <c r="I30" i="11"/>
  <c r="J7" i="11"/>
  <c r="J7" i="12"/>
  <c r="J7" i="35"/>
  <c r="J7" i="16"/>
  <c r="J7" i="22"/>
  <c r="J7" i="13"/>
  <c r="J7" i="26"/>
  <c r="J7" i="17"/>
  <c r="J7" i="14"/>
  <c r="M63" i="6"/>
  <c r="L6" i="6"/>
  <c r="L67" i="6"/>
  <c r="B78" i="19"/>
  <c r="G378" i="6"/>
  <c r="Z77" i="19"/>
  <c r="D77" i="19"/>
  <c r="O77" i="19"/>
  <c r="J236" i="6" l="1"/>
  <c r="J237" i="6" s="1"/>
  <c r="I24" i="11"/>
  <c r="I90" i="11"/>
  <c r="I92" i="11" s="1"/>
  <c r="I166" i="11" s="1"/>
  <c r="I172" i="11" s="1"/>
  <c r="I25" i="12" s="1"/>
  <c r="I26" i="12" s="1"/>
  <c r="K7" i="12"/>
  <c r="K233" i="6"/>
  <c r="DI17" i="7"/>
  <c r="DI71" i="7" s="1"/>
  <c r="K7" i="16"/>
  <c r="K7" i="22"/>
  <c r="K7" i="35"/>
  <c r="K7" i="14"/>
  <c r="K7" i="17"/>
  <c r="K7" i="26"/>
  <c r="K7" i="13"/>
  <c r="K7" i="11"/>
  <c r="DJ15" i="7"/>
  <c r="DK15" i="7" s="1"/>
  <c r="E49" i="33"/>
  <c r="J160" i="11"/>
  <c r="J162" i="11" s="1"/>
  <c r="J171" i="11" s="1"/>
  <c r="I39" i="11"/>
  <c r="I56" i="11" s="1"/>
  <c r="J146" i="11"/>
  <c r="J148" i="11" s="1"/>
  <c r="J170" i="11" s="1"/>
  <c r="J132" i="11"/>
  <c r="J134" i="11" s="1"/>
  <c r="J169" i="11" s="1"/>
  <c r="H57" i="11"/>
  <c r="H40" i="12" s="1"/>
  <c r="B28" i="29"/>
  <c r="N30" i="29" s="1"/>
  <c r="J39" i="29"/>
  <c r="D234" i="3"/>
  <c r="D235" i="3" s="1"/>
  <c r="F235" i="3" s="1"/>
  <c r="K47" i="33"/>
  <c r="L47" i="33" s="1"/>
  <c r="G62" i="40" s="1"/>
  <c r="L187" i="11"/>
  <c r="L188" i="11"/>
  <c r="G41" i="40"/>
  <c r="G49" i="40" s="1"/>
  <c r="G51" i="40" s="1"/>
  <c r="G53" i="40" s="1"/>
  <c r="G26" i="11"/>
  <c r="F62" i="40"/>
  <c r="I32" i="20"/>
  <c r="K32" i="20" s="1"/>
  <c r="I233" i="3"/>
  <c r="H35" i="31" s="1"/>
  <c r="C35" i="31"/>
  <c r="E24" i="33" s="1"/>
  <c r="G17" i="40"/>
  <c r="G19" i="40" s="1"/>
  <c r="D212" i="3"/>
  <c r="D213" i="3" s="1"/>
  <c r="I48" i="45"/>
  <c r="J48" i="45" s="1"/>
  <c r="BR19" i="7"/>
  <c r="D11" i="10" s="1"/>
  <c r="D17" i="10" s="1"/>
  <c r="R81" i="39" s="1"/>
  <c r="ID26" i="7"/>
  <c r="ID27" i="7"/>
  <c r="L7" i="39"/>
  <c r="L9" i="39"/>
  <c r="L185" i="11"/>
  <c r="L186" i="11"/>
  <c r="DR17" i="7"/>
  <c r="DR71" i="7" s="1"/>
  <c r="BY17" i="7"/>
  <c r="BY71" i="7" s="1"/>
  <c r="AB25" i="24"/>
  <c r="FX17" i="7"/>
  <c r="FY17" i="7" s="1"/>
  <c r="FZ17" i="7" s="1"/>
  <c r="I25" i="11"/>
  <c r="I30" i="12" s="1"/>
  <c r="G29" i="12"/>
  <c r="H22" i="11"/>
  <c r="H29" i="12" s="1"/>
  <c r="G28" i="12"/>
  <c r="H21" i="11"/>
  <c r="AA25" i="24"/>
  <c r="AA28" i="24" s="1"/>
  <c r="FH17" i="7"/>
  <c r="FI17" i="7" s="1"/>
  <c r="FM17" i="7"/>
  <c r="FO17" i="7" s="1"/>
  <c r="FP17" i="7" s="1"/>
  <c r="EY17" i="7"/>
  <c r="FA17" i="7" s="1"/>
  <c r="FB17" i="7" s="1"/>
  <c r="IK17" i="7"/>
  <c r="GX17" i="7"/>
  <c r="C78" i="7"/>
  <c r="L14" i="31"/>
  <c r="L37" i="31" s="1"/>
  <c r="F194" i="3"/>
  <c r="J37" i="33"/>
  <c r="K37" i="33" s="1"/>
  <c r="J39" i="45"/>
  <c r="K39" i="45" s="1"/>
  <c r="F24" i="33"/>
  <c r="F26" i="45"/>
  <c r="K38" i="45"/>
  <c r="I37" i="33"/>
  <c r="I38" i="33" s="1"/>
  <c r="I39" i="45"/>
  <c r="I40" i="45" s="1"/>
  <c r="L46" i="33"/>
  <c r="G61" i="40" s="1"/>
  <c r="BJ19" i="7"/>
  <c r="R28" i="24"/>
  <c r="G32" i="40"/>
  <c r="G35" i="40" s="1"/>
  <c r="G37" i="40" s="1"/>
  <c r="D53" i="10"/>
  <c r="D56" i="10" s="1"/>
  <c r="D58" i="10"/>
  <c r="J61" i="40"/>
  <c r="E47" i="33"/>
  <c r="D70" i="40"/>
  <c r="K50" i="20"/>
  <c r="K201" i="3"/>
  <c r="I179" i="3"/>
  <c r="D31" i="25"/>
  <c r="U12" i="24"/>
  <c r="J46" i="33"/>
  <c r="E61" i="40" s="1"/>
  <c r="D46" i="33"/>
  <c r="E48" i="33"/>
  <c r="E46" i="33"/>
  <c r="E41" i="20"/>
  <c r="I57" i="33"/>
  <c r="M66" i="6"/>
  <c r="M7" i="6" s="1"/>
  <c r="M233" i="6" s="1"/>
  <c r="J201" i="3"/>
  <c r="GW76" i="7"/>
  <c r="D52" i="29" s="1"/>
  <c r="GW19" i="7"/>
  <c r="O52" i="29" s="1"/>
  <c r="F52" i="29" s="1"/>
  <c r="HJ15" i="7"/>
  <c r="R10" i="27"/>
  <c r="K59" i="41" s="1"/>
  <c r="GY15" i="7"/>
  <c r="B53" i="29"/>
  <c r="B77" i="41" s="1"/>
  <c r="HI16" i="7"/>
  <c r="E178" i="3"/>
  <c r="F178" i="3" s="1"/>
  <c r="D179" i="3"/>
  <c r="N75" i="34"/>
  <c r="N20" i="34"/>
  <c r="N64" i="34"/>
  <c r="N53" i="34"/>
  <c r="N31" i="34"/>
  <c r="O9" i="34"/>
  <c r="N42" i="34"/>
  <c r="L68" i="11"/>
  <c r="L70" i="11" s="1"/>
  <c r="J116" i="11"/>
  <c r="J117" i="11" s="1"/>
  <c r="J118" i="11" s="1"/>
  <c r="J120" i="11" s="1"/>
  <c r="J168" i="11" s="1"/>
  <c r="J88" i="11"/>
  <c r="J89" i="11" s="1"/>
  <c r="J102" i="11"/>
  <c r="J103" i="11" s="1"/>
  <c r="J104" i="11" s="1"/>
  <c r="J106" i="11" s="1"/>
  <c r="J167" i="11" s="1"/>
  <c r="IJ27" i="7"/>
  <c r="IJ26" i="7"/>
  <c r="B79" i="19"/>
  <c r="L6" i="12"/>
  <c r="L13" i="12" s="1"/>
  <c r="L6" i="11"/>
  <c r="L6" i="35"/>
  <c r="L6" i="22"/>
  <c r="L6" i="14"/>
  <c r="L6" i="26"/>
  <c r="L6" i="16"/>
  <c r="L6" i="17"/>
  <c r="L6" i="13"/>
  <c r="I37" i="11"/>
  <c r="I45" i="11"/>
  <c r="J47" i="11" s="1"/>
  <c r="I375" i="6"/>
  <c r="I376" i="6" s="1"/>
  <c r="I377" i="6" s="1"/>
  <c r="I31" i="11"/>
  <c r="H39" i="12"/>
  <c r="P20" i="36"/>
  <c r="P31" i="36"/>
  <c r="P42" i="36"/>
  <c r="P53" i="36"/>
  <c r="P64" i="36"/>
  <c r="P75" i="36"/>
  <c r="Q9" i="36"/>
  <c r="IL16" i="7"/>
  <c r="IM15" i="7"/>
  <c r="K14" i="12"/>
  <c r="K15" i="12" s="1"/>
  <c r="K206" i="12"/>
  <c r="K262" i="12" s="1"/>
  <c r="I57" i="11"/>
  <c r="I40" i="12" s="1"/>
  <c r="M8" i="12"/>
  <c r="M8" i="35"/>
  <c r="M8" i="14"/>
  <c r="M8" i="26"/>
  <c r="M8" i="22"/>
  <c r="M8" i="11"/>
  <c r="M8" i="16"/>
  <c r="M8" i="17"/>
  <c r="M8" i="13"/>
  <c r="O64" i="6"/>
  <c r="N65" i="6"/>
  <c r="N8" i="6"/>
  <c r="H378" i="6"/>
  <c r="N63" i="6"/>
  <c r="M6" i="6"/>
  <c r="M67" i="6"/>
  <c r="J30" i="11"/>
  <c r="I217" i="12"/>
  <c r="I107" i="12"/>
  <c r="J84" i="12"/>
  <c r="J143" i="12"/>
  <c r="J144" i="12"/>
  <c r="J67" i="11"/>
  <c r="J66" i="11" s="1"/>
  <c r="J142" i="12"/>
  <c r="K201" i="11"/>
  <c r="L7" i="6"/>
  <c r="L233" i="6" s="1"/>
  <c r="L12" i="12"/>
  <c r="L13" i="11"/>
  <c r="L46" i="11"/>
  <c r="L38" i="11"/>
  <c r="K91" i="11"/>
  <c r="K88" i="11" s="1"/>
  <c r="K89" i="11" s="1"/>
  <c r="K105" i="11"/>
  <c r="K102" i="11" s="1"/>
  <c r="K103" i="11" s="1"/>
  <c r="K119" i="11"/>
  <c r="K116" i="11" s="1"/>
  <c r="K117" i="11" s="1"/>
  <c r="K133" i="11"/>
  <c r="K130" i="11" s="1"/>
  <c r="K131" i="11" s="1"/>
  <c r="K147" i="11"/>
  <c r="K144" i="11" s="1"/>
  <c r="K145" i="11" s="1"/>
  <c r="K161" i="11"/>
  <c r="K158" i="11" s="1"/>
  <c r="K159" i="11" s="1"/>
  <c r="K14" i="11"/>
  <c r="B91" i="31"/>
  <c r="M46" i="11"/>
  <c r="M38" i="11"/>
  <c r="L134" i="12"/>
  <c r="L92" i="12"/>
  <c r="L201" i="11" s="1"/>
  <c r="O78" i="19"/>
  <c r="Z78" i="19"/>
  <c r="D78" i="19"/>
  <c r="L234" i="6" l="1"/>
  <c r="L19" i="11" s="1"/>
  <c r="L18" i="11"/>
  <c r="M234" i="6"/>
  <c r="M19" i="11" s="1"/>
  <c r="M18" i="11"/>
  <c r="K234" i="6"/>
  <c r="K19" i="11" s="1"/>
  <c r="K18" i="11"/>
  <c r="J24" i="11"/>
  <c r="J90" i="11"/>
  <c r="J92" i="11" s="1"/>
  <c r="J166" i="11" s="1"/>
  <c r="J172" i="11" s="1"/>
  <c r="J25" i="12" s="1"/>
  <c r="J26" i="12" s="1"/>
  <c r="K30" i="11"/>
  <c r="K37" i="11" s="1"/>
  <c r="DJ17" i="7"/>
  <c r="DJ71" i="7" s="1"/>
  <c r="K57" i="20"/>
  <c r="K160" i="11"/>
  <c r="K162" i="11" s="1"/>
  <c r="K171" i="11" s="1"/>
  <c r="F234" i="3"/>
  <c r="G234" i="3" s="1"/>
  <c r="F36" i="31" s="1"/>
  <c r="J39" i="11"/>
  <c r="J56" i="11" s="1"/>
  <c r="K132" i="11"/>
  <c r="K134" i="11" s="1"/>
  <c r="K169" i="11" s="1"/>
  <c r="K146" i="11"/>
  <c r="K148" i="11" s="1"/>
  <c r="K170" i="11" s="1"/>
  <c r="M12" i="12"/>
  <c r="I235" i="3"/>
  <c r="H37" i="31" s="1"/>
  <c r="I234" i="3"/>
  <c r="J234" i="3" s="1"/>
  <c r="I36" i="31" s="1"/>
  <c r="D236" i="3"/>
  <c r="C38" i="31" s="1"/>
  <c r="C48" i="31" s="1"/>
  <c r="C37" i="31"/>
  <c r="C36" i="31"/>
  <c r="R76" i="39"/>
  <c r="R79" i="39" s="1"/>
  <c r="E26" i="45"/>
  <c r="D16" i="10"/>
  <c r="R80" i="39" s="1"/>
  <c r="D8" i="25"/>
  <c r="D41" i="10"/>
  <c r="D45" i="10" s="1"/>
  <c r="D61" i="10" s="1"/>
  <c r="H19" i="3" s="1"/>
  <c r="D14" i="10"/>
  <c r="K55" i="33"/>
  <c r="K233" i="3"/>
  <c r="J35" i="31" s="1"/>
  <c r="I57" i="45"/>
  <c r="I59" i="45" s="1"/>
  <c r="I61" i="45" s="1"/>
  <c r="I63" i="45" s="1"/>
  <c r="BW19" i="7"/>
  <c r="M187" i="11"/>
  <c r="M188" i="11"/>
  <c r="H26" i="11"/>
  <c r="L8" i="39"/>
  <c r="C12" i="31"/>
  <c r="D214" i="3"/>
  <c r="F214" i="3" s="1"/>
  <c r="F213" i="3"/>
  <c r="E13" i="31" s="1"/>
  <c r="I213" i="3"/>
  <c r="H13" i="31" s="1"/>
  <c r="C13" i="31"/>
  <c r="BT19" i="7"/>
  <c r="I212" i="3"/>
  <c r="F212" i="3"/>
  <c r="E12" i="31" s="1"/>
  <c r="M185" i="11"/>
  <c r="M186" i="11"/>
  <c r="EC17" i="7"/>
  <c r="EC71" i="7" s="1"/>
  <c r="BY19" i="7"/>
  <c r="I22" i="11"/>
  <c r="I29" i="12" s="1"/>
  <c r="J25" i="11"/>
  <c r="J30" i="12" s="1"/>
  <c r="G31" i="12"/>
  <c r="G37" i="12" s="1"/>
  <c r="I21" i="11"/>
  <c r="H28" i="12"/>
  <c r="H31" i="12" s="1"/>
  <c r="H37" i="12" s="1"/>
  <c r="K69" i="40"/>
  <c r="K64" i="40"/>
  <c r="DK17" i="7"/>
  <c r="DK71" i="7" s="1"/>
  <c r="IL17" i="7"/>
  <c r="GY17" i="7"/>
  <c r="J17" i="33"/>
  <c r="D55" i="10"/>
  <c r="D30" i="25" s="1"/>
  <c r="H16" i="3"/>
  <c r="D34" i="25"/>
  <c r="Q106" i="39"/>
  <c r="F195" i="3"/>
  <c r="L15" i="31"/>
  <c r="J38" i="33"/>
  <c r="J40" i="45"/>
  <c r="J19" i="45"/>
  <c r="T12" i="24"/>
  <c r="D59" i="10"/>
  <c r="H17" i="3" s="1"/>
  <c r="D32" i="25"/>
  <c r="K51" i="20"/>
  <c r="K63" i="40"/>
  <c r="K62" i="40"/>
  <c r="K61" i="40"/>
  <c r="BF19" i="7"/>
  <c r="D27" i="10" s="1"/>
  <c r="E27" i="10" s="1"/>
  <c r="BL19" i="7"/>
  <c r="M104" i="29" s="1"/>
  <c r="I180" i="3"/>
  <c r="K204" i="3"/>
  <c r="K202" i="3"/>
  <c r="BE19" i="7"/>
  <c r="GG19" i="7"/>
  <c r="E43" i="20"/>
  <c r="I59" i="33"/>
  <c r="D72" i="40"/>
  <c r="M13" i="11"/>
  <c r="J204" i="3"/>
  <c r="J202" i="3"/>
  <c r="E37" i="31"/>
  <c r="GX76" i="7"/>
  <c r="D53" i="29" s="1"/>
  <c r="GX19" i="7"/>
  <c r="O53" i="29" s="1"/>
  <c r="F53" i="29" s="1"/>
  <c r="HK15" i="7"/>
  <c r="T10" i="27"/>
  <c r="L59" i="41" s="1"/>
  <c r="HJ16" i="7"/>
  <c r="GZ15" i="7"/>
  <c r="B54" i="29"/>
  <c r="B78" i="41" s="1"/>
  <c r="E179" i="3"/>
  <c r="F179" i="3" s="1"/>
  <c r="D180" i="3"/>
  <c r="E180" i="3" s="1"/>
  <c r="K104" i="11"/>
  <c r="K106" i="11" s="1"/>
  <c r="K167" i="11" s="1"/>
  <c r="K118" i="11"/>
  <c r="K120" i="11" s="1"/>
  <c r="K168" i="11" s="1"/>
  <c r="O75" i="34"/>
  <c r="O42" i="34"/>
  <c r="O20" i="34"/>
  <c r="O64" i="34"/>
  <c r="O53" i="34"/>
  <c r="O31" i="34"/>
  <c r="M68" i="11"/>
  <c r="M70" i="11" s="1"/>
  <c r="DL15" i="7"/>
  <c r="IK26" i="7"/>
  <c r="IK27" i="7"/>
  <c r="J217" i="12"/>
  <c r="J107" i="12"/>
  <c r="I39" i="12"/>
  <c r="J37" i="11"/>
  <c r="J45" i="11"/>
  <c r="K47" i="11" s="1"/>
  <c r="J375" i="6"/>
  <c r="J376" i="6" s="1"/>
  <c r="J377" i="6" s="1"/>
  <c r="J31" i="11"/>
  <c r="M6" i="12"/>
  <c r="M13" i="12" s="1"/>
  <c r="M6" i="11"/>
  <c r="M6" i="35"/>
  <c r="M6" i="22"/>
  <c r="M6" i="14"/>
  <c r="M6" i="13"/>
  <c r="M6" i="26"/>
  <c r="M6" i="16"/>
  <c r="M6" i="17"/>
  <c r="N8" i="12"/>
  <c r="N8" i="11"/>
  <c r="N8" i="35"/>
  <c r="N8" i="13"/>
  <c r="N8" i="14"/>
  <c r="N8" i="26"/>
  <c r="N8" i="22"/>
  <c r="N8" i="16"/>
  <c r="N8" i="17"/>
  <c r="P64" i="6"/>
  <c r="O65" i="6"/>
  <c r="O8" i="6"/>
  <c r="J57" i="11"/>
  <c r="J40" i="12" s="1"/>
  <c r="M7" i="12"/>
  <c r="M7" i="11"/>
  <c r="M7" i="13"/>
  <c r="M7" i="26"/>
  <c r="M7" i="17"/>
  <c r="M7" i="14"/>
  <c r="M7" i="35"/>
  <c r="M7" i="16"/>
  <c r="M7" i="22"/>
  <c r="L91" i="11"/>
  <c r="L105" i="11"/>
  <c r="L119" i="11"/>
  <c r="L133" i="11"/>
  <c r="L130" i="11" s="1"/>
  <c r="L131" i="11" s="1"/>
  <c r="L147" i="11"/>
  <c r="L144" i="11" s="1"/>
  <c r="L145" i="11" s="1"/>
  <c r="L161" i="11"/>
  <c r="L158" i="11" s="1"/>
  <c r="L159" i="11" s="1"/>
  <c r="L14" i="11"/>
  <c r="B80" i="19"/>
  <c r="M216" i="12"/>
  <c r="L7" i="11"/>
  <c r="L7" i="12"/>
  <c r="L7" i="35"/>
  <c r="L7" i="16"/>
  <c r="L7" i="22"/>
  <c r="L7" i="13"/>
  <c r="L7" i="26"/>
  <c r="L7" i="17"/>
  <c r="L7" i="14"/>
  <c r="O63" i="6"/>
  <c r="N6" i="6"/>
  <c r="N67" i="6"/>
  <c r="I378" i="6"/>
  <c r="N12" i="11"/>
  <c r="N66" i="6"/>
  <c r="M134" i="12"/>
  <c r="M92" i="12"/>
  <c r="M201" i="11" s="1"/>
  <c r="K84" i="12"/>
  <c r="K143" i="12"/>
  <c r="K142" i="12"/>
  <c r="K144" i="12"/>
  <c r="K67" i="11"/>
  <c r="K66" i="11" s="1"/>
  <c r="IM16" i="7"/>
  <c r="IN15" i="7"/>
  <c r="R9" i="36"/>
  <c r="Q75" i="36"/>
  <c r="Q64" i="36"/>
  <c r="Q53" i="36"/>
  <c r="Q42" i="36"/>
  <c r="Q31" i="36"/>
  <c r="Q20" i="36"/>
  <c r="L14" i="12"/>
  <c r="L15" i="12" s="1"/>
  <c r="L206" i="12"/>
  <c r="L262" i="12" s="1"/>
  <c r="Z79" i="19"/>
  <c r="O79" i="19"/>
  <c r="D79" i="19"/>
  <c r="B36" i="46"/>
  <c r="D11" i="25" l="1"/>
  <c r="K236" i="6"/>
  <c r="K31" i="11"/>
  <c r="K90" i="11"/>
  <c r="K92" i="11" s="1"/>
  <c r="K166" i="11" s="1"/>
  <c r="K172" i="11" s="1"/>
  <c r="K25" i="12" s="1"/>
  <c r="K26" i="12" s="1"/>
  <c r="K375" i="6"/>
  <c r="K376" i="6" s="1"/>
  <c r="K377" i="6" s="1"/>
  <c r="K45" i="11"/>
  <c r="L47" i="11" s="1"/>
  <c r="F51" i="20"/>
  <c r="L160" i="11"/>
  <c r="L162" i="11" s="1"/>
  <c r="L171" i="11" s="1"/>
  <c r="F70" i="40"/>
  <c r="I61" i="33"/>
  <c r="G235" i="3"/>
  <c r="F37" i="31" s="1"/>
  <c r="E36" i="31"/>
  <c r="K39" i="11"/>
  <c r="L39" i="11" s="1"/>
  <c r="L132" i="11"/>
  <c r="L134" i="11" s="1"/>
  <c r="L169" i="11" s="1"/>
  <c r="L146" i="11"/>
  <c r="L148" i="11" s="1"/>
  <c r="L170" i="11" s="1"/>
  <c r="M102" i="29"/>
  <c r="M103" i="29"/>
  <c r="M100" i="29"/>
  <c r="M101" i="29"/>
  <c r="K234" i="3"/>
  <c r="J36" i="31" s="1"/>
  <c r="J235" i="3"/>
  <c r="I37" i="31" s="1"/>
  <c r="H36" i="31"/>
  <c r="K235" i="3"/>
  <c r="F236" i="3"/>
  <c r="G236" i="3" s="1"/>
  <c r="F38" i="31" s="1"/>
  <c r="I236" i="3"/>
  <c r="J236" i="3" s="1"/>
  <c r="I38" i="31" s="1"/>
  <c r="D237" i="3"/>
  <c r="D246" i="3" s="1"/>
  <c r="I214" i="3"/>
  <c r="J214" i="3" s="1"/>
  <c r="I14" i="31" s="1"/>
  <c r="G38" i="29"/>
  <c r="C40" i="29"/>
  <c r="D62" i="10"/>
  <c r="E64" i="45" s="1"/>
  <c r="R82" i="39"/>
  <c r="K213" i="3"/>
  <c r="J13" i="31" s="1"/>
  <c r="D18" i="10"/>
  <c r="G67" i="10" s="1"/>
  <c r="S10" i="25" s="1"/>
  <c r="I41" i="20"/>
  <c r="D215" i="3"/>
  <c r="F215" i="3" s="1"/>
  <c r="C14" i="31"/>
  <c r="K57" i="33"/>
  <c r="N187" i="11"/>
  <c r="N188" i="11"/>
  <c r="I26" i="11"/>
  <c r="J213" i="3"/>
  <c r="I13" i="31" s="1"/>
  <c r="L80" i="29"/>
  <c r="L82" i="29"/>
  <c r="FP19" i="7"/>
  <c r="D26" i="10" s="1"/>
  <c r="D17" i="25" s="1"/>
  <c r="L78" i="29"/>
  <c r="L79" i="29"/>
  <c r="L77" i="29"/>
  <c r="L81" i="29"/>
  <c r="L76" i="29"/>
  <c r="L75" i="29"/>
  <c r="G213" i="3"/>
  <c r="F13" i="31" s="1"/>
  <c r="FB19" i="7"/>
  <c r="D24" i="10" s="1"/>
  <c r="E27" i="45"/>
  <c r="E25" i="33"/>
  <c r="H12" i="31"/>
  <c r="K212" i="3"/>
  <c r="J12" i="31" s="1"/>
  <c r="F25" i="33"/>
  <c r="F27" i="45"/>
  <c r="FI19" i="7"/>
  <c r="D25" i="10" s="1"/>
  <c r="E25" i="10" s="1"/>
  <c r="FZ19" i="7"/>
  <c r="D28" i="10" s="1"/>
  <c r="E28" i="10" s="1"/>
  <c r="L74" i="29"/>
  <c r="L73" i="29"/>
  <c r="L72" i="29"/>
  <c r="L71" i="29"/>
  <c r="N185" i="11"/>
  <c r="N186" i="11"/>
  <c r="EN17" i="7"/>
  <c r="EN71" i="7" s="1"/>
  <c r="J22" i="11"/>
  <c r="J29" i="12" s="1"/>
  <c r="K25" i="11"/>
  <c r="K30" i="12" s="1"/>
  <c r="I28" i="12"/>
  <c r="I31" i="12" s="1"/>
  <c r="I37" i="12" s="1"/>
  <c r="J21" i="11"/>
  <c r="L68" i="29"/>
  <c r="M95" i="29"/>
  <c r="M93" i="29"/>
  <c r="GZ17" i="7"/>
  <c r="IM17" i="7"/>
  <c r="DL17" i="7"/>
  <c r="DL71" i="7" s="1"/>
  <c r="D35" i="25"/>
  <c r="F196" i="3"/>
  <c r="L16" i="31"/>
  <c r="L39" i="31" s="1"/>
  <c r="L38" i="31"/>
  <c r="L48" i="31" s="1"/>
  <c r="L25" i="31"/>
  <c r="Q107" i="39"/>
  <c r="M94" i="29"/>
  <c r="L69" i="29"/>
  <c r="R89" i="39"/>
  <c r="D18" i="25"/>
  <c r="L70" i="29"/>
  <c r="D29" i="25"/>
  <c r="L83" i="29"/>
  <c r="M92" i="29"/>
  <c r="GH19" i="7"/>
  <c r="D74" i="40"/>
  <c r="E45" i="20"/>
  <c r="F180" i="3"/>
  <c r="E52" i="11" s="1"/>
  <c r="E14" i="31"/>
  <c r="G214" i="3"/>
  <c r="F14" i="31" s="1"/>
  <c r="GY19" i="7"/>
  <c r="O54" i="29" s="1"/>
  <c r="F54" i="29" s="1"/>
  <c r="GY76" i="7"/>
  <c r="D54" i="29" s="1"/>
  <c r="HL15" i="7"/>
  <c r="V10" i="27"/>
  <c r="M59" i="41" s="1"/>
  <c r="HK16" i="7"/>
  <c r="HA15" i="7"/>
  <c r="HA17" i="7" s="1"/>
  <c r="B55" i="29"/>
  <c r="B79" i="41" s="1"/>
  <c r="L102" i="11"/>
  <c r="L103" i="11" s="1"/>
  <c r="L104" i="11" s="1"/>
  <c r="L106" i="11" s="1"/>
  <c r="L167" i="11" s="1"/>
  <c r="L116" i="11"/>
  <c r="L117" i="11" s="1"/>
  <c r="L118" i="11" s="1"/>
  <c r="L120" i="11" s="1"/>
  <c r="L168" i="11" s="1"/>
  <c r="L88" i="11"/>
  <c r="L89" i="11" s="1"/>
  <c r="N68" i="11"/>
  <c r="N70" i="11" s="1"/>
  <c r="DM15" i="7"/>
  <c r="IL26" i="7"/>
  <c r="IL27" i="7"/>
  <c r="R75" i="36"/>
  <c r="R64" i="36"/>
  <c r="R53" i="36"/>
  <c r="R42" i="36"/>
  <c r="R31" i="36"/>
  <c r="R20" i="36"/>
  <c r="S9" i="36"/>
  <c r="N6" i="12"/>
  <c r="N13" i="12" s="1"/>
  <c r="N6" i="11"/>
  <c r="N6" i="35"/>
  <c r="N6" i="22"/>
  <c r="N6" i="14"/>
  <c r="N6" i="26"/>
  <c r="N6" i="16"/>
  <c r="N6" i="17"/>
  <c r="N6" i="13"/>
  <c r="J39" i="12"/>
  <c r="L30" i="11"/>
  <c r="B81" i="19"/>
  <c r="M30" i="11"/>
  <c r="K57" i="11"/>
  <c r="K40" i="12" s="1"/>
  <c r="O8" i="12"/>
  <c r="O8" i="35"/>
  <c r="O8" i="14"/>
  <c r="O8" i="26"/>
  <c r="O8" i="22"/>
  <c r="O8" i="11"/>
  <c r="O8" i="16"/>
  <c r="O8" i="17"/>
  <c r="O8" i="13"/>
  <c r="Q64" i="6"/>
  <c r="P65" i="6"/>
  <c r="P8" i="6"/>
  <c r="M14" i="12"/>
  <c r="M15" i="12" s="1"/>
  <c r="M206" i="12"/>
  <c r="M262" i="12" s="1"/>
  <c r="L84" i="12"/>
  <c r="L143" i="12"/>
  <c r="L144" i="12"/>
  <c r="L67" i="11"/>
  <c r="L66" i="11" s="1"/>
  <c r="L142" i="12"/>
  <c r="IN16" i="7"/>
  <c r="IO15" i="7"/>
  <c r="K217" i="12"/>
  <c r="K107" i="12"/>
  <c r="N7" i="6"/>
  <c r="N233" i="6" s="1"/>
  <c r="N12" i="12"/>
  <c r="N13" i="11"/>
  <c r="N46" i="11"/>
  <c r="N38" i="11"/>
  <c r="J378" i="6"/>
  <c r="P63" i="6"/>
  <c r="O6" i="6"/>
  <c r="O67" i="6"/>
  <c r="O12" i="11"/>
  <c r="O66" i="6"/>
  <c r="N134" i="12"/>
  <c r="O216" i="12" s="1"/>
  <c r="N92" i="12"/>
  <c r="M91" i="11"/>
  <c r="M88" i="11" s="1"/>
  <c r="M89" i="11" s="1"/>
  <c r="M105" i="11"/>
  <c r="M102" i="11" s="1"/>
  <c r="M103" i="11" s="1"/>
  <c r="M119" i="11"/>
  <c r="M116" i="11" s="1"/>
  <c r="M117" i="11" s="1"/>
  <c r="M133" i="11"/>
  <c r="M130" i="11" s="1"/>
  <c r="M131" i="11" s="1"/>
  <c r="M147" i="11"/>
  <c r="M144" i="11" s="1"/>
  <c r="M145" i="11" s="1"/>
  <c r="M161" i="11"/>
  <c r="M158" i="11" s="1"/>
  <c r="M159" i="11" s="1"/>
  <c r="M14" i="11"/>
  <c r="N216" i="12"/>
  <c r="B46" i="46"/>
  <c r="Z80" i="19"/>
  <c r="O80" i="19"/>
  <c r="B45" i="46"/>
  <c r="B39" i="46"/>
  <c r="D80" i="19"/>
  <c r="L236" i="6" l="1"/>
  <c r="L237" i="6" s="1"/>
  <c r="K237" i="6"/>
  <c r="K24" i="11"/>
  <c r="N234" i="6"/>
  <c r="N19" i="11" s="1"/>
  <c r="N18" i="11"/>
  <c r="L90" i="11"/>
  <c r="L92" i="11" s="1"/>
  <c r="L166" i="11" s="1"/>
  <c r="L172" i="11" s="1"/>
  <c r="L25" i="12" s="1"/>
  <c r="L26" i="12" s="1"/>
  <c r="M160" i="11"/>
  <c r="M162" i="11" s="1"/>
  <c r="M171" i="11" s="1"/>
  <c r="R86" i="39"/>
  <c r="F72" i="40"/>
  <c r="K56" i="11"/>
  <c r="K39" i="12" s="1"/>
  <c r="I43" i="20"/>
  <c r="M132" i="11"/>
  <c r="M134" i="11" s="1"/>
  <c r="M169" i="11" s="1"/>
  <c r="M146" i="11"/>
  <c r="M148" i="11" s="1"/>
  <c r="M170" i="11" s="1"/>
  <c r="E38" i="31"/>
  <c r="E48" i="31" s="1"/>
  <c r="I215" i="3"/>
  <c r="J215" i="3" s="1"/>
  <c r="I15" i="31" s="1"/>
  <c r="D238" i="3"/>
  <c r="D247" i="3" s="1"/>
  <c r="H38" i="31"/>
  <c r="H48" i="31" s="1"/>
  <c r="I237" i="3"/>
  <c r="I246" i="3" s="1"/>
  <c r="L234" i="3"/>
  <c r="L235" i="3"/>
  <c r="C39" i="31"/>
  <c r="F237" i="3"/>
  <c r="G237" i="3" s="1"/>
  <c r="F39" i="31" s="1"/>
  <c r="J37" i="31"/>
  <c r="K214" i="3"/>
  <c r="J14" i="31" s="1"/>
  <c r="D30" i="29"/>
  <c r="O37" i="29"/>
  <c r="O32" i="29"/>
  <c r="D35" i="29"/>
  <c r="D32" i="29"/>
  <c r="O34" i="29"/>
  <c r="O36" i="29"/>
  <c r="O35" i="29"/>
  <c r="D33" i="29"/>
  <c r="D34" i="29"/>
  <c r="D31" i="29"/>
  <c r="O33" i="29"/>
  <c r="H14" i="31"/>
  <c r="K236" i="3"/>
  <c r="J38" i="31" s="1"/>
  <c r="J48" i="31" s="1"/>
  <c r="H67" i="10"/>
  <c r="U10" i="25" s="1"/>
  <c r="Q109" i="39"/>
  <c r="D67" i="10"/>
  <c r="M10" i="25" s="1"/>
  <c r="O31" i="29"/>
  <c r="D29" i="29"/>
  <c r="E40" i="29"/>
  <c r="C38" i="29"/>
  <c r="D28" i="29"/>
  <c r="O30" i="29"/>
  <c r="E67" i="10"/>
  <c r="O10" i="25" s="1"/>
  <c r="D21" i="10"/>
  <c r="F67" i="10"/>
  <c r="Q10" i="25" s="1"/>
  <c r="R39" i="25" s="1"/>
  <c r="E21" i="10"/>
  <c r="C15" i="31"/>
  <c r="C25" i="31" s="1"/>
  <c r="G62" i="33"/>
  <c r="B75" i="40" s="1"/>
  <c r="D216" i="3"/>
  <c r="D225" i="3" s="1"/>
  <c r="K59" i="33"/>
  <c r="D15" i="25"/>
  <c r="O187" i="11"/>
  <c r="O188" i="11"/>
  <c r="J26" i="11"/>
  <c r="R88" i="39"/>
  <c r="E26" i="10"/>
  <c r="E24" i="10"/>
  <c r="L213" i="3"/>
  <c r="D19" i="25"/>
  <c r="R90" i="39"/>
  <c r="D16" i="25"/>
  <c r="R87" i="39"/>
  <c r="O185" i="11"/>
  <c r="O186" i="11"/>
  <c r="DS17" i="7"/>
  <c r="DS71" i="7" s="1"/>
  <c r="I52" i="11"/>
  <c r="I58" i="11" s="1"/>
  <c r="G52" i="11"/>
  <c r="G58" i="11" s="1"/>
  <c r="K52" i="11"/>
  <c r="K58" i="11" s="1"/>
  <c r="N52" i="11"/>
  <c r="N58" i="11" s="1"/>
  <c r="N41" i="12" s="1"/>
  <c r="M52" i="11"/>
  <c r="M58" i="11" s="1"/>
  <c r="M41" i="12" s="1"/>
  <c r="J52" i="11"/>
  <c r="J58" i="11" s="1"/>
  <c r="J41" i="12" s="1"/>
  <c r="J43" i="12" s="1"/>
  <c r="H52" i="11"/>
  <c r="H58" i="11" s="1"/>
  <c r="F52" i="11"/>
  <c r="F58" i="11" s="1"/>
  <c r="L52" i="11"/>
  <c r="L58" i="11" s="1"/>
  <c r="L41" i="12" s="1"/>
  <c r="L25" i="11"/>
  <c r="L30" i="12" s="1"/>
  <c r="K22" i="11"/>
  <c r="K29" i="12" s="1"/>
  <c r="K21" i="11"/>
  <c r="J28" i="12"/>
  <c r="J31" i="12" s="1"/>
  <c r="J37" i="12" s="1"/>
  <c r="DM17" i="7"/>
  <c r="DM71" i="7" s="1"/>
  <c r="IN17" i="7"/>
  <c r="F197" i="3"/>
  <c r="L17" i="31"/>
  <c r="N99" i="29"/>
  <c r="O99" i="29" s="1"/>
  <c r="P99" i="29" s="1"/>
  <c r="B101" i="29" s="1"/>
  <c r="D101" i="29" s="1"/>
  <c r="M78" i="29"/>
  <c r="N78" i="29" s="1"/>
  <c r="O78" i="29" s="1"/>
  <c r="B77" i="29" s="1"/>
  <c r="E77" i="29" s="1"/>
  <c r="M69" i="29"/>
  <c r="N69" i="29" s="1"/>
  <c r="O69" i="29" s="1"/>
  <c r="B68" i="29" s="1"/>
  <c r="D68" i="29" s="1"/>
  <c r="M82" i="29"/>
  <c r="N82" i="29" s="1"/>
  <c r="O82" i="29" s="1"/>
  <c r="B81" i="29" s="1"/>
  <c r="F81" i="29" s="1"/>
  <c r="M77" i="29"/>
  <c r="N77" i="29" s="1"/>
  <c r="O77" i="29" s="1"/>
  <c r="B76" i="29" s="1"/>
  <c r="F76" i="29" s="1"/>
  <c r="M68" i="29"/>
  <c r="N68" i="29" s="1"/>
  <c r="O68" i="29" s="1"/>
  <c r="B67" i="29" s="1"/>
  <c r="N100" i="29"/>
  <c r="O100" i="29" s="1"/>
  <c r="P100" i="29" s="1"/>
  <c r="B102" i="29" s="1"/>
  <c r="F102" i="29" s="1"/>
  <c r="G102" i="29" s="1"/>
  <c r="M70" i="29"/>
  <c r="N70" i="29" s="1"/>
  <c r="O70" i="29" s="1"/>
  <c r="B69" i="29" s="1"/>
  <c r="F69" i="29" s="1"/>
  <c r="G69" i="29" s="1"/>
  <c r="M76" i="29"/>
  <c r="N76" i="29" s="1"/>
  <c r="O76" i="29" s="1"/>
  <c r="B75" i="29" s="1"/>
  <c r="D75" i="29" s="1"/>
  <c r="M71" i="29"/>
  <c r="N71" i="29" s="1"/>
  <c r="O71" i="29" s="1"/>
  <c r="B70" i="29" s="1"/>
  <c r="L84" i="29"/>
  <c r="N104" i="29"/>
  <c r="O104" i="29" s="1"/>
  <c r="P104" i="29" s="1"/>
  <c r="M74" i="29"/>
  <c r="N74" i="29" s="1"/>
  <c r="O74" i="29" s="1"/>
  <c r="B73" i="29" s="1"/>
  <c r="F73" i="29" s="1"/>
  <c r="G73" i="29" s="1"/>
  <c r="M75" i="29"/>
  <c r="N75" i="29" s="1"/>
  <c r="O75" i="29" s="1"/>
  <c r="B74" i="29" s="1"/>
  <c r="M79" i="29"/>
  <c r="N79" i="29" s="1"/>
  <c r="O79" i="29" s="1"/>
  <c r="B78" i="29" s="1"/>
  <c r="G78" i="29" s="1"/>
  <c r="M80" i="29"/>
  <c r="N80" i="29" s="1"/>
  <c r="O80" i="29" s="1"/>
  <c r="B79" i="29" s="1"/>
  <c r="D79" i="29" s="1"/>
  <c r="M72" i="29"/>
  <c r="N72" i="29" s="1"/>
  <c r="O72" i="29" s="1"/>
  <c r="B71" i="29" s="1"/>
  <c r="F71" i="29" s="1"/>
  <c r="G71" i="29" s="1"/>
  <c r="M73" i="29"/>
  <c r="N73" i="29" s="1"/>
  <c r="O73" i="29" s="1"/>
  <c r="B72" i="29" s="1"/>
  <c r="F72" i="29" s="1"/>
  <c r="M81" i="29"/>
  <c r="N81" i="29" s="1"/>
  <c r="O81" i="29" s="1"/>
  <c r="B80" i="29" s="1"/>
  <c r="D80" i="29" s="1"/>
  <c r="P69" i="29"/>
  <c r="N93" i="29"/>
  <c r="O93" i="29" s="1"/>
  <c r="P93" i="29" s="1"/>
  <c r="B95" i="29" s="1"/>
  <c r="D95" i="29" s="1"/>
  <c r="Q92" i="29"/>
  <c r="N92" i="29"/>
  <c r="O92" i="29" s="1"/>
  <c r="P92" i="29" s="1"/>
  <c r="B94" i="29" s="1"/>
  <c r="D94" i="29" s="1"/>
  <c r="N97" i="29"/>
  <c r="O97" i="29" s="1"/>
  <c r="P97" i="29" s="1"/>
  <c r="B99" i="29" s="1"/>
  <c r="G99" i="29" s="1"/>
  <c r="N103" i="29"/>
  <c r="O103" i="29" s="1"/>
  <c r="P103" i="29" s="1"/>
  <c r="N98" i="29"/>
  <c r="O98" i="29" s="1"/>
  <c r="P98" i="29" s="1"/>
  <c r="B100" i="29" s="1"/>
  <c r="D100" i="29" s="1"/>
  <c r="N95" i="29"/>
  <c r="O95" i="29" s="1"/>
  <c r="P95" i="29" s="1"/>
  <c r="B97" i="29" s="1"/>
  <c r="F97" i="29" s="1"/>
  <c r="G97" i="29" s="1"/>
  <c r="N96" i="29"/>
  <c r="O96" i="29" s="1"/>
  <c r="P96" i="29" s="1"/>
  <c r="B98" i="29" s="1"/>
  <c r="F98" i="29" s="1"/>
  <c r="G98" i="29" s="1"/>
  <c r="N102" i="29"/>
  <c r="O102" i="29" s="1"/>
  <c r="P102" i="29" s="1"/>
  <c r="B104" i="29" s="1"/>
  <c r="D104" i="29" s="1"/>
  <c r="N94" i="29"/>
  <c r="O94" i="29" s="1"/>
  <c r="P94" i="29" s="1"/>
  <c r="B96" i="29" s="1"/>
  <c r="F96" i="29" s="1"/>
  <c r="G96" i="29" s="1"/>
  <c r="N101" i="29"/>
  <c r="O101" i="29" s="1"/>
  <c r="P101" i="29" s="1"/>
  <c r="B103" i="29" s="1"/>
  <c r="D103" i="29" s="1"/>
  <c r="G22" i="39"/>
  <c r="M28" i="39"/>
  <c r="J21" i="39"/>
  <c r="J27" i="39"/>
  <c r="J20" i="39"/>
  <c r="G23" i="39"/>
  <c r="M25" i="39"/>
  <c r="D27" i="39"/>
  <c r="G27" i="39"/>
  <c r="M29" i="39"/>
  <c r="D22" i="39"/>
  <c r="I23" i="39"/>
  <c r="K26" i="39"/>
  <c r="K24" i="39"/>
  <c r="F22" i="39"/>
  <c r="I22" i="39"/>
  <c r="B25" i="39"/>
  <c r="K27" i="39"/>
  <c r="F23" i="39"/>
  <c r="F26" i="39"/>
  <c r="I20" i="39"/>
  <c r="G26" i="39"/>
  <c r="M22" i="39"/>
  <c r="D29" i="39"/>
  <c r="G21" i="39"/>
  <c r="M23" i="39"/>
  <c r="M26" i="39"/>
  <c r="D23" i="39"/>
  <c r="M27" i="39"/>
  <c r="D28" i="39"/>
  <c r="D20" i="39"/>
  <c r="I25" i="39"/>
  <c r="B28" i="39"/>
  <c r="K28" i="39"/>
  <c r="B20" i="39"/>
  <c r="B23" i="39"/>
  <c r="K25" i="39"/>
  <c r="I28" i="39"/>
  <c r="B29" i="39"/>
  <c r="F24" i="39"/>
  <c r="F29" i="39"/>
  <c r="M24" i="39"/>
  <c r="D25" i="39"/>
  <c r="G24" i="39"/>
  <c r="D21" i="39"/>
  <c r="M21" i="39"/>
  <c r="J24" i="39"/>
  <c r="G28" i="39"/>
  <c r="K20" i="39"/>
  <c r="J28" i="39"/>
  <c r="D26" i="39"/>
  <c r="B22" i="39"/>
  <c r="K22" i="39"/>
  <c r="F21" i="39"/>
  <c r="I27" i="39"/>
  <c r="B21" i="39"/>
  <c r="K23" i="39"/>
  <c r="I26" i="39"/>
  <c r="I29" i="39"/>
  <c r="K29" i="39"/>
  <c r="F25" i="39"/>
  <c r="J23" i="39"/>
  <c r="M20" i="39"/>
  <c r="J25" i="39"/>
  <c r="F20" i="39"/>
  <c r="J22" i="39"/>
  <c r="G25" i="39"/>
  <c r="J29" i="39"/>
  <c r="J26" i="39"/>
  <c r="G29" i="39"/>
  <c r="D24" i="39"/>
  <c r="I21" i="39"/>
  <c r="B24" i="39"/>
  <c r="B26" i="39"/>
  <c r="G20" i="39"/>
  <c r="K21" i="39"/>
  <c r="I24" i="39"/>
  <c r="B27" i="39"/>
  <c r="F27" i="39"/>
  <c r="F28" i="39"/>
  <c r="GL19" i="7"/>
  <c r="E58" i="11"/>
  <c r="E41" i="12" s="1"/>
  <c r="G215" i="3"/>
  <c r="F15" i="31" s="1"/>
  <c r="E15" i="31"/>
  <c r="E25" i="31" s="1"/>
  <c r="GZ19" i="7"/>
  <c r="O55" i="29" s="1"/>
  <c r="F55" i="29" s="1"/>
  <c r="GZ76" i="7"/>
  <c r="D55" i="29" s="1"/>
  <c r="HM15" i="7"/>
  <c r="X10" i="27"/>
  <c r="N59" i="41" s="1"/>
  <c r="HL16" i="7"/>
  <c r="HM16" i="7"/>
  <c r="B56" i="29"/>
  <c r="B80" i="41" s="1"/>
  <c r="M104" i="11"/>
  <c r="M106" i="11" s="1"/>
  <c r="M167" i="11" s="1"/>
  <c r="M118" i="11"/>
  <c r="M120" i="11" s="1"/>
  <c r="M168" i="11" s="1"/>
  <c r="O68" i="11"/>
  <c r="O70" i="11" s="1"/>
  <c r="IM26" i="7"/>
  <c r="IM27" i="7"/>
  <c r="N201" i="11"/>
  <c r="O7" i="6"/>
  <c r="O233" i="6" s="1"/>
  <c r="O12" i="12"/>
  <c r="O13" i="11"/>
  <c r="Q63" i="6"/>
  <c r="P6" i="6"/>
  <c r="P67" i="6"/>
  <c r="M84" i="12"/>
  <c r="M143" i="12"/>
  <c r="M142" i="12"/>
  <c r="M144" i="12"/>
  <c r="M67" i="11"/>
  <c r="M66" i="11" s="1"/>
  <c r="P12" i="11"/>
  <c r="P66" i="6"/>
  <c r="O134" i="12"/>
  <c r="O92" i="12"/>
  <c r="O201" i="11" s="1"/>
  <c r="L57" i="11"/>
  <c r="L40" i="12" s="1"/>
  <c r="M37" i="11"/>
  <c r="M45" i="11"/>
  <c r="M375" i="6"/>
  <c r="M376" i="6" s="1"/>
  <c r="M31" i="11"/>
  <c r="N14" i="12"/>
  <c r="N15" i="12" s="1"/>
  <c r="N206" i="12"/>
  <c r="N262" i="12" s="1"/>
  <c r="O46" i="11"/>
  <c r="O38" i="11"/>
  <c r="L56" i="11"/>
  <c r="O6" i="12"/>
  <c r="O13" i="12" s="1"/>
  <c r="O6" i="11"/>
  <c r="O52" i="11" s="1"/>
  <c r="O6" i="35"/>
  <c r="O6" i="22"/>
  <c r="O6" i="26"/>
  <c r="O6" i="13"/>
  <c r="O6" i="14"/>
  <c r="O6" i="16"/>
  <c r="O6" i="17"/>
  <c r="K378" i="6"/>
  <c r="N7" i="11"/>
  <c r="N7" i="12"/>
  <c r="N7" i="35"/>
  <c r="N7" i="16"/>
  <c r="N7" i="22"/>
  <c r="N7" i="13"/>
  <c r="N7" i="26"/>
  <c r="N7" i="17"/>
  <c r="N7" i="14"/>
  <c r="IO16" i="7"/>
  <c r="IP15" i="7"/>
  <c r="L217" i="12"/>
  <c r="L107" i="12"/>
  <c r="P8" i="12"/>
  <c r="P8" i="11"/>
  <c r="P8" i="35"/>
  <c r="P8" i="14"/>
  <c r="P8" i="26"/>
  <c r="P8" i="22"/>
  <c r="P8" i="13"/>
  <c r="P8" i="16"/>
  <c r="P8" i="17"/>
  <c r="R64" i="6"/>
  <c r="Q65" i="6"/>
  <c r="Q8" i="6"/>
  <c r="B82" i="19"/>
  <c r="L37" i="11"/>
  <c r="M39" i="11" s="1"/>
  <c r="L45" i="11"/>
  <c r="M47" i="11" s="1"/>
  <c r="L375" i="6"/>
  <c r="L376" i="6" s="1"/>
  <c r="L377" i="6" s="1"/>
  <c r="L31" i="11"/>
  <c r="N91" i="11"/>
  <c r="N105" i="11"/>
  <c r="N119" i="11"/>
  <c r="N133" i="11"/>
  <c r="N130" i="11" s="1"/>
  <c r="N131" i="11" s="1"/>
  <c r="N147" i="11"/>
  <c r="N144" i="11" s="1"/>
  <c r="N145" i="11" s="1"/>
  <c r="N161" i="11"/>
  <c r="N158" i="11" s="1"/>
  <c r="N159" i="11" s="1"/>
  <c r="N14" i="11"/>
  <c r="T9" i="36"/>
  <c r="S75" i="36"/>
  <c r="S64" i="36"/>
  <c r="S53" i="36"/>
  <c r="S42" i="36"/>
  <c r="S31" i="36"/>
  <c r="S20" i="36"/>
  <c r="D81" i="19"/>
  <c r="B44" i="46"/>
  <c r="B47" i="46"/>
  <c r="Z81" i="19"/>
  <c r="O81" i="19"/>
  <c r="B43" i="46"/>
  <c r="M236" i="6" l="1"/>
  <c r="M237" i="6" s="1"/>
  <c r="L24" i="11"/>
  <c r="O234" i="6"/>
  <c r="O19" i="11" s="1"/>
  <c r="O18" i="11"/>
  <c r="M90" i="11"/>
  <c r="M92" i="11" s="1"/>
  <c r="M166" i="11" s="1"/>
  <c r="M172" i="11" s="1"/>
  <c r="M25" i="12" s="1"/>
  <c r="M26" i="12" s="1"/>
  <c r="N160" i="11"/>
  <c r="N162" i="11" s="1"/>
  <c r="N171" i="11" s="1"/>
  <c r="D13" i="25"/>
  <c r="K61" i="33"/>
  <c r="K37" i="31"/>
  <c r="K36" i="31"/>
  <c r="K13" i="31"/>
  <c r="N132" i="11"/>
  <c r="N134" i="11" s="1"/>
  <c r="N169" i="11" s="1"/>
  <c r="N146" i="11"/>
  <c r="N148" i="11" s="1"/>
  <c r="N170" i="11" s="1"/>
  <c r="K215" i="3"/>
  <c r="J15" i="31" s="1"/>
  <c r="J25" i="31" s="1"/>
  <c r="H15" i="31"/>
  <c r="H25" i="31" s="1"/>
  <c r="J237" i="3"/>
  <c r="I39" i="31" s="1"/>
  <c r="H39" i="31"/>
  <c r="L236" i="3"/>
  <c r="J15" i="36"/>
  <c r="N15" i="36"/>
  <c r="R15" i="36"/>
  <c r="V15" i="36"/>
  <c r="Z15" i="36"/>
  <c r="AD15" i="36"/>
  <c r="AH15" i="36"/>
  <c r="AL15" i="36"/>
  <c r="AP15" i="36"/>
  <c r="AT15" i="36"/>
  <c r="AX15" i="36"/>
  <c r="BB15" i="36"/>
  <c r="BF15" i="36"/>
  <c r="BJ15" i="36"/>
  <c r="BN15" i="36"/>
  <c r="BR15" i="36"/>
  <c r="BV15" i="36"/>
  <c r="BZ15" i="36"/>
  <c r="CD15" i="36"/>
  <c r="CH15" i="36"/>
  <c r="CL15" i="36"/>
  <c r="CP15" i="36"/>
  <c r="CT15" i="36"/>
  <c r="CX15" i="36"/>
  <c r="DB15" i="36"/>
  <c r="DF15" i="36"/>
  <c r="DJ15" i="36"/>
  <c r="DN15" i="36"/>
  <c r="DR15" i="36"/>
  <c r="DV15" i="36"/>
  <c r="I15" i="36"/>
  <c r="M15" i="36"/>
  <c r="Q15" i="36"/>
  <c r="U15" i="36"/>
  <c r="Y15" i="36"/>
  <c r="AC15" i="36"/>
  <c r="AG15" i="36"/>
  <c r="AK15" i="36"/>
  <c r="AO15" i="36"/>
  <c r="AS15" i="36"/>
  <c r="AW15" i="36"/>
  <c r="BA15" i="36"/>
  <c r="BE15" i="36"/>
  <c r="BI15" i="36"/>
  <c r="BM15" i="36"/>
  <c r="BQ15" i="36"/>
  <c r="BU15" i="36"/>
  <c r="BY15" i="36"/>
  <c r="CC15" i="36"/>
  <c r="CG15" i="36"/>
  <c r="CK15" i="36"/>
  <c r="CO15" i="36"/>
  <c r="CS15" i="36"/>
  <c r="CW15" i="36"/>
  <c r="DA15" i="36"/>
  <c r="DE15" i="36"/>
  <c r="DI15" i="36"/>
  <c r="DM15" i="36"/>
  <c r="DQ15" i="36"/>
  <c r="DU15" i="36"/>
  <c r="H15" i="36"/>
  <c r="L15" i="36"/>
  <c r="P15" i="36"/>
  <c r="T15" i="36"/>
  <c r="X15" i="36"/>
  <c r="AB15" i="36"/>
  <c r="AF15" i="36"/>
  <c r="AJ15" i="36"/>
  <c r="AN15" i="36"/>
  <c r="AR15" i="36"/>
  <c r="AV15" i="36"/>
  <c r="AZ15" i="36"/>
  <c r="BD15" i="36"/>
  <c r="BH15" i="36"/>
  <c r="BL15" i="36"/>
  <c r="BP15" i="36"/>
  <c r="BT15" i="36"/>
  <c r="BX15" i="36"/>
  <c r="CB15" i="36"/>
  <c r="CF15" i="36"/>
  <c r="CJ15" i="36"/>
  <c r="CN15" i="36"/>
  <c r="CR15" i="36"/>
  <c r="CV15" i="36"/>
  <c r="CZ15" i="36"/>
  <c r="DD15" i="36"/>
  <c r="DH15" i="36"/>
  <c r="DL15" i="36"/>
  <c r="DP15" i="36"/>
  <c r="DT15" i="36"/>
  <c r="G15" i="36"/>
  <c r="K15" i="36"/>
  <c r="O15" i="36"/>
  <c r="S15" i="36"/>
  <c r="W15" i="36"/>
  <c r="AA15" i="36"/>
  <c r="AE15" i="36"/>
  <c r="AI15" i="36"/>
  <c r="AM15" i="36"/>
  <c r="AQ15" i="36"/>
  <c r="AU15" i="36"/>
  <c r="AY15" i="36"/>
  <c r="BC15" i="36"/>
  <c r="BG15" i="36"/>
  <c r="BK15" i="36"/>
  <c r="BO15" i="36"/>
  <c r="BS15" i="36"/>
  <c r="BW15" i="36"/>
  <c r="CA15" i="36"/>
  <c r="CE15" i="36"/>
  <c r="CI15" i="36"/>
  <c r="CM15" i="36"/>
  <c r="CQ15" i="36"/>
  <c r="CU15" i="36"/>
  <c r="CY15" i="36"/>
  <c r="DC15" i="36"/>
  <c r="DG15" i="36"/>
  <c r="DK15" i="36"/>
  <c r="DO15" i="36"/>
  <c r="DS15" i="36"/>
  <c r="DW15" i="36"/>
  <c r="E15" i="24"/>
  <c r="N15" i="24"/>
  <c r="S15" i="24"/>
  <c r="D15" i="24"/>
  <c r="P15" i="24"/>
  <c r="T15" i="24"/>
  <c r="F246" i="3"/>
  <c r="E39" i="31"/>
  <c r="I238" i="3"/>
  <c r="H40" i="31" s="1"/>
  <c r="H49" i="31" s="1"/>
  <c r="K237" i="3"/>
  <c r="K246" i="3" s="1"/>
  <c r="F216" i="3"/>
  <c r="F225" i="3" s="1"/>
  <c r="C40" i="31"/>
  <c r="C49" i="31" s="1"/>
  <c r="D239" i="3"/>
  <c r="D248" i="3" s="1"/>
  <c r="F238" i="3"/>
  <c r="F247" i="3" s="1"/>
  <c r="L214" i="3"/>
  <c r="D217" i="3"/>
  <c r="F217" i="3" s="1"/>
  <c r="I216" i="3"/>
  <c r="K216" i="3" s="1"/>
  <c r="C16" i="31"/>
  <c r="K52" i="20"/>
  <c r="R84" i="39"/>
  <c r="D38" i="29"/>
  <c r="D40" i="29" s="1"/>
  <c r="O29" i="29"/>
  <c r="Q40" i="29" s="1"/>
  <c r="E38" i="29"/>
  <c r="I45" i="20"/>
  <c r="F74" i="40"/>
  <c r="P187" i="11"/>
  <c r="P188" i="11"/>
  <c r="K26" i="11"/>
  <c r="P185" i="11"/>
  <c r="P186" i="11"/>
  <c r="ED17" i="7"/>
  <c r="ED71" i="7" s="1"/>
  <c r="M25" i="11"/>
  <c r="M30" i="12" s="1"/>
  <c r="L22" i="11"/>
  <c r="J45" i="12"/>
  <c r="J208" i="12" s="1"/>
  <c r="J224" i="12" s="1"/>
  <c r="L21" i="11"/>
  <c r="K28" i="12"/>
  <c r="K31" i="12" s="1"/>
  <c r="K37" i="12" s="1"/>
  <c r="IO17" i="7"/>
  <c r="F198" i="3"/>
  <c r="L18" i="31"/>
  <c r="L41" i="31" s="1"/>
  <c r="L26" i="31"/>
  <c r="L40" i="31"/>
  <c r="L49" i="31" s="1"/>
  <c r="F101" i="29"/>
  <c r="G101" i="29" s="1"/>
  <c r="E81" i="29"/>
  <c r="K42" i="45"/>
  <c r="F77" i="29"/>
  <c r="F78" i="29"/>
  <c r="D77" i="29"/>
  <c r="D81" i="29"/>
  <c r="G77" i="29"/>
  <c r="G81" i="29"/>
  <c r="M84" i="29"/>
  <c r="G76" i="29"/>
  <c r="D73" i="29"/>
  <c r="D102" i="29"/>
  <c r="F70" i="29"/>
  <c r="G70" i="29" s="1"/>
  <c r="F68" i="29"/>
  <c r="G68" i="29" s="1"/>
  <c r="F100" i="29"/>
  <c r="G100" i="29" s="1"/>
  <c r="D70" i="29"/>
  <c r="D76" i="29"/>
  <c r="D98" i="29"/>
  <c r="D72" i="29"/>
  <c r="D69" i="29"/>
  <c r="D99" i="29"/>
  <c r="D96" i="29"/>
  <c r="F79" i="29"/>
  <c r="D74" i="29"/>
  <c r="K41" i="12"/>
  <c r="K43" i="12" s="1"/>
  <c r="K59" i="11"/>
  <c r="K71" i="11" s="1"/>
  <c r="K72" i="11" s="1"/>
  <c r="F94" i="29"/>
  <c r="G94" i="29" s="1"/>
  <c r="F95" i="29"/>
  <c r="G95" i="29" s="1"/>
  <c r="E80" i="29"/>
  <c r="F80" i="29"/>
  <c r="D71" i="29"/>
  <c r="D78" i="29"/>
  <c r="D97" i="29"/>
  <c r="F75" i="29"/>
  <c r="G75" i="29" s="1"/>
  <c r="F103" i="29"/>
  <c r="F104" i="29"/>
  <c r="G104" i="29" s="1"/>
  <c r="G80" i="29"/>
  <c r="E78" i="29"/>
  <c r="F99" i="29"/>
  <c r="G72" i="29"/>
  <c r="G79" i="29"/>
  <c r="E79" i="29"/>
  <c r="F74" i="29"/>
  <c r="G74" i="29" s="1"/>
  <c r="G103" i="29"/>
  <c r="G41" i="12"/>
  <c r="G43" i="12" s="1"/>
  <c r="G45" i="12" s="1"/>
  <c r="G208" i="12" s="1"/>
  <c r="G59" i="11"/>
  <c r="G71" i="11" s="1"/>
  <c r="G72" i="11" s="1"/>
  <c r="E103" i="29"/>
  <c r="I59" i="11"/>
  <c r="I71" i="11" s="1"/>
  <c r="I72" i="11" s="1"/>
  <c r="I41" i="12"/>
  <c r="I43" i="12" s="1"/>
  <c r="I45" i="12" s="1"/>
  <c r="I208" i="12" s="1"/>
  <c r="I219" i="12" s="1"/>
  <c r="J59" i="11"/>
  <c r="J71" i="11" s="1"/>
  <c r="J72" i="11" s="1"/>
  <c r="K40" i="33"/>
  <c r="G58" i="29"/>
  <c r="F67" i="29"/>
  <c r="D67" i="29"/>
  <c r="F41" i="12"/>
  <c r="F43" i="12" s="1"/>
  <c r="F45" i="12" s="1"/>
  <c r="F59" i="11"/>
  <c r="F71" i="11" s="1"/>
  <c r="F72" i="11" s="1"/>
  <c r="H41" i="12"/>
  <c r="H43" i="12" s="1"/>
  <c r="H45" i="12" s="1"/>
  <c r="H83" i="12" s="1"/>
  <c r="H85" i="12" s="1"/>
  <c r="H59" i="11"/>
  <c r="H71" i="11" s="1"/>
  <c r="H72" i="11" s="1"/>
  <c r="E59" i="11"/>
  <c r="E71" i="11" s="1"/>
  <c r="E72" i="11" s="1"/>
  <c r="E43" i="12"/>
  <c r="HA19" i="7"/>
  <c r="O56" i="29" s="1"/>
  <c r="F56" i="29" s="1"/>
  <c r="HA76" i="7"/>
  <c r="D56" i="29" s="1"/>
  <c r="N102" i="11"/>
  <c r="N103" i="11" s="1"/>
  <c r="N104" i="11" s="1"/>
  <c r="N106" i="11" s="1"/>
  <c r="N167" i="11" s="1"/>
  <c r="N116" i="11"/>
  <c r="N117" i="11" s="1"/>
  <c r="N118" i="11" s="1"/>
  <c r="N120" i="11" s="1"/>
  <c r="N168" i="11" s="1"/>
  <c r="N88" i="11"/>
  <c r="N89" i="11" s="1"/>
  <c r="P68" i="11"/>
  <c r="P70" i="11" s="1"/>
  <c r="IN26" i="7"/>
  <c r="IN27" i="7"/>
  <c r="M377" i="6"/>
  <c r="N39" i="11"/>
  <c r="M56" i="11"/>
  <c r="M57" i="11"/>
  <c r="M40" i="12" s="1"/>
  <c r="N47" i="11"/>
  <c r="Q8" i="12"/>
  <c r="Q8" i="35"/>
  <c r="Q8" i="14"/>
  <c r="Q8" i="26"/>
  <c r="Q8" i="22"/>
  <c r="Q8" i="11"/>
  <c r="Q8" i="16"/>
  <c r="Q8" i="17"/>
  <c r="Q8" i="13"/>
  <c r="S64" i="6"/>
  <c r="R65" i="6"/>
  <c r="R8" i="6"/>
  <c r="IP16" i="7"/>
  <c r="IQ15" i="7"/>
  <c r="N30" i="11"/>
  <c r="L378" i="6"/>
  <c r="O91" i="11"/>
  <c r="O105" i="11"/>
  <c r="O119" i="11"/>
  <c r="O133" i="11"/>
  <c r="O130" i="11" s="1"/>
  <c r="O131" i="11" s="1"/>
  <c r="O147" i="11"/>
  <c r="O144" i="11" s="1"/>
  <c r="O145" i="11" s="1"/>
  <c r="O161" i="11"/>
  <c r="O158" i="11" s="1"/>
  <c r="O159" i="11" s="1"/>
  <c r="O58" i="11"/>
  <c r="O41" i="12" s="1"/>
  <c r="O14" i="11"/>
  <c r="L39" i="12"/>
  <c r="L43" i="12" s="1"/>
  <c r="L59" i="11"/>
  <c r="L71" i="11" s="1"/>
  <c r="L72" i="11" s="1"/>
  <c r="P216" i="12"/>
  <c r="P46" i="11"/>
  <c r="P38" i="11"/>
  <c r="R63" i="6"/>
  <c r="Q6" i="6"/>
  <c r="Q67" i="6"/>
  <c r="T75" i="36"/>
  <c r="T64" i="36"/>
  <c r="T53" i="36"/>
  <c r="T42" i="36"/>
  <c r="T31" i="36"/>
  <c r="T20" i="36"/>
  <c r="U9" i="36"/>
  <c r="B83" i="19"/>
  <c r="Q12" i="11"/>
  <c r="Q66" i="6"/>
  <c r="P134" i="12"/>
  <c r="P92" i="12"/>
  <c r="P201" i="11" s="1"/>
  <c r="O14" i="12"/>
  <c r="O15" i="12" s="1"/>
  <c r="O206" i="12"/>
  <c r="O262" i="12" s="1"/>
  <c r="N84" i="12"/>
  <c r="N143" i="12"/>
  <c r="N144" i="12"/>
  <c r="N67" i="11"/>
  <c r="N66" i="11" s="1"/>
  <c r="N142" i="12"/>
  <c r="P7" i="6"/>
  <c r="P233" i="6" s="1"/>
  <c r="P12" i="12"/>
  <c r="P13" i="11"/>
  <c r="M217" i="12"/>
  <c r="M107" i="12"/>
  <c r="P6" i="12"/>
  <c r="P13" i="12" s="1"/>
  <c r="P6" i="11"/>
  <c r="P52" i="11" s="1"/>
  <c r="P6" i="35"/>
  <c r="P6" i="22"/>
  <c r="P6" i="14"/>
  <c r="P6" i="26"/>
  <c r="P6" i="16"/>
  <c r="P6" i="17"/>
  <c r="P6" i="13"/>
  <c r="O7" i="12"/>
  <c r="O7" i="11"/>
  <c r="O7" i="13"/>
  <c r="O7" i="26"/>
  <c r="O7" i="17"/>
  <c r="O7" i="14"/>
  <c r="O7" i="35"/>
  <c r="O7" i="16"/>
  <c r="O7" i="22"/>
  <c r="Z82" i="19"/>
  <c r="O82" i="19"/>
  <c r="B41" i="46"/>
  <c r="D82" i="19"/>
  <c r="M24" i="11" l="1"/>
  <c r="M26" i="11" s="1"/>
  <c r="N236" i="6"/>
  <c r="N237" i="6" s="1"/>
  <c r="P234" i="6"/>
  <c r="P19" i="11" s="1"/>
  <c r="P18" i="11"/>
  <c r="N90" i="11"/>
  <c r="N92" i="11" s="1"/>
  <c r="N166" i="11" s="1"/>
  <c r="N172" i="11" s="1"/>
  <c r="N25" i="12" s="1"/>
  <c r="N26" i="12" s="1"/>
  <c r="O160" i="11"/>
  <c r="O162" i="11" s="1"/>
  <c r="O171" i="11" s="1"/>
  <c r="K58" i="20"/>
  <c r="K14" i="31"/>
  <c r="K38" i="31"/>
  <c r="O132" i="11"/>
  <c r="O134" i="11" s="1"/>
  <c r="O169" i="11" s="1"/>
  <c r="O146" i="11"/>
  <c r="O148" i="11" s="1"/>
  <c r="O170" i="11" s="1"/>
  <c r="L215" i="3"/>
  <c r="E16" i="31"/>
  <c r="J238" i="3"/>
  <c r="I40" i="31" s="1"/>
  <c r="K238" i="3"/>
  <c r="K247" i="3" s="1"/>
  <c r="I239" i="3"/>
  <c r="I248" i="3" s="1"/>
  <c r="G216" i="3"/>
  <c r="F16" i="31" s="1"/>
  <c r="L237" i="3"/>
  <c r="D218" i="3"/>
  <c r="D219" i="3" s="1"/>
  <c r="C41" i="31"/>
  <c r="I217" i="3"/>
  <c r="J217" i="3" s="1"/>
  <c r="I17" i="31" s="1"/>
  <c r="I247" i="3"/>
  <c r="F239" i="3"/>
  <c r="F248" i="3" s="1"/>
  <c r="C17" i="31"/>
  <c r="C26" i="31" s="1"/>
  <c r="D240" i="3"/>
  <c r="D241" i="3" s="1"/>
  <c r="E40" i="31"/>
  <c r="E49" i="31" s="1"/>
  <c r="J39" i="31"/>
  <c r="G238" i="3"/>
  <c r="F40" i="31" s="1"/>
  <c r="J216" i="3"/>
  <c r="I16" i="31" s="1"/>
  <c r="I225" i="3"/>
  <c r="H16" i="31"/>
  <c r="Q187" i="11"/>
  <c r="Q188" i="11"/>
  <c r="L26" i="11"/>
  <c r="Q185" i="11"/>
  <c r="Q186" i="11"/>
  <c r="EO17" i="7"/>
  <c r="EO71" i="7" s="1"/>
  <c r="N25" i="11"/>
  <c r="N30" i="12" s="1"/>
  <c r="L29" i="12"/>
  <c r="M22" i="11"/>
  <c r="M29" i="12" s="1"/>
  <c r="J219" i="12"/>
  <c r="J83" i="12"/>
  <c r="J85" i="12" s="1"/>
  <c r="K45" i="12"/>
  <c r="K83" i="12" s="1"/>
  <c r="K85" i="12" s="1"/>
  <c r="M21" i="11"/>
  <c r="L28" i="12"/>
  <c r="IP17" i="7"/>
  <c r="F199" i="3"/>
  <c r="L19" i="31"/>
  <c r="L42" i="31" s="1"/>
  <c r="E45" i="12"/>
  <c r="E83" i="12" s="1"/>
  <c r="G83" i="12"/>
  <c r="G85" i="12" s="1"/>
  <c r="G107" i="29"/>
  <c r="C107" i="29"/>
  <c r="E98" i="29" s="1"/>
  <c r="C85" i="29"/>
  <c r="E76" i="29" s="1"/>
  <c r="I224" i="12"/>
  <c r="F107" i="29"/>
  <c r="E104" i="29"/>
  <c r="E100" i="29"/>
  <c r="E102" i="29"/>
  <c r="E101" i="29"/>
  <c r="E99" i="29"/>
  <c r="I83" i="12"/>
  <c r="I85" i="12" s="1"/>
  <c r="H208" i="12"/>
  <c r="H219" i="12" s="1"/>
  <c r="F85" i="29"/>
  <c r="G67" i="29"/>
  <c r="G85" i="29" s="1"/>
  <c r="F83" i="12"/>
  <c r="F85" i="12" s="1"/>
  <c r="F208" i="12"/>
  <c r="G217" i="3"/>
  <c r="F17" i="31" s="1"/>
  <c r="E17" i="31"/>
  <c r="E26" i="31" s="1"/>
  <c r="K225" i="3"/>
  <c r="L216" i="3"/>
  <c r="J16" i="31"/>
  <c r="J239" i="3"/>
  <c r="I41" i="31" s="1"/>
  <c r="G224" i="12"/>
  <c r="G219" i="12"/>
  <c r="O102" i="11"/>
  <c r="O103" i="11" s="1"/>
  <c r="O104" i="11" s="1"/>
  <c r="O106" i="11" s="1"/>
  <c r="O167" i="11" s="1"/>
  <c r="Q68" i="11"/>
  <c r="Q70" i="11" s="1"/>
  <c r="O116" i="11"/>
  <c r="O117" i="11" s="1"/>
  <c r="O118" i="11" s="1"/>
  <c r="O120" i="11" s="1"/>
  <c r="O168" i="11" s="1"/>
  <c r="O88" i="11"/>
  <c r="O89" i="11" s="1"/>
  <c r="IO27" i="7"/>
  <c r="IO26" i="7"/>
  <c r="P14" i="12"/>
  <c r="P15" i="12" s="1"/>
  <c r="P206" i="12"/>
  <c r="P262" i="12" s="1"/>
  <c r="N217" i="12"/>
  <c r="N107" i="12"/>
  <c r="Q216" i="12"/>
  <c r="Q38" i="11"/>
  <c r="Q46" i="11"/>
  <c r="S63" i="6"/>
  <c r="R6" i="6"/>
  <c r="R67" i="6"/>
  <c r="N37" i="11"/>
  <c r="O39" i="11" s="1"/>
  <c r="N45" i="11"/>
  <c r="O47" i="11" s="1"/>
  <c r="N375" i="6"/>
  <c r="N376" i="6" s="1"/>
  <c r="N377" i="6" s="1"/>
  <c r="N31" i="11"/>
  <c r="R8" i="12"/>
  <c r="R8" i="11"/>
  <c r="R8" i="35"/>
  <c r="R8" i="13"/>
  <c r="R8" i="14"/>
  <c r="R8" i="26"/>
  <c r="R8" i="22"/>
  <c r="R8" i="16"/>
  <c r="R8" i="17"/>
  <c r="T64" i="6"/>
  <c r="S65" i="6"/>
  <c r="S8" i="6"/>
  <c r="N56" i="11"/>
  <c r="O30" i="11"/>
  <c r="P91" i="11"/>
  <c r="P105" i="11"/>
  <c r="P119" i="11"/>
  <c r="P133" i="11"/>
  <c r="P130" i="11" s="1"/>
  <c r="P131" i="11" s="1"/>
  <c r="P147" i="11"/>
  <c r="P144" i="11" s="1"/>
  <c r="P145" i="11" s="1"/>
  <c r="P161" i="11"/>
  <c r="P158" i="11" s="1"/>
  <c r="P159" i="11" s="1"/>
  <c r="P58" i="11"/>
  <c r="P41" i="12" s="1"/>
  <c r="P14" i="11"/>
  <c r="P7" i="11"/>
  <c r="P7" i="12"/>
  <c r="P7" i="35"/>
  <c r="P7" i="16"/>
  <c r="P7" i="22"/>
  <c r="P7" i="13"/>
  <c r="P7" i="26"/>
  <c r="P7" i="17"/>
  <c r="P7" i="14"/>
  <c r="O84" i="12"/>
  <c r="O143" i="12"/>
  <c r="O142" i="12"/>
  <c r="O144" i="12"/>
  <c r="O67" i="11"/>
  <c r="O66" i="11" s="1"/>
  <c r="Q7" i="6"/>
  <c r="Q233" i="6" s="1"/>
  <c r="Q12" i="12"/>
  <c r="Q13" i="11"/>
  <c r="B84" i="19"/>
  <c r="V9" i="36"/>
  <c r="U75" i="36"/>
  <c r="U64" i="36"/>
  <c r="U53" i="36"/>
  <c r="U42" i="36"/>
  <c r="U31" i="36"/>
  <c r="U20" i="36"/>
  <c r="Q6" i="12"/>
  <c r="Q13" i="12" s="1"/>
  <c r="Q6" i="11"/>
  <c r="Q52" i="11" s="1"/>
  <c r="Q6" i="35"/>
  <c r="Q6" i="22"/>
  <c r="Q6" i="14"/>
  <c r="Q6" i="13"/>
  <c r="Q6" i="26"/>
  <c r="Q6" i="16"/>
  <c r="Q6" i="17"/>
  <c r="M378" i="6"/>
  <c r="IQ16" i="7"/>
  <c r="IR15" i="7"/>
  <c r="IR16" i="7" s="1"/>
  <c r="R12" i="11"/>
  <c r="R66" i="6"/>
  <c r="Q134" i="12"/>
  <c r="Q92" i="12"/>
  <c r="Q201" i="11" s="1"/>
  <c r="N57" i="11"/>
  <c r="N40" i="12" s="1"/>
  <c r="M39" i="12"/>
  <c r="M43" i="12" s="1"/>
  <c r="M59" i="11"/>
  <c r="M71" i="11" s="1"/>
  <c r="M72" i="11" s="1"/>
  <c r="O83" i="19"/>
  <c r="D83" i="19"/>
  <c r="Z83" i="19"/>
  <c r="N24" i="11" l="1"/>
  <c r="N26" i="11" s="1"/>
  <c r="O236" i="6"/>
  <c r="O237" i="6" s="1"/>
  <c r="Q234" i="6"/>
  <c r="Q19" i="11" s="1"/>
  <c r="Q18" i="11"/>
  <c r="O90" i="11"/>
  <c r="O92" i="11" s="1"/>
  <c r="O166" i="11" s="1"/>
  <c r="O172" i="11" s="1"/>
  <c r="O25" i="12" s="1"/>
  <c r="O26" i="12" s="1"/>
  <c r="P160" i="11"/>
  <c r="P162" i="11" s="1"/>
  <c r="P171" i="11" s="1"/>
  <c r="K39" i="31"/>
  <c r="K16" i="31"/>
  <c r="K15" i="31"/>
  <c r="P132" i="11"/>
  <c r="P134" i="11" s="1"/>
  <c r="P169" i="11" s="1"/>
  <c r="P146" i="11"/>
  <c r="P148" i="11" s="1"/>
  <c r="P170" i="11" s="1"/>
  <c r="K239" i="3"/>
  <c r="J41" i="31" s="1"/>
  <c r="C18" i="31"/>
  <c r="E97" i="29"/>
  <c r="L238" i="3"/>
  <c r="H41" i="31"/>
  <c r="J40" i="31"/>
  <c r="J49" i="31" s="1"/>
  <c r="I218" i="3"/>
  <c r="K218" i="3" s="1"/>
  <c r="F218" i="3"/>
  <c r="G218" i="3" s="1"/>
  <c r="F18" i="31" s="1"/>
  <c r="H17" i="31"/>
  <c r="H26" i="31" s="1"/>
  <c r="F240" i="3"/>
  <c r="G240" i="3" s="1"/>
  <c r="F42" i="31" s="1"/>
  <c r="I240" i="3"/>
  <c r="K240" i="3" s="1"/>
  <c r="K217" i="3"/>
  <c r="L217" i="3" s="1"/>
  <c r="C42" i="31"/>
  <c r="G239" i="3"/>
  <c r="F41" i="31" s="1"/>
  <c r="E41" i="31"/>
  <c r="R187" i="11"/>
  <c r="R188" i="11"/>
  <c r="E72" i="29"/>
  <c r="E75" i="29"/>
  <c r="E74" i="29"/>
  <c r="E73" i="29"/>
  <c r="E67" i="29"/>
  <c r="E71" i="29"/>
  <c r="E70" i="29"/>
  <c r="R185" i="11"/>
  <c r="R186" i="11"/>
  <c r="DT17" i="7"/>
  <c r="DT71" i="7" s="1"/>
  <c r="K208" i="12"/>
  <c r="K224" i="12" s="1"/>
  <c r="E94" i="29"/>
  <c r="E96" i="29"/>
  <c r="L31" i="12"/>
  <c r="L37" i="12" s="1"/>
  <c r="L45" i="12" s="1"/>
  <c r="L83" i="12" s="1"/>
  <c r="N22" i="11"/>
  <c r="N29" i="12" s="1"/>
  <c r="O25" i="11"/>
  <c r="O30" i="12" s="1"/>
  <c r="N21" i="11"/>
  <c r="M28" i="12"/>
  <c r="M31" i="12" s="1"/>
  <c r="M37" i="12" s="1"/>
  <c r="M45" i="12" s="1"/>
  <c r="M83" i="12" s="1"/>
  <c r="M85" i="12" s="1"/>
  <c r="IR17" i="7"/>
  <c r="IQ17" i="7"/>
  <c r="L20" i="31"/>
  <c r="L43" i="31" s="1"/>
  <c r="F200" i="3"/>
  <c r="E105" i="29"/>
  <c r="E208" i="12"/>
  <c r="E68" i="29"/>
  <c r="E83" i="29"/>
  <c r="E95" i="29"/>
  <c r="E69" i="29"/>
  <c r="H224" i="12"/>
  <c r="J149" i="12"/>
  <c r="H147" i="12"/>
  <c r="I147" i="12"/>
  <c r="K149" i="12"/>
  <c r="J148" i="12"/>
  <c r="H149" i="12"/>
  <c r="I149" i="12"/>
  <c r="K148" i="12"/>
  <c r="K147" i="12"/>
  <c r="J147" i="12"/>
  <c r="H148" i="12"/>
  <c r="G148" i="12"/>
  <c r="I148" i="12"/>
  <c r="F219" i="12"/>
  <c r="F224" i="12"/>
  <c r="E85" i="12"/>
  <c r="H87" i="12" s="1"/>
  <c r="H113" i="12" s="1"/>
  <c r="E149" i="12"/>
  <c r="F149" i="12"/>
  <c r="F147" i="12"/>
  <c r="E148" i="12"/>
  <c r="E147" i="12"/>
  <c r="F148" i="12"/>
  <c r="G149" i="12"/>
  <c r="G147" i="12"/>
  <c r="I219" i="3"/>
  <c r="D226" i="3"/>
  <c r="F219" i="3"/>
  <c r="C19" i="31"/>
  <c r="D220" i="3"/>
  <c r="J240" i="3"/>
  <c r="I42" i="31" s="1"/>
  <c r="I241" i="3"/>
  <c r="D242" i="3"/>
  <c r="C43" i="31"/>
  <c r="F241" i="3"/>
  <c r="P102" i="11"/>
  <c r="P103" i="11" s="1"/>
  <c r="P104" i="11" s="1"/>
  <c r="P106" i="11" s="1"/>
  <c r="P167" i="11" s="1"/>
  <c r="R68" i="11"/>
  <c r="R70" i="11" s="1"/>
  <c r="P116" i="11"/>
  <c r="P117" i="11" s="1"/>
  <c r="P118" i="11" s="1"/>
  <c r="P120" i="11" s="1"/>
  <c r="P168" i="11" s="1"/>
  <c r="P88" i="11"/>
  <c r="P89" i="11" s="1"/>
  <c r="IP26" i="7"/>
  <c r="IP27" i="7"/>
  <c r="R216" i="12"/>
  <c r="R38" i="11"/>
  <c r="R46" i="11"/>
  <c r="N378" i="6"/>
  <c r="Q91" i="11"/>
  <c r="Q105" i="11"/>
  <c r="Q119" i="11"/>
  <c r="Q133" i="11"/>
  <c r="Q130" i="11" s="1"/>
  <c r="Q131" i="11" s="1"/>
  <c r="Q147" i="11"/>
  <c r="Q144" i="11" s="1"/>
  <c r="Q145" i="11" s="1"/>
  <c r="Q161" i="11"/>
  <c r="Q158" i="11" s="1"/>
  <c r="Q159" i="11" s="1"/>
  <c r="Q58" i="11"/>
  <c r="Q41" i="12" s="1"/>
  <c r="Q14" i="11"/>
  <c r="V75" i="36"/>
  <c r="V64" i="36"/>
  <c r="V53" i="36"/>
  <c r="V42" i="36"/>
  <c r="V31" i="36"/>
  <c r="V20" i="36"/>
  <c r="W9" i="36"/>
  <c r="P30" i="11"/>
  <c r="O37" i="11"/>
  <c r="P39" i="11" s="1"/>
  <c r="O45" i="11"/>
  <c r="P47" i="11" s="1"/>
  <c r="O375" i="6"/>
  <c r="O376" i="6" s="1"/>
  <c r="O377" i="6" s="1"/>
  <c r="O31" i="11"/>
  <c r="O56" i="11"/>
  <c r="S12" i="11"/>
  <c r="S66" i="6"/>
  <c r="R134" i="12"/>
  <c r="R92" i="12"/>
  <c r="R201" i="11" s="1"/>
  <c r="R6" i="12"/>
  <c r="R13" i="12" s="1"/>
  <c r="R6" i="11"/>
  <c r="R52" i="11" s="1"/>
  <c r="R6" i="35"/>
  <c r="R6" i="22"/>
  <c r="R6" i="14"/>
  <c r="R6" i="26"/>
  <c r="R6" i="16"/>
  <c r="R6" i="17"/>
  <c r="R6" i="13"/>
  <c r="P84" i="12"/>
  <c r="P143" i="12"/>
  <c r="P144" i="12"/>
  <c r="P67" i="11"/>
  <c r="P66" i="11" s="1"/>
  <c r="P142" i="12"/>
  <c r="O57" i="11"/>
  <c r="O40" i="12" s="1"/>
  <c r="R7" i="6"/>
  <c r="R233" i="6" s="1"/>
  <c r="R12" i="12"/>
  <c r="R13" i="11"/>
  <c r="Q14" i="12"/>
  <c r="Q15" i="12" s="1"/>
  <c r="Q206" i="12"/>
  <c r="Q262" i="12" s="1"/>
  <c r="B85" i="19"/>
  <c r="Q7" i="12"/>
  <c r="Q7" i="11"/>
  <c r="Q7" i="13"/>
  <c r="Q7" i="26"/>
  <c r="Q7" i="17"/>
  <c r="Q7" i="14"/>
  <c r="Q7" i="35"/>
  <c r="Q7" i="16"/>
  <c r="Q7" i="22"/>
  <c r="O217" i="12"/>
  <c r="O107" i="12"/>
  <c r="N39" i="12"/>
  <c r="N43" i="12" s="1"/>
  <c r="N59" i="11"/>
  <c r="N71" i="11" s="1"/>
  <c r="N72" i="11" s="1"/>
  <c r="S8" i="12"/>
  <c r="S8" i="35"/>
  <c r="S8" i="14"/>
  <c r="S8" i="26"/>
  <c r="S8" i="22"/>
  <c r="S8" i="11"/>
  <c r="S8" i="16"/>
  <c r="S8" i="17"/>
  <c r="S8" i="13"/>
  <c r="U64" i="6"/>
  <c r="T65" i="6"/>
  <c r="T8" i="6"/>
  <c r="T63" i="6"/>
  <c r="S6" i="6"/>
  <c r="S67" i="6"/>
  <c r="Z84" i="19"/>
  <c r="O84" i="19"/>
  <c r="D84" i="19"/>
  <c r="O24" i="11" l="1"/>
  <c r="O26" i="11" s="1"/>
  <c r="P236" i="6"/>
  <c r="P237" i="6" s="1"/>
  <c r="R234" i="6"/>
  <c r="R19" i="11" s="1"/>
  <c r="R18" i="11"/>
  <c r="P90" i="11"/>
  <c r="P92" i="11" s="1"/>
  <c r="P166" i="11" s="1"/>
  <c r="P172" i="11" s="1"/>
  <c r="P25" i="12" s="1"/>
  <c r="P26" i="12" s="1"/>
  <c r="Q160" i="11"/>
  <c r="Q162" i="11" s="1"/>
  <c r="Q171" i="11" s="1"/>
  <c r="K17" i="31"/>
  <c r="K40" i="31"/>
  <c r="Q146" i="11"/>
  <c r="Q148" i="11" s="1"/>
  <c r="Q170" i="11" s="1"/>
  <c r="Q132" i="11"/>
  <c r="Q134" i="11" s="1"/>
  <c r="Q169" i="11" s="1"/>
  <c r="L239" i="3"/>
  <c r="K248" i="3"/>
  <c r="E18" i="31"/>
  <c r="J17" i="31"/>
  <c r="J26" i="31" s="1"/>
  <c r="H42" i="31"/>
  <c r="H18" i="31"/>
  <c r="J218" i="3"/>
  <c r="I18" i="31" s="1"/>
  <c r="J241" i="3"/>
  <c r="I43" i="31" s="1"/>
  <c r="E42" i="31"/>
  <c r="S187" i="11"/>
  <c r="S188" i="11"/>
  <c r="K219" i="12"/>
  <c r="S185" i="11"/>
  <c r="S186" i="11"/>
  <c r="EE17" i="7"/>
  <c r="EE71" i="7" s="1"/>
  <c r="L208" i="12"/>
  <c r="L219" i="12" s="1"/>
  <c r="O22" i="11"/>
  <c r="O29" i="12" s="1"/>
  <c r="P25" i="11"/>
  <c r="P30" i="12" s="1"/>
  <c r="O21" i="11"/>
  <c r="N28" i="12"/>
  <c r="N31" i="12" s="1"/>
  <c r="N37" i="12" s="1"/>
  <c r="N45" i="12" s="1"/>
  <c r="E264" i="12"/>
  <c r="E268" i="12"/>
  <c r="F201" i="3"/>
  <c r="L21" i="31"/>
  <c r="L44" i="31" s="1"/>
  <c r="E270" i="12"/>
  <c r="E265" i="12"/>
  <c r="E107" i="29"/>
  <c r="E219" i="12"/>
  <c r="E269" i="12"/>
  <c r="E224" i="12"/>
  <c r="G87" i="12"/>
  <c r="G113" i="12" s="1"/>
  <c r="E263" i="12"/>
  <c r="E267" i="12"/>
  <c r="E266" i="12"/>
  <c r="E271" i="12"/>
  <c r="E85" i="29"/>
  <c r="K87" i="12"/>
  <c r="K113" i="12" s="1"/>
  <c r="I87" i="12"/>
  <c r="I113" i="12" s="1"/>
  <c r="E87" i="12"/>
  <c r="E113" i="12" s="1"/>
  <c r="J87" i="12"/>
  <c r="J113" i="12" s="1"/>
  <c r="F87" i="12"/>
  <c r="F113" i="12" s="1"/>
  <c r="L218" i="3"/>
  <c r="J18" i="31"/>
  <c r="C20" i="31"/>
  <c r="F220" i="3"/>
  <c r="I220" i="3"/>
  <c r="D221" i="3"/>
  <c r="E19" i="31"/>
  <c r="F226" i="3"/>
  <c r="G219" i="3"/>
  <c r="F19" i="31" s="1"/>
  <c r="J219" i="3"/>
  <c r="I19" i="31" s="1"/>
  <c r="K219" i="3"/>
  <c r="I226" i="3"/>
  <c r="H19" i="31"/>
  <c r="G241" i="3"/>
  <c r="F43" i="31" s="1"/>
  <c r="E43" i="31"/>
  <c r="D243" i="3"/>
  <c r="F242" i="3"/>
  <c r="C44" i="31"/>
  <c r="I242" i="3"/>
  <c r="J42" i="31"/>
  <c r="L240" i="3"/>
  <c r="K241" i="3"/>
  <c r="H43" i="31"/>
  <c r="M208" i="12"/>
  <c r="M224" i="12" s="1"/>
  <c r="L85" i="12"/>
  <c r="L147" i="12"/>
  <c r="L148" i="12"/>
  <c r="L149" i="12"/>
  <c r="M147" i="12"/>
  <c r="M149" i="12"/>
  <c r="M148" i="12"/>
  <c r="S68" i="11"/>
  <c r="S70" i="11" s="1"/>
  <c r="Q116" i="11"/>
  <c r="Q117" i="11" s="1"/>
  <c r="Q118" i="11" s="1"/>
  <c r="Q120" i="11" s="1"/>
  <c r="Q168" i="11" s="1"/>
  <c r="Q88" i="11"/>
  <c r="Q89" i="11" s="1"/>
  <c r="Q102" i="11"/>
  <c r="Q103" i="11" s="1"/>
  <c r="Q104" i="11" s="1"/>
  <c r="Q106" i="11" s="1"/>
  <c r="Q167" i="11" s="1"/>
  <c r="IR26" i="7"/>
  <c r="IQ26" i="7"/>
  <c r="IR27" i="7"/>
  <c r="IQ27" i="7"/>
  <c r="S6" i="12"/>
  <c r="S13" i="12" s="1"/>
  <c r="S6" i="11"/>
  <c r="S52" i="11" s="1"/>
  <c r="S6" i="35"/>
  <c r="S6" i="22"/>
  <c r="S6" i="26"/>
  <c r="S6" i="13"/>
  <c r="S6" i="14"/>
  <c r="S6" i="16"/>
  <c r="S6" i="17"/>
  <c r="T8" i="12"/>
  <c r="T8" i="11"/>
  <c r="T8" i="35"/>
  <c r="T8" i="14"/>
  <c r="T8" i="26"/>
  <c r="T8" i="22"/>
  <c r="T8" i="13"/>
  <c r="T8" i="16"/>
  <c r="T8" i="17"/>
  <c r="V64" i="6"/>
  <c r="U65" i="6"/>
  <c r="U8" i="6"/>
  <c r="Q84" i="12"/>
  <c r="Q143" i="12"/>
  <c r="Q142" i="12"/>
  <c r="Q144" i="12"/>
  <c r="Q67" i="11"/>
  <c r="Q66" i="11" s="1"/>
  <c r="R7" i="11"/>
  <c r="R7" i="12"/>
  <c r="R7" i="35"/>
  <c r="R7" i="16"/>
  <c r="R7" i="22"/>
  <c r="R7" i="13"/>
  <c r="R7" i="26"/>
  <c r="R7" i="17"/>
  <c r="R7" i="14"/>
  <c r="P217" i="12"/>
  <c r="P107" i="12"/>
  <c r="R14" i="12"/>
  <c r="R15" i="12" s="1"/>
  <c r="R206" i="12"/>
  <c r="R262" i="12" s="1"/>
  <c r="S216" i="12"/>
  <c r="S38" i="11"/>
  <c r="S46" i="11"/>
  <c r="P56" i="11"/>
  <c r="O378" i="6"/>
  <c r="U63" i="6"/>
  <c r="T6" i="6"/>
  <c r="T67" i="6"/>
  <c r="T12" i="11"/>
  <c r="T66" i="6"/>
  <c r="S134" i="12"/>
  <c r="S92" i="12"/>
  <c r="S201" i="11" s="1"/>
  <c r="Q30" i="11"/>
  <c r="B86" i="19"/>
  <c r="P57" i="11"/>
  <c r="P40" i="12" s="1"/>
  <c r="R91" i="11"/>
  <c r="R88" i="11" s="1"/>
  <c r="R89" i="11" s="1"/>
  <c r="R105" i="11"/>
  <c r="R58" i="11"/>
  <c r="R41" i="12" s="1"/>
  <c r="R119" i="11"/>
  <c r="R133" i="11"/>
  <c r="R130" i="11" s="1"/>
  <c r="R131" i="11" s="1"/>
  <c r="R147" i="11"/>
  <c r="R144" i="11" s="1"/>
  <c r="R145" i="11" s="1"/>
  <c r="R161" i="11"/>
  <c r="R158" i="11" s="1"/>
  <c r="R159" i="11" s="1"/>
  <c r="R14" i="11"/>
  <c r="S7" i="6"/>
  <c r="S233" i="6" s="1"/>
  <c r="S12" i="12"/>
  <c r="S13" i="11"/>
  <c r="O39" i="12"/>
  <c r="O43" i="12" s="1"/>
  <c r="O59" i="11"/>
  <c r="O71" i="11" s="1"/>
  <c r="O72" i="11" s="1"/>
  <c r="P45" i="11"/>
  <c r="Q47" i="11" s="1"/>
  <c r="P37" i="11"/>
  <c r="Q39" i="11" s="1"/>
  <c r="P375" i="6"/>
  <c r="P376" i="6" s="1"/>
  <c r="P377" i="6" s="1"/>
  <c r="P31" i="11"/>
  <c r="X9" i="36"/>
  <c r="W75" i="36"/>
  <c r="W64" i="36"/>
  <c r="W53" i="36"/>
  <c r="W42" i="36"/>
  <c r="W31" i="36"/>
  <c r="W20" i="36"/>
  <c r="Z85" i="19"/>
  <c r="O85" i="19"/>
  <c r="D85" i="19"/>
  <c r="Q236" i="6" l="1"/>
  <c r="Q237" i="6" s="1"/>
  <c r="P24" i="11"/>
  <c r="S234" i="6"/>
  <c r="S19" i="11" s="1"/>
  <c r="S18" i="11"/>
  <c r="Q90" i="11"/>
  <c r="Q92" i="11" s="1"/>
  <c r="Q166" i="11" s="1"/>
  <c r="Q172" i="11" s="1"/>
  <c r="Q25" i="12" s="1"/>
  <c r="Q26" i="12" s="1"/>
  <c r="R160" i="11"/>
  <c r="R162" i="11" s="1"/>
  <c r="R171" i="11" s="1"/>
  <c r="K42" i="31"/>
  <c r="K18" i="31"/>
  <c r="K41" i="31"/>
  <c r="R146" i="11"/>
  <c r="R148" i="11" s="1"/>
  <c r="R170" i="11" s="1"/>
  <c r="R132" i="11"/>
  <c r="R134" i="11" s="1"/>
  <c r="R169" i="11" s="1"/>
  <c r="T187" i="11"/>
  <c r="T188" i="11"/>
  <c r="L224" i="12"/>
  <c r="T185" i="11"/>
  <c r="T186" i="11"/>
  <c r="EP17" i="7"/>
  <c r="EP71" i="7" s="1"/>
  <c r="P22" i="11"/>
  <c r="P29" i="12" s="1"/>
  <c r="P26" i="11"/>
  <c r="Q25" i="11"/>
  <c r="Q30" i="12" s="1"/>
  <c r="O28" i="12"/>
  <c r="O31" i="12" s="1"/>
  <c r="O37" i="12" s="1"/>
  <c r="O45" i="12" s="1"/>
  <c r="O83" i="12" s="1"/>
  <c r="O85" i="12" s="1"/>
  <c r="P21" i="11"/>
  <c r="L22" i="31"/>
  <c r="F202" i="3"/>
  <c r="L23" i="31" s="1"/>
  <c r="L46" i="31" s="1"/>
  <c r="K226" i="3"/>
  <c r="J19" i="31"/>
  <c r="L219" i="3"/>
  <c r="J220" i="3"/>
  <c r="I20" i="31" s="1"/>
  <c r="H20" i="31"/>
  <c r="K220" i="3"/>
  <c r="C21" i="31"/>
  <c r="F221" i="3"/>
  <c r="I221" i="3"/>
  <c r="J221" i="3" s="1"/>
  <c r="I21" i="31" s="1"/>
  <c r="D222" i="3"/>
  <c r="E20" i="31"/>
  <c r="G220" i="3"/>
  <c r="F20" i="31" s="1"/>
  <c r="J43" i="31"/>
  <c r="L241" i="3"/>
  <c r="F243" i="3"/>
  <c r="C45" i="31"/>
  <c r="C50" i="31" s="1"/>
  <c r="I243" i="3"/>
  <c r="D244" i="3"/>
  <c r="J242" i="3"/>
  <c r="I44" i="31" s="1"/>
  <c r="K242" i="3"/>
  <c r="H44" i="31"/>
  <c r="G242" i="3"/>
  <c r="F44" i="31" s="1"/>
  <c r="E44" i="31"/>
  <c r="M219" i="12"/>
  <c r="R116" i="11"/>
  <c r="R117" i="11" s="1"/>
  <c r="R118" i="11" s="1"/>
  <c r="R120" i="11" s="1"/>
  <c r="R168" i="11" s="1"/>
  <c r="R102" i="11"/>
  <c r="R103" i="11" s="1"/>
  <c r="R104" i="11" s="1"/>
  <c r="R106" i="11" s="1"/>
  <c r="R167" i="11" s="1"/>
  <c r="N83" i="12"/>
  <c r="N208" i="12"/>
  <c r="N224" i="12" s="1"/>
  <c r="L87" i="12"/>
  <c r="L113" i="12" s="1"/>
  <c r="M87" i="12"/>
  <c r="M113" i="12" s="1"/>
  <c r="T68" i="11"/>
  <c r="T70" i="11" s="1"/>
  <c r="Q57" i="11"/>
  <c r="Q40" i="12" s="1"/>
  <c r="Q56" i="11"/>
  <c r="S7" i="12"/>
  <c r="S7" i="11"/>
  <c r="S7" i="13"/>
  <c r="S7" i="26"/>
  <c r="S7" i="17"/>
  <c r="S7" i="14"/>
  <c r="S7" i="35"/>
  <c r="S7" i="16"/>
  <c r="S7" i="22"/>
  <c r="T216" i="12"/>
  <c r="T38" i="11"/>
  <c r="T46" i="11"/>
  <c r="T6" i="12"/>
  <c r="T13" i="12" s="1"/>
  <c r="T6" i="11"/>
  <c r="T52" i="11" s="1"/>
  <c r="T6" i="35"/>
  <c r="T6" i="22"/>
  <c r="T6" i="14"/>
  <c r="T6" i="26"/>
  <c r="T6" i="16"/>
  <c r="T6" i="17"/>
  <c r="T6" i="13"/>
  <c r="Q217" i="12"/>
  <c r="Q107" i="12"/>
  <c r="U12" i="11"/>
  <c r="U66" i="6"/>
  <c r="T134" i="12"/>
  <c r="T92" i="12"/>
  <c r="T201" i="11" s="1"/>
  <c r="S91" i="11"/>
  <c r="S105" i="11"/>
  <c r="S58" i="11"/>
  <c r="S41" i="12" s="1"/>
  <c r="S119" i="11"/>
  <c r="S116" i="11" s="1"/>
  <c r="S117" i="11" s="1"/>
  <c r="S133" i="11"/>
  <c r="S130" i="11" s="1"/>
  <c r="S131" i="11" s="1"/>
  <c r="S147" i="11"/>
  <c r="S144" i="11" s="1"/>
  <c r="S145" i="11" s="1"/>
  <c r="S161" i="11"/>
  <c r="S158" i="11" s="1"/>
  <c r="S159" i="11" s="1"/>
  <c r="S14" i="11"/>
  <c r="X75" i="36"/>
  <c r="X64" i="36"/>
  <c r="X53" i="36"/>
  <c r="X42" i="36"/>
  <c r="X31" i="36"/>
  <c r="X20" i="36"/>
  <c r="Y9" i="36"/>
  <c r="B87" i="19"/>
  <c r="Q45" i="11"/>
  <c r="R47" i="11" s="1"/>
  <c r="Q37" i="11"/>
  <c r="R39" i="11" s="1"/>
  <c r="Q375" i="6"/>
  <c r="Q376" i="6" s="1"/>
  <c r="Q377" i="6" s="1"/>
  <c r="Q31" i="11"/>
  <c r="T7" i="6"/>
  <c r="T233" i="6" s="1"/>
  <c r="T12" i="12"/>
  <c r="T13" i="11"/>
  <c r="V63" i="6"/>
  <c r="U6" i="6"/>
  <c r="U67" i="6"/>
  <c r="P378" i="6"/>
  <c r="P39" i="12"/>
  <c r="P43" i="12" s="1"/>
  <c r="P59" i="11"/>
  <c r="P71" i="11" s="1"/>
  <c r="P72" i="11" s="1"/>
  <c r="R84" i="12"/>
  <c r="R143" i="12"/>
  <c r="R144" i="12"/>
  <c r="R67" i="11"/>
  <c r="R66" i="11" s="1"/>
  <c r="R142" i="12"/>
  <c r="R30" i="11"/>
  <c r="U8" i="12"/>
  <c r="U8" i="35"/>
  <c r="U8" i="14"/>
  <c r="U8" i="26"/>
  <c r="U8" i="22"/>
  <c r="U8" i="11"/>
  <c r="U8" i="16"/>
  <c r="U8" i="17"/>
  <c r="U8" i="13"/>
  <c r="W64" i="6"/>
  <c r="V65" i="6"/>
  <c r="V8" i="6"/>
  <c r="S14" i="12"/>
  <c r="S15" i="12" s="1"/>
  <c r="S206" i="12"/>
  <c r="S262" i="12" s="1"/>
  <c r="Z86" i="19"/>
  <c r="O86" i="19"/>
  <c r="D86" i="19"/>
  <c r="R236" i="6" l="1"/>
  <c r="R237" i="6" s="1"/>
  <c r="Q24" i="11"/>
  <c r="Q26" i="11" s="1"/>
  <c r="T234" i="6"/>
  <c r="T19" i="11" s="1"/>
  <c r="T18" i="11"/>
  <c r="R90" i="11"/>
  <c r="R92" i="11" s="1"/>
  <c r="R166" i="11" s="1"/>
  <c r="R172" i="11" s="1"/>
  <c r="R25" i="12" s="1"/>
  <c r="R26" i="12" s="1"/>
  <c r="S160" i="11"/>
  <c r="S162" i="11" s="1"/>
  <c r="S171" i="11" s="1"/>
  <c r="K43" i="31"/>
  <c r="S146" i="11"/>
  <c r="S148" i="11" s="1"/>
  <c r="S170" i="11" s="1"/>
  <c r="K19" i="31"/>
  <c r="S132" i="11"/>
  <c r="S134" i="11" s="1"/>
  <c r="S169" i="11" s="1"/>
  <c r="U187" i="11"/>
  <c r="U188" i="11"/>
  <c r="U185" i="11"/>
  <c r="U186" i="11"/>
  <c r="DU17" i="7"/>
  <c r="DU71" i="7" s="1"/>
  <c r="R25" i="11"/>
  <c r="R30" i="12" s="1"/>
  <c r="Q22" i="11"/>
  <c r="Q29" i="12" s="1"/>
  <c r="P28" i="12"/>
  <c r="P31" i="12" s="1"/>
  <c r="P37" i="12" s="1"/>
  <c r="P45" i="12" s="1"/>
  <c r="P83" i="12" s="1"/>
  <c r="P85" i="12" s="1"/>
  <c r="Q21" i="11"/>
  <c r="L27" i="31"/>
  <c r="L45" i="31"/>
  <c r="L50" i="31" s="1"/>
  <c r="D223" i="3"/>
  <c r="I222" i="3"/>
  <c r="D227" i="3"/>
  <c r="F222" i="3"/>
  <c r="C22" i="31"/>
  <c r="C27" i="31" s="1"/>
  <c r="E21" i="31"/>
  <c r="G221" i="3"/>
  <c r="F21" i="31" s="1"/>
  <c r="K221" i="3"/>
  <c r="H21" i="31"/>
  <c r="L220" i="3"/>
  <c r="J20" i="31"/>
  <c r="H45" i="31"/>
  <c r="H50" i="31" s="1"/>
  <c r="K243" i="3"/>
  <c r="J243" i="3"/>
  <c r="I45" i="31" s="1"/>
  <c r="G243" i="3"/>
  <c r="F45" i="31" s="1"/>
  <c r="E45" i="31"/>
  <c r="E50" i="31" s="1"/>
  <c r="J44" i="31"/>
  <c r="L242" i="3"/>
  <c r="C46" i="31"/>
  <c r="F244" i="3"/>
  <c r="I244" i="3"/>
  <c r="S88" i="11"/>
  <c r="S89" i="11" s="1"/>
  <c r="N219" i="12"/>
  <c r="O208" i="12"/>
  <c r="O219" i="12" s="1"/>
  <c r="S102" i="11"/>
  <c r="S103" i="11" s="1"/>
  <c r="S104" i="11" s="1"/>
  <c r="S106" i="11" s="1"/>
  <c r="S167" i="11" s="1"/>
  <c r="N85" i="12"/>
  <c r="N148" i="12"/>
  <c r="O149" i="12"/>
  <c r="O147" i="12"/>
  <c r="O148" i="12"/>
  <c r="N147" i="12"/>
  <c r="N149" i="12"/>
  <c r="S118" i="11"/>
  <c r="S120" i="11" s="1"/>
  <c r="S168" i="11" s="1"/>
  <c r="U68" i="11"/>
  <c r="U70" i="11" s="1"/>
  <c r="R56" i="11"/>
  <c r="R57" i="11"/>
  <c r="R40" i="12" s="1"/>
  <c r="S84" i="12"/>
  <c r="S143" i="12"/>
  <c r="S142" i="12"/>
  <c r="S144" i="12"/>
  <c r="S67" i="11"/>
  <c r="S66" i="11" s="1"/>
  <c r="V12" i="11"/>
  <c r="V66" i="6"/>
  <c r="U134" i="12"/>
  <c r="U92" i="12"/>
  <c r="U201" i="11" s="1"/>
  <c r="R217" i="12"/>
  <c r="R107" i="12"/>
  <c r="Q378" i="6"/>
  <c r="U6" i="12"/>
  <c r="U13" i="12" s="1"/>
  <c r="U6" i="11"/>
  <c r="U52" i="11" s="1"/>
  <c r="U6" i="35"/>
  <c r="U6" i="22"/>
  <c r="U6" i="14"/>
  <c r="U6" i="13"/>
  <c r="U6" i="26"/>
  <c r="U6" i="16"/>
  <c r="U6" i="17"/>
  <c r="T7" i="11"/>
  <c r="T7" i="12"/>
  <c r="T7" i="35"/>
  <c r="T7" i="16"/>
  <c r="T7" i="22"/>
  <c r="T7" i="13"/>
  <c r="T7" i="26"/>
  <c r="T7" i="17"/>
  <c r="T7" i="14"/>
  <c r="U7" i="6"/>
  <c r="U233" i="6" s="1"/>
  <c r="U12" i="12"/>
  <c r="U13" i="11"/>
  <c r="T14" i="12"/>
  <c r="T15" i="12" s="1"/>
  <c r="T206" i="12"/>
  <c r="T262" i="12" s="1"/>
  <c r="V8" i="12"/>
  <c r="V8" i="11"/>
  <c r="V8" i="35"/>
  <c r="V8" i="13"/>
  <c r="V8" i="14"/>
  <c r="V8" i="26"/>
  <c r="V8" i="22"/>
  <c r="V8" i="16"/>
  <c r="V8" i="17"/>
  <c r="X64" i="6"/>
  <c r="W65" i="6"/>
  <c r="W8" i="6"/>
  <c r="R45" i="11"/>
  <c r="S47" i="11" s="1"/>
  <c r="R37" i="11"/>
  <c r="S39" i="11" s="1"/>
  <c r="R375" i="6"/>
  <c r="R376" i="6" s="1"/>
  <c r="R377" i="6" s="1"/>
  <c r="R31" i="11"/>
  <c r="W63" i="6"/>
  <c r="V6" i="6"/>
  <c r="V67" i="6"/>
  <c r="B88" i="19"/>
  <c r="Z9" i="36"/>
  <c r="Y75" i="36"/>
  <c r="Y64" i="36"/>
  <c r="Y53" i="36"/>
  <c r="Y42" i="36"/>
  <c r="Y31" i="36"/>
  <c r="Y20" i="36"/>
  <c r="U216" i="12"/>
  <c r="U38" i="11"/>
  <c r="U46" i="11"/>
  <c r="T91" i="11"/>
  <c r="T105" i="11"/>
  <c r="T58" i="11"/>
  <c r="T41" i="12" s="1"/>
  <c r="T119" i="11"/>
  <c r="T133" i="11"/>
  <c r="T130" i="11" s="1"/>
  <c r="T131" i="11" s="1"/>
  <c r="T147" i="11"/>
  <c r="T144" i="11" s="1"/>
  <c r="T145" i="11" s="1"/>
  <c r="T161" i="11"/>
  <c r="T158" i="11" s="1"/>
  <c r="T159" i="11" s="1"/>
  <c r="T14" i="11"/>
  <c r="S30" i="11"/>
  <c r="Q39" i="12"/>
  <c r="Q43" i="12" s="1"/>
  <c r="Q59" i="11"/>
  <c r="Q71" i="11" s="1"/>
  <c r="Q72" i="11" s="1"/>
  <c r="D87" i="19"/>
  <c r="Z87" i="19"/>
  <c r="O87" i="19"/>
  <c r="R24" i="11" l="1"/>
  <c r="S236" i="6"/>
  <c r="S237" i="6" s="1"/>
  <c r="T236" i="6"/>
  <c r="T237" i="6" s="1"/>
  <c r="S24" i="11"/>
  <c r="U234" i="6"/>
  <c r="U19" i="11" s="1"/>
  <c r="U18" i="11"/>
  <c r="S90" i="11"/>
  <c r="S92" i="11" s="1"/>
  <c r="S166" i="11" s="1"/>
  <c r="S172" i="11" s="1"/>
  <c r="S25" i="12" s="1"/>
  <c r="S26" i="12" s="1"/>
  <c r="T160" i="11"/>
  <c r="T162" i="11" s="1"/>
  <c r="T171" i="11" s="1"/>
  <c r="T146" i="11"/>
  <c r="T148" i="11" s="1"/>
  <c r="T170" i="11" s="1"/>
  <c r="K20" i="31"/>
  <c r="K44" i="31"/>
  <c r="T132" i="11"/>
  <c r="T134" i="11" s="1"/>
  <c r="T169" i="11" s="1"/>
  <c r="T88" i="11"/>
  <c r="T89" i="11" s="1"/>
  <c r="V187" i="11"/>
  <c r="V188" i="11"/>
  <c r="V185" i="11"/>
  <c r="V186" i="11"/>
  <c r="EF17" i="7"/>
  <c r="EF71" i="7" s="1"/>
  <c r="R22" i="11"/>
  <c r="R29" i="12" s="1"/>
  <c r="R26" i="11"/>
  <c r="S25" i="11"/>
  <c r="S30" i="12" s="1"/>
  <c r="R21" i="11"/>
  <c r="Q28" i="12"/>
  <c r="Q31" i="12" s="1"/>
  <c r="Q37" i="12" s="1"/>
  <c r="Q45" i="12" s="1"/>
  <c r="Q83" i="12" s="1"/>
  <c r="F19" i="45"/>
  <c r="F52" i="20"/>
  <c r="F17" i="33"/>
  <c r="I223" i="3"/>
  <c r="C23" i="31"/>
  <c r="F223" i="3"/>
  <c r="J21" i="31"/>
  <c r="L221" i="3"/>
  <c r="F227" i="3"/>
  <c r="G222" i="3"/>
  <c r="F22" i="31" s="1"/>
  <c r="E22" i="31"/>
  <c r="E27" i="31" s="1"/>
  <c r="I227" i="3"/>
  <c r="H22" i="31"/>
  <c r="H27" i="31" s="1"/>
  <c r="J222" i="3"/>
  <c r="I22" i="31" s="1"/>
  <c r="K222" i="3"/>
  <c r="K244" i="3"/>
  <c r="H46" i="31"/>
  <c r="G244" i="3"/>
  <c r="F46" i="31" s="1"/>
  <c r="E46" i="31"/>
  <c r="J45" i="31"/>
  <c r="J50" i="31" s="1"/>
  <c r="L243" i="3"/>
  <c r="J244" i="3"/>
  <c r="I46" i="31" s="1"/>
  <c r="T116" i="11"/>
  <c r="T117" i="11" s="1"/>
  <c r="T118" i="11" s="1"/>
  <c r="T120" i="11" s="1"/>
  <c r="T168" i="11" s="1"/>
  <c r="T102" i="11"/>
  <c r="T103" i="11" s="1"/>
  <c r="T104" i="11" s="1"/>
  <c r="T106" i="11" s="1"/>
  <c r="T167" i="11" s="1"/>
  <c r="O224" i="12"/>
  <c r="P208" i="12"/>
  <c r="P219" i="12" s="1"/>
  <c r="D220" i="12" s="1"/>
  <c r="D221" i="12" s="1"/>
  <c r="P87" i="12"/>
  <c r="P113" i="12" s="1"/>
  <c r="N87" i="12"/>
  <c r="N113" i="12" s="1"/>
  <c r="O87" i="12"/>
  <c r="O113" i="12" s="1"/>
  <c r="P147" i="12"/>
  <c r="P148" i="12"/>
  <c r="P149" i="12"/>
  <c r="V68" i="11"/>
  <c r="V70" i="11" s="1"/>
  <c r="S57" i="11"/>
  <c r="S40" i="12" s="1"/>
  <c r="S56" i="11"/>
  <c r="B89" i="19"/>
  <c r="X63" i="6"/>
  <c r="W6" i="6"/>
  <c r="W67" i="6"/>
  <c r="W8" i="12"/>
  <c r="W8" i="35"/>
  <c r="W8" i="14"/>
  <c r="W8" i="26"/>
  <c r="W8" i="22"/>
  <c r="W8" i="11"/>
  <c r="W8" i="16"/>
  <c r="W8" i="17"/>
  <c r="W8" i="13"/>
  <c r="Y64" i="6"/>
  <c r="X65" i="6"/>
  <c r="X8" i="6"/>
  <c r="T30" i="11"/>
  <c r="U14" i="12"/>
  <c r="U15" i="12" s="1"/>
  <c r="U206" i="12"/>
  <c r="U262" i="12" s="1"/>
  <c r="R378" i="6"/>
  <c r="V216" i="12"/>
  <c r="V38" i="11"/>
  <c r="V46" i="11"/>
  <c r="R39" i="12"/>
  <c r="R43" i="12" s="1"/>
  <c r="R59" i="11"/>
  <c r="R71" i="11" s="1"/>
  <c r="R72" i="11" s="1"/>
  <c r="S45" i="11"/>
  <c r="T47" i="11" s="1"/>
  <c r="S37" i="11"/>
  <c r="T39" i="11" s="1"/>
  <c r="S375" i="6"/>
  <c r="S376" i="6" s="1"/>
  <c r="S377" i="6" s="1"/>
  <c r="S31" i="11"/>
  <c r="Z75" i="36"/>
  <c r="Z64" i="36"/>
  <c r="Z53" i="36"/>
  <c r="Z42" i="36"/>
  <c r="Z31" i="36"/>
  <c r="Z20" i="36"/>
  <c r="AA9" i="36"/>
  <c r="V6" i="12"/>
  <c r="V13" i="12" s="1"/>
  <c r="V6" i="11"/>
  <c r="V52" i="11" s="1"/>
  <c r="V6" i="35"/>
  <c r="V6" i="22"/>
  <c r="V6" i="14"/>
  <c r="V6" i="26"/>
  <c r="V6" i="16"/>
  <c r="V6" i="17"/>
  <c r="V6" i="13"/>
  <c r="W12" i="11"/>
  <c r="W66" i="6"/>
  <c r="V134" i="12"/>
  <c r="V92" i="12"/>
  <c r="V201" i="11" s="1"/>
  <c r="T84" i="12"/>
  <c r="T143" i="12"/>
  <c r="T144" i="12"/>
  <c r="T67" i="11"/>
  <c r="T66" i="11" s="1"/>
  <c r="T142" i="12"/>
  <c r="U7" i="12"/>
  <c r="U7" i="11"/>
  <c r="U7" i="13"/>
  <c r="U7" i="26"/>
  <c r="U7" i="17"/>
  <c r="U7" i="14"/>
  <c r="U7" i="35"/>
  <c r="U7" i="16"/>
  <c r="U7" i="22"/>
  <c r="U91" i="11"/>
  <c r="U88" i="11" s="1"/>
  <c r="U89" i="11" s="1"/>
  <c r="U105" i="11"/>
  <c r="U58" i="11"/>
  <c r="U41" i="12" s="1"/>
  <c r="U119" i="11"/>
  <c r="U133" i="11"/>
  <c r="U130" i="11" s="1"/>
  <c r="U131" i="11" s="1"/>
  <c r="U147" i="11"/>
  <c r="U144" i="11" s="1"/>
  <c r="U145" i="11" s="1"/>
  <c r="U161" i="11"/>
  <c r="U158" i="11" s="1"/>
  <c r="U159" i="11" s="1"/>
  <c r="U14" i="11"/>
  <c r="V7" i="6"/>
  <c r="V233" i="6" s="1"/>
  <c r="V12" i="12"/>
  <c r="V13" i="11"/>
  <c r="S217" i="12"/>
  <c r="S107" i="12"/>
  <c r="D88" i="19"/>
  <c r="Z88" i="19"/>
  <c r="O88" i="19"/>
  <c r="U236" i="6" l="1"/>
  <c r="U237" i="6" s="1"/>
  <c r="T24" i="11"/>
  <c r="V234" i="6"/>
  <c r="V19" i="11" s="1"/>
  <c r="V18" i="11"/>
  <c r="T90" i="11"/>
  <c r="T92" i="11" s="1"/>
  <c r="T166" i="11" s="1"/>
  <c r="T172" i="11" s="1"/>
  <c r="T25" i="12" s="1"/>
  <c r="T26" i="12" s="1"/>
  <c r="U160" i="11"/>
  <c r="U162" i="11" s="1"/>
  <c r="U171" i="11" s="1"/>
  <c r="F57" i="20"/>
  <c r="U146" i="11"/>
  <c r="U148" i="11" s="1"/>
  <c r="U170" i="11" s="1"/>
  <c r="K45" i="31"/>
  <c r="K21" i="31"/>
  <c r="U132" i="11"/>
  <c r="U134" i="11" s="1"/>
  <c r="U169" i="11" s="1"/>
  <c r="W187" i="11"/>
  <c r="W188" i="11"/>
  <c r="W185" i="11"/>
  <c r="W186" i="11"/>
  <c r="EQ17" i="7"/>
  <c r="EQ71" i="7" s="1"/>
  <c r="S22" i="11"/>
  <c r="S29" i="12" s="1"/>
  <c r="S26" i="11"/>
  <c r="T25" i="11"/>
  <c r="T30" i="12" s="1"/>
  <c r="R28" i="12"/>
  <c r="R31" i="12" s="1"/>
  <c r="R37" i="12" s="1"/>
  <c r="R45" i="12" s="1"/>
  <c r="S21" i="11"/>
  <c r="E23" i="31"/>
  <c r="G223" i="3"/>
  <c r="F23" i="31" s="1"/>
  <c r="H23" i="31"/>
  <c r="J223" i="3"/>
  <c r="I23" i="31" s="1"/>
  <c r="K223" i="3"/>
  <c r="K227" i="3"/>
  <c r="L222" i="3"/>
  <c r="J22" i="31"/>
  <c r="J27" i="31" s="1"/>
  <c r="L244" i="3"/>
  <c r="J46" i="31"/>
  <c r="U116" i="11"/>
  <c r="U117" i="11" s="1"/>
  <c r="U118" i="11" s="1"/>
  <c r="U120" i="11" s="1"/>
  <c r="U168" i="11" s="1"/>
  <c r="P224" i="12"/>
  <c r="P225" i="12" s="1"/>
  <c r="P226" i="12" s="1"/>
  <c r="Q208" i="12"/>
  <c r="Q224" i="12" s="1"/>
  <c r="Q225" i="12" s="1"/>
  <c r="Q226" i="12" s="1"/>
  <c r="U102" i="11"/>
  <c r="U103" i="11" s="1"/>
  <c r="U104" i="11" s="1"/>
  <c r="U106" i="11" s="1"/>
  <c r="U167" i="11" s="1"/>
  <c r="Q85" i="12"/>
  <c r="Q87" i="12" s="1"/>
  <c r="Q113" i="12" s="1"/>
  <c r="F225" i="12"/>
  <c r="F226" i="12" s="1"/>
  <c r="E225" i="12"/>
  <c r="E226" i="12" s="1"/>
  <c r="G225" i="12"/>
  <c r="G226" i="12" s="1"/>
  <c r="H225" i="12"/>
  <c r="H226" i="12" s="1"/>
  <c r="I225" i="12"/>
  <c r="I226" i="12" s="1"/>
  <c r="J225" i="12"/>
  <c r="J226" i="12" s="1"/>
  <c r="K225" i="12"/>
  <c r="K226" i="12" s="1"/>
  <c r="L225" i="12"/>
  <c r="L226" i="12" s="1"/>
  <c r="M225" i="12"/>
  <c r="M226" i="12" s="1"/>
  <c r="N225" i="12"/>
  <c r="N226" i="12" s="1"/>
  <c r="Q149" i="12"/>
  <c r="Q147" i="12"/>
  <c r="Q148" i="12"/>
  <c r="O225" i="12"/>
  <c r="O226" i="12" s="1"/>
  <c r="W68" i="11"/>
  <c r="W70" i="11" s="1"/>
  <c r="T57" i="11"/>
  <c r="T40" i="12" s="1"/>
  <c r="T56" i="11"/>
  <c r="V7" i="11"/>
  <c r="V7" i="12"/>
  <c r="V7" i="35"/>
  <c r="V7" i="16"/>
  <c r="V7" i="22"/>
  <c r="V7" i="13"/>
  <c r="V7" i="26"/>
  <c r="V7" i="17"/>
  <c r="V7" i="14"/>
  <c r="W7" i="6"/>
  <c r="W233" i="6" s="1"/>
  <c r="W12" i="12"/>
  <c r="W13" i="11"/>
  <c r="V91" i="11"/>
  <c r="V105" i="11"/>
  <c r="V58" i="11"/>
  <c r="V41" i="12" s="1"/>
  <c r="V119" i="11"/>
  <c r="V133" i="11"/>
  <c r="V130" i="11" s="1"/>
  <c r="V131" i="11" s="1"/>
  <c r="V147" i="11"/>
  <c r="V144" i="11" s="1"/>
  <c r="V145" i="11" s="1"/>
  <c r="V161" i="11"/>
  <c r="V158" i="11" s="1"/>
  <c r="V159" i="11" s="1"/>
  <c r="V14" i="11"/>
  <c r="AB9" i="36"/>
  <c r="AA75" i="36"/>
  <c r="AA64" i="36"/>
  <c r="AA53" i="36"/>
  <c r="AA42" i="36"/>
  <c r="AA31" i="36"/>
  <c r="AA20" i="36"/>
  <c r="S378" i="6"/>
  <c r="U84" i="12"/>
  <c r="U143" i="12"/>
  <c r="U142" i="12"/>
  <c r="U144" i="12"/>
  <c r="U67" i="11"/>
  <c r="U66" i="11" s="1"/>
  <c r="X8" i="12"/>
  <c r="X8" i="11"/>
  <c r="X8" i="35"/>
  <c r="X8" i="14"/>
  <c r="X8" i="26"/>
  <c r="X8" i="22"/>
  <c r="X8" i="13"/>
  <c r="X8" i="16"/>
  <c r="X8" i="17"/>
  <c r="Z64" i="6"/>
  <c r="Y65" i="6"/>
  <c r="Y8" i="6"/>
  <c r="Y63" i="6"/>
  <c r="X6" i="6"/>
  <c r="X67" i="6"/>
  <c r="S39" i="12"/>
  <c r="S43" i="12" s="1"/>
  <c r="S59" i="11"/>
  <c r="S71" i="11" s="1"/>
  <c r="S72" i="11" s="1"/>
  <c r="U30" i="11"/>
  <c r="T217" i="12"/>
  <c r="T107" i="12"/>
  <c r="W216" i="12"/>
  <c r="W38" i="11"/>
  <c r="W46" i="11"/>
  <c r="V14" i="12"/>
  <c r="V15" i="12" s="1"/>
  <c r="V206" i="12"/>
  <c r="V262" i="12" s="1"/>
  <c r="T45" i="11"/>
  <c r="U47" i="11" s="1"/>
  <c r="T37" i="11"/>
  <c r="U39" i="11" s="1"/>
  <c r="T375" i="6"/>
  <c r="T376" i="6" s="1"/>
  <c r="T377" i="6" s="1"/>
  <c r="T31" i="11"/>
  <c r="X12" i="11"/>
  <c r="X66" i="6"/>
  <c r="W134" i="12"/>
  <c r="W92" i="12"/>
  <c r="W201" i="11" s="1"/>
  <c r="W6" i="12"/>
  <c r="W13" i="12" s="1"/>
  <c r="W6" i="11"/>
  <c r="W52" i="11" s="1"/>
  <c r="W6" i="35"/>
  <c r="W6" i="22"/>
  <c r="W6" i="26"/>
  <c r="W6" i="13"/>
  <c r="W6" i="14"/>
  <c r="W6" i="16"/>
  <c r="W6" i="17"/>
  <c r="B90" i="19"/>
  <c r="O89" i="19"/>
  <c r="D89" i="19"/>
  <c r="Z89" i="19"/>
  <c r="W234" i="6" l="1"/>
  <c r="W19" i="11" s="1"/>
  <c r="W18" i="11"/>
  <c r="V236" i="6"/>
  <c r="V237" i="6" s="1"/>
  <c r="U24" i="11"/>
  <c r="U90" i="11"/>
  <c r="U92" i="11" s="1"/>
  <c r="U166" i="11" s="1"/>
  <c r="U172" i="11" s="1"/>
  <c r="U25" i="12" s="1"/>
  <c r="U26" i="12" s="1"/>
  <c r="V160" i="11"/>
  <c r="V162" i="11" s="1"/>
  <c r="V171" i="11" s="1"/>
  <c r="V146" i="11"/>
  <c r="V148" i="11" s="1"/>
  <c r="V170" i="11" s="1"/>
  <c r="K46" i="31"/>
  <c r="K22" i="31"/>
  <c r="V132" i="11"/>
  <c r="V134" i="11" s="1"/>
  <c r="V169" i="11" s="1"/>
  <c r="X187" i="11"/>
  <c r="X188" i="11"/>
  <c r="X185" i="11"/>
  <c r="X186" i="11"/>
  <c r="DV17" i="7"/>
  <c r="DV71" i="7" s="1"/>
  <c r="T22" i="11"/>
  <c r="T29" i="12" s="1"/>
  <c r="U25" i="11"/>
  <c r="U30" i="12" s="1"/>
  <c r="T26" i="11"/>
  <c r="S28" i="12"/>
  <c r="S31" i="12" s="1"/>
  <c r="S37" i="12" s="1"/>
  <c r="S45" i="12" s="1"/>
  <c r="S83" i="12" s="1"/>
  <c r="S85" i="12" s="1"/>
  <c r="T21" i="11"/>
  <c r="J23" i="31"/>
  <c r="Q10" i="31" s="1"/>
  <c r="L223" i="3"/>
  <c r="V88" i="11"/>
  <c r="V89" i="11" s="1"/>
  <c r="R83" i="12"/>
  <c r="R208" i="12"/>
  <c r="R224" i="12" s="1"/>
  <c r="R225" i="12" s="1"/>
  <c r="R226" i="12" s="1"/>
  <c r="V116" i="11"/>
  <c r="V117" i="11" s="1"/>
  <c r="V118" i="11" s="1"/>
  <c r="V120" i="11" s="1"/>
  <c r="V168" i="11" s="1"/>
  <c r="V102" i="11"/>
  <c r="V103" i="11" s="1"/>
  <c r="V104" i="11" s="1"/>
  <c r="V106" i="11" s="1"/>
  <c r="V167" i="11" s="1"/>
  <c r="X68" i="11"/>
  <c r="X70" i="11" s="1"/>
  <c r="U56" i="11"/>
  <c r="U57" i="11"/>
  <c r="U40" i="12" s="1"/>
  <c r="W91" i="11"/>
  <c r="W105" i="11"/>
  <c r="W58" i="11"/>
  <c r="W41" i="12" s="1"/>
  <c r="W119" i="11"/>
  <c r="W133" i="11"/>
  <c r="W130" i="11" s="1"/>
  <c r="W131" i="11" s="1"/>
  <c r="W147" i="11"/>
  <c r="W144" i="11" s="1"/>
  <c r="W145" i="11" s="1"/>
  <c r="W161" i="11"/>
  <c r="W158" i="11" s="1"/>
  <c r="W159" i="11" s="1"/>
  <c r="W14" i="11"/>
  <c r="X216" i="12"/>
  <c r="X38" i="11"/>
  <c r="X46" i="11"/>
  <c r="X6" i="12"/>
  <c r="X13" i="12" s="1"/>
  <c r="X6" i="11"/>
  <c r="X52" i="11" s="1"/>
  <c r="X6" i="35"/>
  <c r="X6" i="22"/>
  <c r="X6" i="14"/>
  <c r="X6" i="26"/>
  <c r="X6" i="16"/>
  <c r="X6" i="17"/>
  <c r="X6" i="13"/>
  <c r="Y12" i="11"/>
  <c r="Y66" i="6"/>
  <c r="X134" i="12"/>
  <c r="X92" i="12"/>
  <c r="X201" i="11" s="1"/>
  <c r="W7" i="12"/>
  <c r="W7" i="11"/>
  <c r="W7" i="13"/>
  <c r="W7" i="26"/>
  <c r="W7" i="17"/>
  <c r="W7" i="14"/>
  <c r="W7" i="35"/>
  <c r="W7" i="16"/>
  <c r="W7" i="22"/>
  <c r="V30" i="11"/>
  <c r="B91" i="19"/>
  <c r="W14" i="12"/>
  <c r="W15" i="12" s="1"/>
  <c r="W206" i="12"/>
  <c r="W262" i="12" s="1"/>
  <c r="X7" i="6"/>
  <c r="X233" i="6" s="1"/>
  <c r="X12" i="12"/>
  <c r="X13" i="11"/>
  <c r="V84" i="12"/>
  <c r="V143" i="12"/>
  <c r="V144" i="12"/>
  <c r="V67" i="11"/>
  <c r="V66" i="11" s="1"/>
  <c r="V142" i="12"/>
  <c r="U45" i="11"/>
  <c r="V47" i="11" s="1"/>
  <c r="U37" i="11"/>
  <c r="V39" i="11" s="1"/>
  <c r="U375" i="6"/>
  <c r="U376" i="6" s="1"/>
  <c r="U377" i="6" s="1"/>
  <c r="U31" i="11"/>
  <c r="Z63" i="6"/>
  <c r="Y6" i="6"/>
  <c r="Y67" i="6"/>
  <c r="Y8" i="12"/>
  <c r="Y8" i="35"/>
  <c r="Y8" i="14"/>
  <c r="Y8" i="26"/>
  <c r="Y8" i="22"/>
  <c r="Y8" i="11"/>
  <c r="Y8" i="16"/>
  <c r="Y8" i="17"/>
  <c r="Y8" i="13"/>
  <c r="AA64" i="6"/>
  <c r="Z65" i="6"/>
  <c r="Z8" i="6"/>
  <c r="U217" i="12"/>
  <c r="U107" i="12"/>
  <c r="T378" i="6"/>
  <c r="AB75" i="36"/>
  <c r="AB64" i="36"/>
  <c r="AB53" i="36"/>
  <c r="AB42" i="36"/>
  <c r="AB31" i="36"/>
  <c r="AB20" i="36"/>
  <c r="AC9" i="36"/>
  <c r="T39" i="12"/>
  <c r="T43" i="12" s="1"/>
  <c r="T59" i="11"/>
  <c r="T71" i="11" s="1"/>
  <c r="T72" i="11" s="1"/>
  <c r="D90" i="19"/>
  <c r="Z90" i="19"/>
  <c r="O90" i="19"/>
  <c r="W236" i="6" l="1"/>
  <c r="W237" i="6" s="1"/>
  <c r="V24" i="11"/>
  <c r="X234" i="6"/>
  <c r="X19" i="11" s="1"/>
  <c r="X18" i="11"/>
  <c r="V90" i="11"/>
  <c r="V92" i="11" s="1"/>
  <c r="V166" i="11" s="1"/>
  <c r="V172" i="11" s="1"/>
  <c r="V25" i="12" s="1"/>
  <c r="V26" i="12" s="1"/>
  <c r="W160" i="11"/>
  <c r="W162" i="11" s="1"/>
  <c r="W171" i="11" s="1"/>
  <c r="W146" i="11"/>
  <c r="W148" i="11" s="1"/>
  <c r="W170" i="11" s="1"/>
  <c r="K23" i="31"/>
  <c r="W132" i="11"/>
  <c r="W134" i="11" s="1"/>
  <c r="W169" i="11" s="1"/>
  <c r="Y187" i="11"/>
  <c r="Y188" i="11"/>
  <c r="EG17" i="7"/>
  <c r="EG71" i="7" s="1"/>
  <c r="Y185" i="11"/>
  <c r="Y186" i="11"/>
  <c r="U22" i="11"/>
  <c r="U29" i="12" s="1"/>
  <c r="V25" i="11"/>
  <c r="V30" i="12" s="1"/>
  <c r="U26" i="11"/>
  <c r="T28" i="12"/>
  <c r="T31" i="12" s="1"/>
  <c r="T37" i="12" s="1"/>
  <c r="T45" i="12" s="1"/>
  <c r="U21" i="11"/>
  <c r="S208" i="12"/>
  <c r="S224" i="12" s="1"/>
  <c r="S225" i="12" s="1"/>
  <c r="S226" i="12" s="1"/>
  <c r="R85" i="12"/>
  <c r="R87" i="12" s="1"/>
  <c r="R113" i="12" s="1"/>
  <c r="S147" i="12"/>
  <c r="S148" i="12"/>
  <c r="R147" i="12"/>
  <c r="S149" i="12"/>
  <c r="R149" i="12"/>
  <c r="R148" i="12"/>
  <c r="W88" i="11"/>
  <c r="W89" i="11" s="1"/>
  <c r="Y68" i="11"/>
  <c r="Y70" i="11" s="1"/>
  <c r="W116" i="11"/>
  <c r="W117" i="11" s="1"/>
  <c r="W118" i="11" s="1"/>
  <c r="W120" i="11" s="1"/>
  <c r="W168" i="11" s="1"/>
  <c r="W102" i="11"/>
  <c r="W103" i="11" s="1"/>
  <c r="W104" i="11" s="1"/>
  <c r="W106" i="11" s="1"/>
  <c r="W167" i="11" s="1"/>
  <c r="V56" i="11"/>
  <c r="V57" i="11"/>
  <c r="V40" i="12" s="1"/>
  <c r="AD9" i="36"/>
  <c r="AC75" i="36"/>
  <c r="AC64" i="36"/>
  <c r="AC53" i="36"/>
  <c r="AC42" i="36"/>
  <c r="AC31" i="36"/>
  <c r="AC20" i="36"/>
  <c r="Z8" i="12"/>
  <c r="Z8" i="11"/>
  <c r="Z8" i="35"/>
  <c r="Z8" i="13"/>
  <c r="Z8" i="14"/>
  <c r="Z8" i="26"/>
  <c r="Z8" i="22"/>
  <c r="Z8" i="16"/>
  <c r="Z8" i="17"/>
  <c r="AB64" i="6"/>
  <c r="AA65" i="6"/>
  <c r="AA8" i="6"/>
  <c r="AA63" i="6"/>
  <c r="Z6" i="6"/>
  <c r="Z67" i="6"/>
  <c r="V217" i="12"/>
  <c r="V107" i="12"/>
  <c r="W84" i="12"/>
  <c r="W143" i="12"/>
  <c r="W142" i="12"/>
  <c r="W144" i="12"/>
  <c r="W67" i="11"/>
  <c r="W66" i="11" s="1"/>
  <c r="V45" i="11"/>
  <c r="W47" i="11" s="1"/>
  <c r="V37" i="11"/>
  <c r="W39" i="11" s="1"/>
  <c r="V375" i="6"/>
  <c r="V376" i="6" s="1"/>
  <c r="V377" i="6" s="1"/>
  <c r="V31" i="11"/>
  <c r="W30" i="11"/>
  <c r="Y7" i="6"/>
  <c r="Y233" i="6" s="1"/>
  <c r="Y12" i="12"/>
  <c r="Y13" i="11"/>
  <c r="X14" i="12"/>
  <c r="X15" i="12" s="1"/>
  <c r="X206" i="12"/>
  <c r="X262" i="12" s="1"/>
  <c r="U39" i="12"/>
  <c r="U43" i="12" s="1"/>
  <c r="U59" i="11"/>
  <c r="U71" i="11" s="1"/>
  <c r="U72" i="11" s="1"/>
  <c r="U378" i="6"/>
  <c r="Z12" i="11"/>
  <c r="Z66" i="6"/>
  <c r="Y134" i="12"/>
  <c r="Y92" i="12"/>
  <c r="Y201" i="11" s="1"/>
  <c r="Y6" i="12"/>
  <c r="Y13" i="12" s="1"/>
  <c r="Y6" i="11"/>
  <c r="Y52" i="11" s="1"/>
  <c r="Y6" i="35"/>
  <c r="Y6" i="22"/>
  <c r="Y6" i="14"/>
  <c r="Y6" i="13"/>
  <c r="Y6" i="26"/>
  <c r="Y6" i="16"/>
  <c r="Y6" i="17"/>
  <c r="X7" i="11"/>
  <c r="X7" i="12"/>
  <c r="X7" i="35"/>
  <c r="X7" i="16"/>
  <c r="X7" i="22"/>
  <c r="X7" i="13"/>
  <c r="X7" i="26"/>
  <c r="X7" i="17"/>
  <c r="X7" i="14"/>
  <c r="B92" i="19"/>
  <c r="Y216" i="12"/>
  <c r="Y38" i="11"/>
  <c r="Y46" i="11"/>
  <c r="X91" i="11"/>
  <c r="X105" i="11"/>
  <c r="X58" i="11"/>
  <c r="X41" i="12" s="1"/>
  <c r="X119" i="11"/>
  <c r="X116" i="11" s="1"/>
  <c r="X117" i="11" s="1"/>
  <c r="X133" i="11"/>
  <c r="X130" i="11" s="1"/>
  <c r="X131" i="11" s="1"/>
  <c r="X147" i="11"/>
  <c r="X144" i="11" s="1"/>
  <c r="X145" i="11" s="1"/>
  <c r="X161" i="11"/>
  <c r="X158" i="11" s="1"/>
  <c r="X159" i="11" s="1"/>
  <c r="X14" i="11"/>
  <c r="O91" i="19"/>
  <c r="Z91" i="19"/>
  <c r="D91" i="19"/>
  <c r="W90" i="11" l="1"/>
  <c r="W92" i="11" s="1"/>
  <c r="W166" i="11" s="1"/>
  <c r="W172" i="11" s="1"/>
  <c r="W25" i="12" s="1"/>
  <c r="W26" i="12" s="1"/>
  <c r="X236" i="6"/>
  <c r="X237" i="6" s="1"/>
  <c r="W24" i="11"/>
  <c r="Y234" i="6"/>
  <c r="Y19" i="11" s="1"/>
  <c r="Y18" i="11"/>
  <c r="X160" i="11"/>
  <c r="X162" i="11" s="1"/>
  <c r="X171" i="11" s="1"/>
  <c r="X146" i="11"/>
  <c r="X148" i="11" s="1"/>
  <c r="X170" i="11" s="1"/>
  <c r="X132" i="11"/>
  <c r="X134" i="11" s="1"/>
  <c r="X169" i="11" s="1"/>
  <c r="X88" i="11"/>
  <c r="X89" i="11" s="1"/>
  <c r="Z187" i="11"/>
  <c r="Z188" i="11"/>
  <c r="ER17" i="7"/>
  <c r="ER71" i="7" s="1"/>
  <c r="Z185" i="11"/>
  <c r="Z186" i="11"/>
  <c r="V22" i="11"/>
  <c r="V29" i="12" s="1"/>
  <c r="W25" i="11"/>
  <c r="W30" i="12" s="1"/>
  <c r="V26" i="11"/>
  <c r="U28" i="12"/>
  <c r="U31" i="12" s="1"/>
  <c r="U37" i="12" s="1"/>
  <c r="U45" i="12" s="1"/>
  <c r="U208" i="12" s="1"/>
  <c r="V21" i="11"/>
  <c r="X102" i="11"/>
  <c r="X103" i="11" s="1"/>
  <c r="X104" i="11" s="1"/>
  <c r="X106" i="11" s="1"/>
  <c r="X167" i="11" s="1"/>
  <c r="X118" i="11"/>
  <c r="X120" i="11" s="1"/>
  <c r="X168" i="11" s="1"/>
  <c r="T83" i="12"/>
  <c r="T208" i="12"/>
  <c r="T224" i="12" s="1"/>
  <c r="T225" i="12" s="1"/>
  <c r="T226" i="12" s="1"/>
  <c r="S87" i="12"/>
  <c r="S113" i="12" s="1"/>
  <c r="Z68" i="11"/>
  <c r="Z70" i="11" s="1"/>
  <c r="W57" i="11"/>
  <c r="W40" i="12" s="1"/>
  <c r="W56" i="11"/>
  <c r="Y91" i="11"/>
  <c r="Y105" i="11"/>
  <c r="Y58" i="11"/>
  <c r="Y41" i="12" s="1"/>
  <c r="Y119" i="11"/>
  <c r="Y133" i="11"/>
  <c r="Y130" i="11" s="1"/>
  <c r="Y131" i="11" s="1"/>
  <c r="Y147" i="11"/>
  <c r="Y144" i="11" s="1"/>
  <c r="Y145" i="11" s="1"/>
  <c r="Y161" i="11"/>
  <c r="Y158" i="11" s="1"/>
  <c r="Y159" i="11" s="1"/>
  <c r="Y14" i="11"/>
  <c r="Z216" i="12"/>
  <c r="Z38" i="11"/>
  <c r="Z46" i="11"/>
  <c r="V378" i="6"/>
  <c r="Y7" i="12"/>
  <c r="Y7" i="11"/>
  <c r="Y7" i="13"/>
  <c r="Y7" i="26"/>
  <c r="Y7" i="17"/>
  <c r="Y7" i="14"/>
  <c r="Y7" i="35"/>
  <c r="Y7" i="16"/>
  <c r="Y7" i="22"/>
  <c r="W45" i="11"/>
  <c r="X47" i="11" s="1"/>
  <c r="W37" i="11"/>
  <c r="X39" i="11" s="1"/>
  <c r="W375" i="6"/>
  <c r="W376" i="6" s="1"/>
  <c r="W377" i="6" s="1"/>
  <c r="W31" i="11"/>
  <c r="W217" i="12"/>
  <c r="W107" i="12"/>
  <c r="AB63" i="6"/>
  <c r="AA6" i="6"/>
  <c r="AA67" i="6"/>
  <c r="AA12" i="11"/>
  <c r="AA66" i="6"/>
  <c r="Z134" i="12"/>
  <c r="Z92" i="12"/>
  <c r="Z201" i="11" s="1"/>
  <c r="V39" i="12"/>
  <c r="V43" i="12" s="1"/>
  <c r="V59" i="11"/>
  <c r="V71" i="11" s="1"/>
  <c r="V72" i="11" s="1"/>
  <c r="B93" i="19"/>
  <c r="X30" i="11"/>
  <c r="Y14" i="12"/>
  <c r="Y15" i="12" s="1"/>
  <c r="Y206" i="12"/>
  <c r="Y262" i="12" s="1"/>
  <c r="Z7" i="6"/>
  <c r="Z233" i="6" s="1"/>
  <c r="Z12" i="12"/>
  <c r="Z13" i="11"/>
  <c r="X84" i="12"/>
  <c r="X143" i="12"/>
  <c r="X144" i="12"/>
  <c r="X67" i="11"/>
  <c r="X66" i="11" s="1"/>
  <c r="X142" i="12"/>
  <c r="Z6" i="12"/>
  <c r="Z13" i="12" s="1"/>
  <c r="Z6" i="11"/>
  <c r="Z52" i="11" s="1"/>
  <c r="Z6" i="35"/>
  <c r="Z6" i="22"/>
  <c r="Z6" i="14"/>
  <c r="Z6" i="26"/>
  <c r="Z6" i="16"/>
  <c r="Z6" i="17"/>
  <c r="Z6" i="13"/>
  <c r="AA8" i="12"/>
  <c r="AA8" i="35"/>
  <c r="AA8" i="14"/>
  <c r="AA8" i="26"/>
  <c r="AA8" i="22"/>
  <c r="AA8" i="11"/>
  <c r="AA8" i="16"/>
  <c r="AA8" i="17"/>
  <c r="AA8" i="13"/>
  <c r="AC64" i="6"/>
  <c r="AB65" i="6"/>
  <c r="AB8" i="6"/>
  <c r="AD75" i="36"/>
  <c r="AD64" i="36"/>
  <c r="AD53" i="36"/>
  <c r="AD42" i="36"/>
  <c r="AD31" i="36"/>
  <c r="AD20" i="36"/>
  <c r="AE9" i="36"/>
  <c r="D92" i="19"/>
  <c r="Z92" i="19"/>
  <c r="O92" i="19"/>
  <c r="X90" i="11" l="1"/>
  <c r="X92" i="11" s="1"/>
  <c r="X166" i="11" s="1"/>
  <c r="X172" i="11" s="1"/>
  <c r="X25" i="12" s="1"/>
  <c r="X26" i="12" s="1"/>
  <c r="Z234" i="6"/>
  <c r="Z19" i="11" s="1"/>
  <c r="Z18" i="11"/>
  <c r="Y236" i="6"/>
  <c r="Y237" i="6" s="1"/>
  <c r="X24" i="11"/>
  <c r="Y160" i="11"/>
  <c r="Y162" i="11" s="1"/>
  <c r="Y171" i="11" s="1"/>
  <c r="Y146" i="11"/>
  <c r="Y148" i="11" s="1"/>
  <c r="Y170" i="11" s="1"/>
  <c r="Y132" i="11"/>
  <c r="Y134" i="11" s="1"/>
  <c r="Y169" i="11" s="1"/>
  <c r="AA187" i="11"/>
  <c r="AA188" i="11"/>
  <c r="DW17" i="7"/>
  <c r="DW71" i="7" s="1"/>
  <c r="AA185" i="11"/>
  <c r="AA186" i="11"/>
  <c r="W22" i="11"/>
  <c r="W29" i="12" s="1"/>
  <c r="X25" i="11"/>
  <c r="X30" i="12" s="1"/>
  <c r="W26" i="11"/>
  <c r="W21" i="11"/>
  <c r="V28" i="12"/>
  <c r="V31" i="12" s="1"/>
  <c r="V37" i="12" s="1"/>
  <c r="V45" i="12" s="1"/>
  <c r="U83" i="12"/>
  <c r="U85" i="12" s="1"/>
  <c r="T85" i="12"/>
  <c r="T87" i="12" s="1"/>
  <c r="T113" i="12" s="1"/>
  <c r="T147" i="12"/>
  <c r="T149" i="12"/>
  <c r="T148" i="12"/>
  <c r="AA68" i="11"/>
  <c r="AA70" i="11" s="1"/>
  <c r="Y88" i="11"/>
  <c r="Y89" i="11" s="1"/>
  <c r="Y90" i="11" s="1"/>
  <c r="Y92" i="11" s="1"/>
  <c r="Y166" i="11" s="1"/>
  <c r="Y116" i="11"/>
  <c r="Y117" i="11" s="1"/>
  <c r="Y118" i="11" s="1"/>
  <c r="Y120" i="11" s="1"/>
  <c r="Y168" i="11" s="1"/>
  <c r="Y102" i="11"/>
  <c r="Y103" i="11" s="1"/>
  <c r="Y104" i="11" s="1"/>
  <c r="Y106" i="11" s="1"/>
  <c r="Y167" i="11" s="1"/>
  <c r="X57" i="11"/>
  <c r="X40" i="12" s="1"/>
  <c r="X56" i="11"/>
  <c r="AB8" i="12"/>
  <c r="AB8" i="11"/>
  <c r="AB8" i="35"/>
  <c r="AB8" i="14"/>
  <c r="AB8" i="26"/>
  <c r="AB8" i="22"/>
  <c r="AB8" i="13"/>
  <c r="AB8" i="16"/>
  <c r="AB8" i="17"/>
  <c r="AC65" i="6"/>
  <c r="AD64" i="6"/>
  <c r="AC8" i="6"/>
  <c r="Z14" i="12"/>
  <c r="Z15" i="12" s="1"/>
  <c r="Z206" i="12"/>
  <c r="Z262" i="12" s="1"/>
  <c r="X217" i="12"/>
  <c r="X107" i="12"/>
  <c r="X45" i="11"/>
  <c r="Y47" i="11" s="1"/>
  <c r="X37" i="11"/>
  <c r="Y39" i="11" s="1"/>
  <c r="X375" i="6"/>
  <c r="X376" i="6" s="1"/>
  <c r="X377" i="6" s="1"/>
  <c r="X31" i="11"/>
  <c r="B94" i="19"/>
  <c r="AA216" i="12"/>
  <c r="AA38" i="11"/>
  <c r="AA46" i="11"/>
  <c r="AA6" i="12"/>
  <c r="AA13" i="12" s="1"/>
  <c r="AA6" i="11"/>
  <c r="AA52" i="11" s="1"/>
  <c r="AA6" i="35"/>
  <c r="AA6" i="22"/>
  <c r="AA6" i="26"/>
  <c r="AA6" i="13"/>
  <c r="AA6" i="14"/>
  <c r="AA6" i="16"/>
  <c r="AA6" i="17"/>
  <c r="Y30" i="11"/>
  <c r="U224" i="12"/>
  <c r="U225" i="12" s="1"/>
  <c r="U226" i="12" s="1"/>
  <c r="AF9" i="36"/>
  <c r="AE75" i="36"/>
  <c r="AE64" i="36"/>
  <c r="AE53" i="36"/>
  <c r="AE42" i="36"/>
  <c r="AE31" i="36"/>
  <c r="AE20" i="36"/>
  <c r="AB12" i="11"/>
  <c r="AB66" i="6"/>
  <c r="AA134" i="12"/>
  <c r="AA92" i="12"/>
  <c r="AA201" i="11" s="1"/>
  <c r="Z91" i="11"/>
  <c r="Z105" i="11"/>
  <c r="Z58" i="11"/>
  <c r="Z41" i="12" s="1"/>
  <c r="Z119" i="11"/>
  <c r="Z133" i="11"/>
  <c r="Z130" i="11" s="1"/>
  <c r="Z131" i="11" s="1"/>
  <c r="Z147" i="11"/>
  <c r="Z144" i="11" s="1"/>
  <c r="Z145" i="11" s="1"/>
  <c r="Z161" i="11"/>
  <c r="Z158" i="11" s="1"/>
  <c r="Z159" i="11" s="1"/>
  <c r="Z14" i="11"/>
  <c r="Z7" i="11"/>
  <c r="Z7" i="12"/>
  <c r="Z7" i="35"/>
  <c r="Z7" i="16"/>
  <c r="Z7" i="22"/>
  <c r="Z7" i="13"/>
  <c r="Z7" i="26"/>
  <c r="Z7" i="17"/>
  <c r="Z7" i="14"/>
  <c r="Y84" i="12"/>
  <c r="Y143" i="12"/>
  <c r="Y142" i="12"/>
  <c r="Y144" i="12"/>
  <c r="Y67" i="11"/>
  <c r="Y66" i="11" s="1"/>
  <c r="AA7" i="6"/>
  <c r="AA233" i="6" s="1"/>
  <c r="AA12" i="12"/>
  <c r="AA13" i="11"/>
  <c r="AC63" i="6"/>
  <c r="AB6" i="6"/>
  <c r="AB67" i="6"/>
  <c r="W378" i="6"/>
  <c r="W39" i="12"/>
  <c r="W43" i="12" s="1"/>
  <c r="W59" i="11"/>
  <c r="W71" i="11" s="1"/>
  <c r="W72" i="11" s="1"/>
  <c r="Z93" i="19"/>
  <c r="O93" i="19"/>
  <c r="D93" i="19"/>
  <c r="Z236" i="6" l="1"/>
  <c r="Z237" i="6" s="1"/>
  <c r="Y24" i="11"/>
  <c r="AA234" i="6"/>
  <c r="AA19" i="11" s="1"/>
  <c r="AA18" i="11"/>
  <c r="Z160" i="11"/>
  <c r="Z162" i="11" s="1"/>
  <c r="Z171" i="11" s="1"/>
  <c r="Z146" i="11"/>
  <c r="Z148" i="11" s="1"/>
  <c r="Z170" i="11" s="1"/>
  <c r="Z132" i="11"/>
  <c r="Z134" i="11" s="1"/>
  <c r="Z169" i="11" s="1"/>
  <c r="AB187" i="11"/>
  <c r="AB188" i="11"/>
  <c r="X26" i="11"/>
  <c r="EH17" i="7"/>
  <c r="EH71" i="7" s="1"/>
  <c r="AB185" i="11"/>
  <c r="AB186" i="11"/>
  <c r="X22" i="11"/>
  <c r="X29" i="12" s="1"/>
  <c r="Y25" i="11"/>
  <c r="Y30" i="12" s="1"/>
  <c r="W28" i="12"/>
  <c r="W31" i="12" s="1"/>
  <c r="W37" i="12" s="1"/>
  <c r="W45" i="12" s="1"/>
  <c r="W208" i="12" s="1"/>
  <c r="X21" i="11"/>
  <c r="U148" i="12"/>
  <c r="U147" i="12"/>
  <c r="U149" i="12"/>
  <c r="U87" i="12"/>
  <c r="U113" i="12" s="1"/>
  <c r="V83" i="12"/>
  <c r="V208" i="12"/>
  <c r="V224" i="12" s="1"/>
  <c r="V225" i="12" s="1"/>
  <c r="V226" i="12" s="1"/>
  <c r="AB68" i="11"/>
  <c r="AB70" i="11" s="1"/>
  <c r="Z88" i="11"/>
  <c r="Z89" i="11" s="1"/>
  <c r="Z90" i="11" s="1"/>
  <c r="Z92" i="11" s="1"/>
  <c r="Z166" i="11" s="1"/>
  <c r="Z116" i="11"/>
  <c r="Z117" i="11" s="1"/>
  <c r="Z118" i="11" s="1"/>
  <c r="Z120" i="11" s="1"/>
  <c r="Z168" i="11" s="1"/>
  <c r="Z102" i="11"/>
  <c r="Z103" i="11" s="1"/>
  <c r="Z104" i="11" s="1"/>
  <c r="Z106" i="11" s="1"/>
  <c r="Z167" i="11" s="1"/>
  <c r="Y172" i="11"/>
  <c r="Y25" i="12" s="1"/>
  <c r="Y26" i="12" s="1"/>
  <c r="Y56" i="11"/>
  <c r="Y57" i="11"/>
  <c r="Y40" i="12" s="1"/>
  <c r="AD63" i="6"/>
  <c r="AC6" i="6"/>
  <c r="AC67" i="6"/>
  <c r="AB7" i="6"/>
  <c r="AB233" i="6" s="1"/>
  <c r="AB12" i="12"/>
  <c r="AB13" i="11"/>
  <c r="AF75" i="36"/>
  <c r="AF64" i="36"/>
  <c r="AF53" i="36"/>
  <c r="AF42" i="36"/>
  <c r="AF31" i="36"/>
  <c r="AF20" i="36"/>
  <c r="AG9" i="36"/>
  <c r="Y45" i="11"/>
  <c r="Z47" i="11" s="1"/>
  <c r="Y37" i="11"/>
  <c r="Z39" i="11" s="1"/>
  <c r="Y375" i="6"/>
  <c r="Y376" i="6" s="1"/>
  <c r="Y377" i="6" s="1"/>
  <c r="Y31" i="11"/>
  <c r="AA14" i="12"/>
  <c r="AA15" i="12" s="1"/>
  <c r="AA206" i="12"/>
  <c r="AA262" i="12" s="1"/>
  <c r="B95" i="19"/>
  <c r="AC8" i="12"/>
  <c r="AC8" i="35"/>
  <c r="AC8" i="14"/>
  <c r="AC8" i="26"/>
  <c r="AC8" i="22"/>
  <c r="AC8" i="11"/>
  <c r="AC8" i="16"/>
  <c r="AC8" i="17"/>
  <c r="AC8" i="13"/>
  <c r="AC12" i="11"/>
  <c r="AC66" i="6"/>
  <c r="X378" i="6"/>
  <c r="AB6" i="12"/>
  <c r="AB13" i="12" s="1"/>
  <c r="AB6" i="11"/>
  <c r="AB52" i="11" s="1"/>
  <c r="AB6" i="35"/>
  <c r="AB6" i="22"/>
  <c r="AB6" i="14"/>
  <c r="AB6" i="26"/>
  <c r="AB6" i="16"/>
  <c r="AB6" i="17"/>
  <c r="AB6" i="13"/>
  <c r="AA7" i="12"/>
  <c r="AA7" i="11"/>
  <c r="AA7" i="13"/>
  <c r="AA7" i="26"/>
  <c r="AA7" i="17"/>
  <c r="AA7" i="14"/>
  <c r="AA7" i="35"/>
  <c r="AA7" i="16"/>
  <c r="AA7" i="22"/>
  <c r="Y217" i="12"/>
  <c r="Y107" i="12"/>
  <c r="Z30" i="11"/>
  <c r="AB216" i="12"/>
  <c r="AB38" i="11"/>
  <c r="AB46" i="11"/>
  <c r="AA91" i="11"/>
  <c r="AA88" i="11" s="1"/>
  <c r="AA89" i="11" s="1"/>
  <c r="AA105" i="11"/>
  <c r="AA58" i="11"/>
  <c r="AA41" i="12" s="1"/>
  <c r="AA119" i="11"/>
  <c r="AA133" i="11"/>
  <c r="AA130" i="11" s="1"/>
  <c r="AA131" i="11" s="1"/>
  <c r="AA147" i="11"/>
  <c r="AA144" i="11" s="1"/>
  <c r="AA145" i="11" s="1"/>
  <c r="AA161" i="11"/>
  <c r="AA158" i="11" s="1"/>
  <c r="AA159" i="11" s="1"/>
  <c r="AA14" i="11"/>
  <c r="Z84" i="12"/>
  <c r="Z143" i="12"/>
  <c r="Z144" i="12"/>
  <c r="Z67" i="11"/>
  <c r="Z66" i="11" s="1"/>
  <c r="Z142" i="12"/>
  <c r="AE64" i="6"/>
  <c r="AD65" i="6"/>
  <c r="AD8" i="6"/>
  <c r="AB134" i="12"/>
  <c r="AB92" i="12"/>
  <c r="AB201" i="11" s="1"/>
  <c r="X39" i="12"/>
  <c r="X43" i="12" s="1"/>
  <c r="X59" i="11"/>
  <c r="X71" i="11" s="1"/>
  <c r="X72" i="11" s="1"/>
  <c r="O94" i="19"/>
  <c r="D94" i="19"/>
  <c r="Z94" i="19"/>
  <c r="AA236" i="6" l="1"/>
  <c r="AA237" i="6" s="1"/>
  <c r="Z24" i="11"/>
  <c r="AB234" i="6"/>
  <c r="AB19" i="11" s="1"/>
  <c r="AB18" i="11"/>
  <c r="AA160" i="11"/>
  <c r="AA162" i="11" s="1"/>
  <c r="AA171" i="11" s="1"/>
  <c r="AA146" i="11"/>
  <c r="AA148" i="11" s="1"/>
  <c r="AA170" i="11" s="1"/>
  <c r="AA132" i="11"/>
  <c r="AA134" i="11" s="1"/>
  <c r="AA169" i="11" s="1"/>
  <c r="AC187" i="11"/>
  <c r="AC188" i="11"/>
  <c r="ES17" i="7"/>
  <c r="ES71" i="7" s="1"/>
  <c r="AC185" i="11"/>
  <c r="AC186" i="11"/>
  <c r="Y22" i="11"/>
  <c r="Y29" i="12" s="1"/>
  <c r="Y26" i="11"/>
  <c r="Z25" i="11"/>
  <c r="Z30" i="12" s="1"/>
  <c r="X28" i="12"/>
  <c r="X31" i="12" s="1"/>
  <c r="X37" i="12" s="1"/>
  <c r="X45" i="12" s="1"/>
  <c r="Y21" i="11"/>
  <c r="W83" i="12"/>
  <c r="W85" i="12" s="1"/>
  <c r="V85" i="12"/>
  <c r="V87" i="12" s="1"/>
  <c r="V113" i="12" s="1"/>
  <c r="V147" i="12"/>
  <c r="V149" i="12"/>
  <c r="V148" i="12"/>
  <c r="AA90" i="11"/>
  <c r="AA92" i="11" s="1"/>
  <c r="AA166" i="11" s="1"/>
  <c r="AA116" i="11"/>
  <c r="AA117" i="11" s="1"/>
  <c r="AA118" i="11" s="1"/>
  <c r="AA120" i="11" s="1"/>
  <c r="AA168" i="11" s="1"/>
  <c r="AA102" i="11"/>
  <c r="AA103" i="11" s="1"/>
  <c r="AA104" i="11" s="1"/>
  <c r="AA106" i="11" s="1"/>
  <c r="AA167" i="11" s="1"/>
  <c r="AC68" i="11"/>
  <c r="AC70" i="11" s="1"/>
  <c r="Z172" i="11"/>
  <c r="Z25" i="12" s="1"/>
  <c r="Z26" i="12" s="1"/>
  <c r="Z56" i="11"/>
  <c r="Z57" i="11"/>
  <c r="Z40" i="12" s="1"/>
  <c r="AC216" i="12"/>
  <c r="AD12" i="11"/>
  <c r="AD66" i="6"/>
  <c r="Z217" i="12"/>
  <c r="Z107" i="12"/>
  <c r="Z45" i="11"/>
  <c r="AA47" i="11" s="1"/>
  <c r="Z37" i="11"/>
  <c r="AA39" i="11" s="1"/>
  <c r="Z375" i="6"/>
  <c r="Z376" i="6" s="1"/>
  <c r="Z377" i="6" s="1"/>
  <c r="Z31" i="11"/>
  <c r="AB14" i="12"/>
  <c r="AB15" i="12" s="1"/>
  <c r="AB206" i="12"/>
  <c r="AB262" i="12" s="1"/>
  <c r="AC46" i="11"/>
  <c r="AC38" i="11"/>
  <c r="B96" i="19"/>
  <c r="AA84" i="12"/>
  <c r="AA143" i="12"/>
  <c r="AA142" i="12"/>
  <c r="AA144" i="12"/>
  <c r="AA67" i="11"/>
  <c r="AA66" i="11" s="1"/>
  <c r="AH9" i="36"/>
  <c r="AG75" i="36"/>
  <c r="AG64" i="36"/>
  <c r="AG53" i="36"/>
  <c r="AG42" i="36"/>
  <c r="AG31" i="36"/>
  <c r="AG20" i="36"/>
  <c r="AC6" i="12"/>
  <c r="AC13" i="12" s="1"/>
  <c r="AC6" i="11"/>
  <c r="AC52" i="11" s="1"/>
  <c r="AC6" i="35"/>
  <c r="AC6" i="22"/>
  <c r="AC6" i="14"/>
  <c r="AC6" i="13"/>
  <c r="AC6" i="26"/>
  <c r="AC6" i="16"/>
  <c r="AC6" i="17"/>
  <c r="W224" i="12"/>
  <c r="W225" i="12" s="1"/>
  <c r="W226" i="12" s="1"/>
  <c r="Y39" i="12"/>
  <c r="Y43" i="12" s="1"/>
  <c r="Y59" i="11"/>
  <c r="Y71" i="11" s="1"/>
  <c r="Y72" i="11" s="1"/>
  <c r="AD8" i="12"/>
  <c r="AD8" i="11"/>
  <c r="AD8" i="35"/>
  <c r="AD8" i="13"/>
  <c r="AD8" i="14"/>
  <c r="AD8" i="26"/>
  <c r="AD8" i="22"/>
  <c r="AD8" i="16"/>
  <c r="AD8" i="17"/>
  <c r="AF64" i="6"/>
  <c r="AE65" i="6"/>
  <c r="AE8" i="6"/>
  <c r="AA30" i="11"/>
  <c r="AB91" i="11"/>
  <c r="AB105" i="11"/>
  <c r="AB58" i="11"/>
  <c r="AB41" i="12" s="1"/>
  <c r="AB119" i="11"/>
  <c r="AB133" i="11"/>
  <c r="AB130" i="11" s="1"/>
  <c r="AB131" i="11" s="1"/>
  <c r="AB147" i="11"/>
  <c r="AB144" i="11" s="1"/>
  <c r="AB145" i="11" s="1"/>
  <c r="AB161" i="11"/>
  <c r="AB158" i="11" s="1"/>
  <c r="AB159" i="11" s="1"/>
  <c r="AB14" i="11"/>
  <c r="Y378" i="6"/>
  <c r="AC7" i="6"/>
  <c r="AC233" i="6" s="1"/>
  <c r="AC12" i="12"/>
  <c r="AC13" i="11"/>
  <c r="AC134" i="12"/>
  <c r="AC92" i="12"/>
  <c r="AC201" i="11" s="1"/>
  <c r="AB7" i="11"/>
  <c r="AB7" i="12"/>
  <c r="AB7" i="35"/>
  <c r="AB7" i="16"/>
  <c r="AB7" i="22"/>
  <c r="AB7" i="13"/>
  <c r="AB7" i="26"/>
  <c r="AB7" i="17"/>
  <c r="AB7" i="14"/>
  <c r="AE63" i="6"/>
  <c r="AD6" i="6"/>
  <c r="AD67" i="6"/>
  <c r="O95" i="19"/>
  <c r="Z95" i="19"/>
  <c r="D95" i="19"/>
  <c r="AC234" i="6" l="1"/>
  <c r="AC19" i="11" s="1"/>
  <c r="AC18" i="11"/>
  <c r="AB236" i="6"/>
  <c r="AB237" i="6" s="1"/>
  <c r="AA24" i="11"/>
  <c r="AB160" i="11"/>
  <c r="AB162" i="11" s="1"/>
  <c r="AB171" i="11" s="1"/>
  <c r="AB146" i="11"/>
  <c r="AB148" i="11" s="1"/>
  <c r="AB170" i="11" s="1"/>
  <c r="AB132" i="11"/>
  <c r="AB134" i="11" s="1"/>
  <c r="AB169" i="11" s="1"/>
  <c r="AD187" i="11"/>
  <c r="AD188" i="11"/>
  <c r="AD185" i="11"/>
  <c r="AD186" i="11"/>
  <c r="DX17" i="7"/>
  <c r="DX71" i="7" s="1"/>
  <c r="Z22" i="11"/>
  <c r="Z29" i="12" s="1"/>
  <c r="AA25" i="11"/>
  <c r="AA30" i="12" s="1"/>
  <c r="Z26" i="11"/>
  <c r="Y28" i="12"/>
  <c r="Y31" i="12" s="1"/>
  <c r="Y37" i="12" s="1"/>
  <c r="Y45" i="12" s="1"/>
  <c r="Y208" i="12" s="1"/>
  <c r="Z21" i="11"/>
  <c r="W149" i="12"/>
  <c r="W147" i="12"/>
  <c r="W148" i="12"/>
  <c r="W87" i="12"/>
  <c r="W113" i="12" s="1"/>
  <c r="X208" i="12"/>
  <c r="X224" i="12" s="1"/>
  <c r="X225" i="12" s="1"/>
  <c r="X226" i="12" s="1"/>
  <c r="X83" i="12"/>
  <c r="AB116" i="11"/>
  <c r="AB117" i="11" s="1"/>
  <c r="AB118" i="11" s="1"/>
  <c r="AB120" i="11" s="1"/>
  <c r="AB168" i="11" s="1"/>
  <c r="AB102" i="11"/>
  <c r="AB103" i="11" s="1"/>
  <c r="AB104" i="11" s="1"/>
  <c r="AB106" i="11" s="1"/>
  <c r="AB167" i="11" s="1"/>
  <c r="AD68" i="11"/>
  <c r="AD70" i="11" s="1"/>
  <c r="AB88" i="11"/>
  <c r="AB89" i="11" s="1"/>
  <c r="AB90" i="11" s="1"/>
  <c r="AB92" i="11" s="1"/>
  <c r="AB166" i="11" s="1"/>
  <c r="AA172" i="11"/>
  <c r="AA25" i="12" s="1"/>
  <c r="AA26" i="12" s="1"/>
  <c r="AA57" i="11"/>
  <c r="AA40" i="12" s="1"/>
  <c r="AA56" i="11"/>
  <c r="AF63" i="6"/>
  <c r="AE6" i="6"/>
  <c r="AE67" i="6"/>
  <c r="AD216" i="12"/>
  <c r="AE12" i="11"/>
  <c r="AE66" i="6"/>
  <c r="AD134" i="12"/>
  <c r="AD92" i="12"/>
  <c r="AD201" i="11" s="1"/>
  <c r="AC14" i="12"/>
  <c r="AC15" i="12" s="1"/>
  <c r="AC206" i="12"/>
  <c r="AC262" i="12" s="1"/>
  <c r="AA217" i="12"/>
  <c r="AA107" i="12"/>
  <c r="AD7" i="6"/>
  <c r="AD233" i="6" s="1"/>
  <c r="AD12" i="12"/>
  <c r="AD13" i="11"/>
  <c r="Z39" i="12"/>
  <c r="Z43" i="12" s="1"/>
  <c r="Z59" i="11"/>
  <c r="Z71" i="11" s="1"/>
  <c r="Z72" i="11" s="1"/>
  <c r="AD6" i="12"/>
  <c r="AD13" i="12" s="1"/>
  <c r="AD6" i="11"/>
  <c r="AD52" i="11" s="1"/>
  <c r="AD6" i="35"/>
  <c r="AD6" i="22"/>
  <c r="AD6" i="14"/>
  <c r="AD6" i="26"/>
  <c r="AD6" i="16"/>
  <c r="AD6" i="17"/>
  <c r="AD6" i="13"/>
  <c r="AB30" i="11"/>
  <c r="AC7" i="12"/>
  <c r="AC7" i="11"/>
  <c r="AC7" i="13"/>
  <c r="AC7" i="26"/>
  <c r="AC7" i="17"/>
  <c r="AC7" i="14"/>
  <c r="AC7" i="35"/>
  <c r="AC7" i="16"/>
  <c r="AC7" i="22"/>
  <c r="Z378" i="6"/>
  <c r="AA45" i="11"/>
  <c r="AB47" i="11" s="1"/>
  <c r="AA37" i="11"/>
  <c r="AB39" i="11" s="1"/>
  <c r="AA375" i="6"/>
  <c r="AA376" i="6" s="1"/>
  <c r="AA377" i="6" s="1"/>
  <c r="AA31" i="11"/>
  <c r="AE8" i="12"/>
  <c r="AE8" i="35"/>
  <c r="AE8" i="14"/>
  <c r="AE8" i="26"/>
  <c r="AE8" i="22"/>
  <c r="AE8" i="11"/>
  <c r="AE8" i="16"/>
  <c r="AE8" i="17"/>
  <c r="AE8" i="13"/>
  <c r="AG64" i="6"/>
  <c r="AF65" i="6"/>
  <c r="AF8" i="6"/>
  <c r="AC91" i="11"/>
  <c r="AC105" i="11"/>
  <c r="AC119" i="11"/>
  <c r="AC116" i="11" s="1"/>
  <c r="AC117" i="11" s="1"/>
  <c r="AC133" i="11"/>
  <c r="AC130" i="11" s="1"/>
  <c r="AC131" i="11" s="1"/>
  <c r="AC147" i="11"/>
  <c r="AC144" i="11" s="1"/>
  <c r="AC145" i="11" s="1"/>
  <c r="AC161" i="11"/>
  <c r="AC158" i="11" s="1"/>
  <c r="AC159" i="11" s="1"/>
  <c r="AC58" i="11"/>
  <c r="AC41" i="12" s="1"/>
  <c r="AC14" i="11"/>
  <c r="AH75" i="36"/>
  <c r="AH64" i="36"/>
  <c r="AH53" i="36"/>
  <c r="AH42" i="36"/>
  <c r="AH31" i="36"/>
  <c r="AH20" i="36"/>
  <c r="AI9" i="36"/>
  <c r="B97" i="19"/>
  <c r="AB84" i="12"/>
  <c r="AB143" i="12"/>
  <c r="AB144" i="12"/>
  <c r="AB67" i="11"/>
  <c r="AB66" i="11" s="1"/>
  <c r="AB142" i="12"/>
  <c r="AD46" i="11"/>
  <c r="AD38" i="11"/>
  <c r="O96" i="19"/>
  <c r="Z96" i="19"/>
  <c r="D96" i="19"/>
  <c r="AC236" i="6" l="1"/>
  <c r="AC237" i="6" s="1"/>
  <c r="AB24" i="11"/>
  <c r="AD234" i="6"/>
  <c r="AD19" i="11" s="1"/>
  <c r="AD18" i="11"/>
  <c r="AC160" i="11"/>
  <c r="AC162" i="11" s="1"/>
  <c r="AC171" i="11" s="1"/>
  <c r="AC132" i="11"/>
  <c r="AC134" i="11" s="1"/>
  <c r="AC169" i="11" s="1"/>
  <c r="AC146" i="11"/>
  <c r="AC148" i="11" s="1"/>
  <c r="AC170" i="11" s="1"/>
  <c r="AC88" i="11"/>
  <c r="AC89" i="11" s="1"/>
  <c r="AC90" i="11" s="1"/>
  <c r="AC92" i="11" s="1"/>
  <c r="AC166" i="11" s="1"/>
  <c r="AE187" i="11"/>
  <c r="AE188" i="11"/>
  <c r="AE185" i="11"/>
  <c r="AE186" i="11"/>
  <c r="EI17" i="7"/>
  <c r="EI71" i="7" s="1"/>
  <c r="AA22" i="11"/>
  <c r="AA29" i="12" s="1"/>
  <c r="AA26" i="11"/>
  <c r="AB25" i="11"/>
  <c r="AB30" i="12" s="1"/>
  <c r="Z28" i="12"/>
  <c r="Z31" i="12" s="1"/>
  <c r="Z37" i="12" s="1"/>
  <c r="Z45" i="12" s="1"/>
  <c r="AA21" i="11"/>
  <c r="Y83" i="12"/>
  <c r="Y85" i="12" s="1"/>
  <c r="X85" i="12"/>
  <c r="X87" i="12" s="1"/>
  <c r="X113" i="12" s="1"/>
  <c r="X149" i="12"/>
  <c r="X147" i="12"/>
  <c r="X148" i="12"/>
  <c r="AC118" i="11"/>
  <c r="AC120" i="11" s="1"/>
  <c r="AC168" i="11" s="1"/>
  <c r="AC102" i="11"/>
  <c r="AC103" i="11" s="1"/>
  <c r="AC104" i="11" s="1"/>
  <c r="AC106" i="11" s="1"/>
  <c r="AC167" i="11" s="1"/>
  <c r="AE68" i="11"/>
  <c r="AE70" i="11" s="1"/>
  <c r="AB172" i="11"/>
  <c r="AB25" i="12" s="1"/>
  <c r="AB26" i="12" s="1"/>
  <c r="AB56" i="11"/>
  <c r="AB57" i="11"/>
  <c r="AB40" i="12" s="1"/>
  <c r="B98" i="19"/>
  <c r="AJ9" i="36"/>
  <c r="AI75" i="36"/>
  <c r="AI64" i="36"/>
  <c r="AI53" i="36"/>
  <c r="AI42" i="36"/>
  <c r="AI31" i="36"/>
  <c r="AI20" i="36"/>
  <c r="AF8" i="12"/>
  <c r="AF8" i="11"/>
  <c r="AF8" i="35"/>
  <c r="AF8" i="14"/>
  <c r="AF8" i="26"/>
  <c r="AF8" i="22"/>
  <c r="AF8" i="13"/>
  <c r="AF8" i="16"/>
  <c r="AF8" i="17"/>
  <c r="AH64" i="6"/>
  <c r="AG65" i="6"/>
  <c r="AG8" i="6"/>
  <c r="AA378" i="6"/>
  <c r="AD91" i="11"/>
  <c r="AD105" i="11"/>
  <c r="AD119" i="11"/>
  <c r="AD133" i="11"/>
  <c r="AD130" i="11" s="1"/>
  <c r="AD131" i="11" s="1"/>
  <c r="AD147" i="11"/>
  <c r="AD144" i="11" s="1"/>
  <c r="AD145" i="11" s="1"/>
  <c r="AD161" i="11"/>
  <c r="AD158" i="11" s="1"/>
  <c r="AD159" i="11" s="1"/>
  <c r="AD58" i="11"/>
  <c r="AD41" i="12" s="1"/>
  <c r="AD14" i="11"/>
  <c r="AD7" i="12"/>
  <c r="AD7" i="11"/>
  <c r="AD7" i="35"/>
  <c r="AD7" i="16"/>
  <c r="AD7" i="22"/>
  <c r="AD7" i="13"/>
  <c r="AD7" i="26"/>
  <c r="AD7" i="17"/>
  <c r="AD7" i="14"/>
  <c r="Y224" i="12"/>
  <c r="Y225" i="12" s="1"/>
  <c r="Y226" i="12" s="1"/>
  <c r="AE7" i="6"/>
  <c r="AE233" i="6" s="1"/>
  <c r="AE12" i="12"/>
  <c r="AE13" i="11"/>
  <c r="AE6" i="12"/>
  <c r="AE13" i="12" s="1"/>
  <c r="AE6" i="11"/>
  <c r="AE52" i="11" s="1"/>
  <c r="AE6" i="35"/>
  <c r="AE6" i="22"/>
  <c r="AE6" i="26"/>
  <c r="AE6" i="13"/>
  <c r="AE6" i="14"/>
  <c r="AE6" i="16"/>
  <c r="AE6" i="17"/>
  <c r="AB217" i="12"/>
  <c r="AB107" i="12"/>
  <c r="AF12" i="11"/>
  <c r="AF66" i="6"/>
  <c r="AE134" i="12"/>
  <c r="AE92" i="12"/>
  <c r="AE201" i="11" s="1"/>
  <c r="AC30" i="11"/>
  <c r="AB37" i="11"/>
  <c r="AC39" i="11" s="1"/>
  <c r="AB45" i="11"/>
  <c r="AC47" i="11" s="1"/>
  <c r="AB375" i="6"/>
  <c r="AB376" i="6" s="1"/>
  <c r="AB377" i="6" s="1"/>
  <c r="AB31" i="11"/>
  <c r="AD14" i="12"/>
  <c r="AD15" i="12" s="1"/>
  <c r="AD206" i="12"/>
  <c r="AD262" i="12" s="1"/>
  <c r="AC84" i="12"/>
  <c r="AC143" i="12"/>
  <c r="AC142" i="12"/>
  <c r="AC144" i="12"/>
  <c r="AC67" i="11"/>
  <c r="AC66" i="11" s="1"/>
  <c r="AE216" i="12"/>
  <c r="AE46" i="11"/>
  <c r="AE38" i="11"/>
  <c r="AG63" i="6"/>
  <c r="AF6" i="6"/>
  <c r="AF67" i="6"/>
  <c r="AA39" i="12"/>
  <c r="AA43" i="12" s="1"/>
  <c r="AA59" i="11"/>
  <c r="AA71" i="11" s="1"/>
  <c r="AA72" i="11" s="1"/>
  <c r="Z97" i="19"/>
  <c r="O97" i="19"/>
  <c r="D97" i="19"/>
  <c r="AE234" i="6" l="1"/>
  <c r="AE19" i="11" s="1"/>
  <c r="AE18" i="11"/>
  <c r="AD236" i="6"/>
  <c r="AD237" i="6" s="1"/>
  <c r="AC24" i="11"/>
  <c r="AD160" i="11"/>
  <c r="AD162" i="11" s="1"/>
  <c r="AD171" i="11" s="1"/>
  <c r="AD146" i="11"/>
  <c r="AD148" i="11" s="1"/>
  <c r="AD170" i="11" s="1"/>
  <c r="AD132" i="11"/>
  <c r="AD134" i="11" s="1"/>
  <c r="AD169" i="11" s="1"/>
  <c r="AF187" i="11"/>
  <c r="AF188" i="11"/>
  <c r="AF185" i="11"/>
  <c r="AF186" i="11"/>
  <c r="ET17" i="7"/>
  <c r="ET71" i="7" s="1"/>
  <c r="AB22" i="11"/>
  <c r="AB29" i="12" s="1"/>
  <c r="AB26" i="11"/>
  <c r="AC25" i="11"/>
  <c r="AC30" i="12" s="1"/>
  <c r="AB21" i="11"/>
  <c r="AA28" i="12"/>
  <c r="AA31" i="12" s="1"/>
  <c r="AA37" i="12" s="1"/>
  <c r="AA45" i="12" s="1"/>
  <c r="AA208" i="12" s="1"/>
  <c r="Y148" i="12"/>
  <c r="Y149" i="12"/>
  <c r="Y147" i="12"/>
  <c r="Z208" i="12"/>
  <c r="Z224" i="12" s="1"/>
  <c r="Z225" i="12" s="1"/>
  <c r="Z226" i="12" s="1"/>
  <c r="Z83" i="12"/>
  <c r="Y87" i="12"/>
  <c r="Y113" i="12" s="1"/>
  <c r="AF68" i="11"/>
  <c r="AF70" i="11" s="1"/>
  <c r="AD116" i="11"/>
  <c r="AD117" i="11" s="1"/>
  <c r="AD118" i="11" s="1"/>
  <c r="AD120" i="11" s="1"/>
  <c r="AD168" i="11" s="1"/>
  <c r="AD88" i="11"/>
  <c r="AD89" i="11" s="1"/>
  <c r="AD90" i="11" s="1"/>
  <c r="AD92" i="11" s="1"/>
  <c r="AD166" i="11" s="1"/>
  <c r="AD102" i="11"/>
  <c r="AD103" i="11" s="1"/>
  <c r="AD104" i="11" s="1"/>
  <c r="AD106" i="11" s="1"/>
  <c r="AD167" i="11" s="1"/>
  <c r="AC57" i="11"/>
  <c r="AC40" i="12" s="1"/>
  <c r="AC56" i="11"/>
  <c r="AF6" i="12"/>
  <c r="AF13" i="12" s="1"/>
  <c r="AF6" i="11"/>
  <c r="AF52" i="11" s="1"/>
  <c r="AF6" i="35"/>
  <c r="AF6" i="22"/>
  <c r="AF6" i="14"/>
  <c r="AF6" i="26"/>
  <c r="AF6" i="16"/>
  <c r="AF6" i="17"/>
  <c r="AF6" i="13"/>
  <c r="AC37" i="11"/>
  <c r="AD39" i="11" s="1"/>
  <c r="AC45" i="11"/>
  <c r="AD47" i="11" s="1"/>
  <c r="AC375" i="6"/>
  <c r="AC376" i="6" s="1"/>
  <c r="AC377" i="6" s="1"/>
  <c r="AC31" i="11"/>
  <c r="AF7" i="6"/>
  <c r="AF233" i="6" s="1"/>
  <c r="AF12" i="12"/>
  <c r="AF13" i="11"/>
  <c r="AE91" i="11"/>
  <c r="AE105" i="11"/>
  <c r="AE119" i="11"/>
  <c r="AE133" i="11"/>
  <c r="AE130" i="11" s="1"/>
  <c r="AE131" i="11" s="1"/>
  <c r="AE147" i="11"/>
  <c r="AE144" i="11" s="1"/>
  <c r="AE145" i="11" s="1"/>
  <c r="AE161" i="11"/>
  <c r="AE158" i="11" s="1"/>
  <c r="AE159" i="11" s="1"/>
  <c r="AE58" i="11"/>
  <c r="AE41" i="12" s="1"/>
  <c r="AE14" i="11"/>
  <c r="AE7" i="12"/>
  <c r="AE7" i="11"/>
  <c r="AE7" i="13"/>
  <c r="AE7" i="26"/>
  <c r="AE7" i="17"/>
  <c r="AE7" i="14"/>
  <c r="AE7" i="35"/>
  <c r="AE7" i="16"/>
  <c r="AE7" i="22"/>
  <c r="AD30" i="11"/>
  <c r="AG12" i="11"/>
  <c r="AG66" i="6"/>
  <c r="AF134" i="12"/>
  <c r="AF92" i="12"/>
  <c r="AF201" i="11" s="1"/>
  <c r="AB39" i="12"/>
  <c r="AB43" i="12" s="1"/>
  <c r="AB59" i="11"/>
  <c r="AB71" i="11" s="1"/>
  <c r="AB72" i="11" s="1"/>
  <c r="AH63" i="6"/>
  <c r="AG6" i="6"/>
  <c r="AG67" i="6"/>
  <c r="AC217" i="12"/>
  <c r="AC107" i="12"/>
  <c r="AD84" i="12"/>
  <c r="AD143" i="12"/>
  <c r="AD144" i="12"/>
  <c r="AD67" i="11"/>
  <c r="AD66" i="11" s="1"/>
  <c r="AD142" i="12"/>
  <c r="AF216" i="12"/>
  <c r="AF46" i="11"/>
  <c r="AF38" i="11"/>
  <c r="AE14" i="12"/>
  <c r="AE15" i="12" s="1"/>
  <c r="AE206" i="12"/>
  <c r="AE262" i="12" s="1"/>
  <c r="AB378" i="6"/>
  <c r="AG8" i="12"/>
  <c r="AG8" i="35"/>
  <c r="AG8" i="14"/>
  <c r="AG8" i="26"/>
  <c r="AG8" i="22"/>
  <c r="AG8" i="11"/>
  <c r="AG8" i="16"/>
  <c r="AG8" i="17"/>
  <c r="AG8" i="13"/>
  <c r="AI64" i="6"/>
  <c r="AH65" i="6"/>
  <c r="AH8" i="6"/>
  <c r="AJ75" i="36"/>
  <c r="AJ64" i="36"/>
  <c r="AJ53" i="36"/>
  <c r="AJ42" i="36"/>
  <c r="AJ31" i="36"/>
  <c r="AJ20" i="36"/>
  <c r="AK9" i="36"/>
  <c r="AC172" i="11"/>
  <c r="AC25" i="12" s="1"/>
  <c r="AC26" i="12" s="1"/>
  <c r="O98" i="19"/>
  <c r="Z98" i="19"/>
  <c r="D98" i="19"/>
  <c r="AE236" i="6" l="1"/>
  <c r="AE237" i="6" s="1"/>
  <c r="AD24" i="11"/>
  <c r="AF234" i="6"/>
  <c r="AF19" i="11" s="1"/>
  <c r="AF18" i="11"/>
  <c r="AE160" i="11"/>
  <c r="AE162" i="11" s="1"/>
  <c r="AE171" i="11" s="1"/>
  <c r="AE146" i="11"/>
  <c r="AE148" i="11" s="1"/>
  <c r="AE170" i="11" s="1"/>
  <c r="AE132" i="11"/>
  <c r="AE134" i="11" s="1"/>
  <c r="AE169" i="11" s="1"/>
  <c r="AG187" i="11"/>
  <c r="AG188" i="11"/>
  <c r="B42" i="2"/>
  <c r="AG185" i="11"/>
  <c r="AG186" i="11"/>
  <c r="HD17" i="7"/>
  <c r="HK17" i="7"/>
  <c r="HI17" i="7"/>
  <c r="HJ17" i="7"/>
  <c r="HH17" i="7"/>
  <c r="HF17" i="7"/>
  <c r="HC17" i="7"/>
  <c r="HL17" i="7"/>
  <c r="HE17" i="7"/>
  <c r="HG17" i="7"/>
  <c r="HM17" i="7"/>
  <c r="AC22" i="11"/>
  <c r="AC29" i="12" s="1"/>
  <c r="AD25" i="11"/>
  <c r="AD30" i="12" s="1"/>
  <c r="AC26" i="11"/>
  <c r="AC21" i="11"/>
  <c r="AB28" i="12"/>
  <c r="AB31" i="12" s="1"/>
  <c r="AB37" i="12" s="1"/>
  <c r="AB45" i="12" s="1"/>
  <c r="AA83" i="12"/>
  <c r="AA85" i="12" s="1"/>
  <c r="Z85" i="12"/>
  <c r="Z87" i="12" s="1"/>
  <c r="Z113" i="12" s="1"/>
  <c r="Z149" i="12"/>
  <c r="Z148" i="12"/>
  <c r="Z147" i="12"/>
  <c r="AG68" i="11"/>
  <c r="AG70" i="11" s="1"/>
  <c r="AE102" i="11"/>
  <c r="AE103" i="11" s="1"/>
  <c r="AE104" i="11" s="1"/>
  <c r="AE106" i="11" s="1"/>
  <c r="AE167" i="11" s="1"/>
  <c r="AE116" i="11"/>
  <c r="AE117" i="11" s="1"/>
  <c r="AE118" i="11" s="1"/>
  <c r="AE120" i="11" s="1"/>
  <c r="AE168" i="11" s="1"/>
  <c r="AE88" i="11"/>
  <c r="AE89" i="11" s="1"/>
  <c r="AE90" i="11" s="1"/>
  <c r="AE92" i="11" s="1"/>
  <c r="AE166" i="11" s="1"/>
  <c r="AD172" i="11"/>
  <c r="AD25" i="12" s="1"/>
  <c r="AD26" i="12" s="1"/>
  <c r="AD57" i="11"/>
  <c r="AD40" i="12" s="1"/>
  <c r="AD56" i="11"/>
  <c r="AL9" i="36"/>
  <c r="AK75" i="36"/>
  <c r="AK64" i="36"/>
  <c r="AK53" i="36"/>
  <c r="AK42" i="36"/>
  <c r="AK31" i="36"/>
  <c r="AK20" i="36"/>
  <c r="AH12" i="11"/>
  <c r="AH66" i="6"/>
  <c r="AG134" i="12"/>
  <c r="AG92" i="12"/>
  <c r="AG201" i="11" s="1"/>
  <c r="AG6" i="12"/>
  <c r="AG13" i="12" s="1"/>
  <c r="AG6" i="11"/>
  <c r="AG52" i="11" s="1"/>
  <c r="AG6" i="35"/>
  <c r="AG6" i="22"/>
  <c r="AG6" i="14"/>
  <c r="AG6" i="13"/>
  <c r="AG6" i="26"/>
  <c r="AG6" i="16"/>
  <c r="AG6" i="17"/>
  <c r="AG7" i="6"/>
  <c r="AG233" i="6" s="1"/>
  <c r="AG12" i="12"/>
  <c r="AG13" i="11"/>
  <c r="AD37" i="11"/>
  <c r="AE39" i="11" s="1"/>
  <c r="AD45" i="11"/>
  <c r="AE47" i="11" s="1"/>
  <c r="AD375" i="6"/>
  <c r="AD376" i="6" s="1"/>
  <c r="AD377" i="6" s="1"/>
  <c r="AD31" i="11"/>
  <c r="AF7" i="12"/>
  <c r="AF7" i="11"/>
  <c r="AF7" i="35"/>
  <c r="AF7" i="16"/>
  <c r="AF7" i="22"/>
  <c r="AF7" i="13"/>
  <c r="AF7" i="26"/>
  <c r="AF7" i="17"/>
  <c r="AF7" i="14"/>
  <c r="AF91" i="11"/>
  <c r="AF105" i="11"/>
  <c r="AF119" i="11"/>
  <c r="AF116" i="11" s="1"/>
  <c r="AF117" i="11" s="1"/>
  <c r="AF133" i="11"/>
  <c r="AF130" i="11" s="1"/>
  <c r="AF131" i="11" s="1"/>
  <c r="AF147" i="11"/>
  <c r="AF144" i="11" s="1"/>
  <c r="AF145" i="11" s="1"/>
  <c r="AF161" i="11"/>
  <c r="AF158" i="11" s="1"/>
  <c r="AF159" i="11" s="1"/>
  <c r="AF58" i="11"/>
  <c r="AF41" i="12" s="1"/>
  <c r="AF14" i="11"/>
  <c r="AA224" i="12"/>
  <c r="AA225" i="12" s="1"/>
  <c r="AA226" i="12" s="1"/>
  <c r="AC39" i="12"/>
  <c r="AC43" i="12" s="1"/>
  <c r="AC59" i="11"/>
  <c r="AC71" i="11" s="1"/>
  <c r="AC72" i="11" s="1"/>
  <c r="AH8" i="12"/>
  <c r="AH8" i="11"/>
  <c r="AH8" i="35"/>
  <c r="AH8" i="13"/>
  <c r="AH8" i="14"/>
  <c r="AH8" i="26"/>
  <c r="AH8" i="22"/>
  <c r="AH8" i="16"/>
  <c r="AH8" i="17"/>
  <c r="AJ64" i="6"/>
  <c r="AI65" i="6"/>
  <c r="AI8" i="6"/>
  <c r="AC378" i="6"/>
  <c r="AE84" i="12"/>
  <c r="AE143" i="12"/>
  <c r="AE142" i="12"/>
  <c r="AE144" i="12"/>
  <c r="AE67" i="11"/>
  <c r="AE66" i="11" s="1"/>
  <c r="AD217" i="12"/>
  <c r="AD107" i="12"/>
  <c r="AI63" i="6"/>
  <c r="AH6" i="6"/>
  <c r="AH67" i="6"/>
  <c r="AG216" i="12"/>
  <c r="AG46" i="11"/>
  <c r="AG38" i="11"/>
  <c r="AE30" i="11"/>
  <c r="AF14" i="12"/>
  <c r="AF15" i="12" s="1"/>
  <c r="AF206" i="12"/>
  <c r="AF262" i="12" s="1"/>
  <c r="AG234" i="6" l="1"/>
  <c r="AG19" i="11" s="1"/>
  <c r="AG18" i="11"/>
  <c r="AF236" i="6"/>
  <c r="AF237" i="6" s="1"/>
  <c r="AE24" i="11"/>
  <c r="AF160" i="11"/>
  <c r="AF162" i="11" s="1"/>
  <c r="AF171" i="11" s="1"/>
  <c r="AF146" i="11"/>
  <c r="AF148" i="11" s="1"/>
  <c r="AF170" i="11" s="1"/>
  <c r="AF132" i="11"/>
  <c r="AF134" i="11" s="1"/>
  <c r="AF169" i="11" s="1"/>
  <c r="AH187" i="11"/>
  <c r="AH188" i="11"/>
  <c r="HL19" i="7"/>
  <c r="HF19" i="7"/>
  <c r="HK19" i="7"/>
  <c r="HI19" i="7"/>
  <c r="HD19" i="7"/>
  <c r="HC19" i="7"/>
  <c r="HG19" i="7"/>
  <c r="HJ19" i="7"/>
  <c r="HE19" i="7"/>
  <c r="HH19" i="7"/>
  <c r="HM19" i="7"/>
  <c r="AH185" i="11"/>
  <c r="AH186" i="11"/>
  <c r="AD22" i="11"/>
  <c r="AD29" i="12" s="1"/>
  <c r="AD26" i="11"/>
  <c r="AE25" i="11"/>
  <c r="AE30" i="12" s="1"/>
  <c r="AC28" i="12"/>
  <c r="AC31" i="12" s="1"/>
  <c r="AC37" i="12" s="1"/>
  <c r="AC45" i="12" s="1"/>
  <c r="AD21" i="11"/>
  <c r="AA148" i="12"/>
  <c r="AA147" i="12"/>
  <c r="AA149" i="12"/>
  <c r="AF88" i="11"/>
  <c r="AF89" i="11" s="1"/>
  <c r="AF90" i="11" s="1"/>
  <c r="AF92" i="11" s="1"/>
  <c r="AF166" i="11" s="1"/>
  <c r="AB83" i="12"/>
  <c r="AB208" i="12"/>
  <c r="AB224" i="12" s="1"/>
  <c r="AB225" i="12" s="1"/>
  <c r="AB226" i="12" s="1"/>
  <c r="AA87" i="12"/>
  <c r="AA113" i="12" s="1"/>
  <c r="AF118" i="11"/>
  <c r="AF120" i="11" s="1"/>
  <c r="AF168" i="11" s="1"/>
  <c r="AF102" i="11"/>
  <c r="AF103" i="11" s="1"/>
  <c r="AF104" i="11" s="1"/>
  <c r="AF106" i="11" s="1"/>
  <c r="AF167" i="11" s="1"/>
  <c r="AH68" i="11"/>
  <c r="AH70" i="11" s="1"/>
  <c r="AE172" i="11"/>
  <c r="AE25" i="12" s="1"/>
  <c r="AE26" i="12" s="1"/>
  <c r="AE56" i="11"/>
  <c r="AE57" i="11"/>
  <c r="AE40" i="12" s="1"/>
  <c r="AE37" i="11"/>
  <c r="AF39" i="11" s="1"/>
  <c r="AE45" i="11"/>
  <c r="AF47" i="11" s="1"/>
  <c r="AE375" i="6"/>
  <c r="AE376" i="6" s="1"/>
  <c r="AE377" i="6" s="1"/>
  <c r="AE31" i="11"/>
  <c r="AH6" i="12"/>
  <c r="AH13" i="12" s="1"/>
  <c r="AH6" i="11"/>
  <c r="AH52" i="11" s="1"/>
  <c r="AH6" i="35"/>
  <c r="AH6" i="22"/>
  <c r="AH6" i="14"/>
  <c r="AH6" i="26"/>
  <c r="AH6" i="16"/>
  <c r="AH6" i="17"/>
  <c r="AH6" i="13"/>
  <c r="AD378" i="6"/>
  <c r="AI8" i="12"/>
  <c r="AI8" i="35"/>
  <c r="AI8" i="14"/>
  <c r="AI8" i="26"/>
  <c r="AI8" i="22"/>
  <c r="AI8" i="11"/>
  <c r="AI8" i="16"/>
  <c r="AI8" i="17"/>
  <c r="AI8" i="13"/>
  <c r="AK64" i="6"/>
  <c r="AJ65" i="6"/>
  <c r="AJ8" i="6"/>
  <c r="AF30" i="11"/>
  <c r="AG7" i="12"/>
  <c r="AG7" i="11"/>
  <c r="AG7" i="13"/>
  <c r="AG7" i="26"/>
  <c r="AG7" i="17"/>
  <c r="AG7" i="14"/>
  <c r="AG7" i="35"/>
  <c r="AG7" i="16"/>
  <c r="AG7" i="22"/>
  <c r="AG14" i="12"/>
  <c r="AG15" i="12" s="1"/>
  <c r="AG206" i="12"/>
  <c r="AG262" i="12" s="1"/>
  <c r="AH7" i="6"/>
  <c r="AH233" i="6" s="1"/>
  <c r="AH12" i="12"/>
  <c r="AH13" i="11"/>
  <c r="AL75" i="36"/>
  <c r="AL64" i="36"/>
  <c r="AL53" i="36"/>
  <c r="AL42" i="36"/>
  <c r="AL31" i="36"/>
  <c r="AL20" i="36"/>
  <c r="AM9" i="36"/>
  <c r="AD39" i="12"/>
  <c r="AD43" i="12" s="1"/>
  <c r="AD59" i="11"/>
  <c r="AD71" i="11" s="1"/>
  <c r="AD72" i="11" s="1"/>
  <c r="AF84" i="12"/>
  <c r="AF143" i="12"/>
  <c r="AF144" i="12"/>
  <c r="AF67" i="11"/>
  <c r="AF66" i="11" s="1"/>
  <c r="AF142" i="12"/>
  <c r="AJ63" i="6"/>
  <c r="AI6" i="6"/>
  <c r="AI67" i="6"/>
  <c r="AE217" i="12"/>
  <c r="AE107" i="12"/>
  <c r="AI12" i="11"/>
  <c r="AI66" i="6"/>
  <c r="AH134" i="12"/>
  <c r="AH92" i="12"/>
  <c r="AH201" i="11" s="1"/>
  <c r="AG91" i="11"/>
  <c r="AG88" i="11" s="1"/>
  <c r="AG89" i="11" s="1"/>
  <c r="AG105" i="11"/>
  <c r="AG102" i="11" s="1"/>
  <c r="AG103" i="11" s="1"/>
  <c r="AG119" i="11"/>
  <c r="AG116" i="11" s="1"/>
  <c r="AG117" i="11" s="1"/>
  <c r="AG133" i="11"/>
  <c r="AG130" i="11" s="1"/>
  <c r="AG131" i="11" s="1"/>
  <c r="AG147" i="11"/>
  <c r="AG144" i="11" s="1"/>
  <c r="AG145" i="11" s="1"/>
  <c r="AG161" i="11"/>
  <c r="AG158" i="11" s="1"/>
  <c r="AG159" i="11" s="1"/>
  <c r="AG58" i="11"/>
  <c r="AG41" i="12" s="1"/>
  <c r="AG14" i="11"/>
  <c r="AH216" i="12"/>
  <c r="AH46" i="11"/>
  <c r="AH38" i="11"/>
  <c r="AG236" i="6" l="1"/>
  <c r="AG237" i="6" s="1"/>
  <c r="AF24" i="11"/>
  <c r="AH234" i="6"/>
  <c r="AH19" i="11" s="1"/>
  <c r="AH18" i="11"/>
  <c r="AG160" i="11"/>
  <c r="AG162" i="11" s="1"/>
  <c r="AG171" i="11" s="1"/>
  <c r="AG146" i="11"/>
  <c r="AG148" i="11" s="1"/>
  <c r="AG170" i="11" s="1"/>
  <c r="AG132" i="11"/>
  <c r="AG134" i="11" s="1"/>
  <c r="AG169" i="11" s="1"/>
  <c r="F23" i="7"/>
  <c r="AI187" i="11"/>
  <c r="AI188" i="11"/>
  <c r="AI185" i="11"/>
  <c r="AI186" i="11"/>
  <c r="AE22" i="11"/>
  <c r="AE29" i="12" s="1"/>
  <c r="AF25" i="11"/>
  <c r="AF30" i="12" s="1"/>
  <c r="AE26" i="11"/>
  <c r="AD28" i="12"/>
  <c r="AD31" i="12" s="1"/>
  <c r="AD37" i="12" s="1"/>
  <c r="AD45" i="12" s="1"/>
  <c r="AD208" i="12" s="1"/>
  <c r="AE21" i="11"/>
  <c r="AG104" i="11"/>
  <c r="AG106" i="11" s="1"/>
  <c r="AG167" i="11" s="1"/>
  <c r="AG90" i="11"/>
  <c r="AG92" i="11" s="1"/>
  <c r="AG166" i="11" s="1"/>
  <c r="AC83" i="12"/>
  <c r="AC149" i="12" s="1"/>
  <c r="AC208" i="12"/>
  <c r="AC224" i="12" s="1"/>
  <c r="AC225" i="12" s="1"/>
  <c r="AC226" i="12" s="1"/>
  <c r="AB85" i="12"/>
  <c r="AB87" i="12" s="1"/>
  <c r="AB113" i="12" s="1"/>
  <c r="AB148" i="12"/>
  <c r="AB149" i="12"/>
  <c r="AB147" i="12"/>
  <c r="AG118" i="11"/>
  <c r="AG120" i="11" s="1"/>
  <c r="AG168" i="11" s="1"/>
  <c r="AI68" i="11"/>
  <c r="AI70" i="11" s="1"/>
  <c r="AF172" i="11"/>
  <c r="AF25" i="12" s="1"/>
  <c r="AF26" i="12" s="1"/>
  <c r="AF57" i="11"/>
  <c r="AF40" i="12" s="1"/>
  <c r="AI216" i="12"/>
  <c r="AI46" i="11"/>
  <c r="AI38" i="11"/>
  <c r="AI6" i="12"/>
  <c r="AI13" i="12" s="1"/>
  <c r="AI6" i="11"/>
  <c r="AI52" i="11" s="1"/>
  <c r="AI6" i="35"/>
  <c r="AI6" i="22"/>
  <c r="AI6" i="26"/>
  <c r="AI6" i="13"/>
  <c r="AI6" i="14"/>
  <c r="AI6" i="16"/>
  <c r="AI6" i="17"/>
  <c r="AF217" i="12"/>
  <c r="AF107" i="12"/>
  <c r="AN9" i="36"/>
  <c r="AM75" i="36"/>
  <c r="AM64" i="36"/>
  <c r="AM53" i="36"/>
  <c r="AM42" i="36"/>
  <c r="AM31" i="36"/>
  <c r="AM20" i="36"/>
  <c r="AG84" i="12"/>
  <c r="AG143" i="12"/>
  <c r="AG142" i="12"/>
  <c r="AG144" i="12"/>
  <c r="AG67" i="11"/>
  <c r="AG66" i="11" s="1"/>
  <c r="AJ8" i="12"/>
  <c r="AJ8" i="11"/>
  <c r="AJ8" i="35"/>
  <c r="AJ8" i="14"/>
  <c r="AJ8" i="26"/>
  <c r="AJ8" i="22"/>
  <c r="AJ8" i="13"/>
  <c r="AJ8" i="16"/>
  <c r="AJ8" i="17"/>
  <c r="AL64" i="6"/>
  <c r="AK65" i="6"/>
  <c r="AK8" i="6"/>
  <c r="AE378" i="6"/>
  <c r="AH91" i="11"/>
  <c r="AH105" i="11"/>
  <c r="AH119" i="11"/>
  <c r="AH133" i="11"/>
  <c r="AH130" i="11" s="1"/>
  <c r="AH131" i="11" s="1"/>
  <c r="AH147" i="11"/>
  <c r="AH144" i="11" s="1"/>
  <c r="AH145" i="11" s="1"/>
  <c r="AH161" i="11"/>
  <c r="AH158" i="11" s="1"/>
  <c r="AH159" i="11" s="1"/>
  <c r="AH58" i="11"/>
  <c r="AH41" i="12" s="1"/>
  <c r="AH14" i="11"/>
  <c r="AE39" i="12"/>
  <c r="AE43" i="12" s="1"/>
  <c r="AE59" i="11"/>
  <c r="AE71" i="11" s="1"/>
  <c r="AE72" i="11" s="1"/>
  <c r="AI7" i="6"/>
  <c r="AI233" i="6" s="1"/>
  <c r="AI12" i="12"/>
  <c r="AI13" i="11"/>
  <c r="AK63" i="6"/>
  <c r="AJ6" i="6"/>
  <c r="AJ67" i="6"/>
  <c r="AH7" i="12"/>
  <c r="AH7" i="11"/>
  <c r="AH7" i="35"/>
  <c r="AH7" i="16"/>
  <c r="AH7" i="22"/>
  <c r="AH7" i="13"/>
  <c r="AH7" i="26"/>
  <c r="AH7" i="17"/>
  <c r="AH7" i="14"/>
  <c r="AG30" i="11"/>
  <c r="AF37" i="11"/>
  <c r="AG39" i="11" s="1"/>
  <c r="AF45" i="11"/>
  <c r="AG47" i="11" s="1"/>
  <c r="AF375" i="6"/>
  <c r="AF376" i="6" s="1"/>
  <c r="AF377" i="6" s="1"/>
  <c r="AF31" i="11"/>
  <c r="AJ12" i="11"/>
  <c r="AJ66" i="6"/>
  <c r="AI134" i="12"/>
  <c r="AI92" i="12"/>
  <c r="AI201" i="11" s="1"/>
  <c r="AH14" i="12"/>
  <c r="AH15" i="12" s="1"/>
  <c r="AH206" i="12"/>
  <c r="AH262" i="12" s="1"/>
  <c r="AF56" i="11"/>
  <c r="AH236" i="6" l="1"/>
  <c r="AH237" i="6" s="1"/>
  <c r="AG24" i="11"/>
  <c r="AI234" i="6"/>
  <c r="AI19" i="11" s="1"/>
  <c r="AI18" i="11"/>
  <c r="AH160" i="11"/>
  <c r="AH162" i="11" s="1"/>
  <c r="AH171" i="11" s="1"/>
  <c r="AH146" i="11"/>
  <c r="AH148" i="11" s="1"/>
  <c r="AH170" i="11" s="1"/>
  <c r="AH132" i="11"/>
  <c r="AH134" i="11" s="1"/>
  <c r="AH169" i="11" s="1"/>
  <c r="E76" i="7"/>
  <c r="Q23" i="7"/>
  <c r="AA23" i="7"/>
  <c r="E77" i="7"/>
  <c r="O23" i="7"/>
  <c r="AJ187" i="11"/>
  <c r="AJ188" i="11"/>
  <c r="AJ185" i="11"/>
  <c r="AJ186" i="11"/>
  <c r="AF22" i="11"/>
  <c r="AF29" i="12" s="1"/>
  <c r="AG25" i="11"/>
  <c r="AG30" i="12" s="1"/>
  <c r="AF26" i="11"/>
  <c r="AE28" i="12"/>
  <c r="AE31" i="12" s="1"/>
  <c r="AE37" i="12" s="1"/>
  <c r="AE45" i="12" s="1"/>
  <c r="AF21" i="11"/>
  <c r="AD83" i="12"/>
  <c r="AD85" i="12" s="1"/>
  <c r="AC148" i="12"/>
  <c r="AC147" i="12"/>
  <c r="AC85" i="12"/>
  <c r="AC87" i="12" s="1"/>
  <c r="AC113" i="12" s="1"/>
  <c r="AH102" i="11"/>
  <c r="AH103" i="11" s="1"/>
  <c r="AH104" i="11" s="1"/>
  <c r="AH106" i="11" s="1"/>
  <c r="AH167" i="11" s="1"/>
  <c r="AJ68" i="11"/>
  <c r="AJ70" i="11" s="1"/>
  <c r="AH116" i="11"/>
  <c r="AH117" i="11" s="1"/>
  <c r="AH118" i="11" s="1"/>
  <c r="AH120" i="11" s="1"/>
  <c r="AH168" i="11" s="1"/>
  <c r="AH88" i="11"/>
  <c r="AH89" i="11" s="1"/>
  <c r="AH90" i="11" s="1"/>
  <c r="AH92" i="11" s="1"/>
  <c r="AH166" i="11" s="1"/>
  <c r="AG57" i="11"/>
  <c r="AG40" i="12" s="1"/>
  <c r="AF39" i="12"/>
  <c r="AF43" i="12" s="1"/>
  <c r="AF59" i="11"/>
  <c r="AF71" i="11" s="1"/>
  <c r="AF72" i="11" s="1"/>
  <c r="AJ7" i="6"/>
  <c r="AJ233" i="6" s="1"/>
  <c r="AJ12" i="12"/>
  <c r="AJ13" i="11"/>
  <c r="AG37" i="11"/>
  <c r="AH39" i="11" s="1"/>
  <c r="AG45" i="11"/>
  <c r="AH47" i="11" s="1"/>
  <c r="AG375" i="6"/>
  <c r="AG376" i="6" s="1"/>
  <c r="AG377" i="6" s="1"/>
  <c r="AG31" i="11"/>
  <c r="AH30" i="11"/>
  <c r="AD224" i="12"/>
  <c r="AD225" i="12" s="1"/>
  <c r="AD226" i="12" s="1"/>
  <c r="AL63" i="6"/>
  <c r="AK6" i="6"/>
  <c r="AK67" i="6"/>
  <c r="AI7" i="12"/>
  <c r="AI7" i="11"/>
  <c r="AI7" i="13"/>
  <c r="AI7" i="26"/>
  <c r="AI7" i="17"/>
  <c r="AI7" i="14"/>
  <c r="AI7" i="35"/>
  <c r="AI7" i="16"/>
  <c r="AI7" i="22"/>
  <c r="AK12" i="11"/>
  <c r="AK66" i="6"/>
  <c r="AJ134" i="12"/>
  <c r="AJ92" i="12"/>
  <c r="AJ201" i="11" s="1"/>
  <c r="AG217" i="12"/>
  <c r="AG107" i="12"/>
  <c r="AI91" i="11"/>
  <c r="AI105" i="11"/>
  <c r="AI102" i="11" s="1"/>
  <c r="AI103" i="11" s="1"/>
  <c r="AI119" i="11"/>
  <c r="AI133" i="11"/>
  <c r="AI130" i="11" s="1"/>
  <c r="AI131" i="11" s="1"/>
  <c r="AI147" i="11"/>
  <c r="AI144" i="11" s="1"/>
  <c r="AI145" i="11" s="1"/>
  <c r="AI161" i="11"/>
  <c r="AI158" i="11" s="1"/>
  <c r="AI159" i="11" s="1"/>
  <c r="AI58" i="11"/>
  <c r="AI41" i="12" s="1"/>
  <c r="AI14" i="11"/>
  <c r="AG56" i="11"/>
  <c r="AH84" i="12"/>
  <c r="AH143" i="12"/>
  <c r="AH144" i="12"/>
  <c r="AH67" i="11"/>
  <c r="AH66" i="11" s="1"/>
  <c r="AH142" i="12"/>
  <c r="AJ216" i="12"/>
  <c r="AJ46" i="11"/>
  <c r="AJ38" i="11"/>
  <c r="AJ6" i="12"/>
  <c r="AJ13" i="12" s="1"/>
  <c r="AJ6" i="11"/>
  <c r="AJ52" i="11" s="1"/>
  <c r="AJ6" i="35"/>
  <c r="AJ6" i="22"/>
  <c r="AJ6" i="14"/>
  <c r="AJ6" i="26"/>
  <c r="AJ6" i="16"/>
  <c r="AJ6" i="17"/>
  <c r="AJ6" i="13"/>
  <c r="AF378" i="6"/>
  <c r="AK8" i="12"/>
  <c r="AK8" i="35"/>
  <c r="AK8" i="14"/>
  <c r="AK8" i="26"/>
  <c r="AK8" i="22"/>
  <c r="AK8" i="11"/>
  <c r="AK8" i="16"/>
  <c r="AK8" i="17"/>
  <c r="AK8" i="13"/>
  <c r="AM64" i="6"/>
  <c r="AL65" i="6"/>
  <c r="AL8" i="6"/>
  <c r="AN75" i="36"/>
  <c r="AN64" i="36"/>
  <c r="AN53" i="36"/>
  <c r="AN42" i="36"/>
  <c r="AN31" i="36"/>
  <c r="AN20" i="36"/>
  <c r="AO9" i="36"/>
  <c r="AI14" i="12"/>
  <c r="AI15" i="12" s="1"/>
  <c r="AI206" i="12"/>
  <c r="AI262" i="12" s="1"/>
  <c r="AG172" i="11"/>
  <c r="AG25" i="12" s="1"/>
  <c r="AG26" i="12" s="1"/>
  <c r="AI236" i="6" l="1"/>
  <c r="AI237" i="6" s="1"/>
  <c r="AH24" i="11"/>
  <c r="AJ234" i="6"/>
  <c r="AJ19" i="11" s="1"/>
  <c r="AJ18" i="11"/>
  <c r="AI160" i="11"/>
  <c r="AI162" i="11" s="1"/>
  <c r="AI171" i="11" s="1"/>
  <c r="AI146" i="11"/>
  <c r="AI148" i="11" s="1"/>
  <c r="AI170" i="11" s="1"/>
  <c r="AI132" i="11"/>
  <c r="AI134" i="11" s="1"/>
  <c r="AI169" i="11" s="1"/>
  <c r="B23" i="7"/>
  <c r="B41" i="2" s="1"/>
  <c r="C263" i="6"/>
  <c r="AK187" i="11"/>
  <c r="AK188" i="11"/>
  <c r="AK185" i="11"/>
  <c r="AK186" i="11"/>
  <c r="AG22" i="11"/>
  <c r="AG29" i="12" s="1"/>
  <c r="AH25" i="11"/>
  <c r="AH30" i="12" s="1"/>
  <c r="AG26" i="11"/>
  <c r="AF28" i="12"/>
  <c r="AF31" i="12" s="1"/>
  <c r="AF37" i="12" s="1"/>
  <c r="AF45" i="12" s="1"/>
  <c r="AF83" i="12" s="1"/>
  <c r="AF85" i="12" s="1"/>
  <c r="AG21" i="11"/>
  <c r="AI116" i="11"/>
  <c r="AI117" i="11" s="1"/>
  <c r="AI118" i="11" s="1"/>
  <c r="AI120" i="11" s="1"/>
  <c r="AI168" i="11" s="1"/>
  <c r="AD147" i="12"/>
  <c r="AD148" i="12"/>
  <c r="AD149" i="12"/>
  <c r="AI88" i="11"/>
  <c r="AI89" i="11" s="1"/>
  <c r="AI90" i="11" s="1"/>
  <c r="AI92" i="11" s="1"/>
  <c r="AI166" i="11" s="1"/>
  <c r="AD87" i="12"/>
  <c r="AD113" i="12" s="1"/>
  <c r="AE83" i="12"/>
  <c r="AE208" i="12"/>
  <c r="AE224" i="12" s="1"/>
  <c r="AE225" i="12" s="1"/>
  <c r="AE226" i="12" s="1"/>
  <c r="AI104" i="11"/>
  <c r="AI106" i="11" s="1"/>
  <c r="AI167" i="11" s="1"/>
  <c r="AK68" i="11"/>
  <c r="AK70" i="11" s="1"/>
  <c r="AH172" i="11"/>
  <c r="AH25" i="12" s="1"/>
  <c r="AH26" i="12" s="1"/>
  <c r="AI84" i="12"/>
  <c r="AI143" i="12"/>
  <c r="AI142" i="12"/>
  <c r="AI144" i="12"/>
  <c r="AI67" i="11"/>
  <c r="AI66" i="11" s="1"/>
  <c r="AL8" i="12"/>
  <c r="AL8" i="11"/>
  <c r="AL8" i="35"/>
  <c r="AL8" i="13"/>
  <c r="AL8" i="14"/>
  <c r="AL8" i="26"/>
  <c r="AL8" i="22"/>
  <c r="AL8" i="16"/>
  <c r="AL8" i="17"/>
  <c r="AN64" i="6"/>
  <c r="AM65" i="6"/>
  <c r="AM8" i="6"/>
  <c r="AG378" i="6"/>
  <c r="AJ14" i="12"/>
  <c r="AJ15" i="12" s="1"/>
  <c r="AJ206" i="12"/>
  <c r="AJ262" i="12" s="1"/>
  <c r="AG39" i="12"/>
  <c r="AG43" i="12" s="1"/>
  <c r="AG59" i="11"/>
  <c r="AG71" i="11" s="1"/>
  <c r="AG72" i="11" s="1"/>
  <c r="AK7" i="6"/>
  <c r="AK233" i="6" s="1"/>
  <c r="AK12" i="12"/>
  <c r="AK13" i="11"/>
  <c r="AM63" i="6"/>
  <c r="AL6" i="6"/>
  <c r="AL67" i="6"/>
  <c r="AH37" i="11"/>
  <c r="AI39" i="11" s="1"/>
  <c r="AH45" i="11"/>
  <c r="AI47" i="11" s="1"/>
  <c r="AH375" i="6"/>
  <c r="AH376" i="6" s="1"/>
  <c r="AH377" i="6" s="1"/>
  <c r="AH31" i="11"/>
  <c r="AJ7" i="12"/>
  <c r="AJ7" i="11"/>
  <c r="AJ7" i="35"/>
  <c r="AJ7" i="16"/>
  <c r="AJ7" i="22"/>
  <c r="AJ7" i="13"/>
  <c r="AJ7" i="26"/>
  <c r="AJ7" i="17"/>
  <c r="AJ7" i="14"/>
  <c r="AP9" i="36"/>
  <c r="AO75" i="36"/>
  <c r="AO64" i="36"/>
  <c r="AO53" i="36"/>
  <c r="AO42" i="36"/>
  <c r="AO31" i="36"/>
  <c r="AO20" i="36"/>
  <c r="AL12" i="11"/>
  <c r="AL66" i="6"/>
  <c r="AK134" i="12"/>
  <c r="AK92" i="12"/>
  <c r="AK201" i="11" s="1"/>
  <c r="AJ91" i="11"/>
  <c r="AJ105" i="11"/>
  <c r="AJ119" i="11"/>
  <c r="AJ116" i="11" s="1"/>
  <c r="AJ117" i="11" s="1"/>
  <c r="AJ133" i="11"/>
  <c r="AJ130" i="11" s="1"/>
  <c r="AJ131" i="11" s="1"/>
  <c r="AJ147" i="11"/>
  <c r="AJ144" i="11" s="1"/>
  <c r="AJ145" i="11" s="1"/>
  <c r="AJ161" i="11"/>
  <c r="AJ158" i="11" s="1"/>
  <c r="AJ159" i="11" s="1"/>
  <c r="AJ58" i="11"/>
  <c r="AJ41" i="12" s="1"/>
  <c r="AJ14" i="11"/>
  <c r="AH217" i="12"/>
  <c r="AH107" i="12"/>
  <c r="AH56" i="11"/>
  <c r="AK216" i="12"/>
  <c r="AK46" i="11"/>
  <c r="AK38" i="11"/>
  <c r="AI30" i="11"/>
  <c r="AK6" i="12"/>
  <c r="AK13" i="12" s="1"/>
  <c r="AK6" i="11"/>
  <c r="AK52" i="11" s="1"/>
  <c r="AK6" i="35"/>
  <c r="AK6" i="22"/>
  <c r="AK6" i="14"/>
  <c r="AK6" i="13"/>
  <c r="AK6" i="26"/>
  <c r="AK6" i="16"/>
  <c r="AK6" i="17"/>
  <c r="AH57" i="11"/>
  <c r="AH40" i="12" s="1"/>
  <c r="AK234" i="6" l="1"/>
  <c r="AK19" i="11" s="1"/>
  <c r="AK18" i="11"/>
  <c r="AJ236" i="6"/>
  <c r="AJ237" i="6" s="1"/>
  <c r="AI24" i="11"/>
  <c r="AJ160" i="11"/>
  <c r="AJ162" i="11" s="1"/>
  <c r="AJ171" i="11" s="1"/>
  <c r="AJ146" i="11"/>
  <c r="AJ148" i="11" s="1"/>
  <c r="AJ170" i="11" s="1"/>
  <c r="AJ132" i="11"/>
  <c r="AJ134" i="11" s="1"/>
  <c r="AJ169" i="11" s="1"/>
  <c r="M255" i="3"/>
  <c r="M263" i="3"/>
  <c r="M254" i="3"/>
  <c r="M260" i="3"/>
  <c r="M261" i="3"/>
  <c r="M256" i="3"/>
  <c r="M259" i="3"/>
  <c r="M257" i="3"/>
  <c r="M265" i="3"/>
  <c r="M264" i="3"/>
  <c r="M262" i="3"/>
  <c r="M258" i="3"/>
  <c r="AJ88" i="11"/>
  <c r="AJ89" i="11" s="1"/>
  <c r="AJ90" i="11" s="1"/>
  <c r="AJ92" i="11" s="1"/>
  <c r="AJ166" i="11" s="1"/>
  <c r="D47" i="6"/>
  <c r="C73" i="6"/>
  <c r="D78" i="6"/>
  <c r="D126" i="6" s="1"/>
  <c r="AL126" i="6" s="1"/>
  <c r="D73" i="6"/>
  <c r="C183" i="6"/>
  <c r="C74" i="6"/>
  <c r="D76" i="6"/>
  <c r="D124" i="6" s="1"/>
  <c r="AL124" i="6" s="1"/>
  <c r="M54" i="3"/>
  <c r="D38" i="6"/>
  <c r="C78" i="6"/>
  <c r="D79" i="6"/>
  <c r="D127" i="6" s="1"/>
  <c r="AL127" i="6" s="1"/>
  <c r="D41" i="6"/>
  <c r="D49" i="6"/>
  <c r="D351" i="6" s="1"/>
  <c r="E352" i="6" s="1"/>
  <c r="C75" i="6"/>
  <c r="D39" i="6"/>
  <c r="D336" i="6" s="1"/>
  <c r="C76" i="6"/>
  <c r="C79" i="6"/>
  <c r="D77" i="6"/>
  <c r="D125" i="6" s="1"/>
  <c r="AL125" i="6" s="1"/>
  <c r="D32" i="6"/>
  <c r="D74" i="6"/>
  <c r="D122" i="6" s="1"/>
  <c r="AL122" i="6" s="1"/>
  <c r="C77" i="6"/>
  <c r="D48" i="6"/>
  <c r="D354" i="6" s="1"/>
  <c r="D45" i="6"/>
  <c r="C167" i="6" s="1"/>
  <c r="D75" i="6"/>
  <c r="D123" i="6" s="1"/>
  <c r="AL123" i="6" s="1"/>
  <c r="C80" i="6"/>
  <c r="D80" i="6"/>
  <c r="D128" i="6" s="1"/>
  <c r="AL128" i="6" s="1"/>
  <c r="FE71" i="7"/>
  <c r="FD71" i="7"/>
  <c r="D57" i="6" s="1"/>
  <c r="D282" i="6" s="1"/>
  <c r="GN71" i="7"/>
  <c r="FR71" i="7"/>
  <c r="D58" i="6" s="1"/>
  <c r="D324" i="6" s="1"/>
  <c r="GX71" i="7"/>
  <c r="GT71" i="7"/>
  <c r="FT71" i="7"/>
  <c r="FO71" i="7"/>
  <c r="GK71" i="7"/>
  <c r="GH71" i="7"/>
  <c r="HA71" i="7"/>
  <c r="FZ71" i="7"/>
  <c r="FA71" i="7"/>
  <c r="FK71" i="7"/>
  <c r="FU71" i="7"/>
  <c r="GW71" i="7"/>
  <c r="EV71" i="7"/>
  <c r="FB71" i="7"/>
  <c r="GB71" i="7"/>
  <c r="FW71" i="7"/>
  <c r="GO71" i="7"/>
  <c r="FG71" i="7"/>
  <c r="GY71" i="7"/>
  <c r="EX71" i="7"/>
  <c r="FP71" i="7"/>
  <c r="FY71" i="7"/>
  <c r="FI71" i="7"/>
  <c r="GV71" i="7"/>
  <c r="EZ71" i="7"/>
  <c r="GS71" i="7"/>
  <c r="FV71" i="7"/>
  <c r="FH71" i="7"/>
  <c r="GR71" i="7"/>
  <c r="GL71" i="7"/>
  <c r="FN71" i="7"/>
  <c r="GC71" i="7"/>
  <c r="FL71" i="7"/>
  <c r="GE71" i="7"/>
  <c r="FS71" i="7"/>
  <c r="FM71" i="7"/>
  <c r="EW71" i="7"/>
  <c r="IA71" i="7"/>
  <c r="IB71" i="7"/>
  <c r="FX71" i="7"/>
  <c r="GJ71" i="7"/>
  <c r="GG71" i="7"/>
  <c r="GQ71" i="7"/>
  <c r="GU71" i="7"/>
  <c r="GZ71" i="7"/>
  <c r="FF71" i="7"/>
  <c r="GM71" i="7"/>
  <c r="EY71" i="7"/>
  <c r="C81" i="6"/>
  <c r="D81" i="6"/>
  <c r="D129" i="6" s="1"/>
  <c r="AL129" i="6" s="1"/>
  <c r="HH71" i="7"/>
  <c r="HI71" i="7"/>
  <c r="HD71" i="7"/>
  <c r="HC71" i="7"/>
  <c r="HF71" i="7"/>
  <c r="HM71" i="7"/>
  <c r="HE71" i="7"/>
  <c r="HK71" i="7"/>
  <c r="HL71" i="7"/>
  <c r="HG71" i="7"/>
  <c r="HJ71" i="7"/>
  <c r="AL187" i="11"/>
  <c r="AL188" i="11"/>
  <c r="AL185" i="11"/>
  <c r="AL186" i="11"/>
  <c r="AH26" i="11"/>
  <c r="AH22" i="11"/>
  <c r="AH29" i="12" s="1"/>
  <c r="AI25" i="11"/>
  <c r="AI30" i="12" s="1"/>
  <c r="AG28" i="12"/>
  <c r="AG31" i="12" s="1"/>
  <c r="AG37" i="12" s="1"/>
  <c r="AG45" i="12" s="1"/>
  <c r="AH21" i="11"/>
  <c r="AF208" i="12"/>
  <c r="AF224" i="12" s="1"/>
  <c r="AF225" i="12" s="1"/>
  <c r="AF226" i="12" s="1"/>
  <c r="AJ102" i="11"/>
  <c r="AJ103" i="11" s="1"/>
  <c r="AJ104" i="11" s="1"/>
  <c r="AJ106" i="11" s="1"/>
  <c r="AJ167" i="11" s="1"/>
  <c r="AE85" i="12"/>
  <c r="AE87" i="12" s="1"/>
  <c r="AE113" i="12" s="1"/>
  <c r="AF147" i="12"/>
  <c r="AE147" i="12"/>
  <c r="AF148" i="12"/>
  <c r="AE149" i="12"/>
  <c r="AF149" i="12"/>
  <c r="AE148" i="12"/>
  <c r="AJ118" i="11"/>
  <c r="AJ120" i="11" s="1"/>
  <c r="AJ168" i="11" s="1"/>
  <c r="AL68" i="11"/>
  <c r="AL70" i="11" s="1"/>
  <c r="AI57" i="11"/>
  <c r="AI40" i="12" s="1"/>
  <c r="AK91" i="11"/>
  <c r="AK105" i="11"/>
  <c r="AK119" i="11"/>
  <c r="AK133" i="11"/>
  <c r="AK130" i="11" s="1"/>
  <c r="AK131" i="11" s="1"/>
  <c r="AK147" i="11"/>
  <c r="AK144" i="11" s="1"/>
  <c r="AK145" i="11" s="1"/>
  <c r="AK161" i="11"/>
  <c r="AK158" i="11" s="1"/>
  <c r="AK159" i="11" s="1"/>
  <c r="AK58" i="11"/>
  <c r="AK41" i="12" s="1"/>
  <c r="AK14" i="11"/>
  <c r="AI56" i="11"/>
  <c r="AL7" i="6"/>
  <c r="AL233" i="6" s="1"/>
  <c r="AL12" i="12"/>
  <c r="AL13" i="11"/>
  <c r="AP75" i="36"/>
  <c r="AP64" i="36"/>
  <c r="AP53" i="36"/>
  <c r="AP42" i="36"/>
  <c r="AP31" i="36"/>
  <c r="AP20" i="36"/>
  <c r="AQ9" i="36"/>
  <c r="AJ30" i="11"/>
  <c r="AN63" i="6"/>
  <c r="AM6" i="6"/>
  <c r="AM67" i="6"/>
  <c r="AJ84" i="12"/>
  <c r="AJ143" i="12"/>
  <c r="AJ144" i="12"/>
  <c r="AJ67" i="11"/>
  <c r="AJ66" i="11" s="1"/>
  <c r="AJ142" i="12"/>
  <c r="AM12" i="11"/>
  <c r="AM66" i="6"/>
  <c r="AL134" i="12"/>
  <c r="AL92" i="12"/>
  <c r="AL201" i="11" s="1"/>
  <c r="AK14" i="12"/>
  <c r="AK15" i="12" s="1"/>
  <c r="AK206" i="12"/>
  <c r="AK262" i="12" s="1"/>
  <c r="AI37" i="11"/>
  <c r="AJ39" i="11" s="1"/>
  <c r="AI45" i="11"/>
  <c r="AJ47" i="11" s="1"/>
  <c r="AI375" i="6"/>
  <c r="AI376" i="6" s="1"/>
  <c r="AI377" i="6" s="1"/>
  <c r="AI31" i="11"/>
  <c r="AH39" i="12"/>
  <c r="AH43" i="12" s="1"/>
  <c r="AH59" i="11"/>
  <c r="AH71" i="11" s="1"/>
  <c r="AH72" i="11" s="1"/>
  <c r="AL216" i="12"/>
  <c r="AL46" i="11"/>
  <c r="AL38" i="11"/>
  <c r="AL6" i="12"/>
  <c r="AL13" i="12" s="1"/>
  <c r="AL6" i="11"/>
  <c r="AL52" i="11" s="1"/>
  <c r="AL6" i="35"/>
  <c r="AL6" i="22"/>
  <c r="AL6" i="14"/>
  <c r="AL6" i="26"/>
  <c r="AL6" i="16"/>
  <c r="AL6" i="17"/>
  <c r="AL6" i="13"/>
  <c r="AK7" i="12"/>
  <c r="AK7" i="11"/>
  <c r="AK7" i="13"/>
  <c r="AK7" i="26"/>
  <c r="AK7" i="17"/>
  <c r="AK7" i="14"/>
  <c r="AK7" i="35"/>
  <c r="AK7" i="16"/>
  <c r="AK7" i="22"/>
  <c r="AH378" i="6"/>
  <c r="AM8" i="12"/>
  <c r="AM8" i="35"/>
  <c r="AM8" i="14"/>
  <c r="AM8" i="26"/>
  <c r="AM8" i="22"/>
  <c r="AM8" i="11"/>
  <c r="AM8" i="16"/>
  <c r="AM8" i="17"/>
  <c r="AM8" i="13"/>
  <c r="AO64" i="6"/>
  <c r="AN65" i="6"/>
  <c r="AN8" i="6"/>
  <c r="AI217" i="12"/>
  <c r="AI107" i="12"/>
  <c r="AI172" i="11"/>
  <c r="AI25" i="12" s="1"/>
  <c r="AI26" i="12" s="1"/>
  <c r="AL234" i="6" l="1"/>
  <c r="AL19" i="11" s="1"/>
  <c r="AL18" i="11"/>
  <c r="AK236" i="6"/>
  <c r="AK237" i="6" s="1"/>
  <c r="AJ24" i="11"/>
  <c r="AK160" i="11"/>
  <c r="AK162" i="11" s="1"/>
  <c r="AK171" i="11" s="1"/>
  <c r="AK146" i="11"/>
  <c r="AK148" i="11" s="1"/>
  <c r="AK170" i="11" s="1"/>
  <c r="AK132" i="11"/>
  <c r="AK134" i="11" s="1"/>
  <c r="AK169" i="11" s="1"/>
  <c r="AL78" i="6"/>
  <c r="AL80" i="6"/>
  <c r="AL76" i="6"/>
  <c r="AL73" i="6"/>
  <c r="AL79" i="6"/>
  <c r="AL74" i="6"/>
  <c r="AL81" i="6"/>
  <c r="AL77" i="6"/>
  <c r="AL75" i="6"/>
  <c r="AF129" i="6"/>
  <c r="T129" i="6"/>
  <c r="Q129" i="6"/>
  <c r="G129" i="6"/>
  <c r="M129" i="6"/>
  <c r="F129" i="6"/>
  <c r="AC129" i="6"/>
  <c r="AB129" i="6"/>
  <c r="AD129" i="6"/>
  <c r="W129" i="6"/>
  <c r="AE129" i="6"/>
  <c r="AI129" i="6"/>
  <c r="L129" i="6"/>
  <c r="P129" i="6"/>
  <c r="AA129" i="6"/>
  <c r="S129" i="6"/>
  <c r="X129" i="6"/>
  <c r="N129" i="6"/>
  <c r="AG129" i="6"/>
  <c r="AH129" i="6"/>
  <c r="R129" i="6"/>
  <c r="Z129" i="6"/>
  <c r="K129" i="6"/>
  <c r="Y129" i="6"/>
  <c r="H129" i="6"/>
  <c r="U129" i="6"/>
  <c r="J129" i="6"/>
  <c r="O129" i="6"/>
  <c r="E129" i="6"/>
  <c r="V129" i="6"/>
  <c r="I129" i="6"/>
  <c r="AJ129" i="6"/>
  <c r="AK129" i="6"/>
  <c r="C113" i="6"/>
  <c r="AM113" i="6" s="1"/>
  <c r="U80" i="6"/>
  <c r="W80" i="6"/>
  <c r="Q80" i="6"/>
  <c r="I80" i="6"/>
  <c r="AC80" i="6"/>
  <c r="K80" i="6"/>
  <c r="P80" i="6"/>
  <c r="AE80" i="6"/>
  <c r="C98" i="6"/>
  <c r="H80" i="6"/>
  <c r="M80" i="6"/>
  <c r="R80" i="6"/>
  <c r="J80" i="6"/>
  <c r="E80" i="6"/>
  <c r="AB80" i="6"/>
  <c r="G80" i="6"/>
  <c r="N80" i="6"/>
  <c r="L80" i="6"/>
  <c r="AA80" i="6"/>
  <c r="S80" i="6"/>
  <c r="X80" i="6"/>
  <c r="Y80" i="6"/>
  <c r="V80" i="6"/>
  <c r="Z80" i="6"/>
  <c r="AD80" i="6"/>
  <c r="F80" i="6"/>
  <c r="O80" i="6"/>
  <c r="T80" i="6"/>
  <c r="AF80" i="6"/>
  <c r="AG80" i="6"/>
  <c r="AH80" i="6"/>
  <c r="AI80" i="6"/>
  <c r="AJ80" i="6"/>
  <c r="AK80" i="6"/>
  <c r="D134" i="6"/>
  <c r="D322" i="6"/>
  <c r="C109" i="6"/>
  <c r="AM109" i="6" s="1"/>
  <c r="AD76" i="6"/>
  <c r="X76" i="6"/>
  <c r="U76" i="6"/>
  <c r="T76" i="6"/>
  <c r="P76" i="6"/>
  <c r="Z76" i="6"/>
  <c r="L76" i="6"/>
  <c r="AA76" i="6"/>
  <c r="E76" i="6"/>
  <c r="M76" i="6"/>
  <c r="S76" i="6"/>
  <c r="G76" i="6"/>
  <c r="R76" i="6"/>
  <c r="K76" i="6"/>
  <c r="F76" i="6"/>
  <c r="C94" i="6"/>
  <c r="Y76" i="6"/>
  <c r="AB76" i="6"/>
  <c r="H76" i="6"/>
  <c r="AC76" i="6"/>
  <c r="Q76" i="6"/>
  <c r="AE76" i="6"/>
  <c r="N76" i="6"/>
  <c r="J76" i="6"/>
  <c r="W76" i="6"/>
  <c r="O76" i="6"/>
  <c r="I76" i="6"/>
  <c r="V76" i="6"/>
  <c r="AF76" i="6"/>
  <c r="AG76" i="6"/>
  <c r="AH76" i="6"/>
  <c r="AI76" i="6"/>
  <c r="AJ76" i="6"/>
  <c r="AK76" i="6"/>
  <c r="M62" i="3"/>
  <c r="M56" i="3"/>
  <c r="M87" i="3"/>
  <c r="M67" i="3"/>
  <c r="M93" i="3"/>
  <c r="M90" i="3"/>
  <c r="M83" i="3"/>
  <c r="M82" i="3"/>
  <c r="M57" i="3"/>
  <c r="M66" i="3"/>
  <c r="M68" i="3"/>
  <c r="M70" i="3"/>
  <c r="M85" i="3"/>
  <c r="AL330" i="6" s="1"/>
  <c r="M75" i="3"/>
  <c r="M88" i="3"/>
  <c r="M61" i="3"/>
  <c r="M84" i="3"/>
  <c r="M58" i="3"/>
  <c r="D87" i="6" s="1"/>
  <c r="M91" i="3"/>
  <c r="M69" i="3"/>
  <c r="M65" i="3"/>
  <c r="M73" i="3"/>
  <c r="M59" i="3"/>
  <c r="D50" i="6" s="1"/>
  <c r="D152" i="6" s="1"/>
  <c r="M55" i="3"/>
  <c r="B329" i="6" s="1"/>
  <c r="M74" i="3"/>
  <c r="M72" i="3"/>
  <c r="M60" i="3"/>
  <c r="D56" i="6" s="1"/>
  <c r="M86" i="3"/>
  <c r="M89" i="3"/>
  <c r="M92" i="3"/>
  <c r="M71" i="3"/>
  <c r="M76" i="3"/>
  <c r="D298" i="6"/>
  <c r="D121" i="6"/>
  <c r="AM121" i="6" s="1"/>
  <c r="C91" i="6"/>
  <c r="S73" i="6"/>
  <c r="N73" i="6"/>
  <c r="K73" i="6"/>
  <c r="F73" i="6"/>
  <c r="C106" i="6"/>
  <c r="AM106" i="6" s="1"/>
  <c r="X73" i="6"/>
  <c r="V73" i="6"/>
  <c r="C298" i="6"/>
  <c r="M73" i="6"/>
  <c r="AE73" i="6"/>
  <c r="Z73" i="6"/>
  <c r="AA73" i="6"/>
  <c r="J73" i="6"/>
  <c r="AB73" i="6"/>
  <c r="Q73" i="6"/>
  <c r="W73" i="6"/>
  <c r="E73" i="6"/>
  <c r="G73" i="6"/>
  <c r="O73" i="6"/>
  <c r="R73" i="6"/>
  <c r="L73" i="6"/>
  <c r="Y73" i="6"/>
  <c r="H73" i="6"/>
  <c r="AC73" i="6"/>
  <c r="AD73" i="6"/>
  <c r="P73" i="6"/>
  <c r="T73" i="6"/>
  <c r="I73" i="6"/>
  <c r="U73" i="6"/>
  <c r="AF73" i="6"/>
  <c r="AG73" i="6"/>
  <c r="AH73" i="6"/>
  <c r="AI73" i="6"/>
  <c r="AJ73" i="6"/>
  <c r="AK73" i="6"/>
  <c r="C72" i="6"/>
  <c r="D40" i="6"/>
  <c r="D151" i="6" s="1"/>
  <c r="E163" i="6" s="1"/>
  <c r="AC128" i="6"/>
  <c r="T128" i="6"/>
  <c r="S128" i="6"/>
  <c r="H128" i="6"/>
  <c r="AB128" i="6"/>
  <c r="N128" i="6"/>
  <c r="U128" i="6"/>
  <c r="AE128" i="6"/>
  <c r="K128" i="6"/>
  <c r="L128" i="6"/>
  <c r="P128" i="6"/>
  <c r="G128" i="6"/>
  <c r="R128" i="6"/>
  <c r="Y128" i="6"/>
  <c r="I128" i="6"/>
  <c r="E128" i="6"/>
  <c r="X128" i="6"/>
  <c r="O128" i="6"/>
  <c r="V128" i="6"/>
  <c r="F128" i="6"/>
  <c r="M128" i="6"/>
  <c r="AA128" i="6"/>
  <c r="AD128" i="6"/>
  <c r="W128" i="6"/>
  <c r="Z128" i="6"/>
  <c r="J128" i="6"/>
  <c r="Q128" i="6"/>
  <c r="AF128" i="6"/>
  <c r="AG128" i="6"/>
  <c r="AH128" i="6"/>
  <c r="AI128" i="6"/>
  <c r="AJ128" i="6"/>
  <c r="AK128" i="6"/>
  <c r="AC122" i="6"/>
  <c r="X122" i="6"/>
  <c r="AB122" i="6"/>
  <c r="S122" i="6"/>
  <c r="J122" i="6"/>
  <c r="H122" i="6"/>
  <c r="L122" i="6"/>
  <c r="Q122" i="6"/>
  <c r="N122" i="6"/>
  <c r="Z122" i="6"/>
  <c r="G122" i="6"/>
  <c r="AD122" i="6"/>
  <c r="U122" i="6"/>
  <c r="AA122" i="6"/>
  <c r="E122" i="6"/>
  <c r="I122" i="6"/>
  <c r="O122" i="6"/>
  <c r="V122" i="6"/>
  <c r="P122" i="6"/>
  <c r="AE122" i="6"/>
  <c r="W122" i="6"/>
  <c r="F122" i="6"/>
  <c r="K122" i="6"/>
  <c r="T122" i="6"/>
  <c r="Y122" i="6"/>
  <c r="R122" i="6"/>
  <c r="M122" i="6"/>
  <c r="AF122" i="6"/>
  <c r="AG122" i="6"/>
  <c r="AH122" i="6"/>
  <c r="AI122" i="6"/>
  <c r="AJ122" i="6"/>
  <c r="AK122" i="6"/>
  <c r="C97" i="6"/>
  <c r="AD79" i="6"/>
  <c r="N79" i="6"/>
  <c r="T79" i="6"/>
  <c r="H79" i="6"/>
  <c r="W79" i="6"/>
  <c r="O79" i="6"/>
  <c r="G79" i="6"/>
  <c r="E79" i="6"/>
  <c r="X79" i="6"/>
  <c r="AB79" i="6"/>
  <c r="J79" i="6"/>
  <c r="AC79" i="6"/>
  <c r="Q79" i="6"/>
  <c r="AE79" i="6"/>
  <c r="L79" i="6"/>
  <c r="I79" i="6"/>
  <c r="V79" i="6"/>
  <c r="M79" i="6"/>
  <c r="P79" i="6"/>
  <c r="R79" i="6"/>
  <c r="U79" i="6"/>
  <c r="Z79" i="6"/>
  <c r="Y79" i="6"/>
  <c r="C112" i="6"/>
  <c r="AM112" i="6" s="1"/>
  <c r="F79" i="6"/>
  <c r="AA79" i="6"/>
  <c r="K79" i="6"/>
  <c r="S79" i="6"/>
  <c r="AF79" i="6"/>
  <c r="AG79" i="6"/>
  <c r="AH79" i="6"/>
  <c r="AI79" i="6"/>
  <c r="AJ79" i="6"/>
  <c r="AK79" i="6"/>
  <c r="D346" i="6"/>
  <c r="D323" i="6"/>
  <c r="AC123" i="6"/>
  <c r="AD123" i="6"/>
  <c r="H123" i="6"/>
  <c r="L123" i="6"/>
  <c r="F123" i="6"/>
  <c r="AA123" i="6"/>
  <c r="G123" i="6"/>
  <c r="M123" i="6"/>
  <c r="Q123" i="6"/>
  <c r="N123" i="6"/>
  <c r="J123" i="6"/>
  <c r="E123" i="6"/>
  <c r="K123" i="6"/>
  <c r="U123" i="6"/>
  <c r="AE123" i="6"/>
  <c r="Y123" i="6"/>
  <c r="T123" i="6"/>
  <c r="X123" i="6"/>
  <c r="V123" i="6"/>
  <c r="S123" i="6"/>
  <c r="P123" i="6"/>
  <c r="Z123" i="6"/>
  <c r="W123" i="6"/>
  <c r="AB123" i="6"/>
  <c r="O123" i="6"/>
  <c r="R123" i="6"/>
  <c r="I123" i="6"/>
  <c r="AF123" i="6"/>
  <c r="AG123" i="6"/>
  <c r="AH123" i="6"/>
  <c r="AI123" i="6"/>
  <c r="AJ123" i="6"/>
  <c r="AK123" i="6"/>
  <c r="C110" i="6"/>
  <c r="AM110" i="6" s="1"/>
  <c r="V77" i="6"/>
  <c r="H77" i="6"/>
  <c r="S77" i="6"/>
  <c r="I77" i="6"/>
  <c r="F77" i="6"/>
  <c r="X77" i="6"/>
  <c r="AB77" i="6"/>
  <c r="W77" i="6"/>
  <c r="U77" i="6"/>
  <c r="L77" i="6"/>
  <c r="AA77" i="6"/>
  <c r="P77" i="6"/>
  <c r="E77" i="6"/>
  <c r="O77" i="6"/>
  <c r="R77" i="6"/>
  <c r="AD77" i="6"/>
  <c r="Z77" i="6"/>
  <c r="N77" i="6"/>
  <c r="Q77" i="6"/>
  <c r="AC77" i="6"/>
  <c r="AE77" i="6"/>
  <c r="C95" i="6"/>
  <c r="M77" i="6"/>
  <c r="T77" i="6"/>
  <c r="Y77" i="6"/>
  <c r="J77" i="6"/>
  <c r="G77" i="6"/>
  <c r="K77" i="6"/>
  <c r="AF77" i="6"/>
  <c r="AG77" i="6"/>
  <c r="AH77" i="6"/>
  <c r="AI77" i="6"/>
  <c r="AJ77" i="6"/>
  <c r="AK77" i="6"/>
  <c r="C93" i="6"/>
  <c r="Q75" i="6"/>
  <c r="P75" i="6"/>
  <c r="T75" i="6"/>
  <c r="Z75" i="6"/>
  <c r="AB75" i="6"/>
  <c r="E75" i="6"/>
  <c r="L75" i="6"/>
  <c r="H75" i="6"/>
  <c r="W75" i="6"/>
  <c r="V75" i="6"/>
  <c r="F75" i="6"/>
  <c r="G75" i="6"/>
  <c r="AA75" i="6"/>
  <c r="S75" i="6"/>
  <c r="R75" i="6"/>
  <c r="O75" i="6"/>
  <c r="J75" i="6"/>
  <c r="N75" i="6"/>
  <c r="AC75" i="6"/>
  <c r="AD75" i="6"/>
  <c r="C108" i="6"/>
  <c r="AM108" i="6" s="1"/>
  <c r="U75" i="6"/>
  <c r="K75" i="6"/>
  <c r="X75" i="6"/>
  <c r="I75" i="6"/>
  <c r="Y75" i="6"/>
  <c r="M75" i="6"/>
  <c r="AE75" i="6"/>
  <c r="AF75" i="6"/>
  <c r="AG75" i="6"/>
  <c r="AH75" i="6"/>
  <c r="AI75" i="6"/>
  <c r="AJ75" i="6"/>
  <c r="AK75" i="6"/>
  <c r="C111" i="6"/>
  <c r="AM111" i="6" s="1"/>
  <c r="C96" i="6"/>
  <c r="E78" i="6"/>
  <c r="M78" i="6"/>
  <c r="S78" i="6"/>
  <c r="K78" i="6"/>
  <c r="AD78" i="6"/>
  <c r="P78" i="6"/>
  <c r="W78" i="6"/>
  <c r="H78" i="6"/>
  <c r="Q78" i="6"/>
  <c r="O78" i="6"/>
  <c r="R78" i="6"/>
  <c r="G78" i="6"/>
  <c r="T78" i="6"/>
  <c r="AA78" i="6"/>
  <c r="F78" i="6"/>
  <c r="AE78" i="6"/>
  <c r="J78" i="6"/>
  <c r="X78" i="6"/>
  <c r="V78" i="6"/>
  <c r="Z78" i="6"/>
  <c r="I78" i="6"/>
  <c r="Y78" i="6"/>
  <c r="AC78" i="6"/>
  <c r="AB78" i="6"/>
  <c r="U78" i="6"/>
  <c r="N78" i="6"/>
  <c r="L78" i="6"/>
  <c r="AF78" i="6"/>
  <c r="AG78" i="6"/>
  <c r="AH78" i="6"/>
  <c r="AI78" i="6"/>
  <c r="AJ78" i="6"/>
  <c r="AK78" i="6"/>
  <c r="J155" i="6"/>
  <c r="M155" i="6"/>
  <c r="H155" i="6"/>
  <c r="L155" i="6"/>
  <c r="G155" i="6"/>
  <c r="D321" i="6"/>
  <c r="P155" i="6"/>
  <c r="N155" i="6"/>
  <c r="K155" i="6"/>
  <c r="F155" i="6"/>
  <c r="I155" i="6"/>
  <c r="D51" i="6"/>
  <c r="D44" i="6"/>
  <c r="O155" i="6"/>
  <c r="E155" i="6"/>
  <c r="D43" i="6"/>
  <c r="C90" i="6" s="1"/>
  <c r="D55" i="6"/>
  <c r="D294" i="6" s="1"/>
  <c r="D305" i="6" s="1"/>
  <c r="C107" i="6"/>
  <c r="AM107" i="6" s="1"/>
  <c r="AA74" i="6"/>
  <c r="H74" i="6"/>
  <c r="AB74" i="6"/>
  <c r="M74" i="6"/>
  <c r="P74" i="6"/>
  <c r="E74" i="6"/>
  <c r="K74" i="6"/>
  <c r="S74" i="6"/>
  <c r="O74" i="6"/>
  <c r="N74" i="6"/>
  <c r="Q74" i="6"/>
  <c r="V74" i="6"/>
  <c r="W74" i="6"/>
  <c r="C92" i="6"/>
  <c r="Z74" i="6"/>
  <c r="I74" i="6"/>
  <c r="F74" i="6"/>
  <c r="L74" i="6"/>
  <c r="AD74" i="6"/>
  <c r="J74" i="6"/>
  <c r="Y74" i="6"/>
  <c r="R74" i="6"/>
  <c r="X74" i="6"/>
  <c r="T74" i="6"/>
  <c r="G74" i="6"/>
  <c r="U74" i="6"/>
  <c r="AC74" i="6"/>
  <c r="AE74" i="6"/>
  <c r="AF74" i="6"/>
  <c r="AG74" i="6"/>
  <c r="AH74" i="6"/>
  <c r="AI74" i="6"/>
  <c r="AJ74" i="6"/>
  <c r="AK74" i="6"/>
  <c r="D231" i="6"/>
  <c r="D253" i="6" s="1"/>
  <c r="D15" i="6"/>
  <c r="AD126" i="6"/>
  <c r="K126" i="6"/>
  <c r="P126" i="6"/>
  <c r="L126" i="6"/>
  <c r="O126" i="6"/>
  <c r="U126" i="6"/>
  <c r="AA126" i="6"/>
  <c r="AE126" i="6"/>
  <c r="Y126" i="6"/>
  <c r="H126" i="6"/>
  <c r="I126" i="6"/>
  <c r="N126" i="6"/>
  <c r="S126" i="6"/>
  <c r="F126" i="6"/>
  <c r="W126" i="6"/>
  <c r="G126" i="6"/>
  <c r="X126" i="6"/>
  <c r="T126" i="6"/>
  <c r="E126" i="6"/>
  <c r="J126" i="6"/>
  <c r="AC126" i="6"/>
  <c r="V126" i="6"/>
  <c r="Q126" i="6"/>
  <c r="Z126" i="6"/>
  <c r="M126" i="6"/>
  <c r="R126" i="6"/>
  <c r="AB126" i="6"/>
  <c r="AF126" i="6"/>
  <c r="AG126" i="6"/>
  <c r="AH126" i="6"/>
  <c r="AI126" i="6"/>
  <c r="AJ126" i="6"/>
  <c r="AK126" i="6"/>
  <c r="D372" i="6"/>
  <c r="D31" i="6"/>
  <c r="D34" i="6" s="1"/>
  <c r="C99" i="6"/>
  <c r="C114" i="6"/>
  <c r="AM114" i="6" s="1"/>
  <c r="G81" i="6"/>
  <c r="Z81" i="6"/>
  <c r="H81" i="6"/>
  <c r="R81" i="6"/>
  <c r="U81" i="6"/>
  <c r="J81" i="6"/>
  <c r="M81" i="6"/>
  <c r="K81" i="6"/>
  <c r="I81" i="6"/>
  <c r="X81" i="6"/>
  <c r="AD81" i="6"/>
  <c r="V81" i="6"/>
  <c r="AF81" i="6"/>
  <c r="N81" i="6"/>
  <c r="F81" i="6"/>
  <c r="AH81" i="6"/>
  <c r="AG81" i="6"/>
  <c r="E81" i="6"/>
  <c r="T81" i="6"/>
  <c r="S81" i="6"/>
  <c r="AC81" i="6"/>
  <c r="W81" i="6"/>
  <c r="AA81" i="6"/>
  <c r="AB81" i="6"/>
  <c r="P81" i="6"/>
  <c r="AE81" i="6"/>
  <c r="Y81" i="6"/>
  <c r="L81" i="6"/>
  <c r="Q81" i="6"/>
  <c r="O81" i="6"/>
  <c r="AI81" i="6"/>
  <c r="AJ81" i="6"/>
  <c r="AK81" i="6"/>
  <c r="AC125" i="6"/>
  <c r="S125" i="6"/>
  <c r="E125" i="6"/>
  <c r="P125" i="6"/>
  <c r="AA125" i="6"/>
  <c r="L125" i="6"/>
  <c r="AB125" i="6"/>
  <c r="M125" i="6"/>
  <c r="Y125" i="6"/>
  <c r="J125" i="6"/>
  <c r="Z125" i="6"/>
  <c r="X125" i="6"/>
  <c r="H125" i="6"/>
  <c r="I125" i="6"/>
  <c r="AE125" i="6"/>
  <c r="N125" i="6"/>
  <c r="O125" i="6"/>
  <c r="V125" i="6"/>
  <c r="T125" i="6"/>
  <c r="W125" i="6"/>
  <c r="F125" i="6"/>
  <c r="K125" i="6"/>
  <c r="AD125" i="6"/>
  <c r="G125" i="6"/>
  <c r="Q125" i="6"/>
  <c r="U125" i="6"/>
  <c r="R125" i="6"/>
  <c r="AF125" i="6"/>
  <c r="AG125" i="6"/>
  <c r="AH125" i="6"/>
  <c r="AI125" i="6"/>
  <c r="AJ125" i="6"/>
  <c r="AK125" i="6"/>
  <c r="AD127" i="6"/>
  <c r="M127" i="6"/>
  <c r="AC127" i="6"/>
  <c r="N127" i="6"/>
  <c r="S127" i="6"/>
  <c r="L127" i="6"/>
  <c r="Q127" i="6"/>
  <c r="H127" i="6"/>
  <c r="T127" i="6"/>
  <c r="Y127" i="6"/>
  <c r="R127" i="6"/>
  <c r="U127" i="6"/>
  <c r="P127" i="6"/>
  <c r="G127" i="6"/>
  <c r="O127" i="6"/>
  <c r="F127" i="6"/>
  <c r="K127" i="6"/>
  <c r="Z127" i="6"/>
  <c r="W127" i="6"/>
  <c r="X127" i="6"/>
  <c r="AE127" i="6"/>
  <c r="AA127" i="6"/>
  <c r="AB127" i="6"/>
  <c r="I127" i="6"/>
  <c r="E127" i="6"/>
  <c r="V127" i="6"/>
  <c r="J127" i="6"/>
  <c r="AF127" i="6"/>
  <c r="AG127" i="6"/>
  <c r="AH127" i="6"/>
  <c r="AI127" i="6"/>
  <c r="AJ127" i="6"/>
  <c r="AK127" i="6"/>
  <c r="AC124" i="6"/>
  <c r="M124" i="6"/>
  <c r="E124" i="6"/>
  <c r="P124" i="6"/>
  <c r="G124" i="6"/>
  <c r="J124" i="6"/>
  <c r="O124" i="6"/>
  <c r="T124" i="6"/>
  <c r="AE124" i="6"/>
  <c r="AB124" i="6"/>
  <c r="F124" i="6"/>
  <c r="L124" i="6"/>
  <c r="U124" i="6"/>
  <c r="X124" i="6"/>
  <c r="H124" i="6"/>
  <c r="V124" i="6"/>
  <c r="AD124" i="6"/>
  <c r="AA124" i="6"/>
  <c r="Y124" i="6"/>
  <c r="I124" i="6"/>
  <c r="N124" i="6"/>
  <c r="Q124" i="6"/>
  <c r="S124" i="6"/>
  <c r="Z124" i="6"/>
  <c r="K124" i="6"/>
  <c r="R124" i="6"/>
  <c r="W124" i="6"/>
  <c r="AF124" i="6"/>
  <c r="AG124" i="6"/>
  <c r="AH124" i="6"/>
  <c r="AI124" i="6"/>
  <c r="AJ124" i="6"/>
  <c r="AK124" i="6"/>
  <c r="D72" i="6"/>
  <c r="D42" i="6"/>
  <c r="D143" i="6"/>
  <c r="AM187" i="11"/>
  <c r="AM188" i="11"/>
  <c r="AM185" i="11"/>
  <c r="AM186" i="11"/>
  <c r="AI22" i="11"/>
  <c r="AI29" i="12" s="1"/>
  <c r="AJ25" i="11"/>
  <c r="AJ30" i="12" s="1"/>
  <c r="AI26" i="11"/>
  <c r="AI21" i="11"/>
  <c r="AH28" i="12"/>
  <c r="AH31" i="12" s="1"/>
  <c r="AH37" i="12" s="1"/>
  <c r="AH45" i="12" s="1"/>
  <c r="AH208" i="12" s="1"/>
  <c r="AF87" i="12"/>
  <c r="AF113" i="12" s="1"/>
  <c r="AG83" i="12"/>
  <c r="AG208" i="12"/>
  <c r="AG224" i="12" s="1"/>
  <c r="AG225" i="12" s="1"/>
  <c r="AG226" i="12" s="1"/>
  <c r="AK116" i="11"/>
  <c r="AK117" i="11" s="1"/>
  <c r="AK118" i="11" s="1"/>
  <c r="AK120" i="11" s="1"/>
  <c r="AK168" i="11" s="1"/>
  <c r="AK88" i="11"/>
  <c r="AK89" i="11" s="1"/>
  <c r="AK90" i="11" s="1"/>
  <c r="AK92" i="11" s="1"/>
  <c r="AK166" i="11" s="1"/>
  <c r="AM68" i="11"/>
  <c r="AM70" i="11" s="1"/>
  <c r="AK102" i="11"/>
  <c r="AK103" i="11" s="1"/>
  <c r="AK104" i="11" s="1"/>
  <c r="AK106" i="11" s="1"/>
  <c r="AK167" i="11" s="1"/>
  <c r="AJ57" i="11"/>
  <c r="AJ40" i="12" s="1"/>
  <c r="AJ56" i="11"/>
  <c r="AN12" i="11"/>
  <c r="AN66" i="6"/>
  <c r="AM134" i="12"/>
  <c r="AM92" i="12"/>
  <c r="AM201" i="11" s="1"/>
  <c r="AK30" i="11"/>
  <c r="AL91" i="11"/>
  <c r="AL105" i="11"/>
  <c r="AL119" i="11"/>
  <c r="AL133" i="11"/>
  <c r="AL130" i="11" s="1"/>
  <c r="AL131" i="11" s="1"/>
  <c r="AL147" i="11"/>
  <c r="AL144" i="11" s="1"/>
  <c r="AL145" i="11" s="1"/>
  <c r="AL161" i="11"/>
  <c r="AL158" i="11" s="1"/>
  <c r="AL159" i="11" s="1"/>
  <c r="AL58" i="11"/>
  <c r="AL41" i="12" s="1"/>
  <c r="AL14" i="11"/>
  <c r="AM216" i="12"/>
  <c r="AM46" i="11"/>
  <c r="AM38" i="11"/>
  <c r="AM6" i="12"/>
  <c r="AM13" i="12" s="1"/>
  <c r="AM73" i="6"/>
  <c r="AM75" i="6"/>
  <c r="AM77" i="6"/>
  <c r="AM79" i="6"/>
  <c r="AM81" i="6"/>
  <c r="AM74" i="6"/>
  <c r="AM76" i="6"/>
  <c r="AM78" i="6"/>
  <c r="AM80" i="6"/>
  <c r="AM6" i="11"/>
  <c r="AM52" i="11" s="1"/>
  <c r="AM6" i="35"/>
  <c r="AM6" i="22"/>
  <c r="AM6" i="26"/>
  <c r="AM6" i="13"/>
  <c r="AM6" i="14"/>
  <c r="AM6" i="16"/>
  <c r="AM6" i="17"/>
  <c r="AM122" i="6"/>
  <c r="AM123" i="6"/>
  <c r="AM124" i="6"/>
  <c r="AM125" i="6"/>
  <c r="AM126" i="6"/>
  <c r="AM127" i="6"/>
  <c r="AM128" i="6"/>
  <c r="AM129" i="6"/>
  <c r="AJ37" i="11"/>
  <c r="AK39" i="11" s="1"/>
  <c r="AJ45" i="11"/>
  <c r="AK47" i="11" s="1"/>
  <c r="AJ375" i="6"/>
  <c r="AJ376" i="6" s="1"/>
  <c r="AJ377" i="6" s="1"/>
  <c r="AJ31" i="11"/>
  <c r="AL7" i="12"/>
  <c r="AL7" i="11"/>
  <c r="AL7" i="35"/>
  <c r="AL7" i="16"/>
  <c r="AL7" i="22"/>
  <c r="AL7" i="13"/>
  <c r="AL7" i="26"/>
  <c r="AL7" i="17"/>
  <c r="AL7" i="14"/>
  <c r="AN8" i="12"/>
  <c r="AN8" i="11"/>
  <c r="AN8" i="35"/>
  <c r="AN8" i="14"/>
  <c r="AN8" i="26"/>
  <c r="AN8" i="22"/>
  <c r="AN8" i="13"/>
  <c r="AN8" i="16"/>
  <c r="AN8" i="17"/>
  <c r="AP64" i="6"/>
  <c r="AO65" i="6"/>
  <c r="AO8" i="6"/>
  <c r="AI378" i="6"/>
  <c r="AL14" i="12"/>
  <c r="AL15" i="12" s="1"/>
  <c r="AL206" i="12"/>
  <c r="AL262" i="12" s="1"/>
  <c r="AK84" i="12"/>
  <c r="AK143" i="12"/>
  <c r="AK142" i="12"/>
  <c r="AK144" i="12"/>
  <c r="AK67" i="11"/>
  <c r="AK66" i="11" s="1"/>
  <c r="AM7" i="6"/>
  <c r="AM233" i="6" s="1"/>
  <c r="AM12" i="12"/>
  <c r="AM13" i="11"/>
  <c r="AJ217" i="12"/>
  <c r="AJ107" i="12"/>
  <c r="AO63" i="6"/>
  <c r="AN6" i="6"/>
  <c r="AN67" i="6"/>
  <c r="AR9" i="36"/>
  <c r="AQ75" i="36"/>
  <c r="AQ64" i="36"/>
  <c r="AQ53" i="36"/>
  <c r="AQ42" i="36"/>
  <c r="AQ31" i="36"/>
  <c r="AQ20" i="36"/>
  <c r="AI39" i="12"/>
  <c r="AI43" i="12" s="1"/>
  <c r="AI59" i="11"/>
  <c r="AI71" i="11" s="1"/>
  <c r="AI72" i="11" s="1"/>
  <c r="AJ172" i="11"/>
  <c r="AJ25" i="12" s="1"/>
  <c r="AJ26" i="12" s="1"/>
  <c r="C239" i="6" l="1"/>
  <c r="AM234" i="6"/>
  <c r="AM19" i="11" s="1"/>
  <c r="AM18" i="11"/>
  <c r="AL236" i="6"/>
  <c r="AL237" i="6" s="1"/>
  <c r="AK24" i="11"/>
  <c r="AC17" i="6"/>
  <c r="Q17" i="6"/>
  <c r="F17" i="6"/>
  <c r="AB17" i="6"/>
  <c r="P17" i="6"/>
  <c r="R17" i="6"/>
  <c r="AA17" i="6"/>
  <c r="O17" i="6"/>
  <c r="AE17" i="6"/>
  <c r="S17" i="6"/>
  <c r="G17" i="6"/>
  <c r="Z17" i="6"/>
  <c r="N17" i="6"/>
  <c r="Y17" i="6"/>
  <c r="M17" i="6"/>
  <c r="X17" i="6"/>
  <c r="L17" i="6"/>
  <c r="AI17" i="6"/>
  <c r="W17" i="6"/>
  <c r="K17" i="6"/>
  <c r="AH17" i="6"/>
  <c r="V17" i="6"/>
  <c r="J17" i="6"/>
  <c r="AG17" i="6"/>
  <c r="U17" i="6"/>
  <c r="I17" i="6"/>
  <c r="AD17" i="6"/>
  <c r="AF17" i="6"/>
  <c r="T17" i="6"/>
  <c r="H17" i="6"/>
  <c r="E167" i="6"/>
  <c r="E183" i="6"/>
  <c r="AM163" i="6"/>
  <c r="AA163" i="6"/>
  <c r="O163" i="6"/>
  <c r="AJ163" i="6"/>
  <c r="AI163" i="6"/>
  <c r="K163" i="6"/>
  <c r="V163" i="6"/>
  <c r="AL163" i="6"/>
  <c r="Z163" i="6"/>
  <c r="N163" i="6"/>
  <c r="X163" i="6"/>
  <c r="W163" i="6"/>
  <c r="AC163" i="6"/>
  <c r="AK163" i="6"/>
  <c r="Y163" i="6"/>
  <c r="M163" i="6"/>
  <c r="AH163" i="6"/>
  <c r="P163" i="6"/>
  <c r="L163" i="6"/>
  <c r="J163" i="6"/>
  <c r="AG163" i="6"/>
  <c r="U163" i="6"/>
  <c r="I163" i="6"/>
  <c r="T163" i="6"/>
  <c r="AD163" i="6"/>
  <c r="Q163" i="6"/>
  <c r="AF163" i="6"/>
  <c r="H163" i="6"/>
  <c r="F163" i="6"/>
  <c r="AN163" i="6"/>
  <c r="AE163" i="6"/>
  <c r="S163" i="6"/>
  <c r="G163" i="6"/>
  <c r="R163" i="6"/>
  <c r="AB163" i="6"/>
  <c r="AL135" i="6"/>
  <c r="AL136" i="6" s="1"/>
  <c r="AL160" i="11"/>
  <c r="AL162" i="11" s="1"/>
  <c r="AL171" i="11" s="1"/>
  <c r="AL146" i="11"/>
  <c r="AL148" i="11" s="1"/>
  <c r="AL170" i="11" s="1"/>
  <c r="AL132" i="11"/>
  <c r="AL134" i="11" s="1"/>
  <c r="AL169" i="11" s="1"/>
  <c r="D54" i="6"/>
  <c r="D264" i="6" s="1"/>
  <c r="AL141" i="6"/>
  <c r="AL142" i="6" s="1"/>
  <c r="E95" i="12"/>
  <c r="F95" i="12"/>
  <c r="J95" i="12"/>
  <c r="N95" i="12"/>
  <c r="R95" i="12"/>
  <c r="V95" i="12"/>
  <c r="Z95" i="12"/>
  <c r="G95" i="12"/>
  <c r="K95" i="12"/>
  <c r="O95" i="12"/>
  <c r="S95" i="12"/>
  <c r="W95" i="12"/>
  <c r="AA95" i="12"/>
  <c r="L95" i="12"/>
  <c r="T95" i="12"/>
  <c r="X95" i="12"/>
  <c r="H95" i="12"/>
  <c r="P95" i="12"/>
  <c r="AB95" i="12"/>
  <c r="I95" i="12"/>
  <c r="Y95" i="12"/>
  <c r="M95" i="12"/>
  <c r="Q95" i="12"/>
  <c r="U95" i="12"/>
  <c r="M99" i="6"/>
  <c r="Y99" i="6" s="1"/>
  <c r="AK99" i="6" s="1"/>
  <c r="H99" i="6"/>
  <c r="T99" i="6" s="1"/>
  <c r="AF99" i="6" s="1"/>
  <c r="AM72" i="6"/>
  <c r="O99" i="6"/>
  <c r="AA99" i="6" s="1"/>
  <c r="AM99" i="6" s="1"/>
  <c r="N99" i="6"/>
  <c r="Z99" i="6" s="1"/>
  <c r="AL99" i="6" s="1"/>
  <c r="L99" i="6"/>
  <c r="X99" i="6" s="1"/>
  <c r="AJ99" i="6" s="1"/>
  <c r="I99" i="6"/>
  <c r="U99" i="6" s="1"/>
  <c r="AG99" i="6" s="1"/>
  <c r="AA114" i="6"/>
  <c r="U114" i="6"/>
  <c r="S114" i="6"/>
  <c r="G114" i="6"/>
  <c r="T114" i="6"/>
  <c r="F114" i="6"/>
  <c r="O114" i="6"/>
  <c r="I114" i="6"/>
  <c r="Q114" i="6"/>
  <c r="W114" i="6"/>
  <c r="Y114" i="6"/>
  <c r="V114" i="6"/>
  <c r="P114" i="6"/>
  <c r="AF114" i="6"/>
  <c r="X114" i="6"/>
  <c r="AH114" i="6"/>
  <c r="H114" i="6"/>
  <c r="N114" i="6"/>
  <c r="AC114" i="6"/>
  <c r="AG114" i="6"/>
  <c r="K114" i="6"/>
  <c r="AB114" i="6"/>
  <c r="J114" i="6"/>
  <c r="E114" i="6"/>
  <c r="L114" i="6"/>
  <c r="AD114" i="6"/>
  <c r="R114" i="6"/>
  <c r="M114" i="6"/>
  <c r="Z114" i="6"/>
  <c r="AE114" i="6"/>
  <c r="AI114" i="6"/>
  <c r="AJ114" i="6"/>
  <c r="AK114" i="6"/>
  <c r="AL114" i="6"/>
  <c r="D230" i="6"/>
  <c r="AD106" i="6"/>
  <c r="AE106" i="6"/>
  <c r="V106" i="6"/>
  <c r="J106" i="6"/>
  <c r="M106" i="6"/>
  <c r="N106" i="6"/>
  <c r="X106" i="6"/>
  <c r="AF106" i="6"/>
  <c r="S106" i="6"/>
  <c r="I106" i="6"/>
  <c r="Y106" i="6"/>
  <c r="O106" i="6"/>
  <c r="E106" i="6"/>
  <c r="AC106" i="6"/>
  <c r="U106" i="6"/>
  <c r="Q106" i="6"/>
  <c r="Z106" i="6"/>
  <c r="W106" i="6"/>
  <c r="T106" i="6"/>
  <c r="K106" i="6"/>
  <c r="F106" i="6"/>
  <c r="P106" i="6"/>
  <c r="L106" i="6"/>
  <c r="R106" i="6"/>
  <c r="AB106" i="6"/>
  <c r="H106" i="6"/>
  <c r="AA106" i="6"/>
  <c r="G106" i="6"/>
  <c r="AG106" i="6"/>
  <c r="AH106" i="6"/>
  <c r="AI106" i="6"/>
  <c r="AJ106" i="6"/>
  <c r="AK106" i="6"/>
  <c r="AL106" i="6"/>
  <c r="AC135" i="6"/>
  <c r="AC136" i="6" s="1"/>
  <c r="W141" i="6"/>
  <c r="W142" i="6" s="1"/>
  <c r="W135" i="6"/>
  <c r="W136" i="6" s="1"/>
  <c r="R141" i="6"/>
  <c r="R142" i="6" s="1"/>
  <c r="Q135" i="6"/>
  <c r="Q136" i="6" s="1"/>
  <c r="T135" i="6"/>
  <c r="T136" i="6" s="1"/>
  <c r="E141" i="6"/>
  <c r="E142" i="6" s="1"/>
  <c r="E143" i="6" s="1"/>
  <c r="H141" i="6"/>
  <c r="H142" i="6" s="1"/>
  <c r="F135" i="6"/>
  <c r="F136" i="6" s="1"/>
  <c r="K135" i="6"/>
  <c r="K136" i="6" s="1"/>
  <c r="I141" i="6"/>
  <c r="I142" i="6" s="1"/>
  <c r="Y141" i="6"/>
  <c r="Y142" i="6" s="1"/>
  <c r="AA141" i="6"/>
  <c r="AA142" i="6" s="1"/>
  <c r="AC141" i="6"/>
  <c r="AC142" i="6" s="1"/>
  <c r="V135" i="6"/>
  <c r="V136" i="6" s="1"/>
  <c r="I135" i="6"/>
  <c r="I136" i="6" s="1"/>
  <c r="T141" i="6"/>
  <c r="T142" i="6" s="1"/>
  <c r="L141" i="6"/>
  <c r="L142" i="6" s="1"/>
  <c r="S135" i="6"/>
  <c r="S136" i="6" s="1"/>
  <c r="F141" i="6"/>
  <c r="F142" i="6" s="1"/>
  <c r="K141" i="6"/>
  <c r="K142" i="6" s="1"/>
  <c r="S141" i="6"/>
  <c r="S142" i="6" s="1"/>
  <c r="N141" i="6"/>
  <c r="N142" i="6" s="1"/>
  <c r="X135" i="6"/>
  <c r="X136" i="6" s="1"/>
  <c r="Z141" i="6"/>
  <c r="Z142" i="6" s="1"/>
  <c r="AB135" i="6"/>
  <c r="AB136" i="6" s="1"/>
  <c r="P141" i="6"/>
  <c r="P142" i="6" s="1"/>
  <c r="G135" i="6"/>
  <c r="G136" i="6" s="1"/>
  <c r="G141" i="6"/>
  <c r="G142" i="6" s="1"/>
  <c r="N135" i="6"/>
  <c r="N136" i="6" s="1"/>
  <c r="R135" i="6"/>
  <c r="R136" i="6" s="1"/>
  <c r="J141" i="6"/>
  <c r="J142" i="6" s="1"/>
  <c r="J135" i="6"/>
  <c r="J136" i="6" s="1"/>
  <c r="O135" i="6"/>
  <c r="O136" i="6" s="1"/>
  <c r="Q141" i="6"/>
  <c r="Q142" i="6" s="1"/>
  <c r="X141" i="6"/>
  <c r="X142" i="6" s="1"/>
  <c r="Z135" i="6"/>
  <c r="Z136" i="6" s="1"/>
  <c r="AB141" i="6"/>
  <c r="AB142" i="6" s="1"/>
  <c r="AD135" i="6"/>
  <c r="AD136" i="6" s="1"/>
  <c r="P135" i="6"/>
  <c r="P136" i="6" s="1"/>
  <c r="M141" i="6"/>
  <c r="M142" i="6" s="1"/>
  <c r="E135" i="6"/>
  <c r="E136" i="6" s="1"/>
  <c r="E15" i="6" s="1"/>
  <c r="L135" i="6"/>
  <c r="L136" i="6" s="1"/>
  <c r="U135" i="6"/>
  <c r="U136" i="6" s="1"/>
  <c r="O141" i="6"/>
  <c r="O142" i="6" s="1"/>
  <c r="H135" i="6"/>
  <c r="H136" i="6" s="1"/>
  <c r="V141" i="6"/>
  <c r="V142" i="6" s="1"/>
  <c r="M135" i="6"/>
  <c r="M136" i="6" s="1"/>
  <c r="U141" i="6"/>
  <c r="U142" i="6" s="1"/>
  <c r="Y135" i="6"/>
  <c r="Y136" i="6" s="1"/>
  <c r="AA135" i="6"/>
  <c r="AA136" i="6" s="1"/>
  <c r="AD141" i="6"/>
  <c r="AD142" i="6" s="1"/>
  <c r="AE141" i="6"/>
  <c r="AE142" i="6" s="1"/>
  <c r="AE135" i="6"/>
  <c r="AE136" i="6" s="1"/>
  <c r="AF141" i="6"/>
  <c r="AF142" i="6" s="1"/>
  <c r="AF135" i="6"/>
  <c r="AF136" i="6" s="1"/>
  <c r="AG135" i="6"/>
  <c r="AG136" i="6" s="1"/>
  <c r="AG141" i="6"/>
  <c r="AG142" i="6" s="1"/>
  <c r="AH135" i="6"/>
  <c r="AH136" i="6" s="1"/>
  <c r="AH141" i="6"/>
  <c r="AH142" i="6" s="1"/>
  <c r="AI141" i="6"/>
  <c r="AI142" i="6" s="1"/>
  <c r="AI135" i="6"/>
  <c r="AI136" i="6" s="1"/>
  <c r="AJ141" i="6"/>
  <c r="AJ142" i="6" s="1"/>
  <c r="AJ135" i="6"/>
  <c r="AJ136" i="6" s="1"/>
  <c r="AK135" i="6"/>
  <c r="AK136" i="6" s="1"/>
  <c r="AK141" i="6"/>
  <c r="AK142" i="6" s="1"/>
  <c r="K99" i="6"/>
  <c r="W99" i="6" s="1"/>
  <c r="AI99" i="6" s="1"/>
  <c r="D120" i="6"/>
  <c r="AN120" i="6" s="1"/>
  <c r="D285" i="6"/>
  <c r="AD107" i="6"/>
  <c r="W107" i="6"/>
  <c r="R107" i="6"/>
  <c r="I107" i="6"/>
  <c r="P107" i="6"/>
  <c r="G107" i="6"/>
  <c r="Y107" i="6"/>
  <c r="AC107" i="6"/>
  <c r="H107" i="6"/>
  <c r="F107" i="6"/>
  <c r="M107" i="6"/>
  <c r="J107" i="6"/>
  <c r="X107" i="6"/>
  <c r="AB107" i="6"/>
  <c r="E107" i="6"/>
  <c r="N107" i="6"/>
  <c r="U107" i="6"/>
  <c r="T107" i="6"/>
  <c r="S107" i="6"/>
  <c r="AA107" i="6"/>
  <c r="O107" i="6"/>
  <c r="V107" i="6"/>
  <c r="Q107" i="6"/>
  <c r="K107" i="6"/>
  <c r="L107" i="6"/>
  <c r="Z107" i="6"/>
  <c r="AE107" i="6"/>
  <c r="AF107" i="6"/>
  <c r="AG107" i="6"/>
  <c r="AH107" i="6"/>
  <c r="AI107" i="6"/>
  <c r="AJ107" i="6"/>
  <c r="AK107" i="6"/>
  <c r="AL107" i="6"/>
  <c r="AD111" i="6"/>
  <c r="I111" i="6"/>
  <c r="H111" i="6"/>
  <c r="S111" i="6"/>
  <c r="T111" i="6"/>
  <c r="Q111" i="6"/>
  <c r="Z111" i="6"/>
  <c r="V111" i="6"/>
  <c r="K111" i="6"/>
  <c r="G111" i="6"/>
  <c r="U111" i="6"/>
  <c r="N111" i="6"/>
  <c r="Y111" i="6"/>
  <c r="AC111" i="6"/>
  <c r="R111" i="6"/>
  <c r="F111" i="6"/>
  <c r="X111" i="6"/>
  <c r="M111" i="6"/>
  <c r="P111" i="6"/>
  <c r="AB111" i="6"/>
  <c r="L111" i="6"/>
  <c r="W111" i="6"/>
  <c r="E111" i="6"/>
  <c r="O111" i="6"/>
  <c r="J111" i="6"/>
  <c r="AA111" i="6"/>
  <c r="AE111" i="6"/>
  <c r="AF111" i="6"/>
  <c r="AG111" i="6"/>
  <c r="AH111" i="6"/>
  <c r="AI111" i="6"/>
  <c r="AJ111" i="6"/>
  <c r="AK111" i="6"/>
  <c r="AL111" i="6"/>
  <c r="K95" i="6"/>
  <c r="W95" i="6" s="1"/>
  <c r="AI95" i="6" s="1"/>
  <c r="P95" i="6"/>
  <c r="AB95" i="6" s="1"/>
  <c r="J95" i="6"/>
  <c r="V95" i="6" s="1"/>
  <c r="AH95" i="6" s="1"/>
  <c r="E95" i="6"/>
  <c r="Q95" i="6" s="1"/>
  <c r="AC95" i="6" s="1"/>
  <c r="H95" i="6"/>
  <c r="T95" i="6" s="1"/>
  <c r="AF95" i="6" s="1"/>
  <c r="L95" i="6"/>
  <c r="X95" i="6" s="1"/>
  <c r="AJ95" i="6" s="1"/>
  <c r="M95" i="6"/>
  <c r="Y95" i="6" s="1"/>
  <c r="AK95" i="6" s="1"/>
  <c r="G95" i="6"/>
  <c r="S95" i="6" s="1"/>
  <c r="AE95" i="6" s="1"/>
  <c r="F95" i="6"/>
  <c r="R95" i="6" s="1"/>
  <c r="AD95" i="6" s="1"/>
  <c r="I95" i="6"/>
  <c r="U95" i="6" s="1"/>
  <c r="AG95" i="6" s="1"/>
  <c r="N95" i="6"/>
  <c r="Z95" i="6" s="1"/>
  <c r="AL95" i="6" s="1"/>
  <c r="O95" i="6"/>
  <c r="AA95" i="6" s="1"/>
  <c r="AM95" i="6" s="1"/>
  <c r="AD112" i="6"/>
  <c r="N112" i="6"/>
  <c r="P112" i="6"/>
  <c r="G112" i="6"/>
  <c r="Z112" i="6"/>
  <c r="R112" i="6"/>
  <c r="AE112" i="6"/>
  <c r="M112" i="6"/>
  <c r="Y112" i="6"/>
  <c r="L112" i="6"/>
  <c r="O112" i="6"/>
  <c r="H112" i="6"/>
  <c r="K112" i="6"/>
  <c r="W112" i="6"/>
  <c r="S112" i="6"/>
  <c r="J112" i="6"/>
  <c r="I112" i="6"/>
  <c r="U112" i="6"/>
  <c r="AB112" i="6"/>
  <c r="T112" i="6"/>
  <c r="AF112" i="6"/>
  <c r="E112" i="6"/>
  <c r="AA112" i="6"/>
  <c r="F112" i="6"/>
  <c r="AC112" i="6"/>
  <c r="X112" i="6"/>
  <c r="V112" i="6"/>
  <c r="Q112" i="6"/>
  <c r="AG112" i="6"/>
  <c r="AH112" i="6"/>
  <c r="AI112" i="6"/>
  <c r="AJ112" i="6"/>
  <c r="AK112" i="6"/>
  <c r="AL112" i="6"/>
  <c r="G97" i="6"/>
  <c r="S97" i="6" s="1"/>
  <c r="AE97" i="6" s="1"/>
  <c r="M97" i="6"/>
  <c r="Y97" i="6" s="1"/>
  <c r="AK97" i="6" s="1"/>
  <c r="J97" i="6"/>
  <c r="V97" i="6" s="1"/>
  <c r="AH97" i="6" s="1"/>
  <c r="H97" i="6"/>
  <c r="T97" i="6" s="1"/>
  <c r="AF97" i="6" s="1"/>
  <c r="N97" i="6"/>
  <c r="Z97" i="6" s="1"/>
  <c r="AL97" i="6" s="1"/>
  <c r="E97" i="6"/>
  <c r="Q97" i="6" s="1"/>
  <c r="AC97" i="6" s="1"/>
  <c r="I97" i="6"/>
  <c r="U97" i="6" s="1"/>
  <c r="AG97" i="6" s="1"/>
  <c r="P97" i="6"/>
  <c r="AB97" i="6" s="1"/>
  <c r="K97" i="6"/>
  <c r="W97" i="6" s="1"/>
  <c r="AI97" i="6" s="1"/>
  <c r="O97" i="6"/>
  <c r="AA97" i="6" s="1"/>
  <c r="AM97" i="6" s="1"/>
  <c r="L97" i="6"/>
  <c r="X97" i="6" s="1"/>
  <c r="AJ97" i="6" s="1"/>
  <c r="F97" i="6"/>
  <c r="R97" i="6" s="1"/>
  <c r="AD97" i="6" s="1"/>
  <c r="Q330" i="6"/>
  <c r="AB330" i="6"/>
  <c r="Y330" i="6"/>
  <c r="R330" i="6"/>
  <c r="U330" i="6"/>
  <c r="V330" i="6"/>
  <c r="T330" i="6"/>
  <c r="S330" i="6"/>
  <c r="X330" i="6"/>
  <c r="W330" i="6"/>
  <c r="Z330" i="6"/>
  <c r="AA330" i="6"/>
  <c r="AC330" i="6"/>
  <c r="AD330" i="6"/>
  <c r="AE330" i="6"/>
  <c r="AF330" i="6"/>
  <c r="AG330" i="6"/>
  <c r="AH330" i="6"/>
  <c r="AI330" i="6"/>
  <c r="AJ330" i="6"/>
  <c r="AK330" i="6"/>
  <c r="D288" i="6"/>
  <c r="D293" i="6"/>
  <c r="D304" i="6" s="1"/>
  <c r="AD113" i="6"/>
  <c r="AB113" i="6"/>
  <c r="AA113" i="6"/>
  <c r="V113" i="6"/>
  <c r="M113" i="6"/>
  <c r="W113" i="6"/>
  <c r="R113" i="6"/>
  <c r="I113" i="6"/>
  <c r="L113" i="6"/>
  <c r="AC113" i="6"/>
  <c r="U113" i="6"/>
  <c r="H113" i="6"/>
  <c r="Z113" i="6"/>
  <c r="Q113" i="6"/>
  <c r="AE113" i="6"/>
  <c r="T113" i="6"/>
  <c r="K113" i="6"/>
  <c r="F113" i="6"/>
  <c r="P113" i="6"/>
  <c r="G113" i="6"/>
  <c r="Y113" i="6"/>
  <c r="E113" i="6"/>
  <c r="S113" i="6"/>
  <c r="N113" i="6"/>
  <c r="X113" i="6"/>
  <c r="O113" i="6"/>
  <c r="J113" i="6"/>
  <c r="AF113" i="6"/>
  <c r="AG113" i="6"/>
  <c r="AH113" i="6"/>
  <c r="AI113" i="6"/>
  <c r="AJ113" i="6"/>
  <c r="AK113" i="6"/>
  <c r="AL113" i="6"/>
  <c r="G99" i="6"/>
  <c r="S99" i="6" s="1"/>
  <c r="AE99" i="6" s="1"/>
  <c r="N96" i="6"/>
  <c r="Z96" i="6" s="1"/>
  <c r="AL96" i="6" s="1"/>
  <c r="G96" i="6"/>
  <c r="S96" i="6" s="1"/>
  <c r="AE96" i="6" s="1"/>
  <c r="O96" i="6"/>
  <c r="AA96" i="6" s="1"/>
  <c r="AM96" i="6" s="1"/>
  <c r="J96" i="6"/>
  <c r="V96" i="6" s="1"/>
  <c r="AH96" i="6" s="1"/>
  <c r="I96" i="6"/>
  <c r="U96" i="6" s="1"/>
  <c r="AG96" i="6" s="1"/>
  <c r="H96" i="6"/>
  <c r="T96" i="6" s="1"/>
  <c r="AF96" i="6" s="1"/>
  <c r="E96" i="6"/>
  <c r="Q96" i="6" s="1"/>
  <c r="AC96" i="6" s="1"/>
  <c r="P96" i="6"/>
  <c r="AB96" i="6" s="1"/>
  <c r="F96" i="6"/>
  <c r="R96" i="6" s="1"/>
  <c r="AD96" i="6" s="1"/>
  <c r="L96" i="6"/>
  <c r="X96" i="6" s="1"/>
  <c r="AJ96" i="6" s="1"/>
  <c r="K96" i="6"/>
  <c r="W96" i="6" s="1"/>
  <c r="AI96" i="6" s="1"/>
  <c r="M96" i="6"/>
  <c r="Y96" i="6" s="1"/>
  <c r="AK96" i="6" s="1"/>
  <c r="G93" i="6"/>
  <c r="S93" i="6" s="1"/>
  <c r="AE93" i="6" s="1"/>
  <c r="P93" i="6"/>
  <c r="AB93" i="6" s="1"/>
  <c r="J93" i="6"/>
  <c r="V93" i="6" s="1"/>
  <c r="AH93" i="6" s="1"/>
  <c r="I93" i="6"/>
  <c r="U93" i="6" s="1"/>
  <c r="AG93" i="6" s="1"/>
  <c r="H93" i="6"/>
  <c r="T93" i="6" s="1"/>
  <c r="AF93" i="6" s="1"/>
  <c r="K93" i="6"/>
  <c r="W93" i="6" s="1"/>
  <c r="AI93" i="6" s="1"/>
  <c r="E93" i="6"/>
  <c r="Q93" i="6" s="1"/>
  <c r="AC93" i="6" s="1"/>
  <c r="N93" i="6"/>
  <c r="Z93" i="6" s="1"/>
  <c r="AL93" i="6" s="1"/>
  <c r="L93" i="6"/>
  <c r="X93" i="6" s="1"/>
  <c r="AJ93" i="6" s="1"/>
  <c r="F93" i="6"/>
  <c r="R93" i="6" s="1"/>
  <c r="AD93" i="6" s="1"/>
  <c r="M93" i="6"/>
  <c r="Y93" i="6" s="1"/>
  <c r="AK93" i="6" s="1"/>
  <c r="O93" i="6"/>
  <c r="AA93" i="6" s="1"/>
  <c r="AM93" i="6" s="1"/>
  <c r="AD121" i="6"/>
  <c r="AD386" i="6" s="1"/>
  <c r="AD387" i="6" s="1"/>
  <c r="AE121" i="6"/>
  <c r="AE386" i="6" s="1"/>
  <c r="AE387" i="6" s="1"/>
  <c r="I121" i="6"/>
  <c r="I386" i="6" s="1"/>
  <c r="I387" i="6" s="1"/>
  <c r="S121" i="6"/>
  <c r="S386" i="6" s="1"/>
  <c r="S387" i="6" s="1"/>
  <c r="AB121" i="6"/>
  <c r="AB386" i="6" s="1"/>
  <c r="AB387" i="6" s="1"/>
  <c r="G121" i="6"/>
  <c r="G386" i="6" s="1"/>
  <c r="G387" i="6" s="1"/>
  <c r="AC121" i="6"/>
  <c r="AC386" i="6" s="1"/>
  <c r="AC387" i="6" s="1"/>
  <c r="O121" i="6"/>
  <c r="O386" i="6" s="1"/>
  <c r="O387" i="6" s="1"/>
  <c r="AA121" i="6"/>
  <c r="AA386" i="6" s="1"/>
  <c r="AA387" i="6" s="1"/>
  <c r="R121" i="6"/>
  <c r="R386" i="6" s="1"/>
  <c r="R387" i="6" s="1"/>
  <c r="M121" i="6"/>
  <c r="M386" i="6" s="1"/>
  <c r="M387" i="6" s="1"/>
  <c r="L121" i="6"/>
  <c r="L386" i="6" s="1"/>
  <c r="L387" i="6" s="1"/>
  <c r="H121" i="6"/>
  <c r="H386" i="6" s="1"/>
  <c r="H387" i="6" s="1"/>
  <c r="V121" i="6"/>
  <c r="V386" i="6" s="1"/>
  <c r="V387" i="6" s="1"/>
  <c r="F121" i="6"/>
  <c r="F386" i="6" s="1"/>
  <c r="F387" i="6" s="1"/>
  <c r="J121" i="6"/>
  <c r="J386" i="6" s="1"/>
  <c r="J387" i="6" s="1"/>
  <c r="E121" i="6"/>
  <c r="E386" i="6" s="1"/>
  <c r="E387" i="6" s="1"/>
  <c r="N121" i="6"/>
  <c r="N386" i="6" s="1"/>
  <c r="N387" i="6" s="1"/>
  <c r="K121" i="6"/>
  <c r="K386" i="6" s="1"/>
  <c r="K387" i="6" s="1"/>
  <c r="W121" i="6"/>
  <c r="W386" i="6" s="1"/>
  <c r="W387" i="6" s="1"/>
  <c r="AF121" i="6"/>
  <c r="AF386" i="6" s="1"/>
  <c r="AF387" i="6" s="1"/>
  <c r="Q121" i="6"/>
  <c r="Q386" i="6" s="1"/>
  <c r="Q387" i="6" s="1"/>
  <c r="Z121" i="6"/>
  <c r="Z386" i="6" s="1"/>
  <c r="Z387" i="6" s="1"/>
  <c r="X121" i="6"/>
  <c r="X386" i="6" s="1"/>
  <c r="X387" i="6" s="1"/>
  <c r="U121" i="6"/>
  <c r="U386" i="6" s="1"/>
  <c r="U387" i="6" s="1"/>
  <c r="P121" i="6"/>
  <c r="P386" i="6" s="1"/>
  <c r="P387" i="6" s="1"/>
  <c r="Y121" i="6"/>
  <c r="Y386" i="6" s="1"/>
  <c r="Y387" i="6" s="1"/>
  <c r="T121" i="6"/>
  <c r="T386" i="6" s="1"/>
  <c r="T387" i="6" s="1"/>
  <c r="AG121" i="6"/>
  <c r="AG386" i="6" s="1"/>
  <c r="AG387" i="6" s="1"/>
  <c r="AH121" i="6"/>
  <c r="AH386" i="6" s="1"/>
  <c r="AH387" i="6" s="1"/>
  <c r="AI121" i="6"/>
  <c r="AI386" i="6" s="1"/>
  <c r="AI387" i="6" s="1"/>
  <c r="AJ121" i="6"/>
  <c r="AJ386" i="6" s="1"/>
  <c r="AJ387" i="6" s="1"/>
  <c r="AK121" i="6"/>
  <c r="AK386" i="6" s="1"/>
  <c r="AL121" i="6"/>
  <c r="AL386" i="6" s="1"/>
  <c r="D327" i="6"/>
  <c r="AL331" i="6" s="1"/>
  <c r="D337" i="6"/>
  <c r="L94" i="6"/>
  <c r="X94" i="6" s="1"/>
  <c r="AJ94" i="6" s="1"/>
  <c r="M94" i="6"/>
  <c r="Y94" i="6" s="1"/>
  <c r="AK94" i="6" s="1"/>
  <c r="F94" i="6"/>
  <c r="R94" i="6" s="1"/>
  <c r="AD94" i="6" s="1"/>
  <c r="G94" i="6"/>
  <c r="S94" i="6" s="1"/>
  <c r="AE94" i="6" s="1"/>
  <c r="E94" i="6"/>
  <c r="Q94" i="6" s="1"/>
  <c r="AC94" i="6" s="1"/>
  <c r="I94" i="6"/>
  <c r="U94" i="6" s="1"/>
  <c r="AG94" i="6" s="1"/>
  <c r="N94" i="6"/>
  <c r="Z94" i="6" s="1"/>
  <c r="AL94" i="6" s="1"/>
  <c r="J94" i="6"/>
  <c r="V94" i="6" s="1"/>
  <c r="AH94" i="6" s="1"/>
  <c r="K94" i="6"/>
  <c r="W94" i="6" s="1"/>
  <c r="AI94" i="6" s="1"/>
  <c r="P94" i="6"/>
  <c r="AB94" i="6" s="1"/>
  <c r="O94" i="6"/>
  <c r="AA94" i="6" s="1"/>
  <c r="AM94" i="6" s="1"/>
  <c r="H94" i="6"/>
  <c r="T94" i="6" s="1"/>
  <c r="AF94" i="6" s="1"/>
  <c r="AD109" i="6"/>
  <c r="G109" i="6"/>
  <c r="K109" i="6"/>
  <c r="O109" i="6"/>
  <c r="M109" i="6"/>
  <c r="X109" i="6"/>
  <c r="AB109" i="6"/>
  <c r="J109" i="6"/>
  <c r="N109" i="6"/>
  <c r="I109" i="6"/>
  <c r="P109" i="6"/>
  <c r="U109" i="6"/>
  <c r="AA109" i="6"/>
  <c r="E109" i="6"/>
  <c r="H109" i="6"/>
  <c r="L109" i="6"/>
  <c r="V109" i="6"/>
  <c r="Q109" i="6"/>
  <c r="Z109" i="6"/>
  <c r="W109" i="6"/>
  <c r="T109" i="6"/>
  <c r="S109" i="6"/>
  <c r="R109" i="6"/>
  <c r="F109" i="6"/>
  <c r="Y109" i="6"/>
  <c r="AC109" i="6"/>
  <c r="AE109" i="6"/>
  <c r="AF109" i="6"/>
  <c r="AG109" i="6"/>
  <c r="AH109" i="6"/>
  <c r="AI109" i="6"/>
  <c r="AJ109" i="6"/>
  <c r="AK109" i="6"/>
  <c r="AL109" i="6"/>
  <c r="E98" i="6"/>
  <c r="Q98" i="6" s="1"/>
  <c r="AC98" i="6" s="1"/>
  <c r="P98" i="6"/>
  <c r="AB98" i="6" s="1"/>
  <c r="G98" i="6"/>
  <c r="S98" i="6" s="1"/>
  <c r="AE98" i="6" s="1"/>
  <c r="H98" i="6"/>
  <c r="T98" i="6" s="1"/>
  <c r="AF98" i="6" s="1"/>
  <c r="N98" i="6"/>
  <c r="Z98" i="6" s="1"/>
  <c r="AL98" i="6" s="1"/>
  <c r="M98" i="6"/>
  <c r="Y98" i="6" s="1"/>
  <c r="AK98" i="6" s="1"/>
  <c r="I98" i="6"/>
  <c r="U98" i="6" s="1"/>
  <c r="AG98" i="6" s="1"/>
  <c r="F98" i="6"/>
  <c r="R98" i="6" s="1"/>
  <c r="AD98" i="6" s="1"/>
  <c r="L98" i="6"/>
  <c r="X98" i="6" s="1"/>
  <c r="AJ98" i="6" s="1"/>
  <c r="J98" i="6"/>
  <c r="V98" i="6" s="1"/>
  <c r="AH98" i="6" s="1"/>
  <c r="K98" i="6"/>
  <c r="W98" i="6" s="1"/>
  <c r="AI98" i="6" s="1"/>
  <c r="O98" i="6"/>
  <c r="AA98" i="6" s="1"/>
  <c r="AM98" i="6" s="1"/>
  <c r="E99" i="6"/>
  <c r="Q99" i="6" s="1"/>
  <c r="AC99" i="6" s="1"/>
  <c r="F99" i="6"/>
  <c r="R99" i="6" s="1"/>
  <c r="AD99" i="6" s="1"/>
  <c r="J99" i="6"/>
  <c r="V99" i="6" s="1"/>
  <c r="AH99" i="6" s="1"/>
  <c r="P99" i="6"/>
  <c r="AB99" i="6" s="1"/>
  <c r="O92" i="6"/>
  <c r="AA92" i="6" s="1"/>
  <c r="AM92" i="6" s="1"/>
  <c r="F92" i="6"/>
  <c r="R92" i="6" s="1"/>
  <c r="AD92" i="6" s="1"/>
  <c r="P92" i="6"/>
  <c r="AB92" i="6" s="1"/>
  <c r="L92" i="6"/>
  <c r="X92" i="6" s="1"/>
  <c r="AJ92" i="6" s="1"/>
  <c r="H92" i="6"/>
  <c r="T92" i="6" s="1"/>
  <c r="AF92" i="6" s="1"/>
  <c r="K92" i="6"/>
  <c r="W92" i="6" s="1"/>
  <c r="AI92" i="6" s="1"/>
  <c r="J92" i="6"/>
  <c r="V92" i="6" s="1"/>
  <c r="AH92" i="6" s="1"/>
  <c r="N92" i="6"/>
  <c r="Z92" i="6" s="1"/>
  <c r="AL92" i="6" s="1"/>
  <c r="I92" i="6"/>
  <c r="U92" i="6" s="1"/>
  <c r="AG92" i="6" s="1"/>
  <c r="M92" i="6"/>
  <c r="Y92" i="6" s="1"/>
  <c r="AK92" i="6" s="1"/>
  <c r="E92" i="6"/>
  <c r="Q92" i="6" s="1"/>
  <c r="AC92" i="6" s="1"/>
  <c r="G92" i="6"/>
  <c r="S92" i="6" s="1"/>
  <c r="AE92" i="6" s="1"/>
  <c r="D23" i="6"/>
  <c r="D229" i="6"/>
  <c r="AD108" i="6"/>
  <c r="AA108" i="6"/>
  <c r="U108" i="6"/>
  <c r="K108" i="6"/>
  <c r="M108" i="6"/>
  <c r="X108" i="6"/>
  <c r="Y108" i="6"/>
  <c r="R108" i="6"/>
  <c r="AE108" i="6"/>
  <c r="P108" i="6"/>
  <c r="J108" i="6"/>
  <c r="T108" i="6"/>
  <c r="AC108" i="6"/>
  <c r="F108" i="6"/>
  <c r="O108" i="6"/>
  <c r="G108" i="6"/>
  <c r="Z108" i="6"/>
  <c r="V108" i="6"/>
  <c r="S108" i="6"/>
  <c r="E108" i="6"/>
  <c r="N108" i="6"/>
  <c r="AF108" i="6"/>
  <c r="L108" i="6"/>
  <c r="Q108" i="6"/>
  <c r="AB108" i="6"/>
  <c r="H108" i="6"/>
  <c r="I108" i="6"/>
  <c r="W108" i="6"/>
  <c r="AG108" i="6"/>
  <c r="AH108" i="6"/>
  <c r="AI108" i="6"/>
  <c r="AJ108" i="6"/>
  <c r="AK108" i="6"/>
  <c r="AL108" i="6"/>
  <c r="AD110" i="6"/>
  <c r="Q110" i="6"/>
  <c r="H110" i="6"/>
  <c r="X110" i="6"/>
  <c r="K110" i="6"/>
  <c r="O110" i="6"/>
  <c r="AA110" i="6"/>
  <c r="S110" i="6"/>
  <c r="U110" i="6"/>
  <c r="G110" i="6"/>
  <c r="N110" i="6"/>
  <c r="R110" i="6"/>
  <c r="Z110" i="6"/>
  <c r="W110" i="6"/>
  <c r="F110" i="6"/>
  <c r="J110" i="6"/>
  <c r="I110" i="6"/>
  <c r="M110" i="6"/>
  <c r="Y110" i="6"/>
  <c r="AC110" i="6"/>
  <c r="AE110" i="6"/>
  <c r="T110" i="6"/>
  <c r="E110" i="6"/>
  <c r="L110" i="6"/>
  <c r="P110" i="6"/>
  <c r="V110" i="6"/>
  <c r="AB110" i="6"/>
  <c r="AF110" i="6"/>
  <c r="AG110" i="6"/>
  <c r="AH110" i="6"/>
  <c r="AI110" i="6"/>
  <c r="AJ110" i="6"/>
  <c r="AK110" i="6"/>
  <c r="AL110" i="6"/>
  <c r="AD72" i="6"/>
  <c r="AD348" i="6" s="1"/>
  <c r="F72" i="6"/>
  <c r="F90" i="6" s="1"/>
  <c r="X72" i="6"/>
  <c r="R72" i="6"/>
  <c r="R348" i="6" s="1"/>
  <c r="G72" i="6"/>
  <c r="G90" i="6" s="1"/>
  <c r="C285" i="6"/>
  <c r="T72" i="6"/>
  <c r="T348" i="6" s="1"/>
  <c r="AB72" i="6"/>
  <c r="AE72" i="6"/>
  <c r="AE348" i="6" s="1"/>
  <c r="J72" i="6"/>
  <c r="J90" i="6" s="1"/>
  <c r="E72" i="6"/>
  <c r="M72" i="6"/>
  <c r="M90" i="6" s="1"/>
  <c r="N72" i="6"/>
  <c r="U72" i="6"/>
  <c r="U348" i="6" s="1"/>
  <c r="P72" i="6"/>
  <c r="P348" i="6" s="1"/>
  <c r="AA72" i="6"/>
  <c r="AA348" i="6" s="1"/>
  <c r="S72" i="6"/>
  <c r="S348" i="6" s="1"/>
  <c r="H72" i="6"/>
  <c r="H90" i="6" s="1"/>
  <c r="W72" i="6"/>
  <c r="Q72" i="6"/>
  <c r="C105" i="6"/>
  <c r="AN105" i="6" s="1"/>
  <c r="Z72" i="6"/>
  <c r="Z348" i="6" s="1"/>
  <c r="I72" i="6"/>
  <c r="L72" i="6"/>
  <c r="V72" i="6"/>
  <c r="V348" i="6" s="1"/>
  <c r="O72" i="6"/>
  <c r="O90" i="6" s="1"/>
  <c r="K72" i="6"/>
  <c r="Y72" i="6"/>
  <c r="Y348" i="6" s="1"/>
  <c r="AC72" i="6"/>
  <c r="AC348" i="6" s="1"/>
  <c r="AF72" i="6"/>
  <c r="AF348" i="6" s="1"/>
  <c r="AG72" i="6"/>
  <c r="AG348" i="6" s="1"/>
  <c r="AH72" i="6"/>
  <c r="AI72" i="6"/>
  <c r="AJ72" i="6"/>
  <c r="AK72" i="6"/>
  <c r="AL72" i="6"/>
  <c r="F91" i="6"/>
  <c r="R91" i="6" s="1"/>
  <c r="AD91" i="6" s="1"/>
  <c r="L91" i="6"/>
  <c r="X91" i="6" s="1"/>
  <c r="AJ91" i="6" s="1"/>
  <c r="M91" i="6"/>
  <c r="Y91" i="6" s="1"/>
  <c r="AK91" i="6" s="1"/>
  <c r="J91" i="6"/>
  <c r="V91" i="6" s="1"/>
  <c r="AH91" i="6" s="1"/>
  <c r="O91" i="6"/>
  <c r="AA91" i="6" s="1"/>
  <c r="AM91" i="6" s="1"/>
  <c r="E91" i="6"/>
  <c r="Q91" i="6" s="1"/>
  <c r="AC91" i="6" s="1"/>
  <c r="I91" i="6"/>
  <c r="U91" i="6" s="1"/>
  <c r="AG91" i="6" s="1"/>
  <c r="K91" i="6"/>
  <c r="W91" i="6" s="1"/>
  <c r="AI91" i="6" s="1"/>
  <c r="N91" i="6"/>
  <c r="Z91" i="6" s="1"/>
  <c r="AL91" i="6" s="1"/>
  <c r="P91" i="6"/>
  <c r="AB91" i="6" s="1"/>
  <c r="G91" i="6"/>
  <c r="S91" i="6" s="1"/>
  <c r="AE91" i="6" s="1"/>
  <c r="H91" i="6"/>
  <c r="T91" i="6" s="1"/>
  <c r="AF91" i="6" s="1"/>
  <c r="F330" i="6"/>
  <c r="M330" i="6"/>
  <c r="H330" i="6"/>
  <c r="E330" i="6"/>
  <c r="N330" i="6"/>
  <c r="L330" i="6"/>
  <c r="G330" i="6"/>
  <c r="I330" i="6"/>
  <c r="K330" i="6"/>
  <c r="P330" i="6"/>
  <c r="J330" i="6"/>
  <c r="O330" i="6"/>
  <c r="AN187" i="11"/>
  <c r="AN188" i="11"/>
  <c r="AN185" i="11"/>
  <c r="AN186" i="11"/>
  <c r="AJ22" i="11"/>
  <c r="AJ29" i="12" s="1"/>
  <c r="AK25" i="11"/>
  <c r="AK30" i="12" s="1"/>
  <c r="AJ26" i="11"/>
  <c r="AJ17" i="6"/>
  <c r="AJ21" i="11"/>
  <c r="AI28" i="12"/>
  <c r="AI31" i="12" s="1"/>
  <c r="AI37" i="12" s="1"/>
  <c r="AI45" i="12" s="1"/>
  <c r="AH83" i="12"/>
  <c r="AH85" i="12" s="1"/>
  <c r="AM135" i="6"/>
  <c r="AM136" i="6" s="1"/>
  <c r="AM141" i="6"/>
  <c r="AM142" i="6" s="1"/>
  <c r="AG85" i="12"/>
  <c r="AG87" i="12" s="1"/>
  <c r="AG113" i="12" s="1"/>
  <c r="AG147" i="12"/>
  <c r="AG148" i="12"/>
  <c r="AG149" i="12"/>
  <c r="AM386" i="6"/>
  <c r="AM308" i="6"/>
  <c r="AN68" i="11"/>
  <c r="AN70" i="11" s="1"/>
  <c r="AL116" i="11"/>
  <c r="AL117" i="11" s="1"/>
  <c r="AL118" i="11" s="1"/>
  <c r="AL120" i="11" s="1"/>
  <c r="AL168" i="11" s="1"/>
  <c r="AL88" i="11"/>
  <c r="AL89" i="11" s="1"/>
  <c r="AL90" i="11" s="1"/>
  <c r="AL92" i="11" s="1"/>
  <c r="AL166" i="11" s="1"/>
  <c r="AL102" i="11"/>
  <c r="AL103" i="11" s="1"/>
  <c r="AL104" i="11" s="1"/>
  <c r="AL106" i="11" s="1"/>
  <c r="AL167" i="11" s="1"/>
  <c r="AK56" i="11"/>
  <c r="AK57" i="11"/>
  <c r="AK40" i="12" s="1"/>
  <c r="AP63" i="6"/>
  <c r="AO6" i="6"/>
  <c r="AO67" i="6"/>
  <c r="AM7" i="12"/>
  <c r="AM7" i="11"/>
  <c r="AM330" i="6"/>
  <c r="AM7" i="13"/>
  <c r="AM7" i="26"/>
  <c r="AM7" i="17"/>
  <c r="AM7" i="14"/>
  <c r="AM7" i="35"/>
  <c r="AM7" i="16"/>
  <c r="AM7" i="22"/>
  <c r="AL84" i="12"/>
  <c r="AL143" i="12"/>
  <c r="AL144" i="12"/>
  <c r="AL67" i="11"/>
  <c r="AL66" i="11" s="1"/>
  <c r="AL142" i="12"/>
  <c r="AJ378" i="6"/>
  <c r="AO8" i="12"/>
  <c r="AO8" i="35"/>
  <c r="AO8" i="14"/>
  <c r="AO8" i="26"/>
  <c r="AO8" i="22"/>
  <c r="AO8" i="11"/>
  <c r="AO8" i="16"/>
  <c r="AO8" i="17"/>
  <c r="AO8" i="13"/>
  <c r="AQ64" i="6"/>
  <c r="AP65" i="6"/>
  <c r="AP8" i="6"/>
  <c r="AL30" i="11"/>
  <c r="AM91" i="11"/>
  <c r="AM105" i="11"/>
  <c r="AM102" i="11" s="1"/>
  <c r="AM103" i="11" s="1"/>
  <c r="AM119" i="11"/>
  <c r="AM133" i="11"/>
  <c r="AM130" i="11" s="1"/>
  <c r="AM131" i="11" s="1"/>
  <c r="AM147" i="11"/>
  <c r="AM144" i="11" s="1"/>
  <c r="AM145" i="11" s="1"/>
  <c r="AM161" i="11"/>
  <c r="AM158" i="11" s="1"/>
  <c r="AM159" i="11" s="1"/>
  <c r="AM58" i="11"/>
  <c r="AM41" i="12" s="1"/>
  <c r="AM14" i="11"/>
  <c r="AN7" i="6"/>
  <c r="AN233" i="6" s="1"/>
  <c r="AN12" i="12"/>
  <c r="AN13" i="11"/>
  <c r="AJ39" i="12"/>
  <c r="AJ43" i="12" s="1"/>
  <c r="AJ59" i="11"/>
  <c r="AJ71" i="11" s="1"/>
  <c r="AJ72" i="11" s="1"/>
  <c r="AR75" i="36"/>
  <c r="AR64" i="36"/>
  <c r="AR53" i="36"/>
  <c r="AR42" i="36"/>
  <c r="AR31" i="36"/>
  <c r="AR20" i="36"/>
  <c r="AS9" i="36"/>
  <c r="AN6" i="12"/>
  <c r="AN13" i="12" s="1"/>
  <c r="AN72" i="6"/>
  <c r="AN74" i="6"/>
  <c r="AN76" i="6"/>
  <c r="AN78" i="6"/>
  <c r="AN80" i="6"/>
  <c r="AN73" i="6"/>
  <c r="AN75" i="6"/>
  <c r="AN77" i="6"/>
  <c r="AN79" i="6"/>
  <c r="AN81" i="6"/>
  <c r="AN6" i="11"/>
  <c r="AN52" i="11" s="1"/>
  <c r="AN106" i="6"/>
  <c r="AN6" i="35"/>
  <c r="AN6" i="22"/>
  <c r="AN6" i="14"/>
  <c r="AN6" i="26"/>
  <c r="AN6" i="16"/>
  <c r="AN6" i="17"/>
  <c r="AN6" i="13"/>
  <c r="AN121" i="6"/>
  <c r="AN107" i="6"/>
  <c r="AN122" i="6"/>
  <c r="AN108" i="6"/>
  <c r="AN123" i="6"/>
  <c r="AN109" i="6"/>
  <c r="AN124" i="6"/>
  <c r="AN110" i="6"/>
  <c r="AN125" i="6"/>
  <c r="AN126" i="6"/>
  <c r="AN111" i="6"/>
  <c r="AN112" i="6"/>
  <c r="AN127" i="6"/>
  <c r="AN113" i="6"/>
  <c r="AN128" i="6"/>
  <c r="AN114" i="6"/>
  <c r="AN129" i="6"/>
  <c r="AK217" i="12"/>
  <c r="AK107" i="12"/>
  <c r="AO12" i="11"/>
  <c r="AO66" i="6"/>
  <c r="AN134" i="12"/>
  <c r="AN92" i="12"/>
  <c r="AN201" i="11" s="1"/>
  <c r="AM298" i="6"/>
  <c r="AM383" i="6"/>
  <c r="AM14" i="12"/>
  <c r="AM15" i="12" s="1"/>
  <c r="AM206" i="12"/>
  <c r="AM262" i="12" s="1"/>
  <c r="AH224" i="12"/>
  <c r="AH225" i="12" s="1"/>
  <c r="AH226" i="12" s="1"/>
  <c r="AK37" i="11"/>
  <c r="AL39" i="11" s="1"/>
  <c r="AK45" i="11"/>
  <c r="AL47" i="11" s="1"/>
  <c r="AK375" i="6"/>
  <c r="AK376" i="6" s="1"/>
  <c r="AK377" i="6" s="1"/>
  <c r="AK31" i="11"/>
  <c r="AN216" i="12"/>
  <c r="AN46" i="11"/>
  <c r="AN38" i="11"/>
  <c r="AK172" i="11"/>
  <c r="AK25" i="12" s="1"/>
  <c r="AK26" i="12" s="1"/>
  <c r="D246" i="6" l="1"/>
  <c r="M239" i="6"/>
  <c r="M241" i="6" s="1"/>
  <c r="AL239" i="6"/>
  <c r="AL241" i="6" s="1"/>
  <c r="AI239" i="6"/>
  <c r="AI241" i="6" s="1"/>
  <c r="AJ239" i="6"/>
  <c r="AJ241" i="6" s="1"/>
  <c r="F239" i="6"/>
  <c r="F241" i="6" s="1"/>
  <c r="R239" i="6"/>
  <c r="R241" i="6" s="1"/>
  <c r="G239" i="6"/>
  <c r="G241" i="6" s="1"/>
  <c r="AD239" i="6"/>
  <c r="AD241" i="6" s="1"/>
  <c r="AE239" i="6"/>
  <c r="AE241" i="6" s="1"/>
  <c r="Y239" i="6"/>
  <c r="Y241" i="6" s="1"/>
  <c r="AF239" i="6"/>
  <c r="AF241" i="6" s="1"/>
  <c r="N239" i="6"/>
  <c r="N241" i="6" s="1"/>
  <c r="I239" i="6"/>
  <c r="I241" i="6" s="1"/>
  <c r="O239" i="6"/>
  <c r="O241" i="6" s="1"/>
  <c r="U239" i="6"/>
  <c r="U241" i="6" s="1"/>
  <c r="AB239" i="6"/>
  <c r="AB241" i="6" s="1"/>
  <c r="AG239" i="6"/>
  <c r="AG241" i="6" s="1"/>
  <c r="Q239" i="6"/>
  <c r="Q241" i="6" s="1"/>
  <c r="V239" i="6"/>
  <c r="V241" i="6" s="1"/>
  <c r="AC239" i="6"/>
  <c r="AC241" i="6" s="1"/>
  <c r="K239" i="6"/>
  <c r="K241" i="6" s="1"/>
  <c r="E239" i="6"/>
  <c r="E241" i="6" s="1"/>
  <c r="AH239" i="6"/>
  <c r="AH241" i="6" s="1"/>
  <c r="AK239" i="6"/>
  <c r="AK241" i="6" s="1"/>
  <c r="S239" i="6"/>
  <c r="S241" i="6" s="1"/>
  <c r="W239" i="6"/>
  <c r="W241" i="6" s="1"/>
  <c r="Z239" i="6"/>
  <c r="Z241" i="6" s="1"/>
  <c r="H239" i="6"/>
  <c r="H241" i="6" s="1"/>
  <c r="L239" i="6"/>
  <c r="L241" i="6" s="1"/>
  <c r="AA239" i="6"/>
  <c r="AA241" i="6" s="1"/>
  <c r="T239" i="6"/>
  <c r="T241" i="6" s="1"/>
  <c r="X239" i="6"/>
  <c r="X241" i="6" s="1"/>
  <c r="P239" i="6"/>
  <c r="P241" i="6" s="1"/>
  <c r="J239" i="6"/>
  <c r="J241" i="6" s="1"/>
  <c r="AN234" i="6"/>
  <c r="AN19" i="11" s="1"/>
  <c r="AN18" i="11"/>
  <c r="AM236" i="6"/>
  <c r="AM237" i="6" s="1"/>
  <c r="AM239" i="6" s="1"/>
  <c r="AM241" i="6" s="1"/>
  <c r="AL24" i="11"/>
  <c r="AB167" i="6"/>
  <c r="AB183" i="6"/>
  <c r="I167" i="6"/>
  <c r="I183" i="6"/>
  <c r="X183" i="6"/>
  <c r="X167" i="6"/>
  <c r="R183" i="6"/>
  <c r="R167" i="6"/>
  <c r="U183" i="6"/>
  <c r="U167" i="6"/>
  <c r="N167" i="6"/>
  <c r="N183" i="6"/>
  <c r="G167" i="6"/>
  <c r="G183" i="6"/>
  <c r="AG183" i="6"/>
  <c r="AG167" i="6"/>
  <c r="Z183" i="6"/>
  <c r="Z167" i="6"/>
  <c r="S183" i="6"/>
  <c r="S167" i="6"/>
  <c r="J167" i="6"/>
  <c r="J183" i="6"/>
  <c r="AL183" i="6"/>
  <c r="AL167" i="6"/>
  <c r="AE183" i="6"/>
  <c r="AE167" i="6"/>
  <c r="L167" i="6"/>
  <c r="L183" i="6"/>
  <c r="V167" i="6"/>
  <c r="V183" i="6"/>
  <c r="AN167" i="6"/>
  <c r="AN183" i="6"/>
  <c r="P183" i="6"/>
  <c r="P167" i="6"/>
  <c r="K167" i="6"/>
  <c r="K183" i="6"/>
  <c r="F167" i="6"/>
  <c r="F183" i="6"/>
  <c r="AH167" i="6"/>
  <c r="AH183" i="6"/>
  <c r="AI167" i="6"/>
  <c r="AI183" i="6"/>
  <c r="H167" i="6"/>
  <c r="H183" i="6"/>
  <c r="M167" i="6"/>
  <c r="M183" i="6"/>
  <c r="AJ183" i="6"/>
  <c r="AJ167" i="6"/>
  <c r="AF183" i="6"/>
  <c r="AF167" i="6"/>
  <c r="Y183" i="6"/>
  <c r="Y167" i="6"/>
  <c r="O183" i="6"/>
  <c r="O167" i="6"/>
  <c r="Q183" i="6"/>
  <c r="Q167" i="6"/>
  <c r="AK183" i="6"/>
  <c r="AK167" i="6"/>
  <c r="AA183" i="6"/>
  <c r="AA167" i="6"/>
  <c r="AD183" i="6"/>
  <c r="AD167" i="6"/>
  <c r="AC167" i="6"/>
  <c r="AC183" i="6"/>
  <c r="AM183" i="6"/>
  <c r="AM167" i="6"/>
  <c r="T167" i="6"/>
  <c r="T183" i="6"/>
  <c r="W183" i="6"/>
  <c r="W167" i="6"/>
  <c r="AL164" i="6"/>
  <c r="Z164" i="6"/>
  <c r="N164" i="6"/>
  <c r="AJ164" i="6"/>
  <c r="L164" i="6"/>
  <c r="AI164" i="6"/>
  <c r="K164" i="6"/>
  <c r="AK164" i="6"/>
  <c r="Y164" i="6"/>
  <c r="M164" i="6"/>
  <c r="X164" i="6"/>
  <c r="W164" i="6"/>
  <c r="U164" i="6"/>
  <c r="AN164" i="6"/>
  <c r="AH164" i="6"/>
  <c r="V164" i="6"/>
  <c r="J164" i="6"/>
  <c r="AG164" i="6"/>
  <c r="I164" i="6"/>
  <c r="F164" i="6"/>
  <c r="AO164" i="6"/>
  <c r="P164" i="6"/>
  <c r="AM164" i="6"/>
  <c r="Q164" i="6"/>
  <c r="AA164" i="6"/>
  <c r="AF164" i="6"/>
  <c r="T164" i="6"/>
  <c r="H164" i="6"/>
  <c r="AE164" i="6"/>
  <c r="S164" i="6"/>
  <c r="G164" i="6"/>
  <c r="AD164" i="6"/>
  <c r="R164" i="6"/>
  <c r="AC164" i="6"/>
  <c r="AB164" i="6"/>
  <c r="O164" i="6"/>
  <c r="AO163" i="6"/>
  <c r="AM132" i="11"/>
  <c r="AM134" i="11" s="1"/>
  <c r="AM169" i="11" s="1"/>
  <c r="AM160" i="11"/>
  <c r="AM162" i="11" s="1"/>
  <c r="AM171" i="11" s="1"/>
  <c r="F15" i="6"/>
  <c r="AM146" i="11"/>
  <c r="AM148" i="11" s="1"/>
  <c r="AM170" i="11" s="1"/>
  <c r="D263" i="6"/>
  <c r="D266" i="6" s="1"/>
  <c r="AN95" i="6"/>
  <c r="K331" i="6"/>
  <c r="N331" i="6"/>
  <c r="F331" i="6"/>
  <c r="AN94" i="6"/>
  <c r="AN93" i="6"/>
  <c r="AN91" i="6"/>
  <c r="AN92" i="6"/>
  <c r="AN96" i="6"/>
  <c r="AN97" i="6"/>
  <c r="AN98" i="6"/>
  <c r="AN99" i="6"/>
  <c r="F308" i="6"/>
  <c r="R308" i="6"/>
  <c r="AA308" i="6"/>
  <c r="N308" i="6"/>
  <c r="L308" i="6"/>
  <c r="U308" i="6"/>
  <c r="X308" i="6"/>
  <c r="H308" i="6"/>
  <c r="AA82" i="6"/>
  <c r="AA83" i="6" s="1"/>
  <c r="Y82" i="6"/>
  <c r="Y83" i="6" s="1"/>
  <c r="AM348" i="6"/>
  <c r="AM82" i="6"/>
  <c r="AM83" i="6" s="1"/>
  <c r="P331" i="6"/>
  <c r="L331" i="6"/>
  <c r="M331" i="6"/>
  <c r="AM331" i="6"/>
  <c r="J331" i="6"/>
  <c r="G331" i="6"/>
  <c r="H331" i="6"/>
  <c r="O331" i="6"/>
  <c r="I331" i="6"/>
  <c r="E331" i="6"/>
  <c r="F143" i="6"/>
  <c r="G143" i="6" s="1"/>
  <c r="H143" i="6" s="1"/>
  <c r="I143" i="6" s="1"/>
  <c r="J143" i="6" s="1"/>
  <c r="K143" i="6" s="1"/>
  <c r="L143" i="6" s="1"/>
  <c r="M143" i="6" s="1"/>
  <c r="N143" i="6" s="1"/>
  <c r="O143" i="6" s="1"/>
  <c r="P143" i="6" s="1"/>
  <c r="Q143" i="6" s="1"/>
  <c r="R143" i="6" s="1"/>
  <c r="S143" i="6" s="1"/>
  <c r="T143" i="6" s="1"/>
  <c r="U143" i="6" s="1"/>
  <c r="V143" i="6" s="1"/>
  <c r="W143" i="6" s="1"/>
  <c r="X143" i="6" s="1"/>
  <c r="Y143" i="6" s="1"/>
  <c r="Z143" i="6" s="1"/>
  <c r="AA143" i="6" s="1"/>
  <c r="AB143" i="6" s="1"/>
  <c r="AC143" i="6" s="1"/>
  <c r="AD143" i="6" s="1"/>
  <c r="AE143" i="6" s="1"/>
  <c r="AF143" i="6" s="1"/>
  <c r="AG143" i="6" s="1"/>
  <c r="AH143" i="6" s="1"/>
  <c r="AI143" i="6" s="1"/>
  <c r="AJ143" i="6" s="1"/>
  <c r="AK143" i="6" s="1"/>
  <c r="AL143" i="6" s="1"/>
  <c r="AM143" i="6" s="1"/>
  <c r="T82" i="6"/>
  <c r="T83" i="6" s="1"/>
  <c r="AD82" i="6"/>
  <c r="AD83" i="6" s="1"/>
  <c r="H100" i="6"/>
  <c r="H206" i="6" s="1"/>
  <c r="T90" i="6"/>
  <c r="O100" i="6"/>
  <c r="O206" i="6" s="1"/>
  <c r="M100" i="6"/>
  <c r="M206" i="6" s="1"/>
  <c r="AK348" i="6"/>
  <c r="AK82" i="6"/>
  <c r="AK83" i="6" s="1"/>
  <c r="K348" i="6"/>
  <c r="K82" i="6"/>
  <c r="K83" i="6" s="1"/>
  <c r="I348" i="6"/>
  <c r="I82" i="6"/>
  <c r="I83" i="6" s="1"/>
  <c r="W348" i="6"/>
  <c r="W82" i="6"/>
  <c r="W83" i="6" s="1"/>
  <c r="E348" i="6"/>
  <c r="E347" i="6" s="1"/>
  <c r="E349" i="6" s="1"/>
  <c r="E82" i="6"/>
  <c r="E83" i="6" s="1"/>
  <c r="X348" i="6"/>
  <c r="X82" i="6"/>
  <c r="X83" i="6" s="1"/>
  <c r="AL308" i="6"/>
  <c r="AH308" i="6"/>
  <c r="Z308" i="6"/>
  <c r="V308" i="6"/>
  <c r="T308" i="6"/>
  <c r="W308" i="6"/>
  <c r="AE120" i="6"/>
  <c r="Q120" i="6"/>
  <c r="G120" i="6"/>
  <c r="K120" i="6"/>
  <c r="Y120" i="6"/>
  <c r="R120" i="6"/>
  <c r="AB120" i="6"/>
  <c r="N120" i="6"/>
  <c r="H120" i="6"/>
  <c r="L120" i="6"/>
  <c r="W120" i="6"/>
  <c r="J120" i="6"/>
  <c r="AA120" i="6"/>
  <c r="AF120" i="6"/>
  <c r="O120" i="6"/>
  <c r="U120" i="6"/>
  <c r="T120" i="6"/>
  <c r="S120" i="6"/>
  <c r="E120" i="6"/>
  <c r="Z120" i="6"/>
  <c r="AD120" i="6"/>
  <c r="X120" i="6"/>
  <c r="F120" i="6"/>
  <c r="I120" i="6"/>
  <c r="M120" i="6"/>
  <c r="P120" i="6"/>
  <c r="V120" i="6"/>
  <c r="AC120" i="6"/>
  <c r="AG120" i="6"/>
  <c r="AH120" i="6"/>
  <c r="AI120" i="6"/>
  <c r="AJ120" i="6"/>
  <c r="AK120" i="6"/>
  <c r="AL120" i="6"/>
  <c r="AM120" i="6"/>
  <c r="AI298" i="6"/>
  <c r="AI383" i="6"/>
  <c r="AI384" i="6" s="1"/>
  <c r="AA298" i="6"/>
  <c r="AA383" i="6"/>
  <c r="AA384" i="6" s="1"/>
  <c r="L298" i="6"/>
  <c r="L383" i="6"/>
  <c r="L384" i="6" s="1"/>
  <c r="T383" i="6"/>
  <c r="T384" i="6" s="1"/>
  <c r="T298" i="6"/>
  <c r="U383" i="6"/>
  <c r="U384" i="6" s="1"/>
  <c r="U298" i="6"/>
  <c r="Y298" i="6"/>
  <c r="Y383" i="6"/>
  <c r="Y384" i="6" s="1"/>
  <c r="X298" i="6"/>
  <c r="X383" i="6"/>
  <c r="X384" i="6" s="1"/>
  <c r="V298" i="6"/>
  <c r="V383" i="6"/>
  <c r="V384" i="6" s="1"/>
  <c r="R90" i="6"/>
  <c r="V90" i="6"/>
  <c r="I90" i="6"/>
  <c r="G100" i="6"/>
  <c r="G206" i="6" s="1"/>
  <c r="AG82" i="6"/>
  <c r="AG83" i="6" s="1"/>
  <c r="AH331" i="6"/>
  <c r="AD331" i="6"/>
  <c r="W331" i="6"/>
  <c r="V331" i="6"/>
  <c r="AB331" i="6"/>
  <c r="D295" i="6"/>
  <c r="D306" i="6" s="1"/>
  <c r="S82" i="6"/>
  <c r="S83" i="6" s="1"/>
  <c r="P308" i="6"/>
  <c r="AL82" i="6"/>
  <c r="AL83" i="6" s="1"/>
  <c r="AL348" i="6"/>
  <c r="AH82" i="6"/>
  <c r="AH83" i="6" s="1"/>
  <c r="AH348" i="6"/>
  <c r="L348" i="6"/>
  <c r="L82" i="6"/>
  <c r="L83" i="6" s="1"/>
  <c r="Q348" i="6"/>
  <c r="Q82" i="6"/>
  <c r="Q83" i="6" s="1"/>
  <c r="M348" i="6"/>
  <c r="M82" i="6"/>
  <c r="M83" i="6" s="1"/>
  <c r="AB348" i="6"/>
  <c r="AB82" i="6"/>
  <c r="AB83" i="6" s="1"/>
  <c r="AI308" i="6"/>
  <c r="Q308" i="6"/>
  <c r="S308" i="6"/>
  <c r="Y308" i="6"/>
  <c r="AJ383" i="6"/>
  <c r="AJ384" i="6" s="1"/>
  <c r="AJ298" i="6"/>
  <c r="G383" i="6"/>
  <c r="G384" i="6" s="1"/>
  <c r="G298" i="6"/>
  <c r="R298" i="6"/>
  <c r="R383" i="6"/>
  <c r="R384" i="6" s="1"/>
  <c r="K383" i="6"/>
  <c r="K384" i="6" s="1"/>
  <c r="K298" i="6"/>
  <c r="Q298" i="6"/>
  <c r="Q383" i="6"/>
  <c r="Q384" i="6" s="1"/>
  <c r="O298" i="6"/>
  <c r="O383" i="6"/>
  <c r="O384" i="6" s="1"/>
  <c r="AF298" i="6"/>
  <c r="AF383" i="6"/>
  <c r="AF384" i="6" s="1"/>
  <c r="J298" i="6"/>
  <c r="J383" i="6"/>
  <c r="J384" i="6" s="1"/>
  <c r="AA90" i="6"/>
  <c r="K90" i="6"/>
  <c r="J100" i="6"/>
  <c r="J206" i="6" s="1"/>
  <c r="Z82" i="6"/>
  <c r="Z83" i="6" s="1"/>
  <c r="AF82" i="6"/>
  <c r="AF83" i="6" s="1"/>
  <c r="AI331" i="6"/>
  <c r="AE331" i="6"/>
  <c r="Z331" i="6"/>
  <c r="T331" i="6"/>
  <c r="Y331" i="6"/>
  <c r="V82" i="6"/>
  <c r="V83" i="6" s="1"/>
  <c r="AE308" i="6"/>
  <c r="AB308" i="6"/>
  <c r="AI348" i="6"/>
  <c r="AI82" i="6"/>
  <c r="AI83" i="6" s="1"/>
  <c r="AE105" i="6"/>
  <c r="AE389" i="6" s="1"/>
  <c r="AE390" i="6" s="1"/>
  <c r="P105" i="6"/>
  <c r="P389" i="6" s="1"/>
  <c r="P390" i="6" s="1"/>
  <c r="V105" i="6"/>
  <c r="V115" i="6" s="1"/>
  <c r="Q105" i="6"/>
  <c r="Q338" i="6" s="1"/>
  <c r="K105" i="6"/>
  <c r="K338" i="6" s="1"/>
  <c r="G105" i="6"/>
  <c r="Z105" i="6"/>
  <c r="Z389" i="6" s="1"/>
  <c r="Z390" i="6" s="1"/>
  <c r="AD105" i="6"/>
  <c r="AD389" i="6" s="1"/>
  <c r="AD390" i="6" s="1"/>
  <c r="X105" i="6"/>
  <c r="X389" i="6" s="1"/>
  <c r="X390" i="6" s="1"/>
  <c r="R105" i="6"/>
  <c r="R389" i="6" s="1"/>
  <c r="R390" i="6" s="1"/>
  <c r="I105" i="6"/>
  <c r="I338" i="6" s="1"/>
  <c r="E105" i="6"/>
  <c r="M105" i="6"/>
  <c r="W105" i="6"/>
  <c r="W389" i="6" s="1"/>
  <c r="W390" i="6" s="1"/>
  <c r="AC105" i="6"/>
  <c r="AC389" i="6" s="1"/>
  <c r="AC390" i="6" s="1"/>
  <c r="N105" i="6"/>
  <c r="N389" i="6" s="1"/>
  <c r="N390" i="6" s="1"/>
  <c r="L105" i="6"/>
  <c r="Y105" i="6"/>
  <c r="Y338" i="6" s="1"/>
  <c r="T105" i="6"/>
  <c r="S105" i="6"/>
  <c r="S115" i="6" s="1"/>
  <c r="AB105" i="6"/>
  <c r="H105" i="6"/>
  <c r="H389" i="6" s="1"/>
  <c r="H390" i="6" s="1"/>
  <c r="O105" i="6"/>
  <c r="O389" i="6" s="1"/>
  <c r="O390" i="6" s="1"/>
  <c r="U105" i="6"/>
  <c r="U389" i="6" s="1"/>
  <c r="U390" i="6" s="1"/>
  <c r="F105" i="6"/>
  <c r="J105" i="6"/>
  <c r="J389" i="6" s="1"/>
  <c r="J390" i="6" s="1"/>
  <c r="AA105" i="6"/>
  <c r="AF105" i="6"/>
  <c r="AF338" i="6" s="1"/>
  <c r="AG105" i="6"/>
  <c r="AG389" i="6" s="1"/>
  <c r="AG390" i="6" s="1"/>
  <c r="AH105" i="6"/>
  <c r="AH389" i="6" s="1"/>
  <c r="AH390" i="6" s="1"/>
  <c r="AI105" i="6"/>
  <c r="AI389" i="6" s="1"/>
  <c r="AI390" i="6" s="1"/>
  <c r="AJ105" i="6"/>
  <c r="AJ389" i="6" s="1"/>
  <c r="AJ390" i="6" s="1"/>
  <c r="AK105" i="6"/>
  <c r="AK389" i="6" s="1"/>
  <c r="AL105" i="6"/>
  <c r="AL389" i="6" s="1"/>
  <c r="AM105" i="6"/>
  <c r="N348" i="6"/>
  <c r="N82" i="6"/>
  <c r="N83" i="6" s="1"/>
  <c r="G348" i="6"/>
  <c r="G82" i="6"/>
  <c r="G83" i="6" s="1"/>
  <c r="AJ308" i="6"/>
  <c r="AF308" i="6"/>
  <c r="K308" i="6"/>
  <c r="AC308" i="6"/>
  <c r="I308" i="6"/>
  <c r="AK383" i="6"/>
  <c r="AK298" i="6"/>
  <c r="AG298" i="6"/>
  <c r="AG383" i="6"/>
  <c r="AG384" i="6" s="1"/>
  <c r="AB383" i="6"/>
  <c r="AB384" i="6" s="1"/>
  <c r="AB298" i="6"/>
  <c r="F383" i="6"/>
  <c r="F384" i="6" s="1"/>
  <c r="F298" i="6"/>
  <c r="Z298" i="6"/>
  <c r="Z383" i="6"/>
  <c r="Z384" i="6" s="1"/>
  <c r="E383" i="6"/>
  <c r="E384" i="6" s="1"/>
  <c r="E298" i="6"/>
  <c r="S383" i="6"/>
  <c r="S384" i="6" s="1"/>
  <c r="S298" i="6"/>
  <c r="M298" i="6"/>
  <c r="M383" i="6"/>
  <c r="M384" i="6" s="1"/>
  <c r="AD298" i="6"/>
  <c r="AD383" i="6"/>
  <c r="AD384" i="6" s="1"/>
  <c r="Y90" i="6"/>
  <c r="N90" i="6"/>
  <c r="P82" i="6"/>
  <c r="P83" i="6" s="1"/>
  <c r="AJ331" i="6"/>
  <c r="AF331" i="6"/>
  <c r="AA331" i="6"/>
  <c r="S331" i="6"/>
  <c r="R331" i="6"/>
  <c r="J308" i="6"/>
  <c r="O308" i="6"/>
  <c r="AJ82" i="6"/>
  <c r="AJ83" i="6" s="1"/>
  <c r="AJ348" i="6"/>
  <c r="O348" i="6"/>
  <c r="O82" i="6"/>
  <c r="O83" i="6" s="1"/>
  <c r="H348" i="6"/>
  <c r="H82" i="6"/>
  <c r="H83" i="6" s="1"/>
  <c r="J348" i="6"/>
  <c r="J82" i="6"/>
  <c r="J83" i="6" s="1"/>
  <c r="F348" i="6"/>
  <c r="F82" i="6"/>
  <c r="F83" i="6" s="1"/>
  <c r="AK308" i="6"/>
  <c r="AD308" i="6"/>
  <c r="AL383" i="6"/>
  <c r="AL298" i="6"/>
  <c r="AH298" i="6"/>
  <c r="AH383" i="6"/>
  <c r="AH384" i="6" s="1"/>
  <c r="H298" i="6"/>
  <c r="H383" i="6"/>
  <c r="H384" i="6" s="1"/>
  <c r="P383" i="6"/>
  <c r="P384" i="6" s="1"/>
  <c r="P298" i="6"/>
  <c r="W298" i="6"/>
  <c r="W383" i="6"/>
  <c r="W384" i="6" s="1"/>
  <c r="AC298" i="6"/>
  <c r="AC383" i="6"/>
  <c r="AC384" i="6" s="1"/>
  <c r="I383" i="6"/>
  <c r="I384" i="6" s="1"/>
  <c r="I298" i="6"/>
  <c r="N383" i="6"/>
  <c r="N384" i="6" s="1"/>
  <c r="N298" i="6"/>
  <c r="AE383" i="6"/>
  <c r="AE384" i="6" s="1"/>
  <c r="AE298" i="6"/>
  <c r="S90" i="6"/>
  <c r="P90" i="6"/>
  <c r="L90" i="6"/>
  <c r="E90" i="6"/>
  <c r="F100" i="6"/>
  <c r="F206" i="6" s="1"/>
  <c r="AE82" i="6"/>
  <c r="AE83" i="6" s="1"/>
  <c r="U82" i="6"/>
  <c r="U83" i="6" s="1"/>
  <c r="AC82" i="6"/>
  <c r="AC83" i="6" s="1"/>
  <c r="AK331" i="6"/>
  <c r="AG331" i="6"/>
  <c r="AC331" i="6"/>
  <c r="X331" i="6"/>
  <c r="U331" i="6"/>
  <c r="Q331" i="6"/>
  <c r="R82" i="6"/>
  <c r="R83" i="6" s="1"/>
  <c r="M308" i="6"/>
  <c r="E308" i="6"/>
  <c r="AG308" i="6"/>
  <c r="G308" i="6"/>
  <c r="AO187" i="11"/>
  <c r="AO188" i="11"/>
  <c r="AO185" i="11"/>
  <c r="AO186" i="11"/>
  <c r="AK22" i="11"/>
  <c r="AK29" i="12" s="1"/>
  <c r="AL25" i="11"/>
  <c r="AL30" i="12" s="1"/>
  <c r="AK26" i="11"/>
  <c r="AK17" i="6"/>
  <c r="AL17" i="6"/>
  <c r="AK21" i="11"/>
  <c r="AJ28" i="12"/>
  <c r="AJ31" i="12" s="1"/>
  <c r="AH149" i="12"/>
  <c r="AH148" i="12"/>
  <c r="AH147" i="12"/>
  <c r="AM116" i="11"/>
  <c r="AM117" i="11" s="1"/>
  <c r="AM118" i="11" s="1"/>
  <c r="AM120" i="11" s="1"/>
  <c r="AM168" i="11" s="1"/>
  <c r="AN141" i="6"/>
  <c r="AN142" i="6" s="1"/>
  <c r="AN135" i="6"/>
  <c r="AN136" i="6" s="1"/>
  <c r="AM88" i="11"/>
  <c r="AM89" i="11" s="1"/>
  <c r="AM90" i="11" s="1"/>
  <c r="AM92" i="11" s="1"/>
  <c r="AM166" i="11" s="1"/>
  <c r="AH87" i="12"/>
  <c r="AH113" i="12" s="1"/>
  <c r="AI83" i="12"/>
  <c r="AI208" i="12"/>
  <c r="AI224" i="12" s="1"/>
  <c r="AI225" i="12" s="1"/>
  <c r="AI226" i="12" s="1"/>
  <c r="AN308" i="6"/>
  <c r="AN386" i="6"/>
  <c r="AM104" i="11"/>
  <c r="AM106" i="11" s="1"/>
  <c r="AM167" i="11" s="1"/>
  <c r="AO68" i="11"/>
  <c r="AO70" i="11" s="1"/>
  <c r="AK387" i="6"/>
  <c r="AL57" i="11"/>
  <c r="AL40" i="12" s="1"/>
  <c r="AL56" i="11"/>
  <c r="AM84" i="12"/>
  <c r="AM143" i="12"/>
  <c r="AM142" i="12"/>
  <c r="AM144" i="12"/>
  <c r="AM67" i="11"/>
  <c r="AM66" i="11" s="1"/>
  <c r="AO216" i="12"/>
  <c r="AO38" i="11"/>
  <c r="AO46" i="11"/>
  <c r="AN380" i="6"/>
  <c r="AN130" i="6"/>
  <c r="AN338" i="6"/>
  <c r="AN285" i="6"/>
  <c r="AN389" i="6"/>
  <c r="AN115" i="6"/>
  <c r="AN91" i="11"/>
  <c r="AN105" i="11"/>
  <c r="AN119" i="11"/>
  <c r="AN133" i="11"/>
  <c r="AN130" i="11" s="1"/>
  <c r="AN131" i="11" s="1"/>
  <c r="AN147" i="11"/>
  <c r="AN144" i="11" s="1"/>
  <c r="AN145" i="11" s="1"/>
  <c r="AN161" i="11"/>
  <c r="AN158" i="11" s="1"/>
  <c r="AN159" i="11" s="1"/>
  <c r="AN58" i="11"/>
  <c r="AN41" i="12" s="1"/>
  <c r="AN14" i="11"/>
  <c r="AN348" i="6"/>
  <c r="AN82" i="6"/>
  <c r="AN83" i="6" s="1"/>
  <c r="AT9" i="36"/>
  <c r="AS75" i="36"/>
  <c r="AS64" i="36"/>
  <c r="AS53" i="36"/>
  <c r="AS42" i="36"/>
  <c r="AS31" i="36"/>
  <c r="AS20" i="36"/>
  <c r="AN7" i="12"/>
  <c r="AN7" i="11"/>
  <c r="AN330" i="6"/>
  <c r="AN331" i="6" s="1"/>
  <c r="AN7" i="35"/>
  <c r="AN7" i="16"/>
  <c r="AN7" i="22"/>
  <c r="AN7" i="13"/>
  <c r="AN7" i="26"/>
  <c r="AN7" i="17"/>
  <c r="AN7" i="14"/>
  <c r="AL37" i="11"/>
  <c r="AM39" i="11" s="1"/>
  <c r="AL45" i="11"/>
  <c r="AM47" i="11" s="1"/>
  <c r="AL375" i="6"/>
  <c r="AL376" i="6" s="1"/>
  <c r="AL377" i="6" s="1"/>
  <c r="AL31" i="11"/>
  <c r="AP8" i="12"/>
  <c r="AP8" i="11"/>
  <c r="AP8" i="35"/>
  <c r="AP8" i="13"/>
  <c r="AP8" i="14"/>
  <c r="AP8" i="26"/>
  <c r="AP8" i="22"/>
  <c r="AP8" i="16"/>
  <c r="AP8" i="17"/>
  <c r="AR64" i="6"/>
  <c r="AQ65" i="6"/>
  <c r="AQ8" i="6"/>
  <c r="AK378" i="6"/>
  <c r="AM30" i="11"/>
  <c r="AO6" i="12"/>
  <c r="AO13" i="12" s="1"/>
  <c r="AO72" i="6"/>
  <c r="AO73" i="6"/>
  <c r="AO91" i="6" s="1"/>
  <c r="AO75" i="6"/>
  <c r="AO93" i="6" s="1"/>
  <c r="AO77" i="6"/>
  <c r="AO95" i="6" s="1"/>
  <c r="AO79" i="6"/>
  <c r="AO97" i="6" s="1"/>
  <c r="AO81" i="6"/>
  <c r="AO99" i="6" s="1"/>
  <c r="AO74" i="6"/>
  <c r="AO92" i="6" s="1"/>
  <c r="AO76" i="6"/>
  <c r="AO94" i="6" s="1"/>
  <c r="AO78" i="6"/>
  <c r="AO96" i="6" s="1"/>
  <c r="AO80" i="6"/>
  <c r="AO98" i="6" s="1"/>
  <c r="AO6" i="11"/>
  <c r="AO52" i="11" s="1"/>
  <c r="AO106" i="6"/>
  <c r="AO6" i="35"/>
  <c r="AO6" i="22"/>
  <c r="AO6" i="14"/>
  <c r="AO6" i="13"/>
  <c r="AO6" i="26"/>
  <c r="AO6" i="16"/>
  <c r="AO6" i="17"/>
  <c r="AO120" i="6"/>
  <c r="AO105" i="6"/>
  <c r="AO121" i="6"/>
  <c r="AO107" i="6"/>
  <c r="AO122" i="6"/>
  <c r="AO123" i="6"/>
  <c r="AO108" i="6"/>
  <c r="AO124" i="6"/>
  <c r="AO109" i="6"/>
  <c r="AO110" i="6"/>
  <c r="AO125" i="6"/>
  <c r="AO126" i="6"/>
  <c r="AO111" i="6"/>
  <c r="AO112" i="6"/>
  <c r="AO127" i="6"/>
  <c r="AO113" i="6"/>
  <c r="AO128" i="6"/>
  <c r="AO114" i="6"/>
  <c r="AO129" i="6"/>
  <c r="AK39" i="12"/>
  <c r="AK43" i="12" s="1"/>
  <c r="AK59" i="11"/>
  <c r="AK71" i="11" s="1"/>
  <c r="AK72" i="11" s="1"/>
  <c r="AL172" i="11"/>
  <c r="AL25" i="12" s="1"/>
  <c r="AL26" i="12" s="1"/>
  <c r="AO7" i="6"/>
  <c r="AO233" i="6" s="1"/>
  <c r="AO12" i="12"/>
  <c r="AO13" i="11"/>
  <c r="AN298" i="6"/>
  <c r="AN383" i="6"/>
  <c r="AN14" i="12"/>
  <c r="AN15" i="12" s="1"/>
  <c r="AN206" i="12"/>
  <c r="AN262" i="12" s="1"/>
  <c r="AP12" i="11"/>
  <c r="AP66" i="6"/>
  <c r="AO134" i="12"/>
  <c r="AO92" i="12"/>
  <c r="AO201" i="11" s="1"/>
  <c r="AL217" i="12"/>
  <c r="AL107" i="12"/>
  <c r="AQ63" i="6"/>
  <c r="AP6" i="6"/>
  <c r="AP67" i="6"/>
  <c r="E265" i="6" l="1"/>
  <c r="AK265" i="6"/>
  <c r="N254" i="6"/>
  <c r="N265" i="6"/>
  <c r="AH254" i="6"/>
  <c r="AH265" i="6"/>
  <c r="AF254" i="6"/>
  <c r="AF265" i="6"/>
  <c r="J254" i="6"/>
  <c r="J265" i="6"/>
  <c r="Y254" i="6"/>
  <c r="Y265" i="6"/>
  <c r="P254" i="6"/>
  <c r="P265" i="6"/>
  <c r="K254" i="6"/>
  <c r="K265" i="6"/>
  <c r="AE254" i="6"/>
  <c r="AE265" i="6"/>
  <c r="X254" i="6"/>
  <c r="X265" i="6"/>
  <c r="AC254" i="6"/>
  <c r="AC265" i="6"/>
  <c r="AD254" i="6"/>
  <c r="AD265" i="6"/>
  <c r="T254" i="6"/>
  <c r="T265" i="6"/>
  <c r="V254" i="6"/>
  <c r="V265" i="6"/>
  <c r="G254" i="6"/>
  <c r="G265" i="6"/>
  <c r="AA254" i="6"/>
  <c r="AA265" i="6"/>
  <c r="Q254" i="6"/>
  <c r="Q265" i="6"/>
  <c r="R254" i="6"/>
  <c r="R265" i="6"/>
  <c r="L254" i="6"/>
  <c r="L265" i="6"/>
  <c r="AG254" i="6"/>
  <c r="AG265" i="6"/>
  <c r="F265" i="6"/>
  <c r="H254" i="6"/>
  <c r="H265" i="6"/>
  <c r="AB254" i="6"/>
  <c r="AB265" i="6"/>
  <c r="AJ254" i="6"/>
  <c r="AJ255" i="6" s="1"/>
  <c r="AJ265" i="6"/>
  <c r="Z254" i="6"/>
  <c r="Z265" i="6"/>
  <c r="U254" i="6"/>
  <c r="U265" i="6"/>
  <c r="AI254" i="6"/>
  <c r="AI265" i="6"/>
  <c r="W254" i="6"/>
  <c r="W265" i="6"/>
  <c r="O254" i="6"/>
  <c r="O265" i="6"/>
  <c r="AL265" i="6"/>
  <c r="AM265" i="6"/>
  <c r="S254" i="6"/>
  <c r="S265" i="6"/>
  <c r="I254" i="6"/>
  <c r="I265" i="6"/>
  <c r="M254" i="6"/>
  <c r="M265" i="6"/>
  <c r="AL247" i="6"/>
  <c r="AL254" i="6"/>
  <c r="AK247" i="6"/>
  <c r="AK254" i="6"/>
  <c r="AM247" i="6"/>
  <c r="AM254" i="6"/>
  <c r="F247" i="6"/>
  <c r="F248" i="6" s="1"/>
  <c r="F249" i="6" s="1"/>
  <c r="F254" i="6"/>
  <c r="E247" i="6"/>
  <c r="E254" i="6"/>
  <c r="I247" i="6"/>
  <c r="I248" i="6" s="1"/>
  <c r="I249" i="6" s="1"/>
  <c r="AF247" i="6"/>
  <c r="AF248" i="6" s="1"/>
  <c r="AF249" i="6" s="1"/>
  <c r="V247" i="6"/>
  <c r="V248" i="6" s="1"/>
  <c r="V249" i="6" s="1"/>
  <c r="N247" i="6"/>
  <c r="N248" i="6" s="1"/>
  <c r="N249" i="6" s="1"/>
  <c r="AG247" i="6"/>
  <c r="AG248" i="6" s="1"/>
  <c r="AG249" i="6" s="1"/>
  <c r="AI247" i="6"/>
  <c r="AI248" i="6" s="1"/>
  <c r="AI249" i="6" s="1"/>
  <c r="H247" i="6"/>
  <c r="H248" i="6" s="1"/>
  <c r="H249" i="6" s="1"/>
  <c r="AB247" i="6"/>
  <c r="AB248" i="6" s="1"/>
  <c r="AB249" i="6" s="1"/>
  <c r="Z247" i="6"/>
  <c r="Z248" i="6" s="1"/>
  <c r="Z249" i="6" s="1"/>
  <c r="W247" i="6"/>
  <c r="W248" i="6" s="1"/>
  <c r="W249" i="6" s="1"/>
  <c r="O247" i="6"/>
  <c r="O248" i="6" s="1"/>
  <c r="O249" i="6" s="1"/>
  <c r="AC247" i="6"/>
  <c r="AC248" i="6" s="1"/>
  <c r="AC249" i="6" s="1"/>
  <c r="S247" i="6"/>
  <c r="S248" i="6" s="1"/>
  <c r="S249" i="6" s="1"/>
  <c r="AH247" i="6"/>
  <c r="AH248" i="6" s="1"/>
  <c r="U247" i="6"/>
  <c r="U248" i="6" s="1"/>
  <c r="U249" i="6" s="1"/>
  <c r="J247" i="6"/>
  <c r="J248" i="6" s="1"/>
  <c r="J249" i="6" s="1"/>
  <c r="Y247" i="6"/>
  <c r="Y248" i="6" s="1"/>
  <c r="Y249" i="6" s="1"/>
  <c r="M247" i="6"/>
  <c r="M248" i="6" s="1"/>
  <c r="M249" i="6" s="1"/>
  <c r="K247" i="6"/>
  <c r="K248" i="6" s="1"/>
  <c r="K249" i="6" s="1"/>
  <c r="AE247" i="6"/>
  <c r="AE248" i="6" s="1"/>
  <c r="AE249" i="6" s="1"/>
  <c r="P247" i="6"/>
  <c r="P248" i="6" s="1"/>
  <c r="P249" i="6" s="1"/>
  <c r="X247" i="6"/>
  <c r="X248" i="6" s="1"/>
  <c r="X249" i="6" s="1"/>
  <c r="AD247" i="6"/>
  <c r="AD248" i="6" s="1"/>
  <c r="T247" i="6"/>
  <c r="T248" i="6" s="1"/>
  <c r="T249" i="6" s="1"/>
  <c r="G247" i="6"/>
  <c r="G248" i="6" s="1"/>
  <c r="G249" i="6" s="1"/>
  <c r="AA247" i="6"/>
  <c r="AA248" i="6" s="1"/>
  <c r="AA249" i="6" s="1"/>
  <c r="Q247" i="6"/>
  <c r="Q248" i="6" s="1"/>
  <c r="Q249" i="6" s="1"/>
  <c r="R247" i="6"/>
  <c r="R248" i="6" s="1"/>
  <c r="R249" i="6" s="1"/>
  <c r="AJ247" i="6"/>
  <c r="AJ248" i="6" s="1"/>
  <c r="AJ249" i="6" s="1"/>
  <c r="L247" i="6"/>
  <c r="L248" i="6" s="1"/>
  <c r="L249" i="6" s="1"/>
  <c r="AO234" i="6"/>
  <c r="AO19" i="11" s="1"/>
  <c r="AO18" i="11"/>
  <c r="AN236" i="6"/>
  <c r="AN237" i="6" s="1"/>
  <c r="AN239" i="6" s="1"/>
  <c r="AN241" i="6" s="1"/>
  <c r="AN265" i="6" s="1"/>
  <c r="AM24" i="11"/>
  <c r="X90" i="6"/>
  <c r="X100" i="6" s="1"/>
  <c r="X206" i="6" s="1"/>
  <c r="Z90" i="6"/>
  <c r="AL90" i="6" s="1"/>
  <c r="U90" i="6"/>
  <c r="AG90" i="6" s="1"/>
  <c r="R100" i="6"/>
  <c r="R206" i="6" s="1"/>
  <c r="AO183" i="6"/>
  <c r="AO167" i="6"/>
  <c r="AP164" i="6"/>
  <c r="AP163" i="6"/>
  <c r="G15" i="6"/>
  <c r="F16" i="6"/>
  <c r="AN132" i="11"/>
  <c r="AN134" i="11" s="1"/>
  <c r="AN169" i="11" s="1"/>
  <c r="AN160" i="11"/>
  <c r="AN162" i="11" s="1"/>
  <c r="AN171" i="11" s="1"/>
  <c r="AN146" i="11"/>
  <c r="AN148" i="11" s="1"/>
  <c r="AN170" i="11" s="1"/>
  <c r="Y20" i="6"/>
  <c r="Y396" i="6" s="1"/>
  <c r="T204" i="6"/>
  <c r="AA20" i="6"/>
  <c r="AA396" i="6" s="1"/>
  <c r="AM20" i="6"/>
  <c r="AM396" i="6" s="1"/>
  <c r="AJ37" i="12"/>
  <c r="AJ45" i="12" s="1"/>
  <c r="AJ208" i="12" s="1"/>
  <c r="AJ224" i="12" s="1"/>
  <c r="AJ225" i="12" s="1"/>
  <c r="AJ226" i="12" s="1"/>
  <c r="F347" i="6"/>
  <c r="F349" i="6" s="1"/>
  <c r="AM347" i="6"/>
  <c r="AM349" i="6" s="1"/>
  <c r="AH90" i="6"/>
  <c r="AF90" i="6"/>
  <c r="U347" i="6"/>
  <c r="U349" i="6" s="1"/>
  <c r="Z347" i="6"/>
  <c r="Z349" i="6" s="1"/>
  <c r="W90" i="6"/>
  <c r="AD347" i="6"/>
  <c r="AD349" i="6" s="1"/>
  <c r="AC347" i="6"/>
  <c r="AC349" i="6" s="1"/>
  <c r="N347" i="6"/>
  <c r="N349" i="6" s="1"/>
  <c r="AB90" i="6"/>
  <c r="H347" i="6"/>
  <c r="H349" i="6" s="1"/>
  <c r="AE90" i="6"/>
  <c r="V347" i="6"/>
  <c r="V349" i="6" s="1"/>
  <c r="AK90" i="6"/>
  <c r="AJ347" i="6"/>
  <c r="AJ349" i="6" s="1"/>
  <c r="S347" i="6"/>
  <c r="S349" i="6" s="1"/>
  <c r="AF347" i="6"/>
  <c r="AF349" i="6" s="1"/>
  <c r="J347" i="6"/>
  <c r="J349" i="6" s="1"/>
  <c r="O347" i="6"/>
  <c r="O349" i="6" s="1"/>
  <c r="AE347" i="6"/>
  <c r="AE349" i="6" s="1"/>
  <c r="AM90" i="6"/>
  <c r="AM204" i="6"/>
  <c r="T20" i="6"/>
  <c r="T396" i="6" s="1"/>
  <c r="AA204" i="6"/>
  <c r="Y204" i="6"/>
  <c r="K389" i="6"/>
  <c r="K390" i="6" s="1"/>
  <c r="T100" i="6"/>
  <c r="T206" i="6" s="1"/>
  <c r="K100" i="6"/>
  <c r="K206" i="6" s="1"/>
  <c r="AD204" i="6"/>
  <c r="AD20" i="6"/>
  <c r="AD396" i="6" s="1"/>
  <c r="AI347" i="6"/>
  <c r="AI349" i="6" s="1"/>
  <c r="Y347" i="6"/>
  <c r="Y349" i="6" s="1"/>
  <c r="AB347" i="6"/>
  <c r="AB349" i="6" s="1"/>
  <c r="Q347" i="6"/>
  <c r="Q349" i="6" s="1"/>
  <c r="AG347" i="6"/>
  <c r="AG349" i="6" s="1"/>
  <c r="AL347" i="6"/>
  <c r="AL349" i="6" s="1"/>
  <c r="P347" i="6"/>
  <c r="P349" i="6" s="1"/>
  <c r="Y100" i="6"/>
  <c r="Y206" i="6" s="1"/>
  <c r="I389" i="6"/>
  <c r="I390" i="6" s="1"/>
  <c r="W115" i="6"/>
  <c r="S100" i="6"/>
  <c r="S206" i="6" s="1"/>
  <c r="R20" i="6"/>
  <c r="R396" i="6" s="1"/>
  <c r="R204" i="6"/>
  <c r="Q90" i="6"/>
  <c r="N100" i="6"/>
  <c r="N206" i="6" s="1"/>
  <c r="N20" i="6"/>
  <c r="N396" i="6" s="1"/>
  <c r="N204" i="6"/>
  <c r="AK285" i="6"/>
  <c r="AK338" i="6"/>
  <c r="AK115" i="6"/>
  <c r="AG285" i="6"/>
  <c r="AG115" i="6"/>
  <c r="AG338" i="6"/>
  <c r="F285" i="6"/>
  <c r="F115" i="6"/>
  <c r="F338" i="6"/>
  <c r="AB285" i="6"/>
  <c r="AB338" i="6"/>
  <c r="AB115" i="6"/>
  <c r="L285" i="6"/>
  <c r="L115" i="6"/>
  <c r="L338" i="6"/>
  <c r="M285" i="6"/>
  <c r="M338" i="6"/>
  <c r="M115" i="6"/>
  <c r="X285" i="6"/>
  <c r="X338" i="6"/>
  <c r="X115" i="6"/>
  <c r="K285" i="6"/>
  <c r="K115" i="6"/>
  <c r="AE285" i="6"/>
  <c r="AE338" i="6"/>
  <c r="AE115" i="6"/>
  <c r="AF20" i="6"/>
  <c r="AF396" i="6" s="1"/>
  <c r="AF204" i="6"/>
  <c r="AB204" i="6"/>
  <c r="AB20" i="6"/>
  <c r="AB396" i="6" s="1"/>
  <c r="Q204" i="6"/>
  <c r="Q20" i="6"/>
  <c r="Q396" i="6" s="1"/>
  <c r="AL130" i="6"/>
  <c r="AL380" i="6"/>
  <c r="AL381" i="6" s="1"/>
  <c r="AH380" i="6"/>
  <c r="AH381" i="6" s="1"/>
  <c r="AH392" i="6" s="1"/>
  <c r="AH130" i="6"/>
  <c r="P380" i="6"/>
  <c r="P381" i="6" s="1"/>
  <c r="P392" i="6" s="1"/>
  <c r="P130" i="6"/>
  <c r="X380" i="6"/>
  <c r="X381" i="6" s="1"/>
  <c r="X392" i="6" s="1"/>
  <c r="X130" i="6"/>
  <c r="S380" i="6"/>
  <c r="S381" i="6" s="1"/>
  <c r="S130" i="6"/>
  <c r="AF380" i="6"/>
  <c r="AF381" i="6" s="1"/>
  <c r="AF130" i="6"/>
  <c r="L380" i="6"/>
  <c r="L381" i="6" s="1"/>
  <c r="L130" i="6"/>
  <c r="R380" i="6"/>
  <c r="R381" i="6" s="1"/>
  <c r="R392" i="6" s="1"/>
  <c r="R130" i="6"/>
  <c r="Q380" i="6"/>
  <c r="Q381" i="6" s="1"/>
  <c r="Q130" i="6"/>
  <c r="E204" i="6"/>
  <c r="E213" i="6" s="1"/>
  <c r="E20" i="6"/>
  <c r="I20" i="6"/>
  <c r="I396" i="6" s="1"/>
  <c r="I204" i="6"/>
  <c r="AK20" i="6"/>
  <c r="AK396" i="6" s="1"/>
  <c r="AK204" i="6"/>
  <c r="P100" i="6"/>
  <c r="P206" i="6" s="1"/>
  <c r="F389" i="6"/>
  <c r="F390" i="6" s="1"/>
  <c r="M389" i="6"/>
  <c r="M390" i="6" s="1"/>
  <c r="AA347" i="6"/>
  <c r="AA349" i="6" s="1"/>
  <c r="S389" i="6"/>
  <c r="S390" i="6" s="1"/>
  <c r="AH347" i="6"/>
  <c r="AH349" i="6" s="1"/>
  <c r="Z338" i="6"/>
  <c r="AB389" i="6"/>
  <c r="AB390" i="6" s="1"/>
  <c r="T347" i="6"/>
  <c r="T349" i="6" s="1"/>
  <c r="L100" i="6"/>
  <c r="L206" i="6" s="1"/>
  <c r="U20" i="6"/>
  <c r="U396" i="6" s="1"/>
  <c r="U204" i="6"/>
  <c r="J204" i="6"/>
  <c r="J20" i="6"/>
  <c r="J396" i="6" s="1"/>
  <c r="O204" i="6"/>
  <c r="O20" i="6"/>
  <c r="O396" i="6" s="1"/>
  <c r="AH249" i="6"/>
  <c r="AL115" i="6"/>
  <c r="AL285" i="6"/>
  <c r="AL338" i="6"/>
  <c r="AH285" i="6"/>
  <c r="AH338" i="6"/>
  <c r="AH115" i="6"/>
  <c r="J285" i="6"/>
  <c r="J115" i="6"/>
  <c r="J338" i="6"/>
  <c r="H285" i="6"/>
  <c r="H338" i="6"/>
  <c r="H115" i="6"/>
  <c r="Y285" i="6"/>
  <c r="Y115" i="6"/>
  <c r="W285" i="6"/>
  <c r="W338" i="6"/>
  <c r="R285" i="6"/>
  <c r="R115" i="6"/>
  <c r="R338" i="6"/>
  <c r="G285" i="6"/>
  <c r="G338" i="6"/>
  <c r="G115" i="6"/>
  <c r="P285" i="6"/>
  <c r="P115" i="6"/>
  <c r="P338" i="6"/>
  <c r="V20" i="6"/>
  <c r="V396" i="6" s="1"/>
  <c r="V204" i="6"/>
  <c r="AL20" i="6"/>
  <c r="AL396" i="6" s="1"/>
  <c r="AL204" i="6"/>
  <c r="AD90" i="6"/>
  <c r="AM130" i="6"/>
  <c r="AM380" i="6"/>
  <c r="AI130" i="6"/>
  <c r="AI380" i="6"/>
  <c r="AI381" i="6" s="1"/>
  <c r="AI392" i="6" s="1"/>
  <c r="AI13" i="26" s="1"/>
  <c r="V380" i="6"/>
  <c r="V381" i="6" s="1"/>
  <c r="V130" i="6"/>
  <c r="F380" i="6"/>
  <c r="F381" i="6" s="1"/>
  <c r="F130" i="6"/>
  <c r="E380" i="6"/>
  <c r="E381" i="6" s="1"/>
  <c r="E130" i="6"/>
  <c r="O380" i="6"/>
  <c r="O381" i="6" s="1"/>
  <c r="O392" i="6" s="1"/>
  <c r="O130" i="6"/>
  <c r="W380" i="6"/>
  <c r="W381" i="6" s="1"/>
  <c r="W392" i="6" s="1"/>
  <c r="W130" i="6"/>
  <c r="AB380" i="6"/>
  <c r="AB381" i="6" s="1"/>
  <c r="AB130" i="6"/>
  <c r="G380" i="6"/>
  <c r="G381" i="6" s="1"/>
  <c r="G130" i="6"/>
  <c r="AC338" i="6"/>
  <c r="AF389" i="6"/>
  <c r="AF390" i="6" s="1"/>
  <c r="G347" i="6"/>
  <c r="G349" i="6" s="1"/>
  <c r="E100" i="6"/>
  <c r="E206" i="6" s="1"/>
  <c r="R347" i="6"/>
  <c r="R349" i="6" s="1"/>
  <c r="Y389" i="6"/>
  <c r="Y390" i="6" s="1"/>
  <c r="Q389" i="6"/>
  <c r="Q390" i="6" s="1"/>
  <c r="M347" i="6"/>
  <c r="M349" i="6" s="1"/>
  <c r="L347" i="6"/>
  <c r="L349" i="6" s="1"/>
  <c r="L389" i="6"/>
  <c r="L390" i="6" s="1"/>
  <c r="G389" i="6"/>
  <c r="G390" i="6" s="1"/>
  <c r="AA100" i="6"/>
  <c r="AA206" i="6" s="1"/>
  <c r="V100" i="6"/>
  <c r="V206" i="6" s="1"/>
  <c r="X347" i="6"/>
  <c r="X349" i="6" s="1"/>
  <c r="W347" i="6"/>
  <c r="W349" i="6" s="1"/>
  <c r="K347" i="6"/>
  <c r="K349" i="6" s="1"/>
  <c r="AC20" i="6"/>
  <c r="AC396" i="6" s="1"/>
  <c r="AC204" i="6"/>
  <c r="AE20" i="6"/>
  <c r="AE396" i="6" s="1"/>
  <c r="AE204" i="6"/>
  <c r="AJ20" i="6"/>
  <c r="AJ396" i="6" s="1"/>
  <c r="AJ204" i="6"/>
  <c r="G20" i="6"/>
  <c r="G396" i="6" s="1"/>
  <c r="G204" i="6"/>
  <c r="AM338" i="6"/>
  <c r="AM285" i="6"/>
  <c r="AM115" i="6"/>
  <c r="AM389" i="6"/>
  <c r="AI285" i="6"/>
  <c r="AI338" i="6"/>
  <c r="AI115" i="6"/>
  <c r="AA285" i="6"/>
  <c r="AA338" i="6"/>
  <c r="AA115" i="6"/>
  <c r="O285" i="6"/>
  <c r="O338" i="6"/>
  <c r="O115" i="6"/>
  <c r="T285" i="6"/>
  <c r="T338" i="6"/>
  <c r="AC285" i="6"/>
  <c r="AC115" i="6"/>
  <c r="I285" i="6"/>
  <c r="I115" i="6"/>
  <c r="Z285" i="6"/>
  <c r="Z115" i="6"/>
  <c r="V285" i="6"/>
  <c r="V338" i="6"/>
  <c r="M204" i="6"/>
  <c r="M20" i="6"/>
  <c r="M396" i="6" s="1"/>
  <c r="L20" i="6"/>
  <c r="L396" i="6" s="1"/>
  <c r="L204" i="6"/>
  <c r="AG204" i="6"/>
  <c r="AG20" i="6"/>
  <c r="AG396" i="6" s="1"/>
  <c r="AJ130" i="6"/>
  <c r="AJ380" i="6"/>
  <c r="AJ381" i="6" s="1"/>
  <c r="AJ392" i="6" s="1"/>
  <c r="AJ26" i="6" s="1"/>
  <c r="AC380" i="6"/>
  <c r="AC381" i="6" s="1"/>
  <c r="AC392" i="6" s="1"/>
  <c r="AC130" i="6"/>
  <c r="I380" i="6"/>
  <c r="I381" i="6" s="1"/>
  <c r="I130" i="6"/>
  <c r="Z380" i="6"/>
  <c r="Z381" i="6" s="1"/>
  <c r="Z392" i="6" s="1"/>
  <c r="Z130" i="6"/>
  <c r="U380" i="6"/>
  <c r="U381" i="6" s="1"/>
  <c r="U392" i="6" s="1"/>
  <c r="U130" i="6"/>
  <c r="J380" i="6"/>
  <c r="J381" i="6" s="1"/>
  <c r="J392" i="6" s="1"/>
  <c r="J130" i="6"/>
  <c r="N380" i="6"/>
  <c r="N381" i="6" s="1"/>
  <c r="N392" i="6" s="1"/>
  <c r="N130" i="6"/>
  <c r="K380" i="6"/>
  <c r="K381" i="6" s="1"/>
  <c r="K130" i="6"/>
  <c r="X204" i="6"/>
  <c r="X20" i="6"/>
  <c r="X396" i="6" s="1"/>
  <c r="W20" i="6"/>
  <c r="W396" i="6" s="1"/>
  <c r="W204" i="6"/>
  <c r="K204" i="6"/>
  <c r="K20" i="6"/>
  <c r="K396" i="6" s="1"/>
  <c r="T115" i="6"/>
  <c r="V389" i="6"/>
  <c r="V390" i="6" s="1"/>
  <c r="F20" i="6"/>
  <c r="F396" i="6" s="1"/>
  <c r="F204" i="6"/>
  <c r="H204" i="6"/>
  <c r="H20" i="6"/>
  <c r="H396" i="6" s="1"/>
  <c r="P20" i="6"/>
  <c r="P396" i="6" s="1"/>
  <c r="P204" i="6"/>
  <c r="AJ338" i="6"/>
  <c r="AJ115" i="6"/>
  <c r="AJ285" i="6"/>
  <c r="AF285" i="6"/>
  <c r="AF115" i="6"/>
  <c r="U285" i="6"/>
  <c r="U338" i="6"/>
  <c r="U115" i="6"/>
  <c r="S285" i="6"/>
  <c r="S338" i="6"/>
  <c r="N285" i="6"/>
  <c r="N338" i="6"/>
  <c r="N115" i="6"/>
  <c r="E285" i="6"/>
  <c r="E338" i="6"/>
  <c r="E115" i="6"/>
  <c r="AD285" i="6"/>
  <c r="AD338" i="6"/>
  <c r="Q285" i="6"/>
  <c r="Q115" i="6"/>
  <c r="AI20" i="6"/>
  <c r="AI396" i="6" s="1"/>
  <c r="AI204" i="6"/>
  <c r="Z20" i="6"/>
  <c r="Z396" i="6" s="1"/>
  <c r="Z204" i="6"/>
  <c r="AH20" i="6"/>
  <c r="AH396" i="6" s="1"/>
  <c r="AH204" i="6"/>
  <c r="S20" i="6"/>
  <c r="S396" i="6" s="1"/>
  <c r="S204" i="6"/>
  <c r="I100" i="6"/>
  <c r="I206" i="6" s="1"/>
  <c r="AK130" i="6"/>
  <c r="AK380" i="6"/>
  <c r="AK381" i="6" s="1"/>
  <c r="AG380" i="6"/>
  <c r="AG381" i="6" s="1"/>
  <c r="AG392" i="6" s="1"/>
  <c r="AG130" i="6"/>
  <c r="M380" i="6"/>
  <c r="M381" i="6" s="1"/>
  <c r="M130" i="6"/>
  <c r="AD380" i="6"/>
  <c r="AD381" i="6" s="1"/>
  <c r="AD392" i="6" s="1"/>
  <c r="AD130" i="6"/>
  <c r="T380" i="6"/>
  <c r="T381" i="6" s="1"/>
  <c r="T130" i="6"/>
  <c r="AA380" i="6"/>
  <c r="AA381" i="6" s="1"/>
  <c r="AA130" i="6"/>
  <c r="H380" i="6"/>
  <c r="H381" i="6" s="1"/>
  <c r="H392" i="6" s="1"/>
  <c r="H130" i="6"/>
  <c r="Y380" i="6"/>
  <c r="Y381" i="6" s="1"/>
  <c r="Y130" i="6"/>
  <c r="AE380" i="6"/>
  <c r="AE381" i="6" s="1"/>
  <c r="AE392" i="6" s="1"/>
  <c r="AE130" i="6"/>
  <c r="AD115" i="6"/>
  <c r="E389" i="6"/>
  <c r="E390" i="6" s="1"/>
  <c r="AA389" i="6"/>
  <c r="AA390" i="6" s="1"/>
  <c r="T389" i="6"/>
  <c r="T390" i="6" s="1"/>
  <c r="I347" i="6"/>
  <c r="I349" i="6" s="1"/>
  <c r="AK347" i="6"/>
  <c r="AK349" i="6" s="1"/>
  <c r="AP187" i="11"/>
  <c r="AP188" i="11"/>
  <c r="AN143" i="6"/>
  <c r="AP185" i="11"/>
  <c r="AP186" i="11"/>
  <c r="AM25" i="11"/>
  <c r="AM30" i="12" s="1"/>
  <c r="AL22" i="11"/>
  <c r="AL29" i="12" s="1"/>
  <c r="AM17" i="6"/>
  <c r="AL26" i="11"/>
  <c r="AK28" i="12"/>
  <c r="AK31" i="12" s="1"/>
  <c r="AL21" i="11"/>
  <c r="AO141" i="6"/>
  <c r="AO142" i="6" s="1"/>
  <c r="AO135" i="6"/>
  <c r="AO136" i="6" s="1"/>
  <c r="AI85" i="12"/>
  <c r="AI87" i="12" s="1"/>
  <c r="AI113" i="12" s="1"/>
  <c r="AI149" i="12"/>
  <c r="AI148" i="12"/>
  <c r="AI147" i="12"/>
  <c r="AO386" i="6"/>
  <c r="AO308" i="6"/>
  <c r="AN116" i="11"/>
  <c r="AN117" i="11" s="1"/>
  <c r="AN118" i="11" s="1"/>
  <c r="AN120" i="11" s="1"/>
  <c r="AN168" i="11" s="1"/>
  <c r="AN88" i="11"/>
  <c r="AN89" i="11" s="1"/>
  <c r="AN90" i="11" s="1"/>
  <c r="AN92" i="11" s="1"/>
  <c r="AN166" i="11" s="1"/>
  <c r="AN102" i="11"/>
  <c r="AN103" i="11" s="1"/>
  <c r="AN104" i="11" s="1"/>
  <c r="AN106" i="11" s="1"/>
  <c r="AN167" i="11" s="1"/>
  <c r="AP68" i="11"/>
  <c r="AP70" i="11" s="1"/>
  <c r="AL387" i="6"/>
  <c r="AM56" i="11"/>
  <c r="AM57" i="11"/>
  <c r="AM40" i="12" s="1"/>
  <c r="AR63" i="6"/>
  <c r="AQ6" i="6"/>
  <c r="AQ67" i="6"/>
  <c r="AP7" i="6"/>
  <c r="AP233" i="6" s="1"/>
  <c r="AP12" i="12"/>
  <c r="AP13" i="11"/>
  <c r="AO7" i="12"/>
  <c r="AO7" i="11"/>
  <c r="AO330" i="6"/>
  <c r="AO331" i="6" s="1"/>
  <c r="AO7" i="13"/>
  <c r="AO7" i="26"/>
  <c r="AO7" i="17"/>
  <c r="AO7" i="14"/>
  <c r="AO7" i="35"/>
  <c r="AO7" i="16"/>
  <c r="AO7" i="22"/>
  <c r="AO380" i="6"/>
  <c r="AO130" i="6"/>
  <c r="AO91" i="11"/>
  <c r="AO88" i="11" s="1"/>
  <c r="AO89" i="11" s="1"/>
  <c r="AO105" i="11"/>
  <c r="AO119" i="11"/>
  <c r="AO116" i="11" s="1"/>
  <c r="AO117" i="11" s="1"/>
  <c r="AO133" i="11"/>
  <c r="AO130" i="11" s="1"/>
  <c r="AO131" i="11" s="1"/>
  <c r="AO147" i="11"/>
  <c r="AO144" i="11" s="1"/>
  <c r="AO145" i="11" s="1"/>
  <c r="AO161" i="11"/>
  <c r="AO158" i="11" s="1"/>
  <c r="AO159" i="11" s="1"/>
  <c r="AO58" i="11"/>
  <c r="AO41" i="12" s="1"/>
  <c r="AO14" i="11"/>
  <c r="AO348" i="6"/>
  <c r="AO82" i="6"/>
  <c r="AO83" i="6" s="1"/>
  <c r="AK390" i="6"/>
  <c r="AK384" i="6"/>
  <c r="AL378" i="6"/>
  <c r="AQ8" i="12"/>
  <c r="AQ8" i="35"/>
  <c r="AQ8" i="14"/>
  <c r="AQ8" i="26"/>
  <c r="AQ8" i="22"/>
  <c r="AQ8" i="11"/>
  <c r="AQ8" i="16"/>
  <c r="AQ8" i="17"/>
  <c r="AQ8" i="13"/>
  <c r="AS64" i="6"/>
  <c r="AR65" i="6"/>
  <c r="AR8" i="6"/>
  <c r="AN30" i="11"/>
  <c r="AN204" i="6"/>
  <c r="AN20" i="6"/>
  <c r="AN396" i="6" s="1"/>
  <c r="AM217" i="12"/>
  <c r="AM107" i="12"/>
  <c r="AL39" i="12"/>
  <c r="AL43" i="12" s="1"/>
  <c r="AL59" i="11"/>
  <c r="AL71" i="11" s="1"/>
  <c r="AL72" i="11" s="1"/>
  <c r="AM172" i="11"/>
  <c r="AM25" i="12" s="1"/>
  <c r="AM26" i="12" s="1"/>
  <c r="AP6" i="12"/>
  <c r="AP13" i="12" s="1"/>
  <c r="AP72" i="6"/>
  <c r="AP74" i="6"/>
  <c r="AP92" i="6" s="1"/>
  <c r="AP76" i="6"/>
  <c r="AP94" i="6" s="1"/>
  <c r="AP78" i="6"/>
  <c r="AP96" i="6" s="1"/>
  <c r="AP80" i="6"/>
  <c r="AP98" i="6" s="1"/>
  <c r="AP73" i="6"/>
  <c r="AP91" i="6" s="1"/>
  <c r="AP75" i="6"/>
  <c r="AP93" i="6" s="1"/>
  <c r="AP77" i="6"/>
  <c r="AP95" i="6" s="1"/>
  <c r="AP79" i="6"/>
  <c r="AP97" i="6" s="1"/>
  <c r="AP81" i="6"/>
  <c r="AP99" i="6" s="1"/>
  <c r="AP6" i="11"/>
  <c r="AP52" i="11" s="1"/>
  <c r="AP106" i="6"/>
  <c r="AP6" i="35"/>
  <c r="AP6" i="22"/>
  <c r="AP6" i="14"/>
  <c r="AP6" i="26"/>
  <c r="AP6" i="16"/>
  <c r="AP6" i="17"/>
  <c r="AP6" i="13"/>
  <c r="AP105" i="6"/>
  <c r="AP121" i="6"/>
  <c r="AP120" i="6"/>
  <c r="AP107" i="6"/>
  <c r="AP122" i="6"/>
  <c r="AP108" i="6"/>
  <c r="AP123" i="6"/>
  <c r="AP109" i="6"/>
  <c r="AP124" i="6"/>
  <c r="AP110" i="6"/>
  <c r="AP125" i="6"/>
  <c r="AP126" i="6"/>
  <c r="AP111" i="6"/>
  <c r="AP112" i="6"/>
  <c r="AP127" i="6"/>
  <c r="AP113" i="6"/>
  <c r="AP128" i="6"/>
  <c r="AP114" i="6"/>
  <c r="AP129" i="6"/>
  <c r="AP216" i="12"/>
  <c r="AP38" i="11"/>
  <c r="AP46" i="11"/>
  <c r="AN84" i="12"/>
  <c r="AN143" i="12"/>
  <c r="AN144" i="12"/>
  <c r="AN67" i="11"/>
  <c r="AN66" i="11" s="1"/>
  <c r="AN142" i="12"/>
  <c r="AO285" i="6"/>
  <c r="AO338" i="6"/>
  <c r="AO389" i="6"/>
  <c r="AO115" i="6"/>
  <c r="AO298" i="6"/>
  <c r="AO383" i="6"/>
  <c r="AO14" i="12"/>
  <c r="AO15" i="12" s="1"/>
  <c r="AO206" i="12"/>
  <c r="AO262" i="12" s="1"/>
  <c r="AM37" i="11"/>
  <c r="AN39" i="11" s="1"/>
  <c r="AM45" i="11"/>
  <c r="AN47" i="11" s="1"/>
  <c r="AM375" i="6"/>
  <c r="AM376" i="6" s="1"/>
  <c r="AM377" i="6" s="1"/>
  <c r="AM31" i="11"/>
  <c r="AQ12" i="11"/>
  <c r="AQ66" i="6"/>
  <c r="AP134" i="12"/>
  <c r="AP92" i="12"/>
  <c r="AP201" i="11" s="1"/>
  <c r="AT75" i="36"/>
  <c r="AT64" i="36"/>
  <c r="AT53" i="36"/>
  <c r="AT42" i="36"/>
  <c r="AT31" i="36"/>
  <c r="AT20" i="36"/>
  <c r="AU9" i="36"/>
  <c r="AN347" i="6"/>
  <c r="AN349" i="6" s="1"/>
  <c r="AN247" i="6" l="1"/>
  <c r="AN254" i="6"/>
  <c r="AP234" i="6"/>
  <c r="AP19" i="11" s="1"/>
  <c r="AP18" i="11"/>
  <c r="AO236" i="6"/>
  <c r="AO237" i="6" s="1"/>
  <c r="AO239" i="6" s="1"/>
  <c r="AO241" i="6" s="1"/>
  <c r="AO265" i="6" s="1"/>
  <c r="AN24" i="11"/>
  <c r="E396" i="6"/>
  <c r="AL248" i="6"/>
  <c r="AK248" i="6"/>
  <c r="X209" i="6"/>
  <c r="X213" i="6"/>
  <c r="AA209" i="6"/>
  <c r="AA213" i="6"/>
  <c r="AI209" i="6"/>
  <c r="AI213" i="6"/>
  <c r="AJ209" i="6"/>
  <c r="AJ213" i="6"/>
  <c r="N209" i="6"/>
  <c r="N213" i="6"/>
  <c r="T209" i="6"/>
  <c r="T213" i="6"/>
  <c r="AE209" i="6"/>
  <c r="AE213" i="6"/>
  <c r="H209" i="6"/>
  <c r="H213" i="6"/>
  <c r="F209" i="6"/>
  <c r="F213" i="6"/>
  <c r="J209" i="6"/>
  <c r="J213" i="6"/>
  <c r="AN209" i="6"/>
  <c r="AN213" i="6"/>
  <c r="AC209" i="6"/>
  <c r="AC213" i="6"/>
  <c r="U209" i="6"/>
  <c r="U213" i="6"/>
  <c r="AK209" i="6"/>
  <c r="AK213" i="6"/>
  <c r="R209" i="6"/>
  <c r="R213" i="6"/>
  <c r="AG209" i="6"/>
  <c r="AG213" i="6"/>
  <c r="Q209" i="6"/>
  <c r="Q213" i="6"/>
  <c r="S209" i="6"/>
  <c r="S213" i="6"/>
  <c r="L209" i="6"/>
  <c r="L213" i="6"/>
  <c r="AL209" i="6"/>
  <c r="AL213" i="6"/>
  <c r="I209" i="6"/>
  <c r="I213" i="6"/>
  <c r="AD209" i="6"/>
  <c r="AD213" i="6"/>
  <c r="O209" i="6"/>
  <c r="O213" i="6"/>
  <c r="AM209" i="6"/>
  <c r="AM213" i="6"/>
  <c r="K209" i="6"/>
  <c r="K213" i="6"/>
  <c r="AB209" i="6"/>
  <c r="AB213" i="6"/>
  <c r="AH209" i="6"/>
  <c r="AH213" i="6"/>
  <c r="W209" i="6"/>
  <c r="W213" i="6"/>
  <c r="V209" i="6"/>
  <c r="V213" i="6"/>
  <c r="AF209" i="6"/>
  <c r="AF213" i="6"/>
  <c r="M209" i="6"/>
  <c r="M213" i="6"/>
  <c r="Z209" i="6"/>
  <c r="Z213" i="6"/>
  <c r="P209" i="6"/>
  <c r="P213" i="6"/>
  <c r="G209" i="6"/>
  <c r="G213" i="6"/>
  <c r="Y209" i="6"/>
  <c r="Y213" i="6"/>
  <c r="E209" i="6"/>
  <c r="E218" i="6" s="1"/>
  <c r="E205" i="6"/>
  <c r="E212" i="6" s="1"/>
  <c r="U100" i="6"/>
  <c r="U206" i="6" s="1"/>
  <c r="Z100" i="6"/>
  <c r="Z206" i="6" s="1"/>
  <c r="AJ90" i="6"/>
  <c r="AJ100" i="6" s="1"/>
  <c r="AJ206" i="6" s="1"/>
  <c r="AC90" i="6"/>
  <c r="AC100" i="6" s="1"/>
  <c r="AC206" i="6" s="1"/>
  <c r="W100" i="6"/>
  <c r="W206" i="6" s="1"/>
  <c r="AL100" i="6"/>
  <c r="AL206" i="6" s="1"/>
  <c r="AK100" i="6"/>
  <c r="AK206" i="6" s="1"/>
  <c r="AP183" i="6"/>
  <c r="AP167" i="6"/>
  <c r="AQ164" i="6"/>
  <c r="AQ163" i="6"/>
  <c r="AO160" i="11"/>
  <c r="AO162" i="11" s="1"/>
  <c r="AO171" i="11" s="1"/>
  <c r="H15" i="6"/>
  <c r="G16" i="6"/>
  <c r="AO132" i="11"/>
  <c r="AO134" i="11" s="1"/>
  <c r="AO169" i="11" s="1"/>
  <c r="AO146" i="11"/>
  <c r="AO148" i="11" s="1"/>
  <c r="AO170" i="11" s="1"/>
  <c r="U205" i="6"/>
  <c r="AJ83" i="12"/>
  <c r="AJ85" i="12" s="1"/>
  <c r="AJ87" i="12" s="1"/>
  <c r="AJ113" i="12" s="1"/>
  <c r="AK37" i="12"/>
  <c r="AK45" i="12" s="1"/>
  <c r="AK83" i="12" s="1"/>
  <c r="AJ256" i="6"/>
  <c r="AJ257" i="6" s="1"/>
  <c r="AD249" i="6"/>
  <c r="AD250" i="6" s="1"/>
  <c r="Q250" i="6"/>
  <c r="Z205" i="6"/>
  <c r="AI26" i="6"/>
  <c r="AH205" i="6"/>
  <c r="W250" i="6"/>
  <c r="AF250" i="6"/>
  <c r="AF100" i="6"/>
  <c r="AF206" i="6" s="1"/>
  <c r="AL205" i="6"/>
  <c r="AP90" i="6"/>
  <c r="AG100" i="6"/>
  <c r="AG206" i="6" s="1"/>
  <c r="U250" i="6"/>
  <c r="AM205" i="6"/>
  <c r="AH100" i="6"/>
  <c r="AH206" i="6" s="1"/>
  <c r="AD205" i="6"/>
  <c r="T250" i="6"/>
  <c r="AE100" i="6"/>
  <c r="AE206" i="6" s="1"/>
  <c r="Y250" i="6"/>
  <c r="AM100" i="6"/>
  <c r="AM206" i="6" s="1"/>
  <c r="AB100" i="6"/>
  <c r="AB206" i="6" s="1"/>
  <c r="AN90" i="6"/>
  <c r="AI90" i="6"/>
  <c r="AA250" i="6"/>
  <c r="AJ250" i="6"/>
  <c r="Z250" i="6"/>
  <c r="H250" i="6"/>
  <c r="F205" i="6"/>
  <c r="AE205" i="6"/>
  <c r="L250" i="6"/>
  <c r="Y392" i="6"/>
  <c r="Y26" i="6" s="1"/>
  <c r="K392" i="6"/>
  <c r="K13" i="26" s="1"/>
  <c r="S250" i="6"/>
  <c r="O250" i="6"/>
  <c r="I250" i="6"/>
  <c r="AG250" i="6"/>
  <c r="AE250" i="6"/>
  <c r="AG205" i="6"/>
  <c r="AB392" i="6"/>
  <c r="AB13" i="26" s="1"/>
  <c r="X250" i="6"/>
  <c r="I392" i="6"/>
  <c r="I13" i="26" s="1"/>
  <c r="AB250" i="6"/>
  <c r="J250" i="6"/>
  <c r="AC250" i="6"/>
  <c r="M250" i="6"/>
  <c r="F250" i="6"/>
  <c r="V250" i="6"/>
  <c r="M392" i="6"/>
  <c r="M13" i="26" s="1"/>
  <c r="AH250" i="6"/>
  <c r="K250" i="6"/>
  <c r="W205" i="6"/>
  <c r="G250" i="6"/>
  <c r="N250" i="6"/>
  <c r="P250" i="6"/>
  <c r="R250" i="6"/>
  <c r="V205" i="6"/>
  <c r="F392" i="6"/>
  <c r="F26" i="6" s="1"/>
  <c r="L205" i="6"/>
  <c r="AD26" i="6"/>
  <c r="AD13" i="26"/>
  <c r="AG13" i="26"/>
  <c r="AG26" i="6"/>
  <c r="H205" i="6"/>
  <c r="G205" i="6"/>
  <c r="P205" i="6"/>
  <c r="O205" i="6"/>
  <c r="K205" i="6"/>
  <c r="J205" i="6"/>
  <c r="AA392" i="6"/>
  <c r="AI205" i="6"/>
  <c r="AJ205" i="6"/>
  <c r="AI250" i="6"/>
  <c r="AK205" i="6"/>
  <c r="AF205" i="6"/>
  <c r="N205" i="6"/>
  <c r="AE26" i="6"/>
  <c r="AE13" i="26"/>
  <c r="N26" i="6"/>
  <c r="N13" i="26"/>
  <c r="U26" i="6"/>
  <c r="U13" i="26"/>
  <c r="W26" i="6"/>
  <c r="W13" i="26"/>
  <c r="P13" i="26"/>
  <c r="P26" i="6"/>
  <c r="AC205" i="6"/>
  <c r="AB205" i="6"/>
  <c r="G392" i="6"/>
  <c r="E392" i="6"/>
  <c r="V392" i="6"/>
  <c r="I205" i="6"/>
  <c r="Q392" i="6"/>
  <c r="L392" i="6"/>
  <c r="S392" i="6"/>
  <c r="Y205" i="6"/>
  <c r="X205" i="6"/>
  <c r="M205" i="6"/>
  <c r="AA205" i="6"/>
  <c r="R205" i="6"/>
  <c r="H13" i="26"/>
  <c r="H26" i="6"/>
  <c r="T205" i="6"/>
  <c r="S205" i="6"/>
  <c r="J26" i="6"/>
  <c r="J13" i="26"/>
  <c r="Z26" i="6"/>
  <c r="Z13" i="26"/>
  <c r="AC13" i="26"/>
  <c r="AC26" i="6"/>
  <c r="O26" i="6"/>
  <c r="O13" i="26"/>
  <c r="AD100" i="6"/>
  <c r="AD206" i="6" s="1"/>
  <c r="AI255" i="6"/>
  <c r="AH255" i="6"/>
  <c r="F255" i="6"/>
  <c r="J255" i="6"/>
  <c r="G255" i="6"/>
  <c r="V255" i="6"/>
  <c r="N255" i="6"/>
  <c r="Q255" i="6"/>
  <c r="Z255" i="6"/>
  <c r="T255" i="6"/>
  <c r="W255" i="6"/>
  <c r="AB255" i="6"/>
  <c r="K255" i="6"/>
  <c r="AD255" i="6"/>
  <c r="AG255" i="6"/>
  <c r="AC255" i="6"/>
  <c r="P255" i="6"/>
  <c r="I255" i="6"/>
  <c r="L255" i="6"/>
  <c r="S255" i="6"/>
  <c r="R255" i="6"/>
  <c r="AF255" i="6"/>
  <c r="X255" i="6"/>
  <c r="AA255" i="6"/>
  <c r="AA256" i="6" s="1"/>
  <c r="AA257" i="6" s="1"/>
  <c r="H255" i="6"/>
  <c r="O255" i="6"/>
  <c r="Y255" i="6"/>
  <c r="M255" i="6"/>
  <c r="AE255" i="6"/>
  <c r="U255" i="6"/>
  <c r="R13" i="26"/>
  <c r="R26" i="6"/>
  <c r="X13" i="26"/>
  <c r="X26" i="6"/>
  <c r="AH13" i="26"/>
  <c r="AH26" i="6"/>
  <c r="Q100" i="6"/>
  <c r="Q206" i="6" s="1"/>
  <c r="T392" i="6"/>
  <c r="AF392" i="6"/>
  <c r="Q205" i="6"/>
  <c r="AL255" i="6"/>
  <c r="AL256" i="6" s="1"/>
  <c r="AK255" i="6"/>
  <c r="AQ187" i="11"/>
  <c r="AQ188" i="11"/>
  <c r="AO143" i="6"/>
  <c r="AQ185" i="11"/>
  <c r="AQ186" i="11"/>
  <c r="AM22" i="11"/>
  <c r="AM29" i="12" s="1"/>
  <c r="AN17" i="6"/>
  <c r="AM26" i="11"/>
  <c r="AN25" i="11"/>
  <c r="AN30" i="12" s="1"/>
  <c r="AM21" i="11"/>
  <c r="AL28" i="12"/>
  <c r="AL31" i="12" s="1"/>
  <c r="AL249" i="6"/>
  <c r="AJ13" i="26"/>
  <c r="AP141" i="6"/>
  <c r="AP142" i="6" s="1"/>
  <c r="AP135" i="6"/>
  <c r="AP136" i="6" s="1"/>
  <c r="AP308" i="6"/>
  <c r="AP386" i="6"/>
  <c r="AO90" i="11"/>
  <c r="AO92" i="11" s="1"/>
  <c r="AO166" i="11" s="1"/>
  <c r="AO118" i="11"/>
  <c r="AO120" i="11" s="1"/>
  <c r="AO168" i="11" s="1"/>
  <c r="AQ68" i="11"/>
  <c r="AQ70" i="11" s="1"/>
  <c r="AO102" i="11"/>
  <c r="AO103" i="11" s="1"/>
  <c r="AO104" i="11" s="1"/>
  <c r="AO106" i="11" s="1"/>
  <c r="AO167" i="11" s="1"/>
  <c r="AK392" i="6"/>
  <c r="AK26" i="6" s="1"/>
  <c r="AN57" i="11"/>
  <c r="AN40" i="12" s="1"/>
  <c r="AM387" i="6"/>
  <c r="AM381" i="6"/>
  <c r="AN56" i="11"/>
  <c r="AV9" i="36"/>
  <c r="AU75" i="36"/>
  <c r="AU64" i="36"/>
  <c r="AU53" i="36"/>
  <c r="AU42" i="36"/>
  <c r="AU31" i="36"/>
  <c r="AU20" i="36"/>
  <c r="AQ216" i="12"/>
  <c r="AQ38" i="11"/>
  <c r="AQ46" i="11"/>
  <c r="AO84" i="12"/>
  <c r="AO143" i="12"/>
  <c r="AO142" i="12"/>
  <c r="AO144" i="12"/>
  <c r="AO67" i="11"/>
  <c r="AO66" i="11" s="1"/>
  <c r="AN217" i="12"/>
  <c r="AN107" i="12"/>
  <c r="AP380" i="6"/>
  <c r="AP130" i="6"/>
  <c r="AP338" i="6"/>
  <c r="AP285" i="6"/>
  <c r="AP389" i="6"/>
  <c r="AP115" i="6"/>
  <c r="AP91" i="11"/>
  <c r="AP105" i="11"/>
  <c r="AP58" i="11"/>
  <c r="AP41" i="12" s="1"/>
  <c r="AP119" i="11"/>
  <c r="AP133" i="11"/>
  <c r="AP130" i="11" s="1"/>
  <c r="AP131" i="11" s="1"/>
  <c r="AP147" i="11"/>
  <c r="AP144" i="11" s="1"/>
  <c r="AP145" i="11" s="1"/>
  <c r="AP161" i="11"/>
  <c r="AP158" i="11" s="1"/>
  <c r="AP159" i="11" s="1"/>
  <c r="AP14" i="11"/>
  <c r="AP348" i="6"/>
  <c r="AP82" i="6"/>
  <c r="AP83" i="6" s="1"/>
  <c r="AN205" i="6"/>
  <c r="AN45" i="11"/>
  <c r="AO47" i="11" s="1"/>
  <c r="AN37" i="11"/>
  <c r="AO39" i="11" s="1"/>
  <c r="AN375" i="6"/>
  <c r="AN376" i="6" s="1"/>
  <c r="AN377" i="6" s="1"/>
  <c r="AN31" i="11"/>
  <c r="AR8" i="12"/>
  <c r="AR8" i="11"/>
  <c r="AR8" i="35"/>
  <c r="AR8" i="14"/>
  <c r="AR8" i="26"/>
  <c r="AR8" i="22"/>
  <c r="AR8" i="13"/>
  <c r="AR8" i="16"/>
  <c r="AR8" i="17"/>
  <c r="AT64" i="6"/>
  <c r="AS65" i="6"/>
  <c r="AS8" i="6"/>
  <c r="AL390" i="6"/>
  <c r="AM378" i="6"/>
  <c r="AL384" i="6"/>
  <c r="AO347" i="6"/>
  <c r="AO349" i="6" s="1"/>
  <c r="AP7" i="12"/>
  <c r="AP7" i="11"/>
  <c r="AP330" i="6"/>
  <c r="AP331" i="6" s="1"/>
  <c r="AP7" i="35"/>
  <c r="AP7" i="16"/>
  <c r="AP7" i="22"/>
  <c r="AP7" i="13"/>
  <c r="AP7" i="26"/>
  <c r="AP7" i="17"/>
  <c r="AP7" i="14"/>
  <c r="AS63" i="6"/>
  <c r="AR6" i="6"/>
  <c r="AR67" i="6"/>
  <c r="AM39" i="12"/>
  <c r="AM43" i="12" s="1"/>
  <c r="AM59" i="11"/>
  <c r="AM71" i="11" s="1"/>
  <c r="AM72" i="11" s="1"/>
  <c r="AN172" i="11"/>
  <c r="AN25" i="12" s="1"/>
  <c r="AN26" i="12" s="1"/>
  <c r="AQ7" i="6"/>
  <c r="AQ233" i="6" s="1"/>
  <c r="AQ12" i="12"/>
  <c r="AQ13" i="11"/>
  <c r="AP298" i="6"/>
  <c r="AP383" i="6"/>
  <c r="AP14" i="12"/>
  <c r="AP15" i="12" s="1"/>
  <c r="AP206" i="12"/>
  <c r="AP262" i="12" s="1"/>
  <c r="AR12" i="11"/>
  <c r="AR66" i="6"/>
  <c r="AQ134" i="12"/>
  <c r="AQ92" i="12"/>
  <c r="AQ201" i="11" s="1"/>
  <c r="AO204" i="6"/>
  <c r="AO20" i="6"/>
  <c r="AO396" i="6" s="1"/>
  <c r="AO30" i="11"/>
  <c r="AQ6" i="12"/>
  <c r="AQ13" i="12" s="1"/>
  <c r="AQ73" i="6"/>
  <c r="AQ91" i="6" s="1"/>
  <c r="AQ75" i="6"/>
  <c r="AQ93" i="6" s="1"/>
  <c r="AQ77" i="6"/>
  <c r="AQ95" i="6" s="1"/>
  <c r="AQ79" i="6"/>
  <c r="AQ97" i="6" s="1"/>
  <c r="AQ81" i="6"/>
  <c r="AQ99" i="6" s="1"/>
  <c r="AQ72" i="6"/>
  <c r="AQ90" i="6" s="1"/>
  <c r="AQ74" i="6"/>
  <c r="AQ92" i="6" s="1"/>
  <c r="AQ76" i="6"/>
  <c r="AQ94" i="6" s="1"/>
  <c r="AQ78" i="6"/>
  <c r="AQ96" i="6" s="1"/>
  <c r="AQ80" i="6"/>
  <c r="AQ98" i="6" s="1"/>
  <c r="AQ6" i="11"/>
  <c r="AQ52" i="11" s="1"/>
  <c r="AQ106" i="6"/>
  <c r="AQ6" i="35"/>
  <c r="AQ6" i="22"/>
  <c r="AQ6" i="26"/>
  <c r="AQ6" i="13"/>
  <c r="AQ6" i="14"/>
  <c r="AQ6" i="16"/>
  <c r="AQ6" i="17"/>
  <c r="AQ120" i="6"/>
  <c r="AQ105" i="6"/>
  <c r="AQ121" i="6"/>
  <c r="AQ107" i="6"/>
  <c r="AQ122" i="6"/>
  <c r="AQ123" i="6"/>
  <c r="AQ108" i="6"/>
  <c r="AQ124" i="6"/>
  <c r="AQ109" i="6"/>
  <c r="AQ110" i="6"/>
  <c r="AQ125" i="6"/>
  <c r="AQ126" i="6"/>
  <c r="AQ111" i="6"/>
  <c r="AQ112" i="6"/>
  <c r="AQ127" i="6"/>
  <c r="AQ113" i="6"/>
  <c r="AQ128" i="6"/>
  <c r="AQ114" i="6"/>
  <c r="AQ129" i="6"/>
  <c r="AO247" i="6" l="1"/>
  <c r="AO254" i="6"/>
  <c r="AQ234" i="6"/>
  <c r="AQ19" i="11" s="1"/>
  <c r="AQ18" i="11"/>
  <c r="AP236" i="6"/>
  <c r="AP237" i="6" s="1"/>
  <c r="AP239" i="6" s="1"/>
  <c r="AP241" i="6" s="1"/>
  <c r="AP265" i="6" s="1"/>
  <c r="AO24" i="11"/>
  <c r="E17" i="6"/>
  <c r="E16" i="6" s="1"/>
  <c r="AM248" i="6"/>
  <c r="AM249" i="6" s="1"/>
  <c r="Y218" i="6"/>
  <c r="V218" i="6"/>
  <c r="O218" i="6"/>
  <c r="Q218" i="6"/>
  <c r="AN218" i="6"/>
  <c r="N218" i="6"/>
  <c r="P218" i="6"/>
  <c r="AH218" i="6"/>
  <c r="I218" i="6"/>
  <c r="R218" i="6"/>
  <c r="F218" i="6"/>
  <c r="AI218" i="6"/>
  <c r="AA218" i="6"/>
  <c r="Z218" i="6"/>
  <c r="AK218" i="6"/>
  <c r="AL218" i="6"/>
  <c r="AB218" i="6"/>
  <c r="H218" i="6"/>
  <c r="M218" i="6"/>
  <c r="K218" i="6"/>
  <c r="L218" i="6"/>
  <c r="U218" i="6"/>
  <c r="AE218" i="6"/>
  <c r="X218" i="6"/>
  <c r="AF218" i="6"/>
  <c r="AM218" i="6"/>
  <c r="S218" i="6"/>
  <c r="AC218" i="6"/>
  <c r="T218" i="6"/>
  <c r="G218" i="6"/>
  <c r="W218" i="6"/>
  <c r="AD218" i="6"/>
  <c r="AG218" i="6"/>
  <c r="J218" i="6"/>
  <c r="AJ218" i="6"/>
  <c r="AO209" i="6"/>
  <c r="AO213" i="6"/>
  <c r="F212" i="6"/>
  <c r="G212" i="6" s="1"/>
  <c r="H212" i="6" s="1"/>
  <c r="I212" i="6" s="1"/>
  <c r="J212" i="6" s="1"/>
  <c r="K212" i="6" s="1"/>
  <c r="L212" i="6" s="1"/>
  <c r="M212" i="6" s="1"/>
  <c r="N212" i="6" s="1"/>
  <c r="O212" i="6" s="1"/>
  <c r="P212" i="6" s="1"/>
  <c r="Q212" i="6" s="1"/>
  <c r="R212" i="6" s="1"/>
  <c r="S212" i="6" s="1"/>
  <c r="T212" i="6" s="1"/>
  <c r="U212" i="6" s="1"/>
  <c r="V212" i="6" s="1"/>
  <c r="W212" i="6" s="1"/>
  <c r="X212" i="6" s="1"/>
  <c r="Y212" i="6" s="1"/>
  <c r="Z212" i="6" s="1"/>
  <c r="AA212" i="6" s="1"/>
  <c r="AB212" i="6" s="1"/>
  <c r="AC212" i="6" s="1"/>
  <c r="AD212" i="6" s="1"/>
  <c r="AE212" i="6" s="1"/>
  <c r="AF212" i="6" s="1"/>
  <c r="AG212" i="6" s="1"/>
  <c r="AH212" i="6" s="1"/>
  <c r="E208" i="6"/>
  <c r="AP100" i="6"/>
  <c r="AP206" i="6" s="1"/>
  <c r="AO90" i="6"/>
  <c r="AO100" i="6" s="1"/>
  <c r="AO206" i="6" s="1"/>
  <c r="AQ183" i="6"/>
  <c r="AQ167" i="6"/>
  <c r="AR164" i="6"/>
  <c r="AR163" i="6"/>
  <c r="AP160" i="11"/>
  <c r="AP162" i="11" s="1"/>
  <c r="AP171" i="11" s="1"/>
  <c r="I15" i="6"/>
  <c r="H16" i="6"/>
  <c r="AP132" i="11"/>
  <c r="AP134" i="11" s="1"/>
  <c r="AP169" i="11" s="1"/>
  <c r="AP146" i="11"/>
  <c r="AP148" i="11" s="1"/>
  <c r="AP170" i="11" s="1"/>
  <c r="AL250" i="6"/>
  <c r="AJ149" i="12"/>
  <c r="AJ148" i="12"/>
  <c r="AJ147" i="12"/>
  <c r="AK208" i="12"/>
  <c r="AK224" i="12" s="1"/>
  <c r="AK225" i="12" s="1"/>
  <c r="AK226" i="12" s="1"/>
  <c r="AL37" i="12"/>
  <c r="AL45" i="12" s="1"/>
  <c r="AL83" i="12" s="1"/>
  <c r="AL85" i="12" s="1"/>
  <c r="AJ259" i="6"/>
  <c r="M256" i="6"/>
  <c r="M257" i="6" s="1"/>
  <c r="M259" i="6" s="1"/>
  <c r="E256" i="6"/>
  <c r="K256" i="6"/>
  <c r="K257" i="6" s="1"/>
  <c r="K259" i="6" s="1"/>
  <c r="G256" i="6"/>
  <c r="G257" i="6" s="1"/>
  <c r="G259" i="6" s="1"/>
  <c r="AI256" i="6"/>
  <c r="AI257" i="6" s="1"/>
  <c r="AI259" i="6" s="1"/>
  <c r="Y256" i="6"/>
  <c r="Y257" i="6" s="1"/>
  <c r="Y259" i="6" s="1"/>
  <c r="Q256" i="6"/>
  <c r="Q257" i="6" s="1"/>
  <c r="Q259" i="6" s="1"/>
  <c r="J256" i="6"/>
  <c r="J257" i="6" s="1"/>
  <c r="J259" i="6" s="1"/>
  <c r="AK249" i="6"/>
  <c r="AK250" i="6" s="1"/>
  <c r="U256" i="6"/>
  <c r="U257" i="6" s="1"/>
  <c r="U259" i="6" s="1"/>
  <c r="X256" i="6"/>
  <c r="X257" i="6" s="1"/>
  <c r="X259" i="6" s="1"/>
  <c r="L256" i="6"/>
  <c r="L257" i="6" s="1"/>
  <c r="L259" i="6" s="1"/>
  <c r="AG256" i="6"/>
  <c r="AG257" i="6" s="1"/>
  <c r="AG259" i="6" s="1"/>
  <c r="W256" i="6"/>
  <c r="W257" i="6" s="1"/>
  <c r="W259" i="6" s="1"/>
  <c r="F256" i="6"/>
  <c r="F257" i="6" s="1"/>
  <c r="F259" i="6" s="1"/>
  <c r="AK256" i="6"/>
  <c r="AK257" i="6" s="1"/>
  <c r="AE256" i="6"/>
  <c r="AE257" i="6" s="1"/>
  <c r="AE259" i="6" s="1"/>
  <c r="H256" i="6"/>
  <c r="H257" i="6" s="1"/>
  <c r="H259" i="6" s="1"/>
  <c r="I256" i="6"/>
  <c r="I257" i="6" s="1"/>
  <c r="I259" i="6" s="1"/>
  <c r="AH256" i="6"/>
  <c r="AH257" i="6" s="1"/>
  <c r="AH259" i="6" s="1"/>
  <c r="AA259" i="6"/>
  <c r="AF256" i="6"/>
  <c r="AF257" i="6" s="1"/>
  <c r="AF259" i="6" s="1"/>
  <c r="N256" i="6"/>
  <c r="N257" i="6" s="1"/>
  <c r="N259" i="6" s="1"/>
  <c r="O256" i="6"/>
  <c r="O257" i="6" s="1"/>
  <c r="O259" i="6" s="1"/>
  <c r="AC256" i="6"/>
  <c r="AC257" i="6" s="1"/>
  <c r="AC259" i="6" s="1"/>
  <c r="AI100" i="6"/>
  <c r="AI206" i="6" s="1"/>
  <c r="AB256" i="6"/>
  <c r="AB257" i="6" s="1"/>
  <c r="AB259" i="6" s="1"/>
  <c r="AN100" i="6"/>
  <c r="AN206" i="6" s="1"/>
  <c r="AB26" i="6"/>
  <c r="Y13" i="26"/>
  <c r="K26" i="6"/>
  <c r="I26" i="6"/>
  <c r="M26" i="6"/>
  <c r="F13" i="26"/>
  <c r="G13" i="26"/>
  <c r="G26" i="6"/>
  <c r="S256" i="6"/>
  <c r="S257" i="6" s="1"/>
  <c r="S259" i="6" s="1"/>
  <c r="L26" i="6"/>
  <c r="L13" i="26"/>
  <c r="E26" i="6"/>
  <c r="E13" i="26"/>
  <c r="AA26" i="6"/>
  <c r="AA13" i="26"/>
  <c r="Q13" i="26"/>
  <c r="Q26" i="6"/>
  <c r="AF13" i="26"/>
  <c r="AF26" i="6"/>
  <c r="R256" i="6"/>
  <c r="R257" i="6" s="1"/>
  <c r="R259" i="6" s="1"/>
  <c r="P256" i="6"/>
  <c r="P257" i="6" s="1"/>
  <c r="P259" i="6" s="1"/>
  <c r="Z256" i="6"/>
  <c r="Z257" i="6" s="1"/>
  <c r="Z259" i="6" s="1"/>
  <c r="S13" i="26"/>
  <c r="S26" i="6"/>
  <c r="V13" i="26"/>
  <c r="V26" i="6"/>
  <c r="T26" i="6"/>
  <c r="T13" i="26"/>
  <c r="AD256" i="6"/>
  <c r="AD257" i="6" s="1"/>
  <c r="AD259" i="6" s="1"/>
  <c r="T256" i="6"/>
  <c r="T257" i="6" s="1"/>
  <c r="T259" i="6" s="1"/>
  <c r="V256" i="6"/>
  <c r="V257" i="6" s="1"/>
  <c r="V259" i="6" s="1"/>
  <c r="AL257" i="6"/>
  <c r="AM255" i="6"/>
  <c r="AM256" i="6" s="1"/>
  <c r="AR187" i="11"/>
  <c r="AR188" i="11"/>
  <c r="AP143" i="6"/>
  <c r="AR185" i="11"/>
  <c r="AR186" i="11"/>
  <c r="AN22" i="11"/>
  <c r="AN29" i="12" s="1"/>
  <c r="AO17" i="6"/>
  <c r="AN26" i="11"/>
  <c r="AO25" i="11"/>
  <c r="AO30" i="12" s="1"/>
  <c r="AN21" i="11"/>
  <c r="AM28" i="12"/>
  <c r="AM31" i="12" s="1"/>
  <c r="AM37" i="12" s="1"/>
  <c r="AM45" i="12" s="1"/>
  <c r="AL392" i="6"/>
  <c r="AL26" i="6" s="1"/>
  <c r="AQ141" i="6"/>
  <c r="AQ142" i="6" s="1"/>
  <c r="AQ135" i="6"/>
  <c r="AQ136" i="6" s="1"/>
  <c r="AK85" i="12"/>
  <c r="AK87" i="12" s="1"/>
  <c r="AK113" i="12" s="1"/>
  <c r="AK148" i="12"/>
  <c r="AK149" i="12"/>
  <c r="AK147" i="12"/>
  <c r="AQ308" i="6"/>
  <c r="AQ386" i="6"/>
  <c r="AP88" i="11"/>
  <c r="AP89" i="11" s="1"/>
  <c r="AP90" i="11" s="1"/>
  <c r="AP92" i="11" s="1"/>
  <c r="AP166" i="11" s="1"/>
  <c r="AR68" i="11"/>
  <c r="AR70" i="11" s="1"/>
  <c r="AP116" i="11"/>
  <c r="AP117" i="11" s="1"/>
  <c r="AP118" i="11" s="1"/>
  <c r="AP120" i="11" s="1"/>
  <c r="AP168" i="11" s="1"/>
  <c r="AP102" i="11"/>
  <c r="AP103" i="11" s="1"/>
  <c r="AP104" i="11" s="1"/>
  <c r="AP106" i="11" s="1"/>
  <c r="AP167" i="11" s="1"/>
  <c r="AK13" i="26"/>
  <c r="AQ100" i="6"/>
  <c r="AQ206" i="6" s="1"/>
  <c r="AO56" i="11"/>
  <c r="AN387" i="6"/>
  <c r="AN381" i="6"/>
  <c r="AO57" i="11"/>
  <c r="AO40" i="12" s="1"/>
  <c r="AQ380" i="6"/>
  <c r="AQ130" i="6"/>
  <c r="AQ91" i="11"/>
  <c r="AQ105" i="11"/>
  <c r="AQ58" i="11"/>
  <c r="AQ41" i="12" s="1"/>
  <c r="AQ119" i="11"/>
  <c r="AQ133" i="11"/>
  <c r="AQ130" i="11" s="1"/>
  <c r="AQ131" i="11" s="1"/>
  <c r="AQ147" i="11"/>
  <c r="AQ144" i="11" s="1"/>
  <c r="AQ145" i="11" s="1"/>
  <c r="AQ161" i="11"/>
  <c r="AQ158" i="11" s="1"/>
  <c r="AQ159" i="11" s="1"/>
  <c r="AQ14" i="11"/>
  <c r="AO205" i="6"/>
  <c r="AR7" i="6"/>
  <c r="AR233" i="6" s="1"/>
  <c r="AR12" i="12"/>
  <c r="AR13" i="11"/>
  <c r="AP84" i="12"/>
  <c r="AP143" i="12"/>
  <c r="AP144" i="12"/>
  <c r="AP67" i="11"/>
  <c r="AP66" i="11" s="1"/>
  <c r="AP142" i="12"/>
  <c r="AR6" i="12"/>
  <c r="AR13" i="12" s="1"/>
  <c r="AR72" i="6"/>
  <c r="AR90" i="6" s="1"/>
  <c r="AR74" i="6"/>
  <c r="AR92" i="6" s="1"/>
  <c r="AR76" i="6"/>
  <c r="AR94" i="6" s="1"/>
  <c r="AR78" i="6"/>
  <c r="AR96" i="6" s="1"/>
  <c r="AR80" i="6"/>
  <c r="AR98" i="6" s="1"/>
  <c r="AR73" i="6"/>
  <c r="AR91" i="6" s="1"/>
  <c r="AR75" i="6"/>
  <c r="AR93" i="6" s="1"/>
  <c r="AR77" i="6"/>
  <c r="AR95" i="6" s="1"/>
  <c r="AR79" i="6"/>
  <c r="AR97" i="6" s="1"/>
  <c r="AR81" i="6"/>
  <c r="AR99" i="6" s="1"/>
  <c r="AR6" i="11"/>
  <c r="AR52" i="11" s="1"/>
  <c r="AR106" i="6"/>
  <c r="AR6" i="35"/>
  <c r="AR6" i="22"/>
  <c r="AR6" i="14"/>
  <c r="AR6" i="26"/>
  <c r="AR6" i="16"/>
  <c r="AR6" i="17"/>
  <c r="AR6" i="13"/>
  <c r="AR105" i="6"/>
  <c r="AR121" i="6"/>
  <c r="AR120" i="6"/>
  <c r="AR107" i="6"/>
  <c r="AR122" i="6"/>
  <c r="AR108" i="6"/>
  <c r="AR123" i="6"/>
  <c r="AR109" i="6"/>
  <c r="AR124" i="6"/>
  <c r="AR110" i="6"/>
  <c r="AR125" i="6"/>
  <c r="AR126" i="6"/>
  <c r="AR111" i="6"/>
  <c r="AR112" i="6"/>
  <c r="AR127" i="6"/>
  <c r="AR113" i="6"/>
  <c r="AR128" i="6"/>
  <c r="AR114" i="6"/>
  <c r="AR129" i="6"/>
  <c r="AM390" i="6"/>
  <c r="AM384" i="6"/>
  <c r="AN378" i="6"/>
  <c r="AS8" i="12"/>
  <c r="AS8" i="35"/>
  <c r="AS8" i="14"/>
  <c r="AS8" i="26"/>
  <c r="AS8" i="22"/>
  <c r="AS8" i="11"/>
  <c r="AS8" i="16"/>
  <c r="AS8" i="17"/>
  <c r="AS8" i="13"/>
  <c r="AU64" i="6"/>
  <c r="AT65" i="6"/>
  <c r="AT8" i="6"/>
  <c r="AP204" i="6"/>
  <c r="AP20" i="6"/>
  <c r="AP396" i="6" s="1"/>
  <c r="AO217" i="12"/>
  <c r="AO107" i="12"/>
  <c r="AQ285" i="6"/>
  <c r="AQ338" i="6"/>
  <c r="AQ389" i="6"/>
  <c r="AQ115" i="6"/>
  <c r="AQ298" i="6"/>
  <c r="AQ383" i="6"/>
  <c r="AQ348" i="6"/>
  <c r="AQ82" i="6"/>
  <c r="AQ83" i="6" s="1"/>
  <c r="AQ14" i="12"/>
  <c r="AQ15" i="12" s="1"/>
  <c r="AQ206" i="12"/>
  <c r="AQ262" i="12" s="1"/>
  <c r="AO45" i="11"/>
  <c r="AP47" i="11" s="1"/>
  <c r="AO37" i="11"/>
  <c r="AP39" i="11" s="1"/>
  <c r="AO375" i="6"/>
  <c r="AO376" i="6" s="1"/>
  <c r="AO377" i="6" s="1"/>
  <c r="AO31" i="11"/>
  <c r="AR216" i="12"/>
  <c r="AR38" i="11"/>
  <c r="AR46" i="11"/>
  <c r="AQ7" i="12"/>
  <c r="AQ7" i="11"/>
  <c r="AQ330" i="6"/>
  <c r="AQ331" i="6" s="1"/>
  <c r="AQ7" i="13"/>
  <c r="AQ7" i="26"/>
  <c r="AQ7" i="17"/>
  <c r="AQ7" i="14"/>
  <c r="AQ7" i="35"/>
  <c r="AQ7" i="16"/>
  <c r="AQ7" i="22"/>
  <c r="AT63" i="6"/>
  <c r="AS6" i="6"/>
  <c r="AS67" i="6"/>
  <c r="AP30" i="11"/>
  <c r="AS12" i="11"/>
  <c r="AS66" i="6"/>
  <c r="AR134" i="12"/>
  <c r="AR92" i="12"/>
  <c r="AR201" i="11" s="1"/>
  <c r="AP347" i="6"/>
  <c r="AP349" i="6" s="1"/>
  <c r="AV75" i="36"/>
  <c r="AV64" i="36"/>
  <c r="AV53" i="36"/>
  <c r="AV42" i="36"/>
  <c r="AV31" i="36"/>
  <c r="AV20" i="36"/>
  <c r="AW9" i="36"/>
  <c r="AN39" i="12"/>
  <c r="AN43" i="12" s="1"/>
  <c r="AN59" i="11"/>
  <c r="AN71" i="11" s="1"/>
  <c r="AN72" i="11" s="1"/>
  <c r="AO172" i="11"/>
  <c r="AO25" i="12" s="1"/>
  <c r="AO26" i="12" s="1"/>
  <c r="AP247" i="6" l="1"/>
  <c r="AP254" i="6"/>
  <c r="AR234" i="6"/>
  <c r="AR19" i="11" s="1"/>
  <c r="AR18" i="11"/>
  <c r="AQ236" i="6"/>
  <c r="AQ237" i="6" s="1"/>
  <c r="AQ239" i="6" s="1"/>
  <c r="AQ241" i="6" s="1"/>
  <c r="AQ265" i="6" s="1"/>
  <c r="AP24" i="11"/>
  <c r="E255" i="6"/>
  <c r="E257" i="6" s="1"/>
  <c r="E248" i="6"/>
  <c r="AN248" i="6"/>
  <c r="AO218" i="6"/>
  <c r="E210" i="6"/>
  <c r="E217" i="6"/>
  <c r="E219" i="6" s="1"/>
  <c r="AP209" i="6"/>
  <c r="AP213" i="6"/>
  <c r="AI212" i="6"/>
  <c r="AJ212" i="6" s="1"/>
  <c r="AK212" i="6" s="1"/>
  <c r="AL212" i="6" s="1"/>
  <c r="AM212" i="6" s="1"/>
  <c r="AN212" i="6" s="1"/>
  <c r="AO212" i="6" s="1"/>
  <c r="F208" i="6"/>
  <c r="AR183" i="6"/>
  <c r="AR167" i="6"/>
  <c r="AS164" i="6"/>
  <c r="AS163" i="6"/>
  <c r="AQ160" i="11"/>
  <c r="AQ162" i="11" s="1"/>
  <c r="AQ171" i="11" s="1"/>
  <c r="J15" i="6"/>
  <c r="I16" i="6"/>
  <c r="AQ132" i="11"/>
  <c r="AQ134" i="11" s="1"/>
  <c r="AQ169" i="11" s="1"/>
  <c r="AQ146" i="11"/>
  <c r="AQ148" i="11" s="1"/>
  <c r="AQ170" i="11" s="1"/>
  <c r="AL259" i="6"/>
  <c r="AL147" i="12"/>
  <c r="AL208" i="12"/>
  <c r="AL224" i="12" s="1"/>
  <c r="AL225" i="12" s="1"/>
  <c r="AL226" i="12" s="1"/>
  <c r="AL148" i="12"/>
  <c r="AL149" i="12"/>
  <c r="AK259" i="6"/>
  <c r="AN255" i="6"/>
  <c r="AN256" i="6" s="1"/>
  <c r="AM257" i="6"/>
  <c r="AM250" i="6"/>
  <c r="AQ143" i="6"/>
  <c r="AS187" i="11"/>
  <c r="AS188" i="11"/>
  <c r="AS185" i="11"/>
  <c r="AS186" i="11"/>
  <c r="AO22" i="11"/>
  <c r="AO29" i="12" s="1"/>
  <c r="AP25" i="11"/>
  <c r="AP30" i="12" s="1"/>
  <c r="AO26" i="11"/>
  <c r="AP17" i="6"/>
  <c r="AN28" i="12"/>
  <c r="AN31" i="12" s="1"/>
  <c r="AL95" i="12" s="1"/>
  <c r="AO21" i="11"/>
  <c r="AN249" i="6"/>
  <c r="AL13" i="26"/>
  <c r="AR135" i="6"/>
  <c r="AR136" i="6" s="1"/>
  <c r="AR141" i="6"/>
  <c r="AR142" i="6" s="1"/>
  <c r="AL87" i="12"/>
  <c r="AL113" i="12" s="1"/>
  <c r="AM208" i="12"/>
  <c r="AM224" i="12" s="1"/>
  <c r="AM225" i="12" s="1"/>
  <c r="AM226" i="12" s="1"/>
  <c r="AM83" i="12"/>
  <c r="AR308" i="6"/>
  <c r="AR386" i="6"/>
  <c r="AS68" i="11"/>
  <c r="AS70" i="11" s="1"/>
  <c r="AQ116" i="11"/>
  <c r="AQ117" i="11" s="1"/>
  <c r="AQ118" i="11" s="1"/>
  <c r="AQ120" i="11" s="1"/>
  <c r="AQ168" i="11" s="1"/>
  <c r="AQ102" i="11"/>
  <c r="AQ103" i="11" s="1"/>
  <c r="AQ104" i="11" s="1"/>
  <c r="AQ106" i="11" s="1"/>
  <c r="AQ167" i="11" s="1"/>
  <c r="AQ88" i="11"/>
  <c r="AQ89" i="11" s="1"/>
  <c r="AQ90" i="11" s="1"/>
  <c r="AQ92" i="11" s="1"/>
  <c r="AQ166" i="11" s="1"/>
  <c r="AP172" i="11"/>
  <c r="AP25" i="12" s="1"/>
  <c r="AP26" i="12" s="1"/>
  <c r="AM392" i="6"/>
  <c r="AM13" i="26" s="1"/>
  <c r="AP56" i="11"/>
  <c r="AO387" i="6"/>
  <c r="AO381" i="6"/>
  <c r="AP57" i="11"/>
  <c r="AP40" i="12" s="1"/>
  <c r="AX9" i="36"/>
  <c r="AW75" i="36"/>
  <c r="AW64" i="36"/>
  <c r="AW53" i="36"/>
  <c r="AW42" i="36"/>
  <c r="AW31" i="36"/>
  <c r="AW20" i="36"/>
  <c r="AS216" i="12"/>
  <c r="AS38" i="11"/>
  <c r="AS46" i="11"/>
  <c r="AU63" i="6"/>
  <c r="AT6" i="6"/>
  <c r="AT67" i="6"/>
  <c r="AQ204" i="6"/>
  <c r="AQ20" i="6"/>
  <c r="AQ396" i="6" s="1"/>
  <c r="AP205" i="6"/>
  <c r="AT8" i="12"/>
  <c r="AT8" i="11"/>
  <c r="AT8" i="35"/>
  <c r="AT8" i="13"/>
  <c r="AT8" i="14"/>
  <c r="AT8" i="26"/>
  <c r="AT8" i="22"/>
  <c r="AT8" i="16"/>
  <c r="AT8" i="17"/>
  <c r="AV64" i="6"/>
  <c r="AU65" i="6"/>
  <c r="AU8" i="6"/>
  <c r="AN390" i="6"/>
  <c r="AO378" i="6"/>
  <c r="AN384" i="6"/>
  <c r="AR380" i="6"/>
  <c r="AR130" i="6"/>
  <c r="AR338" i="6"/>
  <c r="AR285" i="6"/>
  <c r="AR389" i="6"/>
  <c r="AR115" i="6"/>
  <c r="AR91" i="11"/>
  <c r="AR105" i="11"/>
  <c r="AR58" i="11"/>
  <c r="AR41" i="12" s="1"/>
  <c r="AR119" i="11"/>
  <c r="AR133" i="11"/>
  <c r="AR130" i="11" s="1"/>
  <c r="AR131" i="11" s="1"/>
  <c r="AR147" i="11"/>
  <c r="AR144" i="11" s="1"/>
  <c r="AR145" i="11" s="1"/>
  <c r="AR161" i="11"/>
  <c r="AR158" i="11" s="1"/>
  <c r="AR159" i="11" s="1"/>
  <c r="AR14" i="11"/>
  <c r="AR348" i="6"/>
  <c r="AR82" i="6"/>
  <c r="AR83" i="6" s="1"/>
  <c r="AP217" i="12"/>
  <c r="AP107" i="12"/>
  <c r="AO39" i="12"/>
  <c r="AO43" i="12" s="1"/>
  <c r="AO59" i="11"/>
  <c r="AO71" i="11" s="1"/>
  <c r="AO72" i="11" s="1"/>
  <c r="AS7" i="6"/>
  <c r="AS233" i="6" s="1"/>
  <c r="AS12" i="12"/>
  <c r="AS13" i="11"/>
  <c r="AP45" i="11"/>
  <c r="AQ47" i="11" s="1"/>
  <c r="AP37" i="11"/>
  <c r="AQ39" i="11" s="1"/>
  <c r="AP375" i="6"/>
  <c r="AP376" i="6" s="1"/>
  <c r="AP377" i="6" s="1"/>
  <c r="AP31" i="11"/>
  <c r="AS6" i="12"/>
  <c r="AS13" i="12" s="1"/>
  <c r="AS73" i="6"/>
  <c r="AS91" i="6" s="1"/>
  <c r="AS75" i="6"/>
  <c r="AS93" i="6" s="1"/>
  <c r="AS77" i="6"/>
  <c r="AS95" i="6" s="1"/>
  <c r="AS79" i="6"/>
  <c r="AS97" i="6" s="1"/>
  <c r="AS81" i="6"/>
  <c r="AS99" i="6" s="1"/>
  <c r="AS72" i="6"/>
  <c r="AS90" i="6" s="1"/>
  <c r="AS74" i="6"/>
  <c r="AS92" i="6" s="1"/>
  <c r="AS76" i="6"/>
  <c r="AS94" i="6" s="1"/>
  <c r="AS78" i="6"/>
  <c r="AS96" i="6" s="1"/>
  <c r="AS80" i="6"/>
  <c r="AS98" i="6" s="1"/>
  <c r="AS6" i="11"/>
  <c r="AS52" i="11" s="1"/>
  <c r="AS106" i="6"/>
  <c r="AS6" i="35"/>
  <c r="AS6" i="22"/>
  <c r="AS6" i="14"/>
  <c r="AS6" i="13"/>
  <c r="AS6" i="26"/>
  <c r="AS6" i="16"/>
  <c r="AS6" i="17"/>
  <c r="AS120" i="6"/>
  <c r="AS105" i="6"/>
  <c r="AS121" i="6"/>
  <c r="AS107" i="6"/>
  <c r="AS122" i="6"/>
  <c r="AS123" i="6"/>
  <c r="AS108" i="6"/>
  <c r="AS124" i="6"/>
  <c r="AS109" i="6"/>
  <c r="AS110" i="6"/>
  <c r="AS125" i="6"/>
  <c r="AS126" i="6"/>
  <c r="AS111" i="6"/>
  <c r="AS112" i="6"/>
  <c r="AS127" i="6"/>
  <c r="AS113" i="6"/>
  <c r="AS128" i="6"/>
  <c r="AS114" i="6"/>
  <c r="AS129" i="6"/>
  <c r="AQ30" i="11"/>
  <c r="AQ84" i="12"/>
  <c r="AQ143" i="12"/>
  <c r="AQ142" i="12"/>
  <c r="AQ144" i="12"/>
  <c r="AQ67" i="11"/>
  <c r="AQ66" i="11" s="1"/>
  <c r="AQ347" i="6"/>
  <c r="AQ349" i="6" s="1"/>
  <c r="AT12" i="11"/>
  <c r="AT66" i="6"/>
  <c r="AS134" i="12"/>
  <c r="AS92" i="12"/>
  <c r="AS201" i="11" s="1"/>
  <c r="AR100" i="6"/>
  <c r="AR206" i="6" s="1"/>
  <c r="AR298" i="6"/>
  <c r="AR383" i="6"/>
  <c r="AR14" i="12"/>
  <c r="AR15" i="12" s="1"/>
  <c r="AR206" i="12"/>
  <c r="AR262" i="12" s="1"/>
  <c r="AR7" i="12"/>
  <c r="AR7" i="11"/>
  <c r="AR330" i="6"/>
  <c r="AR331" i="6" s="1"/>
  <c r="AR7" i="35"/>
  <c r="AR7" i="16"/>
  <c r="AR7" i="22"/>
  <c r="AR7" i="13"/>
  <c r="AR7" i="26"/>
  <c r="AR7" i="17"/>
  <c r="AR7" i="14"/>
  <c r="AQ247" i="6" l="1"/>
  <c r="AQ254" i="6"/>
  <c r="AS234" i="6"/>
  <c r="AS19" i="11" s="1"/>
  <c r="AS18" i="11"/>
  <c r="AR236" i="6"/>
  <c r="AR237" i="6" s="1"/>
  <c r="AR239" i="6" s="1"/>
  <c r="AR241" i="6" s="1"/>
  <c r="AR265" i="6" s="1"/>
  <c r="AQ24" i="11"/>
  <c r="E249" i="6"/>
  <c r="E250" i="6" s="1"/>
  <c r="E259" i="6" s="1"/>
  <c r="AO248" i="6"/>
  <c r="AO249" i="6" s="1"/>
  <c r="G208" i="6"/>
  <c r="G217" i="6" s="1"/>
  <c r="F217" i="6"/>
  <c r="AP218" i="6"/>
  <c r="AQ209" i="6"/>
  <c r="AQ213" i="6"/>
  <c r="F210" i="6"/>
  <c r="AP212" i="6"/>
  <c r="AS167" i="6"/>
  <c r="AS183" i="6"/>
  <c r="AT164" i="6"/>
  <c r="AT163" i="6"/>
  <c r="AR160" i="11"/>
  <c r="AR162" i="11" s="1"/>
  <c r="AR171" i="11" s="1"/>
  <c r="K15" i="6"/>
  <c r="J16" i="6"/>
  <c r="AR132" i="11"/>
  <c r="AR134" i="11" s="1"/>
  <c r="AR169" i="11" s="1"/>
  <c r="AR146" i="11"/>
  <c r="AR148" i="11" s="1"/>
  <c r="AR170" i="11" s="1"/>
  <c r="AN37" i="12"/>
  <c r="AN45" i="12" s="1"/>
  <c r="AN83" i="12" s="1"/>
  <c r="AN85" i="12" s="1"/>
  <c r="AD95" i="12"/>
  <c r="AM95" i="12"/>
  <c r="AN95" i="12"/>
  <c r="AJ95" i="12"/>
  <c r="AE95" i="12"/>
  <c r="AC95" i="12"/>
  <c r="AK95" i="12"/>
  <c r="AH95" i="12"/>
  <c r="AG95" i="12"/>
  <c r="AM259" i="6"/>
  <c r="AO255" i="6"/>
  <c r="AR143" i="6"/>
  <c r="AN250" i="6"/>
  <c r="AN257" i="6"/>
  <c r="AT187" i="11"/>
  <c r="AT188" i="11"/>
  <c r="AT185" i="11"/>
  <c r="AT186" i="11"/>
  <c r="AP22" i="11"/>
  <c r="AP29" i="12" s="1"/>
  <c r="AQ25" i="11"/>
  <c r="AQ30" i="12" s="1"/>
  <c r="AP26" i="11"/>
  <c r="AQ17" i="6"/>
  <c r="AO28" i="12"/>
  <c r="AO31" i="12" s="1"/>
  <c r="AP21" i="11"/>
  <c r="AO256" i="6"/>
  <c r="AN392" i="6"/>
  <c r="AN13" i="26" s="1"/>
  <c r="AS141" i="6"/>
  <c r="AS142" i="6" s="1"/>
  <c r="AS135" i="6"/>
  <c r="AS136" i="6" s="1"/>
  <c r="AM85" i="12"/>
  <c r="AM87" i="12" s="1"/>
  <c r="AM113" i="12" s="1"/>
  <c r="AM148" i="12"/>
  <c r="AM149" i="12"/>
  <c r="AM147" i="12"/>
  <c r="AM26" i="6"/>
  <c r="AS386" i="6"/>
  <c r="AS308" i="6"/>
  <c r="AT68" i="11"/>
  <c r="AT70" i="11" s="1"/>
  <c r="AR88" i="11"/>
  <c r="AR89" i="11" s="1"/>
  <c r="AR90" i="11" s="1"/>
  <c r="AR92" i="11" s="1"/>
  <c r="AR166" i="11" s="1"/>
  <c r="AR116" i="11"/>
  <c r="AR117" i="11" s="1"/>
  <c r="AR118" i="11" s="1"/>
  <c r="AR120" i="11" s="1"/>
  <c r="AR168" i="11" s="1"/>
  <c r="AR102" i="11"/>
  <c r="AR103" i="11" s="1"/>
  <c r="AR104" i="11" s="1"/>
  <c r="AR106" i="11" s="1"/>
  <c r="AR167" i="11" s="1"/>
  <c r="AP387" i="6"/>
  <c r="AP381" i="6"/>
  <c r="AQ57" i="11"/>
  <c r="AQ40" i="12" s="1"/>
  <c r="AQ56" i="11"/>
  <c r="AR30" i="11"/>
  <c r="AT7" i="6"/>
  <c r="AT233" i="6" s="1"/>
  <c r="AT12" i="12"/>
  <c r="AT13" i="11"/>
  <c r="AS380" i="6"/>
  <c r="AS130" i="6"/>
  <c r="AS100" i="6"/>
  <c r="AS206" i="6" s="1"/>
  <c r="AS91" i="11"/>
  <c r="AS105" i="11"/>
  <c r="AS58" i="11"/>
  <c r="AS41" i="12" s="1"/>
  <c r="AS119" i="11"/>
  <c r="AS133" i="11"/>
  <c r="AS130" i="11" s="1"/>
  <c r="AS131" i="11" s="1"/>
  <c r="AS147" i="11"/>
  <c r="AS144" i="11" s="1"/>
  <c r="AS145" i="11" s="1"/>
  <c r="AS161" i="11"/>
  <c r="AS158" i="11" s="1"/>
  <c r="AS159" i="11" s="1"/>
  <c r="AS14" i="11"/>
  <c r="AR347" i="6"/>
  <c r="AR349" i="6" s="1"/>
  <c r="AO390" i="6"/>
  <c r="AO384" i="6"/>
  <c r="AP378" i="6"/>
  <c r="AU8" i="12"/>
  <c r="AU8" i="35"/>
  <c r="AU8" i="14"/>
  <c r="AU8" i="26"/>
  <c r="AU8" i="22"/>
  <c r="AU8" i="11"/>
  <c r="AU8" i="16"/>
  <c r="AU8" i="17"/>
  <c r="AU8" i="13"/>
  <c r="AW64" i="6"/>
  <c r="AV65" i="6"/>
  <c r="AV8" i="6"/>
  <c r="AT6" i="12"/>
  <c r="AT13" i="12" s="1"/>
  <c r="AT72" i="6"/>
  <c r="AT90" i="6" s="1"/>
  <c r="AT74" i="6"/>
  <c r="AT92" i="6" s="1"/>
  <c r="AT76" i="6"/>
  <c r="AT94" i="6" s="1"/>
  <c r="AT78" i="6"/>
  <c r="AT96" i="6" s="1"/>
  <c r="AT80" i="6"/>
  <c r="AT98" i="6" s="1"/>
  <c r="AT73" i="6"/>
  <c r="AT91" i="6" s="1"/>
  <c r="AT75" i="6"/>
  <c r="AT93" i="6" s="1"/>
  <c r="AT77" i="6"/>
  <c r="AT95" i="6" s="1"/>
  <c r="AT79" i="6"/>
  <c r="AT97" i="6" s="1"/>
  <c r="AT81" i="6"/>
  <c r="AT99" i="6" s="1"/>
  <c r="AT6" i="11"/>
  <c r="AT52" i="11" s="1"/>
  <c r="AT106" i="6"/>
  <c r="AT6" i="35"/>
  <c r="AT6" i="22"/>
  <c r="AT6" i="14"/>
  <c r="AT6" i="26"/>
  <c r="AT6" i="16"/>
  <c r="AT6" i="17"/>
  <c r="AT6" i="13"/>
  <c r="AT105" i="6"/>
  <c r="AT121" i="6"/>
  <c r="AT120" i="6"/>
  <c r="AT107" i="6"/>
  <c r="AT122" i="6"/>
  <c r="AT108" i="6"/>
  <c r="AT123" i="6"/>
  <c r="AT109" i="6"/>
  <c r="AT124" i="6"/>
  <c r="AT110" i="6"/>
  <c r="AT125" i="6"/>
  <c r="AT126" i="6"/>
  <c r="AT111" i="6"/>
  <c r="AT112" i="6"/>
  <c r="AT127" i="6"/>
  <c r="AT113" i="6"/>
  <c r="AT128" i="6"/>
  <c r="AT114" i="6"/>
  <c r="AT129" i="6"/>
  <c r="AX75" i="36"/>
  <c r="AX64" i="36"/>
  <c r="AX53" i="36"/>
  <c r="AX42" i="36"/>
  <c r="AX31" i="36"/>
  <c r="AX20" i="36"/>
  <c r="AY9" i="36"/>
  <c r="AP39" i="12"/>
  <c r="AP43" i="12" s="1"/>
  <c r="AP59" i="11"/>
  <c r="AP71" i="11" s="1"/>
  <c r="AP72" i="11" s="1"/>
  <c r="AR84" i="12"/>
  <c r="AR143" i="12"/>
  <c r="AR144" i="12"/>
  <c r="AR67" i="11"/>
  <c r="AR66" i="11" s="1"/>
  <c r="AR142" i="12"/>
  <c r="AT216" i="12"/>
  <c r="AT38" i="11"/>
  <c r="AT46" i="11"/>
  <c r="AQ217" i="12"/>
  <c r="AQ107" i="12"/>
  <c r="AQ45" i="11"/>
  <c r="AR47" i="11" s="1"/>
  <c r="AQ37" i="11"/>
  <c r="AR39" i="11" s="1"/>
  <c r="AQ375" i="6"/>
  <c r="AQ376" i="6" s="1"/>
  <c r="AQ377" i="6" s="1"/>
  <c r="AQ31" i="11"/>
  <c r="AS285" i="6"/>
  <c r="AS338" i="6"/>
  <c r="AS389" i="6"/>
  <c r="AS115" i="6"/>
  <c r="AS298" i="6"/>
  <c r="AS383" i="6"/>
  <c r="AS348" i="6"/>
  <c r="AS82" i="6"/>
  <c r="AS83" i="6" s="1"/>
  <c r="AS14" i="12"/>
  <c r="AS15" i="12" s="1"/>
  <c r="AS206" i="12"/>
  <c r="AS262" i="12" s="1"/>
  <c r="AS7" i="12"/>
  <c r="AS7" i="11"/>
  <c r="AS330" i="6"/>
  <c r="AS331" i="6" s="1"/>
  <c r="AS7" i="13"/>
  <c r="AS7" i="26"/>
  <c r="AS7" i="17"/>
  <c r="AS7" i="14"/>
  <c r="AS7" i="35"/>
  <c r="AS7" i="16"/>
  <c r="AS7" i="22"/>
  <c r="AR204" i="6"/>
  <c r="AR20" i="6"/>
  <c r="AR396" i="6" s="1"/>
  <c r="AU12" i="11"/>
  <c r="AU66" i="6"/>
  <c r="AT134" i="12"/>
  <c r="AT92" i="12"/>
  <c r="AT201" i="11" s="1"/>
  <c r="AQ205" i="6"/>
  <c r="AV63" i="6"/>
  <c r="AU6" i="6"/>
  <c r="AU67" i="6"/>
  <c r="AQ172" i="11"/>
  <c r="AQ25" i="12" s="1"/>
  <c r="AQ26" i="12" s="1"/>
  <c r="AR247" i="6" l="1"/>
  <c r="AR254" i="6"/>
  <c r="AT234" i="6"/>
  <c r="AT19" i="11" s="1"/>
  <c r="AT18" i="11"/>
  <c r="AS236" i="6"/>
  <c r="AS237" i="6" s="1"/>
  <c r="AS239" i="6" s="1"/>
  <c r="AS241" i="6" s="1"/>
  <c r="AS265" i="6" s="1"/>
  <c r="AR24" i="11"/>
  <c r="AP248" i="6"/>
  <c r="AQ212" i="6"/>
  <c r="H208" i="6"/>
  <c r="H217" i="6" s="1"/>
  <c r="H219" i="6" s="1"/>
  <c r="G210" i="6"/>
  <c r="AQ218" i="6"/>
  <c r="G219" i="6"/>
  <c r="F219" i="6"/>
  <c r="AR209" i="6"/>
  <c r="AR213" i="6"/>
  <c r="AT167" i="6"/>
  <c r="AT183" i="6"/>
  <c r="AU164" i="6"/>
  <c r="AU163" i="6"/>
  <c r="AS160" i="11"/>
  <c r="AS162" i="11" s="1"/>
  <c r="AS171" i="11" s="1"/>
  <c r="L15" i="6"/>
  <c r="K16" i="6"/>
  <c r="AS132" i="11"/>
  <c r="AS134" i="11" s="1"/>
  <c r="AS169" i="11" s="1"/>
  <c r="AS146" i="11"/>
  <c r="AS148" i="11" s="1"/>
  <c r="AS170" i="11" s="1"/>
  <c r="AN208" i="12"/>
  <c r="AN224" i="12" s="1"/>
  <c r="AN225" i="12" s="1"/>
  <c r="AN226" i="12" s="1"/>
  <c r="AN147" i="12"/>
  <c r="AN148" i="12"/>
  <c r="AN149" i="12"/>
  <c r="AO37" i="12"/>
  <c r="AO45" i="12" s="1"/>
  <c r="AO83" i="12" s="1"/>
  <c r="AN259" i="6"/>
  <c r="AO250" i="6"/>
  <c r="AP255" i="6"/>
  <c r="AP256" i="6" s="1"/>
  <c r="AO257" i="6"/>
  <c r="AS143" i="6"/>
  <c r="AU187" i="11"/>
  <c r="AU188" i="11"/>
  <c r="AU185" i="11"/>
  <c r="AU186" i="11"/>
  <c r="AQ22" i="11"/>
  <c r="AQ29" i="12" s="1"/>
  <c r="AR25" i="11"/>
  <c r="AR30" i="12" s="1"/>
  <c r="AQ26" i="11"/>
  <c r="AR17" i="6"/>
  <c r="AQ21" i="11"/>
  <c r="AP28" i="12"/>
  <c r="AP31" i="12" s="1"/>
  <c r="AP37" i="12" s="1"/>
  <c r="AP45" i="12" s="1"/>
  <c r="AP83" i="12" s="1"/>
  <c r="AP85" i="12" s="1"/>
  <c r="AP249" i="6"/>
  <c r="AN26" i="6"/>
  <c r="AT141" i="6"/>
  <c r="AT142" i="6" s="1"/>
  <c r="AT135" i="6"/>
  <c r="AT136" i="6" s="1"/>
  <c r="AN87" i="12"/>
  <c r="AN113" i="12" s="1"/>
  <c r="AT308" i="6"/>
  <c r="AT386" i="6"/>
  <c r="AO392" i="6"/>
  <c r="AO26" i="6" s="1"/>
  <c r="AU68" i="11"/>
  <c r="AU70" i="11" s="1"/>
  <c r="AS116" i="11"/>
  <c r="AS117" i="11" s="1"/>
  <c r="AS118" i="11" s="1"/>
  <c r="AS120" i="11" s="1"/>
  <c r="AS168" i="11" s="1"/>
  <c r="AS102" i="11"/>
  <c r="AS103" i="11" s="1"/>
  <c r="AS104" i="11" s="1"/>
  <c r="AS106" i="11" s="1"/>
  <c r="AS167" i="11" s="1"/>
  <c r="AS88" i="11"/>
  <c r="AS89" i="11" s="1"/>
  <c r="AS90" i="11" s="1"/>
  <c r="AS92" i="11" s="1"/>
  <c r="AS166" i="11" s="1"/>
  <c r="AR172" i="11"/>
  <c r="AR25" i="12" s="1"/>
  <c r="AR26" i="12" s="1"/>
  <c r="AQ387" i="6"/>
  <c r="AQ381" i="6"/>
  <c r="AR57" i="11"/>
  <c r="AR40" i="12" s="1"/>
  <c r="AR56" i="11"/>
  <c r="AU6" i="12"/>
  <c r="AU13" i="12" s="1"/>
  <c r="AU73" i="6"/>
  <c r="AU91" i="6" s="1"/>
  <c r="AU75" i="6"/>
  <c r="AU93" i="6" s="1"/>
  <c r="AU77" i="6"/>
  <c r="AU95" i="6" s="1"/>
  <c r="AU79" i="6"/>
  <c r="AU97" i="6" s="1"/>
  <c r="AU81" i="6"/>
  <c r="AU99" i="6" s="1"/>
  <c r="AU72" i="6"/>
  <c r="AU90" i="6" s="1"/>
  <c r="AU74" i="6"/>
  <c r="AU92" i="6" s="1"/>
  <c r="AU76" i="6"/>
  <c r="AU94" i="6" s="1"/>
  <c r="AU78" i="6"/>
  <c r="AU96" i="6" s="1"/>
  <c r="AU80" i="6"/>
  <c r="AU98" i="6" s="1"/>
  <c r="AU6" i="11"/>
  <c r="AU52" i="11" s="1"/>
  <c r="AU106" i="6"/>
  <c r="AU6" i="35"/>
  <c r="AU6" i="22"/>
  <c r="AU6" i="26"/>
  <c r="AU6" i="13"/>
  <c r="AU6" i="14"/>
  <c r="AU6" i="16"/>
  <c r="AU6" i="17"/>
  <c r="AU120" i="6"/>
  <c r="AU105" i="6"/>
  <c r="AU121" i="6"/>
  <c r="AU107" i="6"/>
  <c r="AU122" i="6"/>
  <c r="AU123" i="6"/>
  <c r="AU108" i="6"/>
  <c r="AU124" i="6"/>
  <c r="AU109" i="6"/>
  <c r="AU110" i="6"/>
  <c r="AU125" i="6"/>
  <c r="AU126" i="6"/>
  <c r="AU111" i="6"/>
  <c r="AU112" i="6"/>
  <c r="AU127" i="6"/>
  <c r="AU113" i="6"/>
  <c r="AU128" i="6"/>
  <c r="AU114" i="6"/>
  <c r="AU129" i="6"/>
  <c r="AU7" i="6"/>
  <c r="AU233" i="6" s="1"/>
  <c r="AU12" i="12"/>
  <c r="AU13" i="11"/>
  <c r="AS84" i="12"/>
  <c r="AS143" i="12"/>
  <c r="AS142" i="12"/>
  <c r="AS144" i="12"/>
  <c r="AS67" i="11"/>
  <c r="AS66" i="11" s="1"/>
  <c r="AS347" i="6"/>
  <c r="AS349" i="6" s="1"/>
  <c r="AZ9" i="36"/>
  <c r="AY75" i="36"/>
  <c r="AY64" i="36"/>
  <c r="AY53" i="36"/>
  <c r="AY42" i="36"/>
  <c r="AY31" i="36"/>
  <c r="AY20" i="36"/>
  <c r="AT380" i="6"/>
  <c r="AT130" i="6"/>
  <c r="AT338" i="6"/>
  <c r="AT285" i="6"/>
  <c r="AT389" i="6"/>
  <c r="AT115" i="6"/>
  <c r="AT100" i="6"/>
  <c r="AT206" i="6" s="1"/>
  <c r="AT91" i="11"/>
  <c r="AT105" i="11"/>
  <c r="AT58" i="11"/>
  <c r="AT41" i="12" s="1"/>
  <c r="AT119" i="11"/>
  <c r="AT133" i="11"/>
  <c r="AT130" i="11" s="1"/>
  <c r="AT131" i="11" s="1"/>
  <c r="AT147" i="11"/>
  <c r="AT144" i="11" s="1"/>
  <c r="AT145" i="11" s="1"/>
  <c r="AT161" i="11"/>
  <c r="AT158" i="11" s="1"/>
  <c r="AT159" i="11" s="1"/>
  <c r="AT14" i="11"/>
  <c r="AT348" i="6"/>
  <c r="AT82" i="6"/>
  <c r="AT83" i="6" s="1"/>
  <c r="AV8" i="12"/>
  <c r="AV8" i="11"/>
  <c r="AV8" i="35"/>
  <c r="AV8" i="14"/>
  <c r="AV8" i="26"/>
  <c r="AV8" i="22"/>
  <c r="AV8" i="13"/>
  <c r="AV8" i="16"/>
  <c r="AV8" i="17"/>
  <c r="AX64" i="6"/>
  <c r="AW65" i="6"/>
  <c r="AW8" i="6"/>
  <c r="AP390" i="6"/>
  <c r="AQ378" i="6"/>
  <c r="AP384" i="6"/>
  <c r="AR45" i="11"/>
  <c r="AS47" i="11" s="1"/>
  <c r="AR37" i="11"/>
  <c r="AS39" i="11" s="1"/>
  <c r="AR375" i="6"/>
  <c r="AR376" i="6" s="1"/>
  <c r="AR377" i="6" s="1"/>
  <c r="AR31" i="11"/>
  <c r="AW63" i="6"/>
  <c r="AV6" i="6"/>
  <c r="AV67" i="6"/>
  <c r="AU216" i="12"/>
  <c r="AU38" i="11"/>
  <c r="AU46" i="11"/>
  <c r="AR205" i="6"/>
  <c r="AS30" i="11"/>
  <c r="AS204" i="6"/>
  <c r="AS20" i="6"/>
  <c r="AS396" i="6" s="1"/>
  <c r="AR217" i="12"/>
  <c r="AR107" i="12"/>
  <c r="AT298" i="6"/>
  <c r="AT383" i="6"/>
  <c r="AT14" i="12"/>
  <c r="AT15" i="12" s="1"/>
  <c r="AT206" i="12"/>
  <c r="AT262" i="12" s="1"/>
  <c r="AV12" i="11"/>
  <c r="AV66" i="6"/>
  <c r="AU134" i="12"/>
  <c r="AU92" i="12"/>
  <c r="AU201" i="11" s="1"/>
  <c r="AT7" i="12"/>
  <c r="AT7" i="11"/>
  <c r="AT330" i="6"/>
  <c r="AT331" i="6" s="1"/>
  <c r="AT7" i="35"/>
  <c r="AT7" i="16"/>
  <c r="AT7" i="22"/>
  <c r="AT7" i="13"/>
  <c r="AT7" i="26"/>
  <c r="AT7" i="17"/>
  <c r="AT7" i="14"/>
  <c r="AQ39" i="12"/>
  <c r="AQ43" i="12" s="1"/>
  <c r="AQ59" i="11"/>
  <c r="AQ71" i="11" s="1"/>
  <c r="AQ72" i="11" s="1"/>
  <c r="AS247" i="6" l="1"/>
  <c r="AS254" i="6"/>
  <c r="AT236" i="6"/>
  <c r="AT237" i="6" s="1"/>
  <c r="AT239" i="6" s="1"/>
  <c r="AT241" i="6" s="1"/>
  <c r="AT265" i="6" s="1"/>
  <c r="AS24" i="11"/>
  <c r="AU234" i="6"/>
  <c r="AU19" i="11" s="1"/>
  <c r="AU18" i="11"/>
  <c r="AQ248" i="6"/>
  <c r="AR212" i="6"/>
  <c r="H210" i="6"/>
  <c r="I208" i="6"/>
  <c r="I217" i="6" s="1"/>
  <c r="AR218" i="6"/>
  <c r="AS209" i="6"/>
  <c r="AS213" i="6"/>
  <c r="AU183" i="6"/>
  <c r="AU167" i="6"/>
  <c r="AV164" i="6"/>
  <c r="AV163" i="6"/>
  <c r="AT160" i="11"/>
  <c r="AT162" i="11" s="1"/>
  <c r="AT171" i="11" s="1"/>
  <c r="M15" i="6"/>
  <c r="L16" i="6"/>
  <c r="AT132" i="11"/>
  <c r="AT134" i="11" s="1"/>
  <c r="AT169" i="11" s="1"/>
  <c r="AT146" i="11"/>
  <c r="AT148" i="11" s="1"/>
  <c r="AT170" i="11" s="1"/>
  <c r="AP250" i="6"/>
  <c r="AO208" i="12"/>
  <c r="AO224" i="12" s="1"/>
  <c r="AO225" i="12" s="1"/>
  <c r="AO226" i="12" s="1"/>
  <c r="AO259" i="6"/>
  <c r="AQ255" i="6"/>
  <c r="AT143" i="6"/>
  <c r="AP257" i="6"/>
  <c r="AV187" i="11"/>
  <c r="AV188" i="11"/>
  <c r="AV185" i="11"/>
  <c r="AV186" i="11"/>
  <c r="AR22" i="11"/>
  <c r="AR29" i="12" s="1"/>
  <c r="AS25" i="11"/>
  <c r="AS30" i="12" s="1"/>
  <c r="AR26" i="11"/>
  <c r="AS17" i="6"/>
  <c r="AR21" i="11"/>
  <c r="AQ28" i="12"/>
  <c r="AQ31" i="12" s="1"/>
  <c r="AQ249" i="6"/>
  <c r="AQ256" i="6"/>
  <c r="AP392" i="6"/>
  <c r="AP26" i="6" s="1"/>
  <c r="AU141" i="6"/>
  <c r="AU142" i="6" s="1"/>
  <c r="AU135" i="6"/>
  <c r="AU136" i="6" s="1"/>
  <c r="AP208" i="12"/>
  <c r="AP224" i="12" s="1"/>
  <c r="AP225" i="12" s="1"/>
  <c r="AP226" i="12" s="1"/>
  <c r="AO85" i="12"/>
  <c r="AO87" i="12" s="1"/>
  <c r="AO113" i="12" s="1"/>
  <c r="AO149" i="12"/>
  <c r="AP147" i="12"/>
  <c r="AO147" i="12"/>
  <c r="AP149" i="12"/>
  <c r="AO148" i="12"/>
  <c r="AP148" i="12"/>
  <c r="AU386" i="6"/>
  <c r="AU308" i="6"/>
  <c r="AO13" i="26"/>
  <c r="AV68" i="11"/>
  <c r="AV70" i="11" s="1"/>
  <c r="AT116" i="11"/>
  <c r="AT117" i="11" s="1"/>
  <c r="AT118" i="11" s="1"/>
  <c r="AT120" i="11" s="1"/>
  <c r="AT168" i="11" s="1"/>
  <c r="AT102" i="11"/>
  <c r="AT103" i="11" s="1"/>
  <c r="AT104" i="11" s="1"/>
  <c r="AT106" i="11" s="1"/>
  <c r="AT167" i="11" s="1"/>
  <c r="AT88" i="11"/>
  <c r="AT89" i="11" s="1"/>
  <c r="AT90" i="11" s="1"/>
  <c r="AT92" i="11" s="1"/>
  <c r="AT166" i="11" s="1"/>
  <c r="AR387" i="6"/>
  <c r="AR381" i="6"/>
  <c r="AS57" i="11"/>
  <c r="AS40" i="12" s="1"/>
  <c r="AS56" i="11"/>
  <c r="AT30" i="11"/>
  <c r="AV7" i="6"/>
  <c r="AV233" i="6" s="1"/>
  <c r="AV12" i="12"/>
  <c r="AV13" i="11"/>
  <c r="AV6" i="12"/>
  <c r="AV13" i="12" s="1"/>
  <c r="AV72" i="6"/>
  <c r="AV90" i="6" s="1"/>
  <c r="AV74" i="6"/>
  <c r="AV92" i="6" s="1"/>
  <c r="AV76" i="6"/>
  <c r="AV94" i="6" s="1"/>
  <c r="AV78" i="6"/>
  <c r="AV96" i="6" s="1"/>
  <c r="AV80" i="6"/>
  <c r="AV98" i="6" s="1"/>
  <c r="AV73" i="6"/>
  <c r="AV91" i="6" s="1"/>
  <c r="AV75" i="6"/>
  <c r="AV93" i="6" s="1"/>
  <c r="AV77" i="6"/>
  <c r="AV95" i="6" s="1"/>
  <c r="AV79" i="6"/>
  <c r="AV97" i="6" s="1"/>
  <c r="AV81" i="6"/>
  <c r="AV99" i="6" s="1"/>
  <c r="AV6" i="11"/>
  <c r="AV52" i="11" s="1"/>
  <c r="AV106" i="6"/>
  <c r="AV6" i="35"/>
  <c r="AV6" i="22"/>
  <c r="AV6" i="14"/>
  <c r="AV6" i="26"/>
  <c r="AV6" i="16"/>
  <c r="AV6" i="17"/>
  <c r="AV6" i="13"/>
  <c r="AV105" i="6"/>
  <c r="AV121" i="6"/>
  <c r="AV120" i="6"/>
  <c r="AV107" i="6"/>
  <c r="AV122" i="6"/>
  <c r="AV108" i="6"/>
  <c r="AV123" i="6"/>
  <c r="AV109" i="6"/>
  <c r="AV124" i="6"/>
  <c r="AV110" i="6"/>
  <c r="AV125" i="6"/>
  <c r="AV126" i="6"/>
  <c r="AV111" i="6"/>
  <c r="AV112" i="6"/>
  <c r="AV127" i="6"/>
  <c r="AV113" i="6"/>
  <c r="AV128" i="6"/>
  <c r="AV114" i="6"/>
  <c r="AV129" i="6"/>
  <c r="AQ390" i="6"/>
  <c r="AQ384" i="6"/>
  <c r="AR378" i="6"/>
  <c r="AW8" i="12"/>
  <c r="AW8" i="35"/>
  <c r="AW8" i="14"/>
  <c r="AW8" i="26"/>
  <c r="AW8" i="22"/>
  <c r="AW8" i="11"/>
  <c r="AW8" i="16"/>
  <c r="AW8" i="17"/>
  <c r="AW8" i="13"/>
  <c r="AY64" i="6"/>
  <c r="AX65" i="6"/>
  <c r="AX8" i="6"/>
  <c r="AT204" i="6"/>
  <c r="AT20" i="6"/>
  <c r="AT396" i="6" s="1"/>
  <c r="AZ75" i="36"/>
  <c r="AZ64" i="36"/>
  <c r="AZ53" i="36"/>
  <c r="AZ42" i="36"/>
  <c r="AZ31" i="36"/>
  <c r="AZ20" i="36"/>
  <c r="BA9" i="36"/>
  <c r="AS217" i="12"/>
  <c r="AS107" i="12"/>
  <c r="AU7" i="12"/>
  <c r="AU7" i="11"/>
  <c r="AU330" i="6"/>
  <c r="AU331" i="6" s="1"/>
  <c r="AU7" i="13"/>
  <c r="AU7" i="26"/>
  <c r="AU7" i="17"/>
  <c r="AU7" i="14"/>
  <c r="AU7" i="35"/>
  <c r="AU7" i="16"/>
  <c r="AU7" i="22"/>
  <c r="AU285" i="6"/>
  <c r="AU338" i="6"/>
  <c r="AU389" i="6"/>
  <c r="AU115" i="6"/>
  <c r="AU298" i="6"/>
  <c r="AU383" i="6"/>
  <c r="AU348" i="6"/>
  <c r="AU82" i="6"/>
  <c r="AU83" i="6" s="1"/>
  <c r="AU14" i="12"/>
  <c r="AU15" i="12" s="1"/>
  <c r="AU206" i="12"/>
  <c r="AU262" i="12" s="1"/>
  <c r="AS172" i="11"/>
  <c r="AS25" i="12" s="1"/>
  <c r="AS26" i="12" s="1"/>
  <c r="AV216" i="12"/>
  <c r="AV38" i="11"/>
  <c r="AV46" i="11"/>
  <c r="AT84" i="12"/>
  <c r="AT143" i="12"/>
  <c r="AT144" i="12"/>
  <c r="AT67" i="11"/>
  <c r="AT66" i="11" s="1"/>
  <c r="AT142" i="12"/>
  <c r="AS205" i="6"/>
  <c r="AS45" i="11"/>
  <c r="AT47" i="11" s="1"/>
  <c r="AS37" i="11"/>
  <c r="AT39" i="11" s="1"/>
  <c r="AS375" i="6"/>
  <c r="AS376" i="6" s="1"/>
  <c r="AS377" i="6" s="1"/>
  <c r="AS31" i="11"/>
  <c r="AX63" i="6"/>
  <c r="AW6" i="6"/>
  <c r="AW67" i="6"/>
  <c r="AW12" i="11"/>
  <c r="AW66" i="6"/>
  <c r="AV134" i="12"/>
  <c r="AV92" i="12"/>
  <c r="AV201" i="11" s="1"/>
  <c r="AT347" i="6"/>
  <c r="AT349" i="6" s="1"/>
  <c r="AU380" i="6"/>
  <c r="AU130" i="6"/>
  <c r="AU100" i="6"/>
  <c r="AU206" i="6" s="1"/>
  <c r="AU91" i="11"/>
  <c r="AU105" i="11"/>
  <c r="AU102" i="11" s="1"/>
  <c r="AU103" i="11" s="1"/>
  <c r="AU58" i="11"/>
  <c r="AU41" i="12" s="1"/>
  <c r="AU119" i="11"/>
  <c r="AU116" i="11" s="1"/>
  <c r="AU117" i="11" s="1"/>
  <c r="AU133" i="11"/>
  <c r="AU130" i="11" s="1"/>
  <c r="AU131" i="11" s="1"/>
  <c r="AU147" i="11"/>
  <c r="AU144" i="11" s="1"/>
  <c r="AU145" i="11" s="1"/>
  <c r="AU161" i="11"/>
  <c r="AU158" i="11" s="1"/>
  <c r="AU159" i="11" s="1"/>
  <c r="AU14" i="11"/>
  <c r="AR39" i="12"/>
  <c r="AR43" i="12" s="1"/>
  <c r="AR59" i="11"/>
  <c r="AR71" i="11" s="1"/>
  <c r="AR72" i="11" s="1"/>
  <c r="AT247" i="6" l="1"/>
  <c r="AT254" i="6"/>
  <c r="AV234" i="6"/>
  <c r="AV19" i="11" s="1"/>
  <c r="AV18" i="11"/>
  <c r="AU236" i="6"/>
  <c r="AU237" i="6" s="1"/>
  <c r="AU239" i="6" s="1"/>
  <c r="AU241" i="6" s="1"/>
  <c r="AU265" i="6" s="1"/>
  <c r="AT24" i="11"/>
  <c r="AR248" i="6"/>
  <c r="AS212" i="6"/>
  <c r="I210" i="6"/>
  <c r="J208" i="6"/>
  <c r="J217" i="6" s="1"/>
  <c r="AS218" i="6"/>
  <c r="AT209" i="6"/>
  <c r="AT213" i="6"/>
  <c r="AV183" i="6"/>
  <c r="AV167" i="6"/>
  <c r="AW164" i="6"/>
  <c r="AW163" i="6"/>
  <c r="AU160" i="11"/>
  <c r="AU162" i="11" s="1"/>
  <c r="AU171" i="11" s="1"/>
  <c r="N15" i="6"/>
  <c r="M16" i="6"/>
  <c r="AU132" i="11"/>
  <c r="AU134" i="11" s="1"/>
  <c r="AU169" i="11" s="1"/>
  <c r="AU146" i="11"/>
  <c r="AU148" i="11" s="1"/>
  <c r="AU170" i="11" s="1"/>
  <c r="AP259" i="6"/>
  <c r="AQ250" i="6"/>
  <c r="AQ37" i="12"/>
  <c r="AQ45" i="12" s="1"/>
  <c r="AQ208" i="12" s="1"/>
  <c r="AQ224" i="12" s="1"/>
  <c r="AQ225" i="12" s="1"/>
  <c r="AQ226" i="12" s="1"/>
  <c r="AU88" i="11"/>
  <c r="AU89" i="11" s="1"/>
  <c r="AU90" i="11" s="1"/>
  <c r="AU92" i="11" s="1"/>
  <c r="AU166" i="11" s="1"/>
  <c r="AQ257" i="6"/>
  <c r="AU143" i="6"/>
  <c r="AR255" i="6"/>
  <c r="AR256" i="6" s="1"/>
  <c r="AW187" i="11"/>
  <c r="AW188" i="11"/>
  <c r="AW185" i="11"/>
  <c r="AW186" i="11"/>
  <c r="AS22" i="11"/>
  <c r="AS29" i="12" s="1"/>
  <c r="AT25" i="11"/>
  <c r="AT30" i="12" s="1"/>
  <c r="AS26" i="11"/>
  <c r="AS21" i="11"/>
  <c r="AR28" i="12"/>
  <c r="AR31" i="12" s="1"/>
  <c r="AP87" i="12"/>
  <c r="AP113" i="12" s="1"/>
  <c r="AR249" i="6"/>
  <c r="AP13" i="26"/>
  <c r="AV141" i="6"/>
  <c r="AV142" i="6" s="1"/>
  <c r="AV135" i="6"/>
  <c r="AV136" i="6" s="1"/>
  <c r="AU118" i="11"/>
  <c r="AU120" i="11" s="1"/>
  <c r="AU168" i="11" s="1"/>
  <c r="AV308" i="6"/>
  <c r="AV386" i="6"/>
  <c r="AU104" i="11"/>
  <c r="AU106" i="11" s="1"/>
  <c r="AU167" i="11" s="1"/>
  <c r="AW68" i="11"/>
  <c r="AW70" i="11" s="1"/>
  <c r="AQ392" i="6"/>
  <c r="AQ13" i="26" s="1"/>
  <c r="AT172" i="11"/>
  <c r="AT25" i="12" s="1"/>
  <c r="AT26" i="12" s="1"/>
  <c r="AT56" i="11"/>
  <c r="AS387" i="6"/>
  <c r="AS381" i="6"/>
  <c r="AT57" i="11"/>
  <c r="AT40" i="12" s="1"/>
  <c r="AW7" i="6"/>
  <c r="AW233" i="6" s="1"/>
  <c r="AW12" i="12"/>
  <c r="AW13" i="11"/>
  <c r="AW6" i="12"/>
  <c r="AW13" i="12" s="1"/>
  <c r="AW73" i="6"/>
  <c r="AW91" i="6" s="1"/>
  <c r="AW75" i="6"/>
  <c r="AW93" i="6" s="1"/>
  <c r="AW77" i="6"/>
  <c r="AW95" i="6" s="1"/>
  <c r="AW79" i="6"/>
  <c r="AW97" i="6" s="1"/>
  <c r="AW81" i="6"/>
  <c r="AW99" i="6" s="1"/>
  <c r="AW72" i="6"/>
  <c r="AW90" i="6" s="1"/>
  <c r="AW74" i="6"/>
  <c r="AW92" i="6" s="1"/>
  <c r="AW76" i="6"/>
  <c r="AW94" i="6" s="1"/>
  <c r="AW78" i="6"/>
  <c r="AW96" i="6" s="1"/>
  <c r="AW80" i="6"/>
  <c r="AW98" i="6" s="1"/>
  <c r="AW6" i="11"/>
  <c r="AW52" i="11" s="1"/>
  <c r="AW106" i="6"/>
  <c r="AW6" i="35"/>
  <c r="AW6" i="22"/>
  <c r="AW6" i="14"/>
  <c r="AW6" i="13"/>
  <c r="AW6" i="26"/>
  <c r="AW6" i="16"/>
  <c r="AW6" i="17"/>
  <c r="AW120" i="6"/>
  <c r="AW105" i="6"/>
  <c r="AW121" i="6"/>
  <c r="AW107" i="6"/>
  <c r="AW122" i="6"/>
  <c r="AW123" i="6"/>
  <c r="AW108" i="6"/>
  <c r="AW124" i="6"/>
  <c r="AW109" i="6"/>
  <c r="AW110" i="6"/>
  <c r="AW125" i="6"/>
  <c r="AW126" i="6"/>
  <c r="AW111" i="6"/>
  <c r="AW112" i="6"/>
  <c r="AW127" i="6"/>
  <c r="AW113" i="6"/>
  <c r="AW128" i="6"/>
  <c r="AW114" i="6"/>
  <c r="AW129" i="6"/>
  <c r="AU204" i="6"/>
  <c r="AU20" i="6"/>
  <c r="AU396" i="6" s="1"/>
  <c r="AU30" i="11"/>
  <c r="AX12" i="11"/>
  <c r="AX66" i="6"/>
  <c r="AW134" i="12"/>
  <c r="AW92" i="12"/>
  <c r="AW201" i="11" s="1"/>
  <c r="AV100" i="6"/>
  <c r="AV206" i="6" s="1"/>
  <c r="AV298" i="6"/>
  <c r="AV383" i="6"/>
  <c r="AV14" i="12"/>
  <c r="AV15" i="12" s="1"/>
  <c r="AV206" i="12"/>
  <c r="AV262" i="12" s="1"/>
  <c r="AT45" i="11"/>
  <c r="AU47" i="11" s="1"/>
  <c r="AT37" i="11"/>
  <c r="AU39" i="11" s="1"/>
  <c r="AT375" i="6"/>
  <c r="AT376" i="6" s="1"/>
  <c r="AT377" i="6" s="1"/>
  <c r="AT31" i="11"/>
  <c r="AW216" i="12"/>
  <c r="AW38" i="11"/>
  <c r="AW46" i="11"/>
  <c r="AY63" i="6"/>
  <c r="AX6" i="6"/>
  <c r="AX67" i="6"/>
  <c r="AT217" i="12"/>
  <c r="AT107" i="12"/>
  <c r="AU84" i="12"/>
  <c r="AU143" i="12"/>
  <c r="AU142" i="12"/>
  <c r="AU144" i="12"/>
  <c r="AU67" i="11"/>
  <c r="AU66" i="11" s="1"/>
  <c r="AU347" i="6"/>
  <c r="AU349" i="6" s="1"/>
  <c r="BB9" i="36"/>
  <c r="BA75" i="36"/>
  <c r="BA64" i="36"/>
  <c r="BA53" i="36"/>
  <c r="BA42" i="36"/>
  <c r="BA31" i="36"/>
  <c r="BA20" i="36"/>
  <c r="AT205" i="6"/>
  <c r="AX8" i="12"/>
  <c r="AX8" i="11"/>
  <c r="AX8" i="35"/>
  <c r="AX8" i="13"/>
  <c r="AX8" i="14"/>
  <c r="AX8" i="26"/>
  <c r="AX8" i="22"/>
  <c r="AX8" i="16"/>
  <c r="AX8" i="17"/>
  <c r="AZ64" i="6"/>
  <c r="AY65" i="6"/>
  <c r="AY8" i="6"/>
  <c r="AR390" i="6"/>
  <c r="AS378" i="6"/>
  <c r="AR384" i="6"/>
  <c r="AV380" i="6"/>
  <c r="AV130" i="6"/>
  <c r="AV338" i="6"/>
  <c r="AV285" i="6"/>
  <c r="AV389" i="6"/>
  <c r="AV115" i="6"/>
  <c r="AV91" i="11"/>
  <c r="AV105" i="11"/>
  <c r="AV58" i="11"/>
  <c r="AV41" i="12" s="1"/>
  <c r="AV119" i="11"/>
  <c r="AV133" i="11"/>
  <c r="AV130" i="11" s="1"/>
  <c r="AV131" i="11" s="1"/>
  <c r="AV147" i="11"/>
  <c r="AV144" i="11" s="1"/>
  <c r="AV145" i="11" s="1"/>
  <c r="AV161" i="11"/>
  <c r="AV158" i="11" s="1"/>
  <c r="AV159" i="11" s="1"/>
  <c r="AV14" i="11"/>
  <c r="AV348" i="6"/>
  <c r="AV82" i="6"/>
  <c r="AV83" i="6" s="1"/>
  <c r="AV7" i="12"/>
  <c r="AV7" i="11"/>
  <c r="AV330" i="6"/>
  <c r="AV331" i="6" s="1"/>
  <c r="AV7" i="35"/>
  <c r="AV7" i="16"/>
  <c r="AV7" i="22"/>
  <c r="AV7" i="13"/>
  <c r="AV7" i="26"/>
  <c r="AV7" i="17"/>
  <c r="AV7" i="14"/>
  <c r="AS39" i="12"/>
  <c r="AS43" i="12" s="1"/>
  <c r="AS59" i="11"/>
  <c r="AS71" i="11" s="1"/>
  <c r="AS72" i="11" s="1"/>
  <c r="AU247" i="6" l="1"/>
  <c r="AU254" i="6"/>
  <c r="AW234" i="6"/>
  <c r="AW19" i="11" s="1"/>
  <c r="AW18" i="11"/>
  <c r="AV236" i="6"/>
  <c r="AV237" i="6" s="1"/>
  <c r="AV239" i="6" s="1"/>
  <c r="AV241" i="6" s="1"/>
  <c r="AV265" i="6" s="1"/>
  <c r="AU24" i="11"/>
  <c r="AS248" i="6"/>
  <c r="AT212" i="6"/>
  <c r="K208" i="6"/>
  <c r="K217" i="6" s="1"/>
  <c r="J210" i="6"/>
  <c r="AT218" i="6"/>
  <c r="AU209" i="6"/>
  <c r="AU213" i="6"/>
  <c r="AW183" i="6"/>
  <c r="AW167" i="6"/>
  <c r="AX164" i="6"/>
  <c r="AX163" i="6"/>
  <c r="AV160" i="11"/>
  <c r="AV162" i="11" s="1"/>
  <c r="AV171" i="11" s="1"/>
  <c r="O15" i="6"/>
  <c r="N16" i="6"/>
  <c r="AV132" i="11"/>
  <c r="AV134" i="11" s="1"/>
  <c r="AV169" i="11" s="1"/>
  <c r="AV146" i="11"/>
  <c r="AV148" i="11" s="1"/>
  <c r="AV170" i="11" s="1"/>
  <c r="AR250" i="6"/>
  <c r="AQ259" i="6"/>
  <c r="AQ83" i="12"/>
  <c r="AQ85" i="12" s="1"/>
  <c r="AQ87" i="12" s="1"/>
  <c r="AQ113" i="12" s="1"/>
  <c r="AR37" i="12"/>
  <c r="AR45" i="12" s="1"/>
  <c r="AR208" i="12" s="1"/>
  <c r="AR224" i="12" s="1"/>
  <c r="AR225" i="12" s="1"/>
  <c r="AR226" i="12" s="1"/>
  <c r="AV143" i="6"/>
  <c r="AR257" i="6"/>
  <c r="AS255" i="6"/>
  <c r="AS256" i="6" s="1"/>
  <c r="AX187" i="11"/>
  <c r="AX188" i="11"/>
  <c r="AX185" i="11"/>
  <c r="AX186" i="11"/>
  <c r="AT22" i="11"/>
  <c r="AT29" i="12" s="1"/>
  <c r="AU25" i="11"/>
  <c r="AU30" i="12" s="1"/>
  <c r="AT26" i="11"/>
  <c r="AT17" i="6"/>
  <c r="AU17" i="6"/>
  <c r="AS28" i="12"/>
  <c r="AS31" i="12" s="1"/>
  <c r="AT21" i="11"/>
  <c r="AS249" i="6"/>
  <c r="AW141" i="6"/>
  <c r="AW142" i="6" s="1"/>
  <c r="AW135" i="6"/>
  <c r="AW136" i="6" s="1"/>
  <c r="AR392" i="6"/>
  <c r="AR26" i="6" s="1"/>
  <c r="AW308" i="6"/>
  <c r="AW386" i="6"/>
  <c r="AV88" i="11"/>
  <c r="AV89" i="11" s="1"/>
  <c r="AV90" i="11" s="1"/>
  <c r="AV92" i="11" s="1"/>
  <c r="AV166" i="11" s="1"/>
  <c r="AV116" i="11"/>
  <c r="AV117" i="11" s="1"/>
  <c r="AV118" i="11" s="1"/>
  <c r="AV120" i="11" s="1"/>
  <c r="AV168" i="11" s="1"/>
  <c r="AV102" i="11"/>
  <c r="AV103" i="11" s="1"/>
  <c r="AV104" i="11" s="1"/>
  <c r="AV106" i="11" s="1"/>
  <c r="AV167" i="11" s="1"/>
  <c r="AX68" i="11"/>
  <c r="AX70" i="11" s="1"/>
  <c r="AQ26" i="6"/>
  <c r="AU172" i="11"/>
  <c r="AU25" i="12" s="1"/>
  <c r="AU26" i="12" s="1"/>
  <c r="AU57" i="11"/>
  <c r="AU40" i="12" s="1"/>
  <c r="AU56" i="11"/>
  <c r="AV30" i="11"/>
  <c r="AV347" i="6"/>
  <c r="AV349" i="6" s="1"/>
  <c r="AS390" i="6"/>
  <c r="AS384" i="6"/>
  <c r="AT378" i="6"/>
  <c r="AY8" i="12"/>
  <c r="AY8" i="35"/>
  <c r="AY8" i="14"/>
  <c r="AY8" i="26"/>
  <c r="AY8" i="22"/>
  <c r="AY8" i="11"/>
  <c r="AY8" i="16"/>
  <c r="AY8" i="17"/>
  <c r="AY8" i="13"/>
  <c r="BA64" i="6"/>
  <c r="AZ65" i="6"/>
  <c r="AZ8" i="6"/>
  <c r="BB75" i="36"/>
  <c r="BB64" i="36"/>
  <c r="BB53" i="36"/>
  <c r="BB42" i="36"/>
  <c r="BB31" i="36"/>
  <c r="BB20" i="36"/>
  <c r="BC9" i="36"/>
  <c r="AZ63" i="6"/>
  <c r="AY6" i="6"/>
  <c r="AY67" i="6"/>
  <c r="AX7" i="6"/>
  <c r="AX233" i="6" s="1"/>
  <c r="AX12" i="12"/>
  <c r="AX13" i="11"/>
  <c r="AU45" i="11"/>
  <c r="AV47" i="11" s="1"/>
  <c r="AU37" i="11"/>
  <c r="AV39" i="11" s="1"/>
  <c r="AU375" i="6"/>
  <c r="AU376" i="6" s="1"/>
  <c r="AU377" i="6" s="1"/>
  <c r="AU31" i="11"/>
  <c r="AW380" i="6"/>
  <c r="AW130" i="6"/>
  <c r="AW100" i="6"/>
  <c r="AW206" i="6" s="1"/>
  <c r="AW91" i="11"/>
  <c r="AW105" i="11"/>
  <c r="AW58" i="11"/>
  <c r="AW41" i="12" s="1"/>
  <c r="AW119" i="11"/>
  <c r="AW133" i="11"/>
  <c r="AW130" i="11" s="1"/>
  <c r="AW131" i="11" s="1"/>
  <c r="AW147" i="11"/>
  <c r="AW144" i="11" s="1"/>
  <c r="AW145" i="11" s="1"/>
  <c r="AW161" i="11"/>
  <c r="AW158" i="11" s="1"/>
  <c r="AW159" i="11" s="1"/>
  <c r="AW14" i="11"/>
  <c r="AT387" i="6"/>
  <c r="AT381" i="6"/>
  <c r="AT39" i="12"/>
  <c r="AT43" i="12" s="1"/>
  <c r="AT59" i="11"/>
  <c r="AT71" i="11" s="1"/>
  <c r="AT72" i="11" s="1"/>
  <c r="AV204" i="6"/>
  <c r="AV20" i="6"/>
  <c r="AV396" i="6" s="1"/>
  <c r="AY12" i="11"/>
  <c r="AY66" i="6"/>
  <c r="AX134" i="12"/>
  <c r="AX92" i="12"/>
  <c r="AX201" i="11" s="1"/>
  <c r="AU217" i="12"/>
  <c r="AU107" i="12"/>
  <c r="AX6" i="12"/>
  <c r="AX13" i="12" s="1"/>
  <c r="AX72" i="6"/>
  <c r="AX90" i="6" s="1"/>
  <c r="AX74" i="6"/>
  <c r="AX92" i="6" s="1"/>
  <c r="AX76" i="6"/>
  <c r="AX94" i="6" s="1"/>
  <c r="AX78" i="6"/>
  <c r="AX96" i="6" s="1"/>
  <c r="AX80" i="6"/>
  <c r="AX98" i="6" s="1"/>
  <c r="AX73" i="6"/>
  <c r="AX91" i="6" s="1"/>
  <c r="AX75" i="6"/>
  <c r="AX93" i="6" s="1"/>
  <c r="AX77" i="6"/>
  <c r="AX95" i="6" s="1"/>
  <c r="AX79" i="6"/>
  <c r="AX97" i="6" s="1"/>
  <c r="AX81" i="6"/>
  <c r="AX99" i="6" s="1"/>
  <c r="AX6" i="11"/>
  <c r="AX52" i="11" s="1"/>
  <c r="AX106" i="6"/>
  <c r="AX6" i="35"/>
  <c r="AX6" i="22"/>
  <c r="AX6" i="14"/>
  <c r="AX6" i="26"/>
  <c r="AX6" i="16"/>
  <c r="AX6" i="17"/>
  <c r="AX6" i="13"/>
  <c r="AX105" i="6"/>
  <c r="AX121" i="6"/>
  <c r="AX120" i="6"/>
  <c r="AX107" i="6"/>
  <c r="AX122" i="6"/>
  <c r="AX108" i="6"/>
  <c r="AX123" i="6"/>
  <c r="AX109" i="6"/>
  <c r="AX124" i="6"/>
  <c r="AX110" i="6"/>
  <c r="AX125" i="6"/>
  <c r="AX126" i="6"/>
  <c r="AX111" i="6"/>
  <c r="AX112" i="6"/>
  <c r="AX127" i="6"/>
  <c r="AX113" i="6"/>
  <c r="AX128" i="6"/>
  <c r="AX114" i="6"/>
  <c r="AX129" i="6"/>
  <c r="AV84" i="12"/>
  <c r="AV143" i="12"/>
  <c r="AV144" i="12"/>
  <c r="AV67" i="11"/>
  <c r="AV66" i="11" s="1"/>
  <c r="AV142" i="12"/>
  <c r="AX216" i="12"/>
  <c r="AX38" i="11"/>
  <c r="AX46" i="11"/>
  <c r="AU205" i="6"/>
  <c r="AW285" i="6"/>
  <c r="AW338" i="6"/>
  <c r="AW389" i="6"/>
  <c r="AW115" i="6"/>
  <c r="AW298" i="6"/>
  <c r="AW383" i="6"/>
  <c r="AW348" i="6"/>
  <c r="AW82" i="6"/>
  <c r="AW83" i="6" s="1"/>
  <c r="AW14" i="12"/>
  <c r="AW15" i="12" s="1"/>
  <c r="AW206" i="12"/>
  <c r="AW262" i="12" s="1"/>
  <c r="AW7" i="12"/>
  <c r="AW7" i="11"/>
  <c r="AW330" i="6"/>
  <c r="AW331" i="6" s="1"/>
  <c r="AW7" i="13"/>
  <c r="AW7" i="26"/>
  <c r="AW7" i="17"/>
  <c r="AW7" i="14"/>
  <c r="AW7" i="35"/>
  <c r="AW7" i="16"/>
  <c r="AW7" i="22"/>
  <c r="AV247" i="6" l="1"/>
  <c r="AV254" i="6"/>
  <c r="AX234" i="6"/>
  <c r="AX19" i="11" s="1"/>
  <c r="AX18" i="11"/>
  <c r="AW236" i="6"/>
  <c r="AW237" i="6" s="1"/>
  <c r="AW239" i="6" s="1"/>
  <c r="AW241" i="6" s="1"/>
  <c r="AW265" i="6" s="1"/>
  <c r="AV24" i="11"/>
  <c r="AU212" i="6"/>
  <c r="K210" i="6"/>
  <c r="L208" i="6"/>
  <c r="L217" i="6" s="1"/>
  <c r="AU218" i="6"/>
  <c r="AV209" i="6"/>
  <c r="AV213" i="6"/>
  <c r="AX183" i="6"/>
  <c r="AX167" i="6"/>
  <c r="AY164" i="6"/>
  <c r="AY163" i="6"/>
  <c r="AW160" i="11"/>
  <c r="AW162" i="11" s="1"/>
  <c r="AW171" i="11" s="1"/>
  <c r="P15" i="6"/>
  <c r="O16" i="6"/>
  <c r="AW132" i="11"/>
  <c r="AW134" i="11" s="1"/>
  <c r="AW169" i="11" s="1"/>
  <c r="AW146" i="11"/>
  <c r="AW148" i="11" s="1"/>
  <c r="AW170" i="11" s="1"/>
  <c r="AR259" i="6"/>
  <c r="AS250" i="6"/>
  <c r="AR83" i="12"/>
  <c r="AR85" i="12" s="1"/>
  <c r="AR87" i="12" s="1"/>
  <c r="AR113" i="12" s="1"/>
  <c r="AQ149" i="12"/>
  <c r="AQ148" i="12"/>
  <c r="AQ147" i="12"/>
  <c r="AS37" i="12"/>
  <c r="AS45" i="12" s="1"/>
  <c r="AS208" i="12" s="1"/>
  <c r="AS224" i="12" s="1"/>
  <c r="AS225" i="12" s="1"/>
  <c r="AS226" i="12" s="1"/>
  <c r="AW143" i="6"/>
  <c r="AS257" i="6"/>
  <c r="AY187" i="11"/>
  <c r="AY188" i="11"/>
  <c r="AY185" i="11"/>
  <c r="AY186" i="11"/>
  <c r="AU22" i="11"/>
  <c r="AU29" i="12" s="1"/>
  <c r="AV25" i="11"/>
  <c r="AV30" i="12" s="1"/>
  <c r="AU26" i="11"/>
  <c r="AV17" i="6"/>
  <c r="AT28" i="12"/>
  <c r="AT31" i="12" s="1"/>
  <c r="AU21" i="11"/>
  <c r="AX135" i="6"/>
  <c r="AX136" i="6" s="1"/>
  <c r="AX141" i="6"/>
  <c r="AX142" i="6" s="1"/>
  <c r="AR13" i="26"/>
  <c r="AX308" i="6"/>
  <c r="AX386" i="6"/>
  <c r="AY68" i="11"/>
  <c r="AY70" i="11" s="1"/>
  <c r="AW88" i="11"/>
  <c r="AW89" i="11" s="1"/>
  <c r="AW90" i="11" s="1"/>
  <c r="AW92" i="11" s="1"/>
  <c r="AW166" i="11" s="1"/>
  <c r="AW116" i="11"/>
  <c r="AW117" i="11" s="1"/>
  <c r="AW118" i="11" s="1"/>
  <c r="AW120" i="11" s="1"/>
  <c r="AW168" i="11" s="1"/>
  <c r="AW102" i="11"/>
  <c r="AW103" i="11" s="1"/>
  <c r="AW104" i="11" s="1"/>
  <c r="AW106" i="11" s="1"/>
  <c r="AW167" i="11" s="1"/>
  <c r="AS392" i="6"/>
  <c r="AS13" i="26" s="1"/>
  <c r="AV57" i="11"/>
  <c r="AV40" i="12" s="1"/>
  <c r="AW84" i="12"/>
  <c r="AW143" i="12"/>
  <c r="AW142" i="12"/>
  <c r="AW144" i="12"/>
  <c r="AW67" i="11"/>
  <c r="AW66" i="11" s="1"/>
  <c r="AW347" i="6"/>
  <c r="AW349" i="6" s="1"/>
  <c r="AX380" i="6"/>
  <c r="AX130" i="6"/>
  <c r="AX338" i="6"/>
  <c r="AX285" i="6"/>
  <c r="AX389" i="6"/>
  <c r="AX115" i="6"/>
  <c r="AX100" i="6"/>
  <c r="AX206" i="6" s="1"/>
  <c r="AX91" i="11"/>
  <c r="AX105" i="11"/>
  <c r="AX58" i="11"/>
  <c r="AX41" i="12" s="1"/>
  <c r="AX119" i="11"/>
  <c r="AX133" i="11"/>
  <c r="AX130" i="11" s="1"/>
  <c r="AX131" i="11" s="1"/>
  <c r="AX147" i="11"/>
  <c r="AX144" i="11" s="1"/>
  <c r="AX145" i="11" s="1"/>
  <c r="AX161" i="11"/>
  <c r="AX158" i="11" s="1"/>
  <c r="AX159" i="11" s="1"/>
  <c r="AX14" i="11"/>
  <c r="AX348" i="6"/>
  <c r="AX82" i="6"/>
  <c r="AX83" i="6" s="1"/>
  <c r="AY7" i="6"/>
  <c r="AY233" i="6" s="1"/>
  <c r="AY12" i="12"/>
  <c r="AY13" i="11"/>
  <c r="AU387" i="6"/>
  <c r="AU381" i="6"/>
  <c r="AY6" i="12"/>
  <c r="AY13" i="12" s="1"/>
  <c r="AY73" i="6"/>
  <c r="AY91" i="6" s="1"/>
  <c r="AY75" i="6"/>
  <c r="AY93" i="6" s="1"/>
  <c r="AY77" i="6"/>
  <c r="AY95" i="6" s="1"/>
  <c r="AY79" i="6"/>
  <c r="AY97" i="6" s="1"/>
  <c r="AY81" i="6"/>
  <c r="AY99" i="6" s="1"/>
  <c r="AY72" i="6"/>
  <c r="AY74" i="6"/>
  <c r="AY92" i="6" s="1"/>
  <c r="AY76" i="6"/>
  <c r="AY94" i="6" s="1"/>
  <c r="AY78" i="6"/>
  <c r="AY96" i="6" s="1"/>
  <c r="AY80" i="6"/>
  <c r="AY98" i="6" s="1"/>
  <c r="AY6" i="11"/>
  <c r="AY52" i="11" s="1"/>
  <c r="AY106" i="6"/>
  <c r="AY6" i="35"/>
  <c r="AY6" i="22"/>
  <c r="AY6" i="26"/>
  <c r="AY6" i="13"/>
  <c r="AY6" i="14"/>
  <c r="AY6" i="16"/>
  <c r="AY6" i="17"/>
  <c r="AY120" i="6"/>
  <c r="AY105" i="6"/>
  <c r="AY121" i="6"/>
  <c r="AY107" i="6"/>
  <c r="AY122" i="6"/>
  <c r="AY123" i="6"/>
  <c r="AY108" i="6"/>
  <c r="AY124" i="6"/>
  <c r="AY109" i="6"/>
  <c r="AY110" i="6"/>
  <c r="AY125" i="6"/>
  <c r="AY126" i="6"/>
  <c r="AY111" i="6"/>
  <c r="AY112" i="6"/>
  <c r="AY127" i="6"/>
  <c r="AY113" i="6"/>
  <c r="AY128" i="6"/>
  <c r="AY114" i="6"/>
  <c r="AY129" i="6"/>
  <c r="BD9" i="36"/>
  <c r="BC75" i="36"/>
  <c r="BC64" i="36"/>
  <c r="BC53" i="36"/>
  <c r="BC42" i="36"/>
  <c r="BC31" i="36"/>
  <c r="BC20" i="36"/>
  <c r="AZ12" i="11"/>
  <c r="AZ66" i="6"/>
  <c r="AY134" i="12"/>
  <c r="AY92" i="12"/>
  <c r="AY201" i="11" s="1"/>
  <c r="AV45" i="11"/>
  <c r="AW47" i="11" s="1"/>
  <c r="AV37" i="11"/>
  <c r="AW39" i="11" s="1"/>
  <c r="AV375" i="6"/>
  <c r="AV376" i="6" s="1"/>
  <c r="AV377" i="6" s="1"/>
  <c r="AV31" i="11"/>
  <c r="AV56" i="11"/>
  <c r="AW30" i="11"/>
  <c r="AW204" i="6"/>
  <c r="AW20" i="6"/>
  <c r="AW396" i="6" s="1"/>
  <c r="AV217" i="12"/>
  <c r="AV107" i="12"/>
  <c r="AX298" i="6"/>
  <c r="AX383" i="6"/>
  <c r="AX14" i="12"/>
  <c r="AX15" i="12" s="1"/>
  <c r="AX206" i="12"/>
  <c r="AX262" i="12" s="1"/>
  <c r="AY216" i="12"/>
  <c r="AY38" i="11"/>
  <c r="AY46" i="11"/>
  <c r="AV205" i="6"/>
  <c r="AX7" i="12"/>
  <c r="AX7" i="11"/>
  <c r="AX330" i="6"/>
  <c r="AX331" i="6" s="1"/>
  <c r="AX7" i="35"/>
  <c r="AX7" i="16"/>
  <c r="AX7" i="22"/>
  <c r="AX7" i="13"/>
  <c r="AX7" i="26"/>
  <c r="AX7" i="17"/>
  <c r="AX7" i="14"/>
  <c r="BA63" i="6"/>
  <c r="AZ6" i="6"/>
  <c r="AZ67" i="6"/>
  <c r="AZ8" i="12"/>
  <c r="AZ8" i="11"/>
  <c r="AZ8" i="35"/>
  <c r="AZ8" i="14"/>
  <c r="AZ8" i="26"/>
  <c r="AZ8" i="22"/>
  <c r="AZ8" i="13"/>
  <c r="AZ8" i="16"/>
  <c r="AZ8" i="17"/>
  <c r="BB64" i="6"/>
  <c r="BA65" i="6"/>
  <c r="BA8" i="6"/>
  <c r="AT390" i="6"/>
  <c r="AU378" i="6"/>
  <c r="AT384" i="6"/>
  <c r="AU39" i="12"/>
  <c r="AU43" i="12" s="1"/>
  <c r="AU59" i="11"/>
  <c r="AU71" i="11" s="1"/>
  <c r="AU72" i="11" s="1"/>
  <c r="AV172" i="11"/>
  <c r="AV25" i="12" s="1"/>
  <c r="AV26" i="12" s="1"/>
  <c r="AW247" i="6" l="1"/>
  <c r="AW254" i="6"/>
  <c r="AY234" i="6"/>
  <c r="AY19" i="11" s="1"/>
  <c r="AY18" i="11"/>
  <c r="AX236" i="6"/>
  <c r="AX237" i="6" s="1"/>
  <c r="AX239" i="6" s="1"/>
  <c r="AX241" i="6" s="1"/>
  <c r="AX265" i="6" s="1"/>
  <c r="AW24" i="11"/>
  <c r="AV212" i="6"/>
  <c r="AT248" i="6"/>
  <c r="AU248" i="6"/>
  <c r="AU249" i="6" s="1"/>
  <c r="L210" i="6"/>
  <c r="M208" i="6"/>
  <c r="M217" i="6" s="1"/>
  <c r="AV218" i="6"/>
  <c r="AW209" i="6"/>
  <c r="AW213" i="6"/>
  <c r="AY183" i="6"/>
  <c r="AY167" i="6"/>
  <c r="AZ164" i="6"/>
  <c r="AZ163" i="6"/>
  <c r="AX160" i="11"/>
  <c r="AX162" i="11" s="1"/>
  <c r="AX171" i="11" s="1"/>
  <c r="Q15" i="6"/>
  <c r="P16" i="6"/>
  <c r="AX132" i="11"/>
  <c r="AX134" i="11" s="1"/>
  <c r="AX169" i="11" s="1"/>
  <c r="AX146" i="11"/>
  <c r="AX148" i="11" s="1"/>
  <c r="AX170" i="11" s="1"/>
  <c r="AS259" i="6"/>
  <c r="AT255" i="6"/>
  <c r="AT256" i="6" s="1"/>
  <c r="AR147" i="12"/>
  <c r="AR149" i="12"/>
  <c r="AR148" i="12"/>
  <c r="AS83" i="12"/>
  <c r="AS149" i="12" s="1"/>
  <c r="AT37" i="12"/>
  <c r="AT45" i="12" s="1"/>
  <c r="AT83" i="12" s="1"/>
  <c r="AT85" i="12" s="1"/>
  <c r="AU255" i="6"/>
  <c r="AU256" i="6" s="1"/>
  <c r="AX143" i="6"/>
  <c r="AZ187" i="11"/>
  <c r="AZ188" i="11"/>
  <c r="AZ185" i="11"/>
  <c r="AZ186" i="11"/>
  <c r="AV22" i="11"/>
  <c r="AV29" i="12" s="1"/>
  <c r="AW25" i="11"/>
  <c r="AW30" i="12" s="1"/>
  <c r="AW17" i="6"/>
  <c r="AV26" i="11"/>
  <c r="AU28" i="12"/>
  <c r="AU31" i="12" s="1"/>
  <c r="AU37" i="12" s="1"/>
  <c r="AU45" i="12" s="1"/>
  <c r="AV21" i="11"/>
  <c r="AT392" i="6"/>
  <c r="AT13" i="26" s="1"/>
  <c r="AY141" i="6"/>
  <c r="AY142" i="6" s="1"/>
  <c r="AY135" i="6"/>
  <c r="AY136" i="6" s="1"/>
  <c r="AY308" i="6"/>
  <c r="AY386" i="6"/>
  <c r="AS26" i="6"/>
  <c r="AZ68" i="11"/>
  <c r="AZ70" i="11" s="1"/>
  <c r="AX116" i="11"/>
  <c r="AX117" i="11" s="1"/>
  <c r="AX118" i="11" s="1"/>
  <c r="AX120" i="11" s="1"/>
  <c r="AX168" i="11" s="1"/>
  <c r="AX102" i="11"/>
  <c r="AX103" i="11" s="1"/>
  <c r="AX104" i="11" s="1"/>
  <c r="AX106" i="11" s="1"/>
  <c r="AX167" i="11" s="1"/>
  <c r="AX88" i="11"/>
  <c r="AX89" i="11" s="1"/>
  <c r="AX90" i="11" s="1"/>
  <c r="AX92" i="11" s="1"/>
  <c r="AX166" i="11" s="1"/>
  <c r="BA12" i="11"/>
  <c r="BA66" i="6"/>
  <c r="AZ134" i="12"/>
  <c r="AZ92" i="12"/>
  <c r="AZ201" i="11" s="1"/>
  <c r="AZ6" i="12"/>
  <c r="AZ13" i="12" s="1"/>
  <c r="AZ72" i="6"/>
  <c r="AZ90" i="6" s="1"/>
  <c r="AZ74" i="6"/>
  <c r="AZ92" i="6" s="1"/>
  <c r="AZ76" i="6"/>
  <c r="AZ94" i="6" s="1"/>
  <c r="AZ78" i="6"/>
  <c r="AZ96" i="6" s="1"/>
  <c r="AZ80" i="6"/>
  <c r="AZ98" i="6" s="1"/>
  <c r="AZ73" i="6"/>
  <c r="AZ91" i="6" s="1"/>
  <c r="AZ75" i="6"/>
  <c r="AZ93" i="6" s="1"/>
  <c r="AZ77" i="6"/>
  <c r="AZ95" i="6" s="1"/>
  <c r="AZ79" i="6"/>
  <c r="AZ97" i="6" s="1"/>
  <c r="AZ81" i="6"/>
  <c r="AZ99" i="6" s="1"/>
  <c r="AZ6" i="11"/>
  <c r="AZ52" i="11" s="1"/>
  <c r="AZ106" i="6"/>
  <c r="AZ6" i="35"/>
  <c r="AZ6" i="22"/>
  <c r="AZ6" i="14"/>
  <c r="AZ6" i="26"/>
  <c r="AZ6" i="16"/>
  <c r="AZ6" i="17"/>
  <c r="AZ6" i="13"/>
  <c r="AZ105" i="6"/>
  <c r="AZ121" i="6"/>
  <c r="AZ120" i="6"/>
  <c r="AZ107" i="6"/>
  <c r="AZ122" i="6"/>
  <c r="AZ108" i="6"/>
  <c r="AZ123" i="6"/>
  <c r="AZ109" i="6"/>
  <c r="AZ124" i="6"/>
  <c r="AZ110" i="6"/>
  <c r="AZ125" i="6"/>
  <c r="AZ126" i="6"/>
  <c r="AZ111" i="6"/>
  <c r="AZ112" i="6"/>
  <c r="AZ127" i="6"/>
  <c r="AZ113" i="6"/>
  <c r="AZ128" i="6"/>
  <c r="AZ114" i="6"/>
  <c r="AZ129" i="6"/>
  <c r="AX30" i="11"/>
  <c r="AW205" i="6"/>
  <c r="AW45" i="11"/>
  <c r="AX47" i="11" s="1"/>
  <c r="AW37" i="11"/>
  <c r="AX39" i="11" s="1"/>
  <c r="AW375" i="6"/>
  <c r="AW376" i="6" s="1"/>
  <c r="AW377" i="6" s="1"/>
  <c r="AW31" i="11"/>
  <c r="AW56" i="11"/>
  <c r="AZ7" i="6"/>
  <c r="AZ233" i="6" s="1"/>
  <c r="AZ12" i="12"/>
  <c r="AZ13" i="11"/>
  <c r="BD75" i="36"/>
  <c r="BD64" i="36"/>
  <c r="BD53" i="36"/>
  <c r="BD42" i="36"/>
  <c r="BD31" i="36"/>
  <c r="BD20" i="36"/>
  <c r="BE9" i="36"/>
  <c r="AY285" i="6"/>
  <c r="AY338" i="6"/>
  <c r="AY389" i="6"/>
  <c r="AY115" i="6"/>
  <c r="AY298" i="6"/>
  <c r="AY383" i="6"/>
  <c r="AY348" i="6"/>
  <c r="AY82" i="6"/>
  <c r="AY83" i="6" s="1"/>
  <c r="AY14" i="12"/>
  <c r="AY15" i="12" s="1"/>
  <c r="AY206" i="12"/>
  <c r="AY262" i="12" s="1"/>
  <c r="AV387" i="6"/>
  <c r="AV381" i="6"/>
  <c r="AY7" i="12"/>
  <c r="AY7" i="11"/>
  <c r="AY330" i="6"/>
  <c r="AY331" i="6" s="1"/>
  <c r="AY7" i="13"/>
  <c r="AY7" i="26"/>
  <c r="AY7" i="17"/>
  <c r="AY7" i="14"/>
  <c r="AY7" i="35"/>
  <c r="AY7" i="16"/>
  <c r="AY7" i="22"/>
  <c r="AX347" i="6"/>
  <c r="AX349" i="6" s="1"/>
  <c r="AW217" i="12"/>
  <c r="AW107" i="12"/>
  <c r="AW57" i="11"/>
  <c r="AW40" i="12" s="1"/>
  <c r="AU390" i="6"/>
  <c r="AU384" i="6"/>
  <c r="AV378" i="6"/>
  <c r="BA8" i="12"/>
  <c r="BA8" i="35"/>
  <c r="BA8" i="14"/>
  <c r="BA8" i="26"/>
  <c r="BA8" i="22"/>
  <c r="BA8" i="11"/>
  <c r="BA8" i="16"/>
  <c r="BA8" i="17"/>
  <c r="BA8" i="13"/>
  <c r="BC64" i="6"/>
  <c r="BB65" i="6"/>
  <c r="BB8" i="6"/>
  <c r="BB63" i="6"/>
  <c r="BA6" i="6"/>
  <c r="BA67" i="6"/>
  <c r="AX84" i="12"/>
  <c r="AX143" i="12"/>
  <c r="AX144" i="12"/>
  <c r="AX67" i="11"/>
  <c r="AX66" i="11" s="1"/>
  <c r="AX142" i="12"/>
  <c r="AV39" i="12"/>
  <c r="AV43" i="12" s="1"/>
  <c r="AV59" i="11"/>
  <c r="AV71" i="11" s="1"/>
  <c r="AV72" i="11" s="1"/>
  <c r="AZ216" i="12"/>
  <c r="AZ38" i="11"/>
  <c r="AZ46" i="11"/>
  <c r="AY380" i="6"/>
  <c r="AY130" i="6"/>
  <c r="AY91" i="11"/>
  <c r="AY105" i="11"/>
  <c r="AY102" i="11" s="1"/>
  <c r="AY103" i="11" s="1"/>
  <c r="AY58" i="11"/>
  <c r="AY41" i="12" s="1"/>
  <c r="AY119" i="11"/>
  <c r="AY116" i="11" s="1"/>
  <c r="AY117" i="11" s="1"/>
  <c r="AY133" i="11"/>
  <c r="AY130" i="11" s="1"/>
  <c r="AY131" i="11" s="1"/>
  <c r="AY147" i="11"/>
  <c r="AY144" i="11" s="1"/>
  <c r="AY145" i="11" s="1"/>
  <c r="AY161" i="11"/>
  <c r="AY158" i="11" s="1"/>
  <c r="AY159" i="11" s="1"/>
  <c r="AY14" i="11"/>
  <c r="AX204" i="6"/>
  <c r="AX20" i="6"/>
  <c r="AX396" i="6" s="1"/>
  <c r="AY90" i="6"/>
  <c r="AW172" i="11"/>
  <c r="AW25" i="12" s="1"/>
  <c r="AW26" i="12" s="1"/>
  <c r="AX247" i="6" l="1"/>
  <c r="AX254" i="6"/>
  <c r="AZ234" i="6"/>
  <c r="AZ19" i="11" s="1"/>
  <c r="AZ18" i="11"/>
  <c r="AY236" i="6"/>
  <c r="AY237" i="6" s="1"/>
  <c r="AY239" i="6" s="1"/>
  <c r="AY241" i="6" s="1"/>
  <c r="AY265" i="6" s="1"/>
  <c r="AX24" i="11"/>
  <c r="AW212" i="6"/>
  <c r="AV248" i="6"/>
  <c r="AV249" i="6" s="1"/>
  <c r="M210" i="6"/>
  <c r="N208" i="6"/>
  <c r="N217" i="6" s="1"/>
  <c r="AW218" i="6"/>
  <c r="AX209" i="6"/>
  <c r="AX213" i="6"/>
  <c r="AZ183" i="6"/>
  <c r="AZ167" i="6"/>
  <c r="BA164" i="6"/>
  <c r="AY160" i="11"/>
  <c r="AY162" i="11" s="1"/>
  <c r="AY171" i="11" s="1"/>
  <c r="BA163" i="6"/>
  <c r="R15" i="6"/>
  <c r="Q16" i="6"/>
  <c r="AY132" i="11"/>
  <c r="AY134" i="11" s="1"/>
  <c r="AY169" i="11" s="1"/>
  <c r="AY146" i="11"/>
  <c r="AY148" i="11" s="1"/>
  <c r="AY170" i="11" s="1"/>
  <c r="AT257" i="6"/>
  <c r="AT208" i="12"/>
  <c r="AT224" i="12" s="1"/>
  <c r="AT225" i="12" s="1"/>
  <c r="AT226" i="12" s="1"/>
  <c r="AS85" i="12"/>
  <c r="AS87" i="12" s="1"/>
  <c r="AS113" i="12" s="1"/>
  <c r="AS148" i="12"/>
  <c r="AT147" i="12"/>
  <c r="AS147" i="12"/>
  <c r="AT148" i="12"/>
  <c r="AT149" i="12"/>
  <c r="AT249" i="6"/>
  <c r="AT250" i="6" s="1"/>
  <c r="AV255" i="6"/>
  <c r="AV256" i="6" s="1"/>
  <c r="AU257" i="6"/>
  <c r="AY143" i="6"/>
  <c r="AU250" i="6"/>
  <c r="BA187" i="11"/>
  <c r="BA188" i="11"/>
  <c r="AX25" i="11"/>
  <c r="AX30" i="12" s="1"/>
  <c r="BA185" i="11"/>
  <c r="BA186" i="11"/>
  <c r="AW22" i="11"/>
  <c r="AW29" i="12" s="1"/>
  <c r="AW26" i="11"/>
  <c r="AV28" i="12"/>
  <c r="AV31" i="12" s="1"/>
  <c r="AV37" i="12" s="1"/>
  <c r="AV45" i="12" s="1"/>
  <c r="AV208" i="12" s="1"/>
  <c r="AW21" i="11"/>
  <c r="AT26" i="6"/>
  <c r="AY118" i="11"/>
  <c r="AY120" i="11" s="1"/>
  <c r="AY168" i="11" s="1"/>
  <c r="AZ141" i="6"/>
  <c r="AZ142" i="6" s="1"/>
  <c r="AZ135" i="6"/>
  <c r="AZ136" i="6" s="1"/>
  <c r="AY88" i="11"/>
  <c r="AY89" i="11" s="1"/>
  <c r="AY90" i="11" s="1"/>
  <c r="AY92" i="11" s="1"/>
  <c r="AY166" i="11" s="1"/>
  <c r="AU83" i="12"/>
  <c r="AU208" i="12"/>
  <c r="AU224" i="12" s="1"/>
  <c r="AU225" i="12" s="1"/>
  <c r="AU226" i="12" s="1"/>
  <c r="AZ308" i="6"/>
  <c r="AZ386" i="6"/>
  <c r="AY104" i="11"/>
  <c r="AY106" i="11" s="1"/>
  <c r="AY167" i="11" s="1"/>
  <c r="BA68" i="11"/>
  <c r="BA70" i="11" s="1"/>
  <c r="AU392" i="6"/>
  <c r="AU26" i="6" s="1"/>
  <c r="AY100" i="6"/>
  <c r="AY206" i="6" s="1"/>
  <c r="AX205" i="6"/>
  <c r="BC63" i="6"/>
  <c r="BB6" i="6"/>
  <c r="BB67" i="6"/>
  <c r="BB12" i="11"/>
  <c r="BB66" i="6"/>
  <c r="BA134" i="12"/>
  <c r="BA92" i="12"/>
  <c r="BA201" i="11" s="1"/>
  <c r="AY30" i="11"/>
  <c r="AW387" i="6"/>
  <c r="AW381" i="6"/>
  <c r="AY84" i="12"/>
  <c r="AY143" i="12"/>
  <c r="AY142" i="12"/>
  <c r="AY144" i="12"/>
  <c r="AY67" i="11"/>
  <c r="AY66" i="11" s="1"/>
  <c r="AY347" i="6"/>
  <c r="AY349" i="6" s="1"/>
  <c r="AZ7" i="12"/>
  <c r="AZ7" i="11"/>
  <c r="AZ330" i="6"/>
  <c r="AZ331" i="6" s="1"/>
  <c r="AZ7" i="35"/>
  <c r="AZ7" i="16"/>
  <c r="AZ7" i="22"/>
  <c r="AZ7" i="13"/>
  <c r="AZ7" i="26"/>
  <c r="AZ7" i="17"/>
  <c r="AZ7" i="14"/>
  <c r="AW39" i="12"/>
  <c r="AW43" i="12" s="1"/>
  <c r="AW59" i="11"/>
  <c r="AW71" i="11" s="1"/>
  <c r="AW72" i="11" s="1"/>
  <c r="AX45" i="11"/>
  <c r="AY47" i="11" s="1"/>
  <c r="AX37" i="11"/>
  <c r="AY39" i="11" s="1"/>
  <c r="AX375" i="6"/>
  <c r="AX376" i="6" s="1"/>
  <c r="AX377" i="6" s="1"/>
  <c r="AX31" i="11"/>
  <c r="AZ100" i="6"/>
  <c r="AZ206" i="6" s="1"/>
  <c r="AZ14" i="12"/>
  <c r="AZ15" i="12" s="1"/>
  <c r="AZ206" i="12"/>
  <c r="AZ262" i="12" s="1"/>
  <c r="BA216" i="12"/>
  <c r="BA46" i="11"/>
  <c r="BA38" i="11"/>
  <c r="AX217" i="12"/>
  <c r="AX107" i="12"/>
  <c r="BA6" i="12"/>
  <c r="BA13" i="12" s="1"/>
  <c r="BA72" i="6"/>
  <c r="BA90" i="6" s="1"/>
  <c r="BA73" i="6"/>
  <c r="BA91" i="6" s="1"/>
  <c r="BA75" i="6"/>
  <c r="BA93" i="6" s="1"/>
  <c r="BA77" i="6"/>
  <c r="BA95" i="6" s="1"/>
  <c r="BA79" i="6"/>
  <c r="BA97" i="6" s="1"/>
  <c r="BA81" i="6"/>
  <c r="BA99" i="6" s="1"/>
  <c r="BA74" i="6"/>
  <c r="BA92" i="6" s="1"/>
  <c r="BA76" i="6"/>
  <c r="BA94" i="6" s="1"/>
  <c r="BA78" i="6"/>
  <c r="BA96" i="6" s="1"/>
  <c r="BA80" i="6"/>
  <c r="BA98" i="6" s="1"/>
  <c r="BA6" i="11"/>
  <c r="BA52" i="11" s="1"/>
  <c r="BA106" i="6"/>
  <c r="BA6" i="35"/>
  <c r="BA6" i="22"/>
  <c r="BA6" i="14"/>
  <c r="BA6" i="13"/>
  <c r="BA6" i="26"/>
  <c r="BA6" i="16"/>
  <c r="BA6" i="17"/>
  <c r="BA120" i="6"/>
  <c r="BA105" i="6"/>
  <c r="BA121" i="6"/>
  <c r="BA107" i="6"/>
  <c r="BA122" i="6"/>
  <c r="BA123" i="6"/>
  <c r="BA108" i="6"/>
  <c r="BA124" i="6"/>
  <c r="BA109" i="6"/>
  <c r="BA110" i="6"/>
  <c r="BA125" i="6"/>
  <c r="BA126" i="6"/>
  <c r="BA111" i="6"/>
  <c r="BA112" i="6"/>
  <c r="BA127" i="6"/>
  <c r="BA113" i="6"/>
  <c r="BA128" i="6"/>
  <c r="BA114" i="6"/>
  <c r="BA129" i="6"/>
  <c r="BB8" i="12"/>
  <c r="BB8" i="11"/>
  <c r="BB8" i="35"/>
  <c r="BB8" i="13"/>
  <c r="BB8" i="14"/>
  <c r="BB8" i="26"/>
  <c r="BB8" i="22"/>
  <c r="BB8" i="16"/>
  <c r="BB8" i="17"/>
  <c r="BD64" i="6"/>
  <c r="BC65" i="6"/>
  <c r="BC8" i="6"/>
  <c r="AV390" i="6"/>
  <c r="AW378" i="6"/>
  <c r="AV384" i="6"/>
  <c r="AX57" i="11"/>
  <c r="AX40" i="12" s="1"/>
  <c r="AY204" i="6"/>
  <c r="AY20" i="6"/>
  <c r="AY396" i="6" s="1"/>
  <c r="BF9" i="36"/>
  <c r="BE75" i="36"/>
  <c r="BE64" i="36"/>
  <c r="BE53" i="36"/>
  <c r="BE42" i="36"/>
  <c r="BE31" i="36"/>
  <c r="BE20" i="36"/>
  <c r="AX56" i="11"/>
  <c r="AZ380" i="6"/>
  <c r="AZ130" i="6"/>
  <c r="AZ338" i="6"/>
  <c r="AZ285" i="6"/>
  <c r="AZ389" i="6"/>
  <c r="AZ115" i="6"/>
  <c r="AZ298" i="6"/>
  <c r="AZ383" i="6"/>
  <c r="AZ91" i="11"/>
  <c r="AZ88" i="11" s="1"/>
  <c r="AZ89" i="11" s="1"/>
  <c r="AZ105" i="11"/>
  <c r="AZ102" i="11" s="1"/>
  <c r="AZ103" i="11" s="1"/>
  <c r="AZ58" i="11"/>
  <c r="AZ41" i="12" s="1"/>
  <c r="AZ119" i="11"/>
  <c r="AZ116" i="11" s="1"/>
  <c r="AZ117" i="11" s="1"/>
  <c r="AZ133" i="11"/>
  <c r="AZ130" i="11" s="1"/>
  <c r="AZ131" i="11" s="1"/>
  <c r="AZ147" i="11"/>
  <c r="AZ144" i="11" s="1"/>
  <c r="AZ145" i="11" s="1"/>
  <c r="AZ161" i="11"/>
  <c r="AZ158" i="11" s="1"/>
  <c r="AZ159" i="11" s="1"/>
  <c r="AZ14" i="11"/>
  <c r="AZ348" i="6"/>
  <c r="AZ82" i="6"/>
  <c r="AZ83" i="6" s="1"/>
  <c r="BA7" i="6"/>
  <c r="BA233" i="6" s="1"/>
  <c r="BA12" i="12"/>
  <c r="BA13" i="11"/>
  <c r="AX172" i="11"/>
  <c r="AX25" i="12" s="1"/>
  <c r="AX26" i="12" s="1"/>
  <c r="AY247" i="6" l="1"/>
  <c r="AY254" i="6"/>
  <c r="AZ236" i="6"/>
  <c r="AZ237" i="6" s="1"/>
  <c r="AZ239" i="6" s="1"/>
  <c r="AZ241" i="6" s="1"/>
  <c r="AZ265" i="6" s="1"/>
  <c r="AY24" i="11"/>
  <c r="BA234" i="6"/>
  <c r="BA19" i="11" s="1"/>
  <c r="BA18" i="11"/>
  <c r="AX212" i="6"/>
  <c r="AW248" i="6"/>
  <c r="O208" i="6"/>
  <c r="O217" i="6" s="1"/>
  <c r="N210" i="6"/>
  <c r="AX218" i="6"/>
  <c r="AY209" i="6"/>
  <c r="AY213" i="6"/>
  <c r="BA183" i="6"/>
  <c r="BA167" i="6"/>
  <c r="BB164" i="6"/>
  <c r="AZ160" i="11"/>
  <c r="AZ162" i="11" s="1"/>
  <c r="AZ171" i="11" s="1"/>
  <c r="BB163" i="6"/>
  <c r="S15" i="6"/>
  <c r="R16" i="6"/>
  <c r="AZ132" i="11"/>
  <c r="AZ134" i="11" s="1"/>
  <c r="AZ169" i="11" s="1"/>
  <c r="AZ146" i="11"/>
  <c r="AZ148" i="11" s="1"/>
  <c r="AZ170" i="11" s="1"/>
  <c r="AT259" i="6"/>
  <c r="AW255" i="6"/>
  <c r="AT87" i="12"/>
  <c r="AT113" i="12" s="1"/>
  <c r="AU259" i="6"/>
  <c r="AV257" i="6"/>
  <c r="AZ143" i="6"/>
  <c r="AV250" i="6"/>
  <c r="BB187" i="11"/>
  <c r="BB188" i="11"/>
  <c r="AX26" i="11"/>
  <c r="BB185" i="11"/>
  <c r="BB186" i="11"/>
  <c r="AX22" i="11"/>
  <c r="AX29" i="12" s="1"/>
  <c r="AX17" i="6"/>
  <c r="AX21" i="11"/>
  <c r="AW28" i="12"/>
  <c r="AW31" i="12" s="1"/>
  <c r="AW37" i="12" s="1"/>
  <c r="AW45" i="12" s="1"/>
  <c r="AW249" i="6"/>
  <c r="AW256" i="6"/>
  <c r="AV83" i="12"/>
  <c r="AV85" i="12" s="1"/>
  <c r="AZ118" i="11"/>
  <c r="AZ120" i="11" s="1"/>
  <c r="AZ168" i="11" s="1"/>
  <c r="BA141" i="6"/>
  <c r="BA142" i="6" s="1"/>
  <c r="BA135" i="6"/>
  <c r="BA136" i="6" s="1"/>
  <c r="AV392" i="6"/>
  <c r="AV26" i="6" s="1"/>
  <c r="AU85" i="12"/>
  <c r="AU87" i="12" s="1"/>
  <c r="AU113" i="12" s="1"/>
  <c r="AU147" i="12"/>
  <c r="AU148" i="12"/>
  <c r="AU149" i="12"/>
  <c r="BA386" i="6"/>
  <c r="BA308" i="6"/>
  <c r="AZ104" i="11"/>
  <c r="AZ106" i="11" s="1"/>
  <c r="AZ167" i="11" s="1"/>
  <c r="AZ90" i="11"/>
  <c r="AZ92" i="11" s="1"/>
  <c r="AZ166" i="11" s="1"/>
  <c r="BB68" i="11"/>
  <c r="BB70" i="11" s="1"/>
  <c r="AU13" i="26"/>
  <c r="AY172" i="11"/>
  <c r="AY25" i="12" s="1"/>
  <c r="AY26" i="12" s="1"/>
  <c r="AX387" i="6"/>
  <c r="AX381" i="6"/>
  <c r="AY56" i="11"/>
  <c r="AX39" i="12"/>
  <c r="AX43" i="12" s="1"/>
  <c r="AX59" i="11"/>
  <c r="AX71" i="11" s="1"/>
  <c r="AX72" i="11" s="1"/>
  <c r="AY57" i="11"/>
  <c r="AY40" i="12" s="1"/>
  <c r="AW390" i="6"/>
  <c r="AW384" i="6"/>
  <c r="AX378" i="6"/>
  <c r="BA380" i="6"/>
  <c r="BA130" i="6"/>
  <c r="BA298" i="6"/>
  <c r="BA383" i="6"/>
  <c r="BA91" i="11"/>
  <c r="BA105" i="11"/>
  <c r="BA119" i="11"/>
  <c r="BA133" i="11"/>
  <c r="BA130" i="11" s="1"/>
  <c r="BA131" i="11" s="1"/>
  <c r="BA147" i="11"/>
  <c r="BA144" i="11" s="1"/>
  <c r="BA145" i="11" s="1"/>
  <c r="BA161" i="11"/>
  <c r="BA158" i="11" s="1"/>
  <c r="BA159" i="11" s="1"/>
  <c r="BA58" i="11"/>
  <c r="BA41" i="12" s="1"/>
  <c r="BA14" i="11"/>
  <c r="AZ30" i="11"/>
  <c r="AY217" i="12"/>
  <c r="AY107" i="12"/>
  <c r="BD63" i="6"/>
  <c r="BC6" i="6"/>
  <c r="BC67" i="6"/>
  <c r="AZ204" i="6"/>
  <c r="AZ20" i="6"/>
  <c r="AZ396" i="6" s="1"/>
  <c r="BF75" i="36"/>
  <c r="BF64" i="36"/>
  <c r="BF53" i="36"/>
  <c r="BF42" i="36"/>
  <c r="BF31" i="36"/>
  <c r="BF20" i="36"/>
  <c r="BG9" i="36"/>
  <c r="AY205" i="6"/>
  <c r="BC12" i="11"/>
  <c r="BC66" i="6"/>
  <c r="BB134" i="12"/>
  <c r="BB92" i="12"/>
  <c r="BB201" i="11" s="1"/>
  <c r="BA338" i="6"/>
  <c r="BA285" i="6"/>
  <c r="BA389" i="6"/>
  <c r="BA115" i="6"/>
  <c r="BA14" i="12"/>
  <c r="BA15" i="12" s="1"/>
  <c r="BA206" i="12"/>
  <c r="BA262" i="12" s="1"/>
  <c r="AV224" i="12"/>
  <c r="AV225" i="12" s="1"/>
  <c r="AV226" i="12" s="1"/>
  <c r="AZ84" i="12"/>
  <c r="AZ143" i="12"/>
  <c r="AZ144" i="12"/>
  <c r="AZ67" i="11"/>
  <c r="AZ66" i="11" s="1"/>
  <c r="AZ142" i="12"/>
  <c r="BB216" i="12"/>
  <c r="BB46" i="11"/>
  <c r="BB38" i="11"/>
  <c r="BB6" i="12"/>
  <c r="BB13" i="12" s="1"/>
  <c r="BB72" i="6"/>
  <c r="BB90" i="6" s="1"/>
  <c r="BB74" i="6"/>
  <c r="BB92" i="6" s="1"/>
  <c r="BB76" i="6"/>
  <c r="BB94" i="6" s="1"/>
  <c r="BB78" i="6"/>
  <c r="BB96" i="6" s="1"/>
  <c r="BB80" i="6"/>
  <c r="BB98" i="6" s="1"/>
  <c r="BB73" i="6"/>
  <c r="BB91" i="6" s="1"/>
  <c r="BB75" i="6"/>
  <c r="BB93" i="6" s="1"/>
  <c r="BB77" i="6"/>
  <c r="BB95" i="6" s="1"/>
  <c r="BB79" i="6"/>
  <c r="BB97" i="6" s="1"/>
  <c r="BB81" i="6"/>
  <c r="BB99" i="6" s="1"/>
  <c r="BB6" i="11"/>
  <c r="BB52" i="11" s="1"/>
  <c r="BB106" i="6"/>
  <c r="BB6" i="35"/>
  <c r="BB6" i="22"/>
  <c r="BB6" i="14"/>
  <c r="BB6" i="26"/>
  <c r="BB6" i="16"/>
  <c r="BB6" i="17"/>
  <c r="BB6" i="13"/>
  <c r="BB105" i="6"/>
  <c r="BB121" i="6"/>
  <c r="BB120" i="6"/>
  <c r="BB107" i="6"/>
  <c r="BB122" i="6"/>
  <c r="BB108" i="6"/>
  <c r="BB123" i="6"/>
  <c r="BB109" i="6"/>
  <c r="BB124" i="6"/>
  <c r="BB110" i="6"/>
  <c r="BB125" i="6"/>
  <c r="BB126" i="6"/>
  <c r="BB111" i="6"/>
  <c r="BB112" i="6"/>
  <c r="BB127" i="6"/>
  <c r="BB113" i="6"/>
  <c r="BB128" i="6"/>
  <c r="BB114" i="6"/>
  <c r="BB129" i="6"/>
  <c r="BA7" i="12"/>
  <c r="BA7" i="11"/>
  <c r="BA330" i="6"/>
  <c r="BA331" i="6" s="1"/>
  <c r="BA7" i="13"/>
  <c r="BA7" i="26"/>
  <c r="BA7" i="17"/>
  <c r="BA7" i="14"/>
  <c r="BA7" i="35"/>
  <c r="BA7" i="16"/>
  <c r="BA7" i="22"/>
  <c r="AZ347" i="6"/>
  <c r="AZ349" i="6" s="1"/>
  <c r="BC8" i="12"/>
  <c r="BC8" i="35"/>
  <c r="BC8" i="14"/>
  <c r="BC8" i="26"/>
  <c r="BC8" i="22"/>
  <c r="BC8" i="11"/>
  <c r="BC8" i="16"/>
  <c r="BC8" i="17"/>
  <c r="BC8" i="13"/>
  <c r="BE64" i="6"/>
  <c r="BD65" i="6"/>
  <c r="BD8" i="6"/>
  <c r="BA100" i="6"/>
  <c r="BA206" i="6" s="1"/>
  <c r="BA348" i="6"/>
  <c r="BA82" i="6"/>
  <c r="BA83" i="6" s="1"/>
  <c r="AY45" i="11"/>
  <c r="AZ47" i="11" s="1"/>
  <c r="AY37" i="11"/>
  <c r="AZ39" i="11" s="1"/>
  <c r="AY375" i="6"/>
  <c r="AY376" i="6" s="1"/>
  <c r="AY377" i="6" s="1"/>
  <c r="AY31" i="11"/>
  <c r="BB7" i="6"/>
  <c r="BB233" i="6" s="1"/>
  <c r="BB12" i="12"/>
  <c r="BB13" i="11"/>
  <c r="AZ247" i="6" l="1"/>
  <c r="AZ254" i="6"/>
  <c r="BB234" i="6"/>
  <c r="BB19" i="11" s="1"/>
  <c r="BB18" i="11"/>
  <c r="BA236" i="6"/>
  <c r="BA237" i="6" s="1"/>
  <c r="BA239" i="6" s="1"/>
  <c r="BA241" i="6" s="1"/>
  <c r="BA265" i="6" s="1"/>
  <c r="AZ24" i="11"/>
  <c r="AY212" i="6"/>
  <c r="P208" i="6"/>
  <c r="P217" i="6" s="1"/>
  <c r="O210" i="6"/>
  <c r="AY218" i="6"/>
  <c r="AZ209" i="6"/>
  <c r="AZ213" i="6"/>
  <c r="BB183" i="6"/>
  <c r="BB167" i="6"/>
  <c r="BC164" i="6"/>
  <c r="BA160" i="11"/>
  <c r="BA162" i="11" s="1"/>
  <c r="BA171" i="11" s="1"/>
  <c r="BC163" i="6"/>
  <c r="T15" i="6"/>
  <c r="S16" i="6"/>
  <c r="BA132" i="11"/>
  <c r="BA134" i="11" s="1"/>
  <c r="BA169" i="11" s="1"/>
  <c r="BA146" i="11"/>
  <c r="BA148" i="11" s="1"/>
  <c r="BA170" i="11" s="1"/>
  <c r="AW257" i="6"/>
  <c r="AV259" i="6"/>
  <c r="BA143" i="6"/>
  <c r="AW250" i="6"/>
  <c r="BC187" i="11"/>
  <c r="BC188" i="11"/>
  <c r="BC185" i="11"/>
  <c r="BC186" i="11"/>
  <c r="AY25" i="11"/>
  <c r="AY22" i="11"/>
  <c r="AX28" i="12"/>
  <c r="AX31" i="12" s="1"/>
  <c r="AX37" i="12" s="1"/>
  <c r="AX45" i="12" s="1"/>
  <c r="AY21" i="11"/>
  <c r="AV149" i="12"/>
  <c r="AV148" i="12"/>
  <c r="AV147" i="12"/>
  <c r="BB135" i="6"/>
  <c r="BB136" i="6" s="1"/>
  <c r="BB141" i="6"/>
  <c r="BB142" i="6" s="1"/>
  <c r="AV13" i="26"/>
  <c r="AV87" i="12"/>
  <c r="AV113" i="12" s="1"/>
  <c r="AW83" i="12"/>
  <c r="AW208" i="12"/>
  <c r="AW224" i="12" s="1"/>
  <c r="AW225" i="12" s="1"/>
  <c r="AW226" i="12" s="1"/>
  <c r="BB308" i="6"/>
  <c r="BB386" i="6"/>
  <c r="BC68" i="11"/>
  <c r="BC70" i="11" s="1"/>
  <c r="BA102" i="11"/>
  <c r="BA103" i="11" s="1"/>
  <c r="BA104" i="11" s="1"/>
  <c r="BA106" i="11" s="1"/>
  <c r="BA167" i="11" s="1"/>
  <c r="BA116" i="11"/>
  <c r="BA117" i="11" s="1"/>
  <c r="BA118" i="11" s="1"/>
  <c r="BA120" i="11" s="1"/>
  <c r="BA168" i="11" s="1"/>
  <c r="BA88" i="11"/>
  <c r="BA89" i="11" s="1"/>
  <c r="BA90" i="11" s="1"/>
  <c r="BA92" i="11" s="1"/>
  <c r="BA166" i="11" s="1"/>
  <c r="AW392" i="6"/>
  <c r="AW26" i="6" s="1"/>
  <c r="AZ172" i="11"/>
  <c r="AZ25" i="12" s="1"/>
  <c r="AZ26" i="12" s="1"/>
  <c r="AZ56" i="11"/>
  <c r="AY387" i="6"/>
  <c r="AY381" i="6"/>
  <c r="AZ57" i="11"/>
  <c r="AZ40" i="12" s="1"/>
  <c r="BB7" i="12"/>
  <c r="BB7" i="11"/>
  <c r="BB330" i="6"/>
  <c r="BB331" i="6" s="1"/>
  <c r="BB7" i="35"/>
  <c r="BB7" i="16"/>
  <c r="BB7" i="22"/>
  <c r="BB7" i="13"/>
  <c r="BB7" i="26"/>
  <c r="BB7" i="17"/>
  <c r="BB7" i="14"/>
  <c r="BA204" i="6"/>
  <c r="BA20" i="6"/>
  <c r="BA396" i="6" s="1"/>
  <c r="BD8" i="12"/>
  <c r="BD8" i="11"/>
  <c r="BD8" i="35"/>
  <c r="BD8" i="14"/>
  <c r="BD8" i="26"/>
  <c r="BD8" i="22"/>
  <c r="BD8" i="13"/>
  <c r="BD8" i="16"/>
  <c r="BD8" i="17"/>
  <c r="BF64" i="6"/>
  <c r="BE65" i="6"/>
  <c r="BE8" i="6"/>
  <c r="BA30" i="11"/>
  <c r="BB298" i="6"/>
  <c r="BB383" i="6"/>
  <c r="BB14" i="12"/>
  <c r="BB15" i="12" s="1"/>
  <c r="BB206" i="12"/>
  <c r="BB262" i="12" s="1"/>
  <c r="AZ217" i="12"/>
  <c r="AZ107" i="12"/>
  <c r="BA84" i="12"/>
  <c r="BA143" i="12"/>
  <c r="BA142" i="12"/>
  <c r="BA144" i="12"/>
  <c r="BA67" i="11"/>
  <c r="BA66" i="11" s="1"/>
  <c r="BC216" i="12"/>
  <c r="BC46" i="11"/>
  <c r="BC38" i="11"/>
  <c r="BH9" i="36"/>
  <c r="BG75" i="36"/>
  <c r="BG64" i="36"/>
  <c r="BG53" i="36"/>
  <c r="BG42" i="36"/>
  <c r="BG31" i="36"/>
  <c r="BG20" i="36"/>
  <c r="AZ205" i="6"/>
  <c r="BC6" i="12"/>
  <c r="BC13" i="12" s="1"/>
  <c r="BC73" i="6"/>
  <c r="BC91" i="6" s="1"/>
  <c r="BC75" i="6"/>
  <c r="BC93" i="6" s="1"/>
  <c r="BC77" i="6"/>
  <c r="BC95" i="6" s="1"/>
  <c r="BC79" i="6"/>
  <c r="BC97" i="6" s="1"/>
  <c r="BC81" i="6"/>
  <c r="BC99" i="6" s="1"/>
  <c r="BC72" i="6"/>
  <c r="BC90" i="6" s="1"/>
  <c r="BC74" i="6"/>
  <c r="BC92" i="6" s="1"/>
  <c r="BC76" i="6"/>
  <c r="BC94" i="6" s="1"/>
  <c r="BC78" i="6"/>
  <c r="BC96" i="6" s="1"/>
  <c r="BC80" i="6"/>
  <c r="BC98" i="6" s="1"/>
  <c r="BC6" i="11"/>
  <c r="BC52" i="11" s="1"/>
  <c r="BC106" i="6"/>
  <c r="BC6" i="35"/>
  <c r="BC6" i="22"/>
  <c r="BC6" i="26"/>
  <c r="BC6" i="13"/>
  <c r="BC6" i="14"/>
  <c r="BC6" i="16"/>
  <c r="BC6" i="17"/>
  <c r="BC120" i="6"/>
  <c r="BC105" i="6"/>
  <c r="BC121" i="6"/>
  <c r="BC107" i="6"/>
  <c r="BC122" i="6"/>
  <c r="BC123" i="6"/>
  <c r="BC108" i="6"/>
  <c r="BC124" i="6"/>
  <c r="BC109" i="6"/>
  <c r="BC110" i="6"/>
  <c r="BC125" i="6"/>
  <c r="BC126" i="6"/>
  <c r="BC111" i="6"/>
  <c r="BC112" i="6"/>
  <c r="BC127" i="6"/>
  <c r="BC113" i="6"/>
  <c r="BC128" i="6"/>
  <c r="BC114" i="6"/>
  <c r="BC129" i="6"/>
  <c r="AZ37" i="11"/>
  <c r="BA39" i="11" s="1"/>
  <c r="AZ45" i="11"/>
  <c r="BA47" i="11" s="1"/>
  <c r="AZ375" i="6"/>
  <c r="AZ376" i="6" s="1"/>
  <c r="AZ377" i="6" s="1"/>
  <c r="AZ31" i="11"/>
  <c r="BA347" i="6"/>
  <c r="BA349" i="6" s="1"/>
  <c r="BD12" i="11"/>
  <c r="BD66" i="6"/>
  <c r="BC134" i="12"/>
  <c r="BC92" i="12"/>
  <c r="BC201" i="11" s="1"/>
  <c r="BB380" i="6"/>
  <c r="BB130" i="6"/>
  <c r="BB338" i="6"/>
  <c r="BB285" i="6"/>
  <c r="BB389" i="6"/>
  <c r="BB115" i="6"/>
  <c r="BB100" i="6"/>
  <c r="BB206" i="6" s="1"/>
  <c r="BB91" i="11"/>
  <c r="BB88" i="11" s="1"/>
  <c r="BB89" i="11" s="1"/>
  <c r="BB105" i="11"/>
  <c r="BB102" i="11" s="1"/>
  <c r="BB103" i="11" s="1"/>
  <c r="BB119" i="11"/>
  <c r="BB116" i="11" s="1"/>
  <c r="BB117" i="11" s="1"/>
  <c r="BB133" i="11"/>
  <c r="BB130" i="11" s="1"/>
  <c r="BB131" i="11" s="1"/>
  <c r="BB147" i="11"/>
  <c r="BB144" i="11" s="1"/>
  <c r="BB145" i="11" s="1"/>
  <c r="BB161" i="11"/>
  <c r="BB158" i="11" s="1"/>
  <c r="BB159" i="11" s="1"/>
  <c r="BB58" i="11"/>
  <c r="BB41" i="12" s="1"/>
  <c r="BB14" i="11"/>
  <c r="BB348" i="6"/>
  <c r="BB82" i="6"/>
  <c r="BB83" i="6" s="1"/>
  <c r="BC7" i="6"/>
  <c r="BC233" i="6" s="1"/>
  <c r="BC12" i="12"/>
  <c r="BC13" i="11"/>
  <c r="BE63" i="6"/>
  <c r="BD6" i="6"/>
  <c r="BD67" i="6"/>
  <c r="AX390" i="6"/>
  <c r="AY378" i="6"/>
  <c r="AX384" i="6"/>
  <c r="AY39" i="12"/>
  <c r="AY43" i="12" s="1"/>
  <c r="AY59" i="11"/>
  <c r="AY71" i="11" s="1"/>
  <c r="AY72" i="11" s="1"/>
  <c r="BA247" i="6" l="1"/>
  <c r="BA254" i="6"/>
  <c r="BC234" i="6"/>
  <c r="BC19" i="11" s="1"/>
  <c r="BC18" i="11"/>
  <c r="BB236" i="6"/>
  <c r="BB237" i="6" s="1"/>
  <c r="BB239" i="6" s="1"/>
  <c r="BB241" i="6" s="1"/>
  <c r="BB265" i="6" s="1"/>
  <c r="BA24" i="11"/>
  <c r="AZ212" i="6"/>
  <c r="AX248" i="6"/>
  <c r="Q208" i="6"/>
  <c r="Q217" i="6" s="1"/>
  <c r="P210" i="6"/>
  <c r="AZ218" i="6"/>
  <c r="BC183" i="6"/>
  <c r="BC167" i="6"/>
  <c r="BB160" i="11"/>
  <c r="BB162" i="11" s="1"/>
  <c r="BB171" i="11" s="1"/>
  <c r="BD164" i="6"/>
  <c r="BD163" i="6"/>
  <c r="U15" i="6"/>
  <c r="T16" i="6"/>
  <c r="BB132" i="11"/>
  <c r="BB134" i="11" s="1"/>
  <c r="BB169" i="11" s="1"/>
  <c r="BB146" i="11"/>
  <c r="BB148" i="11" s="1"/>
  <c r="BB170" i="11" s="1"/>
  <c r="AW259" i="6"/>
  <c r="BB143" i="6"/>
  <c r="AX255" i="6"/>
  <c r="BD187" i="11"/>
  <c r="BD188" i="11"/>
  <c r="BD185" i="11"/>
  <c r="BD186" i="11"/>
  <c r="AZ22" i="11"/>
  <c r="AY29" i="12"/>
  <c r="AY30" i="12"/>
  <c r="AZ25" i="11"/>
  <c r="AY17" i="6"/>
  <c r="AY26" i="11"/>
  <c r="AY28" i="12"/>
  <c r="AZ21" i="11"/>
  <c r="AX392" i="6"/>
  <c r="AX13" i="26" s="1"/>
  <c r="BC141" i="6"/>
  <c r="BC142" i="6" s="1"/>
  <c r="BC135" i="6"/>
  <c r="BC136" i="6" s="1"/>
  <c r="AX83" i="12"/>
  <c r="AX147" i="12" s="1"/>
  <c r="AX208" i="12"/>
  <c r="AX224" i="12" s="1"/>
  <c r="AX225" i="12" s="1"/>
  <c r="AX226" i="12" s="1"/>
  <c r="AW85" i="12"/>
  <c r="AW87" i="12" s="1"/>
  <c r="AW113" i="12" s="1"/>
  <c r="AW149" i="12"/>
  <c r="AW148" i="12"/>
  <c r="AW147" i="12"/>
  <c r="BC308" i="6"/>
  <c r="BC386" i="6"/>
  <c r="BB118" i="11"/>
  <c r="BB120" i="11" s="1"/>
  <c r="BB168" i="11" s="1"/>
  <c r="BB90" i="11"/>
  <c r="BB92" i="11" s="1"/>
  <c r="BB166" i="11" s="1"/>
  <c r="AW13" i="26"/>
  <c r="BB104" i="11"/>
  <c r="BB106" i="11" s="1"/>
  <c r="BB167" i="11" s="1"/>
  <c r="BD68" i="11"/>
  <c r="BD70" i="11" s="1"/>
  <c r="BA57" i="11"/>
  <c r="BA40" i="12" s="1"/>
  <c r="AZ387" i="6"/>
  <c r="AZ381" i="6"/>
  <c r="BA56" i="11"/>
  <c r="BD6" i="12"/>
  <c r="BD13" i="12" s="1"/>
  <c r="BD72" i="6"/>
  <c r="BD90" i="6" s="1"/>
  <c r="BD74" i="6"/>
  <c r="BD92" i="6" s="1"/>
  <c r="BD76" i="6"/>
  <c r="BD94" i="6" s="1"/>
  <c r="BD78" i="6"/>
  <c r="BD96" i="6" s="1"/>
  <c r="BD80" i="6"/>
  <c r="BD98" i="6" s="1"/>
  <c r="BD73" i="6"/>
  <c r="BD91" i="6" s="1"/>
  <c r="BD75" i="6"/>
  <c r="BD93" i="6" s="1"/>
  <c r="BD77" i="6"/>
  <c r="BD95" i="6" s="1"/>
  <c r="BD79" i="6"/>
  <c r="BD97" i="6" s="1"/>
  <c r="BD81" i="6"/>
  <c r="BD99" i="6" s="1"/>
  <c r="BD6" i="11"/>
  <c r="BD52" i="11" s="1"/>
  <c r="BD106" i="6"/>
  <c r="BD6" i="35"/>
  <c r="BD6" i="22"/>
  <c r="BD6" i="14"/>
  <c r="BD6" i="26"/>
  <c r="BD6" i="16"/>
  <c r="BD6" i="17"/>
  <c r="BD6" i="13"/>
  <c r="BD105" i="6"/>
  <c r="BD121" i="6"/>
  <c r="BD120" i="6"/>
  <c r="BD107" i="6"/>
  <c r="BD122" i="6"/>
  <c r="BD108" i="6"/>
  <c r="BD123" i="6"/>
  <c r="BD109" i="6"/>
  <c r="BD124" i="6"/>
  <c r="BD110" i="6"/>
  <c r="BD125" i="6"/>
  <c r="BD126" i="6"/>
  <c r="BD111" i="6"/>
  <c r="BD112" i="6"/>
  <c r="BD127" i="6"/>
  <c r="BD113" i="6"/>
  <c r="BD128" i="6"/>
  <c r="BD114" i="6"/>
  <c r="BD129" i="6"/>
  <c r="BB204" i="6"/>
  <c r="BB20" i="6"/>
  <c r="BB396" i="6" s="1"/>
  <c r="BD216" i="12"/>
  <c r="BD46" i="11"/>
  <c r="BD38" i="11"/>
  <c r="BC338" i="6"/>
  <c r="BC285" i="6"/>
  <c r="BC389" i="6"/>
  <c r="BC115" i="6"/>
  <c r="BC100" i="6"/>
  <c r="BC206" i="6" s="1"/>
  <c r="BC298" i="6"/>
  <c r="BC383" i="6"/>
  <c r="BC348" i="6"/>
  <c r="BC82" i="6"/>
  <c r="BC83" i="6" s="1"/>
  <c r="BC14" i="12"/>
  <c r="BC15" i="12" s="1"/>
  <c r="BC206" i="12"/>
  <c r="BC262" i="12" s="1"/>
  <c r="BH75" i="36"/>
  <c r="BH64" i="36"/>
  <c r="BH53" i="36"/>
  <c r="BH42" i="36"/>
  <c r="BH31" i="36"/>
  <c r="BH20" i="36"/>
  <c r="BI9" i="36"/>
  <c r="BA217" i="12"/>
  <c r="BA107" i="12"/>
  <c r="BB84" i="12"/>
  <c r="BB143" i="12"/>
  <c r="BB144" i="12"/>
  <c r="BB67" i="11"/>
  <c r="BB66" i="11" s="1"/>
  <c r="BB142" i="12"/>
  <c r="BE12" i="11"/>
  <c r="BE66" i="6"/>
  <c r="BD134" i="12"/>
  <c r="BD92" i="12"/>
  <c r="BD201" i="11" s="1"/>
  <c r="BA205" i="6"/>
  <c r="BB30" i="11"/>
  <c r="AZ39" i="12"/>
  <c r="AZ43" i="12" s="1"/>
  <c r="AZ59" i="11"/>
  <c r="AZ71" i="11" s="1"/>
  <c r="AZ72" i="11" s="1"/>
  <c r="BA172" i="11"/>
  <c r="BA25" i="12" s="1"/>
  <c r="BA26" i="12" s="1"/>
  <c r="AY390" i="6"/>
  <c r="AY384" i="6"/>
  <c r="AZ378" i="6"/>
  <c r="BF63" i="6"/>
  <c r="BE6" i="6"/>
  <c r="BE67" i="6"/>
  <c r="BC7" i="12"/>
  <c r="BC7" i="11"/>
  <c r="BC330" i="6"/>
  <c r="BC331" i="6" s="1"/>
  <c r="BC7" i="13"/>
  <c r="BC7" i="26"/>
  <c r="BC7" i="17"/>
  <c r="BC7" i="14"/>
  <c r="BC7" i="35"/>
  <c r="BC7" i="16"/>
  <c r="BC7" i="22"/>
  <c r="BB347" i="6"/>
  <c r="BB349" i="6" s="1"/>
  <c r="BD7" i="6"/>
  <c r="BD233" i="6" s="1"/>
  <c r="BD12" i="12"/>
  <c r="BD13" i="11"/>
  <c r="BC380" i="6"/>
  <c r="BC130" i="6"/>
  <c r="BC91" i="11"/>
  <c r="BC88" i="11" s="1"/>
  <c r="BC89" i="11" s="1"/>
  <c r="BC105" i="11"/>
  <c r="BC119" i="11"/>
  <c r="BC116" i="11" s="1"/>
  <c r="BC117" i="11" s="1"/>
  <c r="BC133" i="11"/>
  <c r="BC130" i="11" s="1"/>
  <c r="BC131" i="11" s="1"/>
  <c r="BC147" i="11"/>
  <c r="BC144" i="11" s="1"/>
  <c r="BC145" i="11" s="1"/>
  <c r="BC161" i="11"/>
  <c r="BC158" i="11" s="1"/>
  <c r="BC159" i="11" s="1"/>
  <c r="BC58" i="11"/>
  <c r="BC41" i="12" s="1"/>
  <c r="BC14" i="11"/>
  <c r="BA37" i="11"/>
  <c r="BB39" i="11" s="1"/>
  <c r="BA45" i="11"/>
  <c r="BB47" i="11" s="1"/>
  <c r="BA375" i="6"/>
  <c r="BA376" i="6" s="1"/>
  <c r="BA377" i="6" s="1"/>
  <c r="BA31" i="11"/>
  <c r="BE8" i="12"/>
  <c r="BE8" i="35"/>
  <c r="BE8" i="14"/>
  <c r="BE8" i="26"/>
  <c r="BE8" i="22"/>
  <c r="BE8" i="11"/>
  <c r="BE8" i="16"/>
  <c r="BE8" i="17"/>
  <c r="BE8" i="13"/>
  <c r="BG64" i="6"/>
  <c r="BF65" i="6"/>
  <c r="BF8" i="6"/>
  <c r="BB247" i="6" l="1"/>
  <c r="BB254" i="6"/>
  <c r="BD234" i="6"/>
  <c r="BD19" i="11" s="1"/>
  <c r="BD18" i="11"/>
  <c r="BC236" i="6"/>
  <c r="BC237" i="6" s="1"/>
  <c r="BC239" i="6" s="1"/>
  <c r="BC241" i="6" s="1"/>
  <c r="BC265" i="6" s="1"/>
  <c r="BB24" i="11"/>
  <c r="BA212" i="6"/>
  <c r="BA213" i="6" s="1"/>
  <c r="Q210" i="6"/>
  <c r="R208" i="6"/>
  <c r="R217" i="6" s="1"/>
  <c r="BC160" i="11"/>
  <c r="BC162" i="11" s="1"/>
  <c r="BC171" i="11" s="1"/>
  <c r="BD183" i="6"/>
  <c r="BD167" i="6"/>
  <c r="BE164" i="6"/>
  <c r="BE163" i="6"/>
  <c r="V15" i="6"/>
  <c r="U16" i="6"/>
  <c r="BC132" i="11"/>
  <c r="BC134" i="11" s="1"/>
  <c r="BC169" i="11" s="1"/>
  <c r="BC146" i="11"/>
  <c r="BC148" i="11" s="1"/>
  <c r="BC170" i="11" s="1"/>
  <c r="AX249" i="6"/>
  <c r="AX250" i="6" s="1"/>
  <c r="AX149" i="12"/>
  <c r="BC143" i="6"/>
  <c r="AX256" i="6"/>
  <c r="AX257" i="6" s="1"/>
  <c r="BE187" i="11"/>
  <c r="BE188" i="11"/>
  <c r="BE185" i="11"/>
  <c r="BE186" i="11"/>
  <c r="AY31" i="12"/>
  <c r="AY37" i="12" s="1"/>
  <c r="AY45" i="12" s="1"/>
  <c r="AY208" i="12" s="1"/>
  <c r="AY224" i="12" s="1"/>
  <c r="AY225" i="12" s="1"/>
  <c r="AY226" i="12" s="1"/>
  <c r="AZ17" i="6"/>
  <c r="AZ26" i="11"/>
  <c r="BA22" i="11"/>
  <c r="AZ29" i="12"/>
  <c r="AZ30" i="12"/>
  <c r="BA25" i="11"/>
  <c r="AZ28" i="12"/>
  <c r="BA21" i="11"/>
  <c r="AX26" i="6"/>
  <c r="BC102" i="11"/>
  <c r="BC103" i="11" s="1"/>
  <c r="BC104" i="11" s="1"/>
  <c r="BC106" i="11" s="1"/>
  <c r="BC167" i="11" s="1"/>
  <c r="BD141" i="6"/>
  <c r="BD142" i="6" s="1"/>
  <c r="BD135" i="6"/>
  <c r="BD136" i="6" s="1"/>
  <c r="AX148" i="12"/>
  <c r="AX85" i="12"/>
  <c r="AX87" i="12" s="1"/>
  <c r="AX113" i="12" s="1"/>
  <c r="BD308" i="6"/>
  <c r="BD386" i="6"/>
  <c r="BC118" i="11"/>
  <c r="BC120" i="11" s="1"/>
  <c r="BC168" i="11" s="1"/>
  <c r="BC90" i="11"/>
  <c r="BC92" i="11" s="1"/>
  <c r="BC166" i="11" s="1"/>
  <c r="BE68" i="11"/>
  <c r="BE70" i="11" s="1"/>
  <c r="AY392" i="6"/>
  <c r="AY26" i="6" s="1"/>
  <c r="BB57" i="11"/>
  <c r="BB40" i="12" s="1"/>
  <c r="BA387" i="6"/>
  <c r="BA381" i="6"/>
  <c r="BB56" i="11"/>
  <c r="BF12" i="11"/>
  <c r="BF66" i="6"/>
  <c r="BE134" i="12"/>
  <c r="BE92" i="12"/>
  <c r="BE201" i="11" s="1"/>
  <c r="BG63" i="6"/>
  <c r="BF6" i="6"/>
  <c r="BF67" i="6"/>
  <c r="BE216" i="12"/>
  <c r="BE46" i="11"/>
  <c r="BE38" i="11"/>
  <c r="BJ9" i="36"/>
  <c r="BI75" i="36"/>
  <c r="BI64" i="36"/>
  <c r="BI53" i="36"/>
  <c r="BI42" i="36"/>
  <c r="BI31" i="36"/>
  <c r="BI20" i="36"/>
  <c r="BC84" i="12"/>
  <c r="BC143" i="12"/>
  <c r="BC142" i="12"/>
  <c r="BC144" i="12"/>
  <c r="BC67" i="11"/>
  <c r="BC66" i="11" s="1"/>
  <c r="BC347" i="6"/>
  <c r="BC349" i="6" s="1"/>
  <c r="BB205" i="6"/>
  <c r="BD298" i="6"/>
  <c r="BD383" i="6"/>
  <c r="BD14" i="12"/>
  <c r="BD15" i="12" s="1"/>
  <c r="BD206" i="12"/>
  <c r="BD262" i="12" s="1"/>
  <c r="BA39" i="12"/>
  <c r="BA43" i="12" s="1"/>
  <c r="BA59" i="11"/>
  <c r="BA71" i="11" s="1"/>
  <c r="BA72" i="11" s="1"/>
  <c r="BF8" i="12"/>
  <c r="BF8" i="11"/>
  <c r="BF8" i="35"/>
  <c r="BF8" i="13"/>
  <c r="BF8" i="14"/>
  <c r="BF8" i="26"/>
  <c r="BF8" i="22"/>
  <c r="BF8" i="16"/>
  <c r="BF8" i="17"/>
  <c r="BH64" i="6"/>
  <c r="BG65" i="6"/>
  <c r="BG8" i="6"/>
  <c r="BD7" i="12"/>
  <c r="BD7" i="11"/>
  <c r="BD330" i="6"/>
  <c r="BD331" i="6" s="1"/>
  <c r="BD7" i="35"/>
  <c r="BD7" i="16"/>
  <c r="BD7" i="22"/>
  <c r="BD7" i="13"/>
  <c r="BD7" i="26"/>
  <c r="BD7" i="17"/>
  <c r="BD7" i="14"/>
  <c r="BC30" i="11"/>
  <c r="BE6" i="12"/>
  <c r="BE13" i="12" s="1"/>
  <c r="BE73" i="6"/>
  <c r="BE91" i="6" s="1"/>
  <c r="BE75" i="6"/>
  <c r="BE93" i="6" s="1"/>
  <c r="BE77" i="6"/>
  <c r="BE95" i="6" s="1"/>
  <c r="BE79" i="6"/>
  <c r="BE97" i="6" s="1"/>
  <c r="BE81" i="6"/>
  <c r="BE99" i="6" s="1"/>
  <c r="BE72" i="6"/>
  <c r="BE90" i="6" s="1"/>
  <c r="BE74" i="6"/>
  <c r="BE92" i="6" s="1"/>
  <c r="BE76" i="6"/>
  <c r="BE94" i="6" s="1"/>
  <c r="BE78" i="6"/>
  <c r="BE96" i="6" s="1"/>
  <c r="BE80" i="6"/>
  <c r="BE98" i="6" s="1"/>
  <c r="BE6" i="11"/>
  <c r="BE52" i="11" s="1"/>
  <c r="BE106" i="6"/>
  <c r="BE6" i="35"/>
  <c r="BE6" i="22"/>
  <c r="BE6" i="14"/>
  <c r="BE6" i="13"/>
  <c r="BE6" i="26"/>
  <c r="BE6" i="16"/>
  <c r="BE6" i="17"/>
  <c r="BE120" i="6"/>
  <c r="BE105" i="6"/>
  <c r="BE121" i="6"/>
  <c r="BE107" i="6"/>
  <c r="BE122" i="6"/>
  <c r="BE123" i="6"/>
  <c r="BE108" i="6"/>
  <c r="BE124" i="6"/>
  <c r="BE109" i="6"/>
  <c r="BE110" i="6"/>
  <c r="BE125" i="6"/>
  <c r="BE126" i="6"/>
  <c r="BE111" i="6"/>
  <c r="BE112" i="6"/>
  <c r="BE127" i="6"/>
  <c r="BE113" i="6"/>
  <c r="BE128" i="6"/>
  <c r="BE114" i="6"/>
  <c r="BE129" i="6"/>
  <c r="AZ390" i="6"/>
  <c r="BA378" i="6"/>
  <c r="AZ384" i="6"/>
  <c r="BB37" i="11"/>
  <c r="BC39" i="11" s="1"/>
  <c r="BB45" i="11"/>
  <c r="BC47" i="11" s="1"/>
  <c r="BB375" i="6"/>
  <c r="BB376" i="6" s="1"/>
  <c r="BB377" i="6" s="1"/>
  <c r="BB31" i="11"/>
  <c r="BE7" i="6"/>
  <c r="BE233" i="6" s="1"/>
  <c r="BE12" i="12"/>
  <c r="BE13" i="11"/>
  <c r="BB217" i="12"/>
  <c r="BB107" i="12"/>
  <c r="BC204" i="6"/>
  <c r="BC20" i="6"/>
  <c r="BC396" i="6" s="1"/>
  <c r="BD380" i="6"/>
  <c r="BD130" i="6"/>
  <c r="BD338" i="6"/>
  <c r="BD285" i="6"/>
  <c r="BD389" i="6"/>
  <c r="BD115" i="6"/>
  <c r="BD100" i="6"/>
  <c r="BD206" i="6" s="1"/>
  <c r="BD91" i="11"/>
  <c r="BD105" i="11"/>
  <c r="BD102" i="11" s="1"/>
  <c r="BD103" i="11" s="1"/>
  <c r="BD119" i="11"/>
  <c r="BD116" i="11" s="1"/>
  <c r="BD117" i="11" s="1"/>
  <c r="BD133" i="11"/>
  <c r="BD130" i="11" s="1"/>
  <c r="BD131" i="11" s="1"/>
  <c r="BD147" i="11"/>
  <c r="BD144" i="11" s="1"/>
  <c r="BD145" i="11" s="1"/>
  <c r="BD161" i="11"/>
  <c r="BD158" i="11" s="1"/>
  <c r="BD159" i="11" s="1"/>
  <c r="BD58" i="11"/>
  <c r="BD41" i="12" s="1"/>
  <c r="BD14" i="11"/>
  <c r="BD348" i="6"/>
  <c r="BD82" i="6"/>
  <c r="BD83" i="6" s="1"/>
  <c r="BB172" i="11"/>
  <c r="BB25" i="12" s="1"/>
  <c r="BB26" i="12" s="1"/>
  <c r="BC247" i="6" l="1"/>
  <c r="BC254" i="6"/>
  <c r="BE234" i="6"/>
  <c r="BE19" i="11" s="1"/>
  <c r="BE18" i="11"/>
  <c r="BD236" i="6"/>
  <c r="BD237" i="6" s="1"/>
  <c r="BD239" i="6" s="1"/>
  <c r="BD241" i="6" s="1"/>
  <c r="BD265" i="6" s="1"/>
  <c r="BC24" i="11"/>
  <c r="BB212" i="6"/>
  <c r="BB213" i="6" s="1"/>
  <c r="AY248" i="6"/>
  <c r="R210" i="6"/>
  <c r="S208" i="6"/>
  <c r="S217" i="6" s="1"/>
  <c r="BD160" i="11"/>
  <c r="BD162" i="11" s="1"/>
  <c r="BD171" i="11" s="1"/>
  <c r="BE183" i="6"/>
  <c r="BE167" i="6"/>
  <c r="BF164" i="6"/>
  <c r="BF163" i="6"/>
  <c r="W15" i="6"/>
  <c r="V16" i="6"/>
  <c r="BD132" i="11"/>
  <c r="BD134" i="11" s="1"/>
  <c r="BD169" i="11" s="1"/>
  <c r="BD146" i="11"/>
  <c r="BD148" i="11" s="1"/>
  <c r="BD170" i="11" s="1"/>
  <c r="AX259" i="6"/>
  <c r="BD88" i="11"/>
  <c r="BD89" i="11" s="1"/>
  <c r="BD90" i="11" s="1"/>
  <c r="BD92" i="11" s="1"/>
  <c r="BD166" i="11" s="1"/>
  <c r="BD143" i="6"/>
  <c r="AY255" i="6"/>
  <c r="AY256" i="6" s="1"/>
  <c r="BF187" i="11"/>
  <c r="BF188" i="11"/>
  <c r="BF185" i="11"/>
  <c r="BF186" i="11"/>
  <c r="AY249" i="6"/>
  <c r="AY83" i="12"/>
  <c r="AY85" i="12" s="1"/>
  <c r="AY87" i="12" s="1"/>
  <c r="AY113" i="12" s="1"/>
  <c r="AZ31" i="12"/>
  <c r="AZ37" i="12" s="1"/>
  <c r="AZ45" i="12" s="1"/>
  <c r="AZ208" i="12" s="1"/>
  <c r="AZ224" i="12" s="1"/>
  <c r="AZ225" i="12" s="1"/>
  <c r="AZ226" i="12" s="1"/>
  <c r="BA17" i="6"/>
  <c r="BA26" i="11"/>
  <c r="BA30" i="12"/>
  <c r="BB25" i="11"/>
  <c r="BB22" i="11"/>
  <c r="BA29" i="12"/>
  <c r="BB21" i="11"/>
  <c r="BA28" i="12"/>
  <c r="BE141" i="6"/>
  <c r="BE142" i="6" s="1"/>
  <c r="BE135" i="6"/>
  <c r="BE136" i="6" s="1"/>
  <c r="AZ392" i="6"/>
  <c r="AZ13" i="26" s="1"/>
  <c r="BE386" i="6"/>
  <c r="BE308" i="6"/>
  <c r="BD104" i="11"/>
  <c r="BD106" i="11" s="1"/>
  <c r="BD167" i="11" s="1"/>
  <c r="BD118" i="11"/>
  <c r="BD120" i="11" s="1"/>
  <c r="BD168" i="11" s="1"/>
  <c r="BF68" i="11"/>
  <c r="BF70" i="11" s="1"/>
  <c r="AY13" i="26"/>
  <c r="BB387" i="6"/>
  <c r="BB381" i="6"/>
  <c r="BC56" i="11"/>
  <c r="BC57" i="11"/>
  <c r="BC40" i="12" s="1"/>
  <c r="BD347" i="6"/>
  <c r="BD349" i="6" s="1"/>
  <c r="BC205" i="6"/>
  <c r="BE7" i="12"/>
  <c r="BE7" i="11"/>
  <c r="BE330" i="6"/>
  <c r="BE331" i="6" s="1"/>
  <c r="BE7" i="13"/>
  <c r="BE7" i="26"/>
  <c r="BE7" i="17"/>
  <c r="BE7" i="14"/>
  <c r="BE7" i="35"/>
  <c r="BE7" i="16"/>
  <c r="BE7" i="22"/>
  <c r="BA390" i="6"/>
  <c r="BA384" i="6"/>
  <c r="BB378" i="6"/>
  <c r="BE380" i="6"/>
  <c r="BE130" i="6"/>
  <c r="BE100" i="6"/>
  <c r="BE206" i="6" s="1"/>
  <c r="BE91" i="11"/>
  <c r="BE105" i="11"/>
  <c r="BE102" i="11" s="1"/>
  <c r="BE103" i="11" s="1"/>
  <c r="BE119" i="11"/>
  <c r="BE133" i="11"/>
  <c r="BE130" i="11" s="1"/>
  <c r="BE131" i="11" s="1"/>
  <c r="BE147" i="11"/>
  <c r="BE144" i="11" s="1"/>
  <c r="BE145" i="11" s="1"/>
  <c r="BE161" i="11"/>
  <c r="BE158" i="11" s="1"/>
  <c r="BE159" i="11" s="1"/>
  <c r="BE58" i="11"/>
  <c r="BE41" i="12" s="1"/>
  <c r="BE14" i="11"/>
  <c r="BG12" i="11"/>
  <c r="BG66" i="6"/>
  <c r="BF134" i="12"/>
  <c r="BF92" i="12"/>
  <c r="BF201" i="11" s="1"/>
  <c r="BJ75" i="36"/>
  <c r="BJ64" i="36"/>
  <c r="BJ53" i="36"/>
  <c r="BJ42" i="36"/>
  <c r="BJ31" i="36"/>
  <c r="BJ20" i="36"/>
  <c r="BK9" i="36"/>
  <c r="BF6" i="12"/>
  <c r="BF13" i="12" s="1"/>
  <c r="BF72" i="6"/>
  <c r="BF90" i="6" s="1"/>
  <c r="BF74" i="6"/>
  <c r="BF92" i="6" s="1"/>
  <c r="BF76" i="6"/>
  <c r="BF94" i="6" s="1"/>
  <c r="BF78" i="6"/>
  <c r="BF96" i="6" s="1"/>
  <c r="BF80" i="6"/>
  <c r="BF98" i="6" s="1"/>
  <c r="BF73" i="6"/>
  <c r="BF91" i="6" s="1"/>
  <c r="BF75" i="6"/>
  <c r="BF93" i="6" s="1"/>
  <c r="BF77" i="6"/>
  <c r="BF95" i="6" s="1"/>
  <c r="BF79" i="6"/>
  <c r="BF97" i="6" s="1"/>
  <c r="BF81" i="6"/>
  <c r="BF99" i="6" s="1"/>
  <c r="BF6" i="11"/>
  <c r="BF52" i="11" s="1"/>
  <c r="BF106" i="6"/>
  <c r="BF6" i="35"/>
  <c r="BF6" i="22"/>
  <c r="BF6" i="14"/>
  <c r="BF6" i="26"/>
  <c r="BF6" i="16"/>
  <c r="BF6" i="17"/>
  <c r="BF6" i="13"/>
  <c r="BF105" i="6"/>
  <c r="BF121" i="6"/>
  <c r="BF120" i="6"/>
  <c r="BF107" i="6"/>
  <c r="BF122" i="6"/>
  <c r="BF108" i="6"/>
  <c r="BF123" i="6"/>
  <c r="BF109" i="6"/>
  <c r="BF124" i="6"/>
  <c r="BF110" i="6"/>
  <c r="BF125" i="6"/>
  <c r="BF126" i="6"/>
  <c r="BF111" i="6"/>
  <c r="BF112" i="6"/>
  <c r="BF127" i="6"/>
  <c r="BF113" i="6"/>
  <c r="BF128" i="6"/>
  <c r="BF114" i="6"/>
  <c r="BF129" i="6"/>
  <c r="BF7" i="6"/>
  <c r="BF233" i="6" s="1"/>
  <c r="BF12" i="12"/>
  <c r="BF13" i="11"/>
  <c r="BB39" i="12"/>
  <c r="BB43" i="12" s="1"/>
  <c r="BB59" i="11"/>
  <c r="BB71" i="11" s="1"/>
  <c r="BB72" i="11" s="1"/>
  <c r="BC172" i="11"/>
  <c r="BC25" i="12" s="1"/>
  <c r="BC26" i="12" s="1"/>
  <c r="BD204" i="6"/>
  <c r="BD20" i="6"/>
  <c r="BD396" i="6" s="1"/>
  <c r="BE338" i="6"/>
  <c r="BE285" i="6"/>
  <c r="BE389" i="6"/>
  <c r="BE115" i="6"/>
  <c r="BE298" i="6"/>
  <c r="BE383" i="6"/>
  <c r="BE348" i="6"/>
  <c r="BE82" i="6"/>
  <c r="BE83" i="6" s="1"/>
  <c r="BE14" i="12"/>
  <c r="BE15" i="12" s="1"/>
  <c r="BE206" i="12"/>
  <c r="BE262" i="12" s="1"/>
  <c r="BC37" i="11"/>
  <c r="BD39" i="11" s="1"/>
  <c r="BC45" i="11"/>
  <c r="BD47" i="11" s="1"/>
  <c r="BC375" i="6"/>
  <c r="BC376" i="6" s="1"/>
  <c r="BC377" i="6" s="1"/>
  <c r="BC31" i="11"/>
  <c r="BD30" i="11"/>
  <c r="BG8" i="12"/>
  <c r="BG8" i="35"/>
  <c r="BG8" i="14"/>
  <c r="BG8" i="26"/>
  <c r="BG8" i="22"/>
  <c r="BG8" i="11"/>
  <c r="BG8" i="16"/>
  <c r="BG8" i="17"/>
  <c r="BG8" i="13"/>
  <c r="BI64" i="6"/>
  <c r="BH65" i="6"/>
  <c r="BH8" i="6"/>
  <c r="BD84" i="12"/>
  <c r="BD143" i="12"/>
  <c r="BD144" i="12"/>
  <c r="BD67" i="11"/>
  <c r="BD66" i="11" s="1"/>
  <c r="BD142" i="12"/>
  <c r="BC217" i="12"/>
  <c r="BC107" i="12"/>
  <c r="BH63" i="6"/>
  <c r="BG6" i="6"/>
  <c r="BG67" i="6"/>
  <c r="BF216" i="12"/>
  <c r="BF46" i="11"/>
  <c r="BF38" i="11"/>
  <c r="BC212" i="6" l="1"/>
  <c r="BC213" i="6" s="1"/>
  <c r="BD247" i="6"/>
  <c r="BD254" i="6"/>
  <c r="BF234" i="6"/>
  <c r="BF19" i="11" s="1"/>
  <c r="BF18" i="11"/>
  <c r="BE236" i="6"/>
  <c r="BE237" i="6" s="1"/>
  <c r="BE239" i="6" s="1"/>
  <c r="BE241" i="6" s="1"/>
  <c r="BE265" i="6" s="1"/>
  <c r="BD24" i="11"/>
  <c r="AZ248" i="6"/>
  <c r="T208" i="6"/>
  <c r="T217" i="6" s="1"/>
  <c r="S210" i="6"/>
  <c r="BD209" i="6"/>
  <c r="BD213" i="6"/>
  <c r="BE160" i="11"/>
  <c r="BE162" i="11" s="1"/>
  <c r="BE171" i="11" s="1"/>
  <c r="BF167" i="6"/>
  <c r="BF183" i="6"/>
  <c r="BG164" i="6"/>
  <c r="BG163" i="6"/>
  <c r="X15" i="6"/>
  <c r="W16" i="6"/>
  <c r="BE132" i="11"/>
  <c r="BE134" i="11" s="1"/>
  <c r="BE169" i="11" s="1"/>
  <c r="BE146" i="11"/>
  <c r="BE148" i="11" s="1"/>
  <c r="BE170" i="11" s="1"/>
  <c r="AY250" i="6"/>
  <c r="BE143" i="6"/>
  <c r="AY257" i="6"/>
  <c r="AZ255" i="6"/>
  <c r="AZ256" i="6" s="1"/>
  <c r="BG187" i="11"/>
  <c r="BG188" i="11"/>
  <c r="BG185" i="11"/>
  <c r="BG186" i="11"/>
  <c r="AZ249" i="6"/>
  <c r="AY148" i="12"/>
  <c r="AZ83" i="12"/>
  <c r="AZ85" i="12" s="1"/>
  <c r="AZ87" i="12" s="1"/>
  <c r="AZ113" i="12" s="1"/>
  <c r="BA31" i="12"/>
  <c r="AY147" i="12"/>
  <c r="AY149" i="12"/>
  <c r="BB29" i="12"/>
  <c r="BC22" i="11"/>
  <c r="BB17" i="6"/>
  <c r="BB26" i="11"/>
  <c r="BB30" i="12"/>
  <c r="BC25" i="11"/>
  <c r="BC21" i="11"/>
  <c r="BB28" i="12"/>
  <c r="BF135" i="6"/>
  <c r="BF136" i="6" s="1"/>
  <c r="BF141" i="6"/>
  <c r="BF142" i="6" s="1"/>
  <c r="BE116" i="11"/>
  <c r="BE117" i="11" s="1"/>
  <c r="BE118" i="11" s="1"/>
  <c r="BE120" i="11" s="1"/>
  <c r="BE168" i="11" s="1"/>
  <c r="BE88" i="11"/>
  <c r="BE89" i="11" s="1"/>
  <c r="BE90" i="11" s="1"/>
  <c r="BE92" i="11" s="1"/>
  <c r="BE166" i="11" s="1"/>
  <c r="AZ26" i="6"/>
  <c r="BE104" i="11"/>
  <c r="BE106" i="11" s="1"/>
  <c r="BE167" i="11" s="1"/>
  <c r="BF308" i="6"/>
  <c r="BF386" i="6"/>
  <c r="BA392" i="6"/>
  <c r="BA26" i="6" s="1"/>
  <c r="BG68" i="11"/>
  <c r="BG70" i="11" s="1"/>
  <c r="BD172" i="11"/>
  <c r="BD25" i="12" s="1"/>
  <c r="BD26" i="12" s="1"/>
  <c r="BD57" i="11"/>
  <c r="BD40" i="12" s="1"/>
  <c r="BC387" i="6"/>
  <c r="BC381" i="6"/>
  <c r="BD56" i="11"/>
  <c r="BG6" i="12"/>
  <c r="BG13" i="12" s="1"/>
  <c r="BG73" i="6"/>
  <c r="BG91" i="6" s="1"/>
  <c r="BG75" i="6"/>
  <c r="BG93" i="6" s="1"/>
  <c r="BG77" i="6"/>
  <c r="BG95" i="6" s="1"/>
  <c r="BG79" i="6"/>
  <c r="BG97" i="6" s="1"/>
  <c r="BG81" i="6"/>
  <c r="BG99" i="6" s="1"/>
  <c r="BG72" i="6"/>
  <c r="BG90" i="6" s="1"/>
  <c r="BG74" i="6"/>
  <c r="BG92" i="6" s="1"/>
  <c r="BG76" i="6"/>
  <c r="BG94" i="6" s="1"/>
  <c r="BG78" i="6"/>
  <c r="BG96" i="6" s="1"/>
  <c r="BG80" i="6"/>
  <c r="BG98" i="6" s="1"/>
  <c r="BG6" i="11"/>
  <c r="BG52" i="11" s="1"/>
  <c r="BG106" i="6"/>
  <c r="BG6" i="35"/>
  <c r="BG6" i="22"/>
  <c r="BG6" i="26"/>
  <c r="BG6" i="13"/>
  <c r="BG6" i="14"/>
  <c r="BG6" i="16"/>
  <c r="BG6" i="17"/>
  <c r="BG120" i="6"/>
  <c r="BG105" i="6"/>
  <c r="BG121" i="6"/>
  <c r="BG107" i="6"/>
  <c r="BG122" i="6"/>
  <c r="BG123" i="6"/>
  <c r="BG108" i="6"/>
  <c r="BG124" i="6"/>
  <c r="BG109" i="6"/>
  <c r="BG110" i="6"/>
  <c r="BG125" i="6"/>
  <c r="BG126" i="6"/>
  <c r="BG111" i="6"/>
  <c r="BG112" i="6"/>
  <c r="BG127" i="6"/>
  <c r="BG113" i="6"/>
  <c r="BG128" i="6"/>
  <c r="BG114" i="6"/>
  <c r="BG129" i="6"/>
  <c r="BH8" i="12"/>
  <c r="BH8" i="11"/>
  <c r="BH8" i="35"/>
  <c r="BH8" i="14"/>
  <c r="BH8" i="26"/>
  <c r="BH8" i="22"/>
  <c r="BH8" i="13"/>
  <c r="BH8" i="16"/>
  <c r="BH8" i="17"/>
  <c r="BJ64" i="6"/>
  <c r="BI65" i="6"/>
  <c r="BI8" i="6"/>
  <c r="BD37" i="11"/>
  <c r="BE39" i="11" s="1"/>
  <c r="BD45" i="11"/>
  <c r="BE47" i="11" s="1"/>
  <c r="BD375" i="6"/>
  <c r="BD376" i="6" s="1"/>
  <c r="BD377" i="6" s="1"/>
  <c r="BD31" i="11"/>
  <c r="BE204" i="6"/>
  <c r="BE20" i="6"/>
  <c r="BE396" i="6" s="1"/>
  <c r="BF7" i="12"/>
  <c r="BF7" i="11"/>
  <c r="BF330" i="6"/>
  <c r="BF331" i="6" s="1"/>
  <c r="BF7" i="35"/>
  <c r="BF7" i="16"/>
  <c r="BF7" i="22"/>
  <c r="BF7" i="13"/>
  <c r="BF7" i="26"/>
  <c r="BF7" i="17"/>
  <c r="BF7" i="14"/>
  <c r="BF380" i="6"/>
  <c r="BF130" i="6"/>
  <c r="BF338" i="6"/>
  <c r="BF285" i="6"/>
  <c r="BF389" i="6"/>
  <c r="BF115" i="6"/>
  <c r="BF100" i="6"/>
  <c r="BF206" i="6" s="1"/>
  <c r="BF91" i="11"/>
  <c r="BF105" i="11"/>
  <c r="BF119" i="11"/>
  <c r="BF116" i="11" s="1"/>
  <c r="BF117" i="11" s="1"/>
  <c r="BF133" i="11"/>
  <c r="BF130" i="11" s="1"/>
  <c r="BF131" i="11" s="1"/>
  <c r="BF147" i="11"/>
  <c r="BF144" i="11" s="1"/>
  <c r="BF145" i="11" s="1"/>
  <c r="BF161" i="11"/>
  <c r="BF158" i="11" s="1"/>
  <c r="BF159" i="11" s="1"/>
  <c r="BF58" i="11"/>
  <c r="BF41" i="12" s="1"/>
  <c r="BF14" i="11"/>
  <c r="BF348" i="6"/>
  <c r="BF82" i="6"/>
  <c r="BF83" i="6" s="1"/>
  <c r="BL9" i="36"/>
  <c r="BK75" i="36"/>
  <c r="BK64" i="36"/>
  <c r="BK53" i="36"/>
  <c r="BK42" i="36"/>
  <c r="BK31" i="36"/>
  <c r="BK20" i="36"/>
  <c r="BG216" i="12"/>
  <c r="BG46" i="11"/>
  <c r="BG38" i="11"/>
  <c r="BE30" i="11"/>
  <c r="BC39" i="12"/>
  <c r="BC43" i="12" s="1"/>
  <c r="BC59" i="11"/>
  <c r="BC71" i="11" s="1"/>
  <c r="BC72" i="11" s="1"/>
  <c r="BI63" i="6"/>
  <c r="BH6" i="6"/>
  <c r="BH67" i="6"/>
  <c r="BD217" i="12"/>
  <c r="BD107" i="12"/>
  <c r="BH12" i="11"/>
  <c r="BH66" i="6"/>
  <c r="BG134" i="12"/>
  <c r="BG92" i="12"/>
  <c r="BG201" i="11" s="1"/>
  <c r="BE84" i="12"/>
  <c r="BE143" i="12"/>
  <c r="BE142" i="12"/>
  <c r="BE144" i="12"/>
  <c r="BE67" i="11"/>
  <c r="BE66" i="11" s="1"/>
  <c r="BE347" i="6"/>
  <c r="BE349" i="6" s="1"/>
  <c r="BD205" i="6"/>
  <c r="BD212" i="6" s="1"/>
  <c r="BF298" i="6"/>
  <c r="BF383" i="6"/>
  <c r="BF14" i="12"/>
  <c r="BF15" i="12" s="1"/>
  <c r="BF206" i="12"/>
  <c r="BF262" i="12" s="1"/>
  <c r="BG7" i="6"/>
  <c r="BG233" i="6" s="1"/>
  <c r="BG12" i="12"/>
  <c r="BG13" i="11"/>
  <c r="BB390" i="6"/>
  <c r="BC378" i="6"/>
  <c r="BB384" i="6"/>
  <c r="BE247" i="6" l="1"/>
  <c r="BE254" i="6"/>
  <c r="BG234" i="6"/>
  <c r="BG19" i="11" s="1"/>
  <c r="BG18" i="11"/>
  <c r="BF236" i="6"/>
  <c r="BF237" i="6" s="1"/>
  <c r="BF239" i="6" s="1"/>
  <c r="BF241" i="6" s="1"/>
  <c r="BF265" i="6" s="1"/>
  <c r="BE24" i="11"/>
  <c r="BA248" i="6"/>
  <c r="BA249" i="6" s="1"/>
  <c r="BA250" i="6" s="1"/>
  <c r="T210" i="6"/>
  <c r="U208" i="6"/>
  <c r="U217" i="6" s="1"/>
  <c r="BD218" i="6"/>
  <c r="BE209" i="6"/>
  <c r="BE213" i="6"/>
  <c r="BF160" i="11"/>
  <c r="BF162" i="11" s="1"/>
  <c r="BF171" i="11" s="1"/>
  <c r="BG167" i="6"/>
  <c r="BG183" i="6"/>
  <c r="BH164" i="6"/>
  <c r="BH163" i="6"/>
  <c r="Y15" i="6"/>
  <c r="X16" i="6"/>
  <c r="BF132" i="11"/>
  <c r="BF134" i="11" s="1"/>
  <c r="BF169" i="11" s="1"/>
  <c r="BF146" i="11"/>
  <c r="BF148" i="11" s="1"/>
  <c r="BF170" i="11" s="1"/>
  <c r="AY259" i="6"/>
  <c r="AZ250" i="6"/>
  <c r="BA37" i="12"/>
  <c r="BA45" i="12" s="1"/>
  <c r="BA208" i="12" s="1"/>
  <c r="BA224" i="12" s="1"/>
  <c r="BA225" i="12" s="1"/>
  <c r="BA226" i="12" s="1"/>
  <c r="BF143" i="6"/>
  <c r="BF88" i="11"/>
  <c r="BF89" i="11" s="1"/>
  <c r="BF90" i="11" s="1"/>
  <c r="BF92" i="11" s="1"/>
  <c r="BF166" i="11" s="1"/>
  <c r="BA255" i="6"/>
  <c r="BA256" i="6" s="1"/>
  <c r="AZ257" i="6"/>
  <c r="BH187" i="11"/>
  <c r="BH188" i="11"/>
  <c r="BH185" i="11"/>
  <c r="BH186" i="11"/>
  <c r="AZ148" i="12"/>
  <c r="AZ147" i="12"/>
  <c r="AZ149" i="12"/>
  <c r="BB31" i="12"/>
  <c r="BB37" i="12" s="1"/>
  <c r="BB45" i="12" s="1"/>
  <c r="BB208" i="12" s="1"/>
  <c r="BB224" i="12" s="1"/>
  <c r="BB225" i="12" s="1"/>
  <c r="BB226" i="12" s="1"/>
  <c r="BC30" i="12"/>
  <c r="BD25" i="11"/>
  <c r="BC29" i="12"/>
  <c r="BD22" i="11"/>
  <c r="BC17" i="6"/>
  <c r="BC26" i="11"/>
  <c r="BD21" i="11"/>
  <c r="BC28" i="12"/>
  <c r="BB392" i="6"/>
  <c r="BB26" i="6" s="1"/>
  <c r="BF118" i="11"/>
  <c r="BF120" i="11" s="1"/>
  <c r="BF168" i="11" s="1"/>
  <c r="BG141" i="6"/>
  <c r="BG142" i="6" s="1"/>
  <c r="BG135" i="6"/>
  <c r="BG136" i="6" s="1"/>
  <c r="BF102" i="11"/>
  <c r="BF103" i="11" s="1"/>
  <c r="BF104" i="11" s="1"/>
  <c r="BF106" i="11" s="1"/>
  <c r="BF167" i="11" s="1"/>
  <c r="BG308" i="6"/>
  <c r="BG386" i="6"/>
  <c r="BA13" i="26"/>
  <c r="BH68" i="11"/>
  <c r="BH70" i="11" s="1"/>
  <c r="BD387" i="6"/>
  <c r="BD381" i="6"/>
  <c r="BE56" i="11"/>
  <c r="BE57" i="11"/>
  <c r="BE40" i="12" s="1"/>
  <c r="BC390" i="6"/>
  <c r="BC384" i="6"/>
  <c r="BD378" i="6"/>
  <c r="BG7" i="12"/>
  <c r="BG7" i="11"/>
  <c r="BG330" i="6"/>
  <c r="BG331" i="6" s="1"/>
  <c r="BG7" i="13"/>
  <c r="BG7" i="26"/>
  <c r="BG7" i="17"/>
  <c r="BG7" i="14"/>
  <c r="BG7" i="35"/>
  <c r="BG7" i="16"/>
  <c r="BG7" i="22"/>
  <c r="BF84" i="12"/>
  <c r="BF143" i="12"/>
  <c r="BF144" i="12"/>
  <c r="BF67" i="11"/>
  <c r="BF66" i="11" s="1"/>
  <c r="BF142" i="12"/>
  <c r="BH7" i="6"/>
  <c r="BH233" i="6" s="1"/>
  <c r="BH12" i="12"/>
  <c r="BH13" i="11"/>
  <c r="BJ63" i="6"/>
  <c r="BI6" i="6"/>
  <c r="BI67" i="6"/>
  <c r="BF204" i="6"/>
  <c r="BF20" i="6"/>
  <c r="BF396" i="6" s="1"/>
  <c r="BF30" i="11"/>
  <c r="BE205" i="6"/>
  <c r="BE212" i="6" s="1"/>
  <c r="BI8" i="12"/>
  <c r="BI8" i="35"/>
  <c r="BI8" i="14"/>
  <c r="BI8" i="26"/>
  <c r="BI8" i="22"/>
  <c r="BI8" i="11"/>
  <c r="BI8" i="16"/>
  <c r="BI8" i="17"/>
  <c r="BI8" i="13"/>
  <c r="BK64" i="6"/>
  <c r="BJ65" i="6"/>
  <c r="BJ8" i="6"/>
  <c r="BG338" i="6"/>
  <c r="BG285" i="6"/>
  <c r="BG389" i="6"/>
  <c r="BG115" i="6"/>
  <c r="BG100" i="6"/>
  <c r="BG206" i="6" s="1"/>
  <c r="BG298" i="6"/>
  <c r="BG383" i="6"/>
  <c r="BG348" i="6"/>
  <c r="BG82" i="6"/>
  <c r="BG83" i="6" s="1"/>
  <c r="BG14" i="12"/>
  <c r="BG15" i="12" s="1"/>
  <c r="BG206" i="12"/>
  <c r="BG262" i="12" s="1"/>
  <c r="BD39" i="12"/>
  <c r="BD43" i="12" s="1"/>
  <c r="BD59" i="11"/>
  <c r="BD71" i="11" s="1"/>
  <c r="BD72" i="11" s="1"/>
  <c r="BE217" i="12"/>
  <c r="BE107" i="12"/>
  <c r="BH216" i="12"/>
  <c r="BH46" i="11"/>
  <c r="BH38" i="11"/>
  <c r="BH6" i="12"/>
  <c r="BH13" i="12" s="1"/>
  <c r="BH72" i="6"/>
  <c r="BH90" i="6" s="1"/>
  <c r="BH74" i="6"/>
  <c r="BH92" i="6" s="1"/>
  <c r="BH76" i="6"/>
  <c r="BH94" i="6" s="1"/>
  <c r="BH78" i="6"/>
  <c r="BH96" i="6" s="1"/>
  <c r="BH80" i="6"/>
  <c r="BH98" i="6" s="1"/>
  <c r="BH73" i="6"/>
  <c r="BH91" i="6" s="1"/>
  <c r="BH75" i="6"/>
  <c r="BH93" i="6" s="1"/>
  <c r="BH77" i="6"/>
  <c r="BH95" i="6" s="1"/>
  <c r="BH79" i="6"/>
  <c r="BH97" i="6" s="1"/>
  <c r="BH81" i="6"/>
  <c r="BH99" i="6" s="1"/>
  <c r="BH6" i="11"/>
  <c r="BH52" i="11" s="1"/>
  <c r="BH106" i="6"/>
  <c r="BH6" i="35"/>
  <c r="BH6" i="22"/>
  <c r="BH6" i="14"/>
  <c r="BH6" i="26"/>
  <c r="BH6" i="16"/>
  <c r="BH6" i="17"/>
  <c r="BH6" i="13"/>
  <c r="BH105" i="6"/>
  <c r="BH121" i="6"/>
  <c r="BH120" i="6"/>
  <c r="BH107" i="6"/>
  <c r="BH122" i="6"/>
  <c r="BH108" i="6"/>
  <c r="BH123" i="6"/>
  <c r="BH109" i="6"/>
  <c r="BH124" i="6"/>
  <c r="BH110" i="6"/>
  <c r="BH125" i="6"/>
  <c r="BH126" i="6"/>
  <c r="BH111" i="6"/>
  <c r="BH112" i="6"/>
  <c r="BH127" i="6"/>
  <c r="BH113" i="6"/>
  <c r="BH128" i="6"/>
  <c r="BH114" i="6"/>
  <c r="BH129" i="6"/>
  <c r="BE37" i="11"/>
  <c r="BF39" i="11" s="1"/>
  <c r="BE45" i="11"/>
  <c r="BF47" i="11" s="1"/>
  <c r="BE375" i="6"/>
  <c r="BE376" i="6" s="1"/>
  <c r="BE377" i="6" s="1"/>
  <c r="BE31" i="11"/>
  <c r="BL75" i="36"/>
  <c r="BL64" i="36"/>
  <c r="BL53" i="36"/>
  <c r="BL42" i="36"/>
  <c r="BL31" i="36"/>
  <c r="BL20" i="36"/>
  <c r="BM9" i="36"/>
  <c r="BF347" i="6"/>
  <c r="BF349" i="6" s="1"/>
  <c r="BI12" i="11"/>
  <c r="BI66" i="6"/>
  <c r="BH134" i="12"/>
  <c r="BH92" i="12"/>
  <c r="BH201" i="11" s="1"/>
  <c r="BG380" i="6"/>
  <c r="BG130" i="6"/>
  <c r="BG91" i="11"/>
  <c r="BG88" i="11" s="1"/>
  <c r="BG89" i="11" s="1"/>
  <c r="BG105" i="11"/>
  <c r="BG102" i="11" s="1"/>
  <c r="BG103" i="11" s="1"/>
  <c r="BG119" i="11"/>
  <c r="BG116" i="11" s="1"/>
  <c r="BG117" i="11" s="1"/>
  <c r="BG133" i="11"/>
  <c r="BG130" i="11" s="1"/>
  <c r="BG131" i="11" s="1"/>
  <c r="BG147" i="11"/>
  <c r="BG144" i="11" s="1"/>
  <c r="BG145" i="11" s="1"/>
  <c r="BG161" i="11"/>
  <c r="BG158" i="11" s="1"/>
  <c r="BG159" i="11" s="1"/>
  <c r="BG58" i="11"/>
  <c r="BG41" i="12" s="1"/>
  <c r="BG14" i="11"/>
  <c r="BE172" i="11"/>
  <c r="BE25" i="12" s="1"/>
  <c r="BE26" i="12" s="1"/>
  <c r="BF247" i="6" l="1"/>
  <c r="BF254" i="6"/>
  <c r="BG236" i="6"/>
  <c r="BG237" i="6" s="1"/>
  <c r="BG239" i="6" s="1"/>
  <c r="BG241" i="6" s="1"/>
  <c r="BG265" i="6" s="1"/>
  <c r="BF24" i="11"/>
  <c r="BH234" i="6"/>
  <c r="BH19" i="11" s="1"/>
  <c r="BH18" i="11"/>
  <c r="BB248" i="6"/>
  <c r="BB249" i="6" s="1"/>
  <c r="U210" i="6"/>
  <c r="V208" i="6"/>
  <c r="V217" i="6" s="1"/>
  <c r="BE218" i="6"/>
  <c r="BF209" i="6"/>
  <c r="BF213" i="6"/>
  <c r="BG160" i="11"/>
  <c r="BG162" i="11" s="1"/>
  <c r="BG171" i="11" s="1"/>
  <c r="BH183" i="6"/>
  <c r="BH167" i="6"/>
  <c r="BI164" i="6"/>
  <c r="BI163" i="6"/>
  <c r="BG132" i="11"/>
  <c r="BG134" i="11" s="1"/>
  <c r="BG169" i="11" s="1"/>
  <c r="Z15" i="6"/>
  <c r="Y16" i="6"/>
  <c r="BG146" i="11"/>
  <c r="BG148" i="11" s="1"/>
  <c r="BG170" i="11" s="1"/>
  <c r="AZ259" i="6"/>
  <c r="BG143" i="6"/>
  <c r="BA83" i="12"/>
  <c r="BA148" i="12" s="1"/>
  <c r="BA257" i="6"/>
  <c r="BA259" i="6" s="1"/>
  <c r="BB255" i="6"/>
  <c r="BB256" i="6" s="1"/>
  <c r="BI187" i="11"/>
  <c r="BI188" i="11"/>
  <c r="BI185" i="11"/>
  <c r="BI186" i="11"/>
  <c r="BC31" i="12"/>
  <c r="BC37" i="12" s="1"/>
  <c r="BC45" i="12" s="1"/>
  <c r="BC83" i="12" s="1"/>
  <c r="BC85" i="12" s="1"/>
  <c r="BB83" i="12"/>
  <c r="BB85" i="12" s="1"/>
  <c r="BD17" i="6"/>
  <c r="BD26" i="11"/>
  <c r="BD29" i="12"/>
  <c r="BE22" i="11"/>
  <c r="BD30" i="12"/>
  <c r="BE25" i="11"/>
  <c r="BD28" i="12"/>
  <c r="BE21" i="11"/>
  <c r="BB13" i="26"/>
  <c r="BG118" i="11"/>
  <c r="BG120" i="11" s="1"/>
  <c r="BG168" i="11" s="1"/>
  <c r="BG104" i="11"/>
  <c r="BG106" i="11" s="1"/>
  <c r="BG167" i="11" s="1"/>
  <c r="BH141" i="6"/>
  <c r="BH142" i="6" s="1"/>
  <c r="BH135" i="6"/>
  <c r="BH136" i="6" s="1"/>
  <c r="BH308" i="6"/>
  <c r="BH386" i="6"/>
  <c r="BG90" i="11"/>
  <c r="BG92" i="11" s="1"/>
  <c r="BG166" i="11" s="1"/>
  <c r="BI68" i="11"/>
  <c r="BI70" i="11" s="1"/>
  <c r="BC392" i="6"/>
  <c r="BC26" i="6" s="1"/>
  <c r="BE387" i="6"/>
  <c r="BE381" i="6"/>
  <c r="BF56" i="11"/>
  <c r="BF57" i="11"/>
  <c r="BF40" i="12" s="1"/>
  <c r="BI7" i="6"/>
  <c r="BI233" i="6" s="1"/>
  <c r="BI12" i="12"/>
  <c r="BI13" i="11"/>
  <c r="BH298" i="6"/>
  <c r="BH383" i="6"/>
  <c r="BH14" i="12"/>
  <c r="BH15" i="12" s="1"/>
  <c r="BH206" i="12"/>
  <c r="BH262" i="12" s="1"/>
  <c r="BG84" i="12"/>
  <c r="BG143" i="12"/>
  <c r="BG142" i="12"/>
  <c r="BG144" i="12"/>
  <c r="BG67" i="11"/>
  <c r="BG66" i="11" s="1"/>
  <c r="BG347" i="6"/>
  <c r="BG349" i="6" s="1"/>
  <c r="BJ12" i="11"/>
  <c r="BJ66" i="6"/>
  <c r="BI134" i="12"/>
  <c r="BI92" i="12"/>
  <c r="BI201" i="11" s="1"/>
  <c r="BF205" i="6"/>
  <c r="BF212" i="6" s="1"/>
  <c r="BK63" i="6"/>
  <c r="BJ6" i="6"/>
  <c r="BJ67" i="6"/>
  <c r="BF217" i="12"/>
  <c r="BF107" i="12"/>
  <c r="BE39" i="12"/>
  <c r="BE43" i="12" s="1"/>
  <c r="BE59" i="11"/>
  <c r="BE71" i="11" s="1"/>
  <c r="BE72" i="11" s="1"/>
  <c r="BF172" i="11"/>
  <c r="BF25" i="12" s="1"/>
  <c r="BF26" i="12" s="1"/>
  <c r="BI216" i="12"/>
  <c r="BI46" i="11"/>
  <c r="BI38" i="11"/>
  <c r="BN9" i="36"/>
  <c r="BM75" i="36"/>
  <c r="BM64" i="36"/>
  <c r="BM53" i="36"/>
  <c r="BM42" i="36"/>
  <c r="BM31" i="36"/>
  <c r="BM20" i="36"/>
  <c r="BH380" i="6"/>
  <c r="BH130" i="6"/>
  <c r="BH338" i="6"/>
  <c r="BH285" i="6"/>
  <c r="BH389" i="6"/>
  <c r="BH115" i="6"/>
  <c r="BH100" i="6"/>
  <c r="BH206" i="6" s="1"/>
  <c r="BH91" i="11"/>
  <c r="BH105" i="11"/>
  <c r="BH119" i="11"/>
  <c r="BH133" i="11"/>
  <c r="BH130" i="11" s="1"/>
  <c r="BH131" i="11" s="1"/>
  <c r="BH147" i="11"/>
  <c r="BH144" i="11" s="1"/>
  <c r="BH145" i="11" s="1"/>
  <c r="BH161" i="11"/>
  <c r="BH158" i="11" s="1"/>
  <c r="BH159" i="11" s="1"/>
  <c r="BH58" i="11"/>
  <c r="BH41" i="12" s="1"/>
  <c r="BH14" i="11"/>
  <c r="BH348" i="6"/>
  <c r="BH82" i="6"/>
  <c r="BH83" i="6" s="1"/>
  <c r="BG204" i="6"/>
  <c r="BG20" i="6"/>
  <c r="BG396" i="6" s="1"/>
  <c r="BJ8" i="12"/>
  <c r="BJ8" i="11"/>
  <c r="BJ8" i="35"/>
  <c r="BJ8" i="13"/>
  <c r="BJ8" i="14"/>
  <c r="BJ8" i="26"/>
  <c r="BJ8" i="22"/>
  <c r="BJ8" i="16"/>
  <c r="BJ8" i="17"/>
  <c r="BL64" i="6"/>
  <c r="BK65" i="6"/>
  <c r="BK8" i="6"/>
  <c r="BF37" i="11"/>
  <c r="BG39" i="11" s="1"/>
  <c r="BF45" i="11"/>
  <c r="BG47" i="11" s="1"/>
  <c r="BF375" i="6"/>
  <c r="BF376" i="6" s="1"/>
  <c r="BF377" i="6" s="1"/>
  <c r="BF31" i="11"/>
  <c r="BI6" i="12"/>
  <c r="BI13" i="12" s="1"/>
  <c r="BI73" i="6"/>
  <c r="BI91" i="6" s="1"/>
  <c r="BI75" i="6"/>
  <c r="BI93" i="6" s="1"/>
  <c r="BI77" i="6"/>
  <c r="BI95" i="6" s="1"/>
  <c r="BI79" i="6"/>
  <c r="BI97" i="6" s="1"/>
  <c r="BI81" i="6"/>
  <c r="BI99" i="6" s="1"/>
  <c r="BI72" i="6"/>
  <c r="BI90" i="6" s="1"/>
  <c r="BI74" i="6"/>
  <c r="BI92" i="6" s="1"/>
  <c r="BI76" i="6"/>
  <c r="BI94" i="6" s="1"/>
  <c r="BI78" i="6"/>
  <c r="BI96" i="6" s="1"/>
  <c r="BI80" i="6"/>
  <c r="BI98" i="6" s="1"/>
  <c r="BI6" i="11"/>
  <c r="BI52" i="11" s="1"/>
  <c r="BI106" i="6"/>
  <c r="BI6" i="35"/>
  <c r="BI6" i="22"/>
  <c r="BI6" i="14"/>
  <c r="BI6" i="13"/>
  <c r="BI6" i="26"/>
  <c r="BI6" i="16"/>
  <c r="BI6" i="17"/>
  <c r="BI120" i="6"/>
  <c r="BI105" i="6"/>
  <c r="BI121" i="6"/>
  <c r="BI107" i="6"/>
  <c r="BI122" i="6"/>
  <c r="BI123" i="6"/>
  <c r="BI108" i="6"/>
  <c r="BI124" i="6"/>
  <c r="BI109" i="6"/>
  <c r="BI110" i="6"/>
  <c r="BI125" i="6"/>
  <c r="BI126" i="6"/>
  <c r="BI111" i="6"/>
  <c r="BI112" i="6"/>
  <c r="BI127" i="6"/>
  <c r="BI113" i="6"/>
  <c r="BI128" i="6"/>
  <c r="BI114" i="6"/>
  <c r="BI129" i="6"/>
  <c r="BH7" i="12"/>
  <c r="BH7" i="11"/>
  <c r="BH330" i="6"/>
  <c r="BH331" i="6" s="1"/>
  <c r="BH7" i="35"/>
  <c r="BH7" i="16"/>
  <c r="BH7" i="22"/>
  <c r="BH7" i="13"/>
  <c r="BH7" i="26"/>
  <c r="BH7" i="17"/>
  <c r="BH7" i="14"/>
  <c r="BG30" i="11"/>
  <c r="BD390" i="6"/>
  <c r="BE378" i="6"/>
  <c r="BD384" i="6"/>
  <c r="BG247" i="6" l="1"/>
  <c r="BG254" i="6"/>
  <c r="BI234" i="6"/>
  <c r="BI19" i="11" s="1"/>
  <c r="BI18" i="11"/>
  <c r="BH236" i="6"/>
  <c r="BH237" i="6" s="1"/>
  <c r="BH239" i="6" s="1"/>
  <c r="BH241" i="6" s="1"/>
  <c r="BH265" i="6" s="1"/>
  <c r="BG24" i="11"/>
  <c r="BC248" i="6"/>
  <c r="BC249" i="6" s="1"/>
  <c r="V210" i="6"/>
  <c r="W208" i="6"/>
  <c r="W217" i="6" s="1"/>
  <c r="BF218" i="6"/>
  <c r="BG209" i="6"/>
  <c r="BG213" i="6"/>
  <c r="BH160" i="11"/>
  <c r="BH162" i="11" s="1"/>
  <c r="BH171" i="11" s="1"/>
  <c r="BI183" i="6"/>
  <c r="BI167" i="6"/>
  <c r="BJ164" i="6"/>
  <c r="BJ163" i="6"/>
  <c r="BH132" i="11"/>
  <c r="BH134" i="11" s="1"/>
  <c r="BH169" i="11" s="1"/>
  <c r="AA15" i="6"/>
  <c r="Z16" i="6"/>
  <c r="BH146" i="11"/>
  <c r="BH148" i="11" s="1"/>
  <c r="BH170" i="11" s="1"/>
  <c r="BC255" i="6"/>
  <c r="BC256" i="6" s="1"/>
  <c r="BC257" i="6" s="1"/>
  <c r="BH143" i="6"/>
  <c r="BA85" i="12"/>
  <c r="BA87" i="12" s="1"/>
  <c r="BA113" i="12" s="1"/>
  <c r="BA147" i="12"/>
  <c r="BA149" i="12"/>
  <c r="BB250" i="6"/>
  <c r="BB257" i="6"/>
  <c r="BJ187" i="11"/>
  <c r="BJ188" i="11"/>
  <c r="BJ185" i="11"/>
  <c r="BJ186" i="11"/>
  <c r="BD31" i="12"/>
  <c r="BB149" i="12"/>
  <c r="BC208" i="12"/>
  <c r="BC224" i="12" s="1"/>
  <c r="BC225" i="12" s="1"/>
  <c r="BC226" i="12" s="1"/>
  <c r="BC149" i="12"/>
  <c r="BB147" i="12"/>
  <c r="BC147" i="12"/>
  <c r="BC148" i="12"/>
  <c r="BB148" i="12"/>
  <c r="BE30" i="12"/>
  <c r="BF25" i="11"/>
  <c r="BF22" i="11"/>
  <c r="BE29" i="12"/>
  <c r="BE17" i="6"/>
  <c r="BE26" i="11"/>
  <c r="BF21" i="11"/>
  <c r="BE28" i="12"/>
  <c r="BD392" i="6"/>
  <c r="BD13" i="26" s="1"/>
  <c r="BI141" i="6"/>
  <c r="BI142" i="6" s="1"/>
  <c r="BI135" i="6"/>
  <c r="BI136" i="6" s="1"/>
  <c r="BI386" i="6"/>
  <c r="BI308" i="6"/>
  <c r="BC13" i="26"/>
  <c r="BH116" i="11"/>
  <c r="BH117" i="11" s="1"/>
  <c r="BH118" i="11" s="1"/>
  <c r="BH120" i="11" s="1"/>
  <c r="BH168" i="11" s="1"/>
  <c r="BH88" i="11"/>
  <c r="BH89" i="11" s="1"/>
  <c r="BH90" i="11" s="1"/>
  <c r="BH92" i="11" s="1"/>
  <c r="BH166" i="11" s="1"/>
  <c r="BJ68" i="11"/>
  <c r="BJ70" i="11" s="1"/>
  <c r="BH102" i="11"/>
  <c r="BH103" i="11" s="1"/>
  <c r="BH104" i="11" s="1"/>
  <c r="BH106" i="11" s="1"/>
  <c r="BH167" i="11" s="1"/>
  <c r="BG57" i="11"/>
  <c r="BG40" i="12" s="1"/>
  <c r="BF387" i="6"/>
  <c r="BF381" i="6"/>
  <c r="BG56" i="11"/>
  <c r="BE390" i="6"/>
  <c r="BE384" i="6"/>
  <c r="BF378" i="6"/>
  <c r="BG37" i="11"/>
  <c r="BH39" i="11" s="1"/>
  <c r="BG45" i="11"/>
  <c r="BH47" i="11" s="1"/>
  <c r="BG375" i="6"/>
  <c r="BG376" i="6" s="1"/>
  <c r="BG377" i="6" s="1"/>
  <c r="BG31" i="11"/>
  <c r="BI338" i="6"/>
  <c r="BI285" i="6"/>
  <c r="BI389" i="6"/>
  <c r="BI115" i="6"/>
  <c r="BI298" i="6"/>
  <c r="BI383" i="6"/>
  <c r="BI348" i="6"/>
  <c r="BI82" i="6"/>
  <c r="BI83" i="6" s="1"/>
  <c r="BI14" i="12"/>
  <c r="BI15" i="12" s="1"/>
  <c r="BI206" i="12"/>
  <c r="BI262" i="12" s="1"/>
  <c r="BK12" i="11"/>
  <c r="BK66" i="6"/>
  <c r="BJ134" i="12"/>
  <c r="BJ92" i="12"/>
  <c r="BJ201" i="11" s="1"/>
  <c r="BG205" i="6"/>
  <c r="BG212" i="6" s="1"/>
  <c r="BH204" i="6"/>
  <c r="BH20" i="6"/>
  <c r="BH396" i="6" s="1"/>
  <c r="BN75" i="36"/>
  <c r="BN64" i="36"/>
  <c r="BN53" i="36"/>
  <c r="BN42" i="36"/>
  <c r="BN31" i="36"/>
  <c r="BN20" i="36"/>
  <c r="BO9" i="36"/>
  <c r="BL63" i="6"/>
  <c r="BK6" i="6"/>
  <c r="BK67" i="6"/>
  <c r="BJ7" i="6"/>
  <c r="BJ233" i="6" s="1"/>
  <c r="BJ12" i="12"/>
  <c r="BJ13" i="11"/>
  <c r="BG217" i="12"/>
  <c r="BG107" i="12"/>
  <c r="BH84" i="12"/>
  <c r="BH143" i="12"/>
  <c r="BH144" i="12"/>
  <c r="BH67" i="11"/>
  <c r="BH66" i="11" s="1"/>
  <c r="BH142" i="12"/>
  <c r="BF39" i="12"/>
  <c r="BF43" i="12" s="1"/>
  <c r="BF59" i="11"/>
  <c r="BF71" i="11" s="1"/>
  <c r="BF72" i="11" s="1"/>
  <c r="BH30" i="11"/>
  <c r="BI380" i="6"/>
  <c r="BI130" i="6"/>
  <c r="BI100" i="6"/>
  <c r="BI206" i="6" s="1"/>
  <c r="BI91" i="11"/>
  <c r="BI105" i="11"/>
  <c r="BI119" i="11"/>
  <c r="BI133" i="11"/>
  <c r="BI130" i="11" s="1"/>
  <c r="BI131" i="11" s="1"/>
  <c r="BI147" i="11"/>
  <c r="BI144" i="11" s="1"/>
  <c r="BI145" i="11" s="1"/>
  <c r="BI161" i="11"/>
  <c r="BI158" i="11" s="1"/>
  <c r="BI159" i="11" s="1"/>
  <c r="BI58" i="11"/>
  <c r="BI41" i="12" s="1"/>
  <c r="BI14" i="11"/>
  <c r="BK8" i="12"/>
  <c r="BK8" i="35"/>
  <c r="BK8" i="14"/>
  <c r="BK8" i="26"/>
  <c r="BK8" i="22"/>
  <c r="BK8" i="11"/>
  <c r="BK8" i="16"/>
  <c r="BK8" i="17"/>
  <c r="BK8" i="13"/>
  <c r="BM64" i="6"/>
  <c r="BL65" i="6"/>
  <c r="BL8" i="6"/>
  <c r="BH347" i="6"/>
  <c r="BH349" i="6" s="1"/>
  <c r="BJ6" i="12"/>
  <c r="BJ13" i="12" s="1"/>
  <c r="BJ72" i="6"/>
  <c r="BJ90" i="6" s="1"/>
  <c r="BJ74" i="6"/>
  <c r="BJ92" i="6" s="1"/>
  <c r="BJ76" i="6"/>
  <c r="BJ94" i="6" s="1"/>
  <c r="BJ78" i="6"/>
  <c r="BJ96" i="6" s="1"/>
  <c r="BJ80" i="6"/>
  <c r="BJ98" i="6" s="1"/>
  <c r="BJ73" i="6"/>
  <c r="BJ91" i="6" s="1"/>
  <c r="BJ75" i="6"/>
  <c r="BJ93" i="6" s="1"/>
  <c r="BJ77" i="6"/>
  <c r="BJ95" i="6" s="1"/>
  <c r="BJ79" i="6"/>
  <c r="BJ97" i="6" s="1"/>
  <c r="BJ81" i="6"/>
  <c r="BJ99" i="6" s="1"/>
  <c r="BJ6" i="11"/>
  <c r="BJ52" i="11" s="1"/>
  <c r="BJ106" i="6"/>
  <c r="BJ6" i="35"/>
  <c r="BJ6" i="22"/>
  <c r="BJ6" i="14"/>
  <c r="BJ6" i="26"/>
  <c r="BJ6" i="16"/>
  <c r="BJ6" i="17"/>
  <c r="BJ6" i="13"/>
  <c r="BJ105" i="6"/>
  <c r="BJ121" i="6"/>
  <c r="BJ120" i="6"/>
  <c r="BJ107" i="6"/>
  <c r="BJ122" i="6"/>
  <c r="BJ108" i="6"/>
  <c r="BJ123" i="6"/>
  <c r="BJ109" i="6"/>
  <c r="BJ124" i="6"/>
  <c r="BJ110" i="6"/>
  <c r="BJ125" i="6"/>
  <c r="BJ126" i="6"/>
  <c r="BJ111" i="6"/>
  <c r="BJ112" i="6"/>
  <c r="BJ127" i="6"/>
  <c r="BJ113" i="6"/>
  <c r="BJ128" i="6"/>
  <c r="BJ114" i="6"/>
  <c r="BJ129" i="6"/>
  <c r="BJ216" i="12"/>
  <c r="BJ46" i="11"/>
  <c r="BJ38" i="11"/>
  <c r="BI7" i="12"/>
  <c r="BI7" i="11"/>
  <c r="BI330" i="6"/>
  <c r="BI331" i="6" s="1"/>
  <c r="BI7" i="13"/>
  <c r="BI7" i="26"/>
  <c r="BI7" i="17"/>
  <c r="BI7" i="14"/>
  <c r="BI7" i="35"/>
  <c r="BI7" i="16"/>
  <c r="BI7" i="22"/>
  <c r="BG172" i="11"/>
  <c r="BG25" i="12" s="1"/>
  <c r="BG26" i="12" s="1"/>
  <c r="BH247" i="6" l="1"/>
  <c r="BH254" i="6"/>
  <c r="BI236" i="6"/>
  <c r="BI237" i="6" s="1"/>
  <c r="BI239" i="6" s="1"/>
  <c r="BI241" i="6" s="1"/>
  <c r="BI265" i="6" s="1"/>
  <c r="BH24" i="11"/>
  <c r="BJ234" i="6"/>
  <c r="BJ19" i="11" s="1"/>
  <c r="BJ18" i="11"/>
  <c r="BD248" i="6"/>
  <c r="W210" i="6"/>
  <c r="X208" i="6"/>
  <c r="X217" i="6" s="1"/>
  <c r="BG218" i="6"/>
  <c r="BH209" i="6"/>
  <c r="BH213" i="6"/>
  <c r="BI160" i="11"/>
  <c r="BI162" i="11" s="1"/>
  <c r="BI171" i="11" s="1"/>
  <c r="BJ167" i="6"/>
  <c r="BJ183" i="6"/>
  <c r="BK164" i="6"/>
  <c r="BK163" i="6"/>
  <c r="BI132" i="11"/>
  <c r="BI134" i="11" s="1"/>
  <c r="BI169" i="11" s="1"/>
  <c r="AB15" i="6"/>
  <c r="AA16" i="6"/>
  <c r="BI146" i="11"/>
  <c r="BI148" i="11" s="1"/>
  <c r="BI170" i="11" s="1"/>
  <c r="BC87" i="12"/>
  <c r="BC113" i="12" s="1"/>
  <c r="BB87" i="12"/>
  <c r="BB113" i="12" s="1"/>
  <c r="BI143" i="6"/>
  <c r="BD37" i="12"/>
  <c r="BD45" i="12" s="1"/>
  <c r="BD208" i="12" s="1"/>
  <c r="BD224" i="12" s="1"/>
  <c r="BD225" i="12" s="1"/>
  <c r="BD226" i="12" s="1"/>
  <c r="BB259" i="6"/>
  <c r="BC250" i="6"/>
  <c r="BC259" i="6" s="1"/>
  <c r="BD255" i="6"/>
  <c r="BD256" i="6" s="1"/>
  <c r="BK187" i="11"/>
  <c r="BK188" i="11"/>
  <c r="BK185" i="11"/>
  <c r="BK186" i="11"/>
  <c r="BF30" i="12"/>
  <c r="BG25" i="11"/>
  <c r="BE31" i="12"/>
  <c r="BE37" i="12" s="1"/>
  <c r="BE45" i="12" s="1"/>
  <c r="BE83" i="12" s="1"/>
  <c r="BF17" i="6"/>
  <c r="BF26" i="11"/>
  <c r="BG22" i="11"/>
  <c r="BF29" i="12"/>
  <c r="BF28" i="12"/>
  <c r="BG21" i="11"/>
  <c r="BD26" i="6"/>
  <c r="BJ141" i="6"/>
  <c r="BJ142" i="6" s="1"/>
  <c r="BJ135" i="6"/>
  <c r="BJ136" i="6" s="1"/>
  <c r="BJ308" i="6"/>
  <c r="BJ386" i="6"/>
  <c r="BK68" i="11"/>
  <c r="BK70" i="11" s="1"/>
  <c r="BI102" i="11"/>
  <c r="BI103" i="11" s="1"/>
  <c r="BI104" i="11" s="1"/>
  <c r="BI106" i="11" s="1"/>
  <c r="BI167" i="11" s="1"/>
  <c r="BI116" i="11"/>
  <c r="BI117" i="11" s="1"/>
  <c r="BI118" i="11" s="1"/>
  <c r="BI120" i="11" s="1"/>
  <c r="BI168" i="11" s="1"/>
  <c r="BI88" i="11"/>
  <c r="BI89" i="11" s="1"/>
  <c r="BI90" i="11" s="1"/>
  <c r="BI92" i="11" s="1"/>
  <c r="BI166" i="11" s="1"/>
  <c r="BE392" i="6"/>
  <c r="BE13" i="26" s="1"/>
  <c r="BH57" i="11"/>
  <c r="BH40" i="12" s="1"/>
  <c r="BG387" i="6"/>
  <c r="BG381" i="6"/>
  <c r="BH56" i="11"/>
  <c r="BI30" i="11"/>
  <c r="BJ380" i="6"/>
  <c r="BJ130" i="6"/>
  <c r="BJ338" i="6"/>
  <c r="BJ285" i="6"/>
  <c r="BJ389" i="6"/>
  <c r="BJ115" i="6"/>
  <c r="BJ100" i="6"/>
  <c r="BJ206" i="6" s="1"/>
  <c r="BJ91" i="11"/>
  <c r="BJ105" i="11"/>
  <c r="BJ119" i="11"/>
  <c r="BJ133" i="11"/>
  <c r="BJ130" i="11" s="1"/>
  <c r="BJ131" i="11" s="1"/>
  <c r="BJ147" i="11"/>
  <c r="BJ144" i="11" s="1"/>
  <c r="BJ145" i="11" s="1"/>
  <c r="BJ161" i="11"/>
  <c r="BJ158" i="11" s="1"/>
  <c r="BJ159" i="11" s="1"/>
  <c r="BJ58" i="11"/>
  <c r="BJ41" i="12" s="1"/>
  <c r="BJ14" i="11"/>
  <c r="BJ348" i="6"/>
  <c r="BJ82" i="6"/>
  <c r="BJ83" i="6" s="1"/>
  <c r="BL8" i="12"/>
  <c r="BL8" i="11"/>
  <c r="BL8" i="35"/>
  <c r="BL8" i="14"/>
  <c r="BL8" i="26"/>
  <c r="BL8" i="22"/>
  <c r="BL8" i="13"/>
  <c r="BL8" i="16"/>
  <c r="BL8" i="17"/>
  <c r="BM65" i="6"/>
  <c r="BN64" i="6"/>
  <c r="BM8" i="6"/>
  <c r="BH37" i="11"/>
  <c r="BI39" i="11" s="1"/>
  <c r="BH45" i="11"/>
  <c r="BI47" i="11" s="1"/>
  <c r="BH375" i="6"/>
  <c r="BH376" i="6" s="1"/>
  <c r="BH377" i="6" s="1"/>
  <c r="BH31" i="11"/>
  <c r="BJ7" i="12"/>
  <c r="BJ7" i="11"/>
  <c r="BJ330" i="6"/>
  <c r="BJ331" i="6" s="1"/>
  <c r="BJ7" i="35"/>
  <c r="BJ7" i="16"/>
  <c r="BJ7" i="22"/>
  <c r="BJ7" i="13"/>
  <c r="BJ7" i="26"/>
  <c r="BJ7" i="17"/>
  <c r="BJ7" i="14"/>
  <c r="BM63" i="6"/>
  <c r="BL6" i="6"/>
  <c r="BL67" i="6"/>
  <c r="BK216" i="12"/>
  <c r="BK46" i="11"/>
  <c r="BK38" i="11"/>
  <c r="BI84" i="12"/>
  <c r="BI143" i="12"/>
  <c r="BI142" i="12"/>
  <c r="BI144" i="12"/>
  <c r="BI67" i="11"/>
  <c r="BI66" i="11" s="1"/>
  <c r="BI347" i="6"/>
  <c r="BI349" i="6" s="1"/>
  <c r="BG39" i="12"/>
  <c r="BG43" i="12" s="1"/>
  <c r="BG59" i="11"/>
  <c r="BG71" i="11" s="1"/>
  <c r="BG72" i="11" s="1"/>
  <c r="BJ298" i="6"/>
  <c r="BJ383" i="6"/>
  <c r="BJ14" i="12"/>
  <c r="BJ15" i="12" s="1"/>
  <c r="BJ206" i="12"/>
  <c r="BJ262" i="12" s="1"/>
  <c r="BL12" i="11"/>
  <c r="BL66" i="6"/>
  <c r="BK134" i="12"/>
  <c r="BK92" i="12"/>
  <c r="BK201" i="11" s="1"/>
  <c r="BH217" i="12"/>
  <c r="BH107" i="12"/>
  <c r="BK6" i="12"/>
  <c r="BK13" i="12" s="1"/>
  <c r="BK73" i="6"/>
  <c r="BK91" i="6" s="1"/>
  <c r="BK75" i="6"/>
  <c r="BK93" i="6" s="1"/>
  <c r="BK77" i="6"/>
  <c r="BK95" i="6" s="1"/>
  <c r="BK79" i="6"/>
  <c r="BK97" i="6" s="1"/>
  <c r="BK81" i="6"/>
  <c r="BK99" i="6" s="1"/>
  <c r="BK72" i="6"/>
  <c r="BK90" i="6" s="1"/>
  <c r="BK74" i="6"/>
  <c r="BK92" i="6" s="1"/>
  <c r="BK76" i="6"/>
  <c r="BK94" i="6" s="1"/>
  <c r="BK78" i="6"/>
  <c r="BK96" i="6" s="1"/>
  <c r="BK80" i="6"/>
  <c r="BK98" i="6" s="1"/>
  <c r="BK6" i="11"/>
  <c r="BK52" i="11" s="1"/>
  <c r="BK106" i="6"/>
  <c r="BK6" i="35"/>
  <c r="BK6" i="22"/>
  <c r="BK6" i="26"/>
  <c r="BK6" i="13"/>
  <c r="BK6" i="14"/>
  <c r="BK6" i="16"/>
  <c r="BK6" i="17"/>
  <c r="BK120" i="6"/>
  <c r="BK105" i="6"/>
  <c r="BK121" i="6"/>
  <c r="BK107" i="6"/>
  <c r="BK122" i="6"/>
  <c r="BK123" i="6"/>
  <c r="BK108" i="6"/>
  <c r="BK124" i="6"/>
  <c r="BK109" i="6"/>
  <c r="BK110" i="6"/>
  <c r="BK125" i="6"/>
  <c r="BK126" i="6"/>
  <c r="BK111" i="6"/>
  <c r="BK112" i="6"/>
  <c r="BK127" i="6"/>
  <c r="BK113" i="6"/>
  <c r="BK128" i="6"/>
  <c r="BK114" i="6"/>
  <c r="BK129" i="6"/>
  <c r="BP9" i="36"/>
  <c r="BO75" i="36"/>
  <c r="BO64" i="36"/>
  <c r="BO53" i="36"/>
  <c r="BO42" i="36"/>
  <c r="BO31" i="36"/>
  <c r="BO20" i="36"/>
  <c r="BH205" i="6"/>
  <c r="BH212" i="6" s="1"/>
  <c r="BK7" i="6"/>
  <c r="BK233" i="6" s="1"/>
  <c r="BK12" i="12"/>
  <c r="BK13" i="11"/>
  <c r="BI204" i="6"/>
  <c r="BI20" i="6"/>
  <c r="BI396" i="6" s="1"/>
  <c r="BF390" i="6"/>
  <c r="BG378" i="6"/>
  <c r="BF384" i="6"/>
  <c r="BH172" i="11"/>
  <c r="BH25" i="12" s="1"/>
  <c r="BH26" i="12" s="1"/>
  <c r="BI247" i="6" l="1"/>
  <c r="BI254" i="6"/>
  <c r="BK234" i="6"/>
  <c r="BK19" i="11" s="1"/>
  <c r="BK18" i="11"/>
  <c r="BJ236" i="6"/>
  <c r="BJ237" i="6" s="1"/>
  <c r="BJ239" i="6" s="1"/>
  <c r="BJ241" i="6" s="1"/>
  <c r="BJ265" i="6" s="1"/>
  <c r="BI24" i="11"/>
  <c r="BE248" i="6"/>
  <c r="X210" i="6"/>
  <c r="Y208" i="6"/>
  <c r="Y217" i="6" s="1"/>
  <c r="BH218" i="6"/>
  <c r="BI209" i="6"/>
  <c r="BI213" i="6"/>
  <c r="BJ160" i="11"/>
  <c r="BJ162" i="11" s="1"/>
  <c r="BJ171" i="11" s="1"/>
  <c r="BK183" i="6"/>
  <c r="BK167" i="6"/>
  <c r="BL164" i="6"/>
  <c r="BL163" i="6"/>
  <c r="BJ132" i="11"/>
  <c r="BJ134" i="11" s="1"/>
  <c r="BJ169" i="11" s="1"/>
  <c r="AC15" i="6"/>
  <c r="AB16" i="6"/>
  <c r="BJ146" i="11"/>
  <c r="BJ148" i="11" s="1"/>
  <c r="BJ170" i="11" s="1"/>
  <c r="BJ143" i="6"/>
  <c r="BD249" i="6"/>
  <c r="BD250" i="6" s="1"/>
  <c r="BD83" i="12"/>
  <c r="BD147" i="12" s="1"/>
  <c r="BD257" i="6"/>
  <c r="BE255" i="6"/>
  <c r="BE256" i="6" s="1"/>
  <c r="BL187" i="11"/>
  <c r="BL188" i="11"/>
  <c r="BL185" i="11"/>
  <c r="BL186" i="11"/>
  <c r="BE249" i="6"/>
  <c r="BE208" i="12"/>
  <c r="BE224" i="12" s="1"/>
  <c r="BE225" i="12" s="1"/>
  <c r="BE226" i="12" s="1"/>
  <c r="BF31" i="12"/>
  <c r="BF37" i="12" s="1"/>
  <c r="BF45" i="12" s="1"/>
  <c r="BF83" i="12" s="1"/>
  <c r="BF85" i="12" s="1"/>
  <c r="BG17" i="6"/>
  <c r="BG26" i="11"/>
  <c r="BG29" i="12"/>
  <c r="BH22" i="11"/>
  <c r="BG30" i="12"/>
  <c r="BH25" i="11"/>
  <c r="BH21" i="11"/>
  <c r="BG28" i="12"/>
  <c r="BK135" i="6"/>
  <c r="BK136" i="6" s="1"/>
  <c r="BK141" i="6"/>
  <c r="BK142" i="6" s="1"/>
  <c r="BF392" i="6"/>
  <c r="BF13" i="26" s="1"/>
  <c r="BE85" i="12"/>
  <c r="BK308" i="6"/>
  <c r="BK386" i="6"/>
  <c r="BE26" i="6"/>
  <c r="BJ116" i="11"/>
  <c r="BJ117" i="11" s="1"/>
  <c r="BJ118" i="11" s="1"/>
  <c r="BJ120" i="11" s="1"/>
  <c r="BJ168" i="11" s="1"/>
  <c r="BJ88" i="11"/>
  <c r="BJ89" i="11" s="1"/>
  <c r="BJ90" i="11" s="1"/>
  <c r="BJ92" i="11" s="1"/>
  <c r="BJ166" i="11" s="1"/>
  <c r="BL68" i="11"/>
  <c r="BL70" i="11" s="1"/>
  <c r="BJ102" i="11"/>
  <c r="BJ103" i="11" s="1"/>
  <c r="BJ104" i="11" s="1"/>
  <c r="BJ106" i="11" s="1"/>
  <c r="BJ167" i="11" s="1"/>
  <c r="BI57" i="11"/>
  <c r="BI40" i="12" s="1"/>
  <c r="BH387" i="6"/>
  <c r="BH381" i="6"/>
  <c r="BI56" i="11"/>
  <c r="BG390" i="6"/>
  <c r="BG384" i="6"/>
  <c r="BH378" i="6"/>
  <c r="BP75" i="36"/>
  <c r="BP64" i="36"/>
  <c r="BP53" i="36"/>
  <c r="BP42" i="36"/>
  <c r="BP31" i="36"/>
  <c r="BP20" i="36"/>
  <c r="BQ9" i="36"/>
  <c r="BK338" i="6"/>
  <c r="BK285" i="6"/>
  <c r="BK389" i="6"/>
  <c r="BK115" i="6"/>
  <c r="BK100" i="6"/>
  <c r="BK206" i="6" s="1"/>
  <c r="BK298" i="6"/>
  <c r="BK383" i="6"/>
  <c r="BK348" i="6"/>
  <c r="BK82" i="6"/>
  <c r="BK83" i="6" s="1"/>
  <c r="BK14" i="12"/>
  <c r="BK15" i="12" s="1"/>
  <c r="BK206" i="12"/>
  <c r="BK262" i="12" s="1"/>
  <c r="BL7" i="6"/>
  <c r="BL233" i="6" s="1"/>
  <c r="BL12" i="12"/>
  <c r="BL13" i="11"/>
  <c r="BJ84" i="12"/>
  <c r="BJ143" i="12"/>
  <c r="BJ144" i="12"/>
  <c r="BJ67" i="11"/>
  <c r="BJ66" i="11" s="1"/>
  <c r="BJ142" i="12"/>
  <c r="BI217" i="12"/>
  <c r="BI107" i="12"/>
  <c r="BN63" i="6"/>
  <c r="BM6" i="6"/>
  <c r="BM67" i="6"/>
  <c r="BJ30" i="11"/>
  <c r="BM8" i="12"/>
  <c r="BM8" i="35"/>
  <c r="BM8" i="14"/>
  <c r="BM8" i="26"/>
  <c r="BM8" i="22"/>
  <c r="BM8" i="11"/>
  <c r="BM8" i="16"/>
  <c r="BM8" i="17"/>
  <c r="BM8" i="13"/>
  <c r="BM12" i="11"/>
  <c r="BM66" i="6"/>
  <c r="BJ347" i="6"/>
  <c r="BJ349" i="6" s="1"/>
  <c r="BI37" i="11"/>
  <c r="BJ39" i="11" s="1"/>
  <c r="BI45" i="11"/>
  <c r="BJ47" i="11" s="1"/>
  <c r="BI375" i="6"/>
  <c r="BI376" i="6" s="1"/>
  <c r="BI377" i="6" s="1"/>
  <c r="BI31" i="11"/>
  <c r="BH39" i="12"/>
  <c r="BH43" i="12" s="1"/>
  <c r="BH59" i="11"/>
  <c r="BH71" i="11" s="1"/>
  <c r="BH72" i="11" s="1"/>
  <c r="BI205" i="6"/>
  <c r="BI212" i="6" s="1"/>
  <c r="BK7" i="12"/>
  <c r="BK7" i="11"/>
  <c r="BK330" i="6"/>
  <c r="BK331" i="6" s="1"/>
  <c r="BK7" i="13"/>
  <c r="BK7" i="26"/>
  <c r="BK7" i="17"/>
  <c r="BK7" i="14"/>
  <c r="BK7" i="35"/>
  <c r="BK7" i="16"/>
  <c r="BK7" i="22"/>
  <c r="BK380" i="6"/>
  <c r="BK130" i="6"/>
  <c r="BK91" i="11"/>
  <c r="BK88" i="11" s="1"/>
  <c r="BK89" i="11" s="1"/>
  <c r="BK105" i="11"/>
  <c r="BK119" i="11"/>
  <c r="BK116" i="11" s="1"/>
  <c r="BK117" i="11" s="1"/>
  <c r="BK133" i="11"/>
  <c r="BK130" i="11" s="1"/>
  <c r="BK131" i="11" s="1"/>
  <c r="BK147" i="11"/>
  <c r="BK144" i="11" s="1"/>
  <c r="BK145" i="11" s="1"/>
  <c r="BK161" i="11"/>
  <c r="BK158" i="11" s="1"/>
  <c r="BK159" i="11" s="1"/>
  <c r="BK58" i="11"/>
  <c r="BK41" i="12" s="1"/>
  <c r="BK14" i="11"/>
  <c r="BL216" i="12"/>
  <c r="BL46" i="11"/>
  <c r="BL38" i="11"/>
  <c r="BL6" i="12"/>
  <c r="BL13" i="12" s="1"/>
  <c r="BL72" i="6"/>
  <c r="BL90" i="6" s="1"/>
  <c r="BL74" i="6"/>
  <c r="BL92" i="6" s="1"/>
  <c r="BL76" i="6"/>
  <c r="BL94" i="6" s="1"/>
  <c r="BL78" i="6"/>
  <c r="BL96" i="6" s="1"/>
  <c r="BL80" i="6"/>
  <c r="BL98" i="6" s="1"/>
  <c r="BL73" i="6"/>
  <c r="BL91" i="6" s="1"/>
  <c r="BL75" i="6"/>
  <c r="BL93" i="6" s="1"/>
  <c r="BL77" i="6"/>
  <c r="BL95" i="6" s="1"/>
  <c r="BL79" i="6"/>
  <c r="BL97" i="6" s="1"/>
  <c r="BL81" i="6"/>
  <c r="BL99" i="6" s="1"/>
  <c r="BL6" i="11"/>
  <c r="BL52" i="11" s="1"/>
  <c r="BL106" i="6"/>
  <c r="BL6" i="35"/>
  <c r="BL6" i="22"/>
  <c r="BL6" i="14"/>
  <c r="BL6" i="26"/>
  <c r="BL6" i="16"/>
  <c r="BL6" i="17"/>
  <c r="BL6" i="13"/>
  <c r="BL105" i="6"/>
  <c r="BL121" i="6"/>
  <c r="BL120" i="6"/>
  <c r="BL107" i="6"/>
  <c r="BL122" i="6"/>
  <c r="BL108" i="6"/>
  <c r="BL123" i="6"/>
  <c r="BL109" i="6"/>
  <c r="BL124" i="6"/>
  <c r="BL110" i="6"/>
  <c r="BL125" i="6"/>
  <c r="BL126" i="6"/>
  <c r="BL111" i="6"/>
  <c r="BL112" i="6"/>
  <c r="BL127" i="6"/>
  <c r="BL113" i="6"/>
  <c r="BL128" i="6"/>
  <c r="BL114" i="6"/>
  <c r="BL129" i="6"/>
  <c r="BN65" i="6"/>
  <c r="BO64" i="6"/>
  <c r="BN8" i="6"/>
  <c r="BL134" i="12"/>
  <c r="BL92" i="12"/>
  <c r="BL201" i="11" s="1"/>
  <c r="BJ204" i="6"/>
  <c r="BJ20" i="6"/>
  <c r="BJ396" i="6" s="1"/>
  <c r="BI172" i="11"/>
  <c r="BI25" i="12" s="1"/>
  <c r="BI26" i="12" s="1"/>
  <c r="BJ247" i="6" l="1"/>
  <c r="BJ254" i="6"/>
  <c r="BL234" i="6"/>
  <c r="BL19" i="11" s="1"/>
  <c r="BL18" i="11"/>
  <c r="BK236" i="6"/>
  <c r="BK237" i="6" s="1"/>
  <c r="BK239" i="6" s="1"/>
  <c r="BK241" i="6" s="1"/>
  <c r="BK265" i="6" s="1"/>
  <c r="BJ24" i="11"/>
  <c r="BF248" i="6"/>
  <c r="Y210" i="6"/>
  <c r="Z208" i="6"/>
  <c r="Z217" i="6" s="1"/>
  <c r="BI218" i="6"/>
  <c r="BJ209" i="6"/>
  <c r="BJ213" i="6"/>
  <c r="BK160" i="11"/>
  <c r="BK162" i="11" s="1"/>
  <c r="BK171" i="11" s="1"/>
  <c r="BL167" i="6"/>
  <c r="BL183" i="6"/>
  <c r="BM164" i="6"/>
  <c r="BM163" i="6"/>
  <c r="BK132" i="11"/>
  <c r="BK134" i="11" s="1"/>
  <c r="BK169" i="11" s="1"/>
  <c r="AD15" i="6"/>
  <c r="AC16" i="6"/>
  <c r="BK146" i="11"/>
  <c r="BK148" i="11" s="1"/>
  <c r="BK170" i="11" s="1"/>
  <c r="BK143" i="6"/>
  <c r="BD259" i="6"/>
  <c r="BF255" i="6"/>
  <c r="BE250" i="6"/>
  <c r="BE149" i="12"/>
  <c r="BE147" i="12"/>
  <c r="BD148" i="12"/>
  <c r="BE148" i="12"/>
  <c r="BD85" i="12"/>
  <c r="BD87" i="12" s="1"/>
  <c r="BD113" i="12" s="1"/>
  <c r="BD149" i="12"/>
  <c r="BF256" i="6"/>
  <c r="BE257" i="6"/>
  <c r="BM187" i="11"/>
  <c r="BM188" i="11"/>
  <c r="BM185" i="11"/>
  <c r="BM186" i="11"/>
  <c r="BF147" i="12"/>
  <c r="BF208" i="12"/>
  <c r="BF224" i="12" s="1"/>
  <c r="BF225" i="12" s="1"/>
  <c r="BF226" i="12" s="1"/>
  <c r="BG31" i="12"/>
  <c r="BF148" i="12"/>
  <c r="BF149" i="12"/>
  <c r="BH17" i="6"/>
  <c r="BH26" i="11"/>
  <c r="BH30" i="12"/>
  <c r="BI25" i="11"/>
  <c r="BI22" i="11"/>
  <c r="BH29" i="12"/>
  <c r="BH28" i="12"/>
  <c r="BI21" i="11"/>
  <c r="BF26" i="6"/>
  <c r="BL135" i="6"/>
  <c r="BL136" i="6" s="1"/>
  <c r="BL141" i="6"/>
  <c r="BL142" i="6" s="1"/>
  <c r="BL308" i="6"/>
  <c r="BL386" i="6"/>
  <c r="BK90" i="11"/>
  <c r="BK92" i="11" s="1"/>
  <c r="BK166" i="11" s="1"/>
  <c r="BK118" i="11"/>
  <c r="BK120" i="11" s="1"/>
  <c r="BK168" i="11" s="1"/>
  <c r="BM68" i="11"/>
  <c r="BM70" i="11" s="1"/>
  <c r="BK102" i="11"/>
  <c r="BK103" i="11" s="1"/>
  <c r="BK104" i="11" s="1"/>
  <c r="BK106" i="11" s="1"/>
  <c r="BK167" i="11" s="1"/>
  <c r="BG392" i="6"/>
  <c r="BG13" i="26" s="1"/>
  <c r="BJ57" i="11"/>
  <c r="BJ40" i="12" s="1"/>
  <c r="BI387" i="6"/>
  <c r="BI381" i="6"/>
  <c r="BJ56" i="11"/>
  <c r="BJ205" i="6"/>
  <c r="BJ212" i="6" s="1"/>
  <c r="BM216" i="12"/>
  <c r="BO65" i="6"/>
  <c r="BP64" i="6"/>
  <c r="BO8" i="6"/>
  <c r="BL298" i="6"/>
  <c r="BL383" i="6"/>
  <c r="BL14" i="12"/>
  <c r="BL15" i="12" s="1"/>
  <c r="BL206" i="12"/>
  <c r="BL262" i="12" s="1"/>
  <c r="BK30" i="11"/>
  <c r="BM38" i="11"/>
  <c r="BM46" i="11"/>
  <c r="BN6" i="6"/>
  <c r="BO63" i="6"/>
  <c r="BN67" i="6"/>
  <c r="BJ217" i="12"/>
  <c r="BJ107" i="12"/>
  <c r="BK204" i="6"/>
  <c r="BK20" i="6"/>
  <c r="BK396" i="6" s="1"/>
  <c r="BR9" i="36"/>
  <c r="BQ75" i="36"/>
  <c r="BQ64" i="36"/>
  <c r="BQ53" i="36"/>
  <c r="BQ42" i="36"/>
  <c r="BQ31" i="36"/>
  <c r="BQ20" i="36"/>
  <c r="BI39" i="12"/>
  <c r="BI43" i="12" s="1"/>
  <c r="BI59" i="11"/>
  <c r="BI71" i="11" s="1"/>
  <c r="BI72" i="11" s="1"/>
  <c r="BJ172" i="11"/>
  <c r="BJ25" i="12" s="1"/>
  <c r="BJ26" i="12" s="1"/>
  <c r="BN8" i="12"/>
  <c r="BN8" i="11"/>
  <c r="BN8" i="35"/>
  <c r="BN8" i="13"/>
  <c r="BN8" i="14"/>
  <c r="BN8" i="26"/>
  <c r="BN8" i="22"/>
  <c r="BN8" i="16"/>
  <c r="BN8" i="17"/>
  <c r="BN12" i="11"/>
  <c r="BN66" i="6"/>
  <c r="BL380" i="6"/>
  <c r="BL130" i="6"/>
  <c r="BL338" i="6"/>
  <c r="BL285" i="6"/>
  <c r="BL389" i="6"/>
  <c r="BL115" i="6"/>
  <c r="BL100" i="6"/>
  <c r="BL206" i="6" s="1"/>
  <c r="BL91" i="11"/>
  <c r="BL105" i="11"/>
  <c r="BL119" i="11"/>
  <c r="BL133" i="11"/>
  <c r="BL130" i="11" s="1"/>
  <c r="BL131" i="11" s="1"/>
  <c r="BL147" i="11"/>
  <c r="BL144" i="11" s="1"/>
  <c r="BL145" i="11" s="1"/>
  <c r="BL161" i="11"/>
  <c r="BL158" i="11" s="1"/>
  <c r="BL159" i="11" s="1"/>
  <c r="BL58" i="11"/>
  <c r="BL41" i="12" s="1"/>
  <c r="BL14" i="11"/>
  <c r="BL348" i="6"/>
  <c r="BL82" i="6"/>
  <c r="BL83" i="6" s="1"/>
  <c r="BM7" i="6"/>
  <c r="BM233" i="6" s="1"/>
  <c r="BM12" i="12"/>
  <c r="BM13" i="11"/>
  <c r="BM134" i="12"/>
  <c r="BM92" i="12"/>
  <c r="BM201" i="11" s="1"/>
  <c r="BJ37" i="11"/>
  <c r="BK39" i="11" s="1"/>
  <c r="BJ45" i="11"/>
  <c r="BK47" i="11" s="1"/>
  <c r="BJ375" i="6"/>
  <c r="BJ376" i="6" s="1"/>
  <c r="BJ377" i="6" s="1"/>
  <c r="BJ31" i="11"/>
  <c r="BM6" i="12"/>
  <c r="BM13" i="12" s="1"/>
  <c r="BM72" i="6"/>
  <c r="BM90" i="6" s="1"/>
  <c r="BM73" i="6"/>
  <c r="BM91" i="6" s="1"/>
  <c r="BM75" i="6"/>
  <c r="BM93" i="6" s="1"/>
  <c r="BM77" i="6"/>
  <c r="BM95" i="6" s="1"/>
  <c r="BM79" i="6"/>
  <c r="BM97" i="6" s="1"/>
  <c r="BM81" i="6"/>
  <c r="BM99" i="6" s="1"/>
  <c r="BM74" i="6"/>
  <c r="BM92" i="6" s="1"/>
  <c r="BM76" i="6"/>
  <c r="BM94" i="6" s="1"/>
  <c r="BM78" i="6"/>
  <c r="BM96" i="6" s="1"/>
  <c r="BM80" i="6"/>
  <c r="BM98" i="6" s="1"/>
  <c r="BM6" i="11"/>
  <c r="BM52" i="11" s="1"/>
  <c r="BM106" i="6"/>
  <c r="BM6" i="35"/>
  <c r="BM6" i="22"/>
  <c r="BM6" i="14"/>
  <c r="BM6" i="13"/>
  <c r="BM6" i="26"/>
  <c r="BM6" i="16"/>
  <c r="BM6" i="17"/>
  <c r="BM120" i="6"/>
  <c r="BM105" i="6"/>
  <c r="BM121" i="6"/>
  <c r="BM107" i="6"/>
  <c r="BM122" i="6"/>
  <c r="BM123" i="6"/>
  <c r="BM108" i="6"/>
  <c r="BM124" i="6"/>
  <c r="BM109" i="6"/>
  <c r="BM110" i="6"/>
  <c r="BM125" i="6"/>
  <c r="BM126" i="6"/>
  <c r="BM111" i="6"/>
  <c r="BM112" i="6"/>
  <c r="BM127" i="6"/>
  <c r="BM113" i="6"/>
  <c r="BM128" i="6"/>
  <c r="BM114" i="6"/>
  <c r="BM129" i="6"/>
  <c r="BL7" i="12"/>
  <c r="BL7" i="11"/>
  <c r="BL330" i="6"/>
  <c r="BL331" i="6" s="1"/>
  <c r="BL7" i="35"/>
  <c r="BL7" i="16"/>
  <c r="BL7" i="22"/>
  <c r="BL7" i="13"/>
  <c r="BL7" i="26"/>
  <c r="BL7" i="17"/>
  <c r="BL7" i="14"/>
  <c r="BK84" i="12"/>
  <c r="BK143" i="12"/>
  <c r="BK142" i="12"/>
  <c r="BK144" i="12"/>
  <c r="BK67" i="11"/>
  <c r="BK66" i="11" s="1"/>
  <c r="BK347" i="6"/>
  <c r="BK349" i="6" s="1"/>
  <c r="BH390" i="6"/>
  <c r="BI378" i="6"/>
  <c r="BH384" i="6"/>
  <c r="BK247" i="6" l="1"/>
  <c r="BK254" i="6"/>
  <c r="BL236" i="6"/>
  <c r="BL237" i="6" s="1"/>
  <c r="BL239" i="6" s="1"/>
  <c r="BL241" i="6" s="1"/>
  <c r="BL265" i="6" s="1"/>
  <c r="BK24" i="11"/>
  <c r="BM234" i="6"/>
  <c r="BM19" i="11" s="1"/>
  <c r="BM18" i="11"/>
  <c r="BG248" i="6"/>
  <c r="Z210" i="6"/>
  <c r="AA208" i="6"/>
  <c r="AA217" i="6" s="1"/>
  <c r="BJ218" i="6"/>
  <c r="BK209" i="6"/>
  <c r="BK213" i="6"/>
  <c r="BL160" i="11"/>
  <c r="BL162" i="11" s="1"/>
  <c r="BL171" i="11" s="1"/>
  <c r="BM183" i="6"/>
  <c r="BM167" i="6"/>
  <c r="BN164" i="6"/>
  <c r="BN163" i="6"/>
  <c r="BL132" i="11"/>
  <c r="BL134" i="11" s="1"/>
  <c r="BL169" i="11" s="1"/>
  <c r="AE15" i="6"/>
  <c r="AD16" i="6"/>
  <c r="BL146" i="11"/>
  <c r="BL148" i="11" s="1"/>
  <c r="BL170" i="11" s="1"/>
  <c r="BL143" i="6"/>
  <c r="BF257" i="6"/>
  <c r="BE259" i="6"/>
  <c r="BF87" i="12"/>
  <c r="BF113" i="12" s="1"/>
  <c r="BE87" i="12"/>
  <c r="BE113" i="12" s="1"/>
  <c r="BG37" i="12"/>
  <c r="BG45" i="12" s="1"/>
  <c r="BG208" i="12" s="1"/>
  <c r="BG224" i="12" s="1"/>
  <c r="BG225" i="12" s="1"/>
  <c r="BG226" i="12" s="1"/>
  <c r="BG249" i="6"/>
  <c r="BF249" i="6"/>
  <c r="BF250" i="6" s="1"/>
  <c r="BG255" i="6"/>
  <c r="BN187" i="11"/>
  <c r="BN188" i="11"/>
  <c r="BN185" i="11"/>
  <c r="BN186" i="11"/>
  <c r="BH31" i="12"/>
  <c r="BH37" i="12" s="1"/>
  <c r="BH45" i="12" s="1"/>
  <c r="BH208" i="12" s="1"/>
  <c r="BH224" i="12" s="1"/>
  <c r="BH225" i="12" s="1"/>
  <c r="BH226" i="12" s="1"/>
  <c r="BI29" i="12"/>
  <c r="BJ22" i="11"/>
  <c r="BI17" i="6"/>
  <c r="BI26" i="11"/>
  <c r="BI30" i="12"/>
  <c r="BJ25" i="11"/>
  <c r="BI28" i="12"/>
  <c r="BJ21" i="11"/>
  <c r="BH392" i="6"/>
  <c r="BH13" i="26" s="1"/>
  <c r="BM141" i="6"/>
  <c r="BM142" i="6" s="1"/>
  <c r="BM135" i="6"/>
  <c r="BM136" i="6" s="1"/>
  <c r="BM386" i="6"/>
  <c r="BM308" i="6"/>
  <c r="BG26" i="6"/>
  <c r="BN68" i="11"/>
  <c r="BN70" i="11" s="1"/>
  <c r="BL116" i="11"/>
  <c r="BL117" i="11" s="1"/>
  <c r="BL118" i="11" s="1"/>
  <c r="BL120" i="11" s="1"/>
  <c r="BL168" i="11" s="1"/>
  <c r="BL88" i="11"/>
  <c r="BL89" i="11" s="1"/>
  <c r="BL90" i="11" s="1"/>
  <c r="BL92" i="11" s="1"/>
  <c r="BL166" i="11" s="1"/>
  <c r="BL102" i="11"/>
  <c r="BL103" i="11" s="1"/>
  <c r="BL104" i="11" s="1"/>
  <c r="BL106" i="11" s="1"/>
  <c r="BL167" i="11" s="1"/>
  <c r="BK57" i="11"/>
  <c r="BK40" i="12" s="1"/>
  <c r="BJ387" i="6"/>
  <c r="BJ381" i="6"/>
  <c r="BK56" i="11"/>
  <c r="BL30" i="11"/>
  <c r="BM380" i="6"/>
  <c r="BM130" i="6"/>
  <c r="BM100" i="6"/>
  <c r="BM206" i="6" s="1"/>
  <c r="BM91" i="11"/>
  <c r="BM105" i="11"/>
  <c r="BM119" i="11"/>
  <c r="BM133" i="11"/>
  <c r="BM130" i="11" s="1"/>
  <c r="BM131" i="11" s="1"/>
  <c r="BM147" i="11"/>
  <c r="BM144" i="11" s="1"/>
  <c r="BM145" i="11" s="1"/>
  <c r="BM161" i="11"/>
  <c r="BM158" i="11" s="1"/>
  <c r="BM159" i="11" s="1"/>
  <c r="BM58" i="11"/>
  <c r="BM41" i="12" s="1"/>
  <c r="BM14" i="11"/>
  <c r="BM348" i="6"/>
  <c r="BM82" i="6"/>
  <c r="BM83" i="6" s="1"/>
  <c r="BN216" i="12"/>
  <c r="BL347" i="6"/>
  <c r="BL349" i="6" s="1"/>
  <c r="BN38" i="11"/>
  <c r="BN46" i="11"/>
  <c r="BP63" i="6"/>
  <c r="BO6" i="6"/>
  <c r="BO67" i="6"/>
  <c r="BK37" i="11"/>
  <c r="BL39" i="11" s="1"/>
  <c r="BK45" i="11"/>
  <c r="BL47" i="11" s="1"/>
  <c r="BK375" i="6"/>
  <c r="BK376" i="6" s="1"/>
  <c r="BK377" i="6" s="1"/>
  <c r="BK31" i="11"/>
  <c r="BO8" i="12"/>
  <c r="BO8" i="35"/>
  <c r="BO8" i="14"/>
  <c r="BO8" i="26"/>
  <c r="BO8" i="22"/>
  <c r="BO8" i="11"/>
  <c r="BO8" i="16"/>
  <c r="BO8" i="17"/>
  <c r="BO8" i="13"/>
  <c r="BO12" i="11"/>
  <c r="BO66" i="6"/>
  <c r="BJ39" i="12"/>
  <c r="BJ43" i="12" s="1"/>
  <c r="BJ59" i="11"/>
  <c r="BJ71" i="11" s="1"/>
  <c r="BJ72" i="11" s="1"/>
  <c r="BI390" i="6"/>
  <c r="BI384" i="6"/>
  <c r="BJ378" i="6"/>
  <c r="BK217" i="12"/>
  <c r="BK107" i="12"/>
  <c r="BM285" i="6"/>
  <c r="BM338" i="6"/>
  <c r="BM389" i="6"/>
  <c r="BM115" i="6"/>
  <c r="BM298" i="6"/>
  <c r="BM383" i="6"/>
  <c r="BM14" i="12"/>
  <c r="BM15" i="12" s="1"/>
  <c r="BM206" i="12"/>
  <c r="BM262" i="12" s="1"/>
  <c r="BM7" i="12"/>
  <c r="BM7" i="11"/>
  <c r="BM330" i="6"/>
  <c r="BM331" i="6" s="1"/>
  <c r="BM7" i="13"/>
  <c r="BM7" i="26"/>
  <c r="BM7" i="17"/>
  <c r="BM7" i="14"/>
  <c r="BM7" i="35"/>
  <c r="BM7" i="16"/>
  <c r="BM7" i="22"/>
  <c r="BL204" i="6"/>
  <c r="BL20" i="6"/>
  <c r="BL396" i="6" s="1"/>
  <c r="BN7" i="6"/>
  <c r="BN233" i="6" s="1"/>
  <c r="BN12" i="12"/>
  <c r="BN13" i="11"/>
  <c r="BN134" i="12"/>
  <c r="BN92" i="12"/>
  <c r="BN201" i="11" s="1"/>
  <c r="BR75" i="36"/>
  <c r="BR64" i="36"/>
  <c r="BR53" i="36"/>
  <c r="BR42" i="36"/>
  <c r="BR31" i="36"/>
  <c r="BR20" i="36"/>
  <c r="BS9" i="36"/>
  <c r="BK205" i="6"/>
  <c r="BK212" i="6" s="1"/>
  <c r="BN6" i="12"/>
  <c r="BN13" i="12" s="1"/>
  <c r="BN72" i="6"/>
  <c r="BN90" i="6" s="1"/>
  <c r="BN74" i="6"/>
  <c r="BN92" i="6" s="1"/>
  <c r="BN76" i="6"/>
  <c r="BN94" i="6" s="1"/>
  <c r="BN78" i="6"/>
  <c r="BN96" i="6" s="1"/>
  <c r="BN80" i="6"/>
  <c r="BN98" i="6" s="1"/>
  <c r="BN73" i="6"/>
  <c r="BN91" i="6" s="1"/>
  <c r="BN75" i="6"/>
  <c r="BN93" i="6" s="1"/>
  <c r="BN77" i="6"/>
  <c r="BN95" i="6" s="1"/>
  <c r="BN79" i="6"/>
  <c r="BN97" i="6" s="1"/>
  <c r="BN81" i="6"/>
  <c r="BN99" i="6" s="1"/>
  <c r="BN6" i="11"/>
  <c r="BN52" i="11" s="1"/>
  <c r="BN106" i="6"/>
  <c r="BN6" i="35"/>
  <c r="BN6" i="22"/>
  <c r="BN6" i="14"/>
  <c r="BN6" i="26"/>
  <c r="BN6" i="16"/>
  <c r="BN6" i="17"/>
  <c r="BN6" i="13"/>
  <c r="BN105" i="6"/>
  <c r="BN121" i="6"/>
  <c r="BN120" i="6"/>
  <c r="BN107" i="6"/>
  <c r="BN122" i="6"/>
  <c r="BN108" i="6"/>
  <c r="BN123" i="6"/>
  <c r="BN109" i="6"/>
  <c r="BN124" i="6"/>
  <c r="BN110" i="6"/>
  <c r="BN125" i="6"/>
  <c r="BN126" i="6"/>
  <c r="BN111" i="6"/>
  <c r="BN112" i="6"/>
  <c r="BN127" i="6"/>
  <c r="BN113" i="6"/>
  <c r="BN128" i="6"/>
  <c r="BN114" i="6"/>
  <c r="BN129" i="6"/>
  <c r="BL84" i="12"/>
  <c r="BL143" i="12"/>
  <c r="BL144" i="12"/>
  <c r="BL67" i="11"/>
  <c r="BL66" i="11" s="1"/>
  <c r="BL142" i="12"/>
  <c r="BP65" i="6"/>
  <c r="BQ64" i="6"/>
  <c r="BP8" i="6"/>
  <c r="BK172" i="11"/>
  <c r="BK25" i="12" s="1"/>
  <c r="BK26" i="12" s="1"/>
  <c r="BL247" i="6" l="1"/>
  <c r="BL254" i="6"/>
  <c r="BN234" i="6"/>
  <c r="BN19" i="11" s="1"/>
  <c r="BN18" i="11"/>
  <c r="BM236" i="6"/>
  <c r="BM237" i="6" s="1"/>
  <c r="BM239" i="6" s="1"/>
  <c r="BM241" i="6" s="1"/>
  <c r="BM265" i="6" s="1"/>
  <c r="BL24" i="11"/>
  <c r="BH248" i="6"/>
  <c r="AA210" i="6"/>
  <c r="AB208" i="6"/>
  <c r="AB217" i="6" s="1"/>
  <c r="BK218" i="6"/>
  <c r="BL209" i="6"/>
  <c r="BL213" i="6"/>
  <c r="BM160" i="11"/>
  <c r="BM162" i="11" s="1"/>
  <c r="BM171" i="11" s="1"/>
  <c r="BN183" i="6"/>
  <c r="BN167" i="6"/>
  <c r="BO164" i="6"/>
  <c r="BO163" i="6"/>
  <c r="BM132" i="11"/>
  <c r="BM134" i="11" s="1"/>
  <c r="BM169" i="11" s="1"/>
  <c r="AF15" i="6"/>
  <c r="AE16" i="6"/>
  <c r="BM146" i="11"/>
  <c r="BM148" i="11" s="1"/>
  <c r="BM170" i="11" s="1"/>
  <c r="BF259" i="6"/>
  <c r="BM143" i="6"/>
  <c r="BG250" i="6"/>
  <c r="BG83" i="12"/>
  <c r="BG85" i="12" s="1"/>
  <c r="BG87" i="12" s="1"/>
  <c r="BG113" i="12" s="1"/>
  <c r="BG256" i="6"/>
  <c r="BG257" i="6" s="1"/>
  <c r="BH255" i="6"/>
  <c r="BH256" i="6" s="1"/>
  <c r="BO187" i="11"/>
  <c r="BO188" i="11"/>
  <c r="BO185" i="11"/>
  <c r="BO186" i="11"/>
  <c r="BH249" i="6"/>
  <c r="BH83" i="12"/>
  <c r="BH85" i="12" s="1"/>
  <c r="BI31" i="12"/>
  <c r="BI37" i="12" s="1"/>
  <c r="BI45" i="12" s="1"/>
  <c r="BI83" i="12" s="1"/>
  <c r="BJ17" i="6"/>
  <c r="BJ26" i="11"/>
  <c r="BJ30" i="12"/>
  <c r="BK25" i="11"/>
  <c r="BK22" i="11"/>
  <c r="BJ29" i="12"/>
  <c r="BK21" i="11"/>
  <c r="BJ28" i="12"/>
  <c r="BH26" i="6"/>
  <c r="BN141" i="6"/>
  <c r="BN142" i="6" s="1"/>
  <c r="BN135" i="6"/>
  <c r="BN136" i="6" s="1"/>
  <c r="BN308" i="6"/>
  <c r="BN386" i="6"/>
  <c r="BM102" i="11"/>
  <c r="BM103" i="11" s="1"/>
  <c r="BM104" i="11" s="1"/>
  <c r="BM106" i="11" s="1"/>
  <c r="BM167" i="11" s="1"/>
  <c r="BO68" i="11"/>
  <c r="BO70" i="11" s="1"/>
  <c r="BM116" i="11"/>
  <c r="BM117" i="11" s="1"/>
  <c r="BM118" i="11" s="1"/>
  <c r="BM120" i="11" s="1"/>
  <c r="BM168" i="11" s="1"/>
  <c r="BM88" i="11"/>
  <c r="BM89" i="11" s="1"/>
  <c r="BM90" i="11" s="1"/>
  <c r="BM92" i="11" s="1"/>
  <c r="BM166" i="11" s="1"/>
  <c r="BI392" i="6"/>
  <c r="BI26" i="6" s="1"/>
  <c r="BL57" i="11"/>
  <c r="BL40" i="12" s="1"/>
  <c r="BK387" i="6"/>
  <c r="BK381" i="6"/>
  <c r="BL56" i="11"/>
  <c r="BQ65" i="6"/>
  <c r="BR64" i="6"/>
  <c r="BQ8" i="6"/>
  <c r="BL217" i="12"/>
  <c r="BL107" i="12"/>
  <c r="BN380" i="6"/>
  <c r="BN130" i="6"/>
  <c r="BN338" i="6"/>
  <c r="BN285" i="6"/>
  <c r="BN389" i="6"/>
  <c r="BN115" i="6"/>
  <c r="BN100" i="6"/>
  <c r="BN206" i="6" s="1"/>
  <c r="BN91" i="11"/>
  <c r="BN105" i="11"/>
  <c r="BN58" i="11"/>
  <c r="BN41" i="12" s="1"/>
  <c r="BN119" i="11"/>
  <c r="BN133" i="11"/>
  <c r="BN130" i="11" s="1"/>
  <c r="BN131" i="11" s="1"/>
  <c r="BN147" i="11"/>
  <c r="BN144" i="11" s="1"/>
  <c r="BN145" i="11" s="1"/>
  <c r="BN161" i="11"/>
  <c r="BN158" i="11" s="1"/>
  <c r="BN159" i="11" s="1"/>
  <c r="BN14" i="11"/>
  <c r="BN348" i="6"/>
  <c r="BN82" i="6"/>
  <c r="BN83" i="6" s="1"/>
  <c r="BT9" i="36"/>
  <c r="BS75" i="36"/>
  <c r="BS64" i="36"/>
  <c r="BS53" i="36"/>
  <c r="BS42" i="36"/>
  <c r="BS31" i="36"/>
  <c r="BS20" i="36"/>
  <c r="BO216" i="12"/>
  <c r="BM30" i="11"/>
  <c r="BJ390" i="6"/>
  <c r="BK378" i="6"/>
  <c r="BJ384" i="6"/>
  <c r="BO38" i="11"/>
  <c r="BO46" i="11"/>
  <c r="BO6" i="12"/>
  <c r="BO13" i="12" s="1"/>
  <c r="BO73" i="6"/>
  <c r="BO91" i="6" s="1"/>
  <c r="BO75" i="6"/>
  <c r="BO93" i="6" s="1"/>
  <c r="BO77" i="6"/>
  <c r="BO95" i="6" s="1"/>
  <c r="BO79" i="6"/>
  <c r="BO97" i="6" s="1"/>
  <c r="BO81" i="6"/>
  <c r="BO99" i="6" s="1"/>
  <c r="BO72" i="6"/>
  <c r="BO90" i="6" s="1"/>
  <c r="BO74" i="6"/>
  <c r="BO92" i="6" s="1"/>
  <c r="BO76" i="6"/>
  <c r="BO94" i="6" s="1"/>
  <c r="BO78" i="6"/>
  <c r="BO96" i="6" s="1"/>
  <c r="BO80" i="6"/>
  <c r="BO98" i="6" s="1"/>
  <c r="BO6" i="11"/>
  <c r="BO52" i="11" s="1"/>
  <c r="BO106" i="6"/>
  <c r="BO6" i="35"/>
  <c r="BO6" i="22"/>
  <c r="BO6" i="26"/>
  <c r="BO6" i="13"/>
  <c r="BO6" i="14"/>
  <c r="BO6" i="16"/>
  <c r="BO6" i="17"/>
  <c r="BO120" i="6"/>
  <c r="BO105" i="6"/>
  <c r="BO121" i="6"/>
  <c r="BO107" i="6"/>
  <c r="BO122" i="6"/>
  <c r="BO123" i="6"/>
  <c r="BO108" i="6"/>
  <c r="BO124" i="6"/>
  <c r="BO109" i="6"/>
  <c r="BO110" i="6"/>
  <c r="BO125" i="6"/>
  <c r="BO126" i="6"/>
  <c r="BO111" i="6"/>
  <c r="BO112" i="6"/>
  <c r="BO127" i="6"/>
  <c r="BO113" i="6"/>
  <c r="BO128" i="6"/>
  <c r="BO114" i="6"/>
  <c r="BO129" i="6"/>
  <c r="BM204" i="6"/>
  <c r="BM20" i="6"/>
  <c r="BM396" i="6" s="1"/>
  <c r="BL45" i="11"/>
  <c r="BM47" i="11" s="1"/>
  <c r="BL37" i="11"/>
  <c r="BM39" i="11" s="1"/>
  <c r="BL375" i="6"/>
  <c r="BL376" i="6" s="1"/>
  <c r="BL377" i="6" s="1"/>
  <c r="BL31" i="11"/>
  <c r="BK39" i="12"/>
  <c r="BK43" i="12" s="1"/>
  <c r="BK59" i="11"/>
  <c r="BK71" i="11" s="1"/>
  <c r="BK72" i="11" s="1"/>
  <c r="BP8" i="12"/>
  <c r="BP8" i="11"/>
  <c r="BP8" i="35"/>
  <c r="BP8" i="14"/>
  <c r="BP8" i="26"/>
  <c r="BP8" i="22"/>
  <c r="BP8" i="13"/>
  <c r="BP8" i="16"/>
  <c r="BP8" i="17"/>
  <c r="BP12" i="11"/>
  <c r="BP66" i="6"/>
  <c r="BN298" i="6"/>
  <c r="BN383" i="6"/>
  <c r="BN14" i="12"/>
  <c r="BN15" i="12" s="1"/>
  <c r="BN206" i="12"/>
  <c r="BN262" i="12" s="1"/>
  <c r="BN7" i="12"/>
  <c r="BN7" i="11"/>
  <c r="BN330" i="6"/>
  <c r="BN331" i="6" s="1"/>
  <c r="BN7" i="35"/>
  <c r="BN7" i="16"/>
  <c r="BN7" i="22"/>
  <c r="BN7" i="13"/>
  <c r="BN7" i="26"/>
  <c r="BN7" i="17"/>
  <c r="BN7" i="14"/>
  <c r="BL205" i="6"/>
  <c r="BL212" i="6" s="1"/>
  <c r="BM84" i="12"/>
  <c r="BM143" i="12"/>
  <c r="BM142" i="12"/>
  <c r="BM144" i="12"/>
  <c r="BM67" i="11"/>
  <c r="BM66" i="11" s="1"/>
  <c r="BO7" i="6"/>
  <c r="BO233" i="6" s="1"/>
  <c r="BO12" i="12"/>
  <c r="BO13" i="11"/>
  <c r="BO134" i="12"/>
  <c r="BO92" i="12"/>
  <c r="BO201" i="11" s="1"/>
  <c r="BP6" i="6"/>
  <c r="BQ63" i="6"/>
  <c r="BP67" i="6"/>
  <c r="BM347" i="6"/>
  <c r="BM349" i="6" s="1"/>
  <c r="BL172" i="11"/>
  <c r="BL25" i="12" s="1"/>
  <c r="BL26" i="12" s="1"/>
  <c r="BM247" i="6" l="1"/>
  <c r="BM254" i="6"/>
  <c r="BN236" i="6"/>
  <c r="BN237" i="6" s="1"/>
  <c r="BN239" i="6" s="1"/>
  <c r="BN241" i="6" s="1"/>
  <c r="BN265" i="6" s="1"/>
  <c r="BM24" i="11"/>
  <c r="BO234" i="6"/>
  <c r="BO19" i="11" s="1"/>
  <c r="BO18" i="11"/>
  <c r="BI248" i="6"/>
  <c r="BI249" i="6" s="1"/>
  <c r="AB210" i="6"/>
  <c r="AC208" i="6"/>
  <c r="AC217" i="6" s="1"/>
  <c r="BL218" i="6"/>
  <c r="BM209" i="6"/>
  <c r="BM213" i="6"/>
  <c r="BN160" i="11"/>
  <c r="BN162" i="11" s="1"/>
  <c r="BN171" i="11" s="1"/>
  <c r="BO183" i="6"/>
  <c r="BO167" i="6"/>
  <c r="BP164" i="6"/>
  <c r="BP163" i="6"/>
  <c r="BN132" i="11"/>
  <c r="BN134" i="11" s="1"/>
  <c r="BN169" i="11" s="1"/>
  <c r="AG15" i="6"/>
  <c r="AF16" i="6"/>
  <c r="BN146" i="11"/>
  <c r="BN148" i="11" s="1"/>
  <c r="BN170" i="11" s="1"/>
  <c r="BN143" i="6"/>
  <c r="BG259" i="6"/>
  <c r="BI255" i="6"/>
  <c r="BH250" i="6"/>
  <c r="BH87" i="12"/>
  <c r="BH113" i="12" s="1"/>
  <c r="BG149" i="12"/>
  <c r="BG148" i="12"/>
  <c r="BG147" i="12"/>
  <c r="BH257" i="6"/>
  <c r="BP187" i="11"/>
  <c r="BP188" i="11"/>
  <c r="BP185" i="11"/>
  <c r="BP186" i="11"/>
  <c r="BI256" i="6"/>
  <c r="BH148" i="12"/>
  <c r="BH149" i="12"/>
  <c r="BH147" i="12"/>
  <c r="BI208" i="12"/>
  <c r="BI224" i="12" s="1"/>
  <c r="BI225" i="12" s="1"/>
  <c r="BI226" i="12" s="1"/>
  <c r="BI147" i="12"/>
  <c r="BI149" i="12"/>
  <c r="BL22" i="11"/>
  <c r="BK29" i="12"/>
  <c r="BK26" i="11"/>
  <c r="BK17" i="6"/>
  <c r="BJ31" i="12"/>
  <c r="BJ37" i="12" s="1"/>
  <c r="BJ45" i="12" s="1"/>
  <c r="BJ208" i="12" s="1"/>
  <c r="BJ224" i="12" s="1"/>
  <c r="BJ225" i="12" s="1"/>
  <c r="BJ226" i="12" s="1"/>
  <c r="BK30" i="12"/>
  <c r="BL25" i="11"/>
  <c r="BL21" i="11"/>
  <c r="BK28" i="12"/>
  <c r="BN116" i="11"/>
  <c r="BN117" i="11" s="1"/>
  <c r="BN118" i="11" s="1"/>
  <c r="BN120" i="11" s="1"/>
  <c r="BN168" i="11" s="1"/>
  <c r="BO135" i="6"/>
  <c r="BO136" i="6" s="1"/>
  <c r="BO141" i="6"/>
  <c r="BO142" i="6" s="1"/>
  <c r="BI148" i="12"/>
  <c r="BI85" i="12"/>
  <c r="BI87" i="12" s="1"/>
  <c r="BI113" i="12" s="1"/>
  <c r="BO386" i="6"/>
  <c r="BO308" i="6"/>
  <c r="BJ392" i="6"/>
  <c r="BJ13" i="26" s="1"/>
  <c r="BN88" i="11"/>
  <c r="BN89" i="11" s="1"/>
  <c r="BN90" i="11" s="1"/>
  <c r="BN92" i="11" s="1"/>
  <c r="BN166" i="11" s="1"/>
  <c r="BP68" i="11"/>
  <c r="BP70" i="11" s="1"/>
  <c r="BN102" i="11"/>
  <c r="BN103" i="11" s="1"/>
  <c r="BN104" i="11" s="1"/>
  <c r="BN106" i="11" s="1"/>
  <c r="BN167" i="11" s="1"/>
  <c r="BI13" i="26"/>
  <c r="BL387" i="6"/>
  <c r="BL381" i="6"/>
  <c r="BM57" i="11"/>
  <c r="BM40" i="12" s="1"/>
  <c r="BM56" i="11"/>
  <c r="BR63" i="6"/>
  <c r="BQ6" i="6"/>
  <c r="BQ67" i="6"/>
  <c r="BO7" i="12"/>
  <c r="BO7" i="11"/>
  <c r="BO330" i="6"/>
  <c r="BO331" i="6" s="1"/>
  <c r="BO7" i="13"/>
  <c r="BO7" i="26"/>
  <c r="BO7" i="17"/>
  <c r="BO7" i="14"/>
  <c r="BO7" i="35"/>
  <c r="BO7" i="16"/>
  <c r="BO7" i="22"/>
  <c r="BN30" i="11"/>
  <c r="BP38" i="11"/>
  <c r="BP46" i="11"/>
  <c r="BO380" i="6"/>
  <c r="BO130" i="6"/>
  <c r="BO100" i="6"/>
  <c r="BO206" i="6" s="1"/>
  <c r="BO91" i="11"/>
  <c r="BO105" i="11"/>
  <c r="BO58" i="11"/>
  <c r="BO41" i="12" s="1"/>
  <c r="BO119" i="11"/>
  <c r="BO116" i="11" s="1"/>
  <c r="BO117" i="11" s="1"/>
  <c r="BO133" i="11"/>
  <c r="BO130" i="11" s="1"/>
  <c r="BO131" i="11" s="1"/>
  <c r="BO147" i="11"/>
  <c r="BO144" i="11" s="1"/>
  <c r="BO145" i="11" s="1"/>
  <c r="BO161" i="11"/>
  <c r="BO158" i="11" s="1"/>
  <c r="BO159" i="11" s="1"/>
  <c r="BO14" i="11"/>
  <c r="BT75" i="36"/>
  <c r="BT64" i="36"/>
  <c r="BT53" i="36"/>
  <c r="BT42" i="36"/>
  <c r="BT31" i="36"/>
  <c r="BT20" i="36"/>
  <c r="BU9" i="36"/>
  <c r="BN347" i="6"/>
  <c r="BN349" i="6" s="1"/>
  <c r="BR65" i="6"/>
  <c r="BS64" i="6"/>
  <c r="BR8" i="6"/>
  <c r="BM172" i="11"/>
  <c r="BM25" i="12" s="1"/>
  <c r="BM26" i="12" s="1"/>
  <c r="BP6" i="12"/>
  <c r="BP13" i="12" s="1"/>
  <c r="BP72" i="6"/>
  <c r="BP90" i="6" s="1"/>
  <c r="BP74" i="6"/>
  <c r="BP92" i="6" s="1"/>
  <c r="BP76" i="6"/>
  <c r="BP94" i="6" s="1"/>
  <c r="BP78" i="6"/>
  <c r="BP96" i="6" s="1"/>
  <c r="BP80" i="6"/>
  <c r="BP98" i="6" s="1"/>
  <c r="BP73" i="6"/>
  <c r="BP91" i="6" s="1"/>
  <c r="BP75" i="6"/>
  <c r="BP93" i="6" s="1"/>
  <c r="BP77" i="6"/>
  <c r="BP95" i="6" s="1"/>
  <c r="BP79" i="6"/>
  <c r="BP97" i="6" s="1"/>
  <c r="BP81" i="6"/>
  <c r="BP99" i="6" s="1"/>
  <c r="BP6" i="11"/>
  <c r="BP52" i="11" s="1"/>
  <c r="BP106" i="6"/>
  <c r="BP6" i="35"/>
  <c r="BP6" i="22"/>
  <c r="BP6" i="14"/>
  <c r="BP6" i="26"/>
  <c r="BP6" i="16"/>
  <c r="BP6" i="17"/>
  <c r="BP6" i="13"/>
  <c r="BP105" i="6"/>
  <c r="BP121" i="6"/>
  <c r="BP120" i="6"/>
  <c r="BP107" i="6"/>
  <c r="BP122" i="6"/>
  <c r="BP108" i="6"/>
  <c r="BP123" i="6"/>
  <c r="BP109" i="6"/>
  <c r="BP124" i="6"/>
  <c r="BP110" i="6"/>
  <c r="BP125" i="6"/>
  <c r="BP126" i="6"/>
  <c r="BP111" i="6"/>
  <c r="BP112" i="6"/>
  <c r="BP127" i="6"/>
  <c r="BP113" i="6"/>
  <c r="BP128" i="6"/>
  <c r="BP114" i="6"/>
  <c r="BP129" i="6"/>
  <c r="BP216" i="12"/>
  <c r="BM217" i="12"/>
  <c r="BM107" i="12"/>
  <c r="BN84" i="12"/>
  <c r="BN143" i="12"/>
  <c r="BN144" i="12"/>
  <c r="BN67" i="11"/>
  <c r="BN66" i="11" s="1"/>
  <c r="BN142" i="12"/>
  <c r="BP7" i="6"/>
  <c r="BP233" i="6" s="1"/>
  <c r="BP12" i="12"/>
  <c r="BP13" i="11"/>
  <c r="BP134" i="12"/>
  <c r="BP92" i="12"/>
  <c r="BP201" i="11" s="1"/>
  <c r="BM205" i="6"/>
  <c r="BM212" i="6" s="1"/>
  <c r="BO285" i="6"/>
  <c r="BO338" i="6"/>
  <c r="BO389" i="6"/>
  <c r="BO115" i="6"/>
  <c r="BO298" i="6"/>
  <c r="BO383" i="6"/>
  <c r="BO348" i="6"/>
  <c r="BO82" i="6"/>
  <c r="BO83" i="6" s="1"/>
  <c r="BO14" i="12"/>
  <c r="BO15" i="12" s="1"/>
  <c r="BO206" i="12"/>
  <c r="BO262" i="12" s="1"/>
  <c r="BK390" i="6"/>
  <c r="BK384" i="6"/>
  <c r="BL378" i="6"/>
  <c r="BM45" i="11"/>
  <c r="BN47" i="11" s="1"/>
  <c r="BM37" i="11"/>
  <c r="BN39" i="11" s="1"/>
  <c r="BM375" i="6"/>
  <c r="BM376" i="6" s="1"/>
  <c r="BM377" i="6" s="1"/>
  <c r="BM31" i="11"/>
  <c r="BN204" i="6"/>
  <c r="BN20" i="6"/>
  <c r="BN396" i="6" s="1"/>
  <c r="BQ8" i="12"/>
  <c r="BQ8" i="35"/>
  <c r="BQ8" i="14"/>
  <c r="BQ8" i="26"/>
  <c r="BQ8" i="22"/>
  <c r="BQ8" i="11"/>
  <c r="BQ8" i="16"/>
  <c r="BQ8" i="17"/>
  <c r="BQ8" i="13"/>
  <c r="BQ12" i="11"/>
  <c r="BQ66" i="6"/>
  <c r="BL39" i="12"/>
  <c r="BL43" i="12" s="1"/>
  <c r="BL59" i="11"/>
  <c r="BL71" i="11" s="1"/>
  <c r="BL72" i="11" s="1"/>
  <c r="BN247" i="6" l="1"/>
  <c r="BN254" i="6"/>
  <c r="BP234" i="6"/>
  <c r="BP19" i="11" s="1"/>
  <c r="BP18" i="11"/>
  <c r="BO236" i="6"/>
  <c r="BO237" i="6" s="1"/>
  <c r="BO239" i="6" s="1"/>
  <c r="BO241" i="6" s="1"/>
  <c r="BO265" i="6" s="1"/>
  <c r="BN24" i="11"/>
  <c r="BJ248" i="6"/>
  <c r="BJ249" i="6" s="1"/>
  <c r="AC210" i="6"/>
  <c r="AD208" i="6"/>
  <c r="AD217" i="6" s="1"/>
  <c r="BM218" i="6"/>
  <c r="BN209" i="6"/>
  <c r="BN213" i="6"/>
  <c r="BO160" i="11"/>
  <c r="BO162" i="11" s="1"/>
  <c r="BO171" i="11" s="1"/>
  <c r="BP167" i="6"/>
  <c r="BP183" i="6"/>
  <c r="BQ164" i="6"/>
  <c r="BQ163" i="6"/>
  <c r="BO132" i="11"/>
  <c r="BO134" i="11" s="1"/>
  <c r="BO169" i="11" s="1"/>
  <c r="AH15" i="6"/>
  <c r="AG16" i="6"/>
  <c r="BO146" i="11"/>
  <c r="BO148" i="11" s="1"/>
  <c r="BO170" i="11" s="1"/>
  <c r="BO143" i="6"/>
  <c r="BI257" i="6"/>
  <c r="BH259" i="6"/>
  <c r="BI250" i="6"/>
  <c r="BJ255" i="6"/>
  <c r="BJ256" i="6" s="1"/>
  <c r="BQ187" i="11"/>
  <c r="BQ188" i="11"/>
  <c r="BQ185" i="11"/>
  <c r="BQ186" i="11"/>
  <c r="BJ83" i="12"/>
  <c r="BJ85" i="12" s="1"/>
  <c r="BJ87" i="12" s="1"/>
  <c r="BJ113" i="12" s="1"/>
  <c r="BK31" i="12"/>
  <c r="BK37" i="12" s="1"/>
  <c r="BK45" i="12" s="1"/>
  <c r="BK208" i="12" s="1"/>
  <c r="BK224" i="12" s="1"/>
  <c r="BK225" i="12" s="1"/>
  <c r="BK226" i="12" s="1"/>
  <c r="BL30" i="12"/>
  <c r="BM25" i="11"/>
  <c r="BL17" i="6"/>
  <c r="BL26" i="11"/>
  <c r="BL29" i="12"/>
  <c r="BM22" i="11"/>
  <c r="BM21" i="11"/>
  <c r="BL28" i="12"/>
  <c r="BO88" i="11"/>
  <c r="BO89" i="11" s="1"/>
  <c r="BO90" i="11" s="1"/>
  <c r="BO92" i="11" s="1"/>
  <c r="BO166" i="11" s="1"/>
  <c r="BP141" i="6"/>
  <c r="BP142" i="6" s="1"/>
  <c r="BP135" i="6"/>
  <c r="BP136" i="6" s="1"/>
  <c r="BJ26" i="6"/>
  <c r="BP308" i="6"/>
  <c r="BP386" i="6"/>
  <c r="BO118" i="11"/>
  <c r="BO120" i="11" s="1"/>
  <c r="BO168" i="11" s="1"/>
  <c r="BQ68" i="11"/>
  <c r="BQ70" i="11" s="1"/>
  <c r="BO102" i="11"/>
  <c r="BO103" i="11" s="1"/>
  <c r="BO104" i="11" s="1"/>
  <c r="BO106" i="11" s="1"/>
  <c r="BO167" i="11" s="1"/>
  <c r="BK392" i="6"/>
  <c r="BK13" i="26" s="1"/>
  <c r="BM387" i="6"/>
  <c r="BM381" i="6"/>
  <c r="BN56" i="11"/>
  <c r="BN57" i="11"/>
  <c r="BN40" i="12" s="1"/>
  <c r="BQ38" i="11"/>
  <c r="BQ46" i="11"/>
  <c r="BL390" i="6"/>
  <c r="BM378" i="6"/>
  <c r="BL384" i="6"/>
  <c r="BO84" i="12"/>
  <c r="BO143" i="12"/>
  <c r="BO142" i="12"/>
  <c r="BO144" i="12"/>
  <c r="BO67" i="11"/>
  <c r="BO66" i="11" s="1"/>
  <c r="BO347" i="6"/>
  <c r="BO349" i="6" s="1"/>
  <c r="BQ216" i="12"/>
  <c r="BP100" i="6"/>
  <c r="BP206" i="6" s="1"/>
  <c r="BP298" i="6"/>
  <c r="BP383" i="6"/>
  <c r="BP14" i="12"/>
  <c r="BP15" i="12" s="1"/>
  <c r="BP206" i="12"/>
  <c r="BP262" i="12" s="1"/>
  <c r="BR8" i="12"/>
  <c r="BR8" i="11"/>
  <c r="BR8" i="35"/>
  <c r="BR8" i="13"/>
  <c r="BR8" i="14"/>
  <c r="BR8" i="26"/>
  <c r="BR8" i="22"/>
  <c r="BR8" i="16"/>
  <c r="BR8" i="17"/>
  <c r="BR12" i="11"/>
  <c r="BR66" i="6"/>
  <c r="BV9" i="36"/>
  <c r="BU75" i="36"/>
  <c r="BU64" i="36"/>
  <c r="BU53" i="36"/>
  <c r="BU42" i="36"/>
  <c r="BU31" i="36"/>
  <c r="BU20" i="36"/>
  <c r="BQ6" i="12"/>
  <c r="BQ13" i="12" s="1"/>
  <c r="BQ73" i="6"/>
  <c r="BQ91" i="6" s="1"/>
  <c r="BQ75" i="6"/>
  <c r="BQ93" i="6" s="1"/>
  <c r="BQ77" i="6"/>
  <c r="BQ95" i="6" s="1"/>
  <c r="BQ79" i="6"/>
  <c r="BQ97" i="6" s="1"/>
  <c r="BQ81" i="6"/>
  <c r="BQ99" i="6" s="1"/>
  <c r="BQ72" i="6"/>
  <c r="BQ90" i="6" s="1"/>
  <c r="BQ74" i="6"/>
  <c r="BQ92" i="6" s="1"/>
  <c r="BQ76" i="6"/>
  <c r="BQ94" i="6" s="1"/>
  <c r="BQ78" i="6"/>
  <c r="BQ96" i="6" s="1"/>
  <c r="BQ80" i="6"/>
  <c r="BQ98" i="6" s="1"/>
  <c r="BQ6" i="11"/>
  <c r="BQ52" i="11" s="1"/>
  <c r="BQ106" i="6"/>
  <c r="BQ6" i="35"/>
  <c r="BQ6" i="22"/>
  <c r="BQ6" i="14"/>
  <c r="BQ6" i="13"/>
  <c r="BQ6" i="26"/>
  <c r="BQ6" i="16"/>
  <c r="BQ6" i="17"/>
  <c r="BQ120" i="6"/>
  <c r="BQ105" i="6"/>
  <c r="BQ121" i="6"/>
  <c r="BQ107" i="6"/>
  <c r="BQ122" i="6"/>
  <c r="BQ123" i="6"/>
  <c r="BQ108" i="6"/>
  <c r="BQ124" i="6"/>
  <c r="BQ109" i="6"/>
  <c r="BQ110" i="6"/>
  <c r="BQ125" i="6"/>
  <c r="BQ126" i="6"/>
  <c r="BQ111" i="6"/>
  <c r="BQ112" i="6"/>
  <c r="BQ127" i="6"/>
  <c r="BQ113" i="6"/>
  <c r="BQ128" i="6"/>
  <c r="BQ114" i="6"/>
  <c r="BQ129" i="6"/>
  <c r="BN172" i="11"/>
  <c r="BN25" i="12" s="1"/>
  <c r="BN26" i="12" s="1"/>
  <c r="BQ7" i="6"/>
  <c r="BQ233" i="6" s="1"/>
  <c r="BQ12" i="12"/>
  <c r="BQ13" i="11"/>
  <c r="BQ134" i="12"/>
  <c r="BQ92" i="12"/>
  <c r="BQ201" i="11" s="1"/>
  <c r="BN205" i="6"/>
  <c r="BN212" i="6" s="1"/>
  <c r="BO204" i="6"/>
  <c r="BO20" i="6"/>
  <c r="BO396" i="6" s="1"/>
  <c r="BP7" i="12"/>
  <c r="BP7" i="11"/>
  <c r="BP330" i="6"/>
  <c r="BP331" i="6" s="1"/>
  <c r="BP7" i="35"/>
  <c r="BP7" i="16"/>
  <c r="BP7" i="22"/>
  <c r="BP7" i="13"/>
  <c r="BP7" i="26"/>
  <c r="BP7" i="17"/>
  <c r="BP7" i="14"/>
  <c r="BN217" i="12"/>
  <c r="BN107" i="12"/>
  <c r="BP380" i="6"/>
  <c r="BP130" i="6"/>
  <c r="BP338" i="6"/>
  <c r="BP285" i="6"/>
  <c r="BP389" i="6"/>
  <c r="BP115" i="6"/>
  <c r="BP91" i="11"/>
  <c r="BP105" i="11"/>
  <c r="BP58" i="11"/>
  <c r="BP41" i="12" s="1"/>
  <c r="BP119" i="11"/>
  <c r="BP133" i="11"/>
  <c r="BP130" i="11" s="1"/>
  <c r="BP131" i="11" s="1"/>
  <c r="BP147" i="11"/>
  <c r="BP144" i="11" s="1"/>
  <c r="BP145" i="11" s="1"/>
  <c r="BP161" i="11"/>
  <c r="BP158" i="11" s="1"/>
  <c r="BP159" i="11" s="1"/>
  <c r="BP14" i="11"/>
  <c r="BP348" i="6"/>
  <c r="BP82" i="6"/>
  <c r="BP83" i="6" s="1"/>
  <c r="BS65" i="6"/>
  <c r="BT64" i="6"/>
  <c r="BS8" i="6"/>
  <c r="BN45" i="11"/>
  <c r="BO47" i="11" s="1"/>
  <c r="BN37" i="11"/>
  <c r="BO39" i="11" s="1"/>
  <c r="BN375" i="6"/>
  <c r="BN376" i="6" s="1"/>
  <c r="BN377" i="6" s="1"/>
  <c r="BN31" i="11"/>
  <c r="BO30" i="11"/>
  <c r="BR6" i="6"/>
  <c r="BS63" i="6"/>
  <c r="BR67" i="6"/>
  <c r="BM39" i="12"/>
  <c r="BM43" i="12" s="1"/>
  <c r="BM59" i="11"/>
  <c r="BM71" i="11" s="1"/>
  <c r="BM72" i="11" s="1"/>
  <c r="BO247" i="6" l="1"/>
  <c r="BO254" i="6"/>
  <c r="BP236" i="6"/>
  <c r="BP237" i="6" s="1"/>
  <c r="BP239" i="6" s="1"/>
  <c r="BP241" i="6" s="1"/>
  <c r="BP265" i="6" s="1"/>
  <c r="BO24" i="11"/>
  <c r="BQ234" i="6"/>
  <c r="BQ19" i="11" s="1"/>
  <c r="BQ18" i="11"/>
  <c r="BK248" i="6"/>
  <c r="AD210" i="6"/>
  <c r="AE208" i="6"/>
  <c r="AE217" i="6" s="1"/>
  <c r="BN218" i="6"/>
  <c r="BO209" i="6"/>
  <c r="BO213" i="6"/>
  <c r="BP160" i="11"/>
  <c r="BP162" i="11" s="1"/>
  <c r="BP171" i="11" s="1"/>
  <c r="BP132" i="11"/>
  <c r="BP134" i="11" s="1"/>
  <c r="BP169" i="11" s="1"/>
  <c r="BQ167" i="6"/>
  <c r="BQ183" i="6"/>
  <c r="BR164" i="6"/>
  <c r="BR163" i="6"/>
  <c r="AI15" i="6"/>
  <c r="AH16" i="6"/>
  <c r="BP146" i="11"/>
  <c r="BP148" i="11" s="1"/>
  <c r="BP170" i="11" s="1"/>
  <c r="BP143" i="6"/>
  <c r="BI259" i="6"/>
  <c r="BK255" i="6"/>
  <c r="BP88" i="11"/>
  <c r="BP89" i="11" s="1"/>
  <c r="BP90" i="11" s="1"/>
  <c r="BP92" i="11" s="1"/>
  <c r="BP166" i="11" s="1"/>
  <c r="BJ250" i="6"/>
  <c r="BJ257" i="6"/>
  <c r="BR187" i="11"/>
  <c r="BR188" i="11"/>
  <c r="BK249" i="6"/>
  <c r="BK256" i="6"/>
  <c r="BR185" i="11"/>
  <c r="BR186" i="11"/>
  <c r="BJ149" i="12"/>
  <c r="BJ147" i="12"/>
  <c r="BK83" i="12"/>
  <c r="BK147" i="12" s="1"/>
  <c r="BJ148" i="12"/>
  <c r="BM29" i="12"/>
  <c r="BN22" i="11"/>
  <c r="BM17" i="6"/>
  <c r="BM26" i="11"/>
  <c r="BL31" i="12"/>
  <c r="BL37" i="12" s="1"/>
  <c r="BL45" i="12" s="1"/>
  <c r="BL83" i="12" s="1"/>
  <c r="BL85" i="12" s="1"/>
  <c r="BM30" i="12"/>
  <c r="BN25" i="11"/>
  <c r="BM28" i="12"/>
  <c r="BN21" i="11"/>
  <c r="BL392" i="6"/>
  <c r="BL26" i="6" s="1"/>
  <c r="BP116" i="11"/>
  <c r="BP117" i="11" s="1"/>
  <c r="BP118" i="11" s="1"/>
  <c r="BP120" i="11" s="1"/>
  <c r="BP168" i="11" s="1"/>
  <c r="BP102" i="11"/>
  <c r="BP103" i="11" s="1"/>
  <c r="BP104" i="11" s="1"/>
  <c r="BP106" i="11" s="1"/>
  <c r="BP167" i="11" s="1"/>
  <c r="BQ135" i="6"/>
  <c r="BQ136" i="6" s="1"/>
  <c r="BQ141" i="6"/>
  <c r="BQ142" i="6" s="1"/>
  <c r="BQ308" i="6"/>
  <c r="BQ386" i="6"/>
  <c r="BK26" i="6"/>
  <c r="BR68" i="11"/>
  <c r="BR70" i="11" s="1"/>
  <c r="BO172" i="11"/>
  <c r="BO25" i="12" s="1"/>
  <c r="BO26" i="12" s="1"/>
  <c r="BN387" i="6"/>
  <c r="BN381" i="6"/>
  <c r="BO57" i="11"/>
  <c r="BO40" i="12" s="1"/>
  <c r="BO56" i="11"/>
  <c r="BR6" i="12"/>
  <c r="BR13" i="12" s="1"/>
  <c r="BR72" i="6"/>
  <c r="BR90" i="6" s="1"/>
  <c r="BR74" i="6"/>
  <c r="BR92" i="6" s="1"/>
  <c r="BR76" i="6"/>
  <c r="BR94" i="6" s="1"/>
  <c r="BR78" i="6"/>
  <c r="BR96" i="6" s="1"/>
  <c r="BR80" i="6"/>
  <c r="BR98" i="6" s="1"/>
  <c r="BR73" i="6"/>
  <c r="BR91" i="6" s="1"/>
  <c r="BR75" i="6"/>
  <c r="BR93" i="6" s="1"/>
  <c r="BR77" i="6"/>
  <c r="BR95" i="6" s="1"/>
  <c r="BR79" i="6"/>
  <c r="BR97" i="6" s="1"/>
  <c r="BR81" i="6"/>
  <c r="BR99" i="6" s="1"/>
  <c r="BR6" i="11"/>
  <c r="BR52" i="11" s="1"/>
  <c r="BR106" i="6"/>
  <c r="BR6" i="35"/>
  <c r="BR6" i="22"/>
  <c r="BR6" i="14"/>
  <c r="BR6" i="26"/>
  <c r="BR6" i="16"/>
  <c r="BR6" i="17"/>
  <c r="BR6" i="13"/>
  <c r="BR105" i="6"/>
  <c r="BR121" i="6"/>
  <c r="BR120" i="6"/>
  <c r="BR107" i="6"/>
  <c r="BR122" i="6"/>
  <c r="BR108" i="6"/>
  <c r="BR123" i="6"/>
  <c r="BR109" i="6"/>
  <c r="BR124" i="6"/>
  <c r="BR110" i="6"/>
  <c r="BR125" i="6"/>
  <c r="BR126" i="6"/>
  <c r="BR111" i="6"/>
  <c r="BR112" i="6"/>
  <c r="BR127" i="6"/>
  <c r="BR113" i="6"/>
  <c r="BR128" i="6"/>
  <c r="BR114" i="6"/>
  <c r="BR129" i="6"/>
  <c r="BS8" i="12"/>
  <c r="BS8" i="35"/>
  <c r="BS8" i="14"/>
  <c r="BS8" i="26"/>
  <c r="BS8" i="22"/>
  <c r="BS8" i="11"/>
  <c r="BS8" i="16"/>
  <c r="BS8" i="17"/>
  <c r="BS8" i="13"/>
  <c r="BS12" i="11"/>
  <c r="BS66" i="6"/>
  <c r="BP347" i="6"/>
  <c r="BP349" i="6" s="1"/>
  <c r="BP30" i="11"/>
  <c r="BR216" i="12"/>
  <c r="BQ285" i="6"/>
  <c r="BQ338" i="6"/>
  <c r="BQ389" i="6"/>
  <c r="BQ115" i="6"/>
  <c r="BQ298" i="6"/>
  <c r="BQ383" i="6"/>
  <c r="BQ348" i="6"/>
  <c r="BQ82" i="6"/>
  <c r="BQ83" i="6" s="1"/>
  <c r="BQ14" i="12"/>
  <c r="BQ15" i="12" s="1"/>
  <c r="BQ206" i="12"/>
  <c r="BQ262" i="12" s="1"/>
  <c r="BV75" i="36"/>
  <c r="BV64" i="36"/>
  <c r="BV53" i="36"/>
  <c r="BV42" i="36"/>
  <c r="BV31" i="36"/>
  <c r="BV20" i="36"/>
  <c r="BW9" i="36"/>
  <c r="BR7" i="6"/>
  <c r="BR233" i="6" s="1"/>
  <c r="BR12" i="12"/>
  <c r="BR13" i="11"/>
  <c r="BR134" i="12"/>
  <c r="BR92" i="12"/>
  <c r="BR201" i="11" s="1"/>
  <c r="BP84" i="12"/>
  <c r="BP143" i="12"/>
  <c r="BP144" i="12"/>
  <c r="BP67" i="11"/>
  <c r="BP66" i="11" s="1"/>
  <c r="BP142" i="12"/>
  <c r="BT63" i="6"/>
  <c r="BS6" i="6"/>
  <c r="BS67" i="6"/>
  <c r="BO45" i="11"/>
  <c r="BP47" i="11" s="1"/>
  <c r="BO37" i="11"/>
  <c r="BP39" i="11" s="1"/>
  <c r="BO375" i="6"/>
  <c r="BO376" i="6" s="1"/>
  <c r="BO377" i="6" s="1"/>
  <c r="BO31" i="11"/>
  <c r="BT65" i="6"/>
  <c r="BU64" i="6"/>
  <c r="BT8" i="6"/>
  <c r="BP204" i="6"/>
  <c r="BP20" i="6"/>
  <c r="BP396" i="6" s="1"/>
  <c r="BO205" i="6"/>
  <c r="BO212" i="6" s="1"/>
  <c r="BQ7" i="12"/>
  <c r="BQ7" i="11"/>
  <c r="BQ330" i="6"/>
  <c r="BQ331" i="6" s="1"/>
  <c r="BQ7" i="13"/>
  <c r="BQ7" i="26"/>
  <c r="BQ7" i="17"/>
  <c r="BQ7" i="14"/>
  <c r="BQ7" i="35"/>
  <c r="BQ7" i="16"/>
  <c r="BQ7" i="22"/>
  <c r="BQ380" i="6"/>
  <c r="BQ130" i="6"/>
  <c r="BQ100" i="6"/>
  <c r="BQ206" i="6" s="1"/>
  <c r="BQ91" i="11"/>
  <c r="BQ105" i="11"/>
  <c r="BQ58" i="11"/>
  <c r="BQ41" i="12" s="1"/>
  <c r="BQ119" i="11"/>
  <c r="BQ133" i="11"/>
  <c r="BQ130" i="11" s="1"/>
  <c r="BQ131" i="11" s="1"/>
  <c r="BQ147" i="11"/>
  <c r="BQ144" i="11" s="1"/>
  <c r="BQ145" i="11" s="1"/>
  <c r="BQ161" i="11"/>
  <c r="BQ158" i="11" s="1"/>
  <c r="BQ159" i="11" s="1"/>
  <c r="BQ14" i="11"/>
  <c r="BR38" i="11"/>
  <c r="BR46" i="11"/>
  <c r="BO217" i="12"/>
  <c r="BO107" i="12"/>
  <c r="BM390" i="6"/>
  <c r="BM384" i="6"/>
  <c r="BN378" i="6"/>
  <c r="BN39" i="12"/>
  <c r="BN43" i="12" s="1"/>
  <c r="BN59" i="11"/>
  <c r="BN71" i="11" s="1"/>
  <c r="BN72" i="11" s="1"/>
  <c r="BP247" i="6" l="1"/>
  <c r="BP254" i="6"/>
  <c r="BR234" i="6"/>
  <c r="BR19" i="11" s="1"/>
  <c r="BR18" i="11"/>
  <c r="BQ236" i="6"/>
  <c r="BQ237" i="6" s="1"/>
  <c r="BQ239" i="6" s="1"/>
  <c r="BQ241" i="6" s="1"/>
  <c r="BQ265" i="6" s="1"/>
  <c r="BP24" i="11"/>
  <c r="BL248" i="6"/>
  <c r="AE210" i="6"/>
  <c r="AF208" i="6"/>
  <c r="AF217" i="6" s="1"/>
  <c r="BO218" i="6"/>
  <c r="BP209" i="6"/>
  <c r="BP213" i="6"/>
  <c r="BQ160" i="11"/>
  <c r="BQ162" i="11" s="1"/>
  <c r="BQ171" i="11" s="1"/>
  <c r="BQ132" i="11"/>
  <c r="BQ134" i="11" s="1"/>
  <c r="BQ169" i="11" s="1"/>
  <c r="BR167" i="6"/>
  <c r="BR183" i="6"/>
  <c r="BS164" i="6"/>
  <c r="BS163" i="6"/>
  <c r="AJ15" i="6"/>
  <c r="AI16" i="6"/>
  <c r="BQ146" i="11"/>
  <c r="BQ148" i="11" s="1"/>
  <c r="BQ170" i="11" s="1"/>
  <c r="BQ143" i="6"/>
  <c r="BK257" i="6"/>
  <c r="BJ259" i="6"/>
  <c r="BQ88" i="11"/>
  <c r="BQ89" i="11" s="1"/>
  <c r="BQ90" i="11" s="1"/>
  <c r="BQ92" i="11" s="1"/>
  <c r="BQ166" i="11" s="1"/>
  <c r="BL255" i="6"/>
  <c r="BL256" i="6" s="1"/>
  <c r="BK250" i="6"/>
  <c r="BS187" i="11"/>
  <c r="BS188" i="11"/>
  <c r="BL249" i="6"/>
  <c r="BS185" i="11"/>
  <c r="BS186" i="11"/>
  <c r="BK85" i="12"/>
  <c r="BK87" i="12" s="1"/>
  <c r="BK113" i="12" s="1"/>
  <c r="BK149" i="12"/>
  <c r="BK148" i="12"/>
  <c r="BL148" i="12"/>
  <c r="BL208" i="12"/>
  <c r="BL224" i="12" s="1"/>
  <c r="BL225" i="12" s="1"/>
  <c r="BL226" i="12" s="1"/>
  <c r="BL147" i="12"/>
  <c r="BL149" i="12"/>
  <c r="BN30" i="12"/>
  <c r="BO25" i="11"/>
  <c r="BN17" i="6"/>
  <c r="BN26" i="11"/>
  <c r="BM31" i="12"/>
  <c r="BN29" i="12"/>
  <c r="BO22" i="11"/>
  <c r="BN28" i="12"/>
  <c r="BO21" i="11"/>
  <c r="BL13" i="26"/>
  <c r="BQ116" i="11"/>
  <c r="BQ117" i="11" s="1"/>
  <c r="BQ118" i="11" s="1"/>
  <c r="BQ120" i="11" s="1"/>
  <c r="BQ168" i="11" s="1"/>
  <c r="BQ102" i="11"/>
  <c r="BQ103" i="11" s="1"/>
  <c r="BQ104" i="11" s="1"/>
  <c r="BQ106" i="11" s="1"/>
  <c r="BQ167" i="11" s="1"/>
  <c r="BR141" i="6"/>
  <c r="BR142" i="6" s="1"/>
  <c r="BR135" i="6"/>
  <c r="BR136" i="6" s="1"/>
  <c r="BR308" i="6"/>
  <c r="BR386" i="6"/>
  <c r="BS68" i="11"/>
  <c r="BS70" i="11" s="1"/>
  <c r="BM392" i="6"/>
  <c r="BM13" i="26" s="1"/>
  <c r="BO387" i="6"/>
  <c r="BO381" i="6"/>
  <c r="BP57" i="11"/>
  <c r="BP40" i="12" s="1"/>
  <c r="BP56" i="11"/>
  <c r="BN390" i="6"/>
  <c r="BO378" i="6"/>
  <c r="BN384" i="6"/>
  <c r="BP205" i="6"/>
  <c r="BP212" i="6" s="1"/>
  <c r="BT8" i="12"/>
  <c r="BT8" i="11"/>
  <c r="BT8" i="35"/>
  <c r="BT8" i="14"/>
  <c r="BT8" i="26"/>
  <c r="BT8" i="22"/>
  <c r="BT8" i="13"/>
  <c r="BT8" i="16"/>
  <c r="BT8" i="17"/>
  <c r="BT12" i="11"/>
  <c r="BT66" i="6"/>
  <c r="BT6" i="6"/>
  <c r="BU63" i="6"/>
  <c r="BT67" i="6"/>
  <c r="BR7" i="12"/>
  <c r="BR7" i="11"/>
  <c r="BR330" i="6"/>
  <c r="BR331" i="6" s="1"/>
  <c r="BR7" i="35"/>
  <c r="BR7" i="16"/>
  <c r="BR7" i="22"/>
  <c r="BR7" i="13"/>
  <c r="BR7" i="26"/>
  <c r="BR7" i="17"/>
  <c r="BR7" i="14"/>
  <c r="BX9" i="36"/>
  <c r="BW75" i="36"/>
  <c r="BW64" i="36"/>
  <c r="BW53" i="36"/>
  <c r="BW42" i="36"/>
  <c r="BW31" i="36"/>
  <c r="BW20" i="36"/>
  <c r="BQ204" i="6"/>
  <c r="BQ20" i="6"/>
  <c r="BQ396" i="6" s="1"/>
  <c r="BS38" i="11"/>
  <c r="BS46" i="11"/>
  <c r="BR380" i="6"/>
  <c r="BR130" i="6"/>
  <c r="BR338" i="6"/>
  <c r="BR285" i="6"/>
  <c r="BR389" i="6"/>
  <c r="BR115" i="6"/>
  <c r="BR100" i="6"/>
  <c r="BR206" i="6" s="1"/>
  <c r="BR91" i="11"/>
  <c r="BR105" i="11"/>
  <c r="BR102" i="11" s="1"/>
  <c r="BR103" i="11" s="1"/>
  <c r="BR58" i="11"/>
  <c r="BR41" i="12" s="1"/>
  <c r="BR119" i="11"/>
  <c r="BR116" i="11" s="1"/>
  <c r="BR117" i="11" s="1"/>
  <c r="BR133" i="11"/>
  <c r="BR130" i="11" s="1"/>
  <c r="BR131" i="11" s="1"/>
  <c r="BR147" i="11"/>
  <c r="BR144" i="11" s="1"/>
  <c r="BR145" i="11" s="1"/>
  <c r="BR161" i="11"/>
  <c r="BR158" i="11" s="1"/>
  <c r="BR159" i="11" s="1"/>
  <c r="BR14" i="11"/>
  <c r="BR348" i="6"/>
  <c r="BR82" i="6"/>
  <c r="BR83" i="6" s="1"/>
  <c r="BP172" i="11"/>
  <c r="BP25" i="12" s="1"/>
  <c r="BP26" i="12" s="1"/>
  <c r="BQ30" i="11"/>
  <c r="BU65" i="6"/>
  <c r="BV64" i="6"/>
  <c r="BU8" i="6"/>
  <c r="BS6" i="12"/>
  <c r="BS13" i="12" s="1"/>
  <c r="BS73" i="6"/>
  <c r="BS91" i="6" s="1"/>
  <c r="BS75" i="6"/>
  <c r="BS93" i="6" s="1"/>
  <c r="BS77" i="6"/>
  <c r="BS95" i="6" s="1"/>
  <c r="BS79" i="6"/>
  <c r="BS97" i="6" s="1"/>
  <c r="BS81" i="6"/>
  <c r="BS99" i="6" s="1"/>
  <c r="BS72" i="6"/>
  <c r="BS90" i="6" s="1"/>
  <c r="BS74" i="6"/>
  <c r="BS92" i="6" s="1"/>
  <c r="BS76" i="6"/>
  <c r="BS94" i="6" s="1"/>
  <c r="BS78" i="6"/>
  <c r="BS96" i="6" s="1"/>
  <c r="BS80" i="6"/>
  <c r="BS98" i="6" s="1"/>
  <c r="BS6" i="11"/>
  <c r="BS52" i="11" s="1"/>
  <c r="BS106" i="6"/>
  <c r="BS6" i="35"/>
  <c r="BS6" i="22"/>
  <c r="BS6" i="26"/>
  <c r="BS6" i="13"/>
  <c r="BS6" i="14"/>
  <c r="BS6" i="16"/>
  <c r="BS6" i="17"/>
  <c r="BS120" i="6"/>
  <c r="BS105" i="6"/>
  <c r="BS121" i="6"/>
  <c r="BS107" i="6"/>
  <c r="BS122" i="6"/>
  <c r="BS123" i="6"/>
  <c r="BS108" i="6"/>
  <c r="BS124" i="6"/>
  <c r="BS109" i="6"/>
  <c r="BS110" i="6"/>
  <c r="BS125" i="6"/>
  <c r="BS126" i="6"/>
  <c r="BS111" i="6"/>
  <c r="BS112" i="6"/>
  <c r="BS127" i="6"/>
  <c r="BS113" i="6"/>
  <c r="BS128" i="6"/>
  <c r="BS114" i="6"/>
  <c r="BS129" i="6"/>
  <c r="BP217" i="12"/>
  <c r="BP107" i="12"/>
  <c r="BS216" i="12"/>
  <c r="BQ84" i="12"/>
  <c r="BQ143" i="12"/>
  <c r="BQ142" i="12"/>
  <c r="BQ144" i="12"/>
  <c r="BQ67" i="11"/>
  <c r="BQ66" i="11" s="1"/>
  <c r="BQ347" i="6"/>
  <c r="BQ349" i="6" s="1"/>
  <c r="BP45" i="11"/>
  <c r="BQ47" i="11" s="1"/>
  <c r="BP37" i="11"/>
  <c r="BQ39" i="11" s="1"/>
  <c r="BP375" i="6"/>
  <c r="BP376" i="6" s="1"/>
  <c r="BP377" i="6" s="1"/>
  <c r="BP31" i="11"/>
  <c r="BS7" i="6"/>
  <c r="BS233" i="6" s="1"/>
  <c r="BS12" i="12"/>
  <c r="BS13" i="11"/>
  <c r="BS134" i="12"/>
  <c r="BS92" i="12"/>
  <c r="BS201" i="11" s="1"/>
  <c r="BR298" i="6"/>
  <c r="BR383" i="6"/>
  <c r="BR14" i="12"/>
  <c r="BR15" i="12" s="1"/>
  <c r="BR206" i="12"/>
  <c r="BR262" i="12" s="1"/>
  <c r="BO39" i="12"/>
  <c r="BO43" i="12" s="1"/>
  <c r="BO59" i="11"/>
  <c r="BO71" i="11" s="1"/>
  <c r="BO72" i="11" s="1"/>
  <c r="BQ247" i="6" l="1"/>
  <c r="BQ254" i="6"/>
  <c r="BS234" i="6"/>
  <c r="BS19" i="11" s="1"/>
  <c r="BS18" i="11"/>
  <c r="BR236" i="6"/>
  <c r="BR237" i="6" s="1"/>
  <c r="BR239" i="6" s="1"/>
  <c r="BR241" i="6" s="1"/>
  <c r="BR265" i="6" s="1"/>
  <c r="BQ24" i="11"/>
  <c r="BM248" i="6"/>
  <c r="AG208" i="6"/>
  <c r="AG217" i="6" s="1"/>
  <c r="AF210" i="6"/>
  <c r="BP218" i="6"/>
  <c r="BQ209" i="6"/>
  <c r="BQ213" i="6"/>
  <c r="BR160" i="11"/>
  <c r="BR162" i="11" s="1"/>
  <c r="BR171" i="11" s="1"/>
  <c r="BR132" i="11"/>
  <c r="BR134" i="11" s="1"/>
  <c r="BR169" i="11" s="1"/>
  <c r="BS183" i="6"/>
  <c r="BS167" i="6"/>
  <c r="BT164" i="6"/>
  <c r="BT163" i="6"/>
  <c r="AK15" i="6"/>
  <c r="AJ16" i="6"/>
  <c r="BR146" i="11"/>
  <c r="BR148" i="11" s="1"/>
  <c r="BR170" i="11" s="1"/>
  <c r="BR143" i="6"/>
  <c r="BK259" i="6"/>
  <c r="BL250" i="6"/>
  <c r="BM37" i="12"/>
  <c r="BM45" i="12" s="1"/>
  <c r="BM208" i="12" s="1"/>
  <c r="BM224" i="12" s="1"/>
  <c r="BM225" i="12" s="1"/>
  <c r="BM226" i="12" s="1"/>
  <c r="BM255" i="6"/>
  <c r="BL257" i="6"/>
  <c r="BT187" i="11"/>
  <c r="BT188" i="11"/>
  <c r="BT185" i="11"/>
  <c r="BT186" i="11"/>
  <c r="BM256" i="6"/>
  <c r="BM249" i="6"/>
  <c r="BL87" i="12"/>
  <c r="BL113" i="12" s="1"/>
  <c r="BO29" i="12"/>
  <c r="BP22" i="11"/>
  <c r="BO17" i="6"/>
  <c r="BO26" i="11"/>
  <c r="BN31" i="12"/>
  <c r="BN37" i="12" s="1"/>
  <c r="BN45" i="12" s="1"/>
  <c r="BN83" i="12" s="1"/>
  <c r="BO30" i="12"/>
  <c r="BP25" i="11"/>
  <c r="BP21" i="11"/>
  <c r="BO28" i="12"/>
  <c r="BS135" i="6"/>
  <c r="BS136" i="6" s="1"/>
  <c r="BS141" i="6"/>
  <c r="BS142" i="6" s="1"/>
  <c r="BN392" i="6"/>
  <c r="BN13" i="26" s="1"/>
  <c r="BR88" i="11"/>
  <c r="BR89" i="11" s="1"/>
  <c r="BR90" i="11" s="1"/>
  <c r="BR92" i="11" s="1"/>
  <c r="BR166" i="11" s="1"/>
  <c r="BR118" i="11"/>
  <c r="BR120" i="11" s="1"/>
  <c r="BR168" i="11" s="1"/>
  <c r="BS308" i="6"/>
  <c r="BS386" i="6"/>
  <c r="BR104" i="11"/>
  <c r="BR106" i="11" s="1"/>
  <c r="BR167" i="11" s="1"/>
  <c r="BM26" i="6"/>
  <c r="BT68" i="11"/>
  <c r="BT70" i="11" s="1"/>
  <c r="BP387" i="6"/>
  <c r="BP381" i="6"/>
  <c r="BQ57" i="11"/>
  <c r="BQ40" i="12" s="1"/>
  <c r="BS100" i="6"/>
  <c r="BS206" i="6" s="1"/>
  <c r="BQ56" i="11"/>
  <c r="BT216" i="12"/>
  <c r="BQ217" i="12"/>
  <c r="BQ107" i="12"/>
  <c r="BS380" i="6"/>
  <c r="BS130" i="6"/>
  <c r="BS91" i="11"/>
  <c r="BS105" i="11"/>
  <c r="BS58" i="11"/>
  <c r="BS41" i="12" s="1"/>
  <c r="BS119" i="11"/>
  <c r="BS133" i="11"/>
  <c r="BS130" i="11" s="1"/>
  <c r="BS131" i="11" s="1"/>
  <c r="BS147" i="11"/>
  <c r="BS144" i="11" s="1"/>
  <c r="BS145" i="11" s="1"/>
  <c r="BS161" i="11"/>
  <c r="BS158" i="11" s="1"/>
  <c r="BS159" i="11" s="1"/>
  <c r="BS14" i="11"/>
  <c r="BU8" i="12"/>
  <c r="BU8" i="35"/>
  <c r="BU8" i="14"/>
  <c r="BU8" i="26"/>
  <c r="BU8" i="22"/>
  <c r="BU8" i="11"/>
  <c r="BU8" i="16"/>
  <c r="BU8" i="17"/>
  <c r="BU8" i="13"/>
  <c r="BU12" i="11"/>
  <c r="BU66" i="6"/>
  <c r="BR204" i="6"/>
  <c r="BR20" i="6"/>
  <c r="BR396" i="6" s="1"/>
  <c r="BV63" i="6"/>
  <c r="BU6" i="6"/>
  <c r="BU67" i="6"/>
  <c r="BT38" i="11"/>
  <c r="BT46" i="11"/>
  <c r="BR84" i="12"/>
  <c r="BR143" i="12"/>
  <c r="BR144" i="12"/>
  <c r="BR67" i="11"/>
  <c r="BR66" i="11" s="1"/>
  <c r="BR142" i="12"/>
  <c r="BS7" i="12"/>
  <c r="BS7" i="11"/>
  <c r="BS330" i="6"/>
  <c r="BS331" i="6" s="1"/>
  <c r="BS7" i="13"/>
  <c r="BS7" i="26"/>
  <c r="BS7" i="17"/>
  <c r="BS7" i="14"/>
  <c r="BS7" i="35"/>
  <c r="BS7" i="16"/>
  <c r="BS7" i="22"/>
  <c r="BS285" i="6"/>
  <c r="BS338" i="6"/>
  <c r="BS389" i="6"/>
  <c r="BS115" i="6"/>
  <c r="BS298" i="6"/>
  <c r="BS383" i="6"/>
  <c r="BS348" i="6"/>
  <c r="BS82" i="6"/>
  <c r="BS83" i="6" s="1"/>
  <c r="BS14" i="12"/>
  <c r="BS15" i="12" s="1"/>
  <c r="BS206" i="12"/>
  <c r="BS262" i="12" s="1"/>
  <c r="BV65" i="6"/>
  <c r="BW64" i="6"/>
  <c r="BV8" i="6"/>
  <c r="BQ45" i="11"/>
  <c r="BR47" i="11" s="1"/>
  <c r="BQ37" i="11"/>
  <c r="BR39" i="11" s="1"/>
  <c r="BQ375" i="6"/>
  <c r="BQ376" i="6" s="1"/>
  <c r="BQ377" i="6" s="1"/>
  <c r="BQ31" i="11"/>
  <c r="BR347" i="6"/>
  <c r="BR349" i="6" s="1"/>
  <c r="BQ205" i="6"/>
  <c r="BQ212" i="6" s="1"/>
  <c r="BX75" i="36"/>
  <c r="BX64" i="36"/>
  <c r="BX53" i="36"/>
  <c r="BX42" i="36"/>
  <c r="BX31" i="36"/>
  <c r="BX20" i="36"/>
  <c r="BY9" i="36"/>
  <c r="BR30" i="11"/>
  <c r="BT6" i="12"/>
  <c r="BT13" i="12" s="1"/>
  <c r="BT72" i="6"/>
  <c r="BT90" i="6" s="1"/>
  <c r="BT74" i="6"/>
  <c r="BT92" i="6" s="1"/>
  <c r="BT76" i="6"/>
  <c r="BT94" i="6" s="1"/>
  <c r="BT78" i="6"/>
  <c r="BT96" i="6" s="1"/>
  <c r="BT80" i="6"/>
  <c r="BT98" i="6" s="1"/>
  <c r="BT73" i="6"/>
  <c r="BT91" i="6" s="1"/>
  <c r="BT75" i="6"/>
  <c r="BT93" i="6" s="1"/>
  <c r="BT77" i="6"/>
  <c r="BT95" i="6" s="1"/>
  <c r="BT79" i="6"/>
  <c r="BT97" i="6" s="1"/>
  <c r="BT81" i="6"/>
  <c r="BT99" i="6" s="1"/>
  <c r="BT6" i="11"/>
  <c r="BT52" i="11" s="1"/>
  <c r="BT106" i="6"/>
  <c r="BT6" i="35"/>
  <c r="BT6" i="22"/>
  <c r="BT6" i="14"/>
  <c r="BT6" i="26"/>
  <c r="BT6" i="16"/>
  <c r="BT6" i="17"/>
  <c r="BT6" i="13"/>
  <c r="BT105" i="6"/>
  <c r="BT121" i="6"/>
  <c r="BT120" i="6"/>
  <c r="BT107" i="6"/>
  <c r="BT122" i="6"/>
  <c r="BT108" i="6"/>
  <c r="BT123" i="6"/>
  <c r="BT109" i="6"/>
  <c r="BT124" i="6"/>
  <c r="BT110" i="6"/>
  <c r="BT125" i="6"/>
  <c r="BT126" i="6"/>
  <c r="BT111" i="6"/>
  <c r="BT112" i="6"/>
  <c r="BT127" i="6"/>
  <c r="BT113" i="6"/>
  <c r="BT128" i="6"/>
  <c r="BT114" i="6"/>
  <c r="BT129" i="6"/>
  <c r="BT7" i="6"/>
  <c r="BT233" i="6" s="1"/>
  <c r="BT12" i="12"/>
  <c r="BT13" i="11"/>
  <c r="BT134" i="12"/>
  <c r="BT92" i="12"/>
  <c r="BT201" i="11" s="1"/>
  <c r="BO390" i="6"/>
  <c r="BO384" i="6"/>
  <c r="BP378" i="6"/>
  <c r="BP39" i="12"/>
  <c r="BP43" i="12" s="1"/>
  <c r="BP59" i="11"/>
  <c r="BP71" i="11" s="1"/>
  <c r="BP72" i="11" s="1"/>
  <c r="BQ172" i="11"/>
  <c r="BQ25" i="12" s="1"/>
  <c r="BQ26" i="12" s="1"/>
  <c r="BR247" i="6" l="1"/>
  <c r="BR254" i="6"/>
  <c r="BT234" i="6"/>
  <c r="BT19" i="11" s="1"/>
  <c r="BT18" i="11"/>
  <c r="BS236" i="6"/>
  <c r="BS237" i="6" s="1"/>
  <c r="BS239" i="6" s="1"/>
  <c r="BS241" i="6" s="1"/>
  <c r="BS265" i="6" s="1"/>
  <c r="BR24" i="11"/>
  <c r="BN248" i="6"/>
  <c r="AG210" i="6"/>
  <c r="AH208" i="6"/>
  <c r="AH217" i="6" s="1"/>
  <c r="BQ218" i="6"/>
  <c r="BR209" i="6"/>
  <c r="BR213" i="6"/>
  <c r="BS160" i="11"/>
  <c r="BS162" i="11" s="1"/>
  <c r="BS171" i="11" s="1"/>
  <c r="BS132" i="11"/>
  <c r="BS134" i="11" s="1"/>
  <c r="BS169" i="11" s="1"/>
  <c r="BT167" i="6"/>
  <c r="BT183" i="6"/>
  <c r="BU164" i="6"/>
  <c r="BU163" i="6"/>
  <c r="AL15" i="6"/>
  <c r="AK16" i="6"/>
  <c r="BS146" i="11"/>
  <c r="BS148" i="11" s="1"/>
  <c r="BS170" i="11" s="1"/>
  <c r="BS143" i="6"/>
  <c r="BL259" i="6"/>
  <c r="BM250" i="6"/>
  <c r="BM83" i="12"/>
  <c r="BM149" i="12" s="1"/>
  <c r="BM257" i="6"/>
  <c r="BN255" i="6"/>
  <c r="BU187" i="11"/>
  <c r="BU188" i="11"/>
  <c r="BU185" i="11"/>
  <c r="BU186" i="11"/>
  <c r="BN249" i="6"/>
  <c r="BN256" i="6"/>
  <c r="BN208" i="12"/>
  <c r="BN224" i="12" s="1"/>
  <c r="BN225" i="12" s="1"/>
  <c r="BN226" i="12" s="1"/>
  <c r="BO31" i="12"/>
  <c r="BP30" i="12"/>
  <c r="BQ25" i="11"/>
  <c r="BP17" i="6"/>
  <c r="BP26" i="11"/>
  <c r="BQ22" i="11"/>
  <c r="BP29" i="12"/>
  <c r="BP28" i="12"/>
  <c r="BQ21" i="11"/>
  <c r="BN26" i="6"/>
  <c r="BT135" i="6"/>
  <c r="BT136" i="6" s="1"/>
  <c r="BT141" i="6"/>
  <c r="BT142" i="6" s="1"/>
  <c r="BS116" i="11"/>
  <c r="BS117" i="11" s="1"/>
  <c r="BS118" i="11" s="1"/>
  <c r="BS120" i="11" s="1"/>
  <c r="BS168" i="11" s="1"/>
  <c r="BN85" i="12"/>
  <c r="BT308" i="6"/>
  <c r="BT386" i="6"/>
  <c r="BS88" i="11"/>
  <c r="BS89" i="11" s="1"/>
  <c r="BS90" i="11" s="1"/>
  <c r="BS92" i="11" s="1"/>
  <c r="BS166" i="11" s="1"/>
  <c r="BU68" i="11"/>
  <c r="BU70" i="11" s="1"/>
  <c r="BS102" i="11"/>
  <c r="BS103" i="11" s="1"/>
  <c r="BS104" i="11" s="1"/>
  <c r="BS106" i="11" s="1"/>
  <c r="BS167" i="11" s="1"/>
  <c r="BO392" i="6"/>
  <c r="BO13" i="26" s="1"/>
  <c r="BQ387" i="6"/>
  <c r="BQ381" i="6"/>
  <c r="BR57" i="11"/>
  <c r="BR40" i="12" s="1"/>
  <c r="BR56" i="11"/>
  <c r="BP390" i="6"/>
  <c r="BQ378" i="6"/>
  <c r="BP384" i="6"/>
  <c r="BU216" i="12"/>
  <c r="BT380" i="6"/>
  <c r="BT130" i="6"/>
  <c r="BT338" i="6"/>
  <c r="BT285" i="6"/>
  <c r="BT389" i="6"/>
  <c r="BT115" i="6"/>
  <c r="BT91" i="11"/>
  <c r="BT105" i="11"/>
  <c r="BT58" i="11"/>
  <c r="BT41" i="12" s="1"/>
  <c r="BT119" i="11"/>
  <c r="BT133" i="11"/>
  <c r="BT130" i="11" s="1"/>
  <c r="BT131" i="11" s="1"/>
  <c r="BT147" i="11"/>
  <c r="BT144" i="11" s="1"/>
  <c r="BT145" i="11" s="1"/>
  <c r="BT161" i="11"/>
  <c r="BT158" i="11" s="1"/>
  <c r="BT159" i="11" s="1"/>
  <c r="BT14" i="11"/>
  <c r="BT348" i="6"/>
  <c r="BT82" i="6"/>
  <c r="BT83" i="6" s="1"/>
  <c r="BR45" i="11"/>
  <c r="BS47" i="11" s="1"/>
  <c r="BR37" i="11"/>
  <c r="BS39" i="11" s="1"/>
  <c r="BR375" i="6"/>
  <c r="BR376" i="6" s="1"/>
  <c r="BR377" i="6" s="1"/>
  <c r="BR31" i="11"/>
  <c r="BW65" i="6"/>
  <c r="BX64" i="6"/>
  <c r="BW8" i="6"/>
  <c r="BS204" i="6"/>
  <c r="BS20" i="6"/>
  <c r="BS396" i="6" s="1"/>
  <c r="BS30" i="11"/>
  <c r="BU6" i="12"/>
  <c r="BU13" i="12" s="1"/>
  <c r="BU73" i="6"/>
  <c r="BU91" i="6" s="1"/>
  <c r="BU75" i="6"/>
  <c r="BU93" i="6" s="1"/>
  <c r="BU77" i="6"/>
  <c r="BU95" i="6" s="1"/>
  <c r="BU79" i="6"/>
  <c r="BU97" i="6" s="1"/>
  <c r="BU81" i="6"/>
  <c r="BU99" i="6" s="1"/>
  <c r="BU72" i="6"/>
  <c r="BU90" i="6" s="1"/>
  <c r="BU74" i="6"/>
  <c r="BU92" i="6" s="1"/>
  <c r="BU76" i="6"/>
  <c r="BU94" i="6" s="1"/>
  <c r="BU78" i="6"/>
  <c r="BU96" i="6" s="1"/>
  <c r="BU80" i="6"/>
  <c r="BU98" i="6" s="1"/>
  <c r="BU6" i="11"/>
  <c r="BU52" i="11" s="1"/>
  <c r="BU106" i="6"/>
  <c r="BU6" i="35"/>
  <c r="BU6" i="22"/>
  <c r="BU6" i="14"/>
  <c r="BU6" i="13"/>
  <c r="BU6" i="26"/>
  <c r="BU6" i="16"/>
  <c r="BU6" i="17"/>
  <c r="BU120" i="6"/>
  <c r="BU105" i="6"/>
  <c r="BU121" i="6"/>
  <c r="BU107" i="6"/>
  <c r="BU122" i="6"/>
  <c r="BU123" i="6"/>
  <c r="BU108" i="6"/>
  <c r="BU124" i="6"/>
  <c r="BU109" i="6"/>
  <c r="BU110" i="6"/>
  <c r="BU125" i="6"/>
  <c r="BU126" i="6"/>
  <c r="BU111" i="6"/>
  <c r="BU112" i="6"/>
  <c r="BU127" i="6"/>
  <c r="BU113" i="6"/>
  <c r="BU128" i="6"/>
  <c r="BU114" i="6"/>
  <c r="BU129" i="6"/>
  <c r="BU38" i="11"/>
  <c r="BU46" i="11"/>
  <c r="BR172" i="11"/>
  <c r="BR25" i="12" s="1"/>
  <c r="BR26" i="12" s="1"/>
  <c r="BT7" i="12"/>
  <c r="BT7" i="11"/>
  <c r="BT330" i="6"/>
  <c r="BT331" i="6" s="1"/>
  <c r="BT7" i="35"/>
  <c r="BT7" i="16"/>
  <c r="BT7" i="22"/>
  <c r="BT7" i="13"/>
  <c r="BT7" i="26"/>
  <c r="BT7" i="17"/>
  <c r="BT7" i="14"/>
  <c r="BT100" i="6"/>
  <c r="BT206" i="6" s="1"/>
  <c r="BT298" i="6"/>
  <c r="BT383" i="6"/>
  <c r="BT14" i="12"/>
  <c r="BT15" i="12" s="1"/>
  <c r="BT206" i="12"/>
  <c r="BT262" i="12" s="1"/>
  <c r="BZ9" i="36"/>
  <c r="BY75" i="36"/>
  <c r="BY64" i="36"/>
  <c r="BY53" i="36"/>
  <c r="BY42" i="36"/>
  <c r="BY31" i="36"/>
  <c r="BY20" i="36"/>
  <c r="BV8" i="12"/>
  <c r="BV8" i="11"/>
  <c r="BV8" i="35"/>
  <c r="BV8" i="13"/>
  <c r="BV8" i="14"/>
  <c r="BV8" i="26"/>
  <c r="BV8" i="22"/>
  <c r="BV8" i="16"/>
  <c r="BV8" i="17"/>
  <c r="BV12" i="11"/>
  <c r="BV66" i="6"/>
  <c r="BS84" i="12"/>
  <c r="BS143" i="12"/>
  <c r="BS142" i="12"/>
  <c r="BS144" i="12"/>
  <c r="BS67" i="11"/>
  <c r="BS66" i="11" s="1"/>
  <c r="BS347" i="6"/>
  <c r="BS349" i="6" s="1"/>
  <c r="BR217" i="12"/>
  <c r="BR107" i="12"/>
  <c r="BV6" i="6"/>
  <c r="BW63" i="6"/>
  <c r="BV67" i="6"/>
  <c r="BR205" i="6"/>
  <c r="BR212" i="6" s="1"/>
  <c r="BU7" i="6"/>
  <c r="BU233" i="6" s="1"/>
  <c r="BU12" i="12"/>
  <c r="BU13" i="11"/>
  <c r="BU134" i="12"/>
  <c r="BU92" i="12"/>
  <c r="BU201" i="11" s="1"/>
  <c r="BQ39" i="12"/>
  <c r="BQ43" i="12" s="1"/>
  <c r="BQ59" i="11"/>
  <c r="BQ71" i="11" s="1"/>
  <c r="BQ72" i="11" s="1"/>
  <c r="BS247" i="6" l="1"/>
  <c r="BS254" i="6"/>
  <c r="BU234" i="6"/>
  <c r="BU19" i="11" s="1"/>
  <c r="BU18" i="11"/>
  <c r="BT236" i="6"/>
  <c r="BT237" i="6" s="1"/>
  <c r="BT239" i="6" s="1"/>
  <c r="BT241" i="6" s="1"/>
  <c r="BT265" i="6" s="1"/>
  <c r="BS24" i="11"/>
  <c r="BO248" i="6"/>
  <c r="BO249" i="6" s="1"/>
  <c r="AI208" i="6"/>
  <c r="AI217" i="6" s="1"/>
  <c r="AH210" i="6"/>
  <c r="BR218" i="6"/>
  <c r="BS209" i="6"/>
  <c r="BS213" i="6"/>
  <c r="BT160" i="11"/>
  <c r="BT162" i="11" s="1"/>
  <c r="BT171" i="11" s="1"/>
  <c r="BT146" i="11"/>
  <c r="BT148" i="11" s="1"/>
  <c r="BT170" i="11" s="1"/>
  <c r="BT132" i="11"/>
  <c r="BT134" i="11" s="1"/>
  <c r="BT169" i="11" s="1"/>
  <c r="BU183" i="6"/>
  <c r="BU167" i="6"/>
  <c r="BV164" i="6"/>
  <c r="BV163" i="6"/>
  <c r="AM15" i="6"/>
  <c r="AL16" i="6"/>
  <c r="BT143" i="6"/>
  <c r="BM259" i="6"/>
  <c r="BO255" i="6"/>
  <c r="BN250" i="6"/>
  <c r="BM147" i="12"/>
  <c r="BN147" i="12"/>
  <c r="BN149" i="12"/>
  <c r="BN148" i="12"/>
  <c r="BM85" i="12"/>
  <c r="BM87" i="12" s="1"/>
  <c r="BM113" i="12" s="1"/>
  <c r="BM148" i="12"/>
  <c r="BO37" i="12"/>
  <c r="BO45" i="12" s="1"/>
  <c r="BO83" i="12" s="1"/>
  <c r="BO85" i="12" s="1"/>
  <c r="BN257" i="6"/>
  <c r="BV187" i="11"/>
  <c r="BV188" i="11"/>
  <c r="BO256" i="6"/>
  <c r="BV185" i="11"/>
  <c r="BV186" i="11"/>
  <c r="BP31" i="12"/>
  <c r="BR22" i="11"/>
  <c r="BQ29" i="12"/>
  <c r="BQ17" i="6"/>
  <c r="BQ26" i="11"/>
  <c r="BQ30" i="12"/>
  <c r="BR25" i="11"/>
  <c r="BQ28" i="12"/>
  <c r="BR21" i="11"/>
  <c r="BP392" i="6"/>
  <c r="BP26" i="6" s="1"/>
  <c r="BU135" i="6"/>
  <c r="BU136" i="6" s="1"/>
  <c r="BU141" i="6"/>
  <c r="BU142" i="6" s="1"/>
  <c r="BT116" i="11"/>
  <c r="BT117" i="11" s="1"/>
  <c r="BT118" i="11" s="1"/>
  <c r="BT120" i="11" s="1"/>
  <c r="BT168" i="11" s="1"/>
  <c r="BO26" i="6"/>
  <c r="BU308" i="6"/>
  <c r="BU386" i="6"/>
  <c r="BV68" i="11"/>
  <c r="BV70" i="11" s="1"/>
  <c r="BT102" i="11"/>
  <c r="BT103" i="11" s="1"/>
  <c r="BT104" i="11" s="1"/>
  <c r="BT106" i="11" s="1"/>
  <c r="BT167" i="11" s="1"/>
  <c r="BT88" i="11"/>
  <c r="BT89" i="11" s="1"/>
  <c r="BT90" i="11" s="1"/>
  <c r="BT92" i="11" s="1"/>
  <c r="BT166" i="11" s="1"/>
  <c r="BU100" i="6"/>
  <c r="BU206" i="6" s="1"/>
  <c r="BS56" i="11"/>
  <c r="BR387" i="6"/>
  <c r="BR381" i="6"/>
  <c r="BS57" i="11"/>
  <c r="BS40" i="12" s="1"/>
  <c r="BU7" i="12"/>
  <c r="BU7" i="11"/>
  <c r="BU330" i="6"/>
  <c r="BU331" i="6" s="1"/>
  <c r="BU7" i="13"/>
  <c r="BU7" i="26"/>
  <c r="BU7" i="17"/>
  <c r="BU7" i="14"/>
  <c r="BU7" i="35"/>
  <c r="BU7" i="16"/>
  <c r="BU7" i="22"/>
  <c r="BX63" i="6"/>
  <c r="BW6" i="6"/>
  <c r="BW67" i="6"/>
  <c r="BS217" i="12"/>
  <c r="BS107" i="12"/>
  <c r="BV38" i="11"/>
  <c r="BV46" i="11"/>
  <c r="BT84" i="12"/>
  <c r="BT143" i="12"/>
  <c r="BT144" i="12"/>
  <c r="BT67" i="11"/>
  <c r="BT66" i="11" s="1"/>
  <c r="BT142" i="12"/>
  <c r="BU380" i="6"/>
  <c r="BU130" i="6"/>
  <c r="BU91" i="11"/>
  <c r="BU105" i="11"/>
  <c r="BU102" i="11" s="1"/>
  <c r="BU103" i="11" s="1"/>
  <c r="BU58" i="11"/>
  <c r="BU41" i="12" s="1"/>
  <c r="BU119" i="11"/>
  <c r="BU116" i="11" s="1"/>
  <c r="BU117" i="11" s="1"/>
  <c r="BU133" i="11"/>
  <c r="BU130" i="11" s="1"/>
  <c r="BU131" i="11" s="1"/>
  <c r="BU147" i="11"/>
  <c r="BU144" i="11" s="1"/>
  <c r="BU145" i="11" s="1"/>
  <c r="BU161" i="11"/>
  <c r="BU158" i="11" s="1"/>
  <c r="BU159" i="11" s="1"/>
  <c r="BU14" i="11"/>
  <c r="BS205" i="6"/>
  <c r="BS212" i="6" s="1"/>
  <c r="BW8" i="12"/>
  <c r="BW8" i="35"/>
  <c r="BW8" i="14"/>
  <c r="BW8" i="26"/>
  <c r="BW8" i="22"/>
  <c r="BW8" i="11"/>
  <c r="BW8" i="16"/>
  <c r="BW8" i="17"/>
  <c r="BW8" i="13"/>
  <c r="BW12" i="11"/>
  <c r="BW66" i="6"/>
  <c r="BT204" i="6"/>
  <c r="BT20" i="6"/>
  <c r="BT396" i="6" s="1"/>
  <c r="BQ390" i="6"/>
  <c r="BQ384" i="6"/>
  <c r="BR378" i="6"/>
  <c r="BS172" i="11"/>
  <c r="BS25" i="12" s="1"/>
  <c r="BS26" i="12" s="1"/>
  <c r="BV216" i="12"/>
  <c r="BV6" i="12"/>
  <c r="BV13" i="12" s="1"/>
  <c r="BV72" i="6"/>
  <c r="BV90" i="6" s="1"/>
  <c r="BV74" i="6"/>
  <c r="BV92" i="6" s="1"/>
  <c r="BV76" i="6"/>
  <c r="BV94" i="6" s="1"/>
  <c r="BV78" i="6"/>
  <c r="BV96" i="6" s="1"/>
  <c r="BV80" i="6"/>
  <c r="BV98" i="6" s="1"/>
  <c r="BV73" i="6"/>
  <c r="BV91" i="6" s="1"/>
  <c r="BV75" i="6"/>
  <c r="BV93" i="6" s="1"/>
  <c r="BV77" i="6"/>
  <c r="BV95" i="6" s="1"/>
  <c r="BV79" i="6"/>
  <c r="BV97" i="6" s="1"/>
  <c r="BV81" i="6"/>
  <c r="BV99" i="6" s="1"/>
  <c r="BV6" i="11"/>
  <c r="BV52" i="11" s="1"/>
  <c r="BV106" i="6"/>
  <c r="BV6" i="35"/>
  <c r="BV6" i="22"/>
  <c r="BV6" i="14"/>
  <c r="BV6" i="26"/>
  <c r="BV6" i="16"/>
  <c r="BV6" i="17"/>
  <c r="BV6" i="13"/>
  <c r="BV105" i="6"/>
  <c r="BV121" i="6"/>
  <c r="BV120" i="6"/>
  <c r="BV107" i="6"/>
  <c r="BV122" i="6"/>
  <c r="BV108" i="6"/>
  <c r="BV123" i="6"/>
  <c r="BV109" i="6"/>
  <c r="BV124" i="6"/>
  <c r="BV110" i="6"/>
  <c r="BV125" i="6"/>
  <c r="BV126" i="6"/>
  <c r="BV111" i="6"/>
  <c r="BV112" i="6"/>
  <c r="BV127" i="6"/>
  <c r="BV113" i="6"/>
  <c r="BV128" i="6"/>
  <c r="BV114" i="6"/>
  <c r="BV129" i="6"/>
  <c r="BV7" i="6"/>
  <c r="BV233" i="6" s="1"/>
  <c r="BV12" i="12"/>
  <c r="BV13" i="11"/>
  <c r="BV134" i="12"/>
  <c r="BV92" i="12"/>
  <c r="BV201" i="11" s="1"/>
  <c r="BZ75" i="36"/>
  <c r="BZ64" i="36"/>
  <c r="BZ53" i="36"/>
  <c r="BZ42" i="36"/>
  <c r="BZ31" i="36"/>
  <c r="BZ20" i="36"/>
  <c r="CA9" i="36"/>
  <c r="BT30" i="11"/>
  <c r="BU285" i="6"/>
  <c r="BU338" i="6"/>
  <c r="BU389" i="6"/>
  <c r="BU115" i="6"/>
  <c r="BU298" i="6"/>
  <c r="BU383" i="6"/>
  <c r="BU348" i="6"/>
  <c r="BU82" i="6"/>
  <c r="BU83" i="6" s="1"/>
  <c r="BU14" i="12"/>
  <c r="BU15" i="12" s="1"/>
  <c r="BU206" i="12"/>
  <c r="BU262" i="12" s="1"/>
  <c r="BS45" i="11"/>
  <c r="BT47" i="11" s="1"/>
  <c r="BS37" i="11"/>
  <c r="BT39" i="11" s="1"/>
  <c r="BS375" i="6"/>
  <c r="BS376" i="6" s="1"/>
  <c r="BS377" i="6" s="1"/>
  <c r="BS31" i="11"/>
  <c r="BX65" i="6"/>
  <c r="BY64" i="6"/>
  <c r="BX8" i="6"/>
  <c r="BT347" i="6"/>
  <c r="BT349" i="6" s="1"/>
  <c r="BR39" i="12"/>
  <c r="BR43" i="12" s="1"/>
  <c r="BR59" i="11"/>
  <c r="BR71" i="11" s="1"/>
  <c r="BR72" i="11" s="1"/>
  <c r="BT247" i="6" l="1"/>
  <c r="BT254" i="6"/>
  <c r="BV234" i="6"/>
  <c r="BV19" i="11" s="1"/>
  <c r="BV18" i="11"/>
  <c r="BU236" i="6"/>
  <c r="BU237" i="6" s="1"/>
  <c r="BU239" i="6" s="1"/>
  <c r="BU241" i="6" s="1"/>
  <c r="BU265" i="6" s="1"/>
  <c r="BT24" i="11"/>
  <c r="BP248" i="6"/>
  <c r="AI210" i="6"/>
  <c r="AJ208" i="6"/>
  <c r="AJ217" i="6" s="1"/>
  <c r="BS218" i="6"/>
  <c r="BT209" i="6"/>
  <c r="BT213" i="6"/>
  <c r="BU160" i="11"/>
  <c r="BU162" i="11" s="1"/>
  <c r="BU171" i="11" s="1"/>
  <c r="BU146" i="11"/>
  <c r="BU148" i="11" s="1"/>
  <c r="BU170" i="11" s="1"/>
  <c r="BU132" i="11"/>
  <c r="BU134" i="11" s="1"/>
  <c r="BU169" i="11" s="1"/>
  <c r="BV183" i="6"/>
  <c r="BV167" i="6"/>
  <c r="BW164" i="6"/>
  <c r="BW163" i="6"/>
  <c r="AM16" i="6"/>
  <c r="AN15" i="6"/>
  <c r="BU143" i="6"/>
  <c r="BN87" i="12"/>
  <c r="BN113" i="12" s="1"/>
  <c r="BO257" i="6"/>
  <c r="BN259" i="6"/>
  <c r="BO87" i="12"/>
  <c r="BO113" i="12" s="1"/>
  <c r="BO147" i="12"/>
  <c r="BO148" i="12"/>
  <c r="BO208" i="12"/>
  <c r="BO224" i="12" s="1"/>
  <c r="BO225" i="12" s="1"/>
  <c r="BO226" i="12" s="1"/>
  <c r="BO149" i="12"/>
  <c r="BP37" i="12"/>
  <c r="BP45" i="12" s="1"/>
  <c r="BP208" i="12" s="1"/>
  <c r="BP224" i="12" s="1"/>
  <c r="BP225" i="12" s="1"/>
  <c r="BP226" i="12" s="1"/>
  <c r="BU88" i="11"/>
  <c r="BU89" i="11" s="1"/>
  <c r="BU90" i="11" s="1"/>
  <c r="BU92" i="11" s="1"/>
  <c r="BU166" i="11" s="1"/>
  <c r="BP255" i="6"/>
  <c r="BP256" i="6" s="1"/>
  <c r="BO250" i="6"/>
  <c r="BW187" i="11"/>
  <c r="BW188" i="11"/>
  <c r="BP249" i="6"/>
  <c r="BW185" i="11"/>
  <c r="BW186" i="11"/>
  <c r="BR30" i="12"/>
  <c r="BS25" i="11"/>
  <c r="BQ31" i="12"/>
  <c r="BR17" i="6"/>
  <c r="BR26" i="11"/>
  <c r="BS22" i="11"/>
  <c r="BR29" i="12"/>
  <c r="BS21" i="11"/>
  <c r="BR28" i="12"/>
  <c r="BP13" i="26"/>
  <c r="BV141" i="6"/>
  <c r="BV142" i="6" s="1"/>
  <c r="BV135" i="6"/>
  <c r="BV136" i="6" s="1"/>
  <c r="BU118" i="11"/>
  <c r="BU120" i="11" s="1"/>
  <c r="BU168" i="11" s="1"/>
  <c r="BV308" i="6"/>
  <c r="BV386" i="6"/>
  <c r="BU104" i="11"/>
  <c r="BU106" i="11" s="1"/>
  <c r="BU167" i="11" s="1"/>
  <c r="BW68" i="11"/>
  <c r="BW70" i="11" s="1"/>
  <c r="BQ392" i="6"/>
  <c r="BQ13" i="26" s="1"/>
  <c r="BT172" i="11"/>
  <c r="BT25" i="12" s="1"/>
  <c r="BT26" i="12" s="1"/>
  <c r="BT56" i="11"/>
  <c r="BS387" i="6"/>
  <c r="BS381" i="6"/>
  <c r="BT57" i="11"/>
  <c r="BT40" i="12" s="1"/>
  <c r="BY65" i="6"/>
  <c r="BZ64" i="6"/>
  <c r="BY8" i="6"/>
  <c r="BU204" i="6"/>
  <c r="BU20" i="6"/>
  <c r="BU396" i="6" s="1"/>
  <c r="CB9" i="36"/>
  <c r="CA75" i="36"/>
  <c r="CA64" i="36"/>
  <c r="CA53" i="36"/>
  <c r="CA42" i="36"/>
  <c r="CA31" i="36"/>
  <c r="CA20" i="36"/>
  <c r="BV7" i="12"/>
  <c r="BV7" i="11"/>
  <c r="BV330" i="6"/>
  <c r="BV331" i="6" s="1"/>
  <c r="BV7" i="35"/>
  <c r="BV7" i="16"/>
  <c r="BV7" i="22"/>
  <c r="BV7" i="13"/>
  <c r="BV7" i="26"/>
  <c r="BV7" i="17"/>
  <c r="BV7" i="14"/>
  <c r="BV298" i="6"/>
  <c r="BV383" i="6"/>
  <c r="BV14" i="12"/>
  <c r="BV15" i="12" s="1"/>
  <c r="BV206" i="12"/>
  <c r="BV262" i="12" s="1"/>
  <c r="BR390" i="6"/>
  <c r="BS378" i="6"/>
  <c r="BR384" i="6"/>
  <c r="BW38" i="11"/>
  <c r="BW46" i="11"/>
  <c r="BT217" i="12"/>
  <c r="BT107" i="12"/>
  <c r="BW6" i="12"/>
  <c r="BW13" i="12" s="1"/>
  <c r="BW73" i="6"/>
  <c r="BW91" i="6" s="1"/>
  <c r="BW75" i="6"/>
  <c r="BW93" i="6" s="1"/>
  <c r="BW77" i="6"/>
  <c r="BW95" i="6" s="1"/>
  <c r="BW79" i="6"/>
  <c r="BW97" i="6" s="1"/>
  <c r="BW81" i="6"/>
  <c r="BW99" i="6" s="1"/>
  <c r="BW72" i="6"/>
  <c r="BW90" i="6" s="1"/>
  <c r="BW74" i="6"/>
  <c r="BW92" i="6" s="1"/>
  <c r="BW76" i="6"/>
  <c r="BW94" i="6" s="1"/>
  <c r="BW78" i="6"/>
  <c r="BW96" i="6" s="1"/>
  <c r="BW80" i="6"/>
  <c r="BW98" i="6" s="1"/>
  <c r="BW6" i="11"/>
  <c r="BW52" i="11" s="1"/>
  <c r="BW106" i="6"/>
  <c r="BW6" i="35"/>
  <c r="BW6" i="22"/>
  <c r="BW6" i="26"/>
  <c r="BW6" i="13"/>
  <c r="BW6" i="14"/>
  <c r="BW6" i="16"/>
  <c r="BW6" i="17"/>
  <c r="BW120" i="6"/>
  <c r="BW105" i="6"/>
  <c r="BW121" i="6"/>
  <c r="BW107" i="6"/>
  <c r="BW122" i="6"/>
  <c r="BW123" i="6"/>
  <c r="BW108" i="6"/>
  <c r="BW124" i="6"/>
  <c r="BW109" i="6"/>
  <c r="BW110" i="6"/>
  <c r="BW125" i="6"/>
  <c r="BW126" i="6"/>
  <c r="BW111" i="6"/>
  <c r="BW112" i="6"/>
  <c r="BW127" i="6"/>
  <c r="BW113" i="6"/>
  <c r="BW128" i="6"/>
  <c r="BW114" i="6"/>
  <c r="BW129" i="6"/>
  <c r="BU30" i="11"/>
  <c r="BS39" i="12"/>
  <c r="BS43" i="12" s="1"/>
  <c r="BS59" i="11"/>
  <c r="BS71" i="11" s="1"/>
  <c r="BS72" i="11" s="1"/>
  <c r="BX8" i="12"/>
  <c r="BX8" i="11"/>
  <c r="BX8" i="35"/>
  <c r="BX8" i="14"/>
  <c r="BX8" i="26"/>
  <c r="BX8" i="22"/>
  <c r="BX8" i="13"/>
  <c r="BX8" i="16"/>
  <c r="BX8" i="17"/>
  <c r="BX12" i="11"/>
  <c r="BX66" i="6"/>
  <c r="BU84" i="12"/>
  <c r="BU143" i="12"/>
  <c r="BU142" i="12"/>
  <c r="BU144" i="12"/>
  <c r="BU67" i="11"/>
  <c r="BU66" i="11" s="1"/>
  <c r="BU347" i="6"/>
  <c r="BU349" i="6" s="1"/>
  <c r="BT45" i="11"/>
  <c r="BU47" i="11" s="1"/>
  <c r="BT37" i="11"/>
  <c r="BU39" i="11" s="1"/>
  <c r="BT375" i="6"/>
  <c r="BT376" i="6" s="1"/>
  <c r="BT377" i="6" s="1"/>
  <c r="BT31" i="11"/>
  <c r="BW216" i="12"/>
  <c r="BV380" i="6"/>
  <c r="BV130" i="6"/>
  <c r="BV338" i="6"/>
  <c r="BV285" i="6"/>
  <c r="BV389" i="6"/>
  <c r="BV115" i="6"/>
  <c r="BV100" i="6"/>
  <c r="BV206" i="6" s="1"/>
  <c r="BV91" i="11"/>
  <c r="BV88" i="11" s="1"/>
  <c r="BV89" i="11" s="1"/>
  <c r="BV105" i="11"/>
  <c r="BV102" i="11" s="1"/>
  <c r="BV103" i="11" s="1"/>
  <c r="BV58" i="11"/>
  <c r="BV41" i="12" s="1"/>
  <c r="BV119" i="11"/>
  <c r="BV116" i="11" s="1"/>
  <c r="BV117" i="11" s="1"/>
  <c r="BV133" i="11"/>
  <c r="BV130" i="11" s="1"/>
  <c r="BV131" i="11" s="1"/>
  <c r="BV147" i="11"/>
  <c r="BV144" i="11" s="1"/>
  <c r="BV145" i="11" s="1"/>
  <c r="BV161" i="11"/>
  <c r="BV158" i="11" s="1"/>
  <c r="BV159" i="11" s="1"/>
  <c r="BV14" i="11"/>
  <c r="BV348" i="6"/>
  <c r="BV82" i="6"/>
  <c r="BV83" i="6" s="1"/>
  <c r="BT205" i="6"/>
  <c r="BT212" i="6" s="1"/>
  <c r="BW7" i="6"/>
  <c r="BW233" i="6" s="1"/>
  <c r="BW12" i="12"/>
  <c r="BW13" i="11"/>
  <c r="BW134" i="12"/>
  <c r="BW92" i="12"/>
  <c r="BW201" i="11" s="1"/>
  <c r="BX6" i="6"/>
  <c r="BY63" i="6"/>
  <c r="BX67" i="6"/>
  <c r="BU247" i="6" l="1"/>
  <c r="BU254" i="6"/>
  <c r="BW234" i="6"/>
  <c r="BW19" i="11" s="1"/>
  <c r="BW18" i="11"/>
  <c r="BV236" i="6"/>
  <c r="BV237" i="6" s="1"/>
  <c r="BV239" i="6" s="1"/>
  <c r="BV241" i="6" s="1"/>
  <c r="BV265" i="6" s="1"/>
  <c r="BU24" i="11"/>
  <c r="BV160" i="11"/>
  <c r="BV162" i="11" s="1"/>
  <c r="BV171" i="11" s="1"/>
  <c r="BQ248" i="6"/>
  <c r="BQ249" i="6" s="1"/>
  <c r="AJ210" i="6"/>
  <c r="AK208" i="6"/>
  <c r="AK217" i="6" s="1"/>
  <c r="BV146" i="11"/>
  <c r="BV148" i="11" s="1"/>
  <c r="BV170" i="11" s="1"/>
  <c r="BT218" i="6"/>
  <c r="BU209" i="6"/>
  <c r="BU213" i="6"/>
  <c r="BV132" i="11"/>
  <c r="BV134" i="11" s="1"/>
  <c r="BV169" i="11" s="1"/>
  <c r="BW167" i="6"/>
  <c r="BW183" i="6"/>
  <c r="BX164" i="6"/>
  <c r="BX163" i="6"/>
  <c r="AN16" i="6"/>
  <c r="AO15" i="6"/>
  <c r="BV143" i="6"/>
  <c r="BO259" i="6"/>
  <c r="BP250" i="6"/>
  <c r="BQ255" i="6"/>
  <c r="BP83" i="12"/>
  <c r="BP85" i="12" s="1"/>
  <c r="BP87" i="12" s="1"/>
  <c r="BP113" i="12" s="1"/>
  <c r="BQ37" i="12"/>
  <c r="BQ45" i="12" s="1"/>
  <c r="BQ83" i="12" s="1"/>
  <c r="BQ85" i="12" s="1"/>
  <c r="BP257" i="6"/>
  <c r="BX187" i="11"/>
  <c r="BX188" i="11"/>
  <c r="BX185" i="11"/>
  <c r="BX186" i="11"/>
  <c r="BQ256" i="6"/>
  <c r="BR31" i="12"/>
  <c r="BS17" i="6"/>
  <c r="BS26" i="11"/>
  <c r="BT22" i="11"/>
  <c r="BS29" i="12"/>
  <c r="BS30" i="12"/>
  <c r="BT25" i="11"/>
  <c r="BS28" i="12"/>
  <c r="BT21" i="11"/>
  <c r="BV118" i="11"/>
  <c r="BV120" i="11" s="1"/>
  <c r="BV168" i="11" s="1"/>
  <c r="BW135" i="6"/>
  <c r="BW136" i="6" s="1"/>
  <c r="BW141" i="6"/>
  <c r="BW142" i="6" s="1"/>
  <c r="BR392" i="6"/>
  <c r="BR26" i="6" s="1"/>
  <c r="BW308" i="6"/>
  <c r="BW386" i="6"/>
  <c r="BV104" i="11"/>
  <c r="BV106" i="11" s="1"/>
  <c r="BV167" i="11" s="1"/>
  <c r="BV90" i="11"/>
  <c r="BV92" i="11" s="1"/>
  <c r="BV166" i="11" s="1"/>
  <c r="BQ26" i="6"/>
  <c r="BX68" i="11"/>
  <c r="BX70" i="11" s="1"/>
  <c r="BT387" i="6"/>
  <c r="BT381" i="6"/>
  <c r="BU57" i="11"/>
  <c r="BU40" i="12" s="1"/>
  <c r="BU56" i="11"/>
  <c r="BZ63" i="6"/>
  <c r="BY6" i="6"/>
  <c r="BY67" i="6"/>
  <c r="BW7" i="12"/>
  <c r="BW7" i="11"/>
  <c r="BW330" i="6"/>
  <c r="BW331" i="6" s="1"/>
  <c r="BW7" i="13"/>
  <c r="BW7" i="26"/>
  <c r="BW7" i="17"/>
  <c r="BW7" i="14"/>
  <c r="BW7" i="35"/>
  <c r="BW7" i="16"/>
  <c r="BW7" i="22"/>
  <c r="BV204" i="6"/>
  <c r="BV20" i="6"/>
  <c r="BV396" i="6" s="1"/>
  <c r="BU217" i="12"/>
  <c r="BU107" i="12"/>
  <c r="BX38" i="11"/>
  <c r="BX46" i="11"/>
  <c r="BW285" i="6"/>
  <c r="BW338" i="6"/>
  <c r="BW389" i="6"/>
  <c r="BW115" i="6"/>
  <c r="BW298" i="6"/>
  <c r="BW383" i="6"/>
  <c r="BW348" i="6"/>
  <c r="BW82" i="6"/>
  <c r="BW83" i="6" s="1"/>
  <c r="BW14" i="12"/>
  <c r="BW15" i="12" s="1"/>
  <c r="BW206" i="12"/>
  <c r="BW262" i="12" s="1"/>
  <c r="BS390" i="6"/>
  <c r="BS384" i="6"/>
  <c r="BT378" i="6"/>
  <c r="BV30" i="11"/>
  <c r="CB75" i="36"/>
  <c r="CB64" i="36"/>
  <c r="CB53" i="36"/>
  <c r="CB42" i="36"/>
  <c r="CB31" i="36"/>
  <c r="CB20" i="36"/>
  <c r="CC9" i="36"/>
  <c r="CA64" i="6"/>
  <c r="BZ65" i="6"/>
  <c r="BZ8" i="6"/>
  <c r="BT39" i="12"/>
  <c r="BT43" i="12" s="1"/>
  <c r="BT59" i="11"/>
  <c r="BT71" i="11" s="1"/>
  <c r="BT72" i="11" s="1"/>
  <c r="BX6" i="12"/>
  <c r="BX13" i="12" s="1"/>
  <c r="BX72" i="6"/>
  <c r="BX90" i="6" s="1"/>
  <c r="BX74" i="6"/>
  <c r="BX92" i="6" s="1"/>
  <c r="BX76" i="6"/>
  <c r="BX94" i="6" s="1"/>
  <c r="BX78" i="6"/>
  <c r="BX96" i="6" s="1"/>
  <c r="BX80" i="6"/>
  <c r="BX98" i="6" s="1"/>
  <c r="BX73" i="6"/>
  <c r="BX91" i="6" s="1"/>
  <c r="BX75" i="6"/>
  <c r="BX93" i="6" s="1"/>
  <c r="BX77" i="6"/>
  <c r="BX95" i="6" s="1"/>
  <c r="BX79" i="6"/>
  <c r="BX97" i="6" s="1"/>
  <c r="BX81" i="6"/>
  <c r="BX99" i="6" s="1"/>
  <c r="BX6" i="11"/>
  <c r="BX52" i="11" s="1"/>
  <c r="BX106" i="6"/>
  <c r="BX6" i="35"/>
  <c r="BX6" i="22"/>
  <c r="BX6" i="14"/>
  <c r="BX6" i="26"/>
  <c r="BX6" i="16"/>
  <c r="BX6" i="17"/>
  <c r="BX6" i="13"/>
  <c r="BX105" i="6"/>
  <c r="BX121" i="6"/>
  <c r="BX120" i="6"/>
  <c r="BX107" i="6"/>
  <c r="BX122" i="6"/>
  <c r="BX108" i="6"/>
  <c r="BX123" i="6"/>
  <c r="BX109" i="6"/>
  <c r="BX124" i="6"/>
  <c r="BX110" i="6"/>
  <c r="BX125" i="6"/>
  <c r="BX126" i="6"/>
  <c r="BX111" i="6"/>
  <c r="BX112" i="6"/>
  <c r="BX127" i="6"/>
  <c r="BX113" i="6"/>
  <c r="BX128" i="6"/>
  <c r="BX114" i="6"/>
  <c r="BX129" i="6"/>
  <c r="BX216" i="12"/>
  <c r="BV347" i="6"/>
  <c r="BV349" i="6" s="1"/>
  <c r="BX7" i="6"/>
  <c r="BX233" i="6" s="1"/>
  <c r="BX12" i="12"/>
  <c r="BX13" i="11"/>
  <c r="BX134" i="12"/>
  <c r="BX92" i="12"/>
  <c r="BX201" i="11" s="1"/>
  <c r="BU45" i="11"/>
  <c r="BV47" i="11" s="1"/>
  <c r="BU37" i="11"/>
  <c r="BV39" i="11" s="1"/>
  <c r="BU375" i="6"/>
  <c r="BU376" i="6" s="1"/>
  <c r="BU377" i="6" s="1"/>
  <c r="BU31" i="11"/>
  <c r="BW380" i="6"/>
  <c r="BW130" i="6"/>
  <c r="BW100" i="6"/>
  <c r="BW206" i="6" s="1"/>
  <c r="BW91" i="11"/>
  <c r="BW88" i="11" s="1"/>
  <c r="BW89" i="11" s="1"/>
  <c r="BW105" i="11"/>
  <c r="BW102" i="11" s="1"/>
  <c r="BW103" i="11" s="1"/>
  <c r="BW58" i="11"/>
  <c r="BW41" i="12" s="1"/>
  <c r="BW119" i="11"/>
  <c r="BW116" i="11" s="1"/>
  <c r="BW117" i="11" s="1"/>
  <c r="BW133" i="11"/>
  <c r="BW130" i="11" s="1"/>
  <c r="BW131" i="11" s="1"/>
  <c r="BW147" i="11"/>
  <c r="BW144" i="11" s="1"/>
  <c r="BW145" i="11" s="1"/>
  <c r="BW161" i="11"/>
  <c r="BW158" i="11" s="1"/>
  <c r="BW159" i="11" s="1"/>
  <c r="BW14" i="11"/>
  <c r="BV84" i="12"/>
  <c r="BV143" i="12"/>
  <c r="BV144" i="12"/>
  <c r="BV67" i="11"/>
  <c r="BV66" i="11" s="1"/>
  <c r="BV142" i="12"/>
  <c r="BU205" i="6"/>
  <c r="BU212" i="6" s="1"/>
  <c r="BY8" i="12"/>
  <c r="BY8" i="35"/>
  <c r="BY8" i="14"/>
  <c r="BY8" i="26"/>
  <c r="BY8" i="22"/>
  <c r="BY8" i="11"/>
  <c r="BY8" i="16"/>
  <c r="BY8" i="17"/>
  <c r="BY8" i="13"/>
  <c r="BY12" i="11"/>
  <c r="BY66" i="6"/>
  <c r="BU172" i="11"/>
  <c r="BU25" i="12" s="1"/>
  <c r="BU26" i="12" s="1"/>
  <c r="BV247" i="6" l="1"/>
  <c r="BV254" i="6"/>
  <c r="BX234" i="6"/>
  <c r="BX19" i="11" s="1"/>
  <c r="BX18" i="11"/>
  <c r="BW236" i="6"/>
  <c r="BW237" i="6" s="1"/>
  <c r="BW239" i="6" s="1"/>
  <c r="BW241" i="6" s="1"/>
  <c r="BW265" i="6" s="1"/>
  <c r="BV24" i="11"/>
  <c r="BW160" i="11"/>
  <c r="BW162" i="11" s="1"/>
  <c r="BW171" i="11" s="1"/>
  <c r="BR248" i="6"/>
  <c r="AK210" i="6"/>
  <c r="AL208" i="6"/>
  <c r="AL217" i="6" s="1"/>
  <c r="BW146" i="11"/>
  <c r="BW148" i="11" s="1"/>
  <c r="BW170" i="11" s="1"/>
  <c r="BU218" i="6"/>
  <c r="BV209" i="6"/>
  <c r="BV213" i="6"/>
  <c r="BW132" i="11"/>
  <c r="BW134" i="11" s="1"/>
  <c r="BW169" i="11" s="1"/>
  <c r="BX167" i="6"/>
  <c r="BX183" i="6"/>
  <c r="BY164" i="6"/>
  <c r="BY163" i="6"/>
  <c r="AO16" i="6"/>
  <c r="AP15" i="6"/>
  <c r="BW143" i="6"/>
  <c r="BP259" i="6"/>
  <c r="BQ257" i="6"/>
  <c r="BP148" i="12"/>
  <c r="BQ208" i="12"/>
  <c r="BQ224" i="12" s="1"/>
  <c r="BQ225" i="12" s="1"/>
  <c r="BQ226" i="12" s="1"/>
  <c r="BP147" i="12"/>
  <c r="BQ87" i="12"/>
  <c r="BQ113" i="12" s="1"/>
  <c r="BQ147" i="12"/>
  <c r="BP149" i="12"/>
  <c r="BQ149" i="12"/>
  <c r="BQ148" i="12"/>
  <c r="BR37" i="12"/>
  <c r="BR45" i="12" s="1"/>
  <c r="BR208" i="12" s="1"/>
  <c r="BR224" i="12" s="1"/>
  <c r="BR225" i="12" s="1"/>
  <c r="BR226" i="12" s="1"/>
  <c r="BR255" i="6"/>
  <c r="BR256" i="6" s="1"/>
  <c r="BQ250" i="6"/>
  <c r="BY187" i="11"/>
  <c r="BY188" i="11"/>
  <c r="BY185" i="11"/>
  <c r="BY186" i="11"/>
  <c r="BR249" i="6"/>
  <c r="BS31" i="12"/>
  <c r="BT29" i="12"/>
  <c r="BU22" i="11"/>
  <c r="BT17" i="6"/>
  <c r="BT26" i="11"/>
  <c r="BT30" i="12"/>
  <c r="BU25" i="11"/>
  <c r="BU21" i="11"/>
  <c r="BT28" i="12"/>
  <c r="BW118" i="11"/>
  <c r="BW120" i="11" s="1"/>
  <c r="BW168" i="11" s="1"/>
  <c r="BX135" i="6"/>
  <c r="BX136" i="6" s="1"/>
  <c r="BX141" i="6"/>
  <c r="BX142" i="6" s="1"/>
  <c r="BR13" i="26"/>
  <c r="BW90" i="11"/>
  <c r="BW92" i="11" s="1"/>
  <c r="BW166" i="11" s="1"/>
  <c r="BX308" i="6"/>
  <c r="BX386" i="6"/>
  <c r="BW104" i="11"/>
  <c r="BW106" i="11" s="1"/>
  <c r="BW167" i="11" s="1"/>
  <c r="BY68" i="11"/>
  <c r="BY70" i="11" s="1"/>
  <c r="BS392" i="6"/>
  <c r="BS26" i="6" s="1"/>
  <c r="BV172" i="11"/>
  <c r="BV25" i="12" s="1"/>
  <c r="BV26" i="12" s="1"/>
  <c r="BU387" i="6"/>
  <c r="BU381" i="6"/>
  <c r="BV57" i="11"/>
  <c r="BV40" i="12" s="1"/>
  <c r="BV56" i="11"/>
  <c r="BY46" i="11"/>
  <c r="BY38" i="11"/>
  <c r="BX7" i="12"/>
  <c r="BX7" i="11"/>
  <c r="BX330" i="6"/>
  <c r="BX331" i="6" s="1"/>
  <c r="BX7" i="35"/>
  <c r="BX7" i="16"/>
  <c r="BX7" i="22"/>
  <c r="BX7" i="13"/>
  <c r="BX7" i="26"/>
  <c r="BX7" i="17"/>
  <c r="BX7" i="14"/>
  <c r="BX100" i="6"/>
  <c r="BX206" i="6" s="1"/>
  <c r="BX14" i="12"/>
  <c r="BX15" i="12" s="1"/>
  <c r="BX206" i="12"/>
  <c r="BX262" i="12" s="1"/>
  <c r="BZ8" i="12"/>
  <c r="BZ8" i="11"/>
  <c r="BZ8" i="35"/>
  <c r="BZ8" i="13"/>
  <c r="BZ8" i="14"/>
  <c r="BZ8" i="26"/>
  <c r="BZ8" i="22"/>
  <c r="BZ8" i="16"/>
  <c r="BZ8" i="17"/>
  <c r="CB64" i="6"/>
  <c r="CA65" i="6"/>
  <c r="CA8" i="6"/>
  <c r="CD9" i="36"/>
  <c r="CC75" i="36"/>
  <c r="CC64" i="36"/>
  <c r="CC53" i="36"/>
  <c r="CC42" i="36"/>
  <c r="CC31" i="36"/>
  <c r="CC20" i="36"/>
  <c r="BW204" i="6"/>
  <c r="BW20" i="6"/>
  <c r="BW396" i="6" s="1"/>
  <c r="BY6" i="12"/>
  <c r="BY13" i="12" s="1"/>
  <c r="BY72" i="6"/>
  <c r="BY90" i="6" s="1"/>
  <c r="BY73" i="6"/>
  <c r="BY91" i="6" s="1"/>
  <c r="BY75" i="6"/>
  <c r="BY93" i="6" s="1"/>
  <c r="BY77" i="6"/>
  <c r="BY95" i="6" s="1"/>
  <c r="BY79" i="6"/>
  <c r="BY97" i="6" s="1"/>
  <c r="BY81" i="6"/>
  <c r="BY99" i="6" s="1"/>
  <c r="BY74" i="6"/>
  <c r="BY92" i="6" s="1"/>
  <c r="BY76" i="6"/>
  <c r="BY94" i="6" s="1"/>
  <c r="BY78" i="6"/>
  <c r="BY96" i="6" s="1"/>
  <c r="BY80" i="6"/>
  <c r="BY98" i="6" s="1"/>
  <c r="BY6" i="11"/>
  <c r="BY52" i="11" s="1"/>
  <c r="BY106" i="6"/>
  <c r="BY6" i="35"/>
  <c r="BY6" i="22"/>
  <c r="BY6" i="14"/>
  <c r="BY6" i="13"/>
  <c r="BY6" i="26"/>
  <c r="BY6" i="16"/>
  <c r="BY6" i="17"/>
  <c r="BY120" i="6"/>
  <c r="BY105" i="6"/>
  <c r="BY121" i="6"/>
  <c r="BY107" i="6"/>
  <c r="BY122" i="6"/>
  <c r="BY123" i="6"/>
  <c r="BY108" i="6"/>
  <c r="BY124" i="6"/>
  <c r="BY109" i="6"/>
  <c r="BY110" i="6"/>
  <c r="BY125" i="6"/>
  <c r="BY126" i="6"/>
  <c r="BY111" i="6"/>
  <c r="BY112" i="6"/>
  <c r="BY127" i="6"/>
  <c r="BY113" i="6"/>
  <c r="BY128" i="6"/>
  <c r="BY114" i="6"/>
  <c r="BY129" i="6"/>
  <c r="BY7" i="6"/>
  <c r="BY233" i="6" s="1"/>
  <c r="BY12" i="12"/>
  <c r="BY13" i="11"/>
  <c r="BY134" i="12"/>
  <c r="BY92" i="12"/>
  <c r="BY201" i="11" s="1"/>
  <c r="BV217" i="12"/>
  <c r="BV107" i="12"/>
  <c r="BY216" i="12"/>
  <c r="BX380" i="6"/>
  <c r="BX130" i="6"/>
  <c r="BX338" i="6"/>
  <c r="BX285" i="6"/>
  <c r="BX389" i="6"/>
  <c r="BX115" i="6"/>
  <c r="BX298" i="6"/>
  <c r="BX383" i="6"/>
  <c r="BX91" i="11"/>
  <c r="BX105" i="11"/>
  <c r="BX102" i="11" s="1"/>
  <c r="BX103" i="11" s="1"/>
  <c r="BX58" i="11"/>
  <c r="BX41" i="12" s="1"/>
  <c r="BX119" i="11"/>
  <c r="BX116" i="11" s="1"/>
  <c r="BX117" i="11" s="1"/>
  <c r="BX133" i="11"/>
  <c r="BX130" i="11" s="1"/>
  <c r="BX131" i="11" s="1"/>
  <c r="BX147" i="11"/>
  <c r="BX144" i="11" s="1"/>
  <c r="BX145" i="11" s="1"/>
  <c r="BX161" i="11"/>
  <c r="BX158" i="11" s="1"/>
  <c r="BX159" i="11" s="1"/>
  <c r="BX14" i="11"/>
  <c r="BX348" i="6"/>
  <c r="BX82" i="6"/>
  <c r="BX83" i="6" s="1"/>
  <c r="BZ12" i="11"/>
  <c r="BZ66" i="6"/>
  <c r="BV45" i="11"/>
  <c r="BW47" i="11" s="1"/>
  <c r="BV37" i="11"/>
  <c r="BW39" i="11" s="1"/>
  <c r="BV375" i="6"/>
  <c r="BV376" i="6" s="1"/>
  <c r="BV377" i="6" s="1"/>
  <c r="BV31" i="11"/>
  <c r="BT390" i="6"/>
  <c r="BU378" i="6"/>
  <c r="BT384" i="6"/>
  <c r="BW84" i="12"/>
  <c r="BW143" i="12"/>
  <c r="BW142" i="12"/>
  <c r="BW144" i="12"/>
  <c r="BW67" i="11"/>
  <c r="BW66" i="11" s="1"/>
  <c r="BW347" i="6"/>
  <c r="BW349" i="6" s="1"/>
  <c r="BV205" i="6"/>
  <c r="BV212" i="6" s="1"/>
  <c r="BW30" i="11"/>
  <c r="BZ6" i="6"/>
  <c r="CA63" i="6"/>
  <c r="BZ67" i="6"/>
  <c r="BU39" i="12"/>
  <c r="BU43" i="12" s="1"/>
  <c r="BU59" i="11"/>
  <c r="BU71" i="11" s="1"/>
  <c r="BU72" i="11" s="1"/>
  <c r="BW247" i="6" l="1"/>
  <c r="BW254" i="6"/>
  <c r="BY234" i="6"/>
  <c r="BY19" i="11" s="1"/>
  <c r="BY18" i="11"/>
  <c r="BX236" i="6"/>
  <c r="BX237" i="6" s="1"/>
  <c r="BX239" i="6" s="1"/>
  <c r="BX241" i="6" s="1"/>
  <c r="BX265" i="6" s="1"/>
  <c r="BW24" i="11"/>
  <c r="BX160" i="11"/>
  <c r="BX162" i="11" s="1"/>
  <c r="BX171" i="11" s="1"/>
  <c r="BS248" i="6"/>
  <c r="AL210" i="6"/>
  <c r="AM208" i="6"/>
  <c r="AM217" i="6" s="1"/>
  <c r="BX146" i="11"/>
  <c r="BX148" i="11" s="1"/>
  <c r="BX170" i="11" s="1"/>
  <c r="BV218" i="6"/>
  <c r="BW209" i="6"/>
  <c r="BW213" i="6"/>
  <c r="BX132" i="11"/>
  <c r="BX134" i="11" s="1"/>
  <c r="BX169" i="11" s="1"/>
  <c r="BY167" i="6"/>
  <c r="BY183" i="6"/>
  <c r="BZ164" i="6"/>
  <c r="BZ163" i="6"/>
  <c r="AP16" i="6"/>
  <c r="AQ15" i="6"/>
  <c r="BX143" i="6"/>
  <c r="BQ259" i="6"/>
  <c r="BR250" i="6"/>
  <c r="BR83" i="12"/>
  <c r="BR149" i="12" s="1"/>
  <c r="BS37" i="12"/>
  <c r="BS45" i="12" s="1"/>
  <c r="BS83" i="12" s="1"/>
  <c r="BS85" i="12" s="1"/>
  <c r="BR257" i="6"/>
  <c r="BS255" i="6"/>
  <c r="BS256" i="6" s="1"/>
  <c r="BZ187" i="11"/>
  <c r="BZ188" i="11"/>
  <c r="BZ185" i="11"/>
  <c r="BZ186" i="11"/>
  <c r="BS249" i="6"/>
  <c r="BT31" i="12"/>
  <c r="BU30" i="12"/>
  <c r="BV25" i="11"/>
  <c r="BU29" i="12"/>
  <c r="BV22" i="11"/>
  <c r="BU17" i="6"/>
  <c r="BU26" i="11"/>
  <c r="BV21" i="11"/>
  <c r="BU28" i="12"/>
  <c r="BX88" i="11"/>
  <c r="BX89" i="11" s="1"/>
  <c r="BX90" i="11" s="1"/>
  <c r="BX92" i="11" s="1"/>
  <c r="BX166" i="11" s="1"/>
  <c r="BX104" i="11"/>
  <c r="BX106" i="11" s="1"/>
  <c r="BX167" i="11" s="1"/>
  <c r="BX118" i="11"/>
  <c r="BX120" i="11" s="1"/>
  <c r="BX168" i="11" s="1"/>
  <c r="BY141" i="6"/>
  <c r="BY142" i="6" s="1"/>
  <c r="BY135" i="6"/>
  <c r="BY136" i="6" s="1"/>
  <c r="BT392" i="6"/>
  <c r="BT13" i="26" s="1"/>
  <c r="BY308" i="6"/>
  <c r="BY386" i="6"/>
  <c r="BS13" i="26"/>
  <c r="BZ68" i="11"/>
  <c r="BZ70" i="11" s="1"/>
  <c r="BW56" i="11"/>
  <c r="BV387" i="6"/>
  <c r="BV381" i="6"/>
  <c r="BW57" i="11"/>
  <c r="BW40" i="12" s="1"/>
  <c r="CB63" i="6"/>
  <c r="CA6" i="6"/>
  <c r="CA67" i="6"/>
  <c r="BW45" i="11"/>
  <c r="BX47" i="11" s="1"/>
  <c r="BW37" i="11"/>
  <c r="BX39" i="11" s="1"/>
  <c r="BW375" i="6"/>
  <c r="BW376" i="6" s="1"/>
  <c r="BW377" i="6" s="1"/>
  <c r="BW31" i="11"/>
  <c r="BW217" i="12"/>
  <c r="BW107" i="12"/>
  <c r="BU390" i="6"/>
  <c r="BU384" i="6"/>
  <c r="BV378" i="6"/>
  <c r="BZ46" i="11"/>
  <c r="BZ38" i="11"/>
  <c r="BX347" i="6"/>
  <c r="BX349" i="6" s="1"/>
  <c r="BZ216" i="12"/>
  <c r="BY338" i="6"/>
  <c r="BY285" i="6"/>
  <c r="BY389" i="6"/>
  <c r="BY115" i="6"/>
  <c r="BY14" i="12"/>
  <c r="BY15" i="12" s="1"/>
  <c r="BY206" i="12"/>
  <c r="BY262" i="12" s="1"/>
  <c r="CA12" i="11"/>
  <c r="CA66" i="6"/>
  <c r="BZ134" i="12"/>
  <c r="BZ92" i="12"/>
  <c r="BZ201" i="11" s="1"/>
  <c r="BX84" i="12"/>
  <c r="BX143" i="12"/>
  <c r="BX144" i="12"/>
  <c r="BX67" i="11"/>
  <c r="BX66" i="11" s="1"/>
  <c r="BX142" i="12"/>
  <c r="BZ6" i="12"/>
  <c r="BZ13" i="12" s="1"/>
  <c r="BZ72" i="6"/>
  <c r="BZ90" i="6" s="1"/>
  <c r="BZ74" i="6"/>
  <c r="BZ92" i="6" s="1"/>
  <c r="BZ76" i="6"/>
  <c r="BZ94" i="6" s="1"/>
  <c r="BZ78" i="6"/>
  <c r="BZ96" i="6" s="1"/>
  <c r="BZ80" i="6"/>
  <c r="BZ98" i="6" s="1"/>
  <c r="BZ73" i="6"/>
  <c r="BZ91" i="6" s="1"/>
  <c r="BZ75" i="6"/>
  <c r="BZ93" i="6" s="1"/>
  <c r="BZ77" i="6"/>
  <c r="BZ95" i="6" s="1"/>
  <c r="BZ79" i="6"/>
  <c r="BZ97" i="6" s="1"/>
  <c r="BZ81" i="6"/>
  <c r="BZ99" i="6" s="1"/>
  <c r="BZ6" i="11"/>
  <c r="BZ52" i="11" s="1"/>
  <c r="BZ106" i="6"/>
  <c r="BZ6" i="35"/>
  <c r="BZ6" i="22"/>
  <c r="BZ6" i="14"/>
  <c r="BZ6" i="26"/>
  <c r="BZ6" i="16"/>
  <c r="BZ6" i="17"/>
  <c r="BZ6" i="13"/>
  <c r="BZ105" i="6"/>
  <c r="BZ121" i="6"/>
  <c r="BZ120" i="6"/>
  <c r="BZ107" i="6"/>
  <c r="BZ122" i="6"/>
  <c r="BZ108" i="6"/>
  <c r="BZ123" i="6"/>
  <c r="BZ109" i="6"/>
  <c r="BZ124" i="6"/>
  <c r="BZ110" i="6"/>
  <c r="BZ125" i="6"/>
  <c r="BZ126" i="6"/>
  <c r="BZ111" i="6"/>
  <c r="BZ112" i="6"/>
  <c r="BZ127" i="6"/>
  <c r="BZ113" i="6"/>
  <c r="BZ128" i="6"/>
  <c r="BZ114" i="6"/>
  <c r="BZ129" i="6"/>
  <c r="BZ7" i="6"/>
  <c r="BZ233" i="6" s="1"/>
  <c r="BZ12" i="12"/>
  <c r="BZ13" i="11"/>
  <c r="BX204" i="6"/>
  <c r="BX20" i="6"/>
  <c r="BX396" i="6" s="1"/>
  <c r="BY7" i="12"/>
  <c r="BY7" i="11"/>
  <c r="BY330" i="6"/>
  <c r="BY331" i="6" s="1"/>
  <c r="BY7" i="13"/>
  <c r="BY7" i="26"/>
  <c r="BY7" i="17"/>
  <c r="BY7" i="14"/>
  <c r="BY7" i="35"/>
  <c r="BY7" i="16"/>
  <c r="BY7" i="22"/>
  <c r="BY380" i="6"/>
  <c r="BY130" i="6"/>
  <c r="BY100" i="6"/>
  <c r="BY206" i="6" s="1"/>
  <c r="BY298" i="6"/>
  <c r="BY383" i="6"/>
  <c r="BY91" i="11"/>
  <c r="BY88" i="11" s="1"/>
  <c r="BY89" i="11" s="1"/>
  <c r="BY105" i="11"/>
  <c r="BY119" i="11"/>
  <c r="BY116" i="11" s="1"/>
  <c r="BY117" i="11" s="1"/>
  <c r="BY133" i="11"/>
  <c r="BY130" i="11" s="1"/>
  <c r="BY131" i="11" s="1"/>
  <c r="BY147" i="11"/>
  <c r="BY144" i="11" s="1"/>
  <c r="BY145" i="11" s="1"/>
  <c r="BY161" i="11"/>
  <c r="BY158" i="11" s="1"/>
  <c r="BY159" i="11" s="1"/>
  <c r="BY58" i="11"/>
  <c r="BY41" i="12" s="1"/>
  <c r="BY14" i="11"/>
  <c r="BY348" i="6"/>
  <c r="BY82" i="6"/>
  <c r="BY83" i="6" s="1"/>
  <c r="BW205" i="6"/>
  <c r="BW212" i="6" s="1"/>
  <c r="CD75" i="36"/>
  <c r="CD64" i="36"/>
  <c r="CD53" i="36"/>
  <c r="CD42" i="36"/>
  <c r="CD31" i="36"/>
  <c r="CD20" i="36"/>
  <c r="CE9" i="36"/>
  <c r="CA8" i="12"/>
  <c r="CA8" i="35"/>
  <c r="CA8" i="14"/>
  <c r="CA8" i="26"/>
  <c r="CA8" i="22"/>
  <c r="CA8" i="11"/>
  <c r="CA8" i="16"/>
  <c r="CA8" i="17"/>
  <c r="CA8" i="13"/>
  <c r="CC64" i="6"/>
  <c r="CB65" i="6"/>
  <c r="CB8" i="6"/>
  <c r="BX30" i="11"/>
  <c r="BV39" i="12"/>
  <c r="BV43" i="12" s="1"/>
  <c r="BV59" i="11"/>
  <c r="BV71" i="11" s="1"/>
  <c r="BV72" i="11" s="1"/>
  <c r="BW172" i="11"/>
  <c r="BW25" i="12" s="1"/>
  <c r="BW26" i="12" s="1"/>
  <c r="BX247" i="6" l="1"/>
  <c r="BX254" i="6"/>
  <c r="BY160" i="11"/>
  <c r="BY162" i="11" s="1"/>
  <c r="BY171" i="11" s="1"/>
  <c r="BZ234" i="6"/>
  <c r="BZ19" i="11" s="1"/>
  <c r="BZ18" i="11"/>
  <c r="BY236" i="6"/>
  <c r="BY237" i="6" s="1"/>
  <c r="BY239" i="6" s="1"/>
  <c r="BY241" i="6" s="1"/>
  <c r="BY265" i="6" s="1"/>
  <c r="BX24" i="11"/>
  <c r="BT248" i="6"/>
  <c r="BT249" i="6" s="1"/>
  <c r="AN208" i="6"/>
  <c r="AN217" i="6" s="1"/>
  <c r="AM210" i="6"/>
  <c r="BY146" i="11"/>
  <c r="BY148" i="11" s="1"/>
  <c r="BY170" i="11" s="1"/>
  <c r="BW218" i="6"/>
  <c r="BX209" i="6"/>
  <c r="BX213" i="6"/>
  <c r="BY132" i="11"/>
  <c r="BY134" i="11" s="1"/>
  <c r="BY169" i="11" s="1"/>
  <c r="BZ183" i="6"/>
  <c r="BZ167" i="6"/>
  <c r="CA164" i="6"/>
  <c r="CA163" i="6"/>
  <c r="AQ16" i="6"/>
  <c r="AR15" i="6"/>
  <c r="BY143" i="6"/>
  <c r="BR259" i="6"/>
  <c r="BT255" i="6"/>
  <c r="BS250" i="6"/>
  <c r="BS208" i="12"/>
  <c r="BS224" i="12" s="1"/>
  <c r="BS225" i="12" s="1"/>
  <c r="BS226" i="12" s="1"/>
  <c r="BR147" i="12"/>
  <c r="BS148" i="12"/>
  <c r="BR85" i="12"/>
  <c r="BR87" i="12" s="1"/>
  <c r="BR113" i="12" s="1"/>
  <c r="BR148" i="12"/>
  <c r="BT37" i="12"/>
  <c r="BT45" i="12" s="1"/>
  <c r="BT83" i="12" s="1"/>
  <c r="BT147" i="12" s="1"/>
  <c r="BS149" i="12"/>
  <c r="BS147" i="12"/>
  <c r="BS257" i="6"/>
  <c r="CA187" i="11"/>
  <c r="CA188" i="11"/>
  <c r="CA185" i="11"/>
  <c r="CA186" i="11"/>
  <c r="BT256" i="6"/>
  <c r="BU31" i="12"/>
  <c r="BU37" i="12" s="1"/>
  <c r="BU45" i="12" s="1"/>
  <c r="BU83" i="12" s="1"/>
  <c r="BU85" i="12" s="1"/>
  <c r="BV17" i="6"/>
  <c r="BV26" i="11"/>
  <c r="BW22" i="11"/>
  <c r="BV29" i="12"/>
  <c r="BV30" i="12"/>
  <c r="BW25" i="11"/>
  <c r="BW21" i="11"/>
  <c r="BV28" i="12"/>
  <c r="BY118" i="11"/>
  <c r="BY120" i="11" s="1"/>
  <c r="BY168" i="11" s="1"/>
  <c r="BT26" i="6"/>
  <c r="BZ135" i="6"/>
  <c r="BZ136" i="6" s="1"/>
  <c r="BZ141" i="6"/>
  <c r="BZ142" i="6" s="1"/>
  <c r="BY90" i="11"/>
  <c r="BY92" i="11" s="1"/>
  <c r="BY166" i="11" s="1"/>
  <c r="BZ308" i="6"/>
  <c r="BZ386" i="6"/>
  <c r="CA68" i="11"/>
  <c r="CA70" i="11" s="1"/>
  <c r="BY102" i="11"/>
  <c r="BY103" i="11" s="1"/>
  <c r="BY104" i="11" s="1"/>
  <c r="BY106" i="11" s="1"/>
  <c r="BY167" i="11" s="1"/>
  <c r="BU392" i="6"/>
  <c r="BU13" i="26" s="1"/>
  <c r="BX172" i="11"/>
  <c r="BX25" i="12" s="1"/>
  <c r="BX26" i="12" s="1"/>
  <c r="BX56" i="11"/>
  <c r="BW387" i="6"/>
  <c r="BW381" i="6"/>
  <c r="CB12" i="11"/>
  <c r="CB66" i="6"/>
  <c r="CA134" i="12"/>
  <c r="CA92" i="12"/>
  <c r="CA201" i="11" s="1"/>
  <c r="CF9" i="36"/>
  <c r="CE75" i="36"/>
  <c r="CE64" i="36"/>
  <c r="CE53" i="36"/>
  <c r="CE42" i="36"/>
  <c r="CE31" i="36"/>
  <c r="CE20" i="36"/>
  <c r="BY347" i="6"/>
  <c r="BY349" i="6" s="1"/>
  <c r="BZ7" i="12"/>
  <c r="BZ7" i="11"/>
  <c r="BZ330" i="6"/>
  <c r="BZ331" i="6" s="1"/>
  <c r="BZ7" i="35"/>
  <c r="BZ7" i="16"/>
  <c r="BZ7" i="22"/>
  <c r="BZ7" i="13"/>
  <c r="BZ7" i="26"/>
  <c r="BZ7" i="17"/>
  <c r="BZ7" i="14"/>
  <c r="BZ298" i="6"/>
  <c r="BZ383" i="6"/>
  <c r="BZ14" i="12"/>
  <c r="BZ15" i="12" s="1"/>
  <c r="BZ206" i="12"/>
  <c r="BZ262" i="12" s="1"/>
  <c r="BX217" i="12"/>
  <c r="BX107" i="12"/>
  <c r="CA216" i="12"/>
  <c r="CA46" i="11"/>
  <c r="CA38" i="11"/>
  <c r="BY84" i="12"/>
  <c r="BY143" i="12"/>
  <c r="BY142" i="12"/>
  <c r="BY144" i="12"/>
  <c r="BY67" i="11"/>
  <c r="BY66" i="11" s="1"/>
  <c r="CA6" i="12"/>
  <c r="CA13" i="12" s="1"/>
  <c r="CA73" i="6"/>
  <c r="CA91" i="6" s="1"/>
  <c r="CA75" i="6"/>
  <c r="CA93" i="6" s="1"/>
  <c r="CA77" i="6"/>
  <c r="CA95" i="6" s="1"/>
  <c r="CA79" i="6"/>
  <c r="CA97" i="6" s="1"/>
  <c r="CA81" i="6"/>
  <c r="CA99" i="6" s="1"/>
  <c r="CA72" i="6"/>
  <c r="CA90" i="6" s="1"/>
  <c r="CA74" i="6"/>
  <c r="CA92" i="6" s="1"/>
  <c r="CA76" i="6"/>
  <c r="CA94" i="6" s="1"/>
  <c r="CA78" i="6"/>
  <c r="CA96" i="6" s="1"/>
  <c r="CA80" i="6"/>
  <c r="CA98" i="6" s="1"/>
  <c r="CA6" i="11"/>
  <c r="CA52" i="11" s="1"/>
  <c r="CA106" i="6"/>
  <c r="CA6" i="35"/>
  <c r="CA6" i="22"/>
  <c r="CA6" i="26"/>
  <c r="CA6" i="13"/>
  <c r="CA6" i="14"/>
  <c r="CA6" i="16"/>
  <c r="CA6" i="17"/>
  <c r="CA120" i="6"/>
  <c r="CA105" i="6"/>
  <c r="CA121" i="6"/>
  <c r="CA107" i="6"/>
  <c r="CA122" i="6"/>
  <c r="CA123" i="6"/>
  <c r="CA108" i="6"/>
  <c r="CA124" i="6"/>
  <c r="CA109" i="6"/>
  <c r="CA110" i="6"/>
  <c r="CA125" i="6"/>
  <c r="CA126" i="6"/>
  <c r="CA111" i="6"/>
  <c r="CA112" i="6"/>
  <c r="CA127" i="6"/>
  <c r="CA113" i="6"/>
  <c r="CA128" i="6"/>
  <c r="CA114" i="6"/>
  <c r="CA129" i="6"/>
  <c r="BW39" i="12"/>
  <c r="BW43" i="12" s="1"/>
  <c r="BW59" i="11"/>
  <c r="BW71" i="11" s="1"/>
  <c r="BW72" i="11" s="1"/>
  <c r="BX37" i="11"/>
  <c r="BY39" i="11" s="1"/>
  <c r="BX45" i="11"/>
  <c r="BY47" i="11" s="1"/>
  <c r="BX375" i="6"/>
  <c r="BX376" i="6" s="1"/>
  <c r="BX377" i="6" s="1"/>
  <c r="BX31" i="11"/>
  <c r="CB8" i="12"/>
  <c r="CB8" i="11"/>
  <c r="CB8" i="35"/>
  <c r="CB8" i="14"/>
  <c r="CB8" i="26"/>
  <c r="CB8" i="22"/>
  <c r="CB8" i="13"/>
  <c r="CB8" i="16"/>
  <c r="CB8" i="17"/>
  <c r="CD64" i="6"/>
  <c r="CC65" i="6"/>
  <c r="CC8" i="6"/>
  <c r="BY204" i="6"/>
  <c r="BY20" i="6"/>
  <c r="BY396" i="6" s="1"/>
  <c r="BY30" i="11"/>
  <c r="BX205" i="6"/>
  <c r="BX212" i="6" s="1"/>
  <c r="BZ380" i="6"/>
  <c r="BZ130" i="6"/>
  <c r="BZ338" i="6"/>
  <c r="BZ285" i="6"/>
  <c r="BZ389" i="6"/>
  <c r="BZ115" i="6"/>
  <c r="BZ100" i="6"/>
  <c r="BZ206" i="6" s="1"/>
  <c r="BZ91" i="11"/>
  <c r="BZ88" i="11" s="1"/>
  <c r="BZ89" i="11" s="1"/>
  <c r="BZ105" i="11"/>
  <c r="BZ102" i="11" s="1"/>
  <c r="BZ103" i="11" s="1"/>
  <c r="BZ119" i="11"/>
  <c r="BZ116" i="11" s="1"/>
  <c r="BZ117" i="11" s="1"/>
  <c r="BZ133" i="11"/>
  <c r="BZ130" i="11" s="1"/>
  <c r="BZ131" i="11" s="1"/>
  <c r="BZ147" i="11"/>
  <c r="BZ144" i="11" s="1"/>
  <c r="BZ145" i="11" s="1"/>
  <c r="BZ161" i="11"/>
  <c r="BZ158" i="11" s="1"/>
  <c r="BZ159" i="11" s="1"/>
  <c r="BZ58" i="11"/>
  <c r="BZ41" i="12" s="1"/>
  <c r="BZ14" i="11"/>
  <c r="BZ348" i="6"/>
  <c r="BZ82" i="6"/>
  <c r="BZ83" i="6" s="1"/>
  <c r="CA7" i="6"/>
  <c r="CA233" i="6" s="1"/>
  <c r="CA12" i="12"/>
  <c r="CA13" i="11"/>
  <c r="BV390" i="6"/>
  <c r="BW378" i="6"/>
  <c r="BV384" i="6"/>
  <c r="CB6" i="6"/>
  <c r="CC63" i="6"/>
  <c r="CB67" i="6"/>
  <c r="BX57" i="11"/>
  <c r="BX40" i="12" s="1"/>
  <c r="BY247" i="6" l="1"/>
  <c r="BY254" i="6"/>
  <c r="BZ160" i="11"/>
  <c r="BZ162" i="11" s="1"/>
  <c r="BZ171" i="11" s="1"/>
  <c r="CA234" i="6"/>
  <c r="CA19" i="11" s="1"/>
  <c r="CA18" i="11"/>
  <c r="BZ236" i="6"/>
  <c r="BZ237" i="6" s="1"/>
  <c r="BZ239" i="6" s="1"/>
  <c r="BZ241" i="6" s="1"/>
  <c r="BZ265" i="6" s="1"/>
  <c r="BY24" i="11"/>
  <c r="BU248" i="6"/>
  <c r="BU249" i="6" s="1"/>
  <c r="AN210" i="6"/>
  <c r="AO208" i="6"/>
  <c r="AO217" i="6" s="1"/>
  <c r="BZ146" i="11"/>
  <c r="BZ148" i="11" s="1"/>
  <c r="BZ170" i="11" s="1"/>
  <c r="BX218" i="6"/>
  <c r="BY209" i="6"/>
  <c r="BY213" i="6"/>
  <c r="BZ132" i="11"/>
  <c r="BZ134" i="11" s="1"/>
  <c r="BZ169" i="11" s="1"/>
  <c r="CA167" i="6"/>
  <c r="CA183" i="6"/>
  <c r="CB164" i="6"/>
  <c r="CB163" i="6"/>
  <c r="AR16" i="6"/>
  <c r="AS15" i="6"/>
  <c r="BZ143" i="6"/>
  <c r="BT257" i="6"/>
  <c r="BS259" i="6"/>
  <c r="BS87" i="12"/>
  <c r="BS113" i="12" s="1"/>
  <c r="BT148" i="12"/>
  <c r="BT85" i="12"/>
  <c r="BT87" i="12" s="1"/>
  <c r="BT113" i="12" s="1"/>
  <c r="BT208" i="12"/>
  <c r="BT224" i="12" s="1"/>
  <c r="BT225" i="12" s="1"/>
  <c r="BT226" i="12" s="1"/>
  <c r="BT149" i="12"/>
  <c r="BT250" i="6"/>
  <c r="BU255" i="6"/>
  <c r="BU256" i="6" s="1"/>
  <c r="CB187" i="11"/>
  <c r="CB188" i="11"/>
  <c r="CB185" i="11"/>
  <c r="CB186" i="11"/>
  <c r="BU148" i="12"/>
  <c r="BU149" i="12"/>
  <c r="BU147" i="12"/>
  <c r="BU208" i="12"/>
  <c r="BU224" i="12" s="1"/>
  <c r="BU225" i="12" s="1"/>
  <c r="BU226" i="12" s="1"/>
  <c r="BW29" i="12"/>
  <c r="BX22" i="11"/>
  <c r="BV31" i="12"/>
  <c r="BV37" i="12" s="1"/>
  <c r="BV45" i="12" s="1"/>
  <c r="BV83" i="12" s="1"/>
  <c r="BW30" i="12"/>
  <c r="BX25" i="11"/>
  <c r="BW17" i="6"/>
  <c r="BW26" i="11"/>
  <c r="BX21" i="11"/>
  <c r="BW28" i="12"/>
  <c r="BZ118" i="11"/>
  <c r="BZ120" i="11" s="1"/>
  <c r="BZ168" i="11" s="1"/>
  <c r="CA141" i="6"/>
  <c r="CA142" i="6" s="1"/>
  <c r="CA135" i="6"/>
  <c r="CA136" i="6" s="1"/>
  <c r="BV392" i="6"/>
  <c r="BV26" i="6" s="1"/>
  <c r="BZ90" i="11"/>
  <c r="BZ92" i="11" s="1"/>
  <c r="BZ166" i="11" s="1"/>
  <c r="CA308" i="6"/>
  <c r="CA386" i="6"/>
  <c r="BZ104" i="11"/>
  <c r="BZ106" i="11" s="1"/>
  <c r="BZ167" i="11" s="1"/>
  <c r="BU26" i="6"/>
  <c r="CB68" i="11"/>
  <c r="CB70" i="11" s="1"/>
  <c r="BY172" i="11"/>
  <c r="BY25" i="12" s="1"/>
  <c r="BY26" i="12" s="1"/>
  <c r="BX387" i="6"/>
  <c r="BX381" i="6"/>
  <c r="BY56" i="11"/>
  <c r="BY57" i="11"/>
  <c r="BY40" i="12" s="1"/>
  <c r="CB6" i="12"/>
  <c r="CB13" i="12" s="1"/>
  <c r="CB72" i="6"/>
  <c r="CB90" i="6" s="1"/>
  <c r="CB74" i="6"/>
  <c r="CB92" i="6" s="1"/>
  <c r="CB76" i="6"/>
  <c r="CB94" i="6" s="1"/>
  <c r="CB78" i="6"/>
  <c r="CB96" i="6" s="1"/>
  <c r="CB80" i="6"/>
  <c r="CB98" i="6" s="1"/>
  <c r="CB73" i="6"/>
  <c r="CB91" i="6" s="1"/>
  <c r="CB75" i="6"/>
  <c r="CB93" i="6" s="1"/>
  <c r="CB77" i="6"/>
  <c r="CB95" i="6" s="1"/>
  <c r="CB79" i="6"/>
  <c r="CB97" i="6" s="1"/>
  <c r="CB81" i="6"/>
  <c r="CB99" i="6" s="1"/>
  <c r="CB6" i="11"/>
  <c r="CB52" i="11" s="1"/>
  <c r="CB106" i="6"/>
  <c r="CB6" i="35"/>
  <c r="CB6" i="22"/>
  <c r="CB6" i="14"/>
  <c r="CB6" i="26"/>
  <c r="CB6" i="16"/>
  <c r="CB6" i="17"/>
  <c r="CB6" i="13"/>
  <c r="CB105" i="6"/>
  <c r="CB121" i="6"/>
  <c r="CB120" i="6"/>
  <c r="CB107" i="6"/>
  <c r="CB122" i="6"/>
  <c r="CB108" i="6"/>
  <c r="CB123" i="6"/>
  <c r="CB109" i="6"/>
  <c r="CB124" i="6"/>
  <c r="CB110" i="6"/>
  <c r="CB125" i="6"/>
  <c r="CB126" i="6"/>
  <c r="CB111" i="6"/>
  <c r="CB112" i="6"/>
  <c r="CB127" i="6"/>
  <c r="CB113" i="6"/>
  <c r="CB128" i="6"/>
  <c r="CB114" i="6"/>
  <c r="CB129" i="6"/>
  <c r="CA7" i="12"/>
  <c r="CA7" i="11"/>
  <c r="CA330" i="6"/>
  <c r="CA331" i="6" s="1"/>
  <c r="CA7" i="13"/>
  <c r="CA7" i="26"/>
  <c r="CA7" i="17"/>
  <c r="CA7" i="14"/>
  <c r="CA7" i="35"/>
  <c r="CA7" i="16"/>
  <c r="CA7" i="22"/>
  <c r="BZ347" i="6"/>
  <c r="BZ349" i="6" s="1"/>
  <c r="BY205" i="6"/>
  <c r="BY212" i="6" s="1"/>
  <c r="CC12" i="11"/>
  <c r="CC66" i="6"/>
  <c r="CB134" i="12"/>
  <c r="CB92" i="12"/>
  <c r="CB201" i="11" s="1"/>
  <c r="CA338" i="6"/>
  <c r="CA285" i="6"/>
  <c r="CA389" i="6"/>
  <c r="CA115" i="6"/>
  <c r="CA100" i="6"/>
  <c r="CA206" i="6" s="1"/>
  <c r="CA298" i="6"/>
  <c r="CA383" i="6"/>
  <c r="CA348" i="6"/>
  <c r="CA82" i="6"/>
  <c r="CA83" i="6" s="1"/>
  <c r="CA14" i="12"/>
  <c r="CA15" i="12" s="1"/>
  <c r="CA206" i="12"/>
  <c r="CA262" i="12" s="1"/>
  <c r="CB216" i="12"/>
  <c r="CB46" i="11"/>
  <c r="CB38" i="11"/>
  <c r="BX39" i="12"/>
  <c r="BX43" i="12" s="1"/>
  <c r="BX59" i="11"/>
  <c r="BX71" i="11" s="1"/>
  <c r="BX72" i="11" s="1"/>
  <c r="CD63" i="6"/>
  <c r="CC6" i="6"/>
  <c r="CC67" i="6"/>
  <c r="BW390" i="6"/>
  <c r="BW384" i="6"/>
  <c r="BX378" i="6"/>
  <c r="BZ204" i="6"/>
  <c r="BZ20" i="6"/>
  <c r="BZ396" i="6" s="1"/>
  <c r="BY37" i="11"/>
  <c r="BZ39" i="11" s="1"/>
  <c r="BY45" i="11"/>
  <c r="BZ47" i="11" s="1"/>
  <c r="BY375" i="6"/>
  <c r="BY376" i="6" s="1"/>
  <c r="BY377" i="6" s="1"/>
  <c r="BY31" i="11"/>
  <c r="CC8" i="12"/>
  <c r="CC8" i="35"/>
  <c r="CC8" i="14"/>
  <c r="CC8" i="26"/>
  <c r="CC8" i="22"/>
  <c r="CC8" i="11"/>
  <c r="CC8" i="16"/>
  <c r="CC8" i="17"/>
  <c r="CC8" i="13"/>
  <c r="CE64" i="6"/>
  <c r="CD65" i="6"/>
  <c r="CD8" i="6"/>
  <c r="CA380" i="6"/>
  <c r="CA130" i="6"/>
  <c r="CA91" i="11"/>
  <c r="CA88" i="11" s="1"/>
  <c r="CA89" i="11" s="1"/>
  <c r="CA105" i="11"/>
  <c r="CA102" i="11" s="1"/>
  <c r="CA103" i="11" s="1"/>
  <c r="CA119" i="11"/>
  <c r="CA116" i="11" s="1"/>
  <c r="CA117" i="11" s="1"/>
  <c r="CA133" i="11"/>
  <c r="CA130" i="11" s="1"/>
  <c r="CA131" i="11" s="1"/>
  <c r="CA147" i="11"/>
  <c r="CA144" i="11" s="1"/>
  <c r="CA145" i="11" s="1"/>
  <c r="CA161" i="11"/>
  <c r="CA158" i="11" s="1"/>
  <c r="CA159" i="11" s="1"/>
  <c r="CA58" i="11"/>
  <c r="CA41" i="12" s="1"/>
  <c r="CA14" i="11"/>
  <c r="BY217" i="12"/>
  <c r="BY107" i="12"/>
  <c r="BZ84" i="12"/>
  <c r="BZ143" i="12"/>
  <c r="BZ144" i="12"/>
  <c r="BZ67" i="11"/>
  <c r="BZ66" i="11" s="1"/>
  <c r="BZ142" i="12"/>
  <c r="BZ30" i="11"/>
  <c r="CF75" i="36"/>
  <c r="CF64" i="36"/>
  <c r="CF53" i="36"/>
  <c r="CF42" i="36"/>
  <c r="CF31" i="36"/>
  <c r="CF20" i="36"/>
  <c r="CG9" i="36"/>
  <c r="CB7" i="6"/>
  <c r="CB233" i="6" s="1"/>
  <c r="CB12" i="12"/>
  <c r="CB13" i="11"/>
  <c r="CA160" i="11" l="1"/>
  <c r="CA162" i="11" s="1"/>
  <c r="CA171" i="11" s="1"/>
  <c r="BZ247" i="6"/>
  <c r="BZ254" i="6"/>
  <c r="CB234" i="6"/>
  <c r="CB19" i="11" s="1"/>
  <c r="CB18" i="11"/>
  <c r="CA236" i="6"/>
  <c r="CA237" i="6" s="1"/>
  <c r="CA239" i="6" s="1"/>
  <c r="CA241" i="6" s="1"/>
  <c r="CA265" i="6" s="1"/>
  <c r="BZ24" i="11"/>
  <c r="BV248" i="6"/>
  <c r="BV249" i="6" s="1"/>
  <c r="AP208" i="6"/>
  <c r="AP217" i="6" s="1"/>
  <c r="AO210" i="6"/>
  <c r="CA146" i="11"/>
  <c r="CA148" i="11" s="1"/>
  <c r="CA170" i="11" s="1"/>
  <c r="BY218" i="6"/>
  <c r="BZ209" i="6"/>
  <c r="BZ213" i="6"/>
  <c r="CA132" i="11"/>
  <c r="CA134" i="11" s="1"/>
  <c r="CA169" i="11" s="1"/>
  <c r="CB167" i="6"/>
  <c r="CB183" i="6"/>
  <c r="CC164" i="6"/>
  <c r="CC163" i="6"/>
  <c r="AS16" i="6"/>
  <c r="AT15" i="6"/>
  <c r="CA143" i="6"/>
  <c r="BT259" i="6"/>
  <c r="BU87" i="12"/>
  <c r="BU113" i="12" s="1"/>
  <c r="BU250" i="6"/>
  <c r="BU257" i="6"/>
  <c r="BV255" i="6"/>
  <c r="BV256" i="6" s="1"/>
  <c r="CC187" i="11"/>
  <c r="CC188" i="11"/>
  <c r="CC185" i="11"/>
  <c r="CC186" i="11"/>
  <c r="BV208" i="12"/>
  <c r="BV224" i="12" s="1"/>
  <c r="BV225" i="12" s="1"/>
  <c r="BV226" i="12" s="1"/>
  <c r="BW31" i="12"/>
  <c r="BW37" i="12" s="1"/>
  <c r="BW45" i="12" s="1"/>
  <c r="BW208" i="12" s="1"/>
  <c r="BW224" i="12" s="1"/>
  <c r="BW225" i="12" s="1"/>
  <c r="BW226" i="12" s="1"/>
  <c r="BX17" i="6"/>
  <c r="BX26" i="11"/>
  <c r="BX30" i="12"/>
  <c r="BY25" i="11"/>
  <c r="BX29" i="12"/>
  <c r="BY22" i="11"/>
  <c r="BX28" i="12"/>
  <c r="BY21" i="11"/>
  <c r="CA118" i="11"/>
  <c r="CA120" i="11" s="1"/>
  <c r="CA168" i="11" s="1"/>
  <c r="CB141" i="6"/>
  <c r="CB142" i="6" s="1"/>
  <c r="CB135" i="6"/>
  <c r="CB136" i="6" s="1"/>
  <c r="BV13" i="26"/>
  <c r="CA90" i="11"/>
  <c r="CA92" i="11" s="1"/>
  <c r="CA166" i="11" s="1"/>
  <c r="BV85" i="12"/>
  <c r="BV87" i="12" s="1"/>
  <c r="BV113" i="12" s="1"/>
  <c r="BV149" i="12"/>
  <c r="BV147" i="12"/>
  <c r="BV148" i="12"/>
  <c r="CB308" i="6"/>
  <c r="CB386" i="6"/>
  <c r="CA104" i="11"/>
  <c r="CA106" i="11" s="1"/>
  <c r="CA167" i="11" s="1"/>
  <c r="CC68" i="11"/>
  <c r="CC70" i="11" s="1"/>
  <c r="BW392" i="6"/>
  <c r="BW26" i="6" s="1"/>
  <c r="BZ172" i="11"/>
  <c r="BZ25" i="12" s="1"/>
  <c r="BZ26" i="12" s="1"/>
  <c r="BY387" i="6"/>
  <c r="BY381" i="6"/>
  <c r="BZ56" i="11"/>
  <c r="BZ57" i="11"/>
  <c r="BZ40" i="12" s="1"/>
  <c r="CB7" i="12"/>
  <c r="CB7" i="11"/>
  <c r="CB330" i="6"/>
  <c r="CB331" i="6" s="1"/>
  <c r="CB7" i="35"/>
  <c r="CB7" i="16"/>
  <c r="CB7" i="22"/>
  <c r="CB7" i="13"/>
  <c r="CB7" i="26"/>
  <c r="CB7" i="17"/>
  <c r="CB7" i="14"/>
  <c r="CH9" i="36"/>
  <c r="CG75" i="36"/>
  <c r="CG64" i="36"/>
  <c r="CG53" i="36"/>
  <c r="CG42" i="36"/>
  <c r="CG31" i="36"/>
  <c r="CG20" i="36"/>
  <c r="BZ217" i="12"/>
  <c r="BZ107" i="12"/>
  <c r="CD8" i="12"/>
  <c r="CD8" i="11"/>
  <c r="CD8" i="35"/>
  <c r="CD8" i="13"/>
  <c r="CD8" i="14"/>
  <c r="CD8" i="26"/>
  <c r="CD8" i="22"/>
  <c r="CD8" i="16"/>
  <c r="CD8" i="17"/>
  <c r="CF64" i="6"/>
  <c r="CE65" i="6"/>
  <c r="CE8" i="6"/>
  <c r="BZ205" i="6"/>
  <c r="BZ212" i="6" s="1"/>
  <c r="BX390" i="6"/>
  <c r="BY378" i="6"/>
  <c r="BX384" i="6"/>
  <c r="CC6" i="12"/>
  <c r="CC13" i="12" s="1"/>
  <c r="CC73" i="6"/>
  <c r="CC91" i="6" s="1"/>
  <c r="CC75" i="6"/>
  <c r="CC93" i="6" s="1"/>
  <c r="CC77" i="6"/>
  <c r="CC95" i="6" s="1"/>
  <c r="CC79" i="6"/>
  <c r="CC97" i="6" s="1"/>
  <c r="CC81" i="6"/>
  <c r="CC99" i="6" s="1"/>
  <c r="CC72" i="6"/>
  <c r="CC90" i="6" s="1"/>
  <c r="CC74" i="6"/>
  <c r="CC92" i="6" s="1"/>
  <c r="CC76" i="6"/>
  <c r="CC94" i="6" s="1"/>
  <c r="CC78" i="6"/>
  <c r="CC96" i="6" s="1"/>
  <c r="CC80" i="6"/>
  <c r="CC98" i="6" s="1"/>
  <c r="CC6" i="11"/>
  <c r="CC52" i="11" s="1"/>
  <c r="CC106" i="6"/>
  <c r="CC6" i="35"/>
  <c r="CC6" i="22"/>
  <c r="CC6" i="14"/>
  <c r="CC6" i="13"/>
  <c r="CC6" i="26"/>
  <c r="CC6" i="16"/>
  <c r="CC6" i="17"/>
  <c r="CC120" i="6"/>
  <c r="CC105" i="6"/>
  <c r="CC121" i="6"/>
  <c r="CC107" i="6"/>
  <c r="CC122" i="6"/>
  <c r="CC123" i="6"/>
  <c r="CC108" i="6"/>
  <c r="CC124" i="6"/>
  <c r="CC109" i="6"/>
  <c r="CC110" i="6"/>
  <c r="CC125" i="6"/>
  <c r="CC126" i="6"/>
  <c r="CC111" i="6"/>
  <c r="CC112" i="6"/>
  <c r="CC127" i="6"/>
  <c r="CC113" i="6"/>
  <c r="CC128" i="6"/>
  <c r="CC114" i="6"/>
  <c r="CC129" i="6"/>
  <c r="CA204" i="6"/>
  <c r="CA20" i="6"/>
  <c r="CA396" i="6" s="1"/>
  <c r="CC7" i="6"/>
  <c r="CC233" i="6" s="1"/>
  <c r="CC12" i="12"/>
  <c r="CC13" i="11"/>
  <c r="CA30" i="11"/>
  <c r="CB380" i="6"/>
  <c r="CB130" i="6"/>
  <c r="CB338" i="6"/>
  <c r="CB285" i="6"/>
  <c r="CB389" i="6"/>
  <c r="CB115" i="6"/>
  <c r="CB100" i="6"/>
  <c r="CB206" i="6" s="1"/>
  <c r="CB91" i="11"/>
  <c r="CB105" i="11"/>
  <c r="CB102" i="11" s="1"/>
  <c r="CB103" i="11" s="1"/>
  <c r="CB119" i="11"/>
  <c r="CB133" i="11"/>
  <c r="CB130" i="11" s="1"/>
  <c r="CB131" i="11" s="1"/>
  <c r="CB147" i="11"/>
  <c r="CB144" i="11" s="1"/>
  <c r="CB145" i="11" s="1"/>
  <c r="CB161" i="11"/>
  <c r="CB158" i="11" s="1"/>
  <c r="CB159" i="11" s="1"/>
  <c r="CB160" i="11" s="1"/>
  <c r="CB58" i="11"/>
  <c r="CB41" i="12" s="1"/>
  <c r="CB14" i="11"/>
  <c r="CB348" i="6"/>
  <c r="CB82" i="6"/>
  <c r="CB83" i="6" s="1"/>
  <c r="BY39" i="12"/>
  <c r="BY43" i="12" s="1"/>
  <c r="BY59" i="11"/>
  <c r="BY71" i="11" s="1"/>
  <c r="BY72" i="11" s="1"/>
  <c r="BZ37" i="11"/>
  <c r="CA39" i="11" s="1"/>
  <c r="BZ45" i="11"/>
  <c r="CA47" i="11" s="1"/>
  <c r="BZ375" i="6"/>
  <c r="BZ376" i="6" s="1"/>
  <c r="BZ377" i="6" s="1"/>
  <c r="BZ31" i="11"/>
  <c r="CD12" i="11"/>
  <c r="CD66" i="6"/>
  <c r="CC134" i="12"/>
  <c r="CC92" i="12"/>
  <c r="CC201" i="11" s="1"/>
  <c r="CD6" i="6"/>
  <c r="CE63" i="6"/>
  <c r="CD67" i="6"/>
  <c r="CA84" i="12"/>
  <c r="CA143" i="12"/>
  <c r="CA142" i="12"/>
  <c r="CA144" i="12"/>
  <c r="CA67" i="11"/>
  <c r="CA66" i="11" s="1"/>
  <c r="CA347" i="6"/>
  <c r="CA349" i="6" s="1"/>
  <c r="CC216" i="12"/>
  <c r="CC46" i="11"/>
  <c r="CC38" i="11"/>
  <c r="CB298" i="6"/>
  <c r="CB383" i="6"/>
  <c r="CB14" i="12"/>
  <c r="CB15" i="12" s="1"/>
  <c r="CB206" i="12"/>
  <c r="CB262" i="12" s="1"/>
  <c r="CA247" i="6" l="1"/>
  <c r="CA254" i="6"/>
  <c r="CC234" i="6"/>
  <c r="CC19" i="11" s="1"/>
  <c r="CC18" i="11"/>
  <c r="CB236" i="6"/>
  <c r="CB237" i="6" s="1"/>
  <c r="CB239" i="6" s="1"/>
  <c r="CB241" i="6" s="1"/>
  <c r="CB265" i="6" s="1"/>
  <c r="CA24" i="11"/>
  <c r="CB132" i="11"/>
  <c r="CB134" i="11" s="1"/>
  <c r="CB169" i="11" s="1"/>
  <c r="BW248" i="6"/>
  <c r="AP210" i="6"/>
  <c r="AQ208" i="6"/>
  <c r="AQ217" i="6" s="1"/>
  <c r="CB146" i="11"/>
  <c r="CB148" i="11" s="1"/>
  <c r="CB170" i="11" s="1"/>
  <c r="BZ218" i="6"/>
  <c r="CA209" i="6"/>
  <c r="CA213" i="6"/>
  <c r="CC167" i="6"/>
  <c r="CC183" i="6"/>
  <c r="CD164" i="6"/>
  <c r="CD163" i="6"/>
  <c r="AT16" i="6"/>
  <c r="AU15" i="6"/>
  <c r="CB143" i="6"/>
  <c r="BU259" i="6"/>
  <c r="BV250" i="6"/>
  <c r="BW255" i="6"/>
  <c r="BW256" i="6" s="1"/>
  <c r="BV257" i="6"/>
  <c r="CD187" i="11"/>
  <c r="CD188" i="11"/>
  <c r="CD185" i="11"/>
  <c r="CD186" i="11"/>
  <c r="BW249" i="6"/>
  <c r="BW83" i="12"/>
  <c r="BW85" i="12" s="1"/>
  <c r="BW87" i="12" s="1"/>
  <c r="BW113" i="12" s="1"/>
  <c r="BY17" i="6"/>
  <c r="BY26" i="11"/>
  <c r="BZ22" i="11"/>
  <c r="BY29" i="12"/>
  <c r="BY30" i="12"/>
  <c r="BZ25" i="11"/>
  <c r="BX31" i="12"/>
  <c r="BX37" i="12" s="1"/>
  <c r="BX45" i="12" s="1"/>
  <c r="BX208" i="12" s="1"/>
  <c r="BX224" i="12" s="1"/>
  <c r="BX225" i="12" s="1"/>
  <c r="BX226" i="12" s="1"/>
  <c r="BZ21" i="11"/>
  <c r="BY28" i="12"/>
  <c r="CB116" i="11"/>
  <c r="CB117" i="11" s="1"/>
  <c r="CB118" i="11" s="1"/>
  <c r="CB120" i="11" s="1"/>
  <c r="CB168" i="11" s="1"/>
  <c r="CB88" i="11"/>
  <c r="CB89" i="11" s="1"/>
  <c r="CB90" i="11" s="1"/>
  <c r="CB92" i="11" s="1"/>
  <c r="CB166" i="11" s="1"/>
  <c r="CC135" i="6"/>
  <c r="CC136" i="6" s="1"/>
  <c r="CC141" i="6"/>
  <c r="CC142" i="6" s="1"/>
  <c r="CC308" i="6"/>
  <c r="CC386" i="6"/>
  <c r="BX392" i="6"/>
  <c r="BX13" i="26" s="1"/>
  <c r="CB104" i="11"/>
  <c r="CB106" i="11" s="1"/>
  <c r="CB167" i="11" s="1"/>
  <c r="BW13" i="26"/>
  <c r="CD68" i="11"/>
  <c r="CD70" i="11" s="1"/>
  <c r="CA57" i="11"/>
  <c r="CA40" i="12" s="1"/>
  <c r="BZ387" i="6"/>
  <c r="BZ381" i="6"/>
  <c r="CA56" i="11"/>
  <c r="CB162" i="11"/>
  <c r="CB171" i="11" s="1"/>
  <c r="CD6" i="12"/>
  <c r="CD13" i="12" s="1"/>
  <c r="CD72" i="6"/>
  <c r="CD90" i="6" s="1"/>
  <c r="CD74" i="6"/>
  <c r="CD92" i="6" s="1"/>
  <c r="CD76" i="6"/>
  <c r="CD94" i="6" s="1"/>
  <c r="CD78" i="6"/>
  <c r="CD96" i="6" s="1"/>
  <c r="CD80" i="6"/>
  <c r="CD98" i="6" s="1"/>
  <c r="CD73" i="6"/>
  <c r="CD91" i="6" s="1"/>
  <c r="CD75" i="6"/>
  <c r="CD93" i="6" s="1"/>
  <c r="CD77" i="6"/>
  <c r="CD95" i="6" s="1"/>
  <c r="CD79" i="6"/>
  <c r="CD97" i="6" s="1"/>
  <c r="CD81" i="6"/>
  <c r="CD99" i="6" s="1"/>
  <c r="CD6" i="11"/>
  <c r="CD52" i="11" s="1"/>
  <c r="CD106" i="6"/>
  <c r="CD6" i="35"/>
  <c r="CD6" i="22"/>
  <c r="CD6" i="14"/>
  <c r="CD6" i="26"/>
  <c r="CD6" i="16"/>
  <c r="CD6" i="17"/>
  <c r="CD6" i="13"/>
  <c r="CD105" i="6"/>
  <c r="CD121" i="6"/>
  <c r="CD120" i="6"/>
  <c r="CD107" i="6"/>
  <c r="CD122" i="6"/>
  <c r="CD108" i="6"/>
  <c r="CD123" i="6"/>
  <c r="CD109" i="6"/>
  <c r="CD124" i="6"/>
  <c r="CD110" i="6"/>
  <c r="CD125" i="6"/>
  <c r="CD126" i="6"/>
  <c r="CD111" i="6"/>
  <c r="CD112" i="6"/>
  <c r="CD127" i="6"/>
  <c r="CD113" i="6"/>
  <c r="CD128" i="6"/>
  <c r="CD114" i="6"/>
  <c r="CD129" i="6"/>
  <c r="CD7" i="6"/>
  <c r="CD233" i="6" s="1"/>
  <c r="CD12" i="12"/>
  <c r="CD13" i="11"/>
  <c r="CB204" i="6"/>
  <c r="CB20" i="6"/>
  <c r="CB396" i="6" s="1"/>
  <c r="CA37" i="11"/>
  <c r="CB39" i="11" s="1"/>
  <c r="CA45" i="11"/>
  <c r="CB47" i="11" s="1"/>
  <c r="CA375" i="6"/>
  <c r="CA376" i="6" s="1"/>
  <c r="CA377" i="6" s="1"/>
  <c r="CA31" i="11"/>
  <c r="CC7" i="12"/>
  <c r="CC7" i="11"/>
  <c r="CC330" i="6"/>
  <c r="CC331" i="6" s="1"/>
  <c r="CC7" i="13"/>
  <c r="CC7" i="26"/>
  <c r="CC7" i="17"/>
  <c r="CC7" i="14"/>
  <c r="CC7" i="35"/>
  <c r="CC7" i="16"/>
  <c r="CC7" i="22"/>
  <c r="CA205" i="6"/>
  <c r="CA212" i="6" s="1"/>
  <c r="CC338" i="6"/>
  <c r="CC285" i="6"/>
  <c r="CC389" i="6"/>
  <c r="CC115" i="6"/>
  <c r="CC298" i="6"/>
  <c r="CC383" i="6"/>
  <c r="CC348" i="6"/>
  <c r="CC82" i="6"/>
  <c r="CC83" i="6" s="1"/>
  <c r="CC14" i="12"/>
  <c r="CC15" i="12" s="1"/>
  <c r="CC206" i="12"/>
  <c r="CC262" i="12" s="1"/>
  <c r="BY390" i="6"/>
  <c r="BY384" i="6"/>
  <c r="BZ378" i="6"/>
  <c r="CE8" i="12"/>
  <c r="CE8" i="35"/>
  <c r="CE8" i="14"/>
  <c r="CE8" i="26"/>
  <c r="CE8" i="22"/>
  <c r="CE8" i="11"/>
  <c r="CE8" i="16"/>
  <c r="CE8" i="17"/>
  <c r="CE8" i="13"/>
  <c r="CG64" i="6"/>
  <c r="CF65" i="6"/>
  <c r="CF8" i="6"/>
  <c r="BZ39" i="12"/>
  <c r="BZ43" i="12" s="1"/>
  <c r="BZ59" i="11"/>
  <c r="BZ71" i="11" s="1"/>
  <c r="BZ72" i="11" s="1"/>
  <c r="CB84" i="12"/>
  <c r="CB143" i="12"/>
  <c r="CB144" i="12"/>
  <c r="CB67" i="11"/>
  <c r="CB66" i="11" s="1"/>
  <c r="CB142" i="12"/>
  <c r="CA217" i="12"/>
  <c r="CA107" i="12"/>
  <c r="CF63" i="6"/>
  <c r="CE6" i="6"/>
  <c r="CE67" i="6"/>
  <c r="CD216" i="12"/>
  <c r="CD46" i="11"/>
  <c r="CD38" i="11"/>
  <c r="CB347" i="6"/>
  <c r="CB349" i="6" s="1"/>
  <c r="CC380" i="6"/>
  <c r="CC130" i="6"/>
  <c r="CC100" i="6"/>
  <c r="CC206" i="6" s="1"/>
  <c r="CC91" i="11"/>
  <c r="CC88" i="11" s="1"/>
  <c r="CC89" i="11" s="1"/>
  <c r="CC105" i="11"/>
  <c r="CC102" i="11" s="1"/>
  <c r="CC103" i="11" s="1"/>
  <c r="CC119" i="11"/>
  <c r="CC116" i="11" s="1"/>
  <c r="CC117" i="11" s="1"/>
  <c r="CC133" i="11"/>
  <c r="CC130" i="11" s="1"/>
  <c r="CC131" i="11" s="1"/>
  <c r="CC147" i="11"/>
  <c r="CC144" i="11" s="1"/>
  <c r="CC145" i="11" s="1"/>
  <c r="CC161" i="11"/>
  <c r="CC158" i="11" s="1"/>
  <c r="CC159" i="11" s="1"/>
  <c r="CC160" i="11" s="1"/>
  <c r="CC58" i="11"/>
  <c r="CC41" i="12" s="1"/>
  <c r="CC14" i="11"/>
  <c r="CE12" i="11"/>
  <c r="CE66" i="6"/>
  <c r="CD134" i="12"/>
  <c r="CD92" i="12"/>
  <c r="CD201" i="11" s="1"/>
  <c r="CH75" i="36"/>
  <c r="CH64" i="36"/>
  <c r="CH53" i="36"/>
  <c r="CH42" i="36"/>
  <c r="CH31" i="36"/>
  <c r="CH20" i="36"/>
  <c r="CI9" i="36"/>
  <c r="CB30" i="11"/>
  <c r="CA172" i="11"/>
  <c r="CA25" i="12" s="1"/>
  <c r="CA26" i="12" s="1"/>
  <c r="CC132" i="11" l="1"/>
  <c r="CC134" i="11" s="1"/>
  <c r="CC169" i="11" s="1"/>
  <c r="CB247" i="6"/>
  <c r="CB254" i="6"/>
  <c r="CD234" i="6"/>
  <c r="CD19" i="11" s="1"/>
  <c r="CD18" i="11"/>
  <c r="CC236" i="6"/>
  <c r="CC237" i="6" s="1"/>
  <c r="CC239" i="6" s="1"/>
  <c r="CC241" i="6" s="1"/>
  <c r="CC265" i="6" s="1"/>
  <c r="CB24" i="11"/>
  <c r="BX248" i="6"/>
  <c r="BX249" i="6" s="1"/>
  <c r="AR208" i="6"/>
  <c r="AR217" i="6" s="1"/>
  <c r="AQ210" i="6"/>
  <c r="CC146" i="11"/>
  <c r="CC148" i="11" s="1"/>
  <c r="CC170" i="11" s="1"/>
  <c r="CA218" i="6"/>
  <c r="CB209" i="6"/>
  <c r="CB213" i="6"/>
  <c r="CD183" i="6"/>
  <c r="CD167" i="6"/>
  <c r="CE164" i="6"/>
  <c r="CE163" i="6"/>
  <c r="AU16" i="6"/>
  <c r="AV15" i="6"/>
  <c r="CC143" i="6"/>
  <c r="BW250" i="6"/>
  <c r="BV259" i="6"/>
  <c r="BW257" i="6"/>
  <c r="BX255" i="6"/>
  <c r="BX256" i="6" s="1"/>
  <c r="CE187" i="11"/>
  <c r="CE188" i="11"/>
  <c r="CE185" i="11"/>
  <c r="CE186" i="11"/>
  <c r="BW149" i="12"/>
  <c r="BW148" i="12"/>
  <c r="BX83" i="12"/>
  <c r="BX85" i="12" s="1"/>
  <c r="BX87" i="12" s="1"/>
  <c r="BX113" i="12" s="1"/>
  <c r="BW147" i="12"/>
  <c r="BY31" i="12"/>
  <c r="BZ29" i="12"/>
  <c r="CA22" i="11"/>
  <c r="BZ17" i="6"/>
  <c r="BZ26" i="11"/>
  <c r="BZ30" i="12"/>
  <c r="CA25" i="11"/>
  <c r="CA21" i="11"/>
  <c r="BZ28" i="12"/>
  <c r="CC118" i="11"/>
  <c r="CC120" i="11" s="1"/>
  <c r="CC168" i="11" s="1"/>
  <c r="BX26" i="6"/>
  <c r="CD141" i="6"/>
  <c r="CD142" i="6" s="1"/>
  <c r="CD135" i="6"/>
  <c r="CD136" i="6" s="1"/>
  <c r="CC90" i="11"/>
  <c r="CC92" i="11" s="1"/>
  <c r="CC166" i="11" s="1"/>
  <c r="CD308" i="6"/>
  <c r="CD386" i="6"/>
  <c r="CC104" i="11"/>
  <c r="CC106" i="11" s="1"/>
  <c r="CC167" i="11" s="1"/>
  <c r="CE68" i="11"/>
  <c r="CE70" i="11" s="1"/>
  <c r="BY392" i="6"/>
  <c r="BY13" i="26" s="1"/>
  <c r="CB57" i="11"/>
  <c r="CB40" i="12" s="1"/>
  <c r="CC162" i="11"/>
  <c r="CC171" i="11" s="1"/>
  <c r="CA387" i="6"/>
  <c r="CA381" i="6"/>
  <c r="CB56" i="11"/>
  <c r="CB37" i="11"/>
  <c r="CC39" i="11" s="1"/>
  <c r="CB45" i="11"/>
  <c r="CC47" i="11" s="1"/>
  <c r="CB375" i="6"/>
  <c r="CB376" i="6" s="1"/>
  <c r="CB377" i="6" s="1"/>
  <c r="CB31" i="11"/>
  <c r="CE7" i="6"/>
  <c r="CE233" i="6" s="1"/>
  <c r="CE12" i="12"/>
  <c r="CE13" i="11"/>
  <c r="CE6" i="12"/>
  <c r="CE13" i="12" s="1"/>
  <c r="CE73" i="6"/>
  <c r="CE91" i="6" s="1"/>
  <c r="CE75" i="6"/>
  <c r="CE93" i="6" s="1"/>
  <c r="CE77" i="6"/>
  <c r="CE95" i="6" s="1"/>
  <c r="CE79" i="6"/>
  <c r="CE97" i="6" s="1"/>
  <c r="CE81" i="6"/>
  <c r="CE99" i="6" s="1"/>
  <c r="CE72" i="6"/>
  <c r="CE90" i="6" s="1"/>
  <c r="CE74" i="6"/>
  <c r="CE92" i="6" s="1"/>
  <c r="CE76" i="6"/>
  <c r="CE94" i="6" s="1"/>
  <c r="CE78" i="6"/>
  <c r="CE96" i="6" s="1"/>
  <c r="CE80" i="6"/>
  <c r="CE98" i="6" s="1"/>
  <c r="CE6" i="11"/>
  <c r="CE52" i="11" s="1"/>
  <c r="CE106" i="6"/>
  <c r="CE6" i="35"/>
  <c r="CE6" i="22"/>
  <c r="CE6" i="26"/>
  <c r="CE6" i="13"/>
  <c r="CE6" i="14"/>
  <c r="CE6" i="16"/>
  <c r="CE6" i="17"/>
  <c r="CE120" i="6"/>
  <c r="CE105" i="6"/>
  <c r="CE121" i="6"/>
  <c r="CE107" i="6"/>
  <c r="CE122" i="6"/>
  <c r="CE123" i="6"/>
  <c r="CE108" i="6"/>
  <c r="CE124" i="6"/>
  <c r="CE109" i="6"/>
  <c r="CE110" i="6"/>
  <c r="CE125" i="6"/>
  <c r="CE126" i="6"/>
  <c r="CE111" i="6"/>
  <c r="CE112" i="6"/>
  <c r="CE127" i="6"/>
  <c r="CE113" i="6"/>
  <c r="CE128" i="6"/>
  <c r="CE114" i="6"/>
  <c r="CE129" i="6"/>
  <c r="CF8" i="12"/>
  <c r="CF8" i="11"/>
  <c r="CF8" i="35"/>
  <c r="CF8" i="14"/>
  <c r="CF8" i="26"/>
  <c r="CF8" i="22"/>
  <c r="CF8" i="13"/>
  <c r="CF8" i="16"/>
  <c r="CF8" i="17"/>
  <c r="CH64" i="6"/>
  <c r="CG65" i="6"/>
  <c r="CG8" i="6"/>
  <c r="BZ390" i="6"/>
  <c r="CA378" i="6"/>
  <c r="BZ384" i="6"/>
  <c r="CC84" i="12"/>
  <c r="CC143" i="12"/>
  <c r="CC142" i="12"/>
  <c r="CC144" i="12"/>
  <c r="CC67" i="11"/>
  <c r="CC66" i="11" s="1"/>
  <c r="CC347" i="6"/>
  <c r="CC349" i="6" s="1"/>
  <c r="CD380" i="6"/>
  <c r="CD130" i="6"/>
  <c r="CD338" i="6"/>
  <c r="CD285" i="6"/>
  <c r="CD389" i="6"/>
  <c r="CD115" i="6"/>
  <c r="CD100" i="6"/>
  <c r="CD206" i="6" s="1"/>
  <c r="CD91" i="11"/>
  <c r="CD105" i="11"/>
  <c r="CD119" i="11"/>
  <c r="CD133" i="11"/>
  <c r="CD130" i="11" s="1"/>
  <c r="CD131" i="11" s="1"/>
  <c r="CD147" i="11"/>
  <c r="CD144" i="11" s="1"/>
  <c r="CD145" i="11" s="1"/>
  <c r="CD161" i="11"/>
  <c r="CD158" i="11" s="1"/>
  <c r="CD159" i="11" s="1"/>
  <c r="CD160" i="11" s="1"/>
  <c r="CD58" i="11"/>
  <c r="CD41" i="12" s="1"/>
  <c r="CD14" i="11"/>
  <c r="CD348" i="6"/>
  <c r="CD82" i="6"/>
  <c r="CD83" i="6" s="1"/>
  <c r="CJ9" i="36"/>
  <c r="CI75" i="36"/>
  <c r="CI64" i="36"/>
  <c r="CI53" i="36"/>
  <c r="CI42" i="36"/>
  <c r="CI31" i="36"/>
  <c r="CI20" i="36"/>
  <c r="CE216" i="12"/>
  <c r="CE46" i="11"/>
  <c r="CE38" i="11"/>
  <c r="CF6" i="6"/>
  <c r="CG63" i="6"/>
  <c r="CF67" i="6"/>
  <c r="CB217" i="12"/>
  <c r="CB107" i="12"/>
  <c r="CF12" i="11"/>
  <c r="CF66" i="6"/>
  <c r="CE134" i="12"/>
  <c r="CE92" i="12"/>
  <c r="CE201" i="11" s="1"/>
  <c r="CC204" i="6"/>
  <c r="CC20" i="6"/>
  <c r="CC396" i="6" s="1"/>
  <c r="CC30" i="11"/>
  <c r="CB205" i="6"/>
  <c r="CB212" i="6" s="1"/>
  <c r="CD7" i="12"/>
  <c r="CD7" i="11"/>
  <c r="CD330" i="6"/>
  <c r="CD331" i="6" s="1"/>
  <c r="CD7" i="35"/>
  <c r="CD7" i="16"/>
  <c r="CD7" i="22"/>
  <c r="CD7" i="13"/>
  <c r="CD7" i="26"/>
  <c r="CD7" i="17"/>
  <c r="CD7" i="14"/>
  <c r="CD298" i="6"/>
  <c r="CD383" i="6"/>
  <c r="CD14" i="12"/>
  <c r="CD15" i="12" s="1"/>
  <c r="CD206" i="12"/>
  <c r="CD262" i="12" s="1"/>
  <c r="CA39" i="12"/>
  <c r="CA43" i="12" s="1"/>
  <c r="CA59" i="11"/>
  <c r="CA71" i="11" s="1"/>
  <c r="CA72" i="11" s="1"/>
  <c r="CB172" i="11"/>
  <c r="CB25" i="12" s="1"/>
  <c r="CB26" i="12" s="1"/>
  <c r="CD132" i="11" l="1"/>
  <c r="CC247" i="6"/>
  <c r="CC254" i="6"/>
  <c r="CD236" i="6"/>
  <c r="CD237" i="6" s="1"/>
  <c r="CD239" i="6" s="1"/>
  <c r="CD241" i="6" s="1"/>
  <c r="CD265" i="6" s="1"/>
  <c r="CC24" i="11"/>
  <c r="CE234" i="6"/>
  <c r="CE19" i="11" s="1"/>
  <c r="CE18" i="11"/>
  <c r="BY248" i="6"/>
  <c r="AR210" i="6"/>
  <c r="AS208" i="6"/>
  <c r="AS217" i="6" s="1"/>
  <c r="CD146" i="11"/>
  <c r="CD148" i="11" s="1"/>
  <c r="CD170" i="11" s="1"/>
  <c r="CB218" i="6"/>
  <c r="CC209" i="6"/>
  <c r="CC213" i="6"/>
  <c r="CE167" i="6"/>
  <c r="CE183" i="6"/>
  <c r="CF164" i="6"/>
  <c r="CF163" i="6"/>
  <c r="AV16" i="6"/>
  <c r="AW15" i="6"/>
  <c r="CD143" i="6"/>
  <c r="BW259" i="6"/>
  <c r="BY255" i="6"/>
  <c r="BY37" i="12"/>
  <c r="BY45" i="12" s="1"/>
  <c r="BY208" i="12" s="1"/>
  <c r="BY224" i="12" s="1"/>
  <c r="BY225" i="12" s="1"/>
  <c r="BY226" i="12" s="1"/>
  <c r="BX257" i="6"/>
  <c r="BX250" i="6"/>
  <c r="CF187" i="11"/>
  <c r="CF188" i="11"/>
  <c r="CF185" i="11"/>
  <c r="CF186" i="11"/>
  <c r="BY256" i="6"/>
  <c r="BY249" i="6"/>
  <c r="BX149" i="12"/>
  <c r="BX148" i="12"/>
  <c r="BX147" i="12"/>
  <c r="BZ31" i="12"/>
  <c r="BZ37" i="12" s="1"/>
  <c r="BZ45" i="12" s="1"/>
  <c r="BZ208" i="12" s="1"/>
  <c r="BZ224" i="12" s="1"/>
  <c r="BZ225" i="12" s="1"/>
  <c r="BZ226" i="12" s="1"/>
  <c r="CA30" i="12"/>
  <c r="CB25" i="11"/>
  <c r="CA29" i="12"/>
  <c r="CB22" i="11"/>
  <c r="CA17" i="6"/>
  <c r="CA26" i="11"/>
  <c r="CA28" i="12"/>
  <c r="CB21" i="11"/>
  <c r="BZ392" i="6"/>
  <c r="BZ13" i="26" s="1"/>
  <c r="BY26" i="6"/>
  <c r="CE141" i="6"/>
  <c r="CE142" i="6" s="1"/>
  <c r="CE135" i="6"/>
  <c r="CE136" i="6" s="1"/>
  <c r="CD116" i="11"/>
  <c r="CD117" i="11" s="1"/>
  <c r="CD118" i="11" s="1"/>
  <c r="CD120" i="11" s="1"/>
  <c r="CD168" i="11" s="1"/>
  <c r="CE386" i="6"/>
  <c r="CE308" i="6"/>
  <c r="CF68" i="11"/>
  <c r="CF70" i="11" s="1"/>
  <c r="CD88" i="11"/>
  <c r="CD89" i="11" s="1"/>
  <c r="CD90" i="11" s="1"/>
  <c r="CD92" i="11" s="1"/>
  <c r="CD166" i="11" s="1"/>
  <c r="CD102" i="11"/>
  <c r="CD103" i="11" s="1"/>
  <c r="CD104" i="11" s="1"/>
  <c r="CD106" i="11" s="1"/>
  <c r="CD167" i="11" s="1"/>
  <c r="CC57" i="11"/>
  <c r="CC40" i="12" s="1"/>
  <c r="CD162" i="11"/>
  <c r="CD171" i="11" s="1"/>
  <c r="CD134" i="11"/>
  <c r="CD169" i="11" s="1"/>
  <c r="CB387" i="6"/>
  <c r="CB381" i="6"/>
  <c r="CC56" i="11"/>
  <c r="CD30" i="11"/>
  <c r="CC37" i="11"/>
  <c r="CD39" i="11" s="1"/>
  <c r="CC45" i="11"/>
  <c r="CD47" i="11" s="1"/>
  <c r="CC375" i="6"/>
  <c r="CC376" i="6" s="1"/>
  <c r="CC377" i="6" s="1"/>
  <c r="CC31" i="11"/>
  <c r="CF216" i="12"/>
  <c r="CF46" i="11"/>
  <c r="CF38" i="11"/>
  <c r="CH63" i="6"/>
  <c r="CG6" i="6"/>
  <c r="CG67" i="6"/>
  <c r="CD347" i="6"/>
  <c r="CD349" i="6" s="1"/>
  <c r="CC217" i="12"/>
  <c r="CC107" i="12"/>
  <c r="CA390" i="6"/>
  <c r="CA384" i="6"/>
  <c r="CB378" i="6"/>
  <c r="CG8" i="12"/>
  <c r="CG8" i="35"/>
  <c r="CG8" i="14"/>
  <c r="CG8" i="26"/>
  <c r="CG8" i="22"/>
  <c r="CG8" i="11"/>
  <c r="CG8" i="16"/>
  <c r="CG8" i="17"/>
  <c r="CG8" i="13"/>
  <c r="CI64" i="6"/>
  <c r="CH65" i="6"/>
  <c r="CH8" i="6"/>
  <c r="CE380" i="6"/>
  <c r="CE130" i="6"/>
  <c r="CE91" i="11"/>
  <c r="CE105" i="11"/>
  <c r="CE119" i="11"/>
  <c r="CE133" i="11"/>
  <c r="CE130" i="11" s="1"/>
  <c r="CE131" i="11" s="1"/>
  <c r="CE147" i="11"/>
  <c r="CE144" i="11" s="1"/>
  <c r="CE145" i="11" s="1"/>
  <c r="CE161" i="11"/>
  <c r="CE158" i="11" s="1"/>
  <c r="CE159" i="11" s="1"/>
  <c r="CE160" i="11" s="1"/>
  <c r="CE58" i="11"/>
  <c r="CE41" i="12" s="1"/>
  <c r="CE14" i="11"/>
  <c r="CE7" i="12"/>
  <c r="CE7" i="11"/>
  <c r="CE330" i="6"/>
  <c r="CE331" i="6" s="1"/>
  <c r="CE7" i="13"/>
  <c r="CE7" i="26"/>
  <c r="CE7" i="17"/>
  <c r="CE7" i="14"/>
  <c r="CE7" i="35"/>
  <c r="CE7" i="16"/>
  <c r="CE7" i="22"/>
  <c r="CB39" i="12"/>
  <c r="CB43" i="12" s="1"/>
  <c r="CB59" i="11"/>
  <c r="CB71" i="11" s="1"/>
  <c r="CB72" i="11" s="1"/>
  <c r="CD84" i="12"/>
  <c r="CD143" i="12"/>
  <c r="CD144" i="12"/>
  <c r="CD67" i="11"/>
  <c r="CD66" i="11" s="1"/>
  <c r="CD142" i="12"/>
  <c r="CC205" i="6"/>
  <c r="CC212" i="6" s="1"/>
  <c r="CF7" i="6"/>
  <c r="CF233" i="6" s="1"/>
  <c r="CF12" i="12"/>
  <c r="CF13" i="11"/>
  <c r="CF6" i="12"/>
  <c r="CF13" i="12" s="1"/>
  <c r="CF72" i="6"/>
  <c r="CF90" i="6" s="1"/>
  <c r="CF74" i="6"/>
  <c r="CF92" i="6" s="1"/>
  <c r="CF76" i="6"/>
  <c r="CF94" i="6" s="1"/>
  <c r="CF78" i="6"/>
  <c r="CF96" i="6" s="1"/>
  <c r="CF80" i="6"/>
  <c r="CF98" i="6" s="1"/>
  <c r="CF73" i="6"/>
  <c r="CF91" i="6" s="1"/>
  <c r="CF75" i="6"/>
  <c r="CF93" i="6" s="1"/>
  <c r="CF77" i="6"/>
  <c r="CF95" i="6" s="1"/>
  <c r="CF79" i="6"/>
  <c r="CF97" i="6" s="1"/>
  <c r="CF81" i="6"/>
  <c r="CF99" i="6" s="1"/>
  <c r="CF6" i="11"/>
  <c r="CF52" i="11" s="1"/>
  <c r="CF106" i="6"/>
  <c r="CF6" i="35"/>
  <c r="CF6" i="22"/>
  <c r="CF6" i="14"/>
  <c r="CF6" i="26"/>
  <c r="CF6" i="16"/>
  <c r="CF6" i="17"/>
  <c r="CF6" i="13"/>
  <c r="CF105" i="6"/>
  <c r="CF121" i="6"/>
  <c r="CF120" i="6"/>
  <c r="CF107" i="6"/>
  <c r="CF122" i="6"/>
  <c r="CF108" i="6"/>
  <c r="CF123" i="6"/>
  <c r="CF109" i="6"/>
  <c r="CF124" i="6"/>
  <c r="CF110" i="6"/>
  <c r="CF125" i="6"/>
  <c r="CF126" i="6"/>
  <c r="CF111" i="6"/>
  <c r="CF112" i="6"/>
  <c r="CF127" i="6"/>
  <c r="CF113" i="6"/>
  <c r="CF128" i="6"/>
  <c r="CF114" i="6"/>
  <c r="CF129" i="6"/>
  <c r="CJ75" i="36"/>
  <c r="CJ64" i="36"/>
  <c r="CJ53" i="36"/>
  <c r="CJ42" i="36"/>
  <c r="CJ31" i="36"/>
  <c r="CJ20" i="36"/>
  <c r="CK9" i="36"/>
  <c r="CD204" i="6"/>
  <c r="CD20" i="6"/>
  <c r="CD396" i="6" s="1"/>
  <c r="CG12" i="11"/>
  <c r="CG66" i="6"/>
  <c r="CF134" i="12"/>
  <c r="CF92" i="12"/>
  <c r="CF201" i="11" s="1"/>
  <c r="CE338" i="6"/>
  <c r="CE285" i="6"/>
  <c r="CE389" i="6"/>
  <c r="CE115" i="6"/>
  <c r="CE100" i="6"/>
  <c r="CE206" i="6" s="1"/>
  <c r="CE298" i="6"/>
  <c r="CE383" i="6"/>
  <c r="CE348" i="6"/>
  <c r="CE82" i="6"/>
  <c r="CE83" i="6" s="1"/>
  <c r="CE14" i="12"/>
  <c r="CE15" i="12" s="1"/>
  <c r="CE206" i="12"/>
  <c r="CE262" i="12" s="1"/>
  <c r="CC172" i="11"/>
  <c r="CC25" i="12" s="1"/>
  <c r="CC26" i="12" s="1"/>
  <c r="CE132" i="11" l="1"/>
  <c r="CE134" i="11" s="1"/>
  <c r="CE169" i="11" s="1"/>
  <c r="CD247" i="6"/>
  <c r="CD254" i="6"/>
  <c r="CF234" i="6"/>
  <c r="CF19" i="11" s="1"/>
  <c r="CF18" i="11"/>
  <c r="CE236" i="6"/>
  <c r="CE237" i="6" s="1"/>
  <c r="CE239" i="6" s="1"/>
  <c r="CE241" i="6" s="1"/>
  <c r="CE265" i="6" s="1"/>
  <c r="CD24" i="11"/>
  <c r="BZ248" i="6"/>
  <c r="AT208" i="6"/>
  <c r="AT217" i="6" s="1"/>
  <c r="AS210" i="6"/>
  <c r="CE146" i="11"/>
  <c r="CE148" i="11" s="1"/>
  <c r="CE170" i="11" s="1"/>
  <c r="CC218" i="6"/>
  <c r="CD209" i="6"/>
  <c r="CD213" i="6"/>
  <c r="CF183" i="6"/>
  <c r="CF167" i="6"/>
  <c r="CG164" i="6"/>
  <c r="CG163" i="6"/>
  <c r="AW16" i="6"/>
  <c r="AX15" i="6"/>
  <c r="CE143" i="6"/>
  <c r="BY257" i="6"/>
  <c r="BY83" i="12"/>
  <c r="BY148" i="12" s="1"/>
  <c r="BX259" i="6"/>
  <c r="BZ255" i="6"/>
  <c r="BZ256" i="6" s="1"/>
  <c r="BY250" i="6"/>
  <c r="CG187" i="11"/>
  <c r="CG188" i="11"/>
  <c r="BZ249" i="6"/>
  <c r="CG185" i="11"/>
  <c r="CG186" i="11"/>
  <c r="BZ83" i="12"/>
  <c r="CA31" i="12"/>
  <c r="CB17" i="6"/>
  <c r="CB26" i="11"/>
  <c r="CC22" i="11"/>
  <c r="CB29" i="12"/>
  <c r="CB30" i="12"/>
  <c r="CC25" i="11"/>
  <c r="CB28" i="12"/>
  <c r="CC21" i="11"/>
  <c r="BZ26" i="6"/>
  <c r="CE116" i="11"/>
  <c r="CE117" i="11" s="1"/>
  <c r="CE118" i="11" s="1"/>
  <c r="CE120" i="11" s="1"/>
  <c r="CE168" i="11" s="1"/>
  <c r="CF141" i="6"/>
  <c r="CF142" i="6" s="1"/>
  <c r="CF135" i="6"/>
  <c r="CF136" i="6" s="1"/>
  <c r="CF308" i="6"/>
  <c r="CF386" i="6"/>
  <c r="CE88" i="11"/>
  <c r="CE89" i="11" s="1"/>
  <c r="CE90" i="11" s="1"/>
  <c r="CE92" i="11" s="1"/>
  <c r="CE166" i="11" s="1"/>
  <c r="CG68" i="11"/>
  <c r="CG70" i="11" s="1"/>
  <c r="CE102" i="11"/>
  <c r="CE103" i="11" s="1"/>
  <c r="CE104" i="11" s="1"/>
  <c r="CE106" i="11" s="1"/>
  <c r="CE167" i="11" s="1"/>
  <c r="CA392" i="6"/>
  <c r="CA26" i="6" s="1"/>
  <c r="CE162" i="11"/>
  <c r="CE171" i="11" s="1"/>
  <c r="CD57" i="11"/>
  <c r="CD40" i="12" s="1"/>
  <c r="CC387" i="6"/>
  <c r="CC381" i="6"/>
  <c r="CD56" i="11"/>
  <c r="CE204" i="6"/>
  <c r="CE20" i="6"/>
  <c r="CE396" i="6" s="1"/>
  <c r="CG7" i="6"/>
  <c r="CG233" i="6" s="1"/>
  <c r="CG12" i="12"/>
  <c r="CG13" i="11"/>
  <c r="CL9" i="36"/>
  <c r="CK75" i="36"/>
  <c r="CK64" i="36"/>
  <c r="CK53" i="36"/>
  <c r="CK42" i="36"/>
  <c r="CK31" i="36"/>
  <c r="CK20" i="36"/>
  <c r="CF380" i="6"/>
  <c r="CF130" i="6"/>
  <c r="CF338" i="6"/>
  <c r="CF285" i="6"/>
  <c r="CF389" i="6"/>
  <c r="CF115" i="6"/>
  <c r="CF100" i="6"/>
  <c r="CF206" i="6" s="1"/>
  <c r="CF91" i="11"/>
  <c r="CF105" i="11"/>
  <c r="CF119" i="11"/>
  <c r="CF133" i="11"/>
  <c r="CF130" i="11" s="1"/>
  <c r="CF131" i="11" s="1"/>
  <c r="CF147" i="11"/>
  <c r="CF144" i="11" s="1"/>
  <c r="CF145" i="11" s="1"/>
  <c r="CF161" i="11"/>
  <c r="CF158" i="11" s="1"/>
  <c r="CF159" i="11" s="1"/>
  <c r="CF160" i="11" s="1"/>
  <c r="CF58" i="11"/>
  <c r="CF41" i="12" s="1"/>
  <c r="CF14" i="11"/>
  <c r="CF348" i="6"/>
  <c r="CF82" i="6"/>
  <c r="CF83" i="6" s="1"/>
  <c r="CF7" i="12"/>
  <c r="CF7" i="11"/>
  <c r="CF330" i="6"/>
  <c r="CF331" i="6" s="1"/>
  <c r="CF7" i="35"/>
  <c r="CF7" i="16"/>
  <c r="CF7" i="22"/>
  <c r="CF7" i="13"/>
  <c r="CF7" i="26"/>
  <c r="CF7" i="17"/>
  <c r="CF7" i="14"/>
  <c r="CH12" i="11"/>
  <c r="CH66" i="6"/>
  <c r="CG134" i="12"/>
  <c r="CG92" i="12"/>
  <c r="CG201" i="11" s="1"/>
  <c r="CG6" i="12"/>
  <c r="CG13" i="12" s="1"/>
  <c r="CG73" i="6"/>
  <c r="CG91" i="6" s="1"/>
  <c r="CG75" i="6"/>
  <c r="CG93" i="6" s="1"/>
  <c r="CG77" i="6"/>
  <c r="CG95" i="6" s="1"/>
  <c r="CG79" i="6"/>
  <c r="CG97" i="6" s="1"/>
  <c r="CG81" i="6"/>
  <c r="CG99" i="6" s="1"/>
  <c r="CG72" i="6"/>
  <c r="CG90" i="6" s="1"/>
  <c r="CG74" i="6"/>
  <c r="CG92" i="6" s="1"/>
  <c r="CG76" i="6"/>
  <c r="CG94" i="6" s="1"/>
  <c r="CG78" i="6"/>
  <c r="CG96" i="6" s="1"/>
  <c r="CG80" i="6"/>
  <c r="CG98" i="6" s="1"/>
  <c r="CG6" i="11"/>
  <c r="CG52" i="11" s="1"/>
  <c r="CG106" i="6"/>
  <c r="CG6" i="35"/>
  <c r="CG6" i="22"/>
  <c r="CG6" i="14"/>
  <c r="CG6" i="13"/>
  <c r="CG6" i="26"/>
  <c r="CG6" i="16"/>
  <c r="CG6" i="17"/>
  <c r="CG120" i="6"/>
  <c r="CG105" i="6"/>
  <c r="CG121" i="6"/>
  <c r="CG107" i="6"/>
  <c r="CG122" i="6"/>
  <c r="CG123" i="6"/>
  <c r="CG108" i="6"/>
  <c r="CG124" i="6"/>
  <c r="CG109" i="6"/>
  <c r="CG110" i="6"/>
  <c r="CG125" i="6"/>
  <c r="CG126" i="6"/>
  <c r="CG111" i="6"/>
  <c r="CG112" i="6"/>
  <c r="CG127" i="6"/>
  <c r="CG113" i="6"/>
  <c r="CG128" i="6"/>
  <c r="CG114" i="6"/>
  <c r="CG129" i="6"/>
  <c r="CD37" i="11"/>
  <c r="CE39" i="11" s="1"/>
  <c r="CD45" i="11"/>
  <c r="CE47" i="11" s="1"/>
  <c r="CD375" i="6"/>
  <c r="CD376" i="6" s="1"/>
  <c r="CD377" i="6" s="1"/>
  <c r="CD31" i="11"/>
  <c r="CC39" i="12"/>
  <c r="CC43" i="12" s="1"/>
  <c r="CC59" i="11"/>
  <c r="CC71" i="11" s="1"/>
  <c r="CC72" i="11" s="1"/>
  <c r="CE84" i="12"/>
  <c r="CE143" i="12"/>
  <c r="CE142" i="12"/>
  <c r="CE144" i="12"/>
  <c r="CE67" i="11"/>
  <c r="CE66" i="11" s="1"/>
  <c r="CE347" i="6"/>
  <c r="CE349" i="6" s="1"/>
  <c r="CG216" i="12"/>
  <c r="CG46" i="11"/>
  <c r="CG38" i="11"/>
  <c r="CD205" i="6"/>
  <c r="CD212" i="6" s="1"/>
  <c r="CF298" i="6"/>
  <c r="CF383" i="6"/>
  <c r="CF14" i="12"/>
  <c r="CF15" i="12" s="1"/>
  <c r="CF206" i="12"/>
  <c r="CF262" i="12" s="1"/>
  <c r="CD217" i="12"/>
  <c r="CD107" i="12"/>
  <c r="CE30" i="11"/>
  <c r="CH8" i="12"/>
  <c r="CH8" i="11"/>
  <c r="CH8" i="35"/>
  <c r="CH8" i="13"/>
  <c r="CH8" i="14"/>
  <c r="CH8" i="26"/>
  <c r="CH8" i="22"/>
  <c r="CH8" i="16"/>
  <c r="CH8" i="17"/>
  <c r="CJ64" i="6"/>
  <c r="CI65" i="6"/>
  <c r="CI8" i="6"/>
  <c r="CB390" i="6"/>
  <c r="CC378" i="6"/>
  <c r="CB384" i="6"/>
  <c r="CH6" i="6"/>
  <c r="CI63" i="6"/>
  <c r="CH67" i="6"/>
  <c r="CD172" i="11"/>
  <c r="CD25" i="12" s="1"/>
  <c r="CD26" i="12" s="1"/>
  <c r="CF132" i="11" l="1"/>
  <c r="CF134" i="11" s="1"/>
  <c r="CF169" i="11" s="1"/>
  <c r="CE247" i="6"/>
  <c r="CE254" i="6"/>
  <c r="CG234" i="6"/>
  <c r="CG19" i="11" s="1"/>
  <c r="CG18" i="11"/>
  <c r="CF236" i="6"/>
  <c r="CF237" i="6" s="1"/>
  <c r="CF239" i="6" s="1"/>
  <c r="CF241" i="6" s="1"/>
  <c r="CF265" i="6" s="1"/>
  <c r="CE24" i="11"/>
  <c r="CA248" i="6"/>
  <c r="CA249" i="6" s="1"/>
  <c r="CA250" i="6" s="1"/>
  <c r="AT210" i="6"/>
  <c r="AU208" i="6"/>
  <c r="AU217" i="6" s="1"/>
  <c r="CF146" i="11"/>
  <c r="CF148" i="11" s="1"/>
  <c r="CF170" i="11" s="1"/>
  <c r="CD218" i="6"/>
  <c r="CE209" i="6"/>
  <c r="CE213" i="6"/>
  <c r="CG167" i="6"/>
  <c r="CG183" i="6"/>
  <c r="CH164" i="6"/>
  <c r="CH163" i="6"/>
  <c r="AX16" i="6"/>
  <c r="AY15" i="6"/>
  <c r="CF143" i="6"/>
  <c r="BY259" i="6"/>
  <c r="BZ250" i="6"/>
  <c r="CA255" i="6"/>
  <c r="CA256" i="6" s="1"/>
  <c r="CA257" i="6" s="1"/>
  <c r="BZ147" i="12"/>
  <c r="BY149" i="12"/>
  <c r="BY147" i="12"/>
  <c r="BY85" i="12"/>
  <c r="BY87" i="12" s="1"/>
  <c r="BY113" i="12" s="1"/>
  <c r="CA37" i="12"/>
  <c r="CA45" i="12" s="1"/>
  <c r="CA208" i="12" s="1"/>
  <c r="CA224" i="12" s="1"/>
  <c r="CA225" i="12" s="1"/>
  <c r="CA226" i="12" s="1"/>
  <c r="BZ257" i="6"/>
  <c r="CH187" i="11"/>
  <c r="CH188" i="11"/>
  <c r="CH185" i="11"/>
  <c r="CH186" i="11"/>
  <c r="BZ85" i="12"/>
  <c r="BZ149" i="12"/>
  <c r="BZ148" i="12"/>
  <c r="CB31" i="12"/>
  <c r="CC30" i="12"/>
  <c r="CD25" i="11"/>
  <c r="CC17" i="6"/>
  <c r="CC26" i="11"/>
  <c r="CD22" i="11"/>
  <c r="CC29" i="12"/>
  <c r="CD21" i="11"/>
  <c r="CC28" i="12"/>
  <c r="CF116" i="11"/>
  <c r="CF117" i="11" s="1"/>
  <c r="CF118" i="11" s="1"/>
  <c r="CF120" i="11" s="1"/>
  <c r="CF168" i="11" s="1"/>
  <c r="CG135" i="6"/>
  <c r="CG136" i="6" s="1"/>
  <c r="CG141" i="6"/>
  <c r="CG142" i="6" s="1"/>
  <c r="CB392" i="6"/>
  <c r="CB13" i="26" s="1"/>
  <c r="CG308" i="6"/>
  <c r="CG386" i="6"/>
  <c r="CA13" i="26"/>
  <c r="CH68" i="11"/>
  <c r="CH70" i="11" s="1"/>
  <c r="CF88" i="11"/>
  <c r="CF89" i="11" s="1"/>
  <c r="CF90" i="11" s="1"/>
  <c r="CF92" i="11" s="1"/>
  <c r="CF166" i="11" s="1"/>
  <c r="CF102" i="11"/>
  <c r="CF103" i="11" s="1"/>
  <c r="CF104" i="11" s="1"/>
  <c r="CF106" i="11" s="1"/>
  <c r="CF167" i="11" s="1"/>
  <c r="CE172" i="11"/>
  <c r="CE25" i="12" s="1"/>
  <c r="CE26" i="12" s="1"/>
  <c r="CD387" i="6"/>
  <c r="CD381" i="6"/>
  <c r="CE56" i="11"/>
  <c r="CE57" i="11"/>
  <c r="CE40" i="12" s="1"/>
  <c r="CF162" i="11"/>
  <c r="CF171" i="11" s="1"/>
  <c r="CH6" i="12"/>
  <c r="CH13" i="12" s="1"/>
  <c r="CH72" i="6"/>
  <c r="CH90" i="6" s="1"/>
  <c r="CH74" i="6"/>
  <c r="CH92" i="6" s="1"/>
  <c r="CH76" i="6"/>
  <c r="CH94" i="6" s="1"/>
  <c r="CH78" i="6"/>
  <c r="CH96" i="6" s="1"/>
  <c r="CH80" i="6"/>
  <c r="CH98" i="6" s="1"/>
  <c r="CH73" i="6"/>
  <c r="CH91" i="6" s="1"/>
  <c r="CH75" i="6"/>
  <c r="CH93" i="6" s="1"/>
  <c r="CH77" i="6"/>
  <c r="CH95" i="6" s="1"/>
  <c r="CH79" i="6"/>
  <c r="CH97" i="6" s="1"/>
  <c r="CH81" i="6"/>
  <c r="CH99" i="6" s="1"/>
  <c r="CH6" i="11"/>
  <c r="CH52" i="11" s="1"/>
  <c r="CH106" i="6"/>
  <c r="CH6" i="35"/>
  <c r="CH6" i="22"/>
  <c r="CH6" i="14"/>
  <c r="CH6" i="26"/>
  <c r="CH6" i="16"/>
  <c r="CH6" i="17"/>
  <c r="CH6" i="13"/>
  <c r="CH105" i="6"/>
  <c r="CH121" i="6"/>
  <c r="CH120" i="6"/>
  <c r="CH107" i="6"/>
  <c r="CH122" i="6"/>
  <c r="CH108" i="6"/>
  <c r="CH123" i="6"/>
  <c r="CH109" i="6"/>
  <c r="CH124" i="6"/>
  <c r="CH110" i="6"/>
  <c r="CH125" i="6"/>
  <c r="CH126" i="6"/>
  <c r="CH111" i="6"/>
  <c r="CH112" i="6"/>
  <c r="CH127" i="6"/>
  <c r="CH113" i="6"/>
  <c r="CH128" i="6"/>
  <c r="CH114" i="6"/>
  <c r="CH129" i="6"/>
  <c r="CC390" i="6"/>
  <c r="CC384" i="6"/>
  <c r="CD378" i="6"/>
  <c r="CI8" i="12"/>
  <c r="CI8" i="35"/>
  <c r="CI8" i="14"/>
  <c r="CI8" i="26"/>
  <c r="CI8" i="22"/>
  <c r="CI8" i="11"/>
  <c r="CI8" i="16"/>
  <c r="CI8" i="17"/>
  <c r="CI8" i="13"/>
  <c r="CK64" i="6"/>
  <c r="CJ65" i="6"/>
  <c r="CJ8" i="6"/>
  <c r="CE37" i="11"/>
  <c r="CF39" i="11" s="1"/>
  <c r="CE45" i="11"/>
  <c r="CF47" i="11" s="1"/>
  <c r="CE375" i="6"/>
  <c r="CE376" i="6" s="1"/>
  <c r="CE377" i="6" s="1"/>
  <c r="CE31" i="11"/>
  <c r="CG338" i="6"/>
  <c r="CG285" i="6"/>
  <c r="CG389" i="6"/>
  <c r="CG115" i="6"/>
  <c r="CG298" i="6"/>
  <c r="CG383" i="6"/>
  <c r="CG348" i="6"/>
  <c r="CG82" i="6"/>
  <c r="CG83" i="6" s="1"/>
  <c r="CG14" i="12"/>
  <c r="CG15" i="12" s="1"/>
  <c r="CG206" i="12"/>
  <c r="CG262" i="12" s="1"/>
  <c r="CH7" i="6"/>
  <c r="CH233" i="6" s="1"/>
  <c r="CH12" i="12"/>
  <c r="CH13" i="11"/>
  <c r="CF347" i="6"/>
  <c r="CF349" i="6" s="1"/>
  <c r="CL75" i="36"/>
  <c r="CL64" i="36"/>
  <c r="CL53" i="36"/>
  <c r="CL42" i="36"/>
  <c r="CL31" i="36"/>
  <c r="CL20" i="36"/>
  <c r="CM9" i="36"/>
  <c r="CG7" i="12"/>
  <c r="CG7" i="11"/>
  <c r="CG330" i="6"/>
  <c r="CG331" i="6" s="1"/>
  <c r="CG7" i="13"/>
  <c r="CG7" i="26"/>
  <c r="CG7" i="17"/>
  <c r="CG7" i="14"/>
  <c r="CG7" i="35"/>
  <c r="CG7" i="16"/>
  <c r="CG7" i="22"/>
  <c r="CE205" i="6"/>
  <c r="CE212" i="6" s="1"/>
  <c r="CD39" i="12"/>
  <c r="CD43" i="12" s="1"/>
  <c r="CD59" i="11"/>
  <c r="CD71" i="11" s="1"/>
  <c r="CD72" i="11" s="1"/>
  <c r="CJ63" i="6"/>
  <c r="CI6" i="6"/>
  <c r="CI67" i="6"/>
  <c r="CI12" i="11"/>
  <c r="CI66" i="6"/>
  <c r="CH134" i="12"/>
  <c r="CH92" i="12"/>
  <c r="CH201" i="11" s="1"/>
  <c r="CF84" i="12"/>
  <c r="CF143" i="12"/>
  <c r="CF144" i="12"/>
  <c r="CF67" i="11"/>
  <c r="CF66" i="11" s="1"/>
  <c r="CF142" i="12"/>
  <c r="CE217" i="12"/>
  <c r="CE107" i="12"/>
  <c r="CG380" i="6"/>
  <c r="CG130" i="6"/>
  <c r="CG100" i="6"/>
  <c r="CG206" i="6" s="1"/>
  <c r="CG91" i="11"/>
  <c r="CG105" i="11"/>
  <c r="CG119" i="11"/>
  <c r="CG116" i="11" s="1"/>
  <c r="CG117" i="11" s="1"/>
  <c r="CG133" i="11"/>
  <c r="CG130" i="11" s="1"/>
  <c r="CG131" i="11" s="1"/>
  <c r="CG147" i="11"/>
  <c r="CG144" i="11" s="1"/>
  <c r="CG145" i="11" s="1"/>
  <c r="CG161" i="11"/>
  <c r="CG158" i="11" s="1"/>
  <c r="CG159" i="11" s="1"/>
  <c r="CG160" i="11" s="1"/>
  <c r="CG58" i="11"/>
  <c r="CG41" i="12" s="1"/>
  <c r="CG14" i="11"/>
  <c r="CH216" i="12"/>
  <c r="CH46" i="11"/>
  <c r="CH38" i="11"/>
  <c r="CF30" i="11"/>
  <c r="CF204" i="6"/>
  <c r="CF20" i="6"/>
  <c r="CF396" i="6" s="1"/>
  <c r="CG132" i="11" l="1"/>
  <c r="CF247" i="6"/>
  <c r="CF254" i="6"/>
  <c r="CH234" i="6"/>
  <c r="CH19" i="11" s="1"/>
  <c r="CH18" i="11"/>
  <c r="CG236" i="6"/>
  <c r="CG237" i="6" s="1"/>
  <c r="CG239" i="6" s="1"/>
  <c r="CG241" i="6" s="1"/>
  <c r="CG265" i="6" s="1"/>
  <c r="CF24" i="11"/>
  <c r="CB248" i="6"/>
  <c r="CB249" i="6" s="1"/>
  <c r="CB250" i="6" s="1"/>
  <c r="AV208" i="6"/>
  <c r="AV217" i="6" s="1"/>
  <c r="AU210" i="6"/>
  <c r="CG146" i="11"/>
  <c r="CG148" i="11" s="1"/>
  <c r="CG170" i="11" s="1"/>
  <c r="CE218" i="6"/>
  <c r="CF209" i="6"/>
  <c r="CF213" i="6"/>
  <c r="CH167" i="6"/>
  <c r="CH183" i="6"/>
  <c r="CI164" i="6"/>
  <c r="CI163" i="6"/>
  <c r="AY16" i="6"/>
  <c r="AZ15" i="6"/>
  <c r="CG143" i="6"/>
  <c r="BZ259" i="6"/>
  <c r="CA259" i="6"/>
  <c r="CA83" i="12"/>
  <c r="CA149" i="12" s="1"/>
  <c r="BZ87" i="12"/>
  <c r="BZ113" i="12" s="1"/>
  <c r="CB37" i="12"/>
  <c r="CB45" i="12" s="1"/>
  <c r="CB208" i="12" s="1"/>
  <c r="CB224" i="12" s="1"/>
  <c r="CB225" i="12" s="1"/>
  <c r="CB226" i="12" s="1"/>
  <c r="CG88" i="11"/>
  <c r="CG89" i="11" s="1"/>
  <c r="CG90" i="11" s="1"/>
  <c r="CG92" i="11" s="1"/>
  <c r="CG166" i="11" s="1"/>
  <c r="CB255" i="6"/>
  <c r="CB256" i="6" s="1"/>
  <c r="CB257" i="6" s="1"/>
  <c r="CI187" i="11"/>
  <c r="CI188" i="11"/>
  <c r="CI185" i="11"/>
  <c r="CI186" i="11"/>
  <c r="CC31" i="12"/>
  <c r="CC37" i="12" s="1"/>
  <c r="CC45" i="12" s="1"/>
  <c r="CC83" i="12" s="1"/>
  <c r="CE22" i="11"/>
  <c r="CD29" i="12"/>
  <c r="CD17" i="6"/>
  <c r="CD26" i="11"/>
  <c r="CD30" i="12"/>
  <c r="CE25" i="11"/>
  <c r="CD28" i="12"/>
  <c r="CE21" i="11"/>
  <c r="CG118" i="11"/>
  <c r="CG120" i="11" s="1"/>
  <c r="CG168" i="11" s="1"/>
  <c r="CB26" i="6"/>
  <c r="CH135" i="6"/>
  <c r="CH136" i="6" s="1"/>
  <c r="CH141" i="6"/>
  <c r="CH142" i="6" s="1"/>
  <c r="CG102" i="11"/>
  <c r="CG103" i="11" s="1"/>
  <c r="CG104" i="11" s="1"/>
  <c r="CG106" i="11" s="1"/>
  <c r="CG167" i="11" s="1"/>
  <c r="CH308" i="6"/>
  <c r="CH386" i="6"/>
  <c r="CI68" i="11"/>
  <c r="CI70" i="11" s="1"/>
  <c r="CC392" i="6"/>
  <c r="CC13" i="26" s="1"/>
  <c r="CF57" i="11"/>
  <c r="CF40" i="12" s="1"/>
  <c r="CG162" i="11"/>
  <c r="CG171" i="11" s="1"/>
  <c r="CG134" i="11"/>
  <c r="CG169" i="11" s="1"/>
  <c r="CE387" i="6"/>
  <c r="CE381" i="6"/>
  <c r="CI6" i="12"/>
  <c r="CI13" i="12" s="1"/>
  <c r="CI73" i="6"/>
  <c r="CI91" i="6" s="1"/>
  <c r="CI75" i="6"/>
  <c r="CI93" i="6" s="1"/>
  <c r="CI77" i="6"/>
  <c r="CI95" i="6" s="1"/>
  <c r="CI79" i="6"/>
  <c r="CI97" i="6" s="1"/>
  <c r="CI81" i="6"/>
  <c r="CI99" i="6" s="1"/>
  <c r="CI72" i="6"/>
  <c r="CI90" i="6" s="1"/>
  <c r="CI74" i="6"/>
  <c r="CI92" i="6" s="1"/>
  <c r="CI76" i="6"/>
  <c r="CI94" i="6" s="1"/>
  <c r="CI78" i="6"/>
  <c r="CI96" i="6" s="1"/>
  <c r="CI80" i="6"/>
  <c r="CI98" i="6" s="1"/>
  <c r="CI6" i="11"/>
  <c r="CI52" i="11" s="1"/>
  <c r="CI106" i="6"/>
  <c r="CI6" i="35"/>
  <c r="CI6" i="22"/>
  <c r="CI6" i="26"/>
  <c r="CI6" i="13"/>
  <c r="CI6" i="14"/>
  <c r="CI6" i="16"/>
  <c r="CI6" i="17"/>
  <c r="CI120" i="6"/>
  <c r="CI105" i="6"/>
  <c r="CI121" i="6"/>
  <c r="CI107" i="6"/>
  <c r="CI122" i="6"/>
  <c r="CI123" i="6"/>
  <c r="CI108" i="6"/>
  <c r="CI124" i="6"/>
  <c r="CI109" i="6"/>
  <c r="CI110" i="6"/>
  <c r="CI125" i="6"/>
  <c r="CI126" i="6"/>
  <c r="CI111" i="6"/>
  <c r="CI112" i="6"/>
  <c r="CI127" i="6"/>
  <c r="CI113" i="6"/>
  <c r="CI128" i="6"/>
  <c r="CI114" i="6"/>
  <c r="CI129" i="6"/>
  <c r="CN9" i="36"/>
  <c r="CM75" i="36"/>
  <c r="CM64" i="36"/>
  <c r="CM53" i="36"/>
  <c r="CM42" i="36"/>
  <c r="CM31" i="36"/>
  <c r="CM20" i="36"/>
  <c r="CH7" i="12"/>
  <c r="CH7" i="11"/>
  <c r="CH330" i="6"/>
  <c r="CH331" i="6" s="1"/>
  <c r="CH7" i="35"/>
  <c r="CH7" i="16"/>
  <c r="CH7" i="22"/>
  <c r="CH7" i="13"/>
  <c r="CH7" i="26"/>
  <c r="CH7" i="17"/>
  <c r="CH7" i="14"/>
  <c r="CG204" i="6"/>
  <c r="CG20" i="6"/>
  <c r="CG396" i="6" s="1"/>
  <c r="CJ8" i="12"/>
  <c r="CJ8" i="11"/>
  <c r="CJ8" i="35"/>
  <c r="CJ8" i="14"/>
  <c r="CJ8" i="26"/>
  <c r="CJ8" i="22"/>
  <c r="CJ8" i="13"/>
  <c r="CJ8" i="16"/>
  <c r="CJ8" i="17"/>
  <c r="CL64" i="6"/>
  <c r="CK65" i="6"/>
  <c r="CK8" i="6"/>
  <c r="CD390" i="6"/>
  <c r="CE378" i="6"/>
  <c r="CD384" i="6"/>
  <c r="CH298" i="6"/>
  <c r="CH383" i="6"/>
  <c r="CH14" i="12"/>
  <c r="CH15" i="12" s="1"/>
  <c r="CH206" i="12"/>
  <c r="CH262" i="12" s="1"/>
  <c r="CF56" i="11"/>
  <c r="CF205" i="6"/>
  <c r="CF212" i="6" s="1"/>
  <c r="CF37" i="11"/>
  <c r="CG39" i="11" s="1"/>
  <c r="CF45" i="11"/>
  <c r="CG47" i="11" s="1"/>
  <c r="CF375" i="6"/>
  <c r="CF376" i="6" s="1"/>
  <c r="CF377" i="6" s="1"/>
  <c r="CF31" i="11"/>
  <c r="CF217" i="12"/>
  <c r="CF107" i="12"/>
  <c r="CI216" i="12"/>
  <c r="CI46" i="11"/>
  <c r="CI38" i="11"/>
  <c r="CJ6" i="6"/>
  <c r="CK63" i="6"/>
  <c r="CJ67" i="6"/>
  <c r="CG30" i="11"/>
  <c r="CG84" i="12"/>
  <c r="CG143" i="12"/>
  <c r="CG142" i="12"/>
  <c r="CG144" i="12"/>
  <c r="CG67" i="11"/>
  <c r="CG66" i="11" s="1"/>
  <c r="CG347" i="6"/>
  <c r="CG349" i="6" s="1"/>
  <c r="CJ12" i="11"/>
  <c r="CJ66" i="6"/>
  <c r="CI134" i="12"/>
  <c r="CI92" i="12"/>
  <c r="CI201" i="11" s="1"/>
  <c r="CH380" i="6"/>
  <c r="CH130" i="6"/>
  <c r="CH338" i="6"/>
  <c r="CH285" i="6"/>
  <c r="CH389" i="6"/>
  <c r="CH115" i="6"/>
  <c r="CH100" i="6"/>
  <c r="CH206" i="6" s="1"/>
  <c r="CH91" i="11"/>
  <c r="CH88" i="11" s="1"/>
  <c r="CH89" i="11" s="1"/>
  <c r="CH105" i="11"/>
  <c r="CH102" i="11" s="1"/>
  <c r="CH103" i="11" s="1"/>
  <c r="CH119" i="11"/>
  <c r="CH116" i="11" s="1"/>
  <c r="CH117" i="11" s="1"/>
  <c r="CH133" i="11"/>
  <c r="CH130" i="11" s="1"/>
  <c r="CH131" i="11" s="1"/>
  <c r="CH132" i="11" s="1"/>
  <c r="CH147" i="11"/>
  <c r="CH144" i="11" s="1"/>
  <c r="CH145" i="11" s="1"/>
  <c r="CH161" i="11"/>
  <c r="CH158" i="11" s="1"/>
  <c r="CH159" i="11" s="1"/>
  <c r="CH160" i="11" s="1"/>
  <c r="CH58" i="11"/>
  <c r="CH41" i="12" s="1"/>
  <c r="CH14" i="11"/>
  <c r="CH348" i="6"/>
  <c r="CH82" i="6"/>
  <c r="CH83" i="6" s="1"/>
  <c r="CE39" i="12"/>
  <c r="CE43" i="12" s="1"/>
  <c r="CE59" i="11"/>
  <c r="CE71" i="11" s="1"/>
  <c r="CE72" i="11" s="1"/>
  <c r="CF172" i="11"/>
  <c r="CF25" i="12" s="1"/>
  <c r="CF26" i="12" s="1"/>
  <c r="CI7" i="6"/>
  <c r="CI233" i="6" s="1"/>
  <c r="CI12" i="12"/>
  <c r="CI13" i="11"/>
  <c r="CG247" i="6" l="1"/>
  <c r="CG254" i="6"/>
  <c r="CI234" i="6"/>
  <c r="CI19" i="11" s="1"/>
  <c r="CI18" i="11"/>
  <c r="CH236" i="6"/>
  <c r="CH237" i="6" s="1"/>
  <c r="CH239" i="6" s="1"/>
  <c r="CH241" i="6" s="1"/>
  <c r="CH265" i="6" s="1"/>
  <c r="CG24" i="11"/>
  <c r="AW208" i="6"/>
  <c r="AW217" i="6" s="1"/>
  <c r="AV210" i="6"/>
  <c r="CC248" i="6"/>
  <c r="CC249" i="6" s="1"/>
  <c r="CH146" i="11"/>
  <c r="CH148" i="11" s="1"/>
  <c r="CH170" i="11" s="1"/>
  <c r="CF218" i="6"/>
  <c r="CG209" i="6"/>
  <c r="CG213" i="6"/>
  <c r="CI167" i="6"/>
  <c r="CI183" i="6"/>
  <c r="CJ164" i="6"/>
  <c r="CJ163" i="6"/>
  <c r="CH143" i="6"/>
  <c r="AZ16" i="6"/>
  <c r="BA15" i="6"/>
  <c r="CA148" i="12"/>
  <c r="CA85" i="12"/>
  <c r="CA87" i="12" s="1"/>
  <c r="CA113" i="12" s="1"/>
  <c r="CA147" i="12"/>
  <c r="CB83" i="12"/>
  <c r="CB85" i="12" s="1"/>
  <c r="CB259" i="6"/>
  <c r="CC255" i="6"/>
  <c r="CC256" i="6" s="1"/>
  <c r="CJ187" i="11"/>
  <c r="CJ188" i="11"/>
  <c r="CJ185" i="11"/>
  <c r="CJ186" i="11"/>
  <c r="CC208" i="12"/>
  <c r="CC224" i="12" s="1"/>
  <c r="CC225" i="12" s="1"/>
  <c r="CC226" i="12" s="1"/>
  <c r="CE30" i="12"/>
  <c r="CF25" i="11"/>
  <c r="CE17" i="6"/>
  <c r="CE26" i="11"/>
  <c r="CE29" i="12"/>
  <c r="CF22" i="11"/>
  <c r="CD31" i="12"/>
  <c r="CF21" i="11"/>
  <c r="CE28" i="12"/>
  <c r="CD392" i="6"/>
  <c r="CD13" i="26" s="1"/>
  <c r="CH118" i="11"/>
  <c r="CH120" i="11" s="1"/>
  <c r="CH168" i="11" s="1"/>
  <c r="CI135" i="6"/>
  <c r="CI136" i="6" s="1"/>
  <c r="CI141" i="6"/>
  <c r="CI142" i="6" s="1"/>
  <c r="CC85" i="12"/>
  <c r="CI308" i="6"/>
  <c r="CI386" i="6"/>
  <c r="CC26" i="6"/>
  <c r="CH104" i="11"/>
  <c r="CH106" i="11" s="1"/>
  <c r="CH167" i="11" s="1"/>
  <c r="CH90" i="11"/>
  <c r="CH92" i="11" s="1"/>
  <c r="CH166" i="11" s="1"/>
  <c r="CJ68" i="11"/>
  <c r="CJ70" i="11" s="1"/>
  <c r="CG57" i="11"/>
  <c r="CG40" i="12" s="1"/>
  <c r="CH162" i="11"/>
  <c r="CH171" i="11" s="1"/>
  <c r="CH134" i="11"/>
  <c r="CH169" i="11" s="1"/>
  <c r="CF387" i="6"/>
  <c r="CF381" i="6"/>
  <c r="CG56" i="11"/>
  <c r="CI7" i="12"/>
  <c r="CI7" i="11"/>
  <c r="CI330" i="6"/>
  <c r="CI331" i="6" s="1"/>
  <c r="CI7" i="13"/>
  <c r="CI7" i="26"/>
  <c r="CI7" i="17"/>
  <c r="CI7" i="14"/>
  <c r="CI7" i="35"/>
  <c r="CI7" i="16"/>
  <c r="CI7" i="22"/>
  <c r="CH347" i="6"/>
  <c r="CH349" i="6" s="1"/>
  <c r="CJ216" i="12"/>
  <c r="CJ46" i="11"/>
  <c r="CJ38" i="11"/>
  <c r="CL63" i="6"/>
  <c r="CK6" i="6"/>
  <c r="CK67" i="6"/>
  <c r="CH84" i="12"/>
  <c r="CH143" i="12"/>
  <c r="CH144" i="12"/>
  <c r="CH67" i="11"/>
  <c r="CH66" i="11" s="1"/>
  <c r="CH142" i="12"/>
  <c r="CK12" i="11"/>
  <c r="CK66" i="6"/>
  <c r="CJ134" i="12"/>
  <c r="CJ92" i="12"/>
  <c r="CJ201" i="11" s="1"/>
  <c r="CI338" i="6"/>
  <c r="CI285" i="6"/>
  <c r="CI389" i="6"/>
  <c r="CI115" i="6"/>
  <c r="CI100" i="6"/>
  <c r="CI206" i="6" s="1"/>
  <c r="CI298" i="6"/>
  <c r="CI383" i="6"/>
  <c r="CI348" i="6"/>
  <c r="CI82" i="6"/>
  <c r="CI83" i="6" s="1"/>
  <c r="CI14" i="12"/>
  <c r="CI15" i="12" s="1"/>
  <c r="CI206" i="12"/>
  <c r="CI262" i="12" s="1"/>
  <c r="CH204" i="6"/>
  <c r="CH20" i="6"/>
  <c r="CH396" i="6" s="1"/>
  <c r="CJ7" i="6"/>
  <c r="CJ233" i="6" s="1"/>
  <c r="CJ12" i="12"/>
  <c r="CJ13" i="11"/>
  <c r="CG217" i="12"/>
  <c r="CG107" i="12"/>
  <c r="CG37" i="11"/>
  <c r="CH39" i="11" s="1"/>
  <c r="CG45" i="11"/>
  <c r="CH47" i="11" s="1"/>
  <c r="CG375" i="6"/>
  <c r="CG376" i="6" s="1"/>
  <c r="CG377" i="6" s="1"/>
  <c r="CG31" i="11"/>
  <c r="CJ6" i="12"/>
  <c r="CJ13" i="12" s="1"/>
  <c r="CJ72" i="6"/>
  <c r="CJ90" i="6" s="1"/>
  <c r="CJ74" i="6"/>
  <c r="CJ92" i="6" s="1"/>
  <c r="CJ76" i="6"/>
  <c r="CJ94" i="6" s="1"/>
  <c r="CJ78" i="6"/>
  <c r="CJ96" i="6" s="1"/>
  <c r="CJ80" i="6"/>
  <c r="CJ98" i="6" s="1"/>
  <c r="CJ73" i="6"/>
  <c r="CJ91" i="6" s="1"/>
  <c r="CJ75" i="6"/>
  <c r="CJ93" i="6" s="1"/>
  <c r="CJ77" i="6"/>
  <c r="CJ95" i="6" s="1"/>
  <c r="CJ79" i="6"/>
  <c r="CJ97" i="6" s="1"/>
  <c r="CJ81" i="6"/>
  <c r="CJ99" i="6" s="1"/>
  <c r="CJ6" i="11"/>
  <c r="CJ52" i="11" s="1"/>
  <c r="CJ106" i="6"/>
  <c r="CJ6" i="35"/>
  <c r="CJ6" i="22"/>
  <c r="CJ6" i="14"/>
  <c r="CJ6" i="26"/>
  <c r="CJ6" i="16"/>
  <c r="CJ6" i="17"/>
  <c r="CJ6" i="13"/>
  <c r="CJ105" i="6"/>
  <c r="CJ121" i="6"/>
  <c r="CJ120" i="6"/>
  <c r="CJ107" i="6"/>
  <c r="CJ122" i="6"/>
  <c r="CJ108" i="6"/>
  <c r="CJ123" i="6"/>
  <c r="CJ109" i="6"/>
  <c r="CJ124" i="6"/>
  <c r="CJ110" i="6"/>
  <c r="CJ125" i="6"/>
  <c r="CJ126" i="6"/>
  <c r="CJ111" i="6"/>
  <c r="CJ112" i="6"/>
  <c r="CJ127" i="6"/>
  <c r="CJ113" i="6"/>
  <c r="CJ128" i="6"/>
  <c r="CJ114" i="6"/>
  <c r="CJ129" i="6"/>
  <c r="CF39" i="12"/>
  <c r="CF43" i="12" s="1"/>
  <c r="CF59" i="11"/>
  <c r="CF71" i="11" s="1"/>
  <c r="CF72" i="11" s="1"/>
  <c r="CE390" i="6"/>
  <c r="CE384" i="6"/>
  <c r="CF378" i="6"/>
  <c r="CK8" i="12"/>
  <c r="CK8" i="35"/>
  <c r="CK8" i="14"/>
  <c r="CK8" i="26"/>
  <c r="CK8" i="22"/>
  <c r="CK8" i="11"/>
  <c r="CK8" i="16"/>
  <c r="CK8" i="17"/>
  <c r="CK8" i="13"/>
  <c r="CM64" i="6"/>
  <c r="CL65" i="6"/>
  <c r="CL8" i="6"/>
  <c r="CG205" i="6"/>
  <c r="CG212" i="6" s="1"/>
  <c r="CH30" i="11"/>
  <c r="CN75" i="36"/>
  <c r="CN64" i="36"/>
  <c r="CN53" i="36"/>
  <c r="CN42" i="36"/>
  <c r="CN31" i="36"/>
  <c r="CN20" i="36"/>
  <c r="CO9" i="36"/>
  <c r="CI380" i="6"/>
  <c r="CI130" i="6"/>
  <c r="CI91" i="11"/>
  <c r="CI88" i="11" s="1"/>
  <c r="CI89" i="11" s="1"/>
  <c r="CI105" i="11"/>
  <c r="CI102" i="11" s="1"/>
  <c r="CI103" i="11" s="1"/>
  <c r="CI119" i="11"/>
  <c r="CI116" i="11" s="1"/>
  <c r="CI117" i="11" s="1"/>
  <c r="CI133" i="11"/>
  <c r="CI130" i="11" s="1"/>
  <c r="CI131" i="11" s="1"/>
  <c r="CI132" i="11" s="1"/>
  <c r="CI147" i="11"/>
  <c r="CI144" i="11" s="1"/>
  <c r="CI145" i="11" s="1"/>
  <c r="CI161" i="11"/>
  <c r="CI158" i="11" s="1"/>
  <c r="CI159" i="11" s="1"/>
  <c r="CI160" i="11" s="1"/>
  <c r="CI58" i="11"/>
  <c r="CI41" i="12" s="1"/>
  <c r="CI14" i="11"/>
  <c r="CG172" i="11"/>
  <c r="CG25" i="12" s="1"/>
  <c r="CG26" i="12" s="1"/>
  <c r="CI146" i="11" l="1"/>
  <c r="CI148" i="11" s="1"/>
  <c r="CI170" i="11" s="1"/>
  <c r="CH247" i="6"/>
  <c r="CH254" i="6"/>
  <c r="CI236" i="6"/>
  <c r="CI237" i="6" s="1"/>
  <c r="CI239" i="6" s="1"/>
  <c r="CI241" i="6" s="1"/>
  <c r="CI265" i="6" s="1"/>
  <c r="CH24" i="11"/>
  <c r="CJ234" i="6"/>
  <c r="CJ19" i="11" s="1"/>
  <c r="CJ18" i="11"/>
  <c r="AX208" i="6"/>
  <c r="AX217" i="6" s="1"/>
  <c r="AW210" i="6"/>
  <c r="CD248" i="6"/>
  <c r="CD249" i="6" s="1"/>
  <c r="CG218" i="6"/>
  <c r="CH209" i="6"/>
  <c r="CH213" i="6"/>
  <c r="CJ167" i="6"/>
  <c r="CJ183" i="6"/>
  <c r="CI143" i="6"/>
  <c r="CK164" i="6"/>
  <c r="CK163" i="6"/>
  <c r="BA16" i="6"/>
  <c r="BB15" i="6"/>
  <c r="CB87" i="12"/>
  <c r="CB113" i="12" s="1"/>
  <c r="CB147" i="12"/>
  <c r="CB149" i="12"/>
  <c r="CC148" i="12"/>
  <c r="CC147" i="12"/>
  <c r="CC149" i="12"/>
  <c r="CC87" i="12"/>
  <c r="CC113" i="12" s="1"/>
  <c r="CB148" i="12"/>
  <c r="CD37" i="12"/>
  <c r="CD45" i="12" s="1"/>
  <c r="CD208" i="12" s="1"/>
  <c r="CD224" i="12" s="1"/>
  <c r="CD225" i="12" s="1"/>
  <c r="CD226" i="12" s="1"/>
  <c r="CD255" i="6"/>
  <c r="CD256" i="6" s="1"/>
  <c r="CC257" i="6"/>
  <c r="CC250" i="6"/>
  <c r="CK187" i="11"/>
  <c r="CK188" i="11"/>
  <c r="CK185" i="11"/>
  <c r="CK186" i="11"/>
  <c r="CE31" i="12"/>
  <c r="CF29" i="12"/>
  <c r="CG22" i="11"/>
  <c r="CF17" i="6"/>
  <c r="CF26" i="11"/>
  <c r="CF30" i="12"/>
  <c r="CG25" i="11"/>
  <c r="CF28" i="12"/>
  <c r="CG21" i="11"/>
  <c r="CD26" i="6"/>
  <c r="CI118" i="11"/>
  <c r="CI120" i="11" s="1"/>
  <c r="CI168" i="11" s="1"/>
  <c r="CJ141" i="6"/>
  <c r="CJ142" i="6" s="1"/>
  <c r="CJ135" i="6"/>
  <c r="CJ136" i="6" s="1"/>
  <c r="CI90" i="11"/>
  <c r="CI92" i="11" s="1"/>
  <c r="CI166" i="11" s="1"/>
  <c r="CI104" i="11"/>
  <c r="CI106" i="11" s="1"/>
  <c r="CI167" i="11" s="1"/>
  <c r="CJ308" i="6"/>
  <c r="CJ386" i="6"/>
  <c r="CK68" i="11"/>
  <c r="CK70" i="11" s="1"/>
  <c r="CE392" i="6"/>
  <c r="CE13" i="26" s="1"/>
  <c r="CG387" i="6"/>
  <c r="CG381" i="6"/>
  <c r="CH56" i="11"/>
  <c r="CI162" i="11"/>
  <c r="CI171" i="11" s="1"/>
  <c r="CI134" i="11"/>
  <c r="CI169" i="11" s="1"/>
  <c r="CH57" i="11"/>
  <c r="CH40" i="12" s="1"/>
  <c r="CP9" i="36"/>
  <c r="CO75" i="36"/>
  <c r="CO64" i="36"/>
  <c r="CO53" i="36"/>
  <c r="CO42" i="36"/>
  <c r="CO31" i="36"/>
  <c r="CO20" i="36"/>
  <c r="CL12" i="11"/>
  <c r="CL66" i="6"/>
  <c r="CK134" i="12"/>
  <c r="CK92" i="12"/>
  <c r="CK201" i="11" s="1"/>
  <c r="CJ380" i="6"/>
  <c r="CJ130" i="6"/>
  <c r="CJ338" i="6"/>
  <c r="CJ285" i="6"/>
  <c r="CJ389" i="6"/>
  <c r="CJ115" i="6"/>
  <c r="CJ100" i="6"/>
  <c r="CJ206" i="6" s="1"/>
  <c r="CJ91" i="11"/>
  <c r="CJ105" i="11"/>
  <c r="CJ119" i="11"/>
  <c r="CJ133" i="11"/>
  <c r="CJ130" i="11" s="1"/>
  <c r="CJ131" i="11" s="1"/>
  <c r="CJ132" i="11" s="1"/>
  <c r="CJ147" i="11"/>
  <c r="CJ144" i="11" s="1"/>
  <c r="CJ145" i="11" s="1"/>
  <c r="CJ161" i="11"/>
  <c r="CJ158" i="11" s="1"/>
  <c r="CJ159" i="11" s="1"/>
  <c r="CJ160" i="11" s="1"/>
  <c r="CJ58" i="11"/>
  <c r="CJ41" i="12" s="1"/>
  <c r="CJ14" i="11"/>
  <c r="CJ348" i="6"/>
  <c r="CJ82" i="6"/>
  <c r="CJ83" i="6" s="1"/>
  <c r="CJ7" i="12"/>
  <c r="CJ7" i="11"/>
  <c r="CJ330" i="6"/>
  <c r="CJ331" i="6" s="1"/>
  <c r="CJ7" i="35"/>
  <c r="CJ7" i="16"/>
  <c r="CJ7" i="22"/>
  <c r="CJ7" i="13"/>
  <c r="CJ7" i="26"/>
  <c r="CJ7" i="17"/>
  <c r="CJ7" i="14"/>
  <c r="CI204" i="6"/>
  <c r="CI20" i="6"/>
  <c r="CI396" i="6" s="1"/>
  <c r="CK216" i="12"/>
  <c r="CK38" i="11"/>
  <c r="CK46" i="11"/>
  <c r="CH217" i="12"/>
  <c r="CH107" i="12"/>
  <c r="CL6" i="6"/>
  <c r="CM63" i="6"/>
  <c r="CL67" i="6"/>
  <c r="CI30" i="11"/>
  <c r="CG39" i="12"/>
  <c r="CG43" i="12" s="1"/>
  <c r="CG59" i="11"/>
  <c r="CG71" i="11" s="1"/>
  <c r="CG72" i="11" s="1"/>
  <c r="CH37" i="11"/>
  <c r="CI39" i="11" s="1"/>
  <c r="CH45" i="11"/>
  <c r="CI47" i="11" s="1"/>
  <c r="CH375" i="6"/>
  <c r="CH376" i="6" s="1"/>
  <c r="CH377" i="6" s="1"/>
  <c r="CH31" i="11"/>
  <c r="CL8" i="12"/>
  <c r="CL8" i="11"/>
  <c r="CL8" i="35"/>
  <c r="CL8" i="13"/>
  <c r="CL8" i="14"/>
  <c r="CL8" i="26"/>
  <c r="CL8" i="22"/>
  <c r="CL8" i="16"/>
  <c r="CL8" i="17"/>
  <c r="CN64" i="6"/>
  <c r="CM65" i="6"/>
  <c r="CM8" i="6"/>
  <c r="CF390" i="6"/>
  <c r="CG378" i="6"/>
  <c r="CF384" i="6"/>
  <c r="CJ298" i="6"/>
  <c r="CJ383" i="6"/>
  <c r="CJ14" i="12"/>
  <c r="CJ15" i="12" s="1"/>
  <c r="CJ206" i="12"/>
  <c r="CJ262" i="12" s="1"/>
  <c r="CH205" i="6"/>
  <c r="CH212" i="6" s="1"/>
  <c r="CI84" i="12"/>
  <c r="CI143" i="12"/>
  <c r="CI142" i="12"/>
  <c r="CI144" i="12"/>
  <c r="CI67" i="11"/>
  <c r="CI66" i="11" s="1"/>
  <c r="CI347" i="6"/>
  <c r="CI349" i="6" s="1"/>
  <c r="CK7" i="6"/>
  <c r="CK233" i="6" s="1"/>
  <c r="CK12" i="12"/>
  <c r="CK13" i="11"/>
  <c r="CK6" i="12"/>
  <c r="CK13" i="12" s="1"/>
  <c r="CK72" i="6"/>
  <c r="CK90" i="6" s="1"/>
  <c r="CK73" i="6"/>
  <c r="CK91" i="6" s="1"/>
  <c r="CK75" i="6"/>
  <c r="CK93" i="6" s="1"/>
  <c r="CK77" i="6"/>
  <c r="CK95" i="6" s="1"/>
  <c r="CK79" i="6"/>
  <c r="CK97" i="6" s="1"/>
  <c r="CK81" i="6"/>
  <c r="CK99" i="6" s="1"/>
  <c r="CK74" i="6"/>
  <c r="CK92" i="6" s="1"/>
  <c r="CK76" i="6"/>
  <c r="CK94" i="6" s="1"/>
  <c r="CK78" i="6"/>
  <c r="CK96" i="6" s="1"/>
  <c r="CK80" i="6"/>
  <c r="CK98" i="6" s="1"/>
  <c r="CK6" i="11"/>
  <c r="CK52" i="11" s="1"/>
  <c r="CK106" i="6"/>
  <c r="CK6" i="35"/>
  <c r="CK6" i="22"/>
  <c r="CK6" i="14"/>
  <c r="CK6" i="13"/>
  <c r="CK6" i="26"/>
  <c r="CK6" i="16"/>
  <c r="CK6" i="17"/>
  <c r="CK120" i="6"/>
  <c r="CK105" i="6"/>
  <c r="CK121" i="6"/>
  <c r="CK107" i="6"/>
  <c r="CK122" i="6"/>
  <c r="CK123" i="6"/>
  <c r="CK108" i="6"/>
  <c r="CK124" i="6"/>
  <c r="CK109" i="6"/>
  <c r="CK110" i="6"/>
  <c r="CK125" i="6"/>
  <c r="CK126" i="6"/>
  <c r="CK111" i="6"/>
  <c r="CK112" i="6"/>
  <c r="CK127" i="6"/>
  <c r="CK113" i="6"/>
  <c r="CK128" i="6"/>
  <c r="CK114" i="6"/>
  <c r="CK129" i="6"/>
  <c r="CH172" i="11"/>
  <c r="CH25" i="12" s="1"/>
  <c r="CH26" i="12" s="1"/>
  <c r="CJ146" i="11" l="1"/>
  <c r="CJ148" i="11" s="1"/>
  <c r="CJ170" i="11" s="1"/>
  <c r="CI247" i="6"/>
  <c r="CI254" i="6"/>
  <c r="CK234" i="6"/>
  <c r="CK19" i="11" s="1"/>
  <c r="CK18" i="11"/>
  <c r="CJ236" i="6"/>
  <c r="CJ237" i="6" s="1"/>
  <c r="CJ239" i="6" s="1"/>
  <c r="CJ241" i="6" s="1"/>
  <c r="CJ265" i="6" s="1"/>
  <c r="CI24" i="11"/>
  <c r="AY208" i="6"/>
  <c r="AY217" i="6" s="1"/>
  <c r="AX210" i="6"/>
  <c r="CE248" i="6"/>
  <c r="CE249" i="6" s="1"/>
  <c r="CH218" i="6"/>
  <c r="CI209" i="6"/>
  <c r="CI213" i="6"/>
  <c r="CJ143" i="6"/>
  <c r="CK183" i="6"/>
  <c r="CK167" i="6"/>
  <c r="CL164" i="6"/>
  <c r="CL163" i="6"/>
  <c r="BB16" i="6"/>
  <c r="BC15" i="6"/>
  <c r="CE255" i="6"/>
  <c r="CD83" i="12"/>
  <c r="CD85" i="12" s="1"/>
  <c r="CD87" i="12" s="1"/>
  <c r="CD113" i="12" s="1"/>
  <c r="CE37" i="12"/>
  <c r="CE45" i="12" s="1"/>
  <c r="CE208" i="12" s="1"/>
  <c r="CE224" i="12" s="1"/>
  <c r="CE225" i="12" s="1"/>
  <c r="CE226" i="12" s="1"/>
  <c r="CC259" i="6"/>
  <c r="CD257" i="6"/>
  <c r="CD250" i="6"/>
  <c r="CL187" i="11"/>
  <c r="CL188" i="11"/>
  <c r="CE256" i="6"/>
  <c r="CL185" i="11"/>
  <c r="CL186" i="11"/>
  <c r="CF31" i="12"/>
  <c r="CG17" i="6"/>
  <c r="CG26" i="11"/>
  <c r="CG30" i="12"/>
  <c r="CH25" i="11"/>
  <c r="CH22" i="11"/>
  <c r="CG29" i="12"/>
  <c r="CG28" i="12"/>
  <c r="CH21" i="11"/>
  <c r="CK135" i="6"/>
  <c r="CK136" i="6" s="1"/>
  <c r="CK141" i="6"/>
  <c r="CK142" i="6" s="1"/>
  <c r="CJ116" i="11"/>
  <c r="CJ117" i="11" s="1"/>
  <c r="CJ118" i="11" s="1"/>
  <c r="CJ120" i="11" s="1"/>
  <c r="CJ168" i="11" s="1"/>
  <c r="CF392" i="6"/>
  <c r="CF26" i="6" s="1"/>
  <c r="CK308" i="6"/>
  <c r="CK386" i="6"/>
  <c r="CE26" i="6"/>
  <c r="CL68" i="11"/>
  <c r="CL70" i="11" s="1"/>
  <c r="CJ88" i="11"/>
  <c r="CJ89" i="11" s="1"/>
  <c r="CJ90" i="11" s="1"/>
  <c r="CJ92" i="11" s="1"/>
  <c r="CJ166" i="11" s="1"/>
  <c r="CJ102" i="11"/>
  <c r="CJ103" i="11" s="1"/>
  <c r="CJ104" i="11" s="1"/>
  <c r="CJ106" i="11" s="1"/>
  <c r="CJ167" i="11" s="1"/>
  <c r="CI57" i="11"/>
  <c r="CI40" i="12" s="1"/>
  <c r="CH387" i="6"/>
  <c r="CH381" i="6"/>
  <c r="CI56" i="11"/>
  <c r="CJ162" i="11"/>
  <c r="CJ171" i="11" s="1"/>
  <c r="CJ134" i="11"/>
  <c r="CJ169" i="11" s="1"/>
  <c r="CK285" i="6"/>
  <c r="CK338" i="6"/>
  <c r="CK389" i="6"/>
  <c r="CK115" i="6"/>
  <c r="CK298" i="6"/>
  <c r="CK383" i="6"/>
  <c r="CK14" i="12"/>
  <c r="CK15" i="12" s="1"/>
  <c r="CK206" i="12"/>
  <c r="CK262" i="12" s="1"/>
  <c r="CI217" i="12"/>
  <c r="CI107" i="12"/>
  <c r="CJ84" i="12"/>
  <c r="CJ143" i="12"/>
  <c r="CJ144" i="12"/>
  <c r="CJ67" i="11"/>
  <c r="CJ66" i="11" s="1"/>
  <c r="CJ142" i="12"/>
  <c r="CG390" i="6"/>
  <c r="CG384" i="6"/>
  <c r="CH378" i="6"/>
  <c r="CM8" i="12"/>
  <c r="CM8" i="35"/>
  <c r="CM8" i="14"/>
  <c r="CM8" i="26"/>
  <c r="CM8" i="22"/>
  <c r="CM8" i="11"/>
  <c r="CM8" i="16"/>
  <c r="CM8" i="17"/>
  <c r="CM8" i="13"/>
  <c r="CO64" i="6"/>
  <c r="CN65" i="6"/>
  <c r="CN8" i="6"/>
  <c r="CN63" i="6"/>
  <c r="CM6" i="6"/>
  <c r="CM67" i="6"/>
  <c r="CJ30" i="11"/>
  <c r="CJ204" i="6"/>
  <c r="CJ20" i="6"/>
  <c r="CJ396" i="6" s="1"/>
  <c r="CL7" i="6"/>
  <c r="CL233" i="6" s="1"/>
  <c r="CL12" i="12"/>
  <c r="CL13" i="11"/>
  <c r="CP75" i="36"/>
  <c r="CP64" i="36"/>
  <c r="CP53" i="36"/>
  <c r="CP42" i="36"/>
  <c r="CP31" i="36"/>
  <c r="CP20" i="36"/>
  <c r="CQ9" i="36"/>
  <c r="CH39" i="12"/>
  <c r="CH43" i="12" s="1"/>
  <c r="CH59" i="11"/>
  <c r="CH71" i="11" s="1"/>
  <c r="CH72" i="11" s="1"/>
  <c r="CK380" i="6"/>
  <c r="CK130" i="6"/>
  <c r="CK100" i="6"/>
  <c r="CK206" i="6" s="1"/>
  <c r="CK91" i="11"/>
  <c r="CK105" i="11"/>
  <c r="CK119" i="11"/>
  <c r="CK133" i="11"/>
  <c r="CK130" i="11" s="1"/>
  <c r="CK131" i="11" s="1"/>
  <c r="CK132" i="11" s="1"/>
  <c r="CK147" i="11"/>
  <c r="CK144" i="11" s="1"/>
  <c r="CK145" i="11" s="1"/>
  <c r="CK161" i="11"/>
  <c r="CK158" i="11" s="1"/>
  <c r="CK159" i="11" s="1"/>
  <c r="CK160" i="11" s="1"/>
  <c r="CK58" i="11"/>
  <c r="CK41" i="12" s="1"/>
  <c r="CK14" i="11"/>
  <c r="CK348" i="6"/>
  <c r="CK82" i="6"/>
  <c r="CK83" i="6" s="1"/>
  <c r="CK7" i="12"/>
  <c r="CK7" i="11"/>
  <c r="CK330" i="6"/>
  <c r="CK331" i="6" s="1"/>
  <c r="CK7" i="13"/>
  <c r="CK7" i="26"/>
  <c r="CK7" i="17"/>
  <c r="CK7" i="14"/>
  <c r="CK7" i="35"/>
  <c r="CK7" i="16"/>
  <c r="CK7" i="22"/>
  <c r="CM12" i="11"/>
  <c r="CM66" i="6"/>
  <c r="CL134" i="12"/>
  <c r="CL92" i="12"/>
  <c r="CL201" i="11" s="1"/>
  <c r="CI37" i="11"/>
  <c r="CJ39" i="11" s="1"/>
  <c r="CI45" i="11"/>
  <c r="CJ47" i="11" s="1"/>
  <c r="CI375" i="6"/>
  <c r="CI376" i="6" s="1"/>
  <c r="CI377" i="6" s="1"/>
  <c r="CI31" i="11"/>
  <c r="CL6" i="12"/>
  <c r="CL13" i="12" s="1"/>
  <c r="CL72" i="6"/>
  <c r="CL90" i="6" s="1"/>
  <c r="CL74" i="6"/>
  <c r="CL92" i="6" s="1"/>
  <c r="CL76" i="6"/>
  <c r="CL94" i="6" s="1"/>
  <c r="CL78" i="6"/>
  <c r="CL96" i="6" s="1"/>
  <c r="CL80" i="6"/>
  <c r="CL98" i="6" s="1"/>
  <c r="CL73" i="6"/>
  <c r="CL91" i="6" s="1"/>
  <c r="CL75" i="6"/>
  <c r="CL93" i="6" s="1"/>
  <c r="CL77" i="6"/>
  <c r="CL95" i="6" s="1"/>
  <c r="CL79" i="6"/>
  <c r="CL97" i="6" s="1"/>
  <c r="CL81" i="6"/>
  <c r="CL99" i="6" s="1"/>
  <c r="CL6" i="11"/>
  <c r="CL52" i="11" s="1"/>
  <c r="CL106" i="6"/>
  <c r="CL6" i="35"/>
  <c r="CL6" i="22"/>
  <c r="CL6" i="14"/>
  <c r="CL6" i="26"/>
  <c r="CL6" i="16"/>
  <c r="CL6" i="17"/>
  <c r="CL6" i="13"/>
  <c r="CL105" i="6"/>
  <c r="CL121" i="6"/>
  <c r="CL120" i="6"/>
  <c r="CL107" i="6"/>
  <c r="CL122" i="6"/>
  <c r="CL108" i="6"/>
  <c r="CL123" i="6"/>
  <c r="CL109" i="6"/>
  <c r="CL124" i="6"/>
  <c r="CL110" i="6"/>
  <c r="CL125" i="6"/>
  <c r="CL126" i="6"/>
  <c r="CL111" i="6"/>
  <c r="CL112" i="6"/>
  <c r="CL127" i="6"/>
  <c r="CL113" i="6"/>
  <c r="CL128" i="6"/>
  <c r="CL114" i="6"/>
  <c r="CL129" i="6"/>
  <c r="CI205" i="6"/>
  <c r="CI212" i="6" s="1"/>
  <c r="CJ347" i="6"/>
  <c r="CJ349" i="6" s="1"/>
  <c r="CL216" i="12"/>
  <c r="CL38" i="11"/>
  <c r="CL46" i="11"/>
  <c r="CI172" i="11"/>
  <c r="CI25" i="12" s="1"/>
  <c r="CI26" i="12" s="1"/>
  <c r="CK146" i="11" l="1"/>
  <c r="CJ247" i="6"/>
  <c r="CJ254" i="6"/>
  <c r="CL234" i="6"/>
  <c r="CL19" i="11" s="1"/>
  <c r="CL18" i="11"/>
  <c r="CK236" i="6"/>
  <c r="CK237" i="6" s="1"/>
  <c r="CK239" i="6" s="1"/>
  <c r="CK241" i="6" s="1"/>
  <c r="CK265" i="6" s="1"/>
  <c r="CJ24" i="11"/>
  <c r="AZ208" i="6"/>
  <c r="AZ217" i="6" s="1"/>
  <c r="AY210" i="6"/>
  <c r="CF248" i="6"/>
  <c r="CF249" i="6" s="1"/>
  <c r="CI218" i="6"/>
  <c r="CJ209" i="6"/>
  <c r="CJ213" i="6"/>
  <c r="CK143" i="6"/>
  <c r="CL183" i="6"/>
  <c r="CL167" i="6"/>
  <c r="CM164" i="6"/>
  <c r="CM163" i="6"/>
  <c r="BC16" i="6"/>
  <c r="BD15" i="6"/>
  <c r="CE257" i="6"/>
  <c r="CD147" i="12"/>
  <c r="CD149" i="12"/>
  <c r="CD148" i="12"/>
  <c r="CE83" i="12"/>
  <c r="CE148" i="12" s="1"/>
  <c r="CF37" i="12"/>
  <c r="CF45" i="12" s="1"/>
  <c r="CF208" i="12" s="1"/>
  <c r="CF224" i="12" s="1"/>
  <c r="CF225" i="12" s="1"/>
  <c r="CF226" i="12" s="1"/>
  <c r="CD259" i="6"/>
  <c r="CF255" i="6"/>
  <c r="CF256" i="6" s="1"/>
  <c r="CE250" i="6"/>
  <c r="CM187" i="11"/>
  <c r="CM188" i="11"/>
  <c r="CM185" i="11"/>
  <c r="CM186" i="11"/>
  <c r="CH30" i="12"/>
  <c r="CI25" i="11"/>
  <c r="CG31" i="12"/>
  <c r="CG37" i="12" s="1"/>
  <c r="CG45" i="12" s="1"/>
  <c r="CG208" i="12" s="1"/>
  <c r="CG224" i="12" s="1"/>
  <c r="CG225" i="12" s="1"/>
  <c r="CG226" i="12" s="1"/>
  <c r="CI22" i="11"/>
  <c r="CH29" i="12"/>
  <c r="CH17" i="6"/>
  <c r="CH26" i="11"/>
  <c r="CH28" i="12"/>
  <c r="CI21" i="11"/>
  <c r="CL135" i="6"/>
  <c r="CL136" i="6" s="1"/>
  <c r="CL141" i="6"/>
  <c r="CL142" i="6" s="1"/>
  <c r="CK116" i="11"/>
  <c r="CK117" i="11" s="1"/>
  <c r="CK118" i="11" s="1"/>
  <c r="CK120" i="11" s="1"/>
  <c r="CK168" i="11" s="1"/>
  <c r="CF13" i="26"/>
  <c r="CL308" i="6"/>
  <c r="CL386" i="6"/>
  <c r="CM68" i="11"/>
  <c r="CM70" i="11" s="1"/>
  <c r="CK88" i="11"/>
  <c r="CK89" i="11" s="1"/>
  <c r="CK90" i="11" s="1"/>
  <c r="CK92" i="11" s="1"/>
  <c r="CK166" i="11" s="1"/>
  <c r="CK102" i="11"/>
  <c r="CK103" i="11" s="1"/>
  <c r="CK104" i="11" s="1"/>
  <c r="CK106" i="11" s="1"/>
  <c r="CK167" i="11" s="1"/>
  <c r="CG392" i="6"/>
  <c r="CG26" i="6" s="1"/>
  <c r="CI387" i="6"/>
  <c r="CI381" i="6"/>
  <c r="CJ56" i="11"/>
  <c r="CK162" i="11"/>
  <c r="CK171" i="11" s="1"/>
  <c r="CK134" i="11"/>
  <c r="CK169" i="11" s="1"/>
  <c r="CJ57" i="11"/>
  <c r="CJ40" i="12" s="1"/>
  <c r="CK148" i="11"/>
  <c r="CK170" i="11" s="1"/>
  <c r="CL380" i="6"/>
  <c r="CL130" i="6"/>
  <c r="CL338" i="6"/>
  <c r="CL285" i="6"/>
  <c r="CL389" i="6"/>
  <c r="CL115" i="6"/>
  <c r="CL100" i="6"/>
  <c r="CL206" i="6" s="1"/>
  <c r="CL91" i="11"/>
  <c r="CL105" i="11"/>
  <c r="CL58" i="11"/>
  <c r="CL41" i="12" s="1"/>
  <c r="CL119" i="11"/>
  <c r="CL133" i="11"/>
  <c r="CL130" i="11" s="1"/>
  <c r="CL131" i="11" s="1"/>
  <c r="CL132" i="11" s="1"/>
  <c r="CL147" i="11"/>
  <c r="CL144" i="11" s="1"/>
  <c r="CL145" i="11" s="1"/>
  <c r="CL161" i="11"/>
  <c r="CL158" i="11" s="1"/>
  <c r="CL159" i="11" s="1"/>
  <c r="CL160" i="11" s="1"/>
  <c r="CL14" i="11"/>
  <c r="CL348" i="6"/>
  <c r="CL82" i="6"/>
  <c r="CL83" i="6" s="1"/>
  <c r="CM7" i="6"/>
  <c r="CM233" i="6" s="1"/>
  <c r="CM12" i="12"/>
  <c r="CM13" i="11"/>
  <c r="CK347" i="6"/>
  <c r="CK349" i="6" s="1"/>
  <c r="CL7" i="12"/>
  <c r="CL7" i="11"/>
  <c r="CL330" i="6"/>
  <c r="CL331" i="6" s="1"/>
  <c r="CL7" i="35"/>
  <c r="CL7" i="16"/>
  <c r="CL7" i="22"/>
  <c r="CL7" i="13"/>
  <c r="CL7" i="26"/>
  <c r="CL7" i="17"/>
  <c r="CL7" i="14"/>
  <c r="CJ205" i="6"/>
  <c r="CJ212" i="6" s="1"/>
  <c r="CJ45" i="11"/>
  <c r="CK47" i="11" s="1"/>
  <c r="CJ37" i="11"/>
  <c r="CK39" i="11" s="1"/>
  <c r="CJ375" i="6"/>
  <c r="CJ376" i="6" s="1"/>
  <c r="CJ377" i="6" s="1"/>
  <c r="CJ31" i="11"/>
  <c r="CN6" i="6"/>
  <c r="CO63" i="6"/>
  <c r="CN67" i="6"/>
  <c r="CN8" i="12"/>
  <c r="CN8" i="11"/>
  <c r="CN8" i="35"/>
  <c r="CN8" i="14"/>
  <c r="CN8" i="26"/>
  <c r="CN8" i="22"/>
  <c r="CN8" i="13"/>
  <c r="CN8" i="16"/>
  <c r="CN8" i="17"/>
  <c r="CP64" i="6"/>
  <c r="CO65" i="6"/>
  <c r="CO8" i="6"/>
  <c r="CH390" i="6"/>
  <c r="CI378" i="6"/>
  <c r="CH384" i="6"/>
  <c r="CI39" i="12"/>
  <c r="CI43" i="12" s="1"/>
  <c r="CI59" i="11"/>
  <c r="CI71" i="11" s="1"/>
  <c r="CI72" i="11" s="1"/>
  <c r="CL298" i="6"/>
  <c r="CL383" i="6"/>
  <c r="CL14" i="12"/>
  <c r="CL15" i="12" s="1"/>
  <c r="CL206" i="12"/>
  <c r="CL262" i="12" s="1"/>
  <c r="CM216" i="12"/>
  <c r="CM38" i="11"/>
  <c r="CM46" i="11"/>
  <c r="CK30" i="11"/>
  <c r="CK204" i="6"/>
  <c r="CK20" i="6"/>
  <c r="CK396" i="6" s="1"/>
  <c r="CR9" i="36"/>
  <c r="CQ75" i="36"/>
  <c r="CQ64" i="36"/>
  <c r="CQ53" i="36"/>
  <c r="CQ42" i="36"/>
  <c r="CQ31" i="36"/>
  <c r="CQ20" i="36"/>
  <c r="CM6" i="12"/>
  <c r="CM13" i="12" s="1"/>
  <c r="CM73" i="6"/>
  <c r="CM91" i="6" s="1"/>
  <c r="CM75" i="6"/>
  <c r="CM93" i="6" s="1"/>
  <c r="CM77" i="6"/>
  <c r="CM95" i="6" s="1"/>
  <c r="CM79" i="6"/>
  <c r="CM97" i="6" s="1"/>
  <c r="CM81" i="6"/>
  <c r="CM99" i="6" s="1"/>
  <c r="CM72" i="6"/>
  <c r="CM90" i="6" s="1"/>
  <c r="CM74" i="6"/>
  <c r="CM92" i="6" s="1"/>
  <c r="CM76" i="6"/>
  <c r="CM94" i="6" s="1"/>
  <c r="CM78" i="6"/>
  <c r="CM96" i="6" s="1"/>
  <c r="CM80" i="6"/>
  <c r="CM98" i="6" s="1"/>
  <c r="CM6" i="11"/>
  <c r="CM52" i="11" s="1"/>
  <c r="CM106" i="6"/>
  <c r="CM6" i="35"/>
  <c r="CM6" i="22"/>
  <c r="CM6" i="26"/>
  <c r="CM6" i="13"/>
  <c r="CM6" i="14"/>
  <c r="CM6" i="16"/>
  <c r="CM6" i="17"/>
  <c r="CM120" i="6"/>
  <c r="CM105" i="6"/>
  <c r="CM121" i="6"/>
  <c r="CM107" i="6"/>
  <c r="CM122" i="6"/>
  <c r="CM123" i="6"/>
  <c r="CM108" i="6"/>
  <c r="CM124" i="6"/>
  <c r="CM109" i="6"/>
  <c r="CM110" i="6"/>
  <c r="CM125" i="6"/>
  <c r="CM126" i="6"/>
  <c r="CM111" i="6"/>
  <c r="CM112" i="6"/>
  <c r="CM127" i="6"/>
  <c r="CM113" i="6"/>
  <c r="CM128" i="6"/>
  <c r="CM114" i="6"/>
  <c r="CM129" i="6"/>
  <c r="CN12" i="11"/>
  <c r="CN66" i="6"/>
  <c r="CM134" i="12"/>
  <c r="CM92" i="12"/>
  <c r="CM201" i="11" s="1"/>
  <c r="CJ217" i="12"/>
  <c r="CJ107" i="12"/>
  <c r="CK84" i="12"/>
  <c r="CK143" i="12"/>
  <c r="CK142" i="12"/>
  <c r="CK144" i="12"/>
  <c r="CK67" i="11"/>
  <c r="CK66" i="11" s="1"/>
  <c r="CJ172" i="11"/>
  <c r="CJ25" i="12" s="1"/>
  <c r="CJ26" i="12" s="1"/>
  <c r="CL146" i="11" l="1"/>
  <c r="CL148" i="11" s="1"/>
  <c r="CL170" i="11" s="1"/>
  <c r="CK247" i="6"/>
  <c r="CK254" i="6"/>
  <c r="BA208" i="6"/>
  <c r="BA217" i="6" s="1"/>
  <c r="CM234" i="6"/>
  <c r="CM19" i="11" s="1"/>
  <c r="CM18" i="11"/>
  <c r="CL236" i="6"/>
  <c r="CL237" i="6" s="1"/>
  <c r="CL239" i="6" s="1"/>
  <c r="CL241" i="6" s="1"/>
  <c r="CL265" i="6" s="1"/>
  <c r="CK24" i="11"/>
  <c r="AZ210" i="6"/>
  <c r="CG248" i="6"/>
  <c r="CG249" i="6" s="1"/>
  <c r="CL143" i="6"/>
  <c r="CJ218" i="6"/>
  <c r="CK209" i="6"/>
  <c r="CK213" i="6"/>
  <c r="CM183" i="6"/>
  <c r="CM167" i="6"/>
  <c r="CN164" i="6"/>
  <c r="CN163" i="6"/>
  <c r="BD16" i="6"/>
  <c r="BE15" i="6"/>
  <c r="CE259" i="6"/>
  <c r="CG255" i="6"/>
  <c r="CE147" i="12"/>
  <c r="CE149" i="12"/>
  <c r="CE85" i="12"/>
  <c r="CE87" i="12" s="1"/>
  <c r="CE113" i="12" s="1"/>
  <c r="CF83" i="12"/>
  <c r="CF85" i="12" s="1"/>
  <c r="CF257" i="6"/>
  <c r="CF250" i="6"/>
  <c r="CN187" i="11"/>
  <c r="CN188" i="11"/>
  <c r="CG256" i="6"/>
  <c r="CN185" i="11"/>
  <c r="CN186" i="11"/>
  <c r="CG83" i="12"/>
  <c r="CG85" i="12" s="1"/>
  <c r="CI17" i="6"/>
  <c r="CI26" i="11"/>
  <c r="CI29" i="12"/>
  <c r="CJ22" i="11"/>
  <c r="CH31" i="12"/>
  <c r="CH37" i="12" s="1"/>
  <c r="CH45" i="12" s="1"/>
  <c r="CH208" i="12" s="1"/>
  <c r="CH224" i="12" s="1"/>
  <c r="CH225" i="12" s="1"/>
  <c r="CH226" i="12" s="1"/>
  <c r="CI30" i="12"/>
  <c r="CJ25" i="11"/>
  <c r="CJ21" i="11"/>
  <c r="CI28" i="12"/>
  <c r="CL116" i="11"/>
  <c r="CL117" i="11" s="1"/>
  <c r="CL118" i="11" s="1"/>
  <c r="CL120" i="11" s="1"/>
  <c r="CL168" i="11" s="1"/>
  <c r="CM141" i="6"/>
  <c r="CM142" i="6" s="1"/>
  <c r="CM135" i="6"/>
  <c r="CM136" i="6" s="1"/>
  <c r="CM308" i="6"/>
  <c r="CM386" i="6"/>
  <c r="CH392" i="6"/>
  <c r="CH26" i="6" s="1"/>
  <c r="CL102" i="11"/>
  <c r="CL103" i="11" s="1"/>
  <c r="CL104" i="11" s="1"/>
  <c r="CL106" i="11" s="1"/>
  <c r="CL167" i="11" s="1"/>
  <c r="CN68" i="11"/>
  <c r="CN70" i="11" s="1"/>
  <c r="CL88" i="11"/>
  <c r="CL89" i="11" s="1"/>
  <c r="CL90" i="11" s="1"/>
  <c r="CL92" i="11" s="1"/>
  <c r="CL166" i="11" s="1"/>
  <c r="CG13" i="26"/>
  <c r="CM100" i="6"/>
  <c r="CM206" i="6" s="1"/>
  <c r="CJ387" i="6"/>
  <c r="CJ381" i="6"/>
  <c r="CK57" i="11"/>
  <c r="CK40" i="12" s="1"/>
  <c r="CL162" i="11"/>
  <c r="CL171" i="11" s="1"/>
  <c r="CL134" i="11"/>
  <c r="CL169" i="11" s="1"/>
  <c r="CK56" i="11"/>
  <c r="CN7" i="6"/>
  <c r="CN233" i="6" s="1"/>
  <c r="CN12" i="12"/>
  <c r="CN13" i="11"/>
  <c r="CM380" i="6"/>
  <c r="CM130" i="6"/>
  <c r="CM91" i="11"/>
  <c r="CM105" i="11"/>
  <c r="CM58" i="11"/>
  <c r="CM41" i="12" s="1"/>
  <c r="CM119" i="11"/>
  <c r="CM133" i="11"/>
  <c r="CM130" i="11" s="1"/>
  <c r="CM131" i="11" s="1"/>
  <c r="CM132" i="11" s="1"/>
  <c r="CM147" i="11"/>
  <c r="CM144" i="11" s="1"/>
  <c r="CM145" i="11" s="1"/>
  <c r="CM161" i="11"/>
  <c r="CM158" i="11" s="1"/>
  <c r="CM159" i="11" s="1"/>
  <c r="CM160" i="11" s="1"/>
  <c r="CM14" i="11"/>
  <c r="CR75" i="36"/>
  <c r="CR64" i="36"/>
  <c r="CR53" i="36"/>
  <c r="CR42" i="36"/>
  <c r="CR31" i="36"/>
  <c r="CR20" i="36"/>
  <c r="CS9" i="36"/>
  <c r="CL84" i="12"/>
  <c r="CL143" i="12"/>
  <c r="CL144" i="12"/>
  <c r="CL67" i="11"/>
  <c r="CL66" i="11" s="1"/>
  <c r="CL142" i="12"/>
  <c r="CO12" i="11"/>
  <c r="CO66" i="6"/>
  <c r="CN134" i="12"/>
  <c r="CN92" i="12"/>
  <c r="CN201" i="11" s="1"/>
  <c r="CN6" i="12"/>
  <c r="CN13" i="12" s="1"/>
  <c r="CN72" i="6"/>
  <c r="CN90" i="6" s="1"/>
  <c r="CN74" i="6"/>
  <c r="CN92" i="6" s="1"/>
  <c r="CN76" i="6"/>
  <c r="CN94" i="6" s="1"/>
  <c r="CN78" i="6"/>
  <c r="CN96" i="6" s="1"/>
  <c r="CN80" i="6"/>
  <c r="CN98" i="6" s="1"/>
  <c r="CN73" i="6"/>
  <c r="CN91" i="6" s="1"/>
  <c r="CN75" i="6"/>
  <c r="CN93" i="6" s="1"/>
  <c r="CN77" i="6"/>
  <c r="CN95" i="6" s="1"/>
  <c r="CN79" i="6"/>
  <c r="CN97" i="6" s="1"/>
  <c r="CN81" i="6"/>
  <c r="CN99" i="6" s="1"/>
  <c r="CN6" i="11"/>
  <c r="CN52" i="11" s="1"/>
  <c r="CN106" i="6"/>
  <c r="CN6" i="35"/>
  <c r="CN6" i="22"/>
  <c r="CN6" i="14"/>
  <c r="CN6" i="26"/>
  <c r="CN6" i="16"/>
  <c r="CN6" i="17"/>
  <c r="CN6" i="13"/>
  <c r="CN105" i="6"/>
  <c r="CN121" i="6"/>
  <c r="CN120" i="6"/>
  <c r="CN107" i="6"/>
  <c r="CN122" i="6"/>
  <c r="CN108" i="6"/>
  <c r="CN123" i="6"/>
  <c r="CN109" i="6"/>
  <c r="CN124" i="6"/>
  <c r="CN110" i="6"/>
  <c r="CN125" i="6"/>
  <c r="CN126" i="6"/>
  <c r="CN111" i="6"/>
  <c r="CN112" i="6"/>
  <c r="CN127" i="6"/>
  <c r="CN113" i="6"/>
  <c r="CN128" i="6"/>
  <c r="CN114" i="6"/>
  <c r="CN129" i="6"/>
  <c r="CL204" i="6"/>
  <c r="CL20" i="6"/>
  <c r="CL396" i="6" s="1"/>
  <c r="CK172" i="11"/>
  <c r="CK25" i="12" s="1"/>
  <c r="CK26" i="12" s="1"/>
  <c r="CK217" i="12"/>
  <c r="CK107" i="12"/>
  <c r="CN216" i="12"/>
  <c r="CN38" i="11"/>
  <c r="CN46" i="11"/>
  <c r="CM285" i="6"/>
  <c r="CM338" i="6"/>
  <c r="CM389" i="6"/>
  <c r="CM115" i="6"/>
  <c r="CM298" i="6"/>
  <c r="CM383" i="6"/>
  <c r="CM348" i="6"/>
  <c r="CM82" i="6"/>
  <c r="CM83" i="6" s="1"/>
  <c r="CM14" i="12"/>
  <c r="CM15" i="12" s="1"/>
  <c r="CM206" i="12"/>
  <c r="CM262" i="12" s="1"/>
  <c r="CK205" i="6"/>
  <c r="CK212" i="6" s="1"/>
  <c r="CK45" i="11"/>
  <c r="CL47" i="11" s="1"/>
  <c r="CK37" i="11"/>
  <c r="CL39" i="11" s="1"/>
  <c r="CK375" i="6"/>
  <c r="CK376" i="6" s="1"/>
  <c r="CK377" i="6" s="1"/>
  <c r="CK31" i="11"/>
  <c r="CI390" i="6"/>
  <c r="CI384" i="6"/>
  <c r="CJ378" i="6"/>
  <c r="CO8" i="12"/>
  <c r="CO8" i="35"/>
  <c r="CO8" i="14"/>
  <c r="CO8" i="26"/>
  <c r="CO8" i="22"/>
  <c r="CO8" i="11"/>
  <c r="CO8" i="16"/>
  <c r="CO8" i="17"/>
  <c r="CO8" i="13"/>
  <c r="CQ64" i="6"/>
  <c r="CP65" i="6"/>
  <c r="CP8" i="6"/>
  <c r="CP63" i="6"/>
  <c r="CO6" i="6"/>
  <c r="CO67" i="6"/>
  <c r="CL30" i="11"/>
  <c r="CM7" i="12"/>
  <c r="CM7" i="11"/>
  <c r="CM330" i="6"/>
  <c r="CM331" i="6" s="1"/>
  <c r="CM7" i="13"/>
  <c r="CM7" i="26"/>
  <c r="CM7" i="17"/>
  <c r="CM7" i="14"/>
  <c r="CM7" i="35"/>
  <c r="CM7" i="16"/>
  <c r="CM7" i="22"/>
  <c r="CL347" i="6"/>
  <c r="CL349" i="6" s="1"/>
  <c r="CJ39" i="12"/>
  <c r="CJ43" i="12" s="1"/>
  <c r="CJ59" i="11"/>
  <c r="CJ71" i="11" s="1"/>
  <c r="CJ72" i="11" s="1"/>
  <c r="CM146" i="11" l="1"/>
  <c r="CM148" i="11" s="1"/>
  <c r="CM170" i="11" s="1"/>
  <c r="BA209" i="6"/>
  <c r="BA210" i="6" s="1"/>
  <c r="BB208" i="6"/>
  <c r="BB217" i="6" s="1"/>
  <c r="CL247" i="6"/>
  <c r="CL254" i="6"/>
  <c r="CM236" i="6"/>
  <c r="CM237" i="6" s="1"/>
  <c r="CM239" i="6" s="1"/>
  <c r="CM241" i="6" s="1"/>
  <c r="CM265" i="6" s="1"/>
  <c r="CL24" i="11"/>
  <c r="CN234" i="6"/>
  <c r="CN19" i="11" s="1"/>
  <c r="CN18" i="11"/>
  <c r="CM143" i="6"/>
  <c r="CH248" i="6"/>
  <c r="CK218" i="6"/>
  <c r="CL209" i="6"/>
  <c r="CL213" i="6"/>
  <c r="CN167" i="6"/>
  <c r="CN183" i="6"/>
  <c r="CO164" i="6"/>
  <c r="CO163" i="6"/>
  <c r="BE16" i="6"/>
  <c r="BF15" i="6"/>
  <c r="CG257" i="6"/>
  <c r="CF87" i="12"/>
  <c r="CF113" i="12" s="1"/>
  <c r="CF147" i="12"/>
  <c r="CG87" i="12"/>
  <c r="CG113" i="12" s="1"/>
  <c r="CF148" i="12"/>
  <c r="CF149" i="12"/>
  <c r="CF259" i="6"/>
  <c r="CG250" i="6"/>
  <c r="CH255" i="6"/>
  <c r="CH256" i="6" s="1"/>
  <c r="CO187" i="11"/>
  <c r="CO188" i="11"/>
  <c r="CH249" i="6"/>
  <c r="CO185" i="11"/>
  <c r="CO186" i="11"/>
  <c r="CG147" i="12"/>
  <c r="CG149" i="12"/>
  <c r="CG148" i="12"/>
  <c r="CH83" i="12"/>
  <c r="CH85" i="12" s="1"/>
  <c r="CH87" i="12" s="1"/>
  <c r="CH113" i="12" s="1"/>
  <c r="CI31" i="12"/>
  <c r="CI37" i="12" s="1"/>
  <c r="CI45" i="12" s="1"/>
  <c r="CI83" i="12" s="1"/>
  <c r="CJ30" i="12"/>
  <c r="CK25" i="11"/>
  <c r="CK22" i="11"/>
  <c r="CJ29" i="12"/>
  <c r="CJ17" i="6"/>
  <c r="CJ26" i="11"/>
  <c r="CK21" i="11"/>
  <c r="CJ28" i="12"/>
  <c r="CN135" i="6"/>
  <c r="CN136" i="6" s="1"/>
  <c r="CN141" i="6"/>
  <c r="CN142" i="6" s="1"/>
  <c r="CM116" i="11"/>
  <c r="CM117" i="11" s="1"/>
  <c r="CM118" i="11" s="1"/>
  <c r="CM120" i="11" s="1"/>
  <c r="CM168" i="11" s="1"/>
  <c r="CH13" i="26"/>
  <c r="CN308" i="6"/>
  <c r="CN386" i="6"/>
  <c r="CM102" i="11"/>
  <c r="CM103" i="11" s="1"/>
  <c r="CM104" i="11" s="1"/>
  <c r="CM106" i="11" s="1"/>
  <c r="CM167" i="11" s="1"/>
  <c r="CO68" i="11"/>
  <c r="CO70" i="11" s="1"/>
  <c r="CM88" i="11"/>
  <c r="CM89" i="11" s="1"/>
  <c r="CM90" i="11" s="1"/>
  <c r="CM92" i="11" s="1"/>
  <c r="CM166" i="11" s="1"/>
  <c r="CI392" i="6"/>
  <c r="CI26" i="6" s="1"/>
  <c r="CL56" i="11"/>
  <c r="CM162" i="11"/>
  <c r="CM171" i="11" s="1"/>
  <c r="CM134" i="11"/>
  <c r="CM169" i="11" s="1"/>
  <c r="CK387" i="6"/>
  <c r="CK381" i="6"/>
  <c r="CL57" i="11"/>
  <c r="CL40" i="12" s="1"/>
  <c r="CO6" i="12"/>
  <c r="CO13" i="12" s="1"/>
  <c r="CO73" i="6"/>
  <c r="CO91" i="6" s="1"/>
  <c r="CO75" i="6"/>
  <c r="CO93" i="6" s="1"/>
  <c r="CO77" i="6"/>
  <c r="CO95" i="6" s="1"/>
  <c r="CO79" i="6"/>
  <c r="CO97" i="6" s="1"/>
  <c r="CO81" i="6"/>
  <c r="CO99" i="6" s="1"/>
  <c r="CO72" i="6"/>
  <c r="CO90" i="6" s="1"/>
  <c r="CO74" i="6"/>
  <c r="CO92" i="6" s="1"/>
  <c r="CO76" i="6"/>
  <c r="CO94" i="6" s="1"/>
  <c r="CO78" i="6"/>
  <c r="CO96" i="6" s="1"/>
  <c r="CO80" i="6"/>
  <c r="CO98" i="6" s="1"/>
  <c r="CO6" i="11"/>
  <c r="CO52" i="11" s="1"/>
  <c r="CO106" i="6"/>
  <c r="CO6" i="35"/>
  <c r="CO6" i="22"/>
  <c r="CO6" i="14"/>
  <c r="CO6" i="13"/>
  <c r="CO6" i="26"/>
  <c r="CO6" i="16"/>
  <c r="CO6" i="17"/>
  <c r="CO120" i="6"/>
  <c r="CO105" i="6"/>
  <c r="CO121" i="6"/>
  <c r="CO107" i="6"/>
  <c r="CO122" i="6"/>
  <c r="CO123" i="6"/>
  <c r="CO108" i="6"/>
  <c r="CO124" i="6"/>
  <c r="CO109" i="6"/>
  <c r="CO110" i="6"/>
  <c r="CO125" i="6"/>
  <c r="CO126" i="6"/>
  <c r="CO111" i="6"/>
  <c r="CO112" i="6"/>
  <c r="CO127" i="6"/>
  <c r="CO113" i="6"/>
  <c r="CO128" i="6"/>
  <c r="CO114" i="6"/>
  <c r="CO129" i="6"/>
  <c r="CP8" i="12"/>
  <c r="CP8" i="11"/>
  <c r="CP8" i="35"/>
  <c r="CP8" i="13"/>
  <c r="CP8" i="14"/>
  <c r="CP8" i="26"/>
  <c r="CP8" i="22"/>
  <c r="CP8" i="16"/>
  <c r="CP8" i="17"/>
  <c r="CR64" i="6"/>
  <c r="CQ65" i="6"/>
  <c r="CQ8" i="6"/>
  <c r="CJ390" i="6"/>
  <c r="CK378" i="6"/>
  <c r="CJ384" i="6"/>
  <c r="CM204" i="6"/>
  <c r="CM20" i="6"/>
  <c r="CM396" i="6" s="1"/>
  <c r="CN100" i="6"/>
  <c r="CN206" i="6" s="1"/>
  <c r="CN298" i="6"/>
  <c r="CN383" i="6"/>
  <c r="CN14" i="12"/>
  <c r="CN15" i="12" s="1"/>
  <c r="CN206" i="12"/>
  <c r="CN262" i="12" s="1"/>
  <c r="CO216" i="12"/>
  <c r="CO38" i="11"/>
  <c r="CO46" i="11"/>
  <c r="CL217" i="12"/>
  <c r="CL107" i="12"/>
  <c r="CT9" i="36"/>
  <c r="CS75" i="36"/>
  <c r="CS64" i="36"/>
  <c r="CS53" i="36"/>
  <c r="CS42" i="36"/>
  <c r="CS31" i="36"/>
  <c r="CS20" i="36"/>
  <c r="CL172" i="11"/>
  <c r="CL25" i="12" s="1"/>
  <c r="CL26" i="12" s="1"/>
  <c r="CM30" i="11"/>
  <c r="CL45" i="11"/>
  <c r="CM47" i="11" s="1"/>
  <c r="CL37" i="11"/>
  <c r="CM39" i="11" s="1"/>
  <c r="CL375" i="6"/>
  <c r="CL376" i="6" s="1"/>
  <c r="CL377" i="6" s="1"/>
  <c r="CL31" i="11"/>
  <c r="CP6" i="6"/>
  <c r="CQ63" i="6"/>
  <c r="CP67" i="6"/>
  <c r="CP12" i="11"/>
  <c r="CP66" i="6"/>
  <c r="CO134" i="12"/>
  <c r="CO92" i="12"/>
  <c r="CO201" i="11" s="1"/>
  <c r="CM84" i="12"/>
  <c r="CM143" i="12"/>
  <c r="CM142" i="12"/>
  <c r="CM144" i="12"/>
  <c r="CM67" i="11"/>
  <c r="CM66" i="11" s="1"/>
  <c r="CM347" i="6"/>
  <c r="CM349" i="6" s="1"/>
  <c r="CL205" i="6"/>
  <c r="CL212" i="6" s="1"/>
  <c r="CN380" i="6"/>
  <c r="CN130" i="6"/>
  <c r="CN338" i="6"/>
  <c r="CN285" i="6"/>
  <c r="CN389" i="6"/>
  <c r="CN115" i="6"/>
  <c r="CN91" i="11"/>
  <c r="CN105" i="11"/>
  <c r="CN58" i="11"/>
  <c r="CN41" i="12" s="1"/>
  <c r="CN119" i="11"/>
  <c r="CN133" i="11"/>
  <c r="CN130" i="11" s="1"/>
  <c r="CN131" i="11" s="1"/>
  <c r="CN132" i="11" s="1"/>
  <c r="CN147" i="11"/>
  <c r="CN144" i="11" s="1"/>
  <c r="CN145" i="11" s="1"/>
  <c r="CN146" i="11" s="1"/>
  <c r="CN161" i="11"/>
  <c r="CN158" i="11" s="1"/>
  <c r="CN159" i="11" s="1"/>
  <c r="CN160" i="11" s="1"/>
  <c r="CN14" i="11"/>
  <c r="CN348" i="6"/>
  <c r="CN82" i="6"/>
  <c r="CN83" i="6" s="1"/>
  <c r="CO7" i="6"/>
  <c r="CO233" i="6" s="1"/>
  <c r="CO12" i="12"/>
  <c r="CO13" i="11"/>
  <c r="CN7" i="12"/>
  <c r="CN7" i="11"/>
  <c r="CN330" i="6"/>
  <c r="CN331" i="6" s="1"/>
  <c r="CN7" i="35"/>
  <c r="CN7" i="16"/>
  <c r="CN7" i="22"/>
  <c r="CN7" i="13"/>
  <c r="CN7" i="26"/>
  <c r="CN7" i="17"/>
  <c r="CN7" i="14"/>
  <c r="CK39" i="12"/>
  <c r="CK43" i="12" s="1"/>
  <c r="CK59" i="11"/>
  <c r="CK71" i="11" s="1"/>
  <c r="CK72" i="11" s="1"/>
  <c r="BC208" i="6" l="1"/>
  <c r="BC217" i="6" s="1"/>
  <c r="BA218" i="6"/>
  <c r="BB209" i="6"/>
  <c r="BB210" i="6" s="1"/>
  <c r="CM247" i="6"/>
  <c r="CM254" i="6"/>
  <c r="CN143" i="6"/>
  <c r="CO234" i="6"/>
  <c r="CO19" i="11" s="1"/>
  <c r="CO18" i="11"/>
  <c r="CN236" i="6"/>
  <c r="CN237" i="6" s="1"/>
  <c r="CN239" i="6" s="1"/>
  <c r="CN241" i="6" s="1"/>
  <c r="CN265" i="6" s="1"/>
  <c r="CM24" i="11"/>
  <c r="CI248" i="6"/>
  <c r="CL218" i="6"/>
  <c r="CM209" i="6"/>
  <c r="CM213" i="6"/>
  <c r="CO183" i="6"/>
  <c r="CO167" i="6"/>
  <c r="CP164" i="6"/>
  <c r="CP163" i="6"/>
  <c r="BF16" i="6"/>
  <c r="BG15" i="6"/>
  <c r="CG259" i="6"/>
  <c r="CI255" i="6"/>
  <c r="CH250" i="6"/>
  <c r="CH257" i="6"/>
  <c r="CP187" i="11"/>
  <c r="CP188" i="11"/>
  <c r="CP185" i="11"/>
  <c r="CP186" i="11"/>
  <c r="CI249" i="6"/>
  <c r="CI256" i="6"/>
  <c r="CH149" i="12"/>
  <c r="CH148" i="12"/>
  <c r="CI208" i="12"/>
  <c r="CI224" i="12" s="1"/>
  <c r="CI225" i="12" s="1"/>
  <c r="CI226" i="12" s="1"/>
  <c r="CH147" i="12"/>
  <c r="CK17" i="6"/>
  <c r="CK26" i="11"/>
  <c r="CL22" i="11"/>
  <c r="CK29" i="12"/>
  <c r="CJ31" i="12"/>
  <c r="CJ37" i="12" s="1"/>
  <c r="CJ45" i="12" s="1"/>
  <c r="CJ83" i="12" s="1"/>
  <c r="CJ85" i="12" s="1"/>
  <c r="CK30" i="12"/>
  <c r="CL25" i="11"/>
  <c r="CL21" i="11"/>
  <c r="CK28" i="12"/>
  <c r="CJ392" i="6"/>
  <c r="CJ13" i="26" s="1"/>
  <c r="CN116" i="11"/>
  <c r="CN117" i="11" s="1"/>
  <c r="CN118" i="11" s="1"/>
  <c r="CN120" i="11" s="1"/>
  <c r="CN168" i="11" s="1"/>
  <c r="CO141" i="6"/>
  <c r="CO142" i="6" s="1"/>
  <c r="CO135" i="6"/>
  <c r="CO136" i="6" s="1"/>
  <c r="CI85" i="12"/>
  <c r="CI87" i="12" s="1"/>
  <c r="CI113" i="12" s="1"/>
  <c r="CI148" i="12"/>
  <c r="CI149" i="12"/>
  <c r="CI147" i="12"/>
  <c r="CO386" i="6"/>
  <c r="CO308" i="6"/>
  <c r="CP68" i="11"/>
  <c r="CP70" i="11" s="1"/>
  <c r="CN88" i="11"/>
  <c r="CN89" i="11" s="1"/>
  <c r="CN90" i="11" s="1"/>
  <c r="CN92" i="11" s="1"/>
  <c r="CN166" i="11" s="1"/>
  <c r="CN102" i="11"/>
  <c r="CN103" i="11" s="1"/>
  <c r="CN104" i="11" s="1"/>
  <c r="CN106" i="11" s="1"/>
  <c r="CN167" i="11" s="1"/>
  <c r="CI13" i="26"/>
  <c r="CN148" i="11"/>
  <c r="CN170" i="11" s="1"/>
  <c r="CL387" i="6"/>
  <c r="CL381" i="6"/>
  <c r="CM57" i="11"/>
  <c r="CM40" i="12" s="1"/>
  <c r="CN162" i="11"/>
  <c r="CN171" i="11" s="1"/>
  <c r="CN134" i="11"/>
  <c r="CN169" i="11" s="1"/>
  <c r="CM56" i="11"/>
  <c r="CN30" i="11"/>
  <c r="CN204" i="6"/>
  <c r="CN20" i="6"/>
  <c r="CN396" i="6" s="1"/>
  <c r="CP216" i="12"/>
  <c r="CP38" i="11"/>
  <c r="CP46" i="11"/>
  <c r="CR63" i="6"/>
  <c r="CQ6" i="6"/>
  <c r="CQ67" i="6"/>
  <c r="CM45" i="11"/>
  <c r="CN47" i="11" s="1"/>
  <c r="CM37" i="11"/>
  <c r="CN39" i="11" s="1"/>
  <c r="CM375" i="6"/>
  <c r="CM376" i="6" s="1"/>
  <c r="CM377" i="6" s="1"/>
  <c r="CM31" i="11"/>
  <c r="CQ12" i="11"/>
  <c r="CQ66" i="6"/>
  <c r="CP134" i="12"/>
  <c r="CP92" i="12"/>
  <c r="CP201" i="11" s="1"/>
  <c r="CO285" i="6"/>
  <c r="CO338" i="6"/>
  <c r="CO389" i="6"/>
  <c r="CO115" i="6"/>
  <c r="CO298" i="6"/>
  <c r="CO383" i="6"/>
  <c r="CO348" i="6"/>
  <c r="CO82" i="6"/>
  <c r="CO83" i="6" s="1"/>
  <c r="CO14" i="12"/>
  <c r="CO15" i="12" s="1"/>
  <c r="CO206" i="12"/>
  <c r="CO262" i="12" s="1"/>
  <c r="CL39" i="12"/>
  <c r="CL43" i="12" s="1"/>
  <c r="CL59" i="11"/>
  <c r="CL71" i="11" s="1"/>
  <c r="CL72" i="11" s="1"/>
  <c r="CO7" i="12"/>
  <c r="CO7" i="11"/>
  <c r="CO330" i="6"/>
  <c r="CO331" i="6" s="1"/>
  <c r="CO7" i="13"/>
  <c r="CO7" i="26"/>
  <c r="CO7" i="17"/>
  <c r="CO7" i="14"/>
  <c r="CO7" i="35"/>
  <c r="CO7" i="16"/>
  <c r="CO7" i="22"/>
  <c r="CN347" i="6"/>
  <c r="CN349" i="6" s="1"/>
  <c r="CM217" i="12"/>
  <c r="CM107" i="12"/>
  <c r="CP7" i="6"/>
  <c r="CP233" i="6" s="1"/>
  <c r="CP12" i="12"/>
  <c r="CP13" i="11"/>
  <c r="CP6" i="12"/>
  <c r="CP13" i="12" s="1"/>
  <c r="CP72" i="6"/>
  <c r="CP90" i="6" s="1"/>
  <c r="CP74" i="6"/>
  <c r="CP92" i="6" s="1"/>
  <c r="CP76" i="6"/>
  <c r="CP94" i="6" s="1"/>
  <c r="CP78" i="6"/>
  <c r="CP96" i="6" s="1"/>
  <c r="CP80" i="6"/>
  <c r="CP98" i="6" s="1"/>
  <c r="CP73" i="6"/>
  <c r="CP91" i="6" s="1"/>
  <c r="CP75" i="6"/>
  <c r="CP93" i="6" s="1"/>
  <c r="CP77" i="6"/>
  <c r="CP95" i="6" s="1"/>
  <c r="CP79" i="6"/>
  <c r="CP97" i="6" s="1"/>
  <c r="CP81" i="6"/>
  <c r="CP99" i="6" s="1"/>
  <c r="CP6" i="11"/>
  <c r="CP52" i="11" s="1"/>
  <c r="CP106" i="6"/>
  <c r="CP6" i="35"/>
  <c r="CP6" i="22"/>
  <c r="CP6" i="14"/>
  <c r="CP6" i="26"/>
  <c r="CP6" i="16"/>
  <c r="CP6" i="17"/>
  <c r="CP6" i="13"/>
  <c r="CP105" i="6"/>
  <c r="CP121" i="6"/>
  <c r="CP120" i="6"/>
  <c r="CP107" i="6"/>
  <c r="CP122" i="6"/>
  <c r="CP108" i="6"/>
  <c r="CP123" i="6"/>
  <c r="CP109" i="6"/>
  <c r="CP124" i="6"/>
  <c r="CP110" i="6"/>
  <c r="CP125" i="6"/>
  <c r="CP126" i="6"/>
  <c r="CP111" i="6"/>
  <c r="CP112" i="6"/>
  <c r="CP127" i="6"/>
  <c r="CP113" i="6"/>
  <c r="CP128" i="6"/>
  <c r="CP114" i="6"/>
  <c r="CP129" i="6"/>
  <c r="CT75" i="36"/>
  <c r="CT64" i="36"/>
  <c r="CT53" i="36"/>
  <c r="CT42" i="36"/>
  <c r="CT31" i="36"/>
  <c r="CT20" i="36"/>
  <c r="CU9" i="36"/>
  <c r="CN84" i="12"/>
  <c r="CN143" i="12"/>
  <c r="CN144" i="12"/>
  <c r="CN67" i="11"/>
  <c r="CN66" i="11" s="1"/>
  <c r="CN142" i="12"/>
  <c r="CM205" i="6"/>
  <c r="CM212" i="6" s="1"/>
  <c r="CK390" i="6"/>
  <c r="CK384" i="6"/>
  <c r="CL378" i="6"/>
  <c r="CQ8" i="12"/>
  <c r="CQ8" i="35"/>
  <c r="CQ8" i="14"/>
  <c r="CQ8" i="26"/>
  <c r="CQ8" i="22"/>
  <c r="CQ8" i="11"/>
  <c r="CQ8" i="16"/>
  <c r="CQ8" i="17"/>
  <c r="CQ8" i="13"/>
  <c r="CS64" i="6"/>
  <c r="CR65" i="6"/>
  <c r="CR8" i="6"/>
  <c r="CO380" i="6"/>
  <c r="CO130" i="6"/>
  <c r="CO100" i="6"/>
  <c r="CO206" i="6" s="1"/>
  <c r="CO91" i="11"/>
  <c r="CO88" i="11" s="1"/>
  <c r="CO89" i="11" s="1"/>
  <c r="CO105" i="11"/>
  <c r="CO102" i="11" s="1"/>
  <c r="CO103" i="11" s="1"/>
  <c r="CO58" i="11"/>
  <c r="CO41" i="12" s="1"/>
  <c r="CO119" i="11"/>
  <c r="CO116" i="11" s="1"/>
  <c r="CO117" i="11" s="1"/>
  <c r="CO133" i="11"/>
  <c r="CO130" i="11" s="1"/>
  <c r="CO131" i="11" s="1"/>
  <c r="CO132" i="11" s="1"/>
  <c r="CO147" i="11"/>
  <c r="CO144" i="11" s="1"/>
  <c r="CO145" i="11" s="1"/>
  <c r="CO146" i="11" s="1"/>
  <c r="CO161" i="11"/>
  <c r="CO158" i="11" s="1"/>
  <c r="CO159" i="11" s="1"/>
  <c r="CO160" i="11" s="1"/>
  <c r="CO14" i="11"/>
  <c r="CM172" i="11"/>
  <c r="CM25" i="12" s="1"/>
  <c r="CM26" i="12" s="1"/>
  <c r="BC209" i="6" l="1"/>
  <c r="BC210" i="6" s="1"/>
  <c r="BB218" i="6"/>
  <c r="CN247" i="6"/>
  <c r="CN254" i="6"/>
  <c r="CO143" i="6"/>
  <c r="CP234" i="6"/>
  <c r="CP19" i="11" s="1"/>
  <c r="CP18" i="11"/>
  <c r="CO236" i="6"/>
  <c r="CO237" i="6" s="1"/>
  <c r="CO239" i="6" s="1"/>
  <c r="CO241" i="6" s="1"/>
  <c r="CO265" i="6" s="1"/>
  <c r="CN24" i="11"/>
  <c r="CJ248" i="6"/>
  <c r="CJ249" i="6" s="1"/>
  <c r="CM218" i="6"/>
  <c r="CN209" i="6"/>
  <c r="CN213" i="6"/>
  <c r="CP167" i="6"/>
  <c r="CP183" i="6"/>
  <c r="CQ164" i="6"/>
  <c r="CQ163" i="6"/>
  <c r="BG16" i="6"/>
  <c r="BH15" i="6"/>
  <c r="CI257" i="6"/>
  <c r="CH259" i="6"/>
  <c r="CI250" i="6"/>
  <c r="CJ255" i="6"/>
  <c r="CJ256" i="6" s="1"/>
  <c r="CQ187" i="11"/>
  <c r="CQ188" i="11"/>
  <c r="CQ185" i="11"/>
  <c r="CQ186" i="11"/>
  <c r="CK31" i="12"/>
  <c r="CJ147" i="12"/>
  <c r="CJ149" i="12"/>
  <c r="CJ148" i="12"/>
  <c r="CJ208" i="12"/>
  <c r="CJ224" i="12" s="1"/>
  <c r="CJ225" i="12" s="1"/>
  <c r="CJ226" i="12" s="1"/>
  <c r="CL30" i="12"/>
  <c r="CM25" i="11"/>
  <c r="CL17" i="6"/>
  <c r="CL26" i="11"/>
  <c r="CM22" i="11"/>
  <c r="CL29" i="12"/>
  <c r="CM21" i="11"/>
  <c r="CL28" i="12"/>
  <c r="CJ26" i="6"/>
  <c r="CO118" i="11"/>
  <c r="CO120" i="11" s="1"/>
  <c r="CO168" i="11" s="1"/>
  <c r="CP135" i="6"/>
  <c r="CP136" i="6" s="1"/>
  <c r="CP141" i="6"/>
  <c r="CP142" i="6" s="1"/>
  <c r="CJ87" i="12"/>
  <c r="CJ113" i="12" s="1"/>
  <c r="CP308" i="6"/>
  <c r="CP386" i="6"/>
  <c r="CO90" i="11"/>
  <c r="CO92" i="11" s="1"/>
  <c r="CO166" i="11" s="1"/>
  <c r="CO104" i="11"/>
  <c r="CO106" i="11" s="1"/>
  <c r="CO167" i="11" s="1"/>
  <c r="CQ68" i="11"/>
  <c r="CQ70" i="11" s="1"/>
  <c r="CK392" i="6"/>
  <c r="CK26" i="6" s="1"/>
  <c r="CO148" i="11"/>
  <c r="CO170" i="11" s="1"/>
  <c r="CN56" i="11"/>
  <c r="CO162" i="11"/>
  <c r="CO171" i="11" s="1"/>
  <c r="CO134" i="11"/>
  <c r="CO169" i="11" s="1"/>
  <c r="CM387" i="6"/>
  <c r="CM381" i="6"/>
  <c r="CN57" i="11"/>
  <c r="CN40" i="12" s="1"/>
  <c r="CR8" i="12"/>
  <c r="CR8" i="11"/>
  <c r="CR8" i="35"/>
  <c r="CR8" i="14"/>
  <c r="CR8" i="26"/>
  <c r="CR8" i="22"/>
  <c r="CR8" i="13"/>
  <c r="CR8" i="16"/>
  <c r="CR8" i="17"/>
  <c r="CT64" i="6"/>
  <c r="CS65" i="6"/>
  <c r="CS8" i="6"/>
  <c r="CL390" i="6"/>
  <c r="CM378" i="6"/>
  <c r="CL384" i="6"/>
  <c r="CV9" i="36"/>
  <c r="CU75" i="36"/>
  <c r="CU64" i="36"/>
  <c r="CU53" i="36"/>
  <c r="CU42" i="36"/>
  <c r="CU31" i="36"/>
  <c r="CU20" i="36"/>
  <c r="CP298" i="6"/>
  <c r="CP383" i="6"/>
  <c r="CP14" i="12"/>
  <c r="CP15" i="12" s="1"/>
  <c r="CP206" i="12"/>
  <c r="CP262" i="12" s="1"/>
  <c r="CO204" i="6"/>
  <c r="CO20" i="6"/>
  <c r="CO396" i="6" s="1"/>
  <c r="CQ7" i="6"/>
  <c r="CQ233" i="6" s="1"/>
  <c r="CQ12" i="12"/>
  <c r="CQ13" i="11"/>
  <c r="CR6" i="6"/>
  <c r="CS63" i="6"/>
  <c r="CR67" i="6"/>
  <c r="CN205" i="6"/>
  <c r="CN212" i="6" s="1"/>
  <c r="CN45" i="11"/>
  <c r="CO47" i="11" s="1"/>
  <c r="CN37" i="11"/>
  <c r="CO39" i="11" s="1"/>
  <c r="CN375" i="6"/>
  <c r="CN376" i="6" s="1"/>
  <c r="CN377" i="6" s="1"/>
  <c r="CN31" i="11"/>
  <c r="CN172" i="11"/>
  <c r="CN25" i="12" s="1"/>
  <c r="CN26" i="12" s="1"/>
  <c r="CR12" i="11"/>
  <c r="CR66" i="6"/>
  <c r="CQ134" i="12"/>
  <c r="CQ92" i="12"/>
  <c r="CQ201" i="11" s="1"/>
  <c r="CN217" i="12"/>
  <c r="CN107" i="12"/>
  <c r="CP380" i="6"/>
  <c r="CP130" i="6"/>
  <c r="CP338" i="6"/>
  <c r="CP285" i="6"/>
  <c r="CP389" i="6"/>
  <c r="CP115" i="6"/>
  <c r="CP100" i="6"/>
  <c r="CP206" i="6" s="1"/>
  <c r="CP91" i="11"/>
  <c r="CP105" i="11"/>
  <c r="CP58" i="11"/>
  <c r="CP41" i="12" s="1"/>
  <c r="CP119" i="11"/>
  <c r="CP133" i="11"/>
  <c r="CP130" i="11" s="1"/>
  <c r="CP131" i="11" s="1"/>
  <c r="CP132" i="11" s="1"/>
  <c r="CP147" i="11"/>
  <c r="CP144" i="11" s="1"/>
  <c r="CP145" i="11" s="1"/>
  <c r="CP146" i="11" s="1"/>
  <c r="CP161" i="11"/>
  <c r="CP158" i="11" s="1"/>
  <c r="CP159" i="11" s="1"/>
  <c r="CP160" i="11" s="1"/>
  <c r="CP14" i="11"/>
  <c r="CP348" i="6"/>
  <c r="CP82" i="6"/>
  <c r="CP83" i="6" s="1"/>
  <c r="CP7" i="12"/>
  <c r="CP7" i="11"/>
  <c r="CP330" i="6"/>
  <c r="CP331" i="6" s="1"/>
  <c r="CP7" i="35"/>
  <c r="CP7" i="16"/>
  <c r="CP7" i="22"/>
  <c r="CP7" i="13"/>
  <c r="CP7" i="26"/>
  <c r="CP7" i="17"/>
  <c r="CP7" i="14"/>
  <c r="CO30" i="11"/>
  <c r="CO84" i="12"/>
  <c r="CO143" i="12"/>
  <c r="CO142" i="12"/>
  <c r="CO144" i="12"/>
  <c r="CO67" i="11"/>
  <c r="CO66" i="11" s="1"/>
  <c r="CO347" i="6"/>
  <c r="CO349" i="6" s="1"/>
  <c r="CQ216" i="12"/>
  <c r="CQ38" i="11"/>
  <c r="CQ46" i="11"/>
  <c r="CQ6" i="12"/>
  <c r="CQ13" i="12" s="1"/>
  <c r="CQ73" i="6"/>
  <c r="CQ91" i="6" s="1"/>
  <c r="CQ75" i="6"/>
  <c r="CQ93" i="6" s="1"/>
  <c r="CQ77" i="6"/>
  <c r="CQ95" i="6" s="1"/>
  <c r="CQ79" i="6"/>
  <c r="CQ97" i="6" s="1"/>
  <c r="CQ81" i="6"/>
  <c r="CQ99" i="6" s="1"/>
  <c r="CQ72" i="6"/>
  <c r="CQ90" i="6" s="1"/>
  <c r="CQ74" i="6"/>
  <c r="CQ92" i="6" s="1"/>
  <c r="CQ76" i="6"/>
  <c r="CQ94" i="6" s="1"/>
  <c r="CQ78" i="6"/>
  <c r="CQ96" i="6" s="1"/>
  <c r="CQ80" i="6"/>
  <c r="CQ98" i="6" s="1"/>
  <c r="CQ6" i="11"/>
  <c r="CQ52" i="11" s="1"/>
  <c r="CQ106" i="6"/>
  <c r="CQ6" i="35"/>
  <c r="CQ6" i="22"/>
  <c r="CQ6" i="26"/>
  <c r="CQ6" i="13"/>
  <c r="CQ6" i="14"/>
  <c r="CQ6" i="16"/>
  <c r="CQ6" i="17"/>
  <c r="CQ120" i="6"/>
  <c r="CQ105" i="6"/>
  <c r="CQ121" i="6"/>
  <c r="CQ107" i="6"/>
  <c r="CQ122" i="6"/>
  <c r="CQ123" i="6"/>
  <c r="CQ108" i="6"/>
  <c r="CQ124" i="6"/>
  <c r="CQ109" i="6"/>
  <c r="CQ110" i="6"/>
  <c r="CQ125" i="6"/>
  <c r="CQ126" i="6"/>
  <c r="CQ111" i="6"/>
  <c r="CQ112" i="6"/>
  <c r="CQ127" i="6"/>
  <c r="CQ113" i="6"/>
  <c r="CQ128" i="6"/>
  <c r="CQ114" i="6"/>
  <c r="CQ129" i="6"/>
  <c r="CM39" i="12"/>
  <c r="CM43" i="12" s="1"/>
  <c r="CM59" i="11"/>
  <c r="CM71" i="11" s="1"/>
  <c r="CM72" i="11" s="1"/>
  <c r="BC218" i="6" l="1"/>
  <c r="CO247" i="6"/>
  <c r="CO254" i="6"/>
  <c r="CP143" i="6"/>
  <c r="CP236" i="6"/>
  <c r="CP237" i="6" s="1"/>
  <c r="CP239" i="6" s="1"/>
  <c r="CP241" i="6" s="1"/>
  <c r="CP265" i="6" s="1"/>
  <c r="CO24" i="11"/>
  <c r="CQ234" i="6"/>
  <c r="CQ19" i="11" s="1"/>
  <c r="CQ18" i="11"/>
  <c r="CK248" i="6"/>
  <c r="CK249" i="6" s="1"/>
  <c r="CN218" i="6"/>
  <c r="CO209" i="6"/>
  <c r="CO213" i="6"/>
  <c r="CQ183" i="6"/>
  <c r="CQ167" i="6"/>
  <c r="CR164" i="6"/>
  <c r="CR163" i="6"/>
  <c r="BH16" i="6"/>
  <c r="BI15" i="6"/>
  <c r="CI259" i="6"/>
  <c r="CK255" i="6"/>
  <c r="CK37" i="12"/>
  <c r="CK45" i="12" s="1"/>
  <c r="CK83" i="12" s="1"/>
  <c r="CK85" i="12" s="1"/>
  <c r="CK87" i="12" s="1"/>
  <c r="CK113" i="12" s="1"/>
  <c r="CJ250" i="6"/>
  <c r="CJ257" i="6"/>
  <c r="CR187" i="11"/>
  <c r="CR188" i="11"/>
  <c r="CR185" i="11"/>
  <c r="CR186" i="11"/>
  <c r="CK256" i="6"/>
  <c r="CN22" i="11"/>
  <c r="CM29" i="12"/>
  <c r="CM17" i="6"/>
  <c r="CM26" i="11"/>
  <c r="CL31" i="12"/>
  <c r="CL37" i="12" s="1"/>
  <c r="CL45" i="12" s="1"/>
  <c r="CL208" i="12" s="1"/>
  <c r="CL224" i="12" s="1"/>
  <c r="CL225" i="12" s="1"/>
  <c r="CL226" i="12" s="1"/>
  <c r="CM30" i="12"/>
  <c r="CN25" i="11"/>
  <c r="CM28" i="12"/>
  <c r="CN21" i="11"/>
  <c r="CL392" i="6"/>
  <c r="CL26" i="6" s="1"/>
  <c r="CP116" i="11"/>
  <c r="CP117" i="11" s="1"/>
  <c r="CP118" i="11" s="1"/>
  <c r="CP120" i="11" s="1"/>
  <c r="CP168" i="11" s="1"/>
  <c r="CQ135" i="6"/>
  <c r="CQ136" i="6" s="1"/>
  <c r="CQ141" i="6"/>
  <c r="CQ142" i="6" s="1"/>
  <c r="CQ386" i="6"/>
  <c r="CQ308" i="6"/>
  <c r="CP102" i="11"/>
  <c r="CP103" i="11" s="1"/>
  <c r="CP104" i="11" s="1"/>
  <c r="CP106" i="11" s="1"/>
  <c r="CP167" i="11" s="1"/>
  <c r="CR68" i="11"/>
  <c r="CR70" i="11" s="1"/>
  <c r="CP88" i="11"/>
  <c r="CP89" i="11" s="1"/>
  <c r="CP90" i="11" s="1"/>
  <c r="CP92" i="11" s="1"/>
  <c r="CP166" i="11" s="1"/>
  <c r="CK13" i="26"/>
  <c r="CP148" i="11"/>
  <c r="CP170" i="11" s="1"/>
  <c r="CN387" i="6"/>
  <c r="CN381" i="6"/>
  <c r="CO57" i="11"/>
  <c r="CO40" i="12" s="1"/>
  <c r="CP162" i="11"/>
  <c r="CP171" i="11" s="1"/>
  <c r="CP134" i="11"/>
  <c r="CP169" i="11" s="1"/>
  <c r="CO56" i="11"/>
  <c r="CQ380" i="6"/>
  <c r="CQ130" i="6"/>
  <c r="CQ100" i="6"/>
  <c r="CQ206" i="6" s="1"/>
  <c r="CQ91" i="11"/>
  <c r="CQ105" i="11"/>
  <c r="CQ58" i="11"/>
  <c r="CQ41" i="12" s="1"/>
  <c r="CQ119" i="11"/>
  <c r="CQ133" i="11"/>
  <c r="CQ130" i="11" s="1"/>
  <c r="CQ131" i="11" s="1"/>
  <c r="CQ132" i="11" s="1"/>
  <c r="CQ147" i="11"/>
  <c r="CQ144" i="11" s="1"/>
  <c r="CQ145" i="11" s="1"/>
  <c r="CQ146" i="11" s="1"/>
  <c r="CQ161" i="11"/>
  <c r="CQ158" i="11" s="1"/>
  <c r="CQ159" i="11" s="1"/>
  <c r="CQ160" i="11" s="1"/>
  <c r="CQ14" i="11"/>
  <c r="CO217" i="12"/>
  <c r="CO107" i="12"/>
  <c r="CO45" i="11"/>
  <c r="CP47" i="11" s="1"/>
  <c r="CO37" i="11"/>
  <c r="CP39" i="11" s="1"/>
  <c r="CO375" i="6"/>
  <c r="CO376" i="6" s="1"/>
  <c r="CO377" i="6" s="1"/>
  <c r="CO31" i="11"/>
  <c r="CP347" i="6"/>
  <c r="CP349" i="6" s="1"/>
  <c r="CR7" i="6"/>
  <c r="CR233" i="6" s="1"/>
  <c r="CR12" i="12"/>
  <c r="CR13" i="11"/>
  <c r="CR6" i="12"/>
  <c r="CR13" i="12" s="1"/>
  <c r="CR72" i="6"/>
  <c r="CR90" i="6" s="1"/>
  <c r="CR74" i="6"/>
  <c r="CR92" i="6" s="1"/>
  <c r="CR76" i="6"/>
  <c r="CR94" i="6" s="1"/>
  <c r="CR78" i="6"/>
  <c r="CR96" i="6" s="1"/>
  <c r="CR80" i="6"/>
  <c r="CR98" i="6" s="1"/>
  <c r="CR73" i="6"/>
  <c r="CR91" i="6" s="1"/>
  <c r="CR75" i="6"/>
  <c r="CR93" i="6" s="1"/>
  <c r="CR77" i="6"/>
  <c r="CR95" i="6" s="1"/>
  <c r="CR79" i="6"/>
  <c r="CR97" i="6" s="1"/>
  <c r="CR81" i="6"/>
  <c r="CR99" i="6" s="1"/>
  <c r="CR6" i="11"/>
  <c r="CR52" i="11" s="1"/>
  <c r="CR106" i="6"/>
  <c r="CR6" i="35"/>
  <c r="CR6" i="22"/>
  <c r="CR6" i="14"/>
  <c r="CR6" i="26"/>
  <c r="CR6" i="16"/>
  <c r="CR6" i="17"/>
  <c r="CR6" i="13"/>
  <c r="CR105" i="6"/>
  <c r="CR121" i="6"/>
  <c r="CR120" i="6"/>
  <c r="CR107" i="6"/>
  <c r="CR122" i="6"/>
  <c r="CR108" i="6"/>
  <c r="CR123" i="6"/>
  <c r="CR109" i="6"/>
  <c r="CR124" i="6"/>
  <c r="CR110" i="6"/>
  <c r="CR125" i="6"/>
  <c r="CR126" i="6"/>
  <c r="CR111" i="6"/>
  <c r="CR112" i="6"/>
  <c r="CR127" i="6"/>
  <c r="CR113" i="6"/>
  <c r="CR128" i="6"/>
  <c r="CR114" i="6"/>
  <c r="CR129" i="6"/>
  <c r="CP84" i="12"/>
  <c r="CP143" i="12"/>
  <c r="CP144" i="12"/>
  <c r="CP67" i="11"/>
  <c r="CP66" i="11" s="1"/>
  <c r="CP142" i="12"/>
  <c r="CM390" i="6"/>
  <c r="CM384" i="6"/>
  <c r="CN378" i="6"/>
  <c r="CS8" i="12"/>
  <c r="CS8" i="35"/>
  <c r="CS8" i="14"/>
  <c r="CS8" i="26"/>
  <c r="CS8" i="22"/>
  <c r="CS8" i="11"/>
  <c r="CS8" i="16"/>
  <c r="CS8" i="17"/>
  <c r="CS8" i="13"/>
  <c r="CU64" i="6"/>
  <c r="CT65" i="6"/>
  <c r="CT8" i="6"/>
  <c r="CN39" i="12"/>
  <c r="CN43" i="12" s="1"/>
  <c r="CN59" i="11"/>
  <c r="CN71" i="11" s="1"/>
  <c r="CN72" i="11" s="1"/>
  <c r="CQ285" i="6"/>
  <c r="CQ338" i="6"/>
  <c r="CQ389" i="6"/>
  <c r="CQ115" i="6"/>
  <c r="CQ298" i="6"/>
  <c r="CQ383" i="6"/>
  <c r="CQ348" i="6"/>
  <c r="CQ82" i="6"/>
  <c r="CQ83" i="6" s="1"/>
  <c r="CQ14" i="12"/>
  <c r="CQ15" i="12" s="1"/>
  <c r="CQ206" i="12"/>
  <c r="CQ262" i="12" s="1"/>
  <c r="CP30" i="11"/>
  <c r="CP204" i="6"/>
  <c r="CP20" i="6"/>
  <c r="CP396" i="6" s="1"/>
  <c r="CR216" i="12"/>
  <c r="CR38" i="11"/>
  <c r="CR46" i="11"/>
  <c r="CT63" i="6"/>
  <c r="CS6" i="6"/>
  <c r="CS67" i="6"/>
  <c r="CQ7" i="12"/>
  <c r="CQ7" i="11"/>
  <c r="CQ330" i="6"/>
  <c r="CQ331" i="6" s="1"/>
  <c r="CQ7" i="13"/>
  <c r="CQ7" i="26"/>
  <c r="CQ7" i="17"/>
  <c r="CQ7" i="14"/>
  <c r="CQ7" i="35"/>
  <c r="CQ7" i="16"/>
  <c r="CQ7" i="22"/>
  <c r="CO205" i="6"/>
  <c r="CO212" i="6" s="1"/>
  <c r="CV75" i="36"/>
  <c r="CV64" i="36"/>
  <c r="CV53" i="36"/>
  <c r="CV42" i="36"/>
  <c r="CV31" i="36"/>
  <c r="CV20" i="36"/>
  <c r="CW9" i="36"/>
  <c r="CS12" i="11"/>
  <c r="CS66" i="6"/>
  <c r="CR134" i="12"/>
  <c r="CR92" i="12"/>
  <c r="CR201" i="11" s="1"/>
  <c r="CO172" i="11"/>
  <c r="CO25" i="12" s="1"/>
  <c r="CO26" i="12" s="1"/>
  <c r="CP247" i="6" l="1"/>
  <c r="CP254" i="6"/>
  <c r="CQ143" i="6"/>
  <c r="CR234" i="6"/>
  <c r="CR19" i="11" s="1"/>
  <c r="CR18" i="11"/>
  <c r="CQ236" i="6"/>
  <c r="CQ237" i="6" s="1"/>
  <c r="CQ239" i="6" s="1"/>
  <c r="CQ241" i="6" s="1"/>
  <c r="CQ265" i="6" s="1"/>
  <c r="CP24" i="11"/>
  <c r="CL248" i="6"/>
  <c r="CO218" i="6"/>
  <c r="CP209" i="6"/>
  <c r="CP213" i="6"/>
  <c r="CR183" i="6"/>
  <c r="CR167" i="6"/>
  <c r="CS164" i="6"/>
  <c r="CS163" i="6"/>
  <c r="BI16" i="6"/>
  <c r="BJ15" i="6"/>
  <c r="CK257" i="6"/>
  <c r="CK208" i="12"/>
  <c r="CK224" i="12" s="1"/>
  <c r="CK225" i="12" s="1"/>
  <c r="CK226" i="12" s="1"/>
  <c r="CK148" i="12"/>
  <c r="CK147" i="12"/>
  <c r="CK149" i="12"/>
  <c r="CJ259" i="6"/>
  <c r="CK250" i="6"/>
  <c r="CL255" i="6"/>
  <c r="CL256" i="6" s="1"/>
  <c r="CS187" i="11"/>
  <c r="CS188" i="11"/>
  <c r="CS185" i="11"/>
  <c r="CS186" i="11"/>
  <c r="CL249" i="6"/>
  <c r="CL83" i="12"/>
  <c r="CL85" i="12" s="1"/>
  <c r="CL87" i="12" s="1"/>
  <c r="CL113" i="12" s="1"/>
  <c r="CN30" i="12"/>
  <c r="CO25" i="11"/>
  <c r="CN17" i="6"/>
  <c r="CN26" i="11"/>
  <c r="CO22" i="11"/>
  <c r="CN29" i="12"/>
  <c r="CM31" i="12"/>
  <c r="CN28" i="12"/>
  <c r="CO21" i="11"/>
  <c r="CL13" i="26"/>
  <c r="CR135" i="6"/>
  <c r="CR136" i="6" s="1"/>
  <c r="CR141" i="6"/>
  <c r="CR142" i="6" s="1"/>
  <c r="CQ116" i="11"/>
  <c r="CQ117" i="11" s="1"/>
  <c r="CQ118" i="11" s="1"/>
  <c r="CQ120" i="11" s="1"/>
  <c r="CQ168" i="11" s="1"/>
  <c r="CR308" i="6"/>
  <c r="CR386" i="6"/>
  <c r="CQ88" i="11"/>
  <c r="CQ89" i="11" s="1"/>
  <c r="CQ90" i="11" s="1"/>
  <c r="CQ92" i="11" s="1"/>
  <c r="CQ166" i="11" s="1"/>
  <c r="CS68" i="11"/>
  <c r="CS70" i="11" s="1"/>
  <c r="CQ102" i="11"/>
  <c r="CQ103" i="11" s="1"/>
  <c r="CQ104" i="11" s="1"/>
  <c r="CQ106" i="11" s="1"/>
  <c r="CQ167" i="11" s="1"/>
  <c r="CM392" i="6"/>
  <c r="CM13" i="26" s="1"/>
  <c r="CP172" i="11"/>
  <c r="CP25" i="12" s="1"/>
  <c r="CP26" i="12" s="1"/>
  <c r="CO387" i="6"/>
  <c r="CO381" i="6"/>
  <c r="CP57" i="11"/>
  <c r="CP40" i="12" s="1"/>
  <c r="CQ162" i="11"/>
  <c r="CQ171" i="11" s="1"/>
  <c r="CQ134" i="11"/>
  <c r="CQ169" i="11" s="1"/>
  <c r="CP56" i="11"/>
  <c r="CQ148" i="11"/>
  <c r="CQ170" i="11" s="1"/>
  <c r="CS7" i="6"/>
  <c r="CS233" i="6" s="1"/>
  <c r="CS12" i="12"/>
  <c r="CS13" i="11"/>
  <c r="CQ30" i="11"/>
  <c r="CT6" i="6"/>
  <c r="CU63" i="6"/>
  <c r="CT67" i="6"/>
  <c r="CQ84" i="12"/>
  <c r="CQ143" i="12"/>
  <c r="CQ142" i="12"/>
  <c r="CQ144" i="12"/>
  <c r="CQ67" i="11"/>
  <c r="CQ66" i="11" s="1"/>
  <c r="CQ347" i="6"/>
  <c r="CQ349" i="6" s="1"/>
  <c r="CT8" i="12"/>
  <c r="CT8" i="11"/>
  <c r="CT8" i="35"/>
  <c r="CT8" i="13"/>
  <c r="CT8" i="14"/>
  <c r="CT8" i="26"/>
  <c r="CT8" i="22"/>
  <c r="CT8" i="16"/>
  <c r="CT8" i="17"/>
  <c r="CV64" i="6"/>
  <c r="CU65" i="6"/>
  <c r="CU8" i="6"/>
  <c r="CN390" i="6"/>
  <c r="CO378" i="6"/>
  <c r="CN384" i="6"/>
  <c r="CP217" i="12"/>
  <c r="CP107" i="12"/>
  <c r="CR100" i="6"/>
  <c r="CR206" i="6" s="1"/>
  <c r="CR298" i="6"/>
  <c r="CR383" i="6"/>
  <c r="CR14" i="12"/>
  <c r="CR15" i="12" s="1"/>
  <c r="CR206" i="12"/>
  <c r="CR262" i="12" s="1"/>
  <c r="CS216" i="12"/>
  <c r="CS38" i="11"/>
  <c r="CS46" i="11"/>
  <c r="CX9" i="36"/>
  <c r="CW75" i="36"/>
  <c r="CW64" i="36"/>
  <c r="CW53" i="36"/>
  <c r="CW42" i="36"/>
  <c r="CW31" i="36"/>
  <c r="CW20" i="36"/>
  <c r="CS6" i="12"/>
  <c r="CS13" i="12" s="1"/>
  <c r="CS73" i="6"/>
  <c r="CS91" i="6" s="1"/>
  <c r="CS75" i="6"/>
  <c r="CS93" i="6" s="1"/>
  <c r="CS77" i="6"/>
  <c r="CS95" i="6" s="1"/>
  <c r="CS79" i="6"/>
  <c r="CS97" i="6" s="1"/>
  <c r="CS81" i="6"/>
  <c r="CS99" i="6" s="1"/>
  <c r="CS72" i="6"/>
  <c r="CS90" i="6" s="1"/>
  <c r="CS74" i="6"/>
  <c r="CS92" i="6" s="1"/>
  <c r="CS76" i="6"/>
  <c r="CS94" i="6" s="1"/>
  <c r="CS78" i="6"/>
  <c r="CS96" i="6" s="1"/>
  <c r="CS80" i="6"/>
  <c r="CS98" i="6" s="1"/>
  <c r="CS6" i="11"/>
  <c r="CS52" i="11" s="1"/>
  <c r="CS106" i="6"/>
  <c r="CS6" i="35"/>
  <c r="CS6" i="22"/>
  <c r="CS6" i="14"/>
  <c r="CS6" i="13"/>
  <c r="CS6" i="26"/>
  <c r="CS6" i="16"/>
  <c r="CS6" i="17"/>
  <c r="CS120" i="6"/>
  <c r="CS105" i="6"/>
  <c r="CS121" i="6"/>
  <c r="CS107" i="6"/>
  <c r="CS122" i="6"/>
  <c r="CS123" i="6"/>
  <c r="CS108" i="6"/>
  <c r="CS124" i="6"/>
  <c r="CS109" i="6"/>
  <c r="CS110" i="6"/>
  <c r="CS125" i="6"/>
  <c r="CS126" i="6"/>
  <c r="CS111" i="6"/>
  <c r="CS112" i="6"/>
  <c r="CS127" i="6"/>
  <c r="CS113" i="6"/>
  <c r="CS128" i="6"/>
  <c r="CS114" i="6"/>
  <c r="CS129" i="6"/>
  <c r="CP205" i="6"/>
  <c r="CP212" i="6" s="1"/>
  <c r="CP45" i="11"/>
  <c r="CQ47" i="11" s="1"/>
  <c r="CP37" i="11"/>
  <c r="CQ39" i="11" s="1"/>
  <c r="CP375" i="6"/>
  <c r="CP376" i="6" s="1"/>
  <c r="CP377" i="6" s="1"/>
  <c r="CP31" i="11"/>
  <c r="CQ204" i="6"/>
  <c r="CQ20" i="6"/>
  <c r="CQ396" i="6" s="1"/>
  <c r="CT12" i="11"/>
  <c r="CT66" i="6"/>
  <c r="CS134" i="12"/>
  <c r="CS92" i="12"/>
  <c r="CS201" i="11" s="1"/>
  <c r="CR380" i="6"/>
  <c r="CR130" i="6"/>
  <c r="CR338" i="6"/>
  <c r="CR285" i="6"/>
  <c r="CR389" i="6"/>
  <c r="CR115" i="6"/>
  <c r="CR91" i="11"/>
  <c r="CR105" i="11"/>
  <c r="CR58" i="11"/>
  <c r="CR41" i="12" s="1"/>
  <c r="CR119" i="11"/>
  <c r="CR133" i="11"/>
  <c r="CR130" i="11" s="1"/>
  <c r="CR131" i="11" s="1"/>
  <c r="CR132" i="11" s="1"/>
  <c r="CR147" i="11"/>
  <c r="CR144" i="11" s="1"/>
  <c r="CR145" i="11" s="1"/>
  <c r="CR146" i="11" s="1"/>
  <c r="CR161" i="11"/>
  <c r="CR158" i="11" s="1"/>
  <c r="CR159" i="11" s="1"/>
  <c r="CR160" i="11" s="1"/>
  <c r="CR14" i="11"/>
  <c r="CR348" i="6"/>
  <c r="CR82" i="6"/>
  <c r="CR83" i="6" s="1"/>
  <c r="CR7" i="12"/>
  <c r="CR7" i="11"/>
  <c r="CR330" i="6"/>
  <c r="CR331" i="6" s="1"/>
  <c r="CR7" i="35"/>
  <c r="CR7" i="16"/>
  <c r="CR7" i="22"/>
  <c r="CR7" i="13"/>
  <c r="CR7" i="26"/>
  <c r="CR7" i="17"/>
  <c r="CR7" i="14"/>
  <c r="CO39" i="12"/>
  <c r="CO43" i="12" s="1"/>
  <c r="CO59" i="11"/>
  <c r="CO71" i="11" s="1"/>
  <c r="CO72" i="11" s="1"/>
  <c r="CR143" i="6" l="1"/>
  <c r="CQ247" i="6"/>
  <c r="CQ254" i="6"/>
  <c r="CS234" i="6"/>
  <c r="CS19" i="11" s="1"/>
  <c r="CS18" i="11"/>
  <c r="CR236" i="6"/>
  <c r="CR237" i="6" s="1"/>
  <c r="CR239" i="6" s="1"/>
  <c r="CR241" i="6" s="1"/>
  <c r="CR265" i="6" s="1"/>
  <c r="CQ24" i="11"/>
  <c r="CM248" i="6"/>
  <c r="CM249" i="6" s="1"/>
  <c r="CP218" i="6"/>
  <c r="CQ209" i="6"/>
  <c r="CQ213" i="6"/>
  <c r="CS183" i="6"/>
  <c r="CS167" i="6"/>
  <c r="CT164" i="6"/>
  <c r="CT163" i="6"/>
  <c r="BJ16" i="6"/>
  <c r="BK15" i="6"/>
  <c r="CK259" i="6"/>
  <c r="CL250" i="6"/>
  <c r="CM37" i="12"/>
  <c r="CM45" i="12" s="1"/>
  <c r="CM208" i="12" s="1"/>
  <c r="CM224" i="12" s="1"/>
  <c r="CM225" i="12" s="1"/>
  <c r="CM226" i="12" s="1"/>
  <c r="CM255" i="6"/>
  <c r="CM256" i="6" s="1"/>
  <c r="CL257" i="6"/>
  <c r="CT187" i="11"/>
  <c r="CT188" i="11"/>
  <c r="CT185" i="11"/>
  <c r="CT186" i="11"/>
  <c r="CL148" i="12"/>
  <c r="CL149" i="12"/>
  <c r="CL147" i="12"/>
  <c r="CN31" i="12"/>
  <c r="CN37" i="12" s="1"/>
  <c r="CN45" i="12" s="1"/>
  <c r="CN208" i="12" s="1"/>
  <c r="CN224" i="12" s="1"/>
  <c r="CN225" i="12" s="1"/>
  <c r="CN226" i="12" s="1"/>
  <c r="CO17" i="6"/>
  <c r="CO26" i="11"/>
  <c r="CP22" i="11"/>
  <c r="CO29" i="12"/>
  <c r="CO30" i="12"/>
  <c r="CP25" i="11"/>
  <c r="CP21" i="11"/>
  <c r="CO28" i="12"/>
  <c r="CN392" i="6"/>
  <c r="CN26" i="6" s="1"/>
  <c r="CR116" i="11"/>
  <c r="CR117" i="11" s="1"/>
  <c r="CR118" i="11" s="1"/>
  <c r="CR120" i="11" s="1"/>
  <c r="CR168" i="11" s="1"/>
  <c r="CS141" i="6"/>
  <c r="CS142" i="6" s="1"/>
  <c r="CS143" i="6" s="1"/>
  <c r="CS135" i="6"/>
  <c r="CS136" i="6" s="1"/>
  <c r="CS386" i="6"/>
  <c r="CS308" i="6"/>
  <c r="CM26" i="6"/>
  <c r="CT68" i="11"/>
  <c r="CT70" i="11" s="1"/>
  <c r="CR88" i="11"/>
  <c r="CR89" i="11" s="1"/>
  <c r="CR90" i="11" s="1"/>
  <c r="CR92" i="11" s="1"/>
  <c r="CR166" i="11" s="1"/>
  <c r="CR102" i="11"/>
  <c r="CR103" i="11" s="1"/>
  <c r="CR104" i="11" s="1"/>
  <c r="CR106" i="11" s="1"/>
  <c r="CR167" i="11" s="1"/>
  <c r="CR162" i="11"/>
  <c r="CR171" i="11" s="1"/>
  <c r="CR134" i="11"/>
  <c r="CR169" i="11" s="1"/>
  <c r="CQ56" i="11"/>
  <c r="CR148" i="11"/>
  <c r="CR170" i="11" s="1"/>
  <c r="CP387" i="6"/>
  <c r="CP381" i="6"/>
  <c r="CQ57" i="11"/>
  <c r="CQ40" i="12" s="1"/>
  <c r="CR347" i="6"/>
  <c r="CR349" i="6" s="1"/>
  <c r="CT216" i="12"/>
  <c r="CT38" i="11"/>
  <c r="CT46" i="11"/>
  <c r="CS380" i="6"/>
  <c r="CS130" i="6"/>
  <c r="CS100" i="6"/>
  <c r="CS206" i="6" s="1"/>
  <c r="CS91" i="11"/>
  <c r="CS105" i="11"/>
  <c r="CS58" i="11"/>
  <c r="CS41" i="12" s="1"/>
  <c r="CS119" i="11"/>
  <c r="CS133" i="11"/>
  <c r="CS130" i="11" s="1"/>
  <c r="CS131" i="11" s="1"/>
  <c r="CS132" i="11" s="1"/>
  <c r="CS147" i="11"/>
  <c r="CS144" i="11" s="1"/>
  <c r="CS145" i="11" s="1"/>
  <c r="CS146" i="11" s="1"/>
  <c r="CS161" i="11"/>
  <c r="CS158" i="11" s="1"/>
  <c r="CS159" i="11" s="1"/>
  <c r="CS160" i="11" s="1"/>
  <c r="CS14" i="11"/>
  <c r="CX75" i="36"/>
  <c r="CX64" i="36"/>
  <c r="CX53" i="36"/>
  <c r="CX42" i="36"/>
  <c r="CX31" i="36"/>
  <c r="CX20" i="36"/>
  <c r="CY9" i="36"/>
  <c r="CU12" i="11"/>
  <c r="CU66" i="6"/>
  <c r="CT134" i="12"/>
  <c r="CT92" i="12"/>
  <c r="CT201" i="11" s="1"/>
  <c r="CQ217" i="12"/>
  <c r="CQ107" i="12"/>
  <c r="CV63" i="6"/>
  <c r="CU6" i="6"/>
  <c r="CU67" i="6"/>
  <c r="CQ45" i="11"/>
  <c r="CR47" i="11" s="1"/>
  <c r="CQ37" i="11"/>
  <c r="CR39" i="11" s="1"/>
  <c r="CQ375" i="6"/>
  <c r="CQ376" i="6" s="1"/>
  <c r="CQ377" i="6" s="1"/>
  <c r="CQ31" i="11"/>
  <c r="CQ172" i="11"/>
  <c r="CQ25" i="12" s="1"/>
  <c r="CQ26" i="12" s="1"/>
  <c r="CR30" i="11"/>
  <c r="CR204" i="6"/>
  <c r="CR20" i="6"/>
  <c r="CR396" i="6" s="1"/>
  <c r="CT7" i="6"/>
  <c r="CT233" i="6" s="1"/>
  <c r="CT12" i="12"/>
  <c r="CT13" i="11"/>
  <c r="CQ205" i="6"/>
  <c r="CQ212" i="6" s="1"/>
  <c r="CS285" i="6"/>
  <c r="CS338" i="6"/>
  <c r="CS389" i="6"/>
  <c r="CS115" i="6"/>
  <c r="CS298" i="6"/>
  <c r="CS383" i="6"/>
  <c r="CS348" i="6"/>
  <c r="CS82" i="6"/>
  <c r="CS83" i="6" s="1"/>
  <c r="CS14" i="12"/>
  <c r="CS15" i="12" s="1"/>
  <c r="CS206" i="12"/>
  <c r="CS262" i="12" s="1"/>
  <c r="CR84" i="12"/>
  <c r="CR143" i="12"/>
  <c r="CR144" i="12"/>
  <c r="CR67" i="11"/>
  <c r="CR66" i="11" s="1"/>
  <c r="CR142" i="12"/>
  <c r="CO390" i="6"/>
  <c r="CO384" i="6"/>
  <c r="CP378" i="6"/>
  <c r="CU8" i="12"/>
  <c r="CU8" i="35"/>
  <c r="CU8" i="14"/>
  <c r="CU8" i="26"/>
  <c r="CU8" i="22"/>
  <c r="CU8" i="11"/>
  <c r="CU8" i="16"/>
  <c r="CU8" i="17"/>
  <c r="CU8" i="13"/>
  <c r="CW64" i="6"/>
  <c r="CV65" i="6"/>
  <c r="CV8" i="6"/>
  <c r="CT6" i="12"/>
  <c r="CT13" i="12" s="1"/>
  <c r="CT72" i="6"/>
  <c r="CT90" i="6" s="1"/>
  <c r="CT74" i="6"/>
  <c r="CT92" i="6" s="1"/>
  <c r="CT76" i="6"/>
  <c r="CT94" i="6" s="1"/>
  <c r="CT78" i="6"/>
  <c r="CT96" i="6" s="1"/>
  <c r="CT80" i="6"/>
  <c r="CT98" i="6" s="1"/>
  <c r="CT73" i="6"/>
  <c r="CT91" i="6" s="1"/>
  <c r="CT75" i="6"/>
  <c r="CT93" i="6" s="1"/>
  <c r="CT77" i="6"/>
  <c r="CT95" i="6" s="1"/>
  <c r="CT79" i="6"/>
  <c r="CT97" i="6" s="1"/>
  <c r="CT81" i="6"/>
  <c r="CT99" i="6" s="1"/>
  <c r="CT6" i="11"/>
  <c r="CT52" i="11" s="1"/>
  <c r="CT106" i="6"/>
  <c r="CT6" i="35"/>
  <c r="CT6" i="22"/>
  <c r="CT6" i="14"/>
  <c r="CT6" i="26"/>
  <c r="CT6" i="16"/>
  <c r="CT6" i="17"/>
  <c r="CT6" i="13"/>
  <c r="CT105" i="6"/>
  <c r="CT121" i="6"/>
  <c r="CT120" i="6"/>
  <c r="CT107" i="6"/>
  <c r="CT122" i="6"/>
  <c r="CT108" i="6"/>
  <c r="CT123" i="6"/>
  <c r="CT109" i="6"/>
  <c r="CT124" i="6"/>
  <c r="CT110" i="6"/>
  <c r="CT125" i="6"/>
  <c r="CT126" i="6"/>
  <c r="CT111" i="6"/>
  <c r="CT112" i="6"/>
  <c r="CT127" i="6"/>
  <c r="CT113" i="6"/>
  <c r="CT128" i="6"/>
  <c r="CT114" i="6"/>
  <c r="CT129" i="6"/>
  <c r="CS7" i="12"/>
  <c r="CS7" i="11"/>
  <c r="CS330" i="6"/>
  <c r="CS331" i="6" s="1"/>
  <c r="CS7" i="13"/>
  <c r="CS7" i="26"/>
  <c r="CS7" i="17"/>
  <c r="CS7" i="14"/>
  <c r="CS7" i="35"/>
  <c r="CS7" i="16"/>
  <c r="CS7" i="22"/>
  <c r="CP39" i="12"/>
  <c r="CP43" i="12" s="1"/>
  <c r="CP59" i="11"/>
  <c r="CP71" i="11" s="1"/>
  <c r="CP72" i="11" s="1"/>
  <c r="CR247" i="6" l="1"/>
  <c r="CR254" i="6"/>
  <c r="CT234" i="6"/>
  <c r="CT19" i="11" s="1"/>
  <c r="CT18" i="11"/>
  <c r="CS236" i="6"/>
  <c r="CS237" i="6" s="1"/>
  <c r="CS239" i="6" s="1"/>
  <c r="CS241" i="6" s="1"/>
  <c r="CS265" i="6" s="1"/>
  <c r="CR24" i="11"/>
  <c r="CN248" i="6"/>
  <c r="CQ218" i="6"/>
  <c r="CR209" i="6"/>
  <c r="CR213" i="6"/>
  <c r="CT167" i="6"/>
  <c r="CT183" i="6"/>
  <c r="CU164" i="6"/>
  <c r="CU163" i="6"/>
  <c r="BK16" i="6"/>
  <c r="BL15" i="6"/>
  <c r="CL259" i="6"/>
  <c r="CM83" i="12"/>
  <c r="CM148" i="12" s="1"/>
  <c r="CN249" i="6"/>
  <c r="CM257" i="6"/>
  <c r="CM250" i="6"/>
  <c r="CN255" i="6"/>
  <c r="CU187" i="11"/>
  <c r="CU188" i="11"/>
  <c r="CU185" i="11"/>
  <c r="CU186" i="11"/>
  <c r="CN83" i="12"/>
  <c r="CN85" i="12" s="1"/>
  <c r="CQ22" i="11"/>
  <c r="CP29" i="12"/>
  <c r="CP17" i="6"/>
  <c r="CP26" i="11"/>
  <c r="CO31" i="12"/>
  <c r="CP30" i="12"/>
  <c r="CQ25" i="11"/>
  <c r="CQ21" i="11"/>
  <c r="CP28" i="12"/>
  <c r="CN13" i="26"/>
  <c r="CT135" i="6"/>
  <c r="CT136" i="6" s="1"/>
  <c r="CT141" i="6"/>
  <c r="CT142" i="6" s="1"/>
  <c r="CT143" i="6" s="1"/>
  <c r="CS116" i="11"/>
  <c r="CS117" i="11" s="1"/>
  <c r="CS118" i="11" s="1"/>
  <c r="CS120" i="11" s="1"/>
  <c r="CS168" i="11" s="1"/>
  <c r="CT308" i="6"/>
  <c r="CT386" i="6"/>
  <c r="CU68" i="11"/>
  <c r="CU70" i="11" s="1"/>
  <c r="CS88" i="11"/>
  <c r="CS89" i="11" s="1"/>
  <c r="CS90" i="11" s="1"/>
  <c r="CS92" i="11" s="1"/>
  <c r="CS166" i="11" s="1"/>
  <c r="CS102" i="11"/>
  <c r="CS103" i="11" s="1"/>
  <c r="CS104" i="11" s="1"/>
  <c r="CS106" i="11" s="1"/>
  <c r="CS167" i="11" s="1"/>
  <c r="CO392" i="6"/>
  <c r="CO13" i="26" s="1"/>
  <c r="CR56" i="11"/>
  <c r="CS148" i="11"/>
  <c r="CS170" i="11" s="1"/>
  <c r="CQ387" i="6"/>
  <c r="CQ381" i="6"/>
  <c r="CR57" i="11"/>
  <c r="CR40" i="12" s="1"/>
  <c r="CS162" i="11"/>
  <c r="CS171" i="11" s="1"/>
  <c r="CS134" i="11"/>
  <c r="CS169" i="11" s="1"/>
  <c r="CT298" i="6"/>
  <c r="CT383" i="6"/>
  <c r="CT14" i="12"/>
  <c r="CT15" i="12" s="1"/>
  <c r="CT206" i="12"/>
  <c r="CT262" i="12" s="1"/>
  <c r="CV12" i="11"/>
  <c r="CV66" i="6"/>
  <c r="CU134" i="12"/>
  <c r="CU92" i="12"/>
  <c r="CU201" i="11" s="1"/>
  <c r="CR217" i="12"/>
  <c r="CR107" i="12"/>
  <c r="CS84" i="12"/>
  <c r="CS143" i="12"/>
  <c r="CS142" i="12"/>
  <c r="CS144" i="12"/>
  <c r="CS67" i="11"/>
  <c r="CS66" i="11" s="1"/>
  <c r="CS347" i="6"/>
  <c r="CS349" i="6" s="1"/>
  <c r="CT7" i="12"/>
  <c r="CT7" i="11"/>
  <c r="CT330" i="6"/>
  <c r="CT331" i="6" s="1"/>
  <c r="CT7" i="35"/>
  <c r="CT7" i="16"/>
  <c r="CT7" i="22"/>
  <c r="CT7" i="13"/>
  <c r="CT7" i="26"/>
  <c r="CT7" i="17"/>
  <c r="CT7" i="14"/>
  <c r="CR205" i="6"/>
  <c r="CR212" i="6" s="1"/>
  <c r="CR45" i="11"/>
  <c r="CS47" i="11" s="1"/>
  <c r="CR37" i="11"/>
  <c r="CS39" i="11" s="1"/>
  <c r="CR375" i="6"/>
  <c r="CR376" i="6" s="1"/>
  <c r="CR377" i="6" s="1"/>
  <c r="CR31" i="11"/>
  <c r="CV6" i="6"/>
  <c r="CW63" i="6"/>
  <c r="CV67" i="6"/>
  <c r="CU7" i="6"/>
  <c r="CU233" i="6" s="1"/>
  <c r="CU12" i="12"/>
  <c r="CU13" i="11"/>
  <c r="CQ39" i="12"/>
  <c r="CQ43" i="12" s="1"/>
  <c r="CQ59" i="11"/>
  <c r="CQ71" i="11" s="1"/>
  <c r="CQ72" i="11" s="1"/>
  <c r="CS30" i="11"/>
  <c r="CT380" i="6"/>
  <c r="CT130" i="6"/>
  <c r="CT338" i="6"/>
  <c r="CT285" i="6"/>
  <c r="CT389" i="6"/>
  <c r="CT115" i="6"/>
  <c r="CT100" i="6"/>
  <c r="CT206" i="6" s="1"/>
  <c r="CT91" i="11"/>
  <c r="CT88" i="11" s="1"/>
  <c r="CT89" i="11" s="1"/>
  <c r="CT105" i="11"/>
  <c r="CT102" i="11" s="1"/>
  <c r="CT103" i="11" s="1"/>
  <c r="CT58" i="11"/>
  <c r="CT41" i="12" s="1"/>
  <c r="CT119" i="11"/>
  <c r="CT116" i="11" s="1"/>
  <c r="CT117" i="11" s="1"/>
  <c r="CT133" i="11"/>
  <c r="CT130" i="11" s="1"/>
  <c r="CT131" i="11" s="1"/>
  <c r="CT132" i="11" s="1"/>
  <c r="CT147" i="11"/>
  <c r="CT144" i="11" s="1"/>
  <c r="CT145" i="11" s="1"/>
  <c r="CT146" i="11" s="1"/>
  <c r="CT161" i="11"/>
  <c r="CT158" i="11" s="1"/>
  <c r="CT159" i="11" s="1"/>
  <c r="CT160" i="11" s="1"/>
  <c r="CT14" i="11"/>
  <c r="CT348" i="6"/>
  <c r="CT82" i="6"/>
  <c r="CT83" i="6" s="1"/>
  <c r="CV8" i="12"/>
  <c r="CV8" i="11"/>
  <c r="CV8" i="35"/>
  <c r="CV8" i="14"/>
  <c r="CV8" i="26"/>
  <c r="CV8" i="22"/>
  <c r="CV8" i="13"/>
  <c r="CV8" i="16"/>
  <c r="CV8" i="17"/>
  <c r="CW65" i="6"/>
  <c r="CX64" i="6"/>
  <c r="CW8" i="6"/>
  <c r="CP390" i="6"/>
  <c r="CQ378" i="6"/>
  <c r="CP384" i="6"/>
  <c r="CS204" i="6"/>
  <c r="CS20" i="6"/>
  <c r="CS396" i="6" s="1"/>
  <c r="CU6" i="12"/>
  <c r="CU13" i="12" s="1"/>
  <c r="CU73" i="6"/>
  <c r="CU91" i="6" s="1"/>
  <c r="CU75" i="6"/>
  <c r="CU93" i="6" s="1"/>
  <c r="CU77" i="6"/>
  <c r="CU95" i="6" s="1"/>
  <c r="CU79" i="6"/>
  <c r="CU97" i="6" s="1"/>
  <c r="CU81" i="6"/>
  <c r="CU99" i="6" s="1"/>
  <c r="CU72" i="6"/>
  <c r="CU74" i="6"/>
  <c r="CU92" i="6" s="1"/>
  <c r="CU76" i="6"/>
  <c r="CU94" i="6" s="1"/>
  <c r="CU78" i="6"/>
  <c r="CU96" i="6" s="1"/>
  <c r="CU80" i="6"/>
  <c r="CU98" i="6" s="1"/>
  <c r="CU6" i="11"/>
  <c r="CU52" i="11" s="1"/>
  <c r="CU106" i="6"/>
  <c r="CU6" i="35"/>
  <c r="CU6" i="22"/>
  <c r="CU6" i="26"/>
  <c r="CU6" i="13"/>
  <c r="CU6" i="14"/>
  <c r="CU6" i="16"/>
  <c r="CU6" i="17"/>
  <c r="CU120" i="6"/>
  <c r="CU105" i="6"/>
  <c r="CU121" i="6"/>
  <c r="CU107" i="6"/>
  <c r="CU122" i="6"/>
  <c r="CU123" i="6"/>
  <c r="CU108" i="6"/>
  <c r="CU124" i="6"/>
  <c r="CU109" i="6"/>
  <c r="CU110" i="6"/>
  <c r="CU125" i="6"/>
  <c r="CU126" i="6"/>
  <c r="CU111" i="6"/>
  <c r="CU112" i="6"/>
  <c r="CU127" i="6"/>
  <c r="CU113" i="6"/>
  <c r="CU128" i="6"/>
  <c r="CU114" i="6"/>
  <c r="CU129" i="6"/>
  <c r="CU216" i="12"/>
  <c r="CU38" i="11"/>
  <c r="CU46" i="11"/>
  <c r="CZ9" i="36"/>
  <c r="CY75" i="36"/>
  <c r="CY64" i="36"/>
  <c r="CY53" i="36"/>
  <c r="CY42" i="36"/>
  <c r="CY31" i="36"/>
  <c r="CY20" i="36"/>
  <c r="CR172" i="11"/>
  <c r="CR25" i="12" s="1"/>
  <c r="CR26" i="12" s="1"/>
  <c r="CS247" i="6" l="1"/>
  <c r="CS254" i="6"/>
  <c r="CU234" i="6"/>
  <c r="CU19" i="11" s="1"/>
  <c r="CU18" i="11"/>
  <c r="CT236" i="6"/>
  <c r="CT237" i="6" s="1"/>
  <c r="CT239" i="6" s="1"/>
  <c r="CT241" i="6" s="1"/>
  <c r="CT265" i="6" s="1"/>
  <c r="CS24" i="11"/>
  <c r="CO248" i="6"/>
  <c r="CR218" i="6"/>
  <c r="CS209" i="6"/>
  <c r="CS213" i="6"/>
  <c r="CU183" i="6"/>
  <c r="CU167" i="6"/>
  <c r="CV164" i="6"/>
  <c r="CV163" i="6"/>
  <c r="BL16" i="6"/>
  <c r="BM15" i="6"/>
  <c r="CN250" i="6"/>
  <c r="CM149" i="12"/>
  <c r="CM85" i="12"/>
  <c r="CM87" i="12" s="1"/>
  <c r="CM113" i="12" s="1"/>
  <c r="CM147" i="12"/>
  <c r="CO37" i="12"/>
  <c r="CO45" i="12" s="1"/>
  <c r="CO83" i="12" s="1"/>
  <c r="CO148" i="12" s="1"/>
  <c r="CN256" i="6"/>
  <c r="CN257" i="6" s="1"/>
  <c r="CM259" i="6"/>
  <c r="CO249" i="6"/>
  <c r="CO255" i="6"/>
  <c r="CV187" i="11"/>
  <c r="CV188" i="11"/>
  <c r="CV185" i="11"/>
  <c r="CV186" i="11"/>
  <c r="CN147" i="12"/>
  <c r="CN148" i="12"/>
  <c r="CN149" i="12"/>
  <c r="CP31" i="12"/>
  <c r="CQ30" i="12"/>
  <c r="CR25" i="11"/>
  <c r="CQ17" i="6"/>
  <c r="CQ26" i="11"/>
  <c r="CR22" i="11"/>
  <c r="CQ29" i="12"/>
  <c r="CR21" i="11"/>
  <c r="CQ28" i="12"/>
  <c r="CT118" i="11"/>
  <c r="CT120" i="11" s="1"/>
  <c r="CT168" i="11" s="1"/>
  <c r="CT104" i="11"/>
  <c r="CT106" i="11" s="1"/>
  <c r="CT167" i="11" s="1"/>
  <c r="CP392" i="6"/>
  <c r="CP13" i="26" s="1"/>
  <c r="CU135" i="6"/>
  <c r="CU136" i="6" s="1"/>
  <c r="CU141" i="6"/>
  <c r="CU142" i="6" s="1"/>
  <c r="CU143" i="6" s="1"/>
  <c r="CT90" i="11"/>
  <c r="CT92" i="11" s="1"/>
  <c r="CT166" i="11" s="1"/>
  <c r="CU308" i="6"/>
  <c r="CU386" i="6"/>
  <c r="CO26" i="6"/>
  <c r="CV68" i="11"/>
  <c r="CV70" i="11" s="1"/>
  <c r="CT162" i="11"/>
  <c r="CT171" i="11" s="1"/>
  <c r="CT134" i="11"/>
  <c r="CT169" i="11" s="1"/>
  <c r="CR387" i="6"/>
  <c r="CR381" i="6"/>
  <c r="CS57" i="11"/>
  <c r="CS40" i="12" s="1"/>
  <c r="CT148" i="11"/>
  <c r="CT170" i="11" s="1"/>
  <c r="CS56" i="11"/>
  <c r="CU285" i="6"/>
  <c r="CU338" i="6"/>
  <c r="CU389" i="6"/>
  <c r="CU115" i="6"/>
  <c r="CU298" i="6"/>
  <c r="CU383" i="6"/>
  <c r="CU348" i="6"/>
  <c r="CU82" i="6"/>
  <c r="CU83" i="6" s="1"/>
  <c r="CU14" i="12"/>
  <c r="CU15" i="12" s="1"/>
  <c r="CU206" i="12"/>
  <c r="CU262" i="12" s="1"/>
  <c r="CS205" i="6"/>
  <c r="CS212" i="6" s="1"/>
  <c r="CX65" i="6"/>
  <c r="CY64" i="6"/>
  <c r="CX8" i="6"/>
  <c r="CV134" i="12"/>
  <c r="CV92" i="12"/>
  <c r="CV201" i="11" s="1"/>
  <c r="CT347" i="6"/>
  <c r="CT349" i="6" s="1"/>
  <c r="CV6" i="12"/>
  <c r="CV13" i="12" s="1"/>
  <c r="CV72" i="6"/>
  <c r="CV90" i="6" s="1"/>
  <c r="CV74" i="6"/>
  <c r="CV92" i="6" s="1"/>
  <c r="CV76" i="6"/>
  <c r="CV94" i="6" s="1"/>
  <c r="CV78" i="6"/>
  <c r="CV96" i="6" s="1"/>
  <c r="CV80" i="6"/>
  <c r="CV98" i="6" s="1"/>
  <c r="CV73" i="6"/>
  <c r="CV91" i="6" s="1"/>
  <c r="CV75" i="6"/>
  <c r="CV93" i="6" s="1"/>
  <c r="CV77" i="6"/>
  <c r="CV95" i="6" s="1"/>
  <c r="CV79" i="6"/>
  <c r="CV97" i="6" s="1"/>
  <c r="CV81" i="6"/>
  <c r="CV99" i="6" s="1"/>
  <c r="CV6" i="11"/>
  <c r="CV52" i="11" s="1"/>
  <c r="CV106" i="6"/>
  <c r="CV6" i="35"/>
  <c r="CV6" i="22"/>
  <c r="CV6" i="14"/>
  <c r="CV6" i="26"/>
  <c r="CV6" i="16"/>
  <c r="CV6" i="17"/>
  <c r="CV6" i="13"/>
  <c r="CV105" i="6"/>
  <c r="CV121" i="6"/>
  <c r="CV120" i="6"/>
  <c r="CV107" i="6"/>
  <c r="CV122" i="6"/>
  <c r="CV108" i="6"/>
  <c r="CV123" i="6"/>
  <c r="CV109" i="6"/>
  <c r="CV124" i="6"/>
  <c r="CV110" i="6"/>
  <c r="CV125" i="6"/>
  <c r="CV126" i="6"/>
  <c r="CV111" i="6"/>
  <c r="CV112" i="6"/>
  <c r="CV127" i="6"/>
  <c r="CV113" i="6"/>
  <c r="CV128" i="6"/>
  <c r="CV114" i="6"/>
  <c r="CV129" i="6"/>
  <c r="CT30" i="11"/>
  <c r="CV7" i="6"/>
  <c r="CV233" i="6" s="1"/>
  <c r="CV12" i="12"/>
  <c r="CV13" i="11"/>
  <c r="CR39" i="12"/>
  <c r="CR43" i="12" s="1"/>
  <c r="CR59" i="11"/>
  <c r="CR71" i="11" s="1"/>
  <c r="CR72" i="11" s="1"/>
  <c r="CS172" i="11"/>
  <c r="CS25" i="12" s="1"/>
  <c r="CS26" i="12" s="1"/>
  <c r="CZ75" i="36"/>
  <c r="CZ64" i="36"/>
  <c r="CZ53" i="36"/>
  <c r="CZ42" i="36"/>
  <c r="CZ31" i="36"/>
  <c r="CZ20" i="36"/>
  <c r="DA9" i="36"/>
  <c r="CU380" i="6"/>
  <c r="CU130" i="6"/>
  <c r="CU91" i="11"/>
  <c r="CU105" i="11"/>
  <c r="CU58" i="11"/>
  <c r="CU41" i="12" s="1"/>
  <c r="CU119" i="11"/>
  <c r="CU133" i="11"/>
  <c r="CU130" i="11" s="1"/>
  <c r="CU131" i="11" s="1"/>
  <c r="CU132" i="11" s="1"/>
  <c r="CU147" i="11"/>
  <c r="CU144" i="11" s="1"/>
  <c r="CU145" i="11" s="1"/>
  <c r="CU146" i="11" s="1"/>
  <c r="CU161" i="11"/>
  <c r="CU158" i="11" s="1"/>
  <c r="CU159" i="11" s="1"/>
  <c r="CU160" i="11" s="1"/>
  <c r="CU14" i="11"/>
  <c r="CQ390" i="6"/>
  <c r="CQ384" i="6"/>
  <c r="CR378" i="6"/>
  <c r="CW8" i="12"/>
  <c r="CW8" i="35"/>
  <c r="CW8" i="14"/>
  <c r="CW8" i="26"/>
  <c r="CW8" i="22"/>
  <c r="CW8" i="11"/>
  <c r="CW8" i="16"/>
  <c r="CW8" i="17"/>
  <c r="CW8" i="13"/>
  <c r="CW12" i="11"/>
  <c r="CW66" i="6"/>
  <c r="CT204" i="6"/>
  <c r="CT20" i="6"/>
  <c r="CT396" i="6" s="1"/>
  <c r="CS45" i="11"/>
  <c r="CT47" i="11" s="1"/>
  <c r="CS37" i="11"/>
  <c r="CT39" i="11" s="1"/>
  <c r="CS375" i="6"/>
  <c r="CS376" i="6" s="1"/>
  <c r="CS377" i="6" s="1"/>
  <c r="CS31" i="11"/>
  <c r="CU7" i="12"/>
  <c r="CU7" i="11"/>
  <c r="CU330" i="6"/>
  <c r="CU331" i="6" s="1"/>
  <c r="CU7" i="13"/>
  <c r="CU7" i="26"/>
  <c r="CU7" i="17"/>
  <c r="CU7" i="14"/>
  <c r="CU7" i="35"/>
  <c r="CU7" i="16"/>
  <c r="CU7" i="22"/>
  <c r="CX63" i="6"/>
  <c r="CW6" i="6"/>
  <c r="CW67" i="6"/>
  <c r="CS217" i="12"/>
  <c r="CS107" i="12"/>
  <c r="CV216" i="12"/>
  <c r="CV38" i="11"/>
  <c r="CV46" i="11"/>
  <c r="CT84" i="12"/>
  <c r="CT143" i="12"/>
  <c r="CT144" i="12"/>
  <c r="CT67" i="11"/>
  <c r="CT66" i="11" s="1"/>
  <c r="CT142" i="12"/>
  <c r="CU90" i="6"/>
  <c r="CT247" i="6" l="1"/>
  <c r="CT254" i="6"/>
  <c r="CV234" i="6"/>
  <c r="CV19" i="11" s="1"/>
  <c r="CV18" i="11"/>
  <c r="CU236" i="6"/>
  <c r="CU237" i="6" s="1"/>
  <c r="CU239" i="6" s="1"/>
  <c r="CU241" i="6" s="1"/>
  <c r="CU265" i="6" s="1"/>
  <c r="CT24" i="11"/>
  <c r="CP248" i="6"/>
  <c r="CS218" i="6"/>
  <c r="CT209" i="6"/>
  <c r="CT213" i="6"/>
  <c r="CV167" i="6"/>
  <c r="CV183" i="6"/>
  <c r="CW164" i="6"/>
  <c r="CW163" i="6"/>
  <c r="BM16" i="6"/>
  <c r="BN15" i="6"/>
  <c r="CN259" i="6"/>
  <c r="CO250" i="6"/>
  <c r="CN87" i="12"/>
  <c r="CN113" i="12" s="1"/>
  <c r="CO208" i="12"/>
  <c r="CO224" i="12" s="1"/>
  <c r="CO225" i="12" s="1"/>
  <c r="CO226" i="12" s="1"/>
  <c r="CO147" i="12"/>
  <c r="CO149" i="12"/>
  <c r="CO85" i="12"/>
  <c r="CO87" i="12" s="1"/>
  <c r="CO113" i="12" s="1"/>
  <c r="CP37" i="12"/>
  <c r="CP45" i="12" s="1"/>
  <c r="CP208" i="12" s="1"/>
  <c r="CP224" i="12" s="1"/>
  <c r="CP225" i="12" s="1"/>
  <c r="CP226" i="12" s="1"/>
  <c r="CO256" i="6"/>
  <c r="CO257" i="6" s="1"/>
  <c r="CP255" i="6"/>
  <c r="CP256" i="6" s="1"/>
  <c r="CP249" i="6"/>
  <c r="CW187" i="11"/>
  <c r="CW188" i="11"/>
  <c r="CW185" i="11"/>
  <c r="CW186" i="11"/>
  <c r="CQ31" i="12"/>
  <c r="CQ37" i="12" s="1"/>
  <c r="CQ45" i="12" s="1"/>
  <c r="CQ83" i="12" s="1"/>
  <c r="CS22" i="11"/>
  <c r="CR29" i="12"/>
  <c r="CR30" i="12"/>
  <c r="CS25" i="11"/>
  <c r="CR17" i="6"/>
  <c r="CR26" i="11"/>
  <c r="CS21" i="11"/>
  <c r="CR28" i="12"/>
  <c r="CP26" i="6"/>
  <c r="CV141" i="6"/>
  <c r="CV142" i="6" s="1"/>
  <c r="CV143" i="6" s="1"/>
  <c r="CV135" i="6"/>
  <c r="CV136" i="6" s="1"/>
  <c r="CU116" i="11"/>
  <c r="CU117" i="11" s="1"/>
  <c r="CU118" i="11" s="1"/>
  <c r="CU120" i="11" s="1"/>
  <c r="CU168" i="11" s="1"/>
  <c r="CU102" i="11"/>
  <c r="CU103" i="11" s="1"/>
  <c r="CU104" i="11" s="1"/>
  <c r="CU106" i="11" s="1"/>
  <c r="CU167" i="11" s="1"/>
  <c r="CV308" i="6"/>
  <c r="CV386" i="6"/>
  <c r="CW68" i="11"/>
  <c r="CW70" i="11" s="1"/>
  <c r="CU88" i="11"/>
  <c r="CU89" i="11" s="1"/>
  <c r="CU90" i="11" s="1"/>
  <c r="CU92" i="11" s="1"/>
  <c r="CU166" i="11" s="1"/>
  <c r="CQ392" i="6"/>
  <c r="CQ26" i="6" s="1"/>
  <c r="CS387" i="6"/>
  <c r="CS381" i="6"/>
  <c r="CT57" i="11"/>
  <c r="CT40" i="12" s="1"/>
  <c r="CU162" i="11"/>
  <c r="CU171" i="11" s="1"/>
  <c r="CU134" i="11"/>
  <c r="CU169" i="11" s="1"/>
  <c r="CT56" i="11"/>
  <c r="CU148" i="11"/>
  <c r="CU170" i="11" s="1"/>
  <c r="CU100" i="6"/>
  <c r="CU206" i="6" s="1"/>
  <c r="CT217" i="12"/>
  <c r="CT107" i="12"/>
  <c r="CX6" i="6"/>
  <c r="CY63" i="6"/>
  <c r="CX67" i="6"/>
  <c r="CT205" i="6"/>
  <c r="CT212" i="6" s="1"/>
  <c r="CW7" i="6"/>
  <c r="CW233" i="6" s="1"/>
  <c r="CW12" i="12"/>
  <c r="CW13" i="11"/>
  <c r="CW134" i="12"/>
  <c r="CW92" i="12"/>
  <c r="CW201" i="11" s="1"/>
  <c r="DB9" i="36"/>
  <c r="DA75" i="36"/>
  <c r="DA64" i="36"/>
  <c r="DA53" i="36"/>
  <c r="DA42" i="36"/>
  <c r="DA31" i="36"/>
  <c r="DA20" i="36"/>
  <c r="CT45" i="11"/>
  <c r="CU47" i="11" s="1"/>
  <c r="CT37" i="11"/>
  <c r="CU39" i="11" s="1"/>
  <c r="CT375" i="6"/>
  <c r="CT376" i="6" s="1"/>
  <c r="CT377" i="6" s="1"/>
  <c r="CT31" i="11"/>
  <c r="CV380" i="6"/>
  <c r="CV130" i="6"/>
  <c r="CV338" i="6"/>
  <c r="CV285" i="6"/>
  <c r="CV389" i="6"/>
  <c r="CV115" i="6"/>
  <c r="CV298" i="6"/>
  <c r="CV383" i="6"/>
  <c r="CV91" i="11"/>
  <c r="CV105" i="11"/>
  <c r="CV58" i="11"/>
  <c r="CV41" i="12" s="1"/>
  <c r="CV119" i="11"/>
  <c r="CV133" i="11"/>
  <c r="CV130" i="11" s="1"/>
  <c r="CV131" i="11" s="1"/>
  <c r="CV132" i="11" s="1"/>
  <c r="CV147" i="11"/>
  <c r="CV144" i="11" s="1"/>
  <c r="CV145" i="11" s="1"/>
  <c r="CV146" i="11" s="1"/>
  <c r="CV161" i="11"/>
  <c r="CV158" i="11" s="1"/>
  <c r="CV159" i="11" s="1"/>
  <c r="CV160" i="11" s="1"/>
  <c r="CV14" i="11"/>
  <c r="CV348" i="6"/>
  <c r="CV82" i="6"/>
  <c r="CV83" i="6" s="1"/>
  <c r="CX8" i="12"/>
  <c r="CX8" i="11"/>
  <c r="CX8" i="35"/>
  <c r="CX8" i="13"/>
  <c r="CX8" i="14"/>
  <c r="CX8" i="26"/>
  <c r="CX8" i="22"/>
  <c r="CX8" i="16"/>
  <c r="CX8" i="17"/>
  <c r="CX12" i="11"/>
  <c r="CX66" i="6"/>
  <c r="CU84" i="12"/>
  <c r="CU143" i="12"/>
  <c r="CU142" i="12"/>
  <c r="CU144" i="12"/>
  <c r="CU67" i="11"/>
  <c r="CU66" i="11" s="1"/>
  <c r="CU347" i="6"/>
  <c r="CU349" i="6" s="1"/>
  <c r="CW6" i="12"/>
  <c r="CW13" i="12" s="1"/>
  <c r="CW72" i="6"/>
  <c r="CW90" i="6" s="1"/>
  <c r="CW73" i="6"/>
  <c r="CW91" i="6" s="1"/>
  <c r="CW75" i="6"/>
  <c r="CW93" i="6" s="1"/>
  <c r="CW77" i="6"/>
  <c r="CW95" i="6" s="1"/>
  <c r="CW79" i="6"/>
  <c r="CW97" i="6" s="1"/>
  <c r="CW81" i="6"/>
  <c r="CW99" i="6" s="1"/>
  <c r="CW74" i="6"/>
  <c r="CW92" i="6" s="1"/>
  <c r="CW76" i="6"/>
  <c r="CW94" i="6" s="1"/>
  <c r="CW78" i="6"/>
  <c r="CW96" i="6" s="1"/>
  <c r="CW80" i="6"/>
  <c r="CW98" i="6" s="1"/>
  <c r="CW6" i="11"/>
  <c r="CW52" i="11" s="1"/>
  <c r="CW106" i="6"/>
  <c r="CW6" i="35"/>
  <c r="CW6" i="22"/>
  <c r="CW6" i="14"/>
  <c r="CW6" i="13"/>
  <c r="CW6" i="26"/>
  <c r="CW6" i="16"/>
  <c r="CW6" i="17"/>
  <c r="CW120" i="6"/>
  <c r="CW105" i="6"/>
  <c r="CW121" i="6"/>
  <c r="CW107" i="6"/>
  <c r="CW122" i="6"/>
  <c r="CW123" i="6"/>
  <c r="CW108" i="6"/>
  <c r="CW124" i="6"/>
  <c r="CW109" i="6"/>
  <c r="CW110" i="6"/>
  <c r="CW125" i="6"/>
  <c r="CW126" i="6"/>
  <c r="CW111" i="6"/>
  <c r="CW112" i="6"/>
  <c r="CW127" i="6"/>
  <c r="CW113" i="6"/>
  <c r="CW128" i="6"/>
  <c r="CW114" i="6"/>
  <c r="CW129" i="6"/>
  <c r="CU30" i="11"/>
  <c r="CW46" i="11"/>
  <c r="CW38" i="11"/>
  <c r="CR390" i="6"/>
  <c r="CS378" i="6"/>
  <c r="CR384" i="6"/>
  <c r="CV7" i="12"/>
  <c r="CV7" i="11"/>
  <c r="CV330" i="6"/>
  <c r="CV331" i="6" s="1"/>
  <c r="CV7" i="35"/>
  <c r="CV7" i="16"/>
  <c r="CV7" i="22"/>
  <c r="CV7" i="13"/>
  <c r="CV7" i="26"/>
  <c r="CV7" i="17"/>
  <c r="CV7" i="14"/>
  <c r="CV100" i="6"/>
  <c r="CV206" i="6" s="1"/>
  <c r="CV14" i="12"/>
  <c r="CV15" i="12" s="1"/>
  <c r="CV206" i="12"/>
  <c r="CV262" i="12" s="1"/>
  <c r="CW216" i="12"/>
  <c r="CY65" i="6"/>
  <c r="CZ64" i="6"/>
  <c r="CY8" i="6"/>
  <c r="CU204" i="6"/>
  <c r="CU20" i="6"/>
  <c r="CU396" i="6" s="1"/>
  <c r="CS39" i="12"/>
  <c r="CS43" i="12" s="1"/>
  <c r="CS59" i="11"/>
  <c r="CS71" i="11" s="1"/>
  <c r="CS72" i="11" s="1"/>
  <c r="CT172" i="11"/>
  <c r="CT25" i="12" s="1"/>
  <c r="CT26" i="12" s="1"/>
  <c r="CU247" i="6" l="1"/>
  <c r="CU254" i="6"/>
  <c r="CW234" i="6"/>
  <c r="CW19" i="11" s="1"/>
  <c r="CW18" i="11"/>
  <c r="CV236" i="6"/>
  <c r="CV237" i="6" s="1"/>
  <c r="CV239" i="6" s="1"/>
  <c r="CV241" i="6" s="1"/>
  <c r="CV265" i="6" s="1"/>
  <c r="CU24" i="11"/>
  <c r="CQ248" i="6"/>
  <c r="CQ249" i="6" s="1"/>
  <c r="CT218" i="6"/>
  <c r="CU209" i="6"/>
  <c r="CU213" i="6"/>
  <c r="CW183" i="6"/>
  <c r="CW167" i="6"/>
  <c r="CX164" i="6"/>
  <c r="CX163" i="6"/>
  <c r="BN16" i="6"/>
  <c r="BO15" i="6"/>
  <c r="CO259" i="6"/>
  <c r="CP250" i="6"/>
  <c r="CQ255" i="6"/>
  <c r="CP83" i="12"/>
  <c r="CP85" i="12" s="1"/>
  <c r="CP87" i="12" s="1"/>
  <c r="CP113" i="12" s="1"/>
  <c r="CP257" i="6"/>
  <c r="CX187" i="11"/>
  <c r="CX188" i="11"/>
  <c r="CQ256" i="6"/>
  <c r="CX185" i="11"/>
  <c r="CX186" i="11"/>
  <c r="CQ208" i="12"/>
  <c r="CQ224" i="12" s="1"/>
  <c r="CQ225" i="12" s="1"/>
  <c r="CQ226" i="12" s="1"/>
  <c r="CT22" i="11"/>
  <c r="CS29" i="12"/>
  <c r="CR31" i="12"/>
  <c r="CS17" i="6"/>
  <c r="CS26" i="11"/>
  <c r="CS30" i="12"/>
  <c r="CT25" i="11"/>
  <c r="CT21" i="11"/>
  <c r="CS28" i="12"/>
  <c r="CQ85" i="12"/>
  <c r="CR392" i="6"/>
  <c r="CR26" i="6" s="1"/>
  <c r="CW135" i="6"/>
  <c r="CW136" i="6" s="1"/>
  <c r="CW141" i="6"/>
  <c r="CW142" i="6" s="1"/>
  <c r="CW143" i="6" s="1"/>
  <c r="CV116" i="11"/>
  <c r="CV117" i="11" s="1"/>
  <c r="CV118" i="11" s="1"/>
  <c r="CV120" i="11" s="1"/>
  <c r="CV168" i="11" s="1"/>
  <c r="CW386" i="6"/>
  <c r="CW308" i="6"/>
  <c r="CX68" i="11"/>
  <c r="CX70" i="11" s="1"/>
  <c r="CV102" i="11"/>
  <c r="CV103" i="11" s="1"/>
  <c r="CV104" i="11" s="1"/>
  <c r="CV106" i="11" s="1"/>
  <c r="CV167" i="11" s="1"/>
  <c r="CV88" i="11"/>
  <c r="CV89" i="11" s="1"/>
  <c r="CV90" i="11" s="1"/>
  <c r="CV92" i="11" s="1"/>
  <c r="CV166" i="11" s="1"/>
  <c r="CQ13" i="26"/>
  <c r="CV148" i="11"/>
  <c r="CV170" i="11" s="1"/>
  <c r="CU56" i="11"/>
  <c r="CV162" i="11"/>
  <c r="CV171" i="11" s="1"/>
  <c r="CV134" i="11"/>
  <c r="CV169" i="11" s="1"/>
  <c r="CT387" i="6"/>
  <c r="CT381" i="6"/>
  <c r="CU57" i="11"/>
  <c r="CU40" i="12" s="1"/>
  <c r="CU205" i="6"/>
  <c r="CU212" i="6" s="1"/>
  <c r="CY8" i="12"/>
  <c r="CY8" i="35"/>
  <c r="CY8" i="14"/>
  <c r="CY8" i="26"/>
  <c r="CY8" i="22"/>
  <c r="CY8" i="11"/>
  <c r="CY8" i="16"/>
  <c r="CY8" i="17"/>
  <c r="CY8" i="13"/>
  <c r="CY12" i="11"/>
  <c r="CY66" i="6"/>
  <c r="CV30" i="11"/>
  <c r="CU45" i="11"/>
  <c r="CV47" i="11" s="1"/>
  <c r="CU37" i="11"/>
  <c r="CV39" i="11" s="1"/>
  <c r="CU375" i="6"/>
  <c r="CU376" i="6" s="1"/>
  <c r="CU377" i="6" s="1"/>
  <c r="CU31" i="11"/>
  <c r="CW380" i="6"/>
  <c r="CW130" i="6"/>
  <c r="CW100" i="6"/>
  <c r="CW206" i="6" s="1"/>
  <c r="CW298" i="6"/>
  <c r="CW383" i="6"/>
  <c r="CW91" i="11"/>
  <c r="CW105" i="11"/>
  <c r="CW119" i="11"/>
  <c r="CW133" i="11"/>
  <c r="CW130" i="11" s="1"/>
  <c r="CW131" i="11" s="1"/>
  <c r="CW132" i="11" s="1"/>
  <c r="CW147" i="11"/>
  <c r="CW144" i="11" s="1"/>
  <c r="CW145" i="11" s="1"/>
  <c r="CW146" i="11" s="1"/>
  <c r="CW161" i="11"/>
  <c r="CW158" i="11" s="1"/>
  <c r="CW159" i="11" s="1"/>
  <c r="CW160" i="11" s="1"/>
  <c r="CW58" i="11"/>
  <c r="CW41" i="12" s="1"/>
  <c r="CW14" i="11"/>
  <c r="CW348" i="6"/>
  <c r="CW82" i="6"/>
  <c r="CW83" i="6" s="1"/>
  <c r="CX46" i="11"/>
  <c r="CX38" i="11"/>
  <c r="CV347" i="6"/>
  <c r="CV349" i="6" s="1"/>
  <c r="CX216" i="12"/>
  <c r="CX6" i="12"/>
  <c r="CX13" i="12" s="1"/>
  <c r="CX72" i="6"/>
  <c r="CX90" i="6" s="1"/>
  <c r="CX74" i="6"/>
  <c r="CX92" i="6" s="1"/>
  <c r="CX76" i="6"/>
  <c r="CX94" i="6" s="1"/>
  <c r="CX78" i="6"/>
  <c r="CX96" i="6" s="1"/>
  <c r="CX80" i="6"/>
  <c r="CX98" i="6" s="1"/>
  <c r="CX73" i="6"/>
  <c r="CX91" i="6" s="1"/>
  <c r="CX75" i="6"/>
  <c r="CX93" i="6" s="1"/>
  <c r="CX77" i="6"/>
  <c r="CX95" i="6" s="1"/>
  <c r="CX79" i="6"/>
  <c r="CX97" i="6" s="1"/>
  <c r="CX81" i="6"/>
  <c r="CX99" i="6" s="1"/>
  <c r="CX6" i="11"/>
  <c r="CX52" i="11" s="1"/>
  <c r="CX106" i="6"/>
  <c r="CX6" i="35"/>
  <c r="CX6" i="22"/>
  <c r="CX6" i="14"/>
  <c r="CX6" i="26"/>
  <c r="CX6" i="16"/>
  <c r="CX6" i="17"/>
  <c r="CX6" i="13"/>
  <c r="CX105" i="6"/>
  <c r="CX121" i="6"/>
  <c r="CX120" i="6"/>
  <c r="CX107" i="6"/>
  <c r="CX122" i="6"/>
  <c r="CX108" i="6"/>
  <c r="CX123" i="6"/>
  <c r="CX109" i="6"/>
  <c r="CX124" i="6"/>
  <c r="CX110" i="6"/>
  <c r="CX125" i="6"/>
  <c r="CX126" i="6"/>
  <c r="CX111" i="6"/>
  <c r="CX112" i="6"/>
  <c r="CX127" i="6"/>
  <c r="CX113" i="6"/>
  <c r="CX128" i="6"/>
  <c r="CX114" i="6"/>
  <c r="CX129" i="6"/>
  <c r="CU172" i="11"/>
  <c r="CU25" i="12" s="1"/>
  <c r="CU26" i="12" s="1"/>
  <c r="CZ65" i="6"/>
  <c r="DA64" i="6"/>
  <c r="CZ8" i="6"/>
  <c r="CV84" i="12"/>
  <c r="CV143" i="12"/>
  <c r="CV144" i="12"/>
  <c r="CV67" i="11"/>
  <c r="CV66" i="11" s="1"/>
  <c r="CV142" i="12"/>
  <c r="CS390" i="6"/>
  <c r="CS384" i="6"/>
  <c r="CT378" i="6"/>
  <c r="CW338" i="6"/>
  <c r="CW285" i="6"/>
  <c r="CW389" i="6"/>
  <c r="CW115" i="6"/>
  <c r="CW14" i="12"/>
  <c r="CW15" i="12" s="1"/>
  <c r="CW206" i="12"/>
  <c r="CW262" i="12" s="1"/>
  <c r="CU217" i="12"/>
  <c r="CU107" i="12"/>
  <c r="CX7" i="6"/>
  <c r="CX233" i="6" s="1"/>
  <c r="CX12" i="12"/>
  <c r="CX13" i="11"/>
  <c r="CX134" i="12"/>
  <c r="CX92" i="12"/>
  <c r="CX201" i="11" s="1"/>
  <c r="CV204" i="6"/>
  <c r="CV20" i="6"/>
  <c r="CV396" i="6" s="1"/>
  <c r="DB75" i="36"/>
  <c r="DB64" i="36"/>
  <c r="DB53" i="36"/>
  <c r="DB42" i="36"/>
  <c r="DB31" i="36"/>
  <c r="DB20" i="36"/>
  <c r="DC9" i="36"/>
  <c r="CW7" i="12"/>
  <c r="CW7" i="11"/>
  <c r="CW330" i="6"/>
  <c r="CW331" i="6" s="1"/>
  <c r="CW7" i="13"/>
  <c r="CW7" i="26"/>
  <c r="CW7" i="17"/>
  <c r="CW7" i="14"/>
  <c r="CW7" i="35"/>
  <c r="CW7" i="16"/>
  <c r="CW7" i="22"/>
  <c r="CZ63" i="6"/>
  <c r="CY6" i="6"/>
  <c r="CY67" i="6"/>
  <c r="CT39" i="12"/>
  <c r="CT43" i="12" s="1"/>
  <c r="CT59" i="11"/>
  <c r="CT71" i="11" s="1"/>
  <c r="CT72" i="11" s="1"/>
  <c r="CV247" i="6" l="1"/>
  <c r="CV254" i="6"/>
  <c r="CW236" i="6"/>
  <c r="CW237" i="6" s="1"/>
  <c r="CW239" i="6" s="1"/>
  <c r="CW241" i="6" s="1"/>
  <c r="CW265" i="6" s="1"/>
  <c r="CV24" i="11"/>
  <c r="CX234" i="6"/>
  <c r="CX19" i="11" s="1"/>
  <c r="CX18" i="11"/>
  <c r="CR248" i="6"/>
  <c r="CU218" i="6"/>
  <c r="CV209" i="6"/>
  <c r="CV213" i="6"/>
  <c r="CX183" i="6"/>
  <c r="CX167" i="6"/>
  <c r="CY164" i="6"/>
  <c r="CY163" i="6"/>
  <c r="BO16" i="6"/>
  <c r="BP15" i="6"/>
  <c r="CQ257" i="6"/>
  <c r="CP259" i="6"/>
  <c r="CQ87" i="12"/>
  <c r="CQ113" i="12" s="1"/>
  <c r="CQ147" i="12"/>
  <c r="CP147" i="12"/>
  <c r="CQ148" i="12"/>
  <c r="CQ149" i="12"/>
  <c r="CP149" i="12"/>
  <c r="CP148" i="12"/>
  <c r="CR37" i="12"/>
  <c r="CR45" i="12" s="1"/>
  <c r="CR83" i="12" s="1"/>
  <c r="CR85" i="12" s="1"/>
  <c r="CR87" i="12" s="1"/>
  <c r="CR113" i="12" s="1"/>
  <c r="CR255" i="6"/>
  <c r="CQ250" i="6"/>
  <c r="CY187" i="11"/>
  <c r="CY188" i="11"/>
  <c r="CY185" i="11"/>
  <c r="CY186" i="11"/>
  <c r="CR256" i="6"/>
  <c r="CR249" i="6"/>
  <c r="CS31" i="12"/>
  <c r="CS37" i="12" s="1"/>
  <c r="CS45" i="12" s="1"/>
  <c r="CS208" i="12" s="1"/>
  <c r="CS224" i="12" s="1"/>
  <c r="CS225" i="12" s="1"/>
  <c r="CS226" i="12" s="1"/>
  <c r="CT30" i="12"/>
  <c r="CU25" i="11"/>
  <c r="CT17" i="6"/>
  <c r="CT26" i="11"/>
  <c r="CT29" i="12"/>
  <c r="CU22" i="11"/>
  <c r="CU21" i="11"/>
  <c r="CT28" i="12"/>
  <c r="CR13" i="26"/>
  <c r="CX141" i="6"/>
  <c r="CX142" i="6" s="1"/>
  <c r="CX143" i="6" s="1"/>
  <c r="CX135" i="6"/>
  <c r="CX136" i="6" s="1"/>
  <c r="CW116" i="11"/>
  <c r="CW117" i="11" s="1"/>
  <c r="CW118" i="11" s="1"/>
  <c r="CW120" i="11" s="1"/>
  <c r="CW168" i="11" s="1"/>
  <c r="CX308" i="6"/>
  <c r="CX386" i="6"/>
  <c r="CY68" i="11"/>
  <c r="CY70" i="11" s="1"/>
  <c r="CW88" i="11"/>
  <c r="CW89" i="11" s="1"/>
  <c r="CW90" i="11" s="1"/>
  <c r="CW92" i="11" s="1"/>
  <c r="CW166" i="11" s="1"/>
  <c r="CW102" i="11"/>
  <c r="CW103" i="11" s="1"/>
  <c r="CW104" i="11" s="1"/>
  <c r="CW106" i="11" s="1"/>
  <c r="CW167" i="11" s="1"/>
  <c r="CS392" i="6"/>
  <c r="CS13" i="26" s="1"/>
  <c r="CV172" i="11"/>
  <c r="CV25" i="12" s="1"/>
  <c r="CV26" i="12" s="1"/>
  <c r="CW162" i="11"/>
  <c r="CW171" i="11" s="1"/>
  <c r="CW134" i="11"/>
  <c r="CW169" i="11" s="1"/>
  <c r="CV56" i="11"/>
  <c r="CW148" i="11"/>
  <c r="CW170" i="11" s="1"/>
  <c r="CU387" i="6"/>
  <c r="CU381" i="6"/>
  <c r="CV57" i="11"/>
  <c r="CV40" i="12" s="1"/>
  <c r="CY6" i="12"/>
  <c r="CY13" i="12" s="1"/>
  <c r="CY73" i="6"/>
  <c r="CY91" i="6" s="1"/>
  <c r="CY75" i="6"/>
  <c r="CY93" i="6" s="1"/>
  <c r="CY77" i="6"/>
  <c r="CY95" i="6" s="1"/>
  <c r="CY79" i="6"/>
  <c r="CY97" i="6" s="1"/>
  <c r="CY81" i="6"/>
  <c r="CY99" i="6" s="1"/>
  <c r="CY72" i="6"/>
  <c r="CY90" i="6" s="1"/>
  <c r="CY74" i="6"/>
  <c r="CY92" i="6" s="1"/>
  <c r="CY76" i="6"/>
  <c r="CY94" i="6" s="1"/>
  <c r="CY78" i="6"/>
  <c r="CY96" i="6" s="1"/>
  <c r="CY80" i="6"/>
  <c r="CY98" i="6" s="1"/>
  <c r="CY6" i="11"/>
  <c r="CY52" i="11" s="1"/>
  <c r="CY106" i="6"/>
  <c r="CY6" i="35"/>
  <c r="CY6" i="22"/>
  <c r="CY6" i="26"/>
  <c r="CY6" i="13"/>
  <c r="CY6" i="14"/>
  <c r="CY6" i="16"/>
  <c r="CY6" i="17"/>
  <c r="CY120" i="6"/>
  <c r="CY105" i="6"/>
  <c r="CY121" i="6"/>
  <c r="CY107" i="6"/>
  <c r="CY122" i="6"/>
  <c r="CY123" i="6"/>
  <c r="CY108" i="6"/>
  <c r="CY124" i="6"/>
  <c r="CY109" i="6"/>
  <c r="CY110" i="6"/>
  <c r="CY125" i="6"/>
  <c r="CY126" i="6"/>
  <c r="CY111" i="6"/>
  <c r="CY112" i="6"/>
  <c r="CY127" i="6"/>
  <c r="CY113" i="6"/>
  <c r="CY128" i="6"/>
  <c r="CY114" i="6"/>
  <c r="CY129" i="6"/>
  <c r="CW30" i="11"/>
  <c r="CY216" i="12"/>
  <c r="CW84" i="12"/>
  <c r="CW143" i="12"/>
  <c r="CW142" i="12"/>
  <c r="CW144" i="12"/>
  <c r="CW67" i="11"/>
  <c r="CW66" i="11" s="1"/>
  <c r="CV217" i="12"/>
  <c r="CV107" i="12"/>
  <c r="CZ8" i="12"/>
  <c r="CZ8" i="11"/>
  <c r="CZ8" i="35"/>
  <c r="CZ8" i="14"/>
  <c r="CZ8" i="26"/>
  <c r="CZ8" i="22"/>
  <c r="CZ8" i="13"/>
  <c r="CZ8" i="16"/>
  <c r="CZ8" i="17"/>
  <c r="CZ12" i="11"/>
  <c r="CZ66" i="6"/>
  <c r="CX298" i="6"/>
  <c r="CX383" i="6"/>
  <c r="CX14" i="12"/>
  <c r="CX15" i="12" s="1"/>
  <c r="CX206" i="12"/>
  <c r="CX262" i="12" s="1"/>
  <c r="CW204" i="6"/>
  <c r="CW20" i="6"/>
  <c r="CW396" i="6" s="1"/>
  <c r="CY46" i="11"/>
  <c r="CY38" i="11"/>
  <c r="CU39" i="12"/>
  <c r="CU43" i="12" s="1"/>
  <c r="CU59" i="11"/>
  <c r="CU71" i="11" s="1"/>
  <c r="CU72" i="11" s="1"/>
  <c r="CZ6" i="6"/>
  <c r="DA63" i="6"/>
  <c r="CZ67" i="6"/>
  <c r="DD9" i="36"/>
  <c r="DC75" i="36"/>
  <c r="DC64" i="36"/>
  <c r="DC53" i="36"/>
  <c r="DC42" i="36"/>
  <c r="DC31" i="36"/>
  <c r="DC20" i="36"/>
  <c r="CV205" i="6"/>
  <c r="CV212" i="6" s="1"/>
  <c r="CX7" i="12"/>
  <c r="CX7" i="11"/>
  <c r="CX330" i="6"/>
  <c r="CX331" i="6" s="1"/>
  <c r="CX7" i="35"/>
  <c r="CX7" i="16"/>
  <c r="CX7" i="22"/>
  <c r="CX7" i="13"/>
  <c r="CX7" i="26"/>
  <c r="CX7" i="17"/>
  <c r="CX7" i="14"/>
  <c r="CT390" i="6"/>
  <c r="CU378" i="6"/>
  <c r="CT384" i="6"/>
  <c r="DA65" i="6"/>
  <c r="DB64" i="6"/>
  <c r="DA8" i="6"/>
  <c r="CX380" i="6"/>
  <c r="CX130" i="6"/>
  <c r="CX338" i="6"/>
  <c r="CX285" i="6"/>
  <c r="CX389" i="6"/>
  <c r="CX115" i="6"/>
  <c r="CX100" i="6"/>
  <c r="CX206" i="6" s="1"/>
  <c r="CX91" i="11"/>
  <c r="CX88" i="11" s="1"/>
  <c r="CX89" i="11" s="1"/>
  <c r="CX105" i="11"/>
  <c r="CX102" i="11" s="1"/>
  <c r="CX103" i="11" s="1"/>
  <c r="CX119" i="11"/>
  <c r="CX116" i="11" s="1"/>
  <c r="CX117" i="11" s="1"/>
  <c r="CX133" i="11"/>
  <c r="CX130" i="11" s="1"/>
  <c r="CX131" i="11" s="1"/>
  <c r="CX132" i="11" s="1"/>
  <c r="CX147" i="11"/>
  <c r="CX144" i="11" s="1"/>
  <c r="CX145" i="11" s="1"/>
  <c r="CX146" i="11" s="1"/>
  <c r="CX161" i="11"/>
  <c r="CX158" i="11" s="1"/>
  <c r="CX159" i="11" s="1"/>
  <c r="CX160" i="11" s="1"/>
  <c r="CX58" i="11"/>
  <c r="CX41" i="12" s="1"/>
  <c r="CX14" i="11"/>
  <c r="CX348" i="6"/>
  <c r="CX82" i="6"/>
  <c r="CX83" i="6" s="1"/>
  <c r="CW347" i="6"/>
  <c r="CW349" i="6" s="1"/>
  <c r="CV37" i="11"/>
  <c r="CW39" i="11" s="1"/>
  <c r="CV45" i="11"/>
  <c r="CW47" i="11" s="1"/>
  <c r="CV375" i="6"/>
  <c r="CV376" i="6" s="1"/>
  <c r="CV377" i="6" s="1"/>
  <c r="CV31" i="11"/>
  <c r="CY7" i="6"/>
  <c r="CY233" i="6" s="1"/>
  <c r="CY12" i="12"/>
  <c r="CY13" i="11"/>
  <c r="CY134" i="12"/>
  <c r="CY92" i="12"/>
  <c r="CY201" i="11" s="1"/>
  <c r="CW247" i="6" l="1"/>
  <c r="CW254" i="6"/>
  <c r="CY234" i="6"/>
  <c r="CY19" i="11" s="1"/>
  <c r="CY18" i="11"/>
  <c r="CX236" i="6"/>
  <c r="CX237" i="6" s="1"/>
  <c r="CX239" i="6" s="1"/>
  <c r="CX241" i="6" s="1"/>
  <c r="CX265" i="6" s="1"/>
  <c r="CW24" i="11"/>
  <c r="CS248" i="6"/>
  <c r="CS249" i="6" s="1"/>
  <c r="CV218" i="6"/>
  <c r="CW209" i="6"/>
  <c r="CW213" i="6"/>
  <c r="CY183" i="6"/>
  <c r="CY167" i="6"/>
  <c r="CZ164" i="6"/>
  <c r="CZ163" i="6"/>
  <c r="BP16" i="6"/>
  <c r="BQ15" i="6"/>
  <c r="CQ259" i="6"/>
  <c r="CR250" i="6"/>
  <c r="CR148" i="12"/>
  <c r="CR208" i="12"/>
  <c r="CR224" i="12" s="1"/>
  <c r="CR225" i="12" s="1"/>
  <c r="CR226" i="12" s="1"/>
  <c r="CR147" i="12"/>
  <c r="CR149" i="12"/>
  <c r="CR257" i="6"/>
  <c r="CS255" i="6"/>
  <c r="CS256" i="6" s="1"/>
  <c r="CZ187" i="11"/>
  <c r="CZ188" i="11"/>
  <c r="CZ185" i="11"/>
  <c r="CZ186" i="11"/>
  <c r="CS83" i="12"/>
  <c r="CS147" i="12" s="1"/>
  <c r="CU30" i="12"/>
  <c r="CV25" i="11"/>
  <c r="CT31" i="12"/>
  <c r="CT37" i="12" s="1"/>
  <c r="CT45" i="12" s="1"/>
  <c r="CT208" i="12" s="1"/>
  <c r="CT224" i="12" s="1"/>
  <c r="CT225" i="12" s="1"/>
  <c r="CT226" i="12" s="1"/>
  <c r="CV22" i="11"/>
  <c r="CU29" i="12"/>
  <c r="CU17" i="6"/>
  <c r="CU26" i="11"/>
  <c r="CV21" i="11"/>
  <c r="CU28" i="12"/>
  <c r="CX118" i="11"/>
  <c r="CX120" i="11" s="1"/>
  <c r="CX168" i="11" s="1"/>
  <c r="CY135" i="6"/>
  <c r="CY136" i="6" s="1"/>
  <c r="CY141" i="6"/>
  <c r="CY142" i="6" s="1"/>
  <c r="CY143" i="6" s="1"/>
  <c r="CX104" i="11"/>
  <c r="CX106" i="11" s="1"/>
  <c r="CX167" i="11" s="1"/>
  <c r="CX90" i="11"/>
  <c r="CX92" i="11" s="1"/>
  <c r="CX166" i="11" s="1"/>
  <c r="CY386" i="6"/>
  <c r="CY308" i="6"/>
  <c r="CT392" i="6"/>
  <c r="CT26" i="6" s="1"/>
  <c r="CS26" i="6"/>
  <c r="CZ68" i="11"/>
  <c r="CZ70" i="11" s="1"/>
  <c r="CW172" i="11"/>
  <c r="CW25" i="12" s="1"/>
  <c r="CW26" i="12" s="1"/>
  <c r="CW57" i="11"/>
  <c r="CW40" i="12" s="1"/>
  <c r="CX162" i="11"/>
  <c r="CX171" i="11" s="1"/>
  <c r="CX134" i="11"/>
  <c r="CX169" i="11" s="1"/>
  <c r="CV387" i="6"/>
  <c r="CV381" i="6"/>
  <c r="CW56" i="11"/>
  <c r="CX148" i="11"/>
  <c r="CX170" i="11" s="1"/>
  <c r="CY7" i="12"/>
  <c r="CY7" i="11"/>
  <c r="CY330" i="6"/>
  <c r="CY331" i="6" s="1"/>
  <c r="CY7" i="13"/>
  <c r="CY7" i="26"/>
  <c r="CY7" i="17"/>
  <c r="CY7" i="14"/>
  <c r="CY7" i="35"/>
  <c r="CY7" i="16"/>
  <c r="CY7" i="22"/>
  <c r="CX204" i="6"/>
  <c r="CX20" i="6"/>
  <c r="CX396" i="6" s="1"/>
  <c r="DA8" i="12"/>
  <c r="DA8" i="35"/>
  <c r="DA8" i="14"/>
  <c r="DA8" i="26"/>
  <c r="DA8" i="22"/>
  <c r="DA8" i="11"/>
  <c r="DA8" i="16"/>
  <c r="DA8" i="17"/>
  <c r="DA8" i="13"/>
  <c r="DA12" i="11"/>
  <c r="DA66" i="6"/>
  <c r="CU390" i="6"/>
  <c r="CU384" i="6"/>
  <c r="CV378" i="6"/>
  <c r="CX30" i="11"/>
  <c r="DD75" i="36"/>
  <c r="DD64" i="36"/>
  <c r="DD53" i="36"/>
  <c r="DD42" i="36"/>
  <c r="DD31" i="36"/>
  <c r="DD20" i="36"/>
  <c r="DE9" i="36"/>
  <c r="CZ6" i="12"/>
  <c r="CZ13" i="12" s="1"/>
  <c r="CZ72" i="6"/>
  <c r="CZ90" i="6" s="1"/>
  <c r="CZ74" i="6"/>
  <c r="CZ92" i="6" s="1"/>
  <c r="CZ76" i="6"/>
  <c r="CZ94" i="6" s="1"/>
  <c r="CZ78" i="6"/>
  <c r="CZ96" i="6" s="1"/>
  <c r="CZ80" i="6"/>
  <c r="CZ98" i="6" s="1"/>
  <c r="CZ73" i="6"/>
  <c r="CZ91" i="6" s="1"/>
  <c r="CZ75" i="6"/>
  <c r="CZ93" i="6" s="1"/>
  <c r="CZ77" i="6"/>
  <c r="CZ95" i="6" s="1"/>
  <c r="CZ79" i="6"/>
  <c r="CZ97" i="6" s="1"/>
  <c r="CZ81" i="6"/>
  <c r="CZ99" i="6" s="1"/>
  <c r="CZ6" i="11"/>
  <c r="CZ52" i="11" s="1"/>
  <c r="CZ106" i="6"/>
  <c r="CZ6" i="35"/>
  <c r="CZ6" i="22"/>
  <c r="CZ6" i="14"/>
  <c r="CZ6" i="26"/>
  <c r="CZ6" i="16"/>
  <c r="CZ6" i="17"/>
  <c r="CZ6" i="13"/>
  <c r="CZ105" i="6"/>
  <c r="CZ121" i="6"/>
  <c r="CZ120" i="6"/>
  <c r="CZ107" i="6"/>
  <c r="CZ122" i="6"/>
  <c r="CZ108" i="6"/>
  <c r="CZ123" i="6"/>
  <c r="CZ109" i="6"/>
  <c r="CZ124" i="6"/>
  <c r="CZ110" i="6"/>
  <c r="CZ125" i="6"/>
  <c r="CZ126" i="6"/>
  <c r="CZ111" i="6"/>
  <c r="CZ112" i="6"/>
  <c r="CZ127" i="6"/>
  <c r="CZ113" i="6"/>
  <c r="CZ128" i="6"/>
  <c r="CZ114" i="6"/>
  <c r="CZ129" i="6"/>
  <c r="CW205" i="6"/>
  <c r="CW212" i="6" s="1"/>
  <c r="CZ46" i="11"/>
  <c r="CZ38" i="11"/>
  <c r="CW217" i="12"/>
  <c r="CW107" i="12"/>
  <c r="CY338" i="6"/>
  <c r="CY285" i="6"/>
  <c r="CY389" i="6"/>
  <c r="CY115" i="6"/>
  <c r="CY100" i="6"/>
  <c r="CY206" i="6" s="1"/>
  <c r="CY298" i="6"/>
  <c r="CY383" i="6"/>
  <c r="CY348" i="6"/>
  <c r="CY82" i="6"/>
  <c r="CY83" i="6" s="1"/>
  <c r="CY14" i="12"/>
  <c r="CY15" i="12" s="1"/>
  <c r="CY206" i="12"/>
  <c r="CY262" i="12" s="1"/>
  <c r="CV39" i="12"/>
  <c r="CV43" i="12" s="1"/>
  <c r="CV59" i="11"/>
  <c r="CV71" i="11" s="1"/>
  <c r="CV72" i="11" s="1"/>
  <c r="CZ216" i="12"/>
  <c r="CX347" i="6"/>
  <c r="CX349" i="6" s="1"/>
  <c r="DB65" i="6"/>
  <c r="DC64" i="6"/>
  <c r="DB8" i="6"/>
  <c r="DB63" i="6"/>
  <c r="DA6" i="6"/>
  <c r="DA67" i="6"/>
  <c r="CX84" i="12"/>
  <c r="CX143" i="12"/>
  <c r="CX144" i="12"/>
  <c r="CX67" i="11"/>
  <c r="CX66" i="11" s="1"/>
  <c r="CX142" i="12"/>
  <c r="CZ7" i="6"/>
  <c r="CZ233" i="6" s="1"/>
  <c r="CZ12" i="12"/>
  <c r="CZ13" i="11"/>
  <c r="CZ134" i="12"/>
  <c r="CZ92" i="12"/>
  <c r="CZ201" i="11" s="1"/>
  <c r="CW37" i="11"/>
  <c r="CX39" i="11" s="1"/>
  <c r="CW45" i="11"/>
  <c r="CX47" i="11" s="1"/>
  <c r="CW375" i="6"/>
  <c r="CW376" i="6" s="1"/>
  <c r="CW377" i="6" s="1"/>
  <c r="CW31" i="11"/>
  <c r="CY380" i="6"/>
  <c r="CY130" i="6"/>
  <c r="CY91" i="11"/>
  <c r="CY105" i="11"/>
  <c r="CY102" i="11" s="1"/>
  <c r="CY103" i="11" s="1"/>
  <c r="CY119" i="11"/>
  <c r="CY116" i="11" s="1"/>
  <c r="CY117" i="11" s="1"/>
  <c r="CY133" i="11"/>
  <c r="CY130" i="11" s="1"/>
  <c r="CY131" i="11" s="1"/>
  <c r="CY132" i="11" s="1"/>
  <c r="CY147" i="11"/>
  <c r="CY144" i="11" s="1"/>
  <c r="CY145" i="11" s="1"/>
  <c r="CY146" i="11" s="1"/>
  <c r="CY161" i="11"/>
  <c r="CY158" i="11" s="1"/>
  <c r="CY159" i="11" s="1"/>
  <c r="CY160" i="11" s="1"/>
  <c r="CY58" i="11"/>
  <c r="CY41" i="12" s="1"/>
  <c r="CY14" i="11"/>
  <c r="CX247" i="6" l="1"/>
  <c r="CX254" i="6"/>
  <c r="CY236" i="6"/>
  <c r="CY237" i="6" s="1"/>
  <c r="CY239" i="6" s="1"/>
  <c r="CY241" i="6" s="1"/>
  <c r="CY265" i="6" s="1"/>
  <c r="CX24" i="11"/>
  <c r="CZ234" i="6"/>
  <c r="CZ19" i="11" s="1"/>
  <c r="CZ18" i="11"/>
  <c r="CT248" i="6"/>
  <c r="CT249" i="6" s="1"/>
  <c r="CW218" i="6"/>
  <c r="CX209" i="6"/>
  <c r="CX213" i="6"/>
  <c r="CZ167" i="6"/>
  <c r="CZ183" i="6"/>
  <c r="DA164" i="6"/>
  <c r="DA163" i="6"/>
  <c r="BQ16" i="6"/>
  <c r="BR15" i="6"/>
  <c r="CR259" i="6"/>
  <c r="CY88" i="11"/>
  <c r="CY89" i="11" s="1"/>
  <c r="CY90" i="11" s="1"/>
  <c r="CY92" i="11" s="1"/>
  <c r="CY166" i="11" s="1"/>
  <c r="CS257" i="6"/>
  <c r="CS250" i="6"/>
  <c r="CT255" i="6"/>
  <c r="DA187" i="11"/>
  <c r="DA188" i="11"/>
  <c r="CT256" i="6"/>
  <c r="DA185" i="11"/>
  <c r="DA186" i="11"/>
  <c r="CU31" i="12"/>
  <c r="CU37" i="12" s="1"/>
  <c r="CU45" i="12" s="1"/>
  <c r="CU83" i="12" s="1"/>
  <c r="CS85" i="12"/>
  <c r="CS87" i="12" s="1"/>
  <c r="CS113" i="12" s="1"/>
  <c r="CS149" i="12"/>
  <c r="CS148" i="12"/>
  <c r="CV17" i="6"/>
  <c r="CV26" i="11"/>
  <c r="CW22" i="11"/>
  <c r="CV29" i="12"/>
  <c r="CT83" i="12"/>
  <c r="CT85" i="12" s="1"/>
  <c r="CV30" i="12"/>
  <c r="CW25" i="11"/>
  <c r="CV28" i="12"/>
  <c r="CW21" i="11"/>
  <c r="CY118" i="11"/>
  <c r="CY120" i="11" s="1"/>
  <c r="CY168" i="11" s="1"/>
  <c r="CZ141" i="6"/>
  <c r="CZ142" i="6" s="1"/>
  <c r="CZ143" i="6" s="1"/>
  <c r="CZ135" i="6"/>
  <c r="CZ136" i="6" s="1"/>
  <c r="CY104" i="11"/>
  <c r="CY106" i="11" s="1"/>
  <c r="CY167" i="11" s="1"/>
  <c r="CZ308" i="6"/>
  <c r="CZ386" i="6"/>
  <c r="CT13" i="26"/>
  <c r="DA68" i="11"/>
  <c r="DA70" i="11" s="1"/>
  <c r="CU392" i="6"/>
  <c r="CU26" i="6" s="1"/>
  <c r="CY148" i="11"/>
  <c r="CY170" i="11" s="1"/>
  <c r="CW387" i="6"/>
  <c r="CW381" i="6"/>
  <c r="CX56" i="11"/>
  <c r="CY162" i="11"/>
  <c r="CY171" i="11" s="1"/>
  <c r="CY134" i="11"/>
  <c r="CY169" i="11" s="1"/>
  <c r="CX57" i="11"/>
  <c r="CX40" i="12" s="1"/>
  <c r="DA216" i="12"/>
  <c r="DA6" i="12"/>
  <c r="DA13" i="12" s="1"/>
  <c r="DA73" i="6"/>
  <c r="DA91" i="6" s="1"/>
  <c r="DA75" i="6"/>
  <c r="DA93" i="6" s="1"/>
  <c r="DA77" i="6"/>
  <c r="DA95" i="6" s="1"/>
  <c r="DA79" i="6"/>
  <c r="DA97" i="6" s="1"/>
  <c r="DA81" i="6"/>
  <c r="DA99" i="6" s="1"/>
  <c r="DA72" i="6"/>
  <c r="DA90" i="6" s="1"/>
  <c r="DA74" i="6"/>
  <c r="DA92" i="6" s="1"/>
  <c r="DA76" i="6"/>
  <c r="DA94" i="6" s="1"/>
  <c r="DA78" i="6"/>
  <c r="DA96" i="6" s="1"/>
  <c r="DA80" i="6"/>
  <c r="DA98" i="6" s="1"/>
  <c r="DA6" i="11"/>
  <c r="DA52" i="11" s="1"/>
  <c r="DA106" i="6"/>
  <c r="DA6" i="35"/>
  <c r="DA6" i="22"/>
  <c r="DA6" i="14"/>
  <c r="DA6" i="13"/>
  <c r="DA6" i="26"/>
  <c r="DA6" i="16"/>
  <c r="DA6" i="17"/>
  <c r="DA120" i="6"/>
  <c r="DA105" i="6"/>
  <c r="DA121" i="6"/>
  <c r="DA107" i="6"/>
  <c r="DA122" i="6"/>
  <c r="DA123" i="6"/>
  <c r="DA108" i="6"/>
  <c r="DA124" i="6"/>
  <c r="DA109" i="6"/>
  <c r="DA110" i="6"/>
  <c r="DA125" i="6"/>
  <c r="DA126" i="6"/>
  <c r="DA111" i="6"/>
  <c r="DA112" i="6"/>
  <c r="DA127" i="6"/>
  <c r="DA113" i="6"/>
  <c r="DA128" i="6"/>
  <c r="DA114" i="6"/>
  <c r="DA129" i="6"/>
  <c r="DC65" i="6"/>
  <c r="DD64" i="6"/>
  <c r="DC8" i="6"/>
  <c r="CY84" i="12"/>
  <c r="CY143" i="12"/>
  <c r="CY142" i="12"/>
  <c r="CY144" i="12"/>
  <c r="CY67" i="11"/>
  <c r="CY66" i="11" s="1"/>
  <c r="CY347" i="6"/>
  <c r="CY349" i="6" s="1"/>
  <c r="CZ380" i="6"/>
  <c r="CZ130" i="6"/>
  <c r="CZ338" i="6"/>
  <c r="CZ285" i="6"/>
  <c r="CZ389" i="6"/>
  <c r="CZ115" i="6"/>
  <c r="CZ100" i="6"/>
  <c r="CZ206" i="6" s="1"/>
  <c r="CZ91" i="11"/>
  <c r="CZ105" i="11"/>
  <c r="CZ119" i="11"/>
  <c r="CZ133" i="11"/>
  <c r="CZ130" i="11" s="1"/>
  <c r="CZ131" i="11" s="1"/>
  <c r="CZ132" i="11" s="1"/>
  <c r="CZ147" i="11"/>
  <c r="CZ144" i="11" s="1"/>
  <c r="CZ145" i="11" s="1"/>
  <c r="CZ146" i="11" s="1"/>
  <c r="CZ161" i="11"/>
  <c r="CZ158" i="11" s="1"/>
  <c r="CZ159" i="11" s="1"/>
  <c r="CZ160" i="11" s="1"/>
  <c r="CZ58" i="11"/>
  <c r="CZ41" i="12" s="1"/>
  <c r="CZ14" i="11"/>
  <c r="CZ348" i="6"/>
  <c r="CZ82" i="6"/>
  <c r="CZ83" i="6" s="1"/>
  <c r="CX37" i="11"/>
  <c r="CY39" i="11" s="1"/>
  <c r="CX45" i="11"/>
  <c r="CY47" i="11" s="1"/>
  <c r="CX375" i="6"/>
  <c r="CX376" i="6" s="1"/>
  <c r="CX377" i="6" s="1"/>
  <c r="CX31" i="11"/>
  <c r="CV390" i="6"/>
  <c r="CW378" i="6"/>
  <c r="CV384" i="6"/>
  <c r="DA46" i="11"/>
  <c r="DA38" i="11"/>
  <c r="CX205" i="6"/>
  <c r="CX212" i="6" s="1"/>
  <c r="CY30" i="11"/>
  <c r="CW39" i="12"/>
  <c r="CW43" i="12" s="1"/>
  <c r="CW59" i="11"/>
  <c r="CW71" i="11" s="1"/>
  <c r="CW72" i="11" s="1"/>
  <c r="CX172" i="11"/>
  <c r="CX25" i="12" s="1"/>
  <c r="CX26" i="12" s="1"/>
  <c r="CZ7" i="12"/>
  <c r="CZ7" i="11"/>
  <c r="CZ330" i="6"/>
  <c r="CZ331" i="6" s="1"/>
  <c r="CZ7" i="35"/>
  <c r="CZ7" i="16"/>
  <c r="CZ7" i="22"/>
  <c r="CZ7" i="13"/>
  <c r="CZ7" i="26"/>
  <c r="CZ7" i="17"/>
  <c r="CZ7" i="14"/>
  <c r="CX217" i="12"/>
  <c r="CX107" i="12"/>
  <c r="DB6" i="6"/>
  <c r="DC63" i="6"/>
  <c r="DB67" i="6"/>
  <c r="DB8" i="12"/>
  <c r="DB8" i="11"/>
  <c r="DB8" i="35"/>
  <c r="DB8" i="13"/>
  <c r="DB8" i="14"/>
  <c r="DB8" i="26"/>
  <c r="DB8" i="22"/>
  <c r="DB8" i="16"/>
  <c r="DB8" i="17"/>
  <c r="DB12" i="11"/>
  <c r="DB66" i="6"/>
  <c r="CY204" i="6"/>
  <c r="CY20" i="6"/>
  <c r="CY396" i="6" s="1"/>
  <c r="CZ298" i="6"/>
  <c r="CZ383" i="6"/>
  <c r="CZ14" i="12"/>
  <c r="CZ15" i="12" s="1"/>
  <c r="CZ206" i="12"/>
  <c r="CZ262" i="12" s="1"/>
  <c r="DF9" i="36"/>
  <c r="DE75" i="36"/>
  <c r="DE64" i="36"/>
  <c r="DE53" i="36"/>
  <c r="DE42" i="36"/>
  <c r="DE31" i="36"/>
  <c r="DE20" i="36"/>
  <c r="DA7" i="6"/>
  <c r="DA233" i="6" s="1"/>
  <c r="DA12" i="12"/>
  <c r="DA13" i="11"/>
  <c r="DA134" i="12"/>
  <c r="DA92" i="12"/>
  <c r="DA201" i="11" s="1"/>
  <c r="CY247" i="6" l="1"/>
  <c r="CY254" i="6"/>
  <c r="DA234" i="6"/>
  <c r="DA19" i="11" s="1"/>
  <c r="DA18" i="11"/>
  <c r="CZ236" i="6"/>
  <c r="CZ237" i="6" s="1"/>
  <c r="CZ239" i="6" s="1"/>
  <c r="CZ241" i="6" s="1"/>
  <c r="CZ265" i="6" s="1"/>
  <c r="CY24" i="11"/>
  <c r="CU248" i="6"/>
  <c r="CU249" i="6" s="1"/>
  <c r="CX218" i="6"/>
  <c r="CY209" i="6"/>
  <c r="CY213" i="6"/>
  <c r="DA183" i="6"/>
  <c r="DA167" i="6"/>
  <c r="DB164" i="6"/>
  <c r="DB163" i="6"/>
  <c r="BR16" i="6"/>
  <c r="BS15" i="6"/>
  <c r="CU255" i="6"/>
  <c r="CS259" i="6"/>
  <c r="CT257" i="6"/>
  <c r="CT250" i="6"/>
  <c r="DB187" i="11"/>
  <c r="DB188" i="11"/>
  <c r="CU256" i="6"/>
  <c r="DB185" i="11"/>
  <c r="DB186" i="11"/>
  <c r="CT87" i="12"/>
  <c r="CT113" i="12" s="1"/>
  <c r="CU208" i="12"/>
  <c r="CU224" i="12" s="1"/>
  <c r="CU225" i="12" s="1"/>
  <c r="CU226" i="12" s="1"/>
  <c r="CT149" i="12"/>
  <c r="CT148" i="12"/>
  <c r="CT147" i="12"/>
  <c r="CW30" i="12"/>
  <c r="CX25" i="11"/>
  <c r="CW17" i="6"/>
  <c r="CW26" i="11"/>
  <c r="CV31" i="12"/>
  <c r="CV37" i="12" s="1"/>
  <c r="CV45" i="12" s="1"/>
  <c r="CV208" i="12" s="1"/>
  <c r="CV224" i="12" s="1"/>
  <c r="CV225" i="12" s="1"/>
  <c r="CV226" i="12" s="1"/>
  <c r="CX22" i="11"/>
  <c r="CW29" i="12"/>
  <c r="CW28" i="12"/>
  <c r="CX21" i="11"/>
  <c r="DA135" i="6"/>
  <c r="DA136" i="6" s="1"/>
  <c r="DA141" i="6"/>
  <c r="DA142" i="6" s="1"/>
  <c r="DA143" i="6" s="1"/>
  <c r="CZ116" i="11"/>
  <c r="CZ117" i="11" s="1"/>
  <c r="CZ118" i="11" s="1"/>
  <c r="CZ120" i="11" s="1"/>
  <c r="CZ168" i="11" s="1"/>
  <c r="CV392" i="6"/>
  <c r="CV26" i="6" s="1"/>
  <c r="CU13" i="26"/>
  <c r="CU85" i="12"/>
  <c r="CU87" i="12" s="1"/>
  <c r="CU113" i="12" s="1"/>
  <c r="CU149" i="12"/>
  <c r="CU147" i="12"/>
  <c r="CU148" i="12"/>
  <c r="DA308" i="6"/>
  <c r="DA386" i="6"/>
  <c r="DB68" i="11"/>
  <c r="DB70" i="11" s="1"/>
  <c r="CZ102" i="11"/>
  <c r="CZ103" i="11" s="1"/>
  <c r="CZ104" i="11" s="1"/>
  <c r="CZ106" i="11" s="1"/>
  <c r="CZ167" i="11" s="1"/>
  <c r="CZ88" i="11"/>
  <c r="CZ89" i="11" s="1"/>
  <c r="CZ90" i="11" s="1"/>
  <c r="CZ92" i="11" s="1"/>
  <c r="CZ166" i="11" s="1"/>
  <c r="CY57" i="11"/>
  <c r="CY40" i="12" s="1"/>
  <c r="CZ148" i="11"/>
  <c r="CZ170" i="11" s="1"/>
  <c r="CX387" i="6"/>
  <c r="CX381" i="6"/>
  <c r="CY56" i="11"/>
  <c r="CZ162" i="11"/>
  <c r="CZ171" i="11" s="1"/>
  <c r="CZ134" i="11"/>
  <c r="CZ169" i="11" s="1"/>
  <c r="DB216" i="12"/>
  <c r="DF75" i="36"/>
  <c r="DF64" i="36"/>
  <c r="DF53" i="36"/>
  <c r="DF42" i="36"/>
  <c r="DF31" i="36"/>
  <c r="DF20" i="36"/>
  <c r="DG9" i="36"/>
  <c r="DB7" i="6"/>
  <c r="DB233" i="6" s="1"/>
  <c r="DB12" i="12"/>
  <c r="DB13" i="11"/>
  <c r="DB134" i="12"/>
  <c r="DB92" i="12"/>
  <c r="DB201" i="11" s="1"/>
  <c r="DD63" i="6"/>
  <c r="DC6" i="6"/>
  <c r="DC67" i="6"/>
  <c r="CZ30" i="11"/>
  <c r="CY37" i="11"/>
  <c r="CZ39" i="11" s="1"/>
  <c r="CY45" i="11"/>
  <c r="CZ47" i="11" s="1"/>
  <c r="CY375" i="6"/>
  <c r="CY376" i="6" s="1"/>
  <c r="CY377" i="6" s="1"/>
  <c r="CY31" i="11"/>
  <c r="CW390" i="6"/>
  <c r="CW384" i="6"/>
  <c r="CX378" i="6"/>
  <c r="CZ347" i="6"/>
  <c r="CZ349" i="6" s="1"/>
  <c r="DD65" i="6"/>
  <c r="DE64" i="6"/>
  <c r="DD8" i="6"/>
  <c r="DA380" i="6"/>
  <c r="DA130" i="6"/>
  <c r="DA100" i="6"/>
  <c r="DA206" i="6" s="1"/>
  <c r="DA91" i="11"/>
  <c r="DA105" i="11"/>
  <c r="DA119" i="11"/>
  <c r="DA133" i="11"/>
  <c r="DA130" i="11" s="1"/>
  <c r="DA131" i="11" s="1"/>
  <c r="DA132" i="11" s="1"/>
  <c r="DA147" i="11"/>
  <c r="DA144" i="11" s="1"/>
  <c r="DA145" i="11" s="1"/>
  <c r="DA146" i="11" s="1"/>
  <c r="DA161" i="11"/>
  <c r="DA158" i="11" s="1"/>
  <c r="DA159" i="11" s="1"/>
  <c r="DA160" i="11" s="1"/>
  <c r="DA58" i="11"/>
  <c r="DA41" i="12" s="1"/>
  <c r="DA14" i="11"/>
  <c r="CX39" i="12"/>
  <c r="CX43" i="12" s="1"/>
  <c r="CX59" i="11"/>
  <c r="CX71" i="11" s="1"/>
  <c r="CX72" i="11" s="1"/>
  <c r="DA7" i="12"/>
  <c r="DA7" i="11"/>
  <c r="DA330" i="6"/>
  <c r="DA331" i="6" s="1"/>
  <c r="DA7" i="13"/>
  <c r="DA7" i="26"/>
  <c r="DA7" i="17"/>
  <c r="DA7" i="14"/>
  <c r="DA7" i="35"/>
  <c r="DA7" i="16"/>
  <c r="DA7" i="22"/>
  <c r="CZ84" i="12"/>
  <c r="CZ143" i="12"/>
  <c r="CZ144" i="12"/>
  <c r="CZ67" i="11"/>
  <c r="CZ66" i="11" s="1"/>
  <c r="CZ142" i="12"/>
  <c r="CY205" i="6"/>
  <c r="CY212" i="6" s="1"/>
  <c r="DB46" i="11"/>
  <c r="DB38" i="11"/>
  <c r="DB6" i="12"/>
  <c r="DB13" i="12" s="1"/>
  <c r="DB72" i="6"/>
  <c r="DB90" i="6" s="1"/>
  <c r="DB74" i="6"/>
  <c r="DB92" i="6" s="1"/>
  <c r="DB76" i="6"/>
  <c r="DB94" i="6" s="1"/>
  <c r="DB78" i="6"/>
  <c r="DB96" i="6" s="1"/>
  <c r="DB80" i="6"/>
  <c r="DB98" i="6" s="1"/>
  <c r="DB73" i="6"/>
  <c r="DB91" i="6" s="1"/>
  <c r="DB75" i="6"/>
  <c r="DB93" i="6" s="1"/>
  <c r="DB77" i="6"/>
  <c r="DB95" i="6" s="1"/>
  <c r="DB79" i="6"/>
  <c r="DB97" i="6" s="1"/>
  <c r="DB81" i="6"/>
  <c r="DB99" i="6" s="1"/>
  <c r="DB6" i="11"/>
  <c r="DB52" i="11" s="1"/>
  <c r="DB106" i="6"/>
  <c r="DB6" i="35"/>
  <c r="DB6" i="22"/>
  <c r="DB6" i="14"/>
  <c r="DB6" i="26"/>
  <c r="DB6" i="16"/>
  <c r="DB6" i="17"/>
  <c r="DB6" i="13"/>
  <c r="DB105" i="6"/>
  <c r="DB121" i="6"/>
  <c r="DB120" i="6"/>
  <c r="DB107" i="6"/>
  <c r="DB122" i="6"/>
  <c r="DB108" i="6"/>
  <c r="DB123" i="6"/>
  <c r="DB109" i="6"/>
  <c r="DB124" i="6"/>
  <c r="DB110" i="6"/>
  <c r="DB125" i="6"/>
  <c r="DB126" i="6"/>
  <c r="DB111" i="6"/>
  <c r="DB112" i="6"/>
  <c r="DB127" i="6"/>
  <c r="DB113" i="6"/>
  <c r="DB128" i="6"/>
  <c r="DB114" i="6"/>
  <c r="DB129" i="6"/>
  <c r="CZ204" i="6"/>
  <c r="CZ20" i="6"/>
  <c r="CZ396" i="6" s="1"/>
  <c r="CY217" i="12"/>
  <c r="CY107" i="12"/>
  <c r="DC8" i="12"/>
  <c r="DC8" i="35"/>
  <c r="DC8" i="14"/>
  <c r="DC8" i="26"/>
  <c r="DC8" i="22"/>
  <c r="DC8" i="11"/>
  <c r="DC8" i="16"/>
  <c r="DC8" i="17"/>
  <c r="DC8" i="13"/>
  <c r="DC12" i="11"/>
  <c r="DC66" i="6"/>
  <c r="DA338" i="6"/>
  <c r="DA285" i="6"/>
  <c r="DA389" i="6"/>
  <c r="DA115" i="6"/>
  <c r="DA298" i="6"/>
  <c r="DA383" i="6"/>
  <c r="DA348" i="6"/>
  <c r="DA82" i="6"/>
  <c r="DA83" i="6" s="1"/>
  <c r="DA14" i="12"/>
  <c r="DA15" i="12" s="1"/>
  <c r="DA206" i="12"/>
  <c r="DA262" i="12" s="1"/>
  <c r="CY172" i="11"/>
  <c r="CY25" i="12" s="1"/>
  <c r="CY26" i="12" s="1"/>
  <c r="CZ247" i="6" l="1"/>
  <c r="CZ254" i="6"/>
  <c r="DB234" i="6"/>
  <c r="DB19" i="11" s="1"/>
  <c r="DB18" i="11"/>
  <c r="DA236" i="6"/>
  <c r="DA237" i="6" s="1"/>
  <c r="DA239" i="6" s="1"/>
  <c r="DA241" i="6" s="1"/>
  <c r="DA265" i="6" s="1"/>
  <c r="CZ24" i="11"/>
  <c r="CV248" i="6"/>
  <c r="CV249" i="6" s="1"/>
  <c r="CY218" i="6"/>
  <c r="CZ209" i="6"/>
  <c r="CZ213" i="6"/>
  <c r="DB167" i="6"/>
  <c r="DB183" i="6"/>
  <c r="DC164" i="6"/>
  <c r="DC163" i="6"/>
  <c r="BS16" i="6"/>
  <c r="BT15" i="6"/>
  <c r="CU257" i="6"/>
  <c r="CV255" i="6"/>
  <c r="CT259" i="6"/>
  <c r="CU250" i="6"/>
  <c r="DC187" i="11"/>
  <c r="DC188" i="11"/>
  <c r="CV256" i="6"/>
  <c r="DC185" i="11"/>
  <c r="DC186" i="11"/>
  <c r="CV83" i="12"/>
  <c r="CV85" i="12" s="1"/>
  <c r="CV87" i="12" s="1"/>
  <c r="CV113" i="12" s="1"/>
  <c r="CW31" i="12"/>
  <c r="CX26" i="11"/>
  <c r="CX17" i="6"/>
  <c r="CX29" i="12"/>
  <c r="CY22" i="11"/>
  <c r="CX30" i="12"/>
  <c r="CY25" i="11"/>
  <c r="CY21" i="11"/>
  <c r="CX28" i="12"/>
  <c r="DB141" i="6"/>
  <c r="DB142" i="6" s="1"/>
  <c r="DB143" i="6" s="1"/>
  <c r="DB135" i="6"/>
  <c r="DB136" i="6" s="1"/>
  <c r="DA116" i="11"/>
  <c r="DA117" i="11" s="1"/>
  <c r="DA118" i="11" s="1"/>
  <c r="DA120" i="11" s="1"/>
  <c r="DA168" i="11" s="1"/>
  <c r="CV13" i="26"/>
  <c r="DB308" i="6"/>
  <c r="DB386" i="6"/>
  <c r="DA102" i="11"/>
  <c r="DA103" i="11" s="1"/>
  <c r="DA104" i="11" s="1"/>
  <c r="DA106" i="11" s="1"/>
  <c r="DA167" i="11" s="1"/>
  <c r="DC68" i="11"/>
  <c r="DC70" i="11" s="1"/>
  <c r="DA88" i="11"/>
  <c r="DA89" i="11" s="1"/>
  <c r="DA90" i="11" s="1"/>
  <c r="DA92" i="11" s="1"/>
  <c r="DA166" i="11" s="1"/>
  <c r="CW392" i="6"/>
  <c r="CW13" i="26" s="1"/>
  <c r="DA162" i="11"/>
  <c r="DA171" i="11" s="1"/>
  <c r="DA134" i="11"/>
  <c r="DA169" i="11" s="1"/>
  <c r="CY387" i="6"/>
  <c r="CY381" i="6"/>
  <c r="CZ56" i="11"/>
  <c r="DA148" i="11"/>
  <c r="DA170" i="11" s="1"/>
  <c r="CZ57" i="11"/>
  <c r="CZ40" i="12" s="1"/>
  <c r="DA84" i="12"/>
  <c r="DA143" i="12"/>
  <c r="DA142" i="12"/>
  <c r="DA144" i="12"/>
  <c r="DA67" i="11"/>
  <c r="DA66" i="11" s="1"/>
  <c r="DA347" i="6"/>
  <c r="DA349" i="6" s="1"/>
  <c r="DC46" i="11"/>
  <c r="DC38" i="11"/>
  <c r="CZ205" i="6"/>
  <c r="CZ212" i="6" s="1"/>
  <c r="DB380" i="6"/>
  <c r="DB130" i="6"/>
  <c r="DB338" i="6"/>
  <c r="DB285" i="6"/>
  <c r="DB389" i="6"/>
  <c r="DB115" i="6"/>
  <c r="DB100" i="6"/>
  <c r="DB206" i="6" s="1"/>
  <c r="DB91" i="11"/>
  <c r="DB105" i="11"/>
  <c r="DB119" i="11"/>
  <c r="DB133" i="11"/>
  <c r="DB130" i="11" s="1"/>
  <c r="DB131" i="11" s="1"/>
  <c r="DB132" i="11" s="1"/>
  <c r="DB147" i="11"/>
  <c r="DB144" i="11" s="1"/>
  <c r="DB145" i="11" s="1"/>
  <c r="DB146" i="11" s="1"/>
  <c r="DB161" i="11"/>
  <c r="DB158" i="11" s="1"/>
  <c r="DB159" i="11" s="1"/>
  <c r="DB160" i="11" s="1"/>
  <c r="DB58" i="11"/>
  <c r="DB41" i="12" s="1"/>
  <c r="DB14" i="11"/>
  <c r="DB348" i="6"/>
  <c r="DB82" i="6"/>
  <c r="DB83" i="6" s="1"/>
  <c r="DE65" i="6"/>
  <c r="DF64" i="6"/>
  <c r="DE8" i="6"/>
  <c r="CZ37" i="11"/>
  <c r="DA39" i="11" s="1"/>
  <c r="CZ45" i="11"/>
  <c r="DA47" i="11" s="1"/>
  <c r="CZ375" i="6"/>
  <c r="CZ376" i="6" s="1"/>
  <c r="CZ377" i="6" s="1"/>
  <c r="CZ31" i="11"/>
  <c r="DD6" i="6"/>
  <c r="DE63" i="6"/>
  <c r="DD67" i="6"/>
  <c r="DC216" i="12"/>
  <c r="DH9" i="36"/>
  <c r="DG75" i="36"/>
  <c r="DG64" i="36"/>
  <c r="DG53" i="36"/>
  <c r="DG42" i="36"/>
  <c r="DG31" i="36"/>
  <c r="DG20" i="36"/>
  <c r="CY39" i="12"/>
  <c r="CY43" i="12" s="1"/>
  <c r="CY59" i="11"/>
  <c r="CY71" i="11" s="1"/>
  <c r="CY72" i="11" s="1"/>
  <c r="DA204" i="6"/>
  <c r="DA20" i="6"/>
  <c r="DA396" i="6" s="1"/>
  <c r="DC7" i="6"/>
  <c r="DC233" i="6" s="1"/>
  <c r="DC12" i="12"/>
  <c r="DC13" i="11"/>
  <c r="DC134" i="12"/>
  <c r="DC92" i="12"/>
  <c r="DC201" i="11" s="1"/>
  <c r="DB298" i="6"/>
  <c r="DB383" i="6"/>
  <c r="DB14" i="12"/>
  <c r="DB15" i="12" s="1"/>
  <c r="DB206" i="12"/>
  <c r="DB262" i="12" s="1"/>
  <c r="CZ217" i="12"/>
  <c r="CZ107" i="12"/>
  <c r="DA30" i="11"/>
  <c r="DD8" i="12"/>
  <c r="DD8" i="11"/>
  <c r="DD8" i="35"/>
  <c r="DD8" i="14"/>
  <c r="DD8" i="26"/>
  <c r="DD8" i="22"/>
  <c r="DD8" i="13"/>
  <c r="DD8" i="16"/>
  <c r="DD8" i="17"/>
  <c r="DD12" i="11"/>
  <c r="DD66" i="6"/>
  <c r="CX390" i="6"/>
  <c r="CY378" i="6"/>
  <c r="CX384" i="6"/>
  <c r="DC6" i="12"/>
  <c r="DC13" i="12" s="1"/>
  <c r="DC73" i="6"/>
  <c r="DC91" i="6" s="1"/>
  <c r="DC75" i="6"/>
  <c r="DC93" i="6" s="1"/>
  <c r="DC77" i="6"/>
  <c r="DC95" i="6" s="1"/>
  <c r="DC79" i="6"/>
  <c r="DC97" i="6" s="1"/>
  <c r="DC81" i="6"/>
  <c r="DC99" i="6" s="1"/>
  <c r="DC72" i="6"/>
  <c r="DC90" i="6" s="1"/>
  <c r="DC74" i="6"/>
  <c r="DC92" i="6" s="1"/>
  <c r="DC76" i="6"/>
  <c r="DC94" i="6" s="1"/>
  <c r="DC78" i="6"/>
  <c r="DC96" i="6" s="1"/>
  <c r="DC80" i="6"/>
  <c r="DC98" i="6" s="1"/>
  <c r="DC6" i="11"/>
  <c r="DC52" i="11" s="1"/>
  <c r="DC106" i="6"/>
  <c r="DC6" i="35"/>
  <c r="DC6" i="22"/>
  <c r="DC6" i="26"/>
  <c r="DC6" i="13"/>
  <c r="DC6" i="14"/>
  <c r="DC6" i="16"/>
  <c r="DC6" i="17"/>
  <c r="DC120" i="6"/>
  <c r="DC105" i="6"/>
  <c r="DC121" i="6"/>
  <c r="DC107" i="6"/>
  <c r="DC122" i="6"/>
  <c r="DC123" i="6"/>
  <c r="DC108" i="6"/>
  <c r="DC124" i="6"/>
  <c r="DC109" i="6"/>
  <c r="DC110" i="6"/>
  <c r="DC125" i="6"/>
  <c r="DC126" i="6"/>
  <c r="DC111" i="6"/>
  <c r="DC112" i="6"/>
  <c r="DC127" i="6"/>
  <c r="DC113" i="6"/>
  <c r="DC128" i="6"/>
  <c r="DC114" i="6"/>
  <c r="DC129" i="6"/>
  <c r="DB7" i="12"/>
  <c r="DB7" i="11"/>
  <c r="DB330" i="6"/>
  <c r="DB331" i="6" s="1"/>
  <c r="DB7" i="35"/>
  <c r="DB7" i="16"/>
  <c r="DB7" i="22"/>
  <c r="DB7" i="13"/>
  <c r="DB7" i="26"/>
  <c r="DB7" i="17"/>
  <c r="DB7" i="14"/>
  <c r="CZ172" i="11"/>
  <c r="CZ25" i="12" s="1"/>
  <c r="CZ26" i="12" s="1"/>
  <c r="DA247" i="6" l="1"/>
  <c r="DA254" i="6"/>
  <c r="DC234" i="6"/>
  <c r="DC19" i="11" s="1"/>
  <c r="DC18" i="11"/>
  <c r="DB236" i="6"/>
  <c r="DB237" i="6" s="1"/>
  <c r="DB239" i="6" s="1"/>
  <c r="DB241" i="6" s="1"/>
  <c r="DB265" i="6" s="1"/>
  <c r="DA24" i="11"/>
  <c r="CW248" i="6"/>
  <c r="CW249" i="6" s="1"/>
  <c r="CZ218" i="6"/>
  <c r="DA209" i="6"/>
  <c r="DA213" i="6"/>
  <c r="DC167" i="6"/>
  <c r="DC183" i="6"/>
  <c r="DD164" i="6"/>
  <c r="DD163" i="6"/>
  <c r="BT16" i="6"/>
  <c r="BU15" i="6"/>
  <c r="CU259" i="6"/>
  <c r="CV257" i="6"/>
  <c r="CW255" i="6"/>
  <c r="CW37" i="12"/>
  <c r="CW45" i="12" s="1"/>
  <c r="CW83" i="12" s="1"/>
  <c r="CW85" i="12" s="1"/>
  <c r="CW87" i="12" s="1"/>
  <c r="CW113" i="12" s="1"/>
  <c r="CV250" i="6"/>
  <c r="DD187" i="11"/>
  <c r="DD188" i="11"/>
  <c r="CW256" i="6"/>
  <c r="DD185" i="11"/>
  <c r="DD186" i="11"/>
  <c r="CV148" i="12"/>
  <c r="CV149" i="12"/>
  <c r="CV147" i="12"/>
  <c r="CX31" i="12"/>
  <c r="CX37" i="12" s="1"/>
  <c r="CX45" i="12" s="1"/>
  <c r="CX208" i="12" s="1"/>
  <c r="CX224" i="12" s="1"/>
  <c r="CX225" i="12" s="1"/>
  <c r="CX226" i="12" s="1"/>
  <c r="CY30" i="12"/>
  <c r="CZ25" i="11"/>
  <c r="CY29" i="12"/>
  <c r="CZ22" i="11"/>
  <c r="CY17" i="6"/>
  <c r="CY26" i="11"/>
  <c r="CZ21" i="11"/>
  <c r="CY28" i="12"/>
  <c r="CX392" i="6"/>
  <c r="CX13" i="26" s="1"/>
  <c r="DC141" i="6"/>
  <c r="DC142" i="6" s="1"/>
  <c r="DC143" i="6" s="1"/>
  <c r="DC135" i="6"/>
  <c r="DC136" i="6" s="1"/>
  <c r="DB116" i="11"/>
  <c r="DB117" i="11" s="1"/>
  <c r="DB118" i="11" s="1"/>
  <c r="DB120" i="11" s="1"/>
  <c r="DB168" i="11" s="1"/>
  <c r="DC308" i="6"/>
  <c r="DC386" i="6"/>
  <c r="CW26" i="6"/>
  <c r="DB102" i="11"/>
  <c r="DB103" i="11" s="1"/>
  <c r="DB104" i="11" s="1"/>
  <c r="DB106" i="11" s="1"/>
  <c r="DB167" i="11" s="1"/>
  <c r="DD68" i="11"/>
  <c r="DD70" i="11" s="1"/>
  <c r="DB88" i="11"/>
  <c r="DB89" i="11" s="1"/>
  <c r="DB90" i="11" s="1"/>
  <c r="DB92" i="11" s="1"/>
  <c r="DB166" i="11" s="1"/>
  <c r="DA172" i="11"/>
  <c r="DA25" i="12" s="1"/>
  <c r="DA26" i="12" s="1"/>
  <c r="CZ387" i="6"/>
  <c r="CZ381" i="6"/>
  <c r="DA56" i="11"/>
  <c r="DB162" i="11"/>
  <c r="DB171" i="11" s="1"/>
  <c r="DB134" i="11"/>
  <c r="DB169" i="11" s="1"/>
  <c r="DA57" i="11"/>
  <c r="DA40" i="12" s="1"/>
  <c r="DB148" i="11"/>
  <c r="DB170" i="11" s="1"/>
  <c r="DC338" i="6"/>
  <c r="DC285" i="6"/>
  <c r="DC389" i="6"/>
  <c r="DC115" i="6"/>
  <c r="DC100" i="6"/>
  <c r="DC206" i="6" s="1"/>
  <c r="DC298" i="6"/>
  <c r="DC383" i="6"/>
  <c r="DC348" i="6"/>
  <c r="DC82" i="6"/>
  <c r="DC83" i="6" s="1"/>
  <c r="DC14" i="12"/>
  <c r="DC15" i="12" s="1"/>
  <c r="DC206" i="12"/>
  <c r="DC262" i="12" s="1"/>
  <c r="CY390" i="6"/>
  <c r="CY384" i="6"/>
  <c r="CZ378" i="6"/>
  <c r="DD46" i="11"/>
  <c r="DD38" i="11"/>
  <c r="DA37" i="11"/>
  <c r="DB39" i="11" s="1"/>
  <c r="DA45" i="11"/>
  <c r="DB47" i="11" s="1"/>
  <c r="DA375" i="6"/>
  <c r="DA376" i="6" s="1"/>
  <c r="DA377" i="6" s="1"/>
  <c r="DA31" i="11"/>
  <c r="DD216" i="12"/>
  <c r="DH75" i="36"/>
  <c r="DH64" i="36"/>
  <c r="DH53" i="36"/>
  <c r="DH42" i="36"/>
  <c r="DH31" i="36"/>
  <c r="DH20" i="36"/>
  <c r="DI9" i="36"/>
  <c r="DF63" i="6"/>
  <c r="DE6" i="6"/>
  <c r="DE67" i="6"/>
  <c r="DE8" i="12"/>
  <c r="DE8" i="35"/>
  <c r="DE8" i="14"/>
  <c r="DE8" i="26"/>
  <c r="DE8" i="22"/>
  <c r="DE8" i="11"/>
  <c r="DE8" i="16"/>
  <c r="DE8" i="17"/>
  <c r="DE8" i="13"/>
  <c r="DE12" i="11"/>
  <c r="DE66" i="6"/>
  <c r="DB347" i="6"/>
  <c r="DB349" i="6" s="1"/>
  <c r="CZ39" i="12"/>
  <c r="CZ43" i="12" s="1"/>
  <c r="CZ59" i="11"/>
  <c r="CZ71" i="11" s="1"/>
  <c r="CZ72" i="11" s="1"/>
  <c r="DB30" i="11"/>
  <c r="DC380" i="6"/>
  <c r="DC130" i="6"/>
  <c r="DC91" i="11"/>
  <c r="DC105" i="11"/>
  <c r="DC119" i="11"/>
  <c r="DC133" i="11"/>
  <c r="DC130" i="11" s="1"/>
  <c r="DC131" i="11" s="1"/>
  <c r="DC132" i="11" s="1"/>
  <c r="DC147" i="11"/>
  <c r="DC144" i="11" s="1"/>
  <c r="DC145" i="11" s="1"/>
  <c r="DC146" i="11" s="1"/>
  <c r="DC161" i="11"/>
  <c r="DC158" i="11" s="1"/>
  <c r="DC159" i="11" s="1"/>
  <c r="DC160" i="11" s="1"/>
  <c r="DC58" i="11"/>
  <c r="DC41" i="12" s="1"/>
  <c r="DC14" i="11"/>
  <c r="DD7" i="6"/>
  <c r="DD233" i="6" s="1"/>
  <c r="DD12" i="12"/>
  <c r="DD13" i="11"/>
  <c r="DD134" i="12"/>
  <c r="DD92" i="12"/>
  <c r="DD201" i="11" s="1"/>
  <c r="DB84" i="12"/>
  <c r="DB143" i="12"/>
  <c r="DB144" i="12"/>
  <c r="DB67" i="11"/>
  <c r="DB66" i="11" s="1"/>
  <c r="DB142" i="12"/>
  <c r="DC7" i="12"/>
  <c r="DC7" i="11"/>
  <c r="DC330" i="6"/>
  <c r="DC331" i="6" s="1"/>
  <c r="DC7" i="13"/>
  <c r="DC7" i="26"/>
  <c r="DC7" i="17"/>
  <c r="DC7" i="14"/>
  <c r="DC7" i="35"/>
  <c r="DC7" i="16"/>
  <c r="DC7" i="22"/>
  <c r="DA205" i="6"/>
  <c r="DA212" i="6" s="1"/>
  <c r="DD6" i="12"/>
  <c r="DD13" i="12" s="1"/>
  <c r="DD72" i="6"/>
  <c r="DD90" i="6" s="1"/>
  <c r="DD74" i="6"/>
  <c r="DD92" i="6" s="1"/>
  <c r="DD76" i="6"/>
  <c r="DD94" i="6" s="1"/>
  <c r="DD78" i="6"/>
  <c r="DD96" i="6" s="1"/>
  <c r="DD80" i="6"/>
  <c r="DD98" i="6" s="1"/>
  <c r="DD73" i="6"/>
  <c r="DD91" i="6" s="1"/>
  <c r="DD75" i="6"/>
  <c r="DD93" i="6" s="1"/>
  <c r="DD77" i="6"/>
  <c r="DD95" i="6" s="1"/>
  <c r="DD79" i="6"/>
  <c r="DD97" i="6" s="1"/>
  <c r="DD81" i="6"/>
  <c r="DD99" i="6" s="1"/>
  <c r="DD6" i="11"/>
  <c r="DD52" i="11" s="1"/>
  <c r="DD106" i="6"/>
  <c r="DD6" i="35"/>
  <c r="DD6" i="22"/>
  <c r="DD6" i="14"/>
  <c r="DD6" i="26"/>
  <c r="DD6" i="16"/>
  <c r="DD6" i="17"/>
  <c r="DD6" i="13"/>
  <c r="DD105" i="6"/>
  <c r="DD121" i="6"/>
  <c r="DD120" i="6"/>
  <c r="DD107" i="6"/>
  <c r="DD122" i="6"/>
  <c r="DD108" i="6"/>
  <c r="DD123" i="6"/>
  <c r="DD109" i="6"/>
  <c r="DD124" i="6"/>
  <c r="DD110" i="6"/>
  <c r="DD125" i="6"/>
  <c r="DD126" i="6"/>
  <c r="DD111" i="6"/>
  <c r="DD112" i="6"/>
  <c r="DD127" i="6"/>
  <c r="DD113" i="6"/>
  <c r="DD128" i="6"/>
  <c r="DD114" i="6"/>
  <c r="DD129" i="6"/>
  <c r="DF65" i="6"/>
  <c r="DG64" i="6"/>
  <c r="DF8" i="6"/>
  <c r="DB204" i="6"/>
  <c r="DB20" i="6"/>
  <c r="DB396" i="6" s="1"/>
  <c r="DA217" i="12"/>
  <c r="DA107" i="12"/>
  <c r="DB247" i="6" l="1"/>
  <c r="DB254" i="6"/>
  <c r="DC236" i="6"/>
  <c r="DC237" i="6" s="1"/>
  <c r="DC239" i="6" s="1"/>
  <c r="DC241" i="6" s="1"/>
  <c r="DC265" i="6" s="1"/>
  <c r="DB24" i="11"/>
  <c r="DD234" i="6"/>
  <c r="DD19" i="11" s="1"/>
  <c r="DD18" i="11"/>
  <c r="CX248" i="6"/>
  <c r="CX249" i="6" s="1"/>
  <c r="DA218" i="6"/>
  <c r="DB209" i="6"/>
  <c r="DB213" i="6"/>
  <c r="DD183" i="6"/>
  <c r="DD167" i="6"/>
  <c r="DE164" i="6"/>
  <c r="DE163" i="6"/>
  <c r="BU16" i="6"/>
  <c r="BV15" i="6"/>
  <c r="CV259" i="6"/>
  <c r="CW257" i="6"/>
  <c r="CW147" i="12"/>
  <c r="CW208" i="12"/>
  <c r="CW224" i="12" s="1"/>
  <c r="CW225" i="12" s="1"/>
  <c r="CW226" i="12" s="1"/>
  <c r="CW149" i="12"/>
  <c r="CW148" i="12"/>
  <c r="CW250" i="6"/>
  <c r="CX255" i="6"/>
  <c r="CX256" i="6" s="1"/>
  <c r="DE187" i="11"/>
  <c r="DE188" i="11"/>
  <c r="DE185" i="11"/>
  <c r="DE186" i="11"/>
  <c r="CX83" i="12"/>
  <c r="CX85" i="12" s="1"/>
  <c r="CX87" i="12" s="1"/>
  <c r="CX113" i="12" s="1"/>
  <c r="CY31" i="12"/>
  <c r="CY37" i="12" s="1"/>
  <c r="CY45" i="12" s="1"/>
  <c r="CY83" i="12" s="1"/>
  <c r="DA22" i="11"/>
  <c r="CZ29" i="12"/>
  <c r="CZ30" i="12"/>
  <c r="DA25" i="11"/>
  <c r="CZ17" i="6"/>
  <c r="CZ26" i="11"/>
  <c r="CZ28" i="12"/>
  <c r="DA21" i="11"/>
  <c r="CX26" i="6"/>
  <c r="DD141" i="6"/>
  <c r="DD142" i="6" s="1"/>
  <c r="DD143" i="6" s="1"/>
  <c r="DD135" i="6"/>
  <c r="DD136" i="6" s="1"/>
  <c r="DC116" i="11"/>
  <c r="DC117" i="11" s="1"/>
  <c r="DC118" i="11" s="1"/>
  <c r="DC120" i="11" s="1"/>
  <c r="DC168" i="11" s="1"/>
  <c r="DC88" i="11"/>
  <c r="DC89" i="11" s="1"/>
  <c r="DC90" i="11" s="1"/>
  <c r="DC92" i="11" s="1"/>
  <c r="DC166" i="11" s="1"/>
  <c r="DD308" i="6"/>
  <c r="DD386" i="6"/>
  <c r="DC102" i="11"/>
  <c r="DC103" i="11" s="1"/>
  <c r="DC104" i="11" s="1"/>
  <c r="DC106" i="11" s="1"/>
  <c r="DC167" i="11" s="1"/>
  <c r="DE68" i="11"/>
  <c r="DE70" i="11" s="1"/>
  <c r="CY392" i="6"/>
  <c r="CY26" i="6" s="1"/>
  <c r="DC148" i="11"/>
  <c r="DC170" i="11" s="1"/>
  <c r="DB57" i="11"/>
  <c r="DB40" i="12" s="1"/>
  <c r="DC162" i="11"/>
  <c r="DC171" i="11" s="1"/>
  <c r="DC134" i="11"/>
  <c r="DC169" i="11" s="1"/>
  <c r="DA387" i="6"/>
  <c r="DA381" i="6"/>
  <c r="DB56" i="11"/>
  <c r="DF8" i="12"/>
  <c r="DF8" i="11"/>
  <c r="DF8" i="35"/>
  <c r="DF8" i="13"/>
  <c r="DF8" i="14"/>
  <c r="DF8" i="26"/>
  <c r="DF8" i="22"/>
  <c r="DF8" i="16"/>
  <c r="DF8" i="17"/>
  <c r="DF12" i="11"/>
  <c r="DF66" i="6"/>
  <c r="DD298" i="6"/>
  <c r="DD383" i="6"/>
  <c r="DD14" i="12"/>
  <c r="DD15" i="12" s="1"/>
  <c r="DD206" i="12"/>
  <c r="DD262" i="12" s="1"/>
  <c r="DC30" i="11"/>
  <c r="DB217" i="12"/>
  <c r="DB107" i="12"/>
  <c r="DE216" i="12"/>
  <c r="DE7" i="6"/>
  <c r="DE233" i="6" s="1"/>
  <c r="DE12" i="12"/>
  <c r="DE13" i="11"/>
  <c r="DE134" i="12"/>
  <c r="DE92" i="12"/>
  <c r="DE201" i="11" s="1"/>
  <c r="DF6" i="6"/>
  <c r="DG63" i="6"/>
  <c r="DF67" i="6"/>
  <c r="CZ390" i="6"/>
  <c r="DA378" i="6"/>
  <c r="CZ384" i="6"/>
  <c r="DC84" i="12"/>
  <c r="DC143" i="12"/>
  <c r="DC142" i="12"/>
  <c r="DC144" i="12"/>
  <c r="DC67" i="11"/>
  <c r="DC66" i="11" s="1"/>
  <c r="DC347" i="6"/>
  <c r="DC349" i="6" s="1"/>
  <c r="DA39" i="12"/>
  <c r="DA43" i="12" s="1"/>
  <c r="DA59" i="11"/>
  <c r="DA71" i="11" s="1"/>
  <c r="DA72" i="11" s="1"/>
  <c r="DB172" i="11"/>
  <c r="DB25" i="12" s="1"/>
  <c r="DB26" i="12" s="1"/>
  <c r="DB205" i="6"/>
  <c r="DB212" i="6" s="1"/>
  <c r="DG65" i="6"/>
  <c r="DH64" i="6"/>
  <c r="DG8" i="6"/>
  <c r="DD380" i="6"/>
  <c r="DD130" i="6"/>
  <c r="DD338" i="6"/>
  <c r="DD285" i="6"/>
  <c r="DD389" i="6"/>
  <c r="DD115" i="6"/>
  <c r="DD100" i="6"/>
  <c r="DD206" i="6" s="1"/>
  <c r="DD91" i="11"/>
  <c r="DD105" i="11"/>
  <c r="DD119" i="11"/>
  <c r="DD133" i="11"/>
  <c r="DD130" i="11" s="1"/>
  <c r="DD131" i="11" s="1"/>
  <c r="DD132" i="11" s="1"/>
  <c r="DD147" i="11"/>
  <c r="DD144" i="11" s="1"/>
  <c r="DD145" i="11" s="1"/>
  <c r="DD146" i="11" s="1"/>
  <c r="DD161" i="11"/>
  <c r="DD158" i="11" s="1"/>
  <c r="DD159" i="11" s="1"/>
  <c r="DD160" i="11" s="1"/>
  <c r="DD58" i="11"/>
  <c r="DD41" i="12" s="1"/>
  <c r="DD14" i="11"/>
  <c r="DD348" i="6"/>
  <c r="DD82" i="6"/>
  <c r="DD83" i="6" s="1"/>
  <c r="DD7" i="12"/>
  <c r="DD7" i="11"/>
  <c r="DD330" i="6"/>
  <c r="DD331" i="6" s="1"/>
  <c r="DD7" i="35"/>
  <c r="DD7" i="16"/>
  <c r="DD7" i="22"/>
  <c r="DD7" i="13"/>
  <c r="DD7" i="26"/>
  <c r="DD7" i="17"/>
  <c r="DD7" i="14"/>
  <c r="DB37" i="11"/>
  <c r="DC39" i="11" s="1"/>
  <c r="DB45" i="11"/>
  <c r="DC47" i="11" s="1"/>
  <c r="DB375" i="6"/>
  <c r="DB376" i="6" s="1"/>
  <c r="DB377" i="6" s="1"/>
  <c r="DB31" i="11"/>
  <c r="DE46" i="11"/>
  <c r="DE38" i="11"/>
  <c r="DE6" i="12"/>
  <c r="DE13" i="12" s="1"/>
  <c r="DE73" i="6"/>
  <c r="DE91" i="6" s="1"/>
  <c r="DE75" i="6"/>
  <c r="DE93" i="6" s="1"/>
  <c r="DE77" i="6"/>
  <c r="DE95" i="6" s="1"/>
  <c r="DE79" i="6"/>
  <c r="DE97" i="6" s="1"/>
  <c r="DE81" i="6"/>
  <c r="DE99" i="6" s="1"/>
  <c r="DE72" i="6"/>
  <c r="DE90" i="6" s="1"/>
  <c r="DE74" i="6"/>
  <c r="DE92" i="6" s="1"/>
  <c r="DE76" i="6"/>
  <c r="DE94" i="6" s="1"/>
  <c r="DE78" i="6"/>
  <c r="DE96" i="6" s="1"/>
  <c r="DE80" i="6"/>
  <c r="DE98" i="6" s="1"/>
  <c r="DE6" i="11"/>
  <c r="DE52" i="11" s="1"/>
  <c r="DE106" i="6"/>
  <c r="DE6" i="35"/>
  <c r="DE6" i="22"/>
  <c r="DE6" i="14"/>
  <c r="DE6" i="13"/>
  <c r="DE6" i="26"/>
  <c r="DE6" i="16"/>
  <c r="DE6" i="17"/>
  <c r="DE120" i="6"/>
  <c r="DE105" i="6"/>
  <c r="DE121" i="6"/>
  <c r="DE107" i="6"/>
  <c r="DE122" i="6"/>
  <c r="DE123" i="6"/>
  <c r="DE108" i="6"/>
  <c r="DE124" i="6"/>
  <c r="DE109" i="6"/>
  <c r="DE110" i="6"/>
  <c r="DE125" i="6"/>
  <c r="DE126" i="6"/>
  <c r="DE111" i="6"/>
  <c r="DE112" i="6"/>
  <c r="DE127" i="6"/>
  <c r="DE113" i="6"/>
  <c r="DE128" i="6"/>
  <c r="DE114" i="6"/>
  <c r="DE129" i="6"/>
  <c r="DJ9" i="36"/>
  <c r="DI75" i="36"/>
  <c r="DI64" i="36"/>
  <c r="DI53" i="36"/>
  <c r="DI42" i="36"/>
  <c r="DI31" i="36"/>
  <c r="DI20" i="36"/>
  <c r="DC204" i="6"/>
  <c r="DC20" i="6"/>
  <c r="DC396" i="6" s="1"/>
  <c r="DC247" i="6" l="1"/>
  <c r="DC254" i="6"/>
  <c r="DE234" i="6"/>
  <c r="DE19" i="11" s="1"/>
  <c r="DE18" i="11"/>
  <c r="DD236" i="6"/>
  <c r="DD237" i="6" s="1"/>
  <c r="DD239" i="6" s="1"/>
  <c r="DD241" i="6" s="1"/>
  <c r="DD265" i="6" s="1"/>
  <c r="DC24" i="11"/>
  <c r="CY248" i="6"/>
  <c r="DB218" i="6"/>
  <c r="DC209" i="6"/>
  <c r="DC213" i="6"/>
  <c r="DE183" i="6"/>
  <c r="DE167" i="6"/>
  <c r="DF164" i="6"/>
  <c r="DF163" i="6"/>
  <c r="BV16" i="6"/>
  <c r="BW15" i="6"/>
  <c r="CW259" i="6"/>
  <c r="CX250" i="6"/>
  <c r="CX257" i="6"/>
  <c r="CY255" i="6"/>
  <c r="CY256" i="6" s="1"/>
  <c r="DF187" i="11"/>
  <c r="DF188" i="11"/>
  <c r="CY249" i="6"/>
  <c r="DF185" i="11"/>
  <c r="DF186" i="11"/>
  <c r="CX149" i="12"/>
  <c r="CX148" i="12"/>
  <c r="CX147" i="12"/>
  <c r="CY208" i="12"/>
  <c r="CY224" i="12" s="1"/>
  <c r="CY225" i="12" s="1"/>
  <c r="CY226" i="12" s="1"/>
  <c r="CZ31" i="12"/>
  <c r="DB22" i="11"/>
  <c r="DA29" i="12"/>
  <c r="DA17" i="6"/>
  <c r="DA26" i="11"/>
  <c r="DA30" i="12"/>
  <c r="DB25" i="11"/>
  <c r="DB21" i="11"/>
  <c r="DA28" i="12"/>
  <c r="DE135" i="6"/>
  <c r="DE136" i="6" s="1"/>
  <c r="DE141" i="6"/>
  <c r="DE142" i="6" s="1"/>
  <c r="DE143" i="6" s="1"/>
  <c r="DD116" i="11"/>
  <c r="DD117" i="11" s="1"/>
  <c r="DD118" i="11" s="1"/>
  <c r="DD120" i="11" s="1"/>
  <c r="DD168" i="11" s="1"/>
  <c r="CZ392" i="6"/>
  <c r="CZ26" i="6" s="1"/>
  <c r="CY85" i="12"/>
  <c r="CY87" i="12" s="1"/>
  <c r="CY113" i="12" s="1"/>
  <c r="CY149" i="12"/>
  <c r="CY148" i="12"/>
  <c r="CY147" i="12"/>
  <c r="DE308" i="6"/>
  <c r="DE386" i="6"/>
  <c r="DD88" i="11"/>
  <c r="DD89" i="11" s="1"/>
  <c r="DD90" i="11" s="1"/>
  <c r="DD92" i="11" s="1"/>
  <c r="DD166" i="11" s="1"/>
  <c r="DF68" i="11"/>
  <c r="DF70" i="11" s="1"/>
  <c r="DD102" i="11"/>
  <c r="DD103" i="11" s="1"/>
  <c r="DD104" i="11" s="1"/>
  <c r="DD106" i="11" s="1"/>
  <c r="DD167" i="11" s="1"/>
  <c r="CY13" i="26"/>
  <c r="DC172" i="11"/>
  <c r="DC25" i="12" s="1"/>
  <c r="DC26" i="12" s="1"/>
  <c r="DB387" i="6"/>
  <c r="DB381" i="6"/>
  <c r="DC56" i="11"/>
  <c r="DD162" i="11"/>
  <c r="DD171" i="11" s="1"/>
  <c r="DD134" i="11"/>
  <c r="DD169" i="11" s="1"/>
  <c r="DE100" i="6"/>
  <c r="DE206" i="6" s="1"/>
  <c r="DC57" i="11"/>
  <c r="DC40" i="12" s="1"/>
  <c r="DD148" i="11"/>
  <c r="DD170" i="11" s="1"/>
  <c r="DC205" i="6"/>
  <c r="DC212" i="6" s="1"/>
  <c r="DJ75" i="36"/>
  <c r="DJ64" i="36"/>
  <c r="DJ53" i="36"/>
  <c r="DJ42" i="36"/>
  <c r="DJ31" i="36"/>
  <c r="DJ20" i="36"/>
  <c r="DK9" i="36"/>
  <c r="DE380" i="6"/>
  <c r="DE130" i="6"/>
  <c r="DE91" i="11"/>
  <c r="DE105" i="11"/>
  <c r="DE119" i="11"/>
  <c r="DE133" i="11"/>
  <c r="DE130" i="11" s="1"/>
  <c r="DE131" i="11" s="1"/>
  <c r="DE132" i="11" s="1"/>
  <c r="DE147" i="11"/>
  <c r="DE144" i="11" s="1"/>
  <c r="DE145" i="11" s="1"/>
  <c r="DE146" i="11" s="1"/>
  <c r="DE161" i="11"/>
  <c r="DE158" i="11" s="1"/>
  <c r="DE159" i="11" s="1"/>
  <c r="DE160" i="11" s="1"/>
  <c r="DE58" i="11"/>
  <c r="DE41" i="12" s="1"/>
  <c r="DE14" i="11"/>
  <c r="DD347" i="6"/>
  <c r="DD349" i="6" s="1"/>
  <c r="DH65" i="6"/>
  <c r="DI64" i="6"/>
  <c r="DH8" i="6"/>
  <c r="DH63" i="6"/>
  <c r="DG6" i="6"/>
  <c r="DG67" i="6"/>
  <c r="DF216" i="12"/>
  <c r="DF46" i="11"/>
  <c r="DF38" i="11"/>
  <c r="DB39" i="12"/>
  <c r="DB43" i="12" s="1"/>
  <c r="DB59" i="11"/>
  <c r="DB71" i="11" s="1"/>
  <c r="DB72" i="11" s="1"/>
  <c r="DE338" i="6"/>
  <c r="DE285" i="6"/>
  <c r="DE389" i="6"/>
  <c r="DE115" i="6"/>
  <c r="DE298" i="6"/>
  <c r="DE383" i="6"/>
  <c r="DE348" i="6"/>
  <c r="DE82" i="6"/>
  <c r="DE83" i="6" s="1"/>
  <c r="DE14" i="12"/>
  <c r="DE15" i="12" s="1"/>
  <c r="DE206" i="12"/>
  <c r="DE262" i="12" s="1"/>
  <c r="DD30" i="11"/>
  <c r="DD204" i="6"/>
  <c r="DD20" i="6"/>
  <c r="DD396" i="6" s="1"/>
  <c r="DG8" i="12"/>
  <c r="DG8" i="35"/>
  <c r="DG8" i="14"/>
  <c r="DG8" i="26"/>
  <c r="DG8" i="22"/>
  <c r="DG8" i="11"/>
  <c r="DG8" i="16"/>
  <c r="DG8" i="17"/>
  <c r="DG8" i="13"/>
  <c r="DG12" i="11"/>
  <c r="DG66" i="6"/>
  <c r="DC217" i="12"/>
  <c r="DC107" i="12"/>
  <c r="DA390" i="6"/>
  <c r="DA384" i="6"/>
  <c r="DB378" i="6"/>
  <c r="DF6" i="12"/>
  <c r="DF13" i="12" s="1"/>
  <c r="DF72" i="6"/>
  <c r="DF90" i="6" s="1"/>
  <c r="DF74" i="6"/>
  <c r="DF92" i="6" s="1"/>
  <c r="DF76" i="6"/>
  <c r="DF94" i="6" s="1"/>
  <c r="DF78" i="6"/>
  <c r="DF96" i="6" s="1"/>
  <c r="DF80" i="6"/>
  <c r="DF98" i="6" s="1"/>
  <c r="DF73" i="6"/>
  <c r="DF91" i="6" s="1"/>
  <c r="DF75" i="6"/>
  <c r="DF93" i="6" s="1"/>
  <c r="DF77" i="6"/>
  <c r="DF95" i="6" s="1"/>
  <c r="DF79" i="6"/>
  <c r="DF97" i="6" s="1"/>
  <c r="DF81" i="6"/>
  <c r="DF99" i="6" s="1"/>
  <c r="DF6" i="11"/>
  <c r="DF52" i="11" s="1"/>
  <c r="DF106" i="6"/>
  <c r="DF6" i="35"/>
  <c r="DF6" i="22"/>
  <c r="DF6" i="14"/>
  <c r="DF6" i="26"/>
  <c r="DF6" i="16"/>
  <c r="DF6" i="17"/>
  <c r="DF6" i="13"/>
  <c r="DF105" i="6"/>
  <c r="DF121" i="6"/>
  <c r="DF120" i="6"/>
  <c r="DF107" i="6"/>
  <c r="DF122" i="6"/>
  <c r="DF108" i="6"/>
  <c r="DF123" i="6"/>
  <c r="DF109" i="6"/>
  <c r="DF124" i="6"/>
  <c r="DF110" i="6"/>
  <c r="DF125" i="6"/>
  <c r="DF126" i="6"/>
  <c r="DF111" i="6"/>
  <c r="DF112" i="6"/>
  <c r="DF127" i="6"/>
  <c r="DF113" i="6"/>
  <c r="DF128" i="6"/>
  <c r="DF114" i="6"/>
  <c r="DF129" i="6"/>
  <c r="DE7" i="12"/>
  <c r="DE7" i="11"/>
  <c r="DE330" i="6"/>
  <c r="DE331" i="6" s="1"/>
  <c r="DE7" i="13"/>
  <c r="DE7" i="26"/>
  <c r="DE7" i="17"/>
  <c r="DE7" i="14"/>
  <c r="DE7" i="35"/>
  <c r="DE7" i="16"/>
  <c r="DE7" i="22"/>
  <c r="DC37" i="11"/>
  <c r="DD39" i="11" s="1"/>
  <c r="DC45" i="11"/>
  <c r="DD47" i="11" s="1"/>
  <c r="DC375" i="6"/>
  <c r="DC376" i="6" s="1"/>
  <c r="DC377" i="6" s="1"/>
  <c r="DC31" i="11"/>
  <c r="DD84" i="12"/>
  <c r="DD143" i="12"/>
  <c r="DD144" i="12"/>
  <c r="DD67" i="11"/>
  <c r="DD66" i="11" s="1"/>
  <c r="DD142" i="12"/>
  <c r="DF7" i="6"/>
  <c r="DF233" i="6" s="1"/>
  <c r="DF12" i="12"/>
  <c r="DF13" i="11"/>
  <c r="DF134" i="12"/>
  <c r="DF92" i="12"/>
  <c r="DF201" i="11" s="1"/>
  <c r="DD247" i="6" l="1"/>
  <c r="DD254" i="6"/>
  <c r="DF234" i="6"/>
  <c r="DF19" i="11" s="1"/>
  <c r="DF18" i="11"/>
  <c r="DE236" i="6"/>
  <c r="DE237" i="6" s="1"/>
  <c r="DE239" i="6" s="1"/>
  <c r="DE241" i="6" s="1"/>
  <c r="DE265" i="6" s="1"/>
  <c r="DD24" i="11"/>
  <c r="CZ248" i="6"/>
  <c r="CZ249" i="6" s="1"/>
  <c r="DC218" i="6"/>
  <c r="DD209" i="6"/>
  <c r="DD213" i="6"/>
  <c r="DF183" i="6"/>
  <c r="DF167" i="6"/>
  <c r="DG164" i="6"/>
  <c r="DG163" i="6"/>
  <c r="BW16" i="6"/>
  <c r="BX15" i="6"/>
  <c r="CY250" i="6"/>
  <c r="CZ37" i="12"/>
  <c r="CZ45" i="12" s="1"/>
  <c r="CZ208" i="12" s="1"/>
  <c r="CZ224" i="12" s="1"/>
  <c r="CZ225" i="12" s="1"/>
  <c r="CZ226" i="12" s="1"/>
  <c r="CX259" i="6"/>
  <c r="CZ255" i="6"/>
  <c r="CZ256" i="6" s="1"/>
  <c r="CY257" i="6"/>
  <c r="DG187" i="11"/>
  <c r="DG188" i="11"/>
  <c r="DG185" i="11"/>
  <c r="DG186" i="11"/>
  <c r="DC22" i="11"/>
  <c r="DB29" i="12"/>
  <c r="DA31" i="12"/>
  <c r="DA37" i="12" s="1"/>
  <c r="DA45" i="12" s="1"/>
  <c r="DA83" i="12" s="1"/>
  <c r="DB30" i="12"/>
  <c r="DC25" i="11"/>
  <c r="DB26" i="11"/>
  <c r="DB17" i="6"/>
  <c r="DB28" i="12"/>
  <c r="DC21" i="11"/>
  <c r="DF141" i="6"/>
  <c r="DF142" i="6" s="1"/>
  <c r="DF143" i="6" s="1"/>
  <c r="DF135" i="6"/>
  <c r="DF136" i="6" s="1"/>
  <c r="DE116" i="11"/>
  <c r="DE117" i="11" s="1"/>
  <c r="DE118" i="11" s="1"/>
  <c r="DE120" i="11" s="1"/>
  <c r="DE168" i="11" s="1"/>
  <c r="CZ13" i="26"/>
  <c r="DF308" i="6"/>
  <c r="DF386" i="6"/>
  <c r="DE102" i="11"/>
  <c r="DE103" i="11" s="1"/>
  <c r="DE104" i="11" s="1"/>
  <c r="DE106" i="11" s="1"/>
  <c r="DE167" i="11" s="1"/>
  <c r="DG68" i="11"/>
  <c r="DG70" i="11" s="1"/>
  <c r="DE88" i="11"/>
  <c r="DE89" i="11" s="1"/>
  <c r="DE90" i="11" s="1"/>
  <c r="DE92" i="11" s="1"/>
  <c r="DE166" i="11" s="1"/>
  <c r="DD172" i="11"/>
  <c r="DD25" i="12" s="1"/>
  <c r="DD26" i="12" s="1"/>
  <c r="DA392" i="6"/>
  <c r="DA13" i="26" s="1"/>
  <c r="DD57" i="11"/>
  <c r="DD40" i="12" s="1"/>
  <c r="DC387" i="6"/>
  <c r="DC381" i="6"/>
  <c r="DD56" i="11"/>
  <c r="DE148" i="11"/>
  <c r="DE170" i="11" s="1"/>
  <c r="DE162" i="11"/>
  <c r="DE171" i="11" s="1"/>
  <c r="DE134" i="11"/>
  <c r="DE169" i="11" s="1"/>
  <c r="DG216" i="12"/>
  <c r="DE30" i="11"/>
  <c r="DF380" i="6"/>
  <c r="DF130" i="6"/>
  <c r="DF338" i="6"/>
  <c r="DF285" i="6"/>
  <c r="DF389" i="6"/>
  <c r="DF115" i="6"/>
  <c r="DF100" i="6"/>
  <c r="DF206" i="6" s="1"/>
  <c r="DF91" i="11"/>
  <c r="DF105" i="11"/>
  <c r="DF119" i="11"/>
  <c r="DF133" i="11"/>
  <c r="DF130" i="11" s="1"/>
  <c r="DF131" i="11" s="1"/>
  <c r="DF132" i="11" s="1"/>
  <c r="DF147" i="11"/>
  <c r="DF144" i="11" s="1"/>
  <c r="DF145" i="11" s="1"/>
  <c r="DF146" i="11" s="1"/>
  <c r="DF161" i="11"/>
  <c r="DF158" i="11" s="1"/>
  <c r="DF159" i="11" s="1"/>
  <c r="DF160" i="11" s="1"/>
  <c r="DF58" i="11"/>
  <c r="DF41" i="12" s="1"/>
  <c r="DF14" i="11"/>
  <c r="DF348" i="6"/>
  <c r="DF82" i="6"/>
  <c r="DF83" i="6" s="1"/>
  <c r="DB390" i="6"/>
  <c r="DC378" i="6"/>
  <c r="DB384" i="6"/>
  <c r="DG46" i="11"/>
  <c r="DG38" i="11"/>
  <c r="DD205" i="6"/>
  <c r="DD212" i="6" s="1"/>
  <c r="DD37" i="11"/>
  <c r="DE39" i="11" s="1"/>
  <c r="DD45" i="11"/>
  <c r="DE47" i="11" s="1"/>
  <c r="DD375" i="6"/>
  <c r="DD376" i="6" s="1"/>
  <c r="DD377" i="6" s="1"/>
  <c r="DD31" i="11"/>
  <c r="DE84" i="12"/>
  <c r="DE143" i="12"/>
  <c r="DE142" i="12"/>
  <c r="DE144" i="12"/>
  <c r="DE67" i="11"/>
  <c r="DE66" i="11" s="1"/>
  <c r="DE347" i="6"/>
  <c r="DE349" i="6" s="1"/>
  <c r="DG6" i="12"/>
  <c r="DG13" i="12" s="1"/>
  <c r="DG73" i="6"/>
  <c r="DG91" i="6" s="1"/>
  <c r="DG75" i="6"/>
  <c r="DG93" i="6" s="1"/>
  <c r="DG77" i="6"/>
  <c r="DG95" i="6" s="1"/>
  <c r="DG79" i="6"/>
  <c r="DG97" i="6" s="1"/>
  <c r="DG81" i="6"/>
  <c r="DG99" i="6" s="1"/>
  <c r="DG72" i="6"/>
  <c r="DG90" i="6" s="1"/>
  <c r="DG74" i="6"/>
  <c r="DG92" i="6" s="1"/>
  <c r="DG76" i="6"/>
  <c r="DG94" i="6" s="1"/>
  <c r="DG78" i="6"/>
  <c r="DG96" i="6" s="1"/>
  <c r="DG80" i="6"/>
  <c r="DG98" i="6" s="1"/>
  <c r="DG6" i="11"/>
  <c r="DG52" i="11" s="1"/>
  <c r="DG106" i="6"/>
  <c r="DG6" i="35"/>
  <c r="DG6" i="22"/>
  <c r="DG6" i="26"/>
  <c r="DG6" i="13"/>
  <c r="DG6" i="14"/>
  <c r="DG6" i="16"/>
  <c r="DG6" i="17"/>
  <c r="DG120" i="6"/>
  <c r="DG105" i="6"/>
  <c r="DG121" i="6"/>
  <c r="DG107" i="6"/>
  <c r="DG122" i="6"/>
  <c r="DG123" i="6"/>
  <c r="DG108" i="6"/>
  <c r="DG124" i="6"/>
  <c r="DG109" i="6"/>
  <c r="DG110" i="6"/>
  <c r="DG125" i="6"/>
  <c r="DG126" i="6"/>
  <c r="DG111" i="6"/>
  <c r="DG112" i="6"/>
  <c r="DG127" i="6"/>
  <c r="DG113" i="6"/>
  <c r="DG128" i="6"/>
  <c r="DG114" i="6"/>
  <c r="DG129" i="6"/>
  <c r="DH8" i="12"/>
  <c r="DH8" i="11"/>
  <c r="DH8" i="35"/>
  <c r="DH8" i="14"/>
  <c r="DH8" i="26"/>
  <c r="DH8" i="22"/>
  <c r="DH8" i="13"/>
  <c r="DH8" i="16"/>
  <c r="DH8" i="17"/>
  <c r="DH12" i="11"/>
  <c r="DH66" i="6"/>
  <c r="DL9" i="36"/>
  <c r="DK75" i="36"/>
  <c r="DK64" i="36"/>
  <c r="DK53" i="36"/>
  <c r="DK42" i="36"/>
  <c r="DK31" i="36"/>
  <c r="DK20" i="36"/>
  <c r="DC39" i="12"/>
  <c r="DC43" i="12" s="1"/>
  <c r="DC59" i="11"/>
  <c r="DC71" i="11" s="1"/>
  <c r="DC72" i="11" s="1"/>
  <c r="DF7" i="12"/>
  <c r="DF7" i="11"/>
  <c r="DF330" i="6"/>
  <c r="DF331" i="6" s="1"/>
  <c r="DF7" i="35"/>
  <c r="DF7" i="16"/>
  <c r="DF7" i="22"/>
  <c r="DF7" i="13"/>
  <c r="DF7" i="26"/>
  <c r="DF7" i="17"/>
  <c r="DF7" i="14"/>
  <c r="DD217" i="12"/>
  <c r="DD107" i="12"/>
  <c r="DF298" i="6"/>
  <c r="DF383" i="6"/>
  <c r="DF14" i="12"/>
  <c r="DF15" i="12" s="1"/>
  <c r="DF206" i="12"/>
  <c r="DF262" i="12" s="1"/>
  <c r="DG7" i="6"/>
  <c r="DG233" i="6" s="1"/>
  <c r="DG12" i="12"/>
  <c r="DG13" i="11"/>
  <c r="DG134" i="12"/>
  <c r="DG92" i="12"/>
  <c r="DG201" i="11" s="1"/>
  <c r="DE204" i="6"/>
  <c r="DE20" i="6"/>
  <c r="DE396" i="6" s="1"/>
  <c r="DH6" i="6"/>
  <c r="DI63" i="6"/>
  <c r="DH67" i="6"/>
  <c r="DI65" i="6"/>
  <c r="DJ64" i="6"/>
  <c r="DI8" i="6"/>
  <c r="DE247" i="6" l="1"/>
  <c r="DE254" i="6"/>
  <c r="DG234" i="6"/>
  <c r="DG19" i="11" s="1"/>
  <c r="DG18" i="11"/>
  <c r="DF236" i="6"/>
  <c r="DF237" i="6" s="1"/>
  <c r="DF239" i="6" s="1"/>
  <c r="DF241" i="6" s="1"/>
  <c r="DF265" i="6" s="1"/>
  <c r="DE24" i="11"/>
  <c r="DA248" i="6"/>
  <c r="DA249" i="6" s="1"/>
  <c r="DD218" i="6"/>
  <c r="DE209" i="6"/>
  <c r="DE213" i="6"/>
  <c r="DG167" i="6"/>
  <c r="DG183" i="6"/>
  <c r="DH164" i="6"/>
  <c r="DH163" i="6"/>
  <c r="BX16" i="6"/>
  <c r="BY15" i="6"/>
  <c r="CY259" i="6"/>
  <c r="DA255" i="6"/>
  <c r="CZ83" i="12"/>
  <c r="CZ85" i="12" s="1"/>
  <c r="CZ87" i="12" s="1"/>
  <c r="CZ113" i="12" s="1"/>
  <c r="CZ250" i="6"/>
  <c r="CZ257" i="6"/>
  <c r="DH187" i="11"/>
  <c r="DH188" i="11"/>
  <c r="DH185" i="11"/>
  <c r="DH186" i="11"/>
  <c r="DA256" i="6"/>
  <c r="DA208" i="12"/>
  <c r="DA224" i="12" s="1"/>
  <c r="DA225" i="12" s="1"/>
  <c r="DA226" i="12" s="1"/>
  <c r="DC29" i="12"/>
  <c r="DD22" i="11"/>
  <c r="DB31" i="12"/>
  <c r="DC17" i="6"/>
  <c r="DC26" i="11"/>
  <c r="DC30" i="12"/>
  <c r="DD25" i="11"/>
  <c r="DC28" i="12"/>
  <c r="DD21" i="11"/>
  <c r="DB392" i="6"/>
  <c r="DB13" i="26" s="1"/>
  <c r="DG141" i="6"/>
  <c r="DG142" i="6" s="1"/>
  <c r="DG143" i="6" s="1"/>
  <c r="DG135" i="6"/>
  <c r="DG136" i="6" s="1"/>
  <c r="DF116" i="11"/>
  <c r="DF117" i="11" s="1"/>
  <c r="DF118" i="11" s="1"/>
  <c r="DF120" i="11" s="1"/>
  <c r="DF168" i="11" s="1"/>
  <c r="DA85" i="12"/>
  <c r="DA26" i="6"/>
  <c r="DG386" i="6"/>
  <c r="DG308" i="6"/>
  <c r="DH68" i="11"/>
  <c r="DH70" i="11" s="1"/>
  <c r="DF88" i="11"/>
  <c r="DF89" i="11" s="1"/>
  <c r="DF90" i="11" s="1"/>
  <c r="DF92" i="11" s="1"/>
  <c r="DF166" i="11" s="1"/>
  <c r="DF102" i="11"/>
  <c r="DF103" i="11" s="1"/>
  <c r="DF104" i="11" s="1"/>
  <c r="DF106" i="11" s="1"/>
  <c r="DF167" i="11" s="1"/>
  <c r="DD387" i="6"/>
  <c r="DD381" i="6"/>
  <c r="DE56" i="11"/>
  <c r="DF148" i="11"/>
  <c r="DF170" i="11" s="1"/>
  <c r="DE57" i="11"/>
  <c r="DE40" i="12" s="1"/>
  <c r="DF162" i="11"/>
  <c r="DF171" i="11" s="1"/>
  <c r="DF134" i="11"/>
  <c r="DF169" i="11" s="1"/>
  <c r="DK64" i="6"/>
  <c r="DJ65" i="6"/>
  <c r="DJ8" i="6"/>
  <c r="DH6" i="12"/>
  <c r="DH13" i="12" s="1"/>
  <c r="DH72" i="6"/>
  <c r="DH90" i="6" s="1"/>
  <c r="DH74" i="6"/>
  <c r="DH92" i="6" s="1"/>
  <c r="DH76" i="6"/>
  <c r="DH94" i="6" s="1"/>
  <c r="DH78" i="6"/>
  <c r="DH96" i="6" s="1"/>
  <c r="DH80" i="6"/>
  <c r="DH98" i="6" s="1"/>
  <c r="DH73" i="6"/>
  <c r="DH91" i="6" s="1"/>
  <c r="DH75" i="6"/>
  <c r="DH93" i="6" s="1"/>
  <c r="DH77" i="6"/>
  <c r="DH95" i="6" s="1"/>
  <c r="DH79" i="6"/>
  <c r="DH97" i="6" s="1"/>
  <c r="DH81" i="6"/>
  <c r="DH99" i="6" s="1"/>
  <c r="DH6" i="11"/>
  <c r="DH52" i="11" s="1"/>
  <c r="DH106" i="6"/>
  <c r="DH6" i="35"/>
  <c r="DH6" i="22"/>
  <c r="DH6" i="14"/>
  <c r="DH6" i="26"/>
  <c r="DH6" i="16"/>
  <c r="DH6" i="17"/>
  <c r="DH6" i="13"/>
  <c r="DH105" i="6"/>
  <c r="DH121" i="6"/>
  <c r="DH120" i="6"/>
  <c r="DH107" i="6"/>
  <c r="DH122" i="6"/>
  <c r="DH108" i="6"/>
  <c r="DH123" i="6"/>
  <c r="DH109" i="6"/>
  <c r="DH124" i="6"/>
  <c r="DH110" i="6"/>
  <c r="DH125" i="6"/>
  <c r="DH126" i="6"/>
  <c r="DH111" i="6"/>
  <c r="DH112" i="6"/>
  <c r="DH127" i="6"/>
  <c r="DH113" i="6"/>
  <c r="DH128" i="6"/>
  <c r="DH114" i="6"/>
  <c r="DH129" i="6"/>
  <c r="DE205" i="6"/>
  <c r="DE212" i="6" s="1"/>
  <c r="DH216" i="12"/>
  <c r="DF30" i="11"/>
  <c r="DL75" i="36"/>
  <c r="DL64" i="36"/>
  <c r="DL53" i="36"/>
  <c r="DL42" i="36"/>
  <c r="DL31" i="36"/>
  <c r="DL20" i="36"/>
  <c r="DM9" i="36"/>
  <c r="DH46" i="11"/>
  <c r="DH38" i="11"/>
  <c r="DG338" i="6"/>
  <c r="DG285" i="6"/>
  <c r="DG389" i="6"/>
  <c r="DG115" i="6"/>
  <c r="DG100" i="6"/>
  <c r="DG206" i="6" s="1"/>
  <c r="DG298" i="6"/>
  <c r="DG383" i="6"/>
  <c r="DG348" i="6"/>
  <c r="DG82" i="6"/>
  <c r="DG83" i="6" s="1"/>
  <c r="DG14" i="12"/>
  <c r="DG15" i="12" s="1"/>
  <c r="DG206" i="12"/>
  <c r="DG262" i="12" s="1"/>
  <c r="DE217" i="12"/>
  <c r="DE107" i="12"/>
  <c r="DF347" i="6"/>
  <c r="DF349" i="6" s="1"/>
  <c r="DD39" i="12"/>
  <c r="DD43" i="12" s="1"/>
  <c r="DD59" i="11"/>
  <c r="DD71" i="11" s="1"/>
  <c r="DD72" i="11" s="1"/>
  <c r="DE172" i="11"/>
  <c r="DE25" i="12" s="1"/>
  <c r="DE26" i="12" s="1"/>
  <c r="DI8" i="12"/>
  <c r="DI8" i="35"/>
  <c r="DI8" i="14"/>
  <c r="DI8" i="26"/>
  <c r="DI8" i="22"/>
  <c r="DI8" i="11"/>
  <c r="DI8" i="16"/>
  <c r="DI8" i="17"/>
  <c r="DI8" i="13"/>
  <c r="DI12" i="11"/>
  <c r="DI66" i="6"/>
  <c r="DJ63" i="6"/>
  <c r="DI6" i="6"/>
  <c r="DI67" i="6"/>
  <c r="DG7" i="12"/>
  <c r="DG7" i="11"/>
  <c r="DG330" i="6"/>
  <c r="DG331" i="6" s="1"/>
  <c r="DG7" i="13"/>
  <c r="DG7" i="26"/>
  <c r="DG7" i="17"/>
  <c r="DG7" i="14"/>
  <c r="DG7" i="35"/>
  <c r="DG7" i="16"/>
  <c r="DG7" i="22"/>
  <c r="DF84" i="12"/>
  <c r="DF143" i="12"/>
  <c r="DF144" i="12"/>
  <c r="DF67" i="11"/>
  <c r="DF66" i="11" s="1"/>
  <c r="DF142" i="12"/>
  <c r="DH7" i="6"/>
  <c r="DH233" i="6" s="1"/>
  <c r="DH12" i="12"/>
  <c r="DH13" i="11"/>
  <c r="DH134" i="12"/>
  <c r="DH92" i="12"/>
  <c r="DH201" i="11" s="1"/>
  <c r="DG380" i="6"/>
  <c r="DG130" i="6"/>
  <c r="DG91" i="11"/>
  <c r="DG105" i="11"/>
  <c r="DG119" i="11"/>
  <c r="DG116" i="11" s="1"/>
  <c r="DG117" i="11" s="1"/>
  <c r="DG133" i="11"/>
  <c r="DG130" i="11" s="1"/>
  <c r="DG131" i="11" s="1"/>
  <c r="DG132" i="11" s="1"/>
  <c r="DG147" i="11"/>
  <c r="DG144" i="11" s="1"/>
  <c r="DG145" i="11" s="1"/>
  <c r="DG146" i="11" s="1"/>
  <c r="DG161" i="11"/>
  <c r="DG158" i="11" s="1"/>
  <c r="DG159" i="11" s="1"/>
  <c r="DG160" i="11" s="1"/>
  <c r="DG58" i="11"/>
  <c r="DG41" i="12" s="1"/>
  <c r="DG14" i="11"/>
  <c r="DC390" i="6"/>
  <c r="DC384" i="6"/>
  <c r="DD378" i="6"/>
  <c r="DF204" i="6"/>
  <c r="DF20" i="6"/>
  <c r="DF396" i="6" s="1"/>
  <c r="DE37" i="11"/>
  <c r="DF39" i="11" s="1"/>
  <c r="DE45" i="11"/>
  <c r="DF47" i="11" s="1"/>
  <c r="DE375" i="6"/>
  <c r="DE376" i="6" s="1"/>
  <c r="DE377" i="6" s="1"/>
  <c r="DE31" i="11"/>
  <c r="DF247" i="6" l="1"/>
  <c r="DF254" i="6"/>
  <c r="DG236" i="6"/>
  <c r="DG237" i="6" s="1"/>
  <c r="DG239" i="6" s="1"/>
  <c r="DG241" i="6" s="1"/>
  <c r="DG265" i="6" s="1"/>
  <c r="DF24" i="11"/>
  <c r="DH234" i="6"/>
  <c r="DH19" i="11" s="1"/>
  <c r="DH18" i="11"/>
  <c r="DB248" i="6"/>
  <c r="DE218" i="6"/>
  <c r="DF209" i="6"/>
  <c r="DF213" i="6"/>
  <c r="DH167" i="6"/>
  <c r="DH183" i="6"/>
  <c r="DI164" i="6"/>
  <c r="DI163" i="6"/>
  <c r="BY16" i="6"/>
  <c r="BZ15" i="6"/>
  <c r="DA257" i="6"/>
  <c r="DA148" i="12"/>
  <c r="DA87" i="12"/>
  <c r="DA113" i="12" s="1"/>
  <c r="CZ149" i="12"/>
  <c r="DA149" i="12"/>
  <c r="DA147" i="12"/>
  <c r="CZ147" i="12"/>
  <c r="CZ148" i="12"/>
  <c r="DB37" i="12"/>
  <c r="DB45" i="12" s="1"/>
  <c r="DB208" i="12" s="1"/>
  <c r="DB224" i="12" s="1"/>
  <c r="DB225" i="12" s="1"/>
  <c r="DB226" i="12" s="1"/>
  <c r="CZ259" i="6"/>
  <c r="DG88" i="11"/>
  <c r="DG89" i="11" s="1"/>
  <c r="DG90" i="11" s="1"/>
  <c r="DG92" i="11" s="1"/>
  <c r="DG166" i="11" s="1"/>
  <c r="DA250" i="6"/>
  <c r="DB255" i="6"/>
  <c r="DB256" i="6" s="1"/>
  <c r="DI187" i="11"/>
  <c r="DI188" i="11"/>
  <c r="DI185" i="11"/>
  <c r="DI186" i="11"/>
  <c r="DB249" i="6"/>
  <c r="DD30" i="12"/>
  <c r="DE25" i="11"/>
  <c r="DD17" i="6"/>
  <c r="DD26" i="11"/>
  <c r="DC31" i="12"/>
  <c r="DE22" i="11"/>
  <c r="DD29" i="12"/>
  <c r="DD28" i="12"/>
  <c r="DE21" i="11"/>
  <c r="DB26" i="6"/>
  <c r="DG102" i="11"/>
  <c r="DG103" i="11" s="1"/>
  <c r="DG104" i="11" s="1"/>
  <c r="DG106" i="11" s="1"/>
  <c r="DG167" i="11" s="1"/>
  <c r="DG118" i="11"/>
  <c r="DG120" i="11" s="1"/>
  <c r="DG168" i="11" s="1"/>
  <c r="DH141" i="6"/>
  <c r="DH142" i="6" s="1"/>
  <c r="DH143" i="6" s="1"/>
  <c r="DH135" i="6"/>
  <c r="DH136" i="6" s="1"/>
  <c r="DH308" i="6"/>
  <c r="DH386" i="6"/>
  <c r="DI68" i="11"/>
  <c r="DI70" i="11" s="1"/>
  <c r="DC392" i="6"/>
  <c r="DC26" i="6" s="1"/>
  <c r="DF57" i="11"/>
  <c r="DF40" i="12" s="1"/>
  <c r="DG162" i="11"/>
  <c r="DG171" i="11" s="1"/>
  <c r="DG134" i="11"/>
  <c r="DG169" i="11" s="1"/>
  <c r="DE387" i="6"/>
  <c r="DE381" i="6"/>
  <c r="DF56" i="11"/>
  <c r="DG148" i="11"/>
  <c r="DG170" i="11" s="1"/>
  <c r="DH7" i="12"/>
  <c r="DH7" i="11"/>
  <c r="DH330" i="6"/>
  <c r="DH331" i="6" s="1"/>
  <c r="DH7" i="35"/>
  <c r="DH7" i="16"/>
  <c r="DH7" i="22"/>
  <c r="DH7" i="13"/>
  <c r="DH7" i="26"/>
  <c r="DH7" i="17"/>
  <c r="DH7" i="14"/>
  <c r="DF217" i="12"/>
  <c r="DF107" i="12"/>
  <c r="DJ6" i="6"/>
  <c r="DK63" i="6"/>
  <c r="DJ67" i="6"/>
  <c r="DI38" i="11"/>
  <c r="DI46" i="11"/>
  <c r="DG84" i="12"/>
  <c r="DG143" i="12"/>
  <c r="DG142" i="12"/>
  <c r="DG144" i="12"/>
  <c r="DG67" i="11"/>
  <c r="DG66" i="11" s="1"/>
  <c r="DG347" i="6"/>
  <c r="DG349" i="6" s="1"/>
  <c r="DF37" i="11"/>
  <c r="DG39" i="11" s="1"/>
  <c r="DF45" i="11"/>
  <c r="DG47" i="11" s="1"/>
  <c r="DF375" i="6"/>
  <c r="DF376" i="6" s="1"/>
  <c r="DF377" i="6" s="1"/>
  <c r="DF31" i="11"/>
  <c r="DH298" i="6"/>
  <c r="DH383" i="6"/>
  <c r="DH14" i="12"/>
  <c r="DH15" i="12" s="1"/>
  <c r="DH206" i="12"/>
  <c r="DH262" i="12" s="1"/>
  <c r="DJ12" i="11"/>
  <c r="DJ66" i="6"/>
  <c r="DE39" i="12"/>
  <c r="DE43" i="12" s="1"/>
  <c r="DE59" i="11"/>
  <c r="DE71" i="11" s="1"/>
  <c r="DE72" i="11" s="1"/>
  <c r="DF172" i="11"/>
  <c r="DF25" i="12" s="1"/>
  <c r="DF26" i="12" s="1"/>
  <c r="DF205" i="6"/>
  <c r="DF212" i="6" s="1"/>
  <c r="DD390" i="6"/>
  <c r="DE378" i="6"/>
  <c r="DD384" i="6"/>
  <c r="DI216" i="12"/>
  <c r="DG30" i="11"/>
  <c r="DI6" i="12"/>
  <c r="DI13" i="12" s="1"/>
  <c r="DI72" i="6"/>
  <c r="DI90" i="6" s="1"/>
  <c r="DI73" i="6"/>
  <c r="DI91" i="6" s="1"/>
  <c r="DI75" i="6"/>
  <c r="DI93" i="6" s="1"/>
  <c r="DI77" i="6"/>
  <c r="DI95" i="6" s="1"/>
  <c r="DI79" i="6"/>
  <c r="DI97" i="6" s="1"/>
  <c r="DI81" i="6"/>
  <c r="DI99" i="6" s="1"/>
  <c r="DI74" i="6"/>
  <c r="DI92" i="6" s="1"/>
  <c r="DI76" i="6"/>
  <c r="DI94" i="6" s="1"/>
  <c r="DI78" i="6"/>
  <c r="DI96" i="6" s="1"/>
  <c r="DI80" i="6"/>
  <c r="DI98" i="6" s="1"/>
  <c r="DI6" i="11"/>
  <c r="DI52" i="11" s="1"/>
  <c r="DI106" i="6"/>
  <c r="DI6" i="35"/>
  <c r="DI6" i="22"/>
  <c r="DI6" i="14"/>
  <c r="DI6" i="13"/>
  <c r="DI6" i="26"/>
  <c r="DI6" i="16"/>
  <c r="DI6" i="17"/>
  <c r="DI120" i="6"/>
  <c r="DI105" i="6"/>
  <c r="DI121" i="6"/>
  <c r="DI107" i="6"/>
  <c r="DI122" i="6"/>
  <c r="DI123" i="6"/>
  <c r="DI108" i="6"/>
  <c r="DI124" i="6"/>
  <c r="DI109" i="6"/>
  <c r="DI110" i="6"/>
  <c r="DI125" i="6"/>
  <c r="DI126" i="6"/>
  <c r="DI111" i="6"/>
  <c r="DI112" i="6"/>
  <c r="DI127" i="6"/>
  <c r="DI113" i="6"/>
  <c r="DI128" i="6"/>
  <c r="DI114" i="6"/>
  <c r="DI129" i="6"/>
  <c r="DI7" i="6"/>
  <c r="DI233" i="6" s="1"/>
  <c r="DI12" i="12"/>
  <c r="DI13" i="11"/>
  <c r="DI134" i="12"/>
  <c r="DI92" i="12"/>
  <c r="DI201" i="11" s="1"/>
  <c r="DG204" i="6"/>
  <c r="DG20" i="6"/>
  <c r="DG396" i="6" s="1"/>
  <c r="DN9" i="36"/>
  <c r="DM75" i="36"/>
  <c r="DM64" i="36"/>
  <c r="DM53" i="36"/>
  <c r="DM42" i="36"/>
  <c r="DM31" i="36"/>
  <c r="DM20" i="36"/>
  <c r="DH380" i="6"/>
  <c r="DH130" i="6"/>
  <c r="DH338" i="6"/>
  <c r="DH285" i="6"/>
  <c r="DH389" i="6"/>
  <c r="DH115" i="6"/>
  <c r="DH100" i="6"/>
  <c r="DH206" i="6" s="1"/>
  <c r="DH91" i="11"/>
  <c r="DH88" i="11" s="1"/>
  <c r="DH89" i="11" s="1"/>
  <c r="DH105" i="11"/>
  <c r="DH102" i="11" s="1"/>
  <c r="DH103" i="11" s="1"/>
  <c r="DH119" i="11"/>
  <c r="DH116" i="11" s="1"/>
  <c r="DH117" i="11" s="1"/>
  <c r="DH133" i="11"/>
  <c r="DH130" i="11" s="1"/>
  <c r="DH131" i="11" s="1"/>
  <c r="DH132" i="11" s="1"/>
  <c r="DH147" i="11"/>
  <c r="DH144" i="11" s="1"/>
  <c r="DH145" i="11" s="1"/>
  <c r="DH146" i="11" s="1"/>
  <c r="DH161" i="11"/>
  <c r="DH158" i="11" s="1"/>
  <c r="DH159" i="11" s="1"/>
  <c r="DH160" i="11" s="1"/>
  <c r="DH58" i="11"/>
  <c r="DH41" i="12" s="1"/>
  <c r="DH14" i="11"/>
  <c r="DH348" i="6"/>
  <c r="DH82" i="6"/>
  <c r="DH83" i="6" s="1"/>
  <c r="DJ8" i="12"/>
  <c r="DJ8" i="11"/>
  <c r="DJ8" i="35"/>
  <c r="DJ8" i="13"/>
  <c r="DJ8" i="14"/>
  <c r="DJ8" i="26"/>
  <c r="DJ8" i="22"/>
  <c r="DJ8" i="16"/>
  <c r="DJ8" i="17"/>
  <c r="DL64" i="6"/>
  <c r="DK8" i="6"/>
  <c r="DK65" i="6"/>
  <c r="DG247" i="6" l="1"/>
  <c r="DG254" i="6"/>
  <c r="DI234" i="6"/>
  <c r="DI19" i="11" s="1"/>
  <c r="DI18" i="11"/>
  <c r="DH236" i="6"/>
  <c r="DH237" i="6" s="1"/>
  <c r="DH239" i="6" s="1"/>
  <c r="DH241" i="6" s="1"/>
  <c r="DH265" i="6" s="1"/>
  <c r="DG24" i="11"/>
  <c r="DC248" i="6"/>
  <c r="DF218" i="6"/>
  <c r="DG209" i="6"/>
  <c r="DG213" i="6"/>
  <c r="DI183" i="6"/>
  <c r="DI167" i="6"/>
  <c r="DJ164" i="6"/>
  <c r="DJ163" i="6"/>
  <c r="BZ16" i="6"/>
  <c r="CA15" i="6"/>
  <c r="DA259" i="6"/>
  <c r="DB250" i="6"/>
  <c r="DB83" i="12"/>
  <c r="DB85" i="12" s="1"/>
  <c r="DB87" i="12" s="1"/>
  <c r="DB113" i="12" s="1"/>
  <c r="DC37" i="12"/>
  <c r="DC45" i="12" s="1"/>
  <c r="DC83" i="12" s="1"/>
  <c r="DC85" i="12" s="1"/>
  <c r="DB257" i="6"/>
  <c r="DC255" i="6"/>
  <c r="DC256" i="6" s="1"/>
  <c r="DJ187" i="11"/>
  <c r="DJ188" i="11"/>
  <c r="DC249" i="6"/>
  <c r="DJ185" i="11"/>
  <c r="DJ186" i="11"/>
  <c r="DD31" i="12"/>
  <c r="DD37" i="12" s="1"/>
  <c r="DD45" i="12" s="1"/>
  <c r="DD208" i="12" s="1"/>
  <c r="DD224" i="12" s="1"/>
  <c r="DD225" i="12" s="1"/>
  <c r="DD226" i="12" s="1"/>
  <c r="DE17" i="6"/>
  <c r="DE26" i="11"/>
  <c r="DE29" i="12"/>
  <c r="DF22" i="11"/>
  <c r="DE30" i="12"/>
  <c r="DF25" i="11"/>
  <c r="DE28" i="12"/>
  <c r="DF21" i="11"/>
  <c r="DD392" i="6"/>
  <c r="DD26" i="6" s="1"/>
  <c r="DH118" i="11"/>
  <c r="DH120" i="11" s="1"/>
  <c r="DH168" i="11" s="1"/>
  <c r="DI141" i="6"/>
  <c r="DI142" i="6" s="1"/>
  <c r="DI143" i="6" s="1"/>
  <c r="DI135" i="6"/>
  <c r="DI136" i="6" s="1"/>
  <c r="DI386" i="6"/>
  <c r="DI308" i="6"/>
  <c r="DH90" i="11"/>
  <c r="DH92" i="11" s="1"/>
  <c r="DH166" i="11" s="1"/>
  <c r="DH104" i="11"/>
  <c r="DH106" i="11" s="1"/>
  <c r="DH167" i="11" s="1"/>
  <c r="DJ68" i="11"/>
  <c r="DJ70" i="11" s="1"/>
  <c r="DC13" i="26"/>
  <c r="DH148" i="11"/>
  <c r="DH170" i="11" s="1"/>
  <c r="DF387" i="6"/>
  <c r="DF381" i="6"/>
  <c r="DG56" i="11"/>
  <c r="DH162" i="11"/>
  <c r="DH171" i="11" s="1"/>
  <c r="DH134" i="11"/>
  <c r="DH169" i="11" s="1"/>
  <c r="DG57" i="11"/>
  <c r="DG40" i="12" s="1"/>
  <c r="DK12" i="11"/>
  <c r="DK66" i="6"/>
  <c r="DM64" i="6"/>
  <c r="DL65" i="6"/>
  <c r="DL8" i="6"/>
  <c r="DH204" i="6"/>
  <c r="DH20" i="6"/>
  <c r="DH396" i="6" s="1"/>
  <c r="DN75" i="36"/>
  <c r="DN64" i="36"/>
  <c r="DN53" i="36"/>
  <c r="DN42" i="36"/>
  <c r="DN31" i="36"/>
  <c r="DN20" i="36"/>
  <c r="DO9" i="36"/>
  <c r="DI7" i="12"/>
  <c r="DI7" i="11"/>
  <c r="DI330" i="6"/>
  <c r="DI331" i="6" s="1"/>
  <c r="DI7" i="13"/>
  <c r="DI7" i="26"/>
  <c r="DI7" i="17"/>
  <c r="DI7" i="14"/>
  <c r="DI7" i="35"/>
  <c r="DI7" i="16"/>
  <c r="DI7" i="22"/>
  <c r="DI285" i="6"/>
  <c r="DI338" i="6"/>
  <c r="DI389" i="6"/>
  <c r="DI115" i="6"/>
  <c r="DI298" i="6"/>
  <c r="DI383" i="6"/>
  <c r="DI14" i="12"/>
  <c r="DI15" i="12" s="1"/>
  <c r="DI206" i="12"/>
  <c r="DI262" i="12" s="1"/>
  <c r="DE390" i="6"/>
  <c r="DE384" i="6"/>
  <c r="DF378" i="6"/>
  <c r="DJ38" i="11"/>
  <c r="DJ46" i="11"/>
  <c r="DH84" i="12"/>
  <c r="DH143" i="12"/>
  <c r="DH144" i="12"/>
  <c r="DH67" i="11"/>
  <c r="DH66" i="11" s="1"/>
  <c r="DH142" i="12"/>
  <c r="DL63" i="6"/>
  <c r="DK6" i="6"/>
  <c r="DK67" i="6"/>
  <c r="DH30" i="11"/>
  <c r="DF39" i="12"/>
  <c r="DF43" i="12" s="1"/>
  <c r="DF59" i="11"/>
  <c r="DF71" i="11" s="1"/>
  <c r="DF72" i="11" s="1"/>
  <c r="DG172" i="11"/>
  <c r="DG25" i="12" s="1"/>
  <c r="DG26" i="12" s="1"/>
  <c r="DK8" i="12"/>
  <c r="DK8" i="35"/>
  <c r="DK8" i="14"/>
  <c r="DK8" i="26"/>
  <c r="DK8" i="22"/>
  <c r="DK8" i="11"/>
  <c r="DK8" i="16"/>
  <c r="DK8" i="17"/>
  <c r="DK8" i="13"/>
  <c r="DJ134" i="12"/>
  <c r="DJ92" i="12"/>
  <c r="DJ201" i="11" s="1"/>
  <c r="DH347" i="6"/>
  <c r="DH349" i="6" s="1"/>
  <c r="DG205" i="6"/>
  <c r="DG212" i="6" s="1"/>
  <c r="DJ216" i="12"/>
  <c r="DI380" i="6"/>
  <c r="DI130" i="6"/>
  <c r="DI100" i="6"/>
  <c r="DI206" i="6" s="1"/>
  <c r="DI91" i="11"/>
  <c r="DI88" i="11" s="1"/>
  <c r="DI89" i="11" s="1"/>
  <c r="DI105" i="11"/>
  <c r="DI102" i="11" s="1"/>
  <c r="DI103" i="11" s="1"/>
  <c r="DI119" i="11"/>
  <c r="DI116" i="11" s="1"/>
  <c r="DI117" i="11" s="1"/>
  <c r="DI133" i="11"/>
  <c r="DI130" i="11" s="1"/>
  <c r="DI131" i="11" s="1"/>
  <c r="DI132" i="11" s="1"/>
  <c r="DI147" i="11"/>
  <c r="DI144" i="11" s="1"/>
  <c r="DI145" i="11" s="1"/>
  <c r="DI146" i="11" s="1"/>
  <c r="DI161" i="11"/>
  <c r="DI158" i="11" s="1"/>
  <c r="DI159" i="11" s="1"/>
  <c r="DI160" i="11" s="1"/>
  <c r="DI58" i="11"/>
  <c r="DI41" i="12" s="1"/>
  <c r="DI14" i="11"/>
  <c r="DI348" i="6"/>
  <c r="DI82" i="6"/>
  <c r="DI83" i="6" s="1"/>
  <c r="DG37" i="11"/>
  <c r="DH39" i="11" s="1"/>
  <c r="DG45" i="11"/>
  <c r="DH47" i="11" s="1"/>
  <c r="DG375" i="6"/>
  <c r="DG376" i="6" s="1"/>
  <c r="DG377" i="6" s="1"/>
  <c r="DG31" i="11"/>
  <c r="DJ7" i="6"/>
  <c r="DJ233" i="6" s="1"/>
  <c r="DJ12" i="12"/>
  <c r="DJ13" i="11"/>
  <c r="DG217" i="12"/>
  <c r="DG107" i="12"/>
  <c r="DJ6" i="12"/>
  <c r="DJ13" i="12" s="1"/>
  <c r="DJ72" i="6"/>
  <c r="DJ90" i="6" s="1"/>
  <c r="DJ74" i="6"/>
  <c r="DJ92" i="6" s="1"/>
  <c r="DJ76" i="6"/>
  <c r="DJ94" i="6" s="1"/>
  <c r="DJ78" i="6"/>
  <c r="DJ96" i="6" s="1"/>
  <c r="DJ80" i="6"/>
  <c r="DJ98" i="6" s="1"/>
  <c r="DJ73" i="6"/>
  <c r="DJ91" i="6" s="1"/>
  <c r="DJ75" i="6"/>
  <c r="DJ93" i="6" s="1"/>
  <c r="DJ77" i="6"/>
  <c r="DJ95" i="6" s="1"/>
  <c r="DJ79" i="6"/>
  <c r="DJ97" i="6" s="1"/>
  <c r="DJ81" i="6"/>
  <c r="DJ99" i="6" s="1"/>
  <c r="DJ6" i="11"/>
  <c r="DJ52" i="11" s="1"/>
  <c r="DJ106" i="6"/>
  <c r="DJ6" i="35"/>
  <c r="DJ6" i="22"/>
  <c r="DJ6" i="14"/>
  <c r="DJ6" i="26"/>
  <c r="DJ6" i="16"/>
  <c r="DJ6" i="17"/>
  <c r="DJ6" i="13"/>
  <c r="DJ105" i="6"/>
  <c r="DJ121" i="6"/>
  <c r="DJ120" i="6"/>
  <c r="DJ107" i="6"/>
  <c r="DJ122" i="6"/>
  <c r="DJ108" i="6"/>
  <c r="DJ123" i="6"/>
  <c r="DJ109" i="6"/>
  <c r="DJ124" i="6"/>
  <c r="DJ110" i="6"/>
  <c r="DJ125" i="6"/>
  <c r="DJ126" i="6"/>
  <c r="DJ111" i="6"/>
  <c r="DJ112" i="6"/>
  <c r="DJ127" i="6"/>
  <c r="DJ113" i="6"/>
  <c r="DJ128" i="6"/>
  <c r="DJ114" i="6"/>
  <c r="DJ129" i="6"/>
  <c r="DH247" i="6" l="1"/>
  <c r="DH254" i="6"/>
  <c r="DI236" i="6"/>
  <c r="DI237" i="6" s="1"/>
  <c r="DI239" i="6" s="1"/>
  <c r="DI241" i="6" s="1"/>
  <c r="DI265" i="6" s="1"/>
  <c r="DH24" i="11"/>
  <c r="DJ234" i="6"/>
  <c r="DJ19" i="11" s="1"/>
  <c r="DJ18" i="11"/>
  <c r="DD248" i="6"/>
  <c r="DG218" i="6"/>
  <c r="DH209" i="6"/>
  <c r="DH213" i="6"/>
  <c r="DJ183" i="6"/>
  <c r="DJ167" i="6"/>
  <c r="DK164" i="6"/>
  <c r="DK163" i="6"/>
  <c r="CA16" i="6"/>
  <c r="CB15" i="6"/>
  <c r="DB259" i="6"/>
  <c r="DB149" i="12"/>
  <c r="DC250" i="6"/>
  <c r="DB148" i="12"/>
  <c r="DB147" i="12"/>
  <c r="DC87" i="12"/>
  <c r="DC113" i="12" s="1"/>
  <c r="DC149" i="12"/>
  <c r="DC148" i="12"/>
  <c r="DC147" i="12"/>
  <c r="DC208" i="12"/>
  <c r="DC224" i="12" s="1"/>
  <c r="DC225" i="12" s="1"/>
  <c r="DC226" i="12" s="1"/>
  <c r="DD255" i="6"/>
  <c r="DD256" i="6" s="1"/>
  <c r="DC257" i="6"/>
  <c r="DK187" i="11"/>
  <c r="DK188" i="11"/>
  <c r="DD249" i="6"/>
  <c r="DK185" i="11"/>
  <c r="DK186" i="11"/>
  <c r="DE31" i="12"/>
  <c r="DE37" i="12" s="1"/>
  <c r="DE45" i="12" s="1"/>
  <c r="DE83" i="12" s="1"/>
  <c r="DD83" i="12"/>
  <c r="DD148" i="12" s="1"/>
  <c r="DF26" i="11"/>
  <c r="DF17" i="6"/>
  <c r="DF30" i="12"/>
  <c r="DG25" i="11"/>
  <c r="DF29" i="12"/>
  <c r="DG22" i="11"/>
  <c r="DG21" i="11"/>
  <c r="DF28" i="12"/>
  <c r="DD13" i="26"/>
  <c r="DI118" i="11"/>
  <c r="DI120" i="11" s="1"/>
  <c r="DI168" i="11" s="1"/>
  <c r="DJ141" i="6"/>
  <c r="DJ142" i="6" s="1"/>
  <c r="DJ143" i="6" s="1"/>
  <c r="DJ135" i="6"/>
  <c r="DJ136" i="6" s="1"/>
  <c r="DI90" i="11"/>
  <c r="DI92" i="11" s="1"/>
  <c r="DI166" i="11" s="1"/>
  <c r="DI104" i="11"/>
  <c r="DI106" i="11" s="1"/>
  <c r="DI167" i="11" s="1"/>
  <c r="DJ308" i="6"/>
  <c r="DJ386" i="6"/>
  <c r="DK68" i="11"/>
  <c r="DK70" i="11" s="1"/>
  <c r="DE392" i="6"/>
  <c r="DE13" i="26" s="1"/>
  <c r="DG387" i="6"/>
  <c r="DG381" i="6"/>
  <c r="DH56" i="11"/>
  <c r="DI148" i="11"/>
  <c r="DI170" i="11" s="1"/>
  <c r="DH57" i="11"/>
  <c r="DH40" i="12" s="1"/>
  <c r="DI162" i="11"/>
  <c r="DI171" i="11" s="1"/>
  <c r="DI134" i="11"/>
  <c r="DI169" i="11" s="1"/>
  <c r="DJ298" i="6"/>
  <c r="DJ383" i="6"/>
  <c r="DJ14" i="12"/>
  <c r="DJ15" i="12" s="1"/>
  <c r="DJ206" i="12"/>
  <c r="DJ262" i="12" s="1"/>
  <c r="DI347" i="6"/>
  <c r="DI349" i="6" s="1"/>
  <c r="DK216" i="12"/>
  <c r="DH45" i="11"/>
  <c r="DI47" i="11" s="1"/>
  <c r="DH37" i="11"/>
  <c r="DI39" i="11" s="1"/>
  <c r="DH375" i="6"/>
  <c r="DH376" i="6" s="1"/>
  <c r="DH377" i="6" s="1"/>
  <c r="DH31" i="11"/>
  <c r="DL6" i="6"/>
  <c r="DM63" i="6"/>
  <c r="DL67" i="6"/>
  <c r="DH217" i="12"/>
  <c r="DH107" i="12"/>
  <c r="DF390" i="6"/>
  <c r="DG378" i="6"/>
  <c r="DF384" i="6"/>
  <c r="DI30" i="11"/>
  <c r="DL12" i="11"/>
  <c r="DL66" i="6"/>
  <c r="DK12" i="12"/>
  <c r="DK7" i="6"/>
  <c r="DK233" i="6" s="1"/>
  <c r="DK13" i="11"/>
  <c r="DG39" i="12"/>
  <c r="DG43" i="12" s="1"/>
  <c r="DG59" i="11"/>
  <c r="DG71" i="11" s="1"/>
  <c r="DG72" i="11" s="1"/>
  <c r="DJ380" i="6"/>
  <c r="DJ130" i="6"/>
  <c r="DJ338" i="6"/>
  <c r="DJ285" i="6"/>
  <c r="DJ389" i="6"/>
  <c r="DJ115" i="6"/>
  <c r="DJ100" i="6"/>
  <c r="DJ206" i="6" s="1"/>
  <c r="DJ91" i="11"/>
  <c r="DJ105" i="11"/>
  <c r="DJ58" i="11"/>
  <c r="DJ41" i="12" s="1"/>
  <c r="DJ119" i="11"/>
  <c r="DJ133" i="11"/>
  <c r="DJ130" i="11" s="1"/>
  <c r="DJ131" i="11" s="1"/>
  <c r="DJ132" i="11" s="1"/>
  <c r="DJ147" i="11"/>
  <c r="DJ144" i="11" s="1"/>
  <c r="DJ145" i="11" s="1"/>
  <c r="DJ146" i="11" s="1"/>
  <c r="DJ161" i="11"/>
  <c r="DJ158" i="11" s="1"/>
  <c r="DJ159" i="11" s="1"/>
  <c r="DJ160" i="11" s="1"/>
  <c r="DJ14" i="11"/>
  <c r="DJ348" i="6"/>
  <c r="DJ82" i="6"/>
  <c r="DJ83" i="6" s="1"/>
  <c r="DJ7" i="12"/>
  <c r="DJ7" i="11"/>
  <c r="DJ330" i="6"/>
  <c r="DJ331" i="6" s="1"/>
  <c r="DJ7" i="35"/>
  <c r="DJ7" i="16"/>
  <c r="DJ7" i="22"/>
  <c r="DJ7" i="13"/>
  <c r="DJ7" i="26"/>
  <c r="DJ7" i="17"/>
  <c r="DJ7" i="14"/>
  <c r="DI204" i="6"/>
  <c r="DI20" i="6"/>
  <c r="DI396" i="6" s="1"/>
  <c r="DK134" i="12"/>
  <c r="DK92" i="12"/>
  <c r="DK201" i="11" s="1"/>
  <c r="DK6" i="12"/>
  <c r="DK13" i="12" s="1"/>
  <c r="DK73" i="6"/>
  <c r="DK91" i="6" s="1"/>
  <c r="DK75" i="6"/>
  <c r="DK93" i="6" s="1"/>
  <c r="DK77" i="6"/>
  <c r="DK95" i="6" s="1"/>
  <c r="DK79" i="6"/>
  <c r="DK97" i="6" s="1"/>
  <c r="DK81" i="6"/>
  <c r="DK99" i="6" s="1"/>
  <c r="DK72" i="6"/>
  <c r="DK90" i="6" s="1"/>
  <c r="DK74" i="6"/>
  <c r="DK92" i="6" s="1"/>
  <c r="DK76" i="6"/>
  <c r="DK94" i="6" s="1"/>
  <c r="DK78" i="6"/>
  <c r="DK96" i="6" s="1"/>
  <c r="DK80" i="6"/>
  <c r="DK98" i="6" s="1"/>
  <c r="DK6" i="11"/>
  <c r="DK52" i="11" s="1"/>
  <c r="DK106" i="6"/>
  <c r="DK6" i="35"/>
  <c r="DK6" i="22"/>
  <c r="DK6" i="26"/>
  <c r="DK6" i="13"/>
  <c r="DK6" i="14"/>
  <c r="DK6" i="16"/>
  <c r="DK6" i="17"/>
  <c r="DK120" i="6"/>
  <c r="DK105" i="6"/>
  <c r="DK121" i="6"/>
  <c r="DK107" i="6"/>
  <c r="DK122" i="6"/>
  <c r="DK123" i="6"/>
  <c r="DK108" i="6"/>
  <c r="DK124" i="6"/>
  <c r="DK109" i="6"/>
  <c r="DK110" i="6"/>
  <c r="DK125" i="6"/>
  <c r="DK126" i="6"/>
  <c r="DK111" i="6"/>
  <c r="DK112" i="6"/>
  <c r="DK127" i="6"/>
  <c r="DK113" i="6"/>
  <c r="DK128" i="6"/>
  <c r="DK114" i="6"/>
  <c r="DK129" i="6"/>
  <c r="DI84" i="12"/>
  <c r="DI143" i="12"/>
  <c r="DI142" i="12"/>
  <c r="DI144" i="12"/>
  <c r="DI67" i="11"/>
  <c r="DI66" i="11" s="1"/>
  <c r="DP9" i="36"/>
  <c r="DO75" i="36"/>
  <c r="DO64" i="36"/>
  <c r="DO53" i="36"/>
  <c r="DO42" i="36"/>
  <c r="DO31" i="36"/>
  <c r="DO20" i="36"/>
  <c r="DH205" i="6"/>
  <c r="DH212" i="6" s="1"/>
  <c r="DL8" i="12"/>
  <c r="DL8" i="11"/>
  <c r="DL8" i="35"/>
  <c r="DL8" i="14"/>
  <c r="DL8" i="26"/>
  <c r="DL8" i="22"/>
  <c r="DL8" i="13"/>
  <c r="DL8" i="16"/>
  <c r="DL8" i="17"/>
  <c r="DN64" i="6"/>
  <c r="DM8" i="6"/>
  <c r="DM65" i="6"/>
  <c r="DK38" i="11"/>
  <c r="DK46" i="11"/>
  <c r="DH172" i="11"/>
  <c r="DH25" i="12" s="1"/>
  <c r="DH26" i="12" s="1"/>
  <c r="DI247" i="6" l="1"/>
  <c r="DI254" i="6"/>
  <c r="DK234" i="6"/>
  <c r="DK19" i="11" s="1"/>
  <c r="DK18" i="11"/>
  <c r="DJ236" i="6"/>
  <c r="DJ237" i="6" s="1"/>
  <c r="DJ239" i="6" s="1"/>
  <c r="DJ241" i="6" s="1"/>
  <c r="DJ265" i="6" s="1"/>
  <c r="DI24" i="11"/>
  <c r="DE248" i="6"/>
  <c r="DH218" i="6"/>
  <c r="DI209" i="6"/>
  <c r="DI213" i="6"/>
  <c r="DK183" i="6"/>
  <c r="DK167" i="6"/>
  <c r="DL164" i="6"/>
  <c r="DL163" i="6"/>
  <c r="CB16" i="6"/>
  <c r="CC15" i="6"/>
  <c r="DC259" i="6"/>
  <c r="DD250" i="6"/>
  <c r="DD257" i="6"/>
  <c r="DE255" i="6"/>
  <c r="DE256" i="6" s="1"/>
  <c r="DL187" i="11"/>
  <c r="DL188" i="11"/>
  <c r="DE249" i="6"/>
  <c r="DL185" i="11"/>
  <c r="DL186" i="11"/>
  <c r="DE208" i="12"/>
  <c r="DE224" i="12" s="1"/>
  <c r="DE225" i="12" s="1"/>
  <c r="DE226" i="12" s="1"/>
  <c r="DF31" i="12"/>
  <c r="DF37" i="12" s="1"/>
  <c r="DF45" i="12" s="1"/>
  <c r="DF83" i="12" s="1"/>
  <c r="DF85" i="12" s="1"/>
  <c r="DD147" i="12"/>
  <c r="DD85" i="12"/>
  <c r="DD87" i="12" s="1"/>
  <c r="DD113" i="12" s="1"/>
  <c r="DD149" i="12"/>
  <c r="DG29" i="12"/>
  <c r="DH22" i="11"/>
  <c r="DG30" i="12"/>
  <c r="DH25" i="11"/>
  <c r="DG17" i="6"/>
  <c r="DG26" i="11"/>
  <c r="DG28" i="12"/>
  <c r="DH21" i="11"/>
  <c r="DF392" i="6"/>
  <c r="DF26" i="6" s="1"/>
  <c r="DK141" i="6"/>
  <c r="DK142" i="6" s="1"/>
  <c r="DK143" i="6" s="1"/>
  <c r="DK135" i="6"/>
  <c r="DK136" i="6" s="1"/>
  <c r="DJ116" i="11"/>
  <c r="DJ117" i="11" s="1"/>
  <c r="DJ118" i="11" s="1"/>
  <c r="DJ120" i="11" s="1"/>
  <c r="DJ168" i="11" s="1"/>
  <c r="DE85" i="12"/>
  <c r="DE148" i="12"/>
  <c r="DE147" i="12"/>
  <c r="DE149" i="12"/>
  <c r="DK386" i="6"/>
  <c r="DK308" i="6"/>
  <c r="DJ102" i="11"/>
  <c r="DJ103" i="11" s="1"/>
  <c r="DJ104" i="11" s="1"/>
  <c r="DJ106" i="11" s="1"/>
  <c r="DJ167" i="11" s="1"/>
  <c r="DL68" i="11"/>
  <c r="DL70" i="11" s="1"/>
  <c r="DJ88" i="11"/>
  <c r="DJ89" i="11" s="1"/>
  <c r="DJ90" i="11" s="1"/>
  <c r="DJ92" i="11" s="1"/>
  <c r="DJ166" i="11" s="1"/>
  <c r="DE26" i="6"/>
  <c r="DK100" i="6"/>
  <c r="DK206" i="6" s="1"/>
  <c r="DJ148" i="11"/>
  <c r="DJ170" i="11" s="1"/>
  <c r="DI56" i="11"/>
  <c r="DJ162" i="11"/>
  <c r="DJ171" i="11" s="1"/>
  <c r="DJ134" i="11"/>
  <c r="DJ169" i="11" s="1"/>
  <c r="DH387" i="6"/>
  <c r="DH381" i="6"/>
  <c r="DI57" i="11"/>
  <c r="DI40" i="12" s="1"/>
  <c r="DM8" i="12"/>
  <c r="DM8" i="35"/>
  <c r="DM8" i="14"/>
  <c r="DM8" i="26"/>
  <c r="DM8" i="22"/>
  <c r="DM8" i="11"/>
  <c r="DM8" i="16"/>
  <c r="DM8" i="17"/>
  <c r="DM8" i="13"/>
  <c r="DL134" i="12"/>
  <c r="DL92" i="12"/>
  <c r="DL201" i="11" s="1"/>
  <c r="DK380" i="6"/>
  <c r="DK130" i="6"/>
  <c r="DK91" i="11"/>
  <c r="DK105" i="11"/>
  <c r="DK58" i="11"/>
  <c r="DK41" i="12" s="1"/>
  <c r="DK119" i="11"/>
  <c r="DK133" i="11"/>
  <c r="DK130" i="11" s="1"/>
  <c r="DK131" i="11" s="1"/>
  <c r="DK132" i="11" s="1"/>
  <c r="DK147" i="11"/>
  <c r="DK144" i="11" s="1"/>
  <c r="DK145" i="11" s="1"/>
  <c r="DK146" i="11" s="1"/>
  <c r="DK161" i="11"/>
  <c r="DK158" i="11" s="1"/>
  <c r="DK159" i="11" s="1"/>
  <c r="DK160" i="11" s="1"/>
  <c r="DK14" i="11"/>
  <c r="DL216" i="12"/>
  <c r="DJ30" i="11"/>
  <c r="DJ204" i="6"/>
  <c r="DJ20" i="6"/>
  <c r="DJ396" i="6" s="1"/>
  <c r="DK7" i="12"/>
  <c r="DK7" i="11"/>
  <c r="DK330" i="6"/>
  <c r="DK331" i="6" s="1"/>
  <c r="DK7" i="13"/>
  <c r="DK7" i="26"/>
  <c r="DK7" i="17"/>
  <c r="DK7" i="14"/>
  <c r="DK7" i="35"/>
  <c r="DK7" i="16"/>
  <c r="DK7" i="22"/>
  <c r="DL7" i="6"/>
  <c r="DL233" i="6" s="1"/>
  <c r="DL12" i="12"/>
  <c r="DL13" i="11"/>
  <c r="DG390" i="6"/>
  <c r="DG384" i="6"/>
  <c r="DH378" i="6"/>
  <c r="DL6" i="12"/>
  <c r="DL13" i="12" s="1"/>
  <c r="DL72" i="6"/>
  <c r="DL74" i="6"/>
  <c r="DL92" i="6" s="1"/>
  <c r="DL76" i="6"/>
  <c r="DL94" i="6" s="1"/>
  <c r="DL78" i="6"/>
  <c r="DL96" i="6" s="1"/>
  <c r="DL80" i="6"/>
  <c r="DL98" i="6" s="1"/>
  <c r="DL73" i="6"/>
  <c r="DL91" i="6" s="1"/>
  <c r="DL75" i="6"/>
  <c r="DL93" i="6" s="1"/>
  <c r="DL77" i="6"/>
  <c r="DL95" i="6" s="1"/>
  <c r="DL79" i="6"/>
  <c r="DL97" i="6" s="1"/>
  <c r="DL81" i="6"/>
  <c r="DL99" i="6" s="1"/>
  <c r="DL6" i="11"/>
  <c r="DL52" i="11" s="1"/>
  <c r="DL106" i="6"/>
  <c r="DL6" i="35"/>
  <c r="DL6" i="22"/>
  <c r="DL6" i="14"/>
  <c r="DL6" i="26"/>
  <c r="DL6" i="16"/>
  <c r="DL6" i="17"/>
  <c r="DL6" i="13"/>
  <c r="DL105" i="6"/>
  <c r="DL121" i="6"/>
  <c r="DL120" i="6"/>
  <c r="DL107" i="6"/>
  <c r="DL122" i="6"/>
  <c r="DL108" i="6"/>
  <c r="DL123" i="6"/>
  <c r="DL109" i="6"/>
  <c r="DL124" i="6"/>
  <c r="DL110" i="6"/>
  <c r="DL125" i="6"/>
  <c r="DL126" i="6"/>
  <c r="DL111" i="6"/>
  <c r="DL112" i="6"/>
  <c r="DL127" i="6"/>
  <c r="DL113" i="6"/>
  <c r="DL128" i="6"/>
  <c r="DL114" i="6"/>
  <c r="DL129" i="6"/>
  <c r="DI172" i="11"/>
  <c r="DI25" i="12" s="1"/>
  <c r="DI26" i="12" s="1"/>
  <c r="DM12" i="11"/>
  <c r="DM66" i="6"/>
  <c r="DO64" i="6"/>
  <c r="DN65" i="6"/>
  <c r="DN8" i="6"/>
  <c r="DP75" i="36"/>
  <c r="DP64" i="36"/>
  <c r="DP53" i="36"/>
  <c r="DP42" i="36"/>
  <c r="DP31" i="36"/>
  <c r="DP20" i="36"/>
  <c r="DQ9" i="36"/>
  <c r="DI217" i="12"/>
  <c r="DI107" i="12"/>
  <c r="DK285" i="6"/>
  <c r="DK338" i="6"/>
  <c r="DK389" i="6"/>
  <c r="DK115" i="6"/>
  <c r="DK298" i="6"/>
  <c r="DK383" i="6"/>
  <c r="DK348" i="6"/>
  <c r="DK82" i="6"/>
  <c r="DK83" i="6" s="1"/>
  <c r="DK14" i="12"/>
  <c r="DK15" i="12" s="1"/>
  <c r="DK206" i="12"/>
  <c r="DK262" i="12" s="1"/>
  <c r="DI205" i="6"/>
  <c r="DI212" i="6" s="1"/>
  <c r="DJ347" i="6"/>
  <c r="DJ349" i="6" s="1"/>
  <c r="DL38" i="11"/>
  <c r="DL46" i="11"/>
  <c r="DI45" i="11"/>
  <c r="DJ47" i="11" s="1"/>
  <c r="DI37" i="11"/>
  <c r="DJ39" i="11" s="1"/>
  <c r="DI375" i="6"/>
  <c r="DI376" i="6" s="1"/>
  <c r="DI377" i="6" s="1"/>
  <c r="DI31" i="11"/>
  <c r="DN63" i="6"/>
  <c r="DM6" i="6"/>
  <c r="DM67" i="6"/>
  <c r="DJ84" i="12"/>
  <c r="DJ143" i="12"/>
  <c r="DJ144" i="12"/>
  <c r="DJ67" i="11"/>
  <c r="DJ66" i="11" s="1"/>
  <c r="DJ142" i="12"/>
  <c r="DH39" i="12"/>
  <c r="DH43" i="12" s="1"/>
  <c r="DH59" i="11"/>
  <c r="DH71" i="11" s="1"/>
  <c r="DH72" i="11" s="1"/>
  <c r="DJ247" i="6" l="1"/>
  <c r="DJ254" i="6"/>
  <c r="DL234" i="6"/>
  <c r="DL19" i="11" s="1"/>
  <c r="DL18" i="11"/>
  <c r="DK236" i="6"/>
  <c r="DK237" i="6" s="1"/>
  <c r="DK239" i="6" s="1"/>
  <c r="DK241" i="6" s="1"/>
  <c r="DK265" i="6" s="1"/>
  <c r="DJ24" i="11"/>
  <c r="DF248" i="6"/>
  <c r="DF249" i="6" s="1"/>
  <c r="DI218" i="6"/>
  <c r="DJ209" i="6"/>
  <c r="DJ213" i="6"/>
  <c r="DL183" i="6"/>
  <c r="DL167" i="6"/>
  <c r="DM164" i="6"/>
  <c r="DM163" i="6"/>
  <c r="CC16" i="6"/>
  <c r="CD15" i="6"/>
  <c r="DD259" i="6"/>
  <c r="DE250" i="6"/>
  <c r="DE257" i="6"/>
  <c r="DF255" i="6"/>
  <c r="DF256" i="6" s="1"/>
  <c r="DM187" i="11"/>
  <c r="DM188" i="11"/>
  <c r="DM185" i="11"/>
  <c r="DM186" i="11"/>
  <c r="DF148" i="12"/>
  <c r="DF147" i="12"/>
  <c r="DE87" i="12"/>
  <c r="DE113" i="12" s="1"/>
  <c r="DF149" i="12"/>
  <c r="DF208" i="12"/>
  <c r="DF224" i="12" s="1"/>
  <c r="DF225" i="12" s="1"/>
  <c r="DF226" i="12" s="1"/>
  <c r="DG31" i="12"/>
  <c r="DG37" i="12" s="1"/>
  <c r="DG45" i="12" s="1"/>
  <c r="DG208" i="12" s="1"/>
  <c r="DG224" i="12" s="1"/>
  <c r="DG225" i="12" s="1"/>
  <c r="DG226" i="12" s="1"/>
  <c r="DH17" i="6"/>
  <c r="DH26" i="11"/>
  <c r="DH30" i="12"/>
  <c r="DI25" i="11"/>
  <c r="DH29" i="12"/>
  <c r="DI22" i="11"/>
  <c r="DH28" i="12"/>
  <c r="DI21" i="11"/>
  <c r="DF13" i="26"/>
  <c r="DL141" i="6"/>
  <c r="DL142" i="6" s="1"/>
  <c r="DL143" i="6" s="1"/>
  <c r="DL135" i="6"/>
  <c r="DL136" i="6" s="1"/>
  <c r="DK116" i="11"/>
  <c r="DK117" i="11" s="1"/>
  <c r="DK118" i="11" s="1"/>
  <c r="DK120" i="11" s="1"/>
  <c r="DK168" i="11" s="1"/>
  <c r="DF87" i="12"/>
  <c r="DF113" i="12" s="1"/>
  <c r="DL308" i="6"/>
  <c r="DL386" i="6"/>
  <c r="DM68" i="11"/>
  <c r="DM70" i="11" s="1"/>
  <c r="DK102" i="11"/>
  <c r="DK103" i="11" s="1"/>
  <c r="DK104" i="11" s="1"/>
  <c r="DK106" i="11" s="1"/>
  <c r="DK167" i="11" s="1"/>
  <c r="DK88" i="11"/>
  <c r="DK89" i="11" s="1"/>
  <c r="DK90" i="11" s="1"/>
  <c r="DK92" i="11" s="1"/>
  <c r="DK166" i="11" s="1"/>
  <c r="DG392" i="6"/>
  <c r="DG13" i="26" s="1"/>
  <c r="DJ172" i="11"/>
  <c r="DJ25" i="12" s="1"/>
  <c r="DJ26" i="12" s="1"/>
  <c r="DJ56" i="11"/>
  <c r="DK162" i="11"/>
  <c r="DK171" i="11" s="1"/>
  <c r="DK134" i="11"/>
  <c r="DK169" i="11" s="1"/>
  <c r="DI387" i="6"/>
  <c r="DI381" i="6"/>
  <c r="DJ57" i="11"/>
  <c r="DJ40" i="12" s="1"/>
  <c r="DK148" i="11"/>
  <c r="DK170" i="11" s="1"/>
  <c r="DM6" i="12"/>
  <c r="DM13" i="12" s="1"/>
  <c r="DM73" i="6"/>
  <c r="DM91" i="6" s="1"/>
  <c r="DM75" i="6"/>
  <c r="DM93" i="6" s="1"/>
  <c r="DM77" i="6"/>
  <c r="DM95" i="6" s="1"/>
  <c r="DM79" i="6"/>
  <c r="DM97" i="6" s="1"/>
  <c r="DM81" i="6"/>
  <c r="DM99" i="6" s="1"/>
  <c r="DM72" i="6"/>
  <c r="DM74" i="6"/>
  <c r="DM92" i="6" s="1"/>
  <c r="DM76" i="6"/>
  <c r="DM94" i="6" s="1"/>
  <c r="DM78" i="6"/>
  <c r="DM96" i="6" s="1"/>
  <c r="DM80" i="6"/>
  <c r="DM98" i="6" s="1"/>
  <c r="DM6" i="11"/>
  <c r="DM52" i="11" s="1"/>
  <c r="DM106" i="6"/>
  <c r="DM6" i="35"/>
  <c r="DM6" i="22"/>
  <c r="DM6" i="14"/>
  <c r="DM6" i="13"/>
  <c r="DM6" i="26"/>
  <c r="DM6" i="16"/>
  <c r="DM6" i="17"/>
  <c r="DM120" i="6"/>
  <c r="DM105" i="6"/>
  <c r="DM121" i="6"/>
  <c r="DM107" i="6"/>
  <c r="DM122" i="6"/>
  <c r="DM123" i="6"/>
  <c r="DM108" i="6"/>
  <c r="DM124" i="6"/>
  <c r="DM109" i="6"/>
  <c r="DM110" i="6"/>
  <c r="DM125" i="6"/>
  <c r="DM126" i="6"/>
  <c r="DM111" i="6"/>
  <c r="DM112" i="6"/>
  <c r="DM127" i="6"/>
  <c r="DM113" i="6"/>
  <c r="DM128" i="6"/>
  <c r="DM114" i="6"/>
  <c r="DM129" i="6"/>
  <c r="DK204" i="6"/>
  <c r="DK20" i="6"/>
  <c r="DK396" i="6" s="1"/>
  <c r="DN8" i="12"/>
  <c r="DN8" i="11"/>
  <c r="DN8" i="35"/>
  <c r="DN8" i="13"/>
  <c r="DN8" i="14"/>
  <c r="DN8" i="26"/>
  <c r="DN8" i="22"/>
  <c r="DN8" i="16"/>
  <c r="DN8" i="17"/>
  <c r="DP64" i="6"/>
  <c r="DO8" i="6"/>
  <c r="DO65" i="6"/>
  <c r="DM38" i="11"/>
  <c r="DM46" i="11"/>
  <c r="DL380" i="6"/>
  <c r="DL130" i="6"/>
  <c r="DL338" i="6"/>
  <c r="DL285" i="6"/>
  <c r="DL389" i="6"/>
  <c r="DL115" i="6"/>
  <c r="DL91" i="11"/>
  <c r="DL105" i="11"/>
  <c r="DL58" i="11"/>
  <c r="DL41" i="12" s="1"/>
  <c r="DL119" i="11"/>
  <c r="DL133" i="11"/>
  <c r="DL130" i="11" s="1"/>
  <c r="DL131" i="11" s="1"/>
  <c r="DL132" i="11" s="1"/>
  <c r="DL147" i="11"/>
  <c r="DL144" i="11" s="1"/>
  <c r="DL145" i="11" s="1"/>
  <c r="DL146" i="11" s="1"/>
  <c r="DL161" i="11"/>
  <c r="DL158" i="11" s="1"/>
  <c r="DL159" i="11" s="1"/>
  <c r="DL160" i="11" s="1"/>
  <c r="DL14" i="11"/>
  <c r="DL348" i="6"/>
  <c r="DL82" i="6"/>
  <c r="DL83" i="6" s="1"/>
  <c r="DH390" i="6"/>
  <c r="DI378" i="6"/>
  <c r="DH384" i="6"/>
  <c r="DK30" i="11"/>
  <c r="DM134" i="12"/>
  <c r="DM92" i="12"/>
  <c r="DM201" i="11" s="1"/>
  <c r="DI39" i="12"/>
  <c r="DI43" i="12" s="1"/>
  <c r="DI59" i="11"/>
  <c r="DI71" i="11" s="1"/>
  <c r="DI72" i="11" s="1"/>
  <c r="DJ217" i="12"/>
  <c r="DJ107" i="12"/>
  <c r="DN6" i="6"/>
  <c r="DO63" i="6"/>
  <c r="DN67" i="6"/>
  <c r="DK84" i="12"/>
  <c r="DK143" i="12"/>
  <c r="DK142" i="12"/>
  <c r="DK144" i="12"/>
  <c r="DK67" i="11"/>
  <c r="DK66" i="11" s="1"/>
  <c r="DK347" i="6"/>
  <c r="DK349" i="6" s="1"/>
  <c r="DR9" i="36"/>
  <c r="DQ75" i="36"/>
  <c r="DQ64" i="36"/>
  <c r="DQ53" i="36"/>
  <c r="DQ42" i="36"/>
  <c r="DQ31" i="36"/>
  <c r="DQ20" i="36"/>
  <c r="DN12" i="11"/>
  <c r="DN66" i="6"/>
  <c r="DM12" i="12"/>
  <c r="DM7" i="6"/>
  <c r="DM233" i="6" s="1"/>
  <c r="DM13" i="11"/>
  <c r="DL298" i="6"/>
  <c r="DL383" i="6"/>
  <c r="DL14" i="12"/>
  <c r="DL15" i="12" s="1"/>
  <c r="DL206" i="12"/>
  <c r="DL262" i="12" s="1"/>
  <c r="DL7" i="12"/>
  <c r="DL7" i="11"/>
  <c r="DL330" i="6"/>
  <c r="DL331" i="6" s="1"/>
  <c r="DL7" i="35"/>
  <c r="DL7" i="16"/>
  <c r="DL7" i="22"/>
  <c r="DL7" i="13"/>
  <c r="DL7" i="26"/>
  <c r="DL7" i="17"/>
  <c r="DL7" i="14"/>
  <c r="DJ205" i="6"/>
  <c r="DJ212" i="6" s="1"/>
  <c r="DJ45" i="11"/>
  <c r="DK47" i="11" s="1"/>
  <c r="DJ37" i="11"/>
  <c r="DK39" i="11" s="1"/>
  <c r="DJ375" i="6"/>
  <c r="DJ376" i="6" s="1"/>
  <c r="DJ377" i="6" s="1"/>
  <c r="DJ31" i="11"/>
  <c r="DM216" i="12"/>
  <c r="DL90" i="6"/>
  <c r="DK247" i="6" l="1"/>
  <c r="DK254" i="6"/>
  <c r="DL236" i="6"/>
  <c r="DL237" i="6" s="1"/>
  <c r="DL239" i="6" s="1"/>
  <c r="DL241" i="6" s="1"/>
  <c r="DL265" i="6" s="1"/>
  <c r="DK24" i="11"/>
  <c r="DM234" i="6"/>
  <c r="DM19" i="11" s="1"/>
  <c r="DM18" i="11"/>
  <c r="DG248" i="6"/>
  <c r="DG249" i="6" s="1"/>
  <c r="DJ218" i="6"/>
  <c r="DK209" i="6"/>
  <c r="DK213" i="6"/>
  <c r="DM167" i="6"/>
  <c r="DM183" i="6"/>
  <c r="DN164" i="6"/>
  <c r="DN163" i="6"/>
  <c r="CD16" i="6"/>
  <c r="CE15" i="6"/>
  <c r="DE259" i="6"/>
  <c r="DF250" i="6"/>
  <c r="DF257" i="6"/>
  <c r="DG255" i="6"/>
  <c r="DG256" i="6" s="1"/>
  <c r="DN187" i="11"/>
  <c r="DN188" i="11"/>
  <c r="DN185" i="11"/>
  <c r="DN186" i="11"/>
  <c r="DG83" i="12"/>
  <c r="DG85" i="12" s="1"/>
  <c r="DG87" i="12" s="1"/>
  <c r="DG113" i="12" s="1"/>
  <c r="DJ22" i="11"/>
  <c r="DI29" i="12"/>
  <c r="DI30" i="12"/>
  <c r="DJ25" i="11"/>
  <c r="DI26" i="11"/>
  <c r="DI17" i="6"/>
  <c r="DH31" i="12"/>
  <c r="DH37" i="12" s="1"/>
  <c r="DH45" i="12" s="1"/>
  <c r="DH208" i="12" s="1"/>
  <c r="DH224" i="12" s="1"/>
  <c r="DH225" i="12" s="1"/>
  <c r="DH226" i="12" s="1"/>
  <c r="DJ21" i="11"/>
  <c r="DI28" i="12"/>
  <c r="DM135" i="6"/>
  <c r="DM136" i="6" s="1"/>
  <c r="DM141" i="6"/>
  <c r="DM142" i="6" s="1"/>
  <c r="DM143" i="6" s="1"/>
  <c r="DL116" i="11"/>
  <c r="DL117" i="11" s="1"/>
  <c r="DL118" i="11" s="1"/>
  <c r="DL120" i="11" s="1"/>
  <c r="DL168" i="11" s="1"/>
  <c r="DH392" i="6"/>
  <c r="DH13" i="26" s="1"/>
  <c r="DG26" i="6"/>
  <c r="DM308" i="6"/>
  <c r="DM386" i="6"/>
  <c r="DN68" i="11"/>
  <c r="DN70" i="11" s="1"/>
  <c r="DL88" i="11"/>
  <c r="DL89" i="11" s="1"/>
  <c r="DL90" i="11" s="1"/>
  <c r="DL92" i="11" s="1"/>
  <c r="DL166" i="11" s="1"/>
  <c r="DL102" i="11"/>
  <c r="DL103" i="11" s="1"/>
  <c r="DL104" i="11" s="1"/>
  <c r="DL106" i="11" s="1"/>
  <c r="DL167" i="11" s="1"/>
  <c r="DK56" i="11"/>
  <c r="DL148" i="11"/>
  <c r="DL170" i="11" s="1"/>
  <c r="DJ387" i="6"/>
  <c r="DJ381" i="6"/>
  <c r="DK57" i="11"/>
  <c r="DK40" i="12" s="1"/>
  <c r="DL162" i="11"/>
  <c r="DL171" i="11" s="1"/>
  <c r="DL134" i="11"/>
  <c r="DL169" i="11" s="1"/>
  <c r="DL84" i="12"/>
  <c r="DL143" i="12"/>
  <c r="DL144" i="12"/>
  <c r="DL67" i="11"/>
  <c r="DL66" i="11" s="1"/>
  <c r="DL142" i="12"/>
  <c r="DM7" i="12"/>
  <c r="DM7" i="11"/>
  <c r="DM330" i="6"/>
  <c r="DM331" i="6" s="1"/>
  <c r="DM7" i="13"/>
  <c r="DM7" i="26"/>
  <c r="DM7" i="17"/>
  <c r="DM7" i="14"/>
  <c r="DM7" i="35"/>
  <c r="DM7" i="16"/>
  <c r="DM7" i="22"/>
  <c r="DN7" i="6"/>
  <c r="DN233" i="6" s="1"/>
  <c r="DN12" i="12"/>
  <c r="DN13" i="11"/>
  <c r="DR75" i="36"/>
  <c r="DR64" i="36"/>
  <c r="DR53" i="36"/>
  <c r="DR42" i="36"/>
  <c r="DR31" i="36"/>
  <c r="DR20" i="36"/>
  <c r="DS9" i="36"/>
  <c r="DK217" i="12"/>
  <c r="DK107" i="12"/>
  <c r="DP63" i="6"/>
  <c r="DO6" i="6"/>
  <c r="DO67" i="6"/>
  <c r="DN216" i="12"/>
  <c r="DI390" i="6"/>
  <c r="DI384" i="6"/>
  <c r="DJ378" i="6"/>
  <c r="DL204" i="6"/>
  <c r="DL20" i="6"/>
  <c r="DL396" i="6" s="1"/>
  <c r="DO12" i="11"/>
  <c r="DO66" i="6"/>
  <c r="DQ64" i="6"/>
  <c r="DP65" i="6"/>
  <c r="DP8" i="6"/>
  <c r="DK205" i="6"/>
  <c r="DK212" i="6" s="1"/>
  <c r="DM285" i="6"/>
  <c r="DM338" i="6"/>
  <c r="DM389" i="6"/>
  <c r="DM115" i="6"/>
  <c r="DM298" i="6"/>
  <c r="DM383" i="6"/>
  <c r="DM348" i="6"/>
  <c r="DM82" i="6"/>
  <c r="DM83" i="6" s="1"/>
  <c r="DM14" i="12"/>
  <c r="DM15" i="12" s="1"/>
  <c r="DM206" i="12"/>
  <c r="DM262" i="12" s="1"/>
  <c r="DJ39" i="12"/>
  <c r="DJ43" i="12" s="1"/>
  <c r="DJ59" i="11"/>
  <c r="DJ71" i="11" s="1"/>
  <c r="DJ72" i="11" s="1"/>
  <c r="DL100" i="6"/>
  <c r="DL206" i="6" s="1"/>
  <c r="DL30" i="11"/>
  <c r="DN38" i="11"/>
  <c r="DN46" i="11"/>
  <c r="DN6" i="12"/>
  <c r="DN13" i="12" s="1"/>
  <c r="DN72" i="6"/>
  <c r="DN90" i="6" s="1"/>
  <c r="DN74" i="6"/>
  <c r="DN92" i="6" s="1"/>
  <c r="DN76" i="6"/>
  <c r="DN94" i="6" s="1"/>
  <c r="DN78" i="6"/>
  <c r="DN96" i="6" s="1"/>
  <c r="DN80" i="6"/>
  <c r="DN98" i="6" s="1"/>
  <c r="DN73" i="6"/>
  <c r="DN91" i="6" s="1"/>
  <c r="DN75" i="6"/>
  <c r="DN93" i="6" s="1"/>
  <c r="DN77" i="6"/>
  <c r="DN95" i="6" s="1"/>
  <c r="DN79" i="6"/>
  <c r="DN97" i="6" s="1"/>
  <c r="DN81" i="6"/>
  <c r="DN99" i="6" s="1"/>
  <c r="DN6" i="11"/>
  <c r="DN52" i="11" s="1"/>
  <c r="DN106" i="6"/>
  <c r="DN6" i="35"/>
  <c r="DN6" i="22"/>
  <c r="DN6" i="14"/>
  <c r="DN6" i="26"/>
  <c r="DN6" i="16"/>
  <c r="DN6" i="17"/>
  <c r="DN6" i="13"/>
  <c r="DN105" i="6"/>
  <c r="DN121" i="6"/>
  <c r="DN120" i="6"/>
  <c r="DN107" i="6"/>
  <c r="DN122" i="6"/>
  <c r="DN108" i="6"/>
  <c r="DN123" i="6"/>
  <c r="DN109" i="6"/>
  <c r="DN124" i="6"/>
  <c r="DN110" i="6"/>
  <c r="DN125" i="6"/>
  <c r="DN126" i="6"/>
  <c r="DN111" i="6"/>
  <c r="DN112" i="6"/>
  <c r="DN127" i="6"/>
  <c r="DN113" i="6"/>
  <c r="DN128" i="6"/>
  <c r="DN114" i="6"/>
  <c r="DN129" i="6"/>
  <c r="DK45" i="11"/>
  <c r="DL47" i="11" s="1"/>
  <c r="DK37" i="11"/>
  <c r="DL39" i="11" s="1"/>
  <c r="DK375" i="6"/>
  <c r="DK376" i="6" s="1"/>
  <c r="DK377" i="6" s="1"/>
  <c r="DK31" i="11"/>
  <c r="DL347" i="6"/>
  <c r="DL349" i="6" s="1"/>
  <c r="DO8" i="12"/>
  <c r="DO8" i="35"/>
  <c r="DO8" i="14"/>
  <c r="DO8" i="26"/>
  <c r="DO8" i="22"/>
  <c r="DO8" i="11"/>
  <c r="DO8" i="16"/>
  <c r="DO8" i="17"/>
  <c r="DO8" i="13"/>
  <c r="DN134" i="12"/>
  <c r="DN92" i="12"/>
  <c r="DN201" i="11" s="1"/>
  <c r="DM380" i="6"/>
  <c r="DM130" i="6"/>
  <c r="DM91" i="11"/>
  <c r="DM88" i="11" s="1"/>
  <c r="DM89" i="11" s="1"/>
  <c r="DM105" i="11"/>
  <c r="DM102" i="11" s="1"/>
  <c r="DM103" i="11" s="1"/>
  <c r="DM58" i="11"/>
  <c r="DM41" i="12" s="1"/>
  <c r="DM119" i="11"/>
  <c r="DM116" i="11" s="1"/>
  <c r="DM117" i="11" s="1"/>
  <c r="DM133" i="11"/>
  <c r="DM130" i="11" s="1"/>
  <c r="DM131" i="11" s="1"/>
  <c r="DM132" i="11" s="1"/>
  <c r="DM147" i="11"/>
  <c r="DM144" i="11" s="1"/>
  <c r="DM145" i="11" s="1"/>
  <c r="DM146" i="11" s="1"/>
  <c r="DM161" i="11"/>
  <c r="DM158" i="11" s="1"/>
  <c r="DM159" i="11" s="1"/>
  <c r="DM160" i="11" s="1"/>
  <c r="DM14" i="11"/>
  <c r="DM90" i="6"/>
  <c r="DK172" i="11"/>
  <c r="DK25" i="12" s="1"/>
  <c r="DK26" i="12" s="1"/>
  <c r="DL247" i="6" l="1"/>
  <c r="DL254" i="6"/>
  <c r="DN234" i="6"/>
  <c r="DN19" i="11" s="1"/>
  <c r="DN18" i="11"/>
  <c r="DM236" i="6"/>
  <c r="DM237" i="6" s="1"/>
  <c r="DM239" i="6" s="1"/>
  <c r="DM241" i="6" s="1"/>
  <c r="DM265" i="6" s="1"/>
  <c r="DL24" i="11"/>
  <c r="DH248" i="6"/>
  <c r="DH249" i="6" s="1"/>
  <c r="DK218" i="6"/>
  <c r="DN167" i="6"/>
  <c r="DN183" i="6"/>
  <c r="DO164" i="6"/>
  <c r="DO163" i="6"/>
  <c r="CE16" i="6"/>
  <c r="CF15" i="6"/>
  <c r="DH255" i="6"/>
  <c r="DF259" i="6"/>
  <c r="DG250" i="6"/>
  <c r="DG257" i="6"/>
  <c r="DO187" i="11"/>
  <c r="DO188" i="11"/>
  <c r="DH256" i="6"/>
  <c r="DO185" i="11"/>
  <c r="DO186" i="11"/>
  <c r="DH83" i="12"/>
  <c r="DH85" i="12" s="1"/>
  <c r="DH87" i="12" s="1"/>
  <c r="DH113" i="12" s="1"/>
  <c r="DG149" i="12"/>
  <c r="DG147" i="12"/>
  <c r="DG148" i="12"/>
  <c r="DI31" i="12"/>
  <c r="DJ17" i="6"/>
  <c r="DJ26" i="11"/>
  <c r="DJ30" i="12"/>
  <c r="DK25" i="11"/>
  <c r="DK22" i="11"/>
  <c r="DJ29" i="12"/>
  <c r="DK21" i="11"/>
  <c r="DJ28" i="12"/>
  <c r="DM118" i="11"/>
  <c r="DM120" i="11" s="1"/>
  <c r="DM168" i="11" s="1"/>
  <c r="DH26" i="6"/>
  <c r="DN135" i="6"/>
  <c r="DN136" i="6" s="1"/>
  <c r="DN141" i="6"/>
  <c r="DN142" i="6" s="1"/>
  <c r="DN143" i="6" s="1"/>
  <c r="DM90" i="11"/>
  <c r="DM92" i="11" s="1"/>
  <c r="DM166" i="11" s="1"/>
  <c r="DM104" i="11"/>
  <c r="DM106" i="11" s="1"/>
  <c r="DM167" i="11" s="1"/>
  <c r="DN308" i="6"/>
  <c r="DN386" i="6"/>
  <c r="DO68" i="11"/>
  <c r="DO70" i="11" s="1"/>
  <c r="DI392" i="6"/>
  <c r="DI26" i="6" s="1"/>
  <c r="DL172" i="11"/>
  <c r="DL25" i="12" s="1"/>
  <c r="DL26" i="12" s="1"/>
  <c r="DM148" i="11"/>
  <c r="DM170" i="11" s="1"/>
  <c r="DL56" i="11"/>
  <c r="DM162" i="11"/>
  <c r="DM171" i="11" s="1"/>
  <c r="DM134" i="11"/>
  <c r="DM169" i="11" s="1"/>
  <c r="DK387" i="6"/>
  <c r="DK381" i="6"/>
  <c r="DL57" i="11"/>
  <c r="DL40" i="12" s="1"/>
  <c r="DO134" i="12"/>
  <c r="DO92" i="12"/>
  <c r="DO201" i="11" s="1"/>
  <c r="DN298" i="6"/>
  <c r="DN383" i="6"/>
  <c r="DN14" i="12"/>
  <c r="DN15" i="12" s="1"/>
  <c r="DN206" i="12"/>
  <c r="DN262" i="12" s="1"/>
  <c r="DM204" i="6"/>
  <c r="DM20" i="6"/>
  <c r="DM396" i="6" s="1"/>
  <c r="DP8" i="12"/>
  <c r="DP8" i="11"/>
  <c r="DP8" i="35"/>
  <c r="DP8" i="14"/>
  <c r="DP8" i="26"/>
  <c r="DP8" i="22"/>
  <c r="DP8" i="13"/>
  <c r="DP8" i="16"/>
  <c r="DP8" i="17"/>
  <c r="DR64" i="6"/>
  <c r="DQ8" i="6"/>
  <c r="DQ65" i="6"/>
  <c r="DO38" i="11"/>
  <c r="DO46" i="11"/>
  <c r="DL205" i="6"/>
  <c r="DL212" i="6" s="1"/>
  <c r="DL213" i="6" s="1"/>
  <c r="DJ390" i="6"/>
  <c r="DK378" i="6"/>
  <c r="DJ384" i="6"/>
  <c r="DO6" i="12"/>
  <c r="DO13" i="12" s="1"/>
  <c r="DO73" i="6"/>
  <c r="DO91" i="6" s="1"/>
  <c r="DO75" i="6"/>
  <c r="DO93" i="6" s="1"/>
  <c r="DO77" i="6"/>
  <c r="DO95" i="6" s="1"/>
  <c r="DO79" i="6"/>
  <c r="DO97" i="6" s="1"/>
  <c r="DO81" i="6"/>
  <c r="DO99" i="6" s="1"/>
  <c r="DO72" i="6"/>
  <c r="DO90" i="6" s="1"/>
  <c r="DO74" i="6"/>
  <c r="DO92" i="6" s="1"/>
  <c r="DO76" i="6"/>
  <c r="DO94" i="6" s="1"/>
  <c r="DO78" i="6"/>
  <c r="DO96" i="6" s="1"/>
  <c r="DO80" i="6"/>
  <c r="DO98" i="6" s="1"/>
  <c r="DO6" i="11"/>
  <c r="DO52" i="11" s="1"/>
  <c r="DO106" i="6"/>
  <c r="DO6" i="35"/>
  <c r="DO6" i="22"/>
  <c r="DO6" i="26"/>
  <c r="DO6" i="13"/>
  <c r="DO6" i="14"/>
  <c r="DO6" i="16"/>
  <c r="DO6" i="17"/>
  <c r="DO120" i="6"/>
  <c r="DO105" i="6"/>
  <c r="DO121" i="6"/>
  <c r="DO107" i="6"/>
  <c r="DO122" i="6"/>
  <c r="DO123" i="6"/>
  <c r="DO108" i="6"/>
  <c r="DO124" i="6"/>
  <c r="DO109" i="6"/>
  <c r="DO110" i="6"/>
  <c r="DO125" i="6"/>
  <c r="DO111" i="6"/>
  <c r="DO126" i="6"/>
  <c r="DO112" i="6"/>
  <c r="DO127" i="6"/>
  <c r="DO113" i="6"/>
  <c r="DO128" i="6"/>
  <c r="DO114" i="6"/>
  <c r="DO129" i="6"/>
  <c r="DN7" i="12"/>
  <c r="DN7" i="11"/>
  <c r="DN330" i="6"/>
  <c r="DN331" i="6" s="1"/>
  <c r="DN7" i="35"/>
  <c r="DN7" i="16"/>
  <c r="DN7" i="22"/>
  <c r="DN7" i="13"/>
  <c r="DN7" i="26"/>
  <c r="DN7" i="17"/>
  <c r="DN7" i="14"/>
  <c r="DK39" i="12"/>
  <c r="DK43" i="12" s="1"/>
  <c r="DK59" i="11"/>
  <c r="DK71" i="11" s="1"/>
  <c r="DK72" i="11" s="1"/>
  <c r="DM100" i="6"/>
  <c r="DM206" i="6" s="1"/>
  <c r="DO216" i="12"/>
  <c r="DN380" i="6"/>
  <c r="DN130" i="6"/>
  <c r="DN338" i="6"/>
  <c r="DN285" i="6"/>
  <c r="DN389" i="6"/>
  <c r="DN115" i="6"/>
  <c r="DN100" i="6"/>
  <c r="DN206" i="6" s="1"/>
  <c r="DN91" i="11"/>
  <c r="DN105" i="11"/>
  <c r="DN102" i="11" s="1"/>
  <c r="DN103" i="11" s="1"/>
  <c r="DN58" i="11"/>
  <c r="DN41" i="12" s="1"/>
  <c r="DN119" i="11"/>
  <c r="DN116" i="11" s="1"/>
  <c r="DN117" i="11" s="1"/>
  <c r="DN133" i="11"/>
  <c r="DN130" i="11" s="1"/>
  <c r="DN131" i="11" s="1"/>
  <c r="DN132" i="11" s="1"/>
  <c r="DN147" i="11"/>
  <c r="DN144" i="11" s="1"/>
  <c r="DN145" i="11" s="1"/>
  <c r="DN146" i="11" s="1"/>
  <c r="DN161" i="11"/>
  <c r="DN158" i="11" s="1"/>
  <c r="DN159" i="11" s="1"/>
  <c r="DN160" i="11" s="1"/>
  <c r="DN14" i="11"/>
  <c r="DN348" i="6"/>
  <c r="DN82" i="6"/>
  <c r="DN83" i="6" s="1"/>
  <c r="DL45" i="11"/>
  <c r="DM47" i="11" s="1"/>
  <c r="DL37" i="11"/>
  <c r="DM39" i="11" s="1"/>
  <c r="DL375" i="6"/>
  <c r="DL376" i="6" s="1"/>
  <c r="DL377" i="6" s="1"/>
  <c r="DL31" i="11"/>
  <c r="DM84" i="12"/>
  <c r="DM143" i="12"/>
  <c r="DM142" i="12"/>
  <c r="DM144" i="12"/>
  <c r="DM67" i="11"/>
  <c r="DM66" i="11" s="1"/>
  <c r="DM347" i="6"/>
  <c r="DM349" i="6" s="1"/>
  <c r="DP12" i="11"/>
  <c r="DP66" i="6"/>
  <c r="DO12" i="12"/>
  <c r="DO7" i="6"/>
  <c r="DO233" i="6" s="1"/>
  <c r="DO13" i="11"/>
  <c r="DP6" i="6"/>
  <c r="DQ63" i="6"/>
  <c r="DP67" i="6"/>
  <c r="DT9" i="36"/>
  <c r="DS75" i="36"/>
  <c r="DS64" i="36"/>
  <c r="DS53" i="36"/>
  <c r="DS42" i="36"/>
  <c r="DS31" i="36"/>
  <c r="DS20" i="36"/>
  <c r="DM30" i="11"/>
  <c r="DL217" i="12"/>
  <c r="DL107" i="12"/>
  <c r="DM247" i="6" l="1"/>
  <c r="DM254" i="6"/>
  <c r="DO234" i="6"/>
  <c r="DO19" i="11" s="1"/>
  <c r="DO18" i="11"/>
  <c r="DN236" i="6"/>
  <c r="DN237" i="6" s="1"/>
  <c r="DN239" i="6" s="1"/>
  <c r="DN241" i="6" s="1"/>
  <c r="DN265" i="6" s="1"/>
  <c r="DM24" i="11"/>
  <c r="DI248" i="6"/>
  <c r="DI249" i="6" s="1"/>
  <c r="DO183" i="6"/>
  <c r="DO167" i="6"/>
  <c r="DP164" i="6"/>
  <c r="DP163" i="6"/>
  <c r="CF16" i="6"/>
  <c r="CG15" i="6"/>
  <c r="DH257" i="6"/>
  <c r="DI37" i="12"/>
  <c r="DI45" i="12" s="1"/>
  <c r="DI208" i="12" s="1"/>
  <c r="DI224" i="12" s="1"/>
  <c r="DI225" i="12" s="1"/>
  <c r="DI226" i="12" s="1"/>
  <c r="DG259" i="6"/>
  <c r="DN88" i="11"/>
  <c r="DN89" i="11" s="1"/>
  <c r="DN90" i="11" s="1"/>
  <c r="DN92" i="11" s="1"/>
  <c r="DN166" i="11" s="1"/>
  <c r="DI255" i="6"/>
  <c r="DI256" i="6" s="1"/>
  <c r="DH250" i="6"/>
  <c r="DP187" i="11"/>
  <c r="DP188" i="11"/>
  <c r="DH148" i="12"/>
  <c r="DP185" i="11"/>
  <c r="DP186" i="11"/>
  <c r="DH149" i="12"/>
  <c r="DH147" i="12"/>
  <c r="DL22" i="11"/>
  <c r="DK29" i="12"/>
  <c r="DK30" i="12"/>
  <c r="DL25" i="11"/>
  <c r="DK17" i="6"/>
  <c r="DK26" i="11"/>
  <c r="DJ31" i="12"/>
  <c r="DJ37" i="12" s="1"/>
  <c r="DJ45" i="12" s="1"/>
  <c r="DJ208" i="12" s="1"/>
  <c r="DJ224" i="12" s="1"/>
  <c r="DJ225" i="12" s="1"/>
  <c r="DJ226" i="12" s="1"/>
  <c r="DK28" i="12"/>
  <c r="DL21" i="11"/>
  <c r="DJ392" i="6"/>
  <c r="DJ26" i="6" s="1"/>
  <c r="DN118" i="11"/>
  <c r="DN120" i="11" s="1"/>
  <c r="DN168" i="11" s="1"/>
  <c r="DN104" i="11"/>
  <c r="DN106" i="11" s="1"/>
  <c r="DN167" i="11" s="1"/>
  <c r="DO141" i="6"/>
  <c r="DO142" i="6" s="1"/>
  <c r="DO143" i="6" s="1"/>
  <c r="DO135" i="6"/>
  <c r="DO136" i="6" s="1"/>
  <c r="DO386" i="6"/>
  <c r="DO308" i="6"/>
  <c r="DP68" i="11"/>
  <c r="DP70" i="11" s="1"/>
  <c r="DI13" i="26"/>
  <c r="DM172" i="11"/>
  <c r="DM25" i="12" s="1"/>
  <c r="DM26" i="12" s="1"/>
  <c r="DM56" i="11"/>
  <c r="DN148" i="11"/>
  <c r="DN170" i="11" s="1"/>
  <c r="DL387" i="6"/>
  <c r="DL381" i="6"/>
  <c r="DM57" i="11"/>
  <c r="DM40" i="12" s="1"/>
  <c r="DN162" i="11"/>
  <c r="DN171" i="11" s="1"/>
  <c r="DN134" i="11"/>
  <c r="DN169" i="11" s="1"/>
  <c r="DR63" i="6"/>
  <c r="DQ6" i="6"/>
  <c r="DQ67" i="6"/>
  <c r="DO7" i="12"/>
  <c r="DO7" i="11"/>
  <c r="DO330" i="6"/>
  <c r="DO331" i="6" s="1"/>
  <c r="DO7" i="13"/>
  <c r="DO7" i="26"/>
  <c r="DO7" i="17"/>
  <c r="DO7" i="14"/>
  <c r="DO7" i="35"/>
  <c r="DO7" i="16"/>
  <c r="DO7" i="22"/>
  <c r="DP7" i="6"/>
  <c r="DP233" i="6" s="1"/>
  <c r="DP12" i="12"/>
  <c r="DP13" i="11"/>
  <c r="DM217" i="12"/>
  <c r="DM107" i="12"/>
  <c r="DN347" i="6"/>
  <c r="DN349" i="6" s="1"/>
  <c r="DN30" i="11"/>
  <c r="DO285" i="6"/>
  <c r="DO338" i="6"/>
  <c r="DO389" i="6"/>
  <c r="DO115" i="6"/>
  <c r="DO298" i="6"/>
  <c r="DO383" i="6"/>
  <c r="DO348" i="6"/>
  <c r="DO82" i="6"/>
  <c r="DO83" i="6" s="1"/>
  <c r="DO14" i="12"/>
  <c r="DO15" i="12" s="1"/>
  <c r="DO206" i="12"/>
  <c r="DO262" i="12" s="1"/>
  <c r="DK390" i="6"/>
  <c r="DK384" i="6"/>
  <c r="DL378" i="6"/>
  <c r="DQ8" i="12"/>
  <c r="DQ8" i="35"/>
  <c r="DQ8" i="14"/>
  <c r="DQ8" i="26"/>
  <c r="DQ8" i="22"/>
  <c r="DQ8" i="11"/>
  <c r="DQ8" i="16"/>
  <c r="DQ8" i="17"/>
  <c r="DQ8" i="13"/>
  <c r="DP134" i="12"/>
  <c r="DP92" i="12"/>
  <c r="DP201" i="11" s="1"/>
  <c r="DM205" i="6"/>
  <c r="DM212" i="6" s="1"/>
  <c r="DM213" i="6" s="1"/>
  <c r="DL39" i="12"/>
  <c r="DL43" i="12" s="1"/>
  <c r="DL59" i="11"/>
  <c r="DL71" i="11" s="1"/>
  <c r="DL72" i="11" s="1"/>
  <c r="DM45" i="11"/>
  <c r="DN47" i="11" s="1"/>
  <c r="DM37" i="11"/>
  <c r="DN39" i="11" s="1"/>
  <c r="DM375" i="6"/>
  <c r="DM376" i="6" s="1"/>
  <c r="DM377" i="6" s="1"/>
  <c r="DM31" i="11"/>
  <c r="DT75" i="36"/>
  <c r="DT64" i="36"/>
  <c r="DT53" i="36"/>
  <c r="DT42" i="36"/>
  <c r="DT31" i="36"/>
  <c r="DT20" i="36"/>
  <c r="DU9" i="36"/>
  <c r="DP6" i="12"/>
  <c r="DP13" i="12" s="1"/>
  <c r="DP72" i="6"/>
  <c r="DP90" i="6" s="1"/>
  <c r="DP74" i="6"/>
  <c r="DP92" i="6" s="1"/>
  <c r="DP76" i="6"/>
  <c r="DP94" i="6" s="1"/>
  <c r="DP78" i="6"/>
  <c r="DP96" i="6" s="1"/>
  <c r="DP80" i="6"/>
  <c r="DP98" i="6" s="1"/>
  <c r="DP73" i="6"/>
  <c r="DP91" i="6" s="1"/>
  <c r="DP75" i="6"/>
  <c r="DP93" i="6" s="1"/>
  <c r="DP77" i="6"/>
  <c r="DP95" i="6" s="1"/>
  <c r="DP79" i="6"/>
  <c r="DP97" i="6" s="1"/>
  <c r="DP81" i="6"/>
  <c r="DP99" i="6" s="1"/>
  <c r="DP6" i="11"/>
  <c r="DP52" i="11" s="1"/>
  <c r="DP106" i="6"/>
  <c r="DP6" i="35"/>
  <c r="DP6" i="22"/>
  <c r="DP6" i="14"/>
  <c r="DP6" i="26"/>
  <c r="DP6" i="16"/>
  <c r="DP6" i="17"/>
  <c r="DP6" i="13"/>
  <c r="DP105" i="6"/>
  <c r="DP121" i="6"/>
  <c r="DP120" i="6"/>
  <c r="DP107" i="6"/>
  <c r="DP122" i="6"/>
  <c r="DP108" i="6"/>
  <c r="DP123" i="6"/>
  <c r="DP109" i="6"/>
  <c r="DP124" i="6"/>
  <c r="DP110" i="6"/>
  <c r="DP125" i="6"/>
  <c r="DP126" i="6"/>
  <c r="DP111" i="6"/>
  <c r="DP112" i="6"/>
  <c r="DP127" i="6"/>
  <c r="DP113" i="6"/>
  <c r="DP128" i="6"/>
  <c r="DP114" i="6"/>
  <c r="DP129" i="6"/>
  <c r="DP38" i="11"/>
  <c r="DP46" i="11"/>
  <c r="DN204" i="6"/>
  <c r="DN20" i="6"/>
  <c r="DN396" i="6" s="1"/>
  <c r="DO380" i="6"/>
  <c r="DO130" i="6"/>
  <c r="DO100" i="6"/>
  <c r="DO206" i="6" s="1"/>
  <c r="DO91" i="11"/>
  <c r="DO105" i="11"/>
  <c r="DO102" i="11" s="1"/>
  <c r="DO103" i="11" s="1"/>
  <c r="DO58" i="11"/>
  <c r="DO41" i="12" s="1"/>
  <c r="DO119" i="11"/>
  <c r="DO116" i="11" s="1"/>
  <c r="DO117" i="11" s="1"/>
  <c r="DO133" i="11"/>
  <c r="DO130" i="11" s="1"/>
  <c r="DO131" i="11" s="1"/>
  <c r="DO132" i="11" s="1"/>
  <c r="DO147" i="11"/>
  <c r="DO144" i="11" s="1"/>
  <c r="DO145" i="11" s="1"/>
  <c r="DO146" i="11" s="1"/>
  <c r="DO161" i="11"/>
  <c r="DO158" i="11" s="1"/>
  <c r="DO159" i="11" s="1"/>
  <c r="DO160" i="11" s="1"/>
  <c r="DO14" i="11"/>
  <c r="DQ12" i="11"/>
  <c r="DQ66" i="6"/>
  <c r="DS64" i="6"/>
  <c r="DR65" i="6"/>
  <c r="DR8" i="6"/>
  <c r="DN84" i="12"/>
  <c r="DN143" i="12"/>
  <c r="DN144" i="12"/>
  <c r="DN67" i="11"/>
  <c r="DN66" i="11" s="1"/>
  <c r="DN142" i="12"/>
  <c r="DP216" i="12"/>
  <c r="DN247" i="6" l="1"/>
  <c r="DN254" i="6"/>
  <c r="DP234" i="6"/>
  <c r="DP19" i="11" s="1"/>
  <c r="DP18" i="11"/>
  <c r="DO236" i="6"/>
  <c r="DO237" i="6" s="1"/>
  <c r="DO239" i="6" s="1"/>
  <c r="DO241" i="6" s="1"/>
  <c r="DO265" i="6" s="1"/>
  <c r="DN24" i="11"/>
  <c r="DJ248" i="6"/>
  <c r="DP183" i="6"/>
  <c r="DP167" i="6"/>
  <c r="DQ164" i="6"/>
  <c r="DQ163" i="6"/>
  <c r="CG16" i="6"/>
  <c r="CH15" i="6"/>
  <c r="DH259" i="6"/>
  <c r="DI83" i="12"/>
  <c r="DI148" i="12" s="1"/>
  <c r="DO88" i="11"/>
  <c r="DO89" i="11" s="1"/>
  <c r="DO90" i="11" s="1"/>
  <c r="DO92" i="11" s="1"/>
  <c r="DO166" i="11" s="1"/>
  <c r="DJ255" i="6"/>
  <c r="DJ256" i="6" s="1"/>
  <c r="DI257" i="6"/>
  <c r="DI250" i="6"/>
  <c r="DQ187" i="11"/>
  <c r="DQ188" i="11"/>
  <c r="DQ185" i="11"/>
  <c r="DQ186" i="11"/>
  <c r="DJ249" i="6"/>
  <c r="DJ83" i="12"/>
  <c r="DL17" i="6"/>
  <c r="DL26" i="11"/>
  <c r="DL29" i="12"/>
  <c r="DM22" i="11"/>
  <c r="DK31" i="12"/>
  <c r="DL30" i="12"/>
  <c r="DM25" i="11"/>
  <c r="DL28" i="12"/>
  <c r="DM21" i="11"/>
  <c r="DO118" i="11"/>
  <c r="DO120" i="11" s="1"/>
  <c r="DO168" i="11" s="1"/>
  <c r="DJ13" i="26"/>
  <c r="DO104" i="11"/>
  <c r="DO106" i="11" s="1"/>
  <c r="DO167" i="11" s="1"/>
  <c r="DP135" i="6"/>
  <c r="DP136" i="6" s="1"/>
  <c r="DP141" i="6"/>
  <c r="DP142" i="6" s="1"/>
  <c r="DP143" i="6" s="1"/>
  <c r="DP308" i="6"/>
  <c r="DP386" i="6"/>
  <c r="DQ68" i="11"/>
  <c r="DQ70" i="11" s="1"/>
  <c r="DN172" i="11"/>
  <c r="DN25" i="12" s="1"/>
  <c r="DN26" i="12" s="1"/>
  <c r="DK392" i="6"/>
  <c r="DK26" i="6" s="1"/>
  <c r="DO148" i="11"/>
  <c r="DO170" i="11" s="1"/>
  <c r="DM387" i="6"/>
  <c r="DM381" i="6"/>
  <c r="DN57" i="11"/>
  <c r="DN40" i="12" s="1"/>
  <c r="DO162" i="11"/>
  <c r="DO171" i="11" s="1"/>
  <c r="DO134" i="11"/>
  <c r="DO169" i="11" s="1"/>
  <c r="DN56" i="11"/>
  <c r="DN217" i="12"/>
  <c r="DN107" i="12"/>
  <c r="DR12" i="11"/>
  <c r="DR66" i="6"/>
  <c r="DQ12" i="12"/>
  <c r="DQ7" i="6"/>
  <c r="DQ233" i="6" s="1"/>
  <c r="DQ13" i="11"/>
  <c r="DP100" i="6"/>
  <c r="DP206" i="6" s="1"/>
  <c r="DP298" i="6"/>
  <c r="DP383" i="6"/>
  <c r="DP14" i="12"/>
  <c r="DP15" i="12" s="1"/>
  <c r="DP206" i="12"/>
  <c r="DP262" i="12" s="1"/>
  <c r="DV9" i="36"/>
  <c r="DU75" i="36"/>
  <c r="DU64" i="36"/>
  <c r="DU53" i="36"/>
  <c r="DU42" i="36"/>
  <c r="DU31" i="36"/>
  <c r="DU20" i="36"/>
  <c r="DQ216" i="12"/>
  <c r="DL390" i="6"/>
  <c r="DM378" i="6"/>
  <c r="DL384" i="6"/>
  <c r="DO84" i="12"/>
  <c r="DO143" i="12"/>
  <c r="DO142" i="12"/>
  <c r="DO144" i="12"/>
  <c r="DO67" i="11"/>
  <c r="DO66" i="11" s="1"/>
  <c r="DO347" i="6"/>
  <c r="DO349" i="6" s="1"/>
  <c r="DO30" i="11"/>
  <c r="DR6" i="6"/>
  <c r="DS63" i="6"/>
  <c r="DR67" i="6"/>
  <c r="DM39" i="12"/>
  <c r="DM43" i="12" s="1"/>
  <c r="DM59" i="11"/>
  <c r="DM71" i="11" s="1"/>
  <c r="DM72" i="11" s="1"/>
  <c r="DR8" i="12"/>
  <c r="DR8" i="11"/>
  <c r="DR8" i="35"/>
  <c r="DR8" i="13"/>
  <c r="DR8" i="14"/>
  <c r="DR8" i="26"/>
  <c r="DR8" i="22"/>
  <c r="DR8" i="16"/>
  <c r="DR8" i="17"/>
  <c r="DT64" i="6"/>
  <c r="DS8" i="6"/>
  <c r="DS65" i="6"/>
  <c r="DQ38" i="11"/>
  <c r="DQ46" i="11"/>
  <c r="DN205" i="6"/>
  <c r="DN212" i="6" s="1"/>
  <c r="DN213" i="6" s="1"/>
  <c r="DP380" i="6"/>
  <c r="DP130" i="6"/>
  <c r="DP338" i="6"/>
  <c r="DP285" i="6"/>
  <c r="DP389" i="6"/>
  <c r="DP115" i="6"/>
  <c r="DP91" i="11"/>
  <c r="DP105" i="11"/>
  <c r="DP58" i="11"/>
  <c r="DP41" i="12" s="1"/>
  <c r="DP119" i="11"/>
  <c r="DP133" i="11"/>
  <c r="DP130" i="11" s="1"/>
  <c r="DP131" i="11" s="1"/>
  <c r="DP132" i="11" s="1"/>
  <c r="DP147" i="11"/>
  <c r="DP144" i="11" s="1"/>
  <c r="DP145" i="11" s="1"/>
  <c r="DP146" i="11" s="1"/>
  <c r="DP161" i="11"/>
  <c r="DP158" i="11" s="1"/>
  <c r="DP159" i="11" s="1"/>
  <c r="DP160" i="11" s="1"/>
  <c r="DP14" i="11"/>
  <c r="DP348" i="6"/>
  <c r="DP82" i="6"/>
  <c r="DP83" i="6" s="1"/>
  <c r="DQ134" i="12"/>
  <c r="DQ92" i="12"/>
  <c r="DQ201" i="11" s="1"/>
  <c r="DO204" i="6"/>
  <c r="DO20" i="6"/>
  <c r="DO396" i="6" s="1"/>
  <c r="DN45" i="11"/>
  <c r="DO47" i="11" s="1"/>
  <c r="DN37" i="11"/>
  <c r="DO39" i="11" s="1"/>
  <c r="DN375" i="6"/>
  <c r="DN376" i="6" s="1"/>
  <c r="DN377" i="6" s="1"/>
  <c r="DN31" i="11"/>
  <c r="DP7" i="12"/>
  <c r="DP7" i="11"/>
  <c r="DP330" i="6"/>
  <c r="DP331" i="6" s="1"/>
  <c r="DP7" i="35"/>
  <c r="DP7" i="16"/>
  <c r="DP7" i="22"/>
  <c r="DP7" i="13"/>
  <c r="DP7" i="26"/>
  <c r="DP7" i="17"/>
  <c r="DP7" i="14"/>
  <c r="DQ6" i="12"/>
  <c r="DQ13" i="12" s="1"/>
  <c r="DQ73" i="6"/>
  <c r="DQ91" i="6" s="1"/>
  <c r="DQ75" i="6"/>
  <c r="DQ93" i="6" s="1"/>
  <c r="DQ77" i="6"/>
  <c r="DQ95" i="6" s="1"/>
  <c r="DQ79" i="6"/>
  <c r="DQ97" i="6" s="1"/>
  <c r="DQ81" i="6"/>
  <c r="DQ99" i="6" s="1"/>
  <c r="DQ72" i="6"/>
  <c r="DQ90" i="6" s="1"/>
  <c r="DQ74" i="6"/>
  <c r="DQ92" i="6" s="1"/>
  <c r="DQ76" i="6"/>
  <c r="DQ94" i="6" s="1"/>
  <c r="DQ78" i="6"/>
  <c r="DQ96" i="6" s="1"/>
  <c r="DQ80" i="6"/>
  <c r="DQ98" i="6" s="1"/>
  <c r="DQ6" i="11"/>
  <c r="DQ52" i="11" s="1"/>
  <c r="DQ106" i="6"/>
  <c r="DQ6" i="35"/>
  <c r="DQ6" i="22"/>
  <c r="DQ6" i="14"/>
  <c r="DQ6" i="13"/>
  <c r="DQ6" i="26"/>
  <c r="DQ6" i="16"/>
  <c r="DQ6" i="17"/>
  <c r="DQ120" i="6"/>
  <c r="DQ105" i="6"/>
  <c r="DQ121" i="6"/>
  <c r="DQ107" i="6"/>
  <c r="DQ122" i="6"/>
  <c r="DQ123" i="6"/>
  <c r="DQ108" i="6"/>
  <c r="DQ124" i="6"/>
  <c r="DQ109" i="6"/>
  <c r="DQ110" i="6"/>
  <c r="DQ125" i="6"/>
  <c r="DQ111" i="6"/>
  <c r="DQ126" i="6"/>
  <c r="DQ112" i="6"/>
  <c r="DQ127" i="6"/>
  <c r="DQ113" i="6"/>
  <c r="DQ128" i="6"/>
  <c r="DQ114" i="6"/>
  <c r="DQ129" i="6"/>
  <c r="DO247" i="6" l="1"/>
  <c r="DO254" i="6"/>
  <c r="DQ234" i="6"/>
  <c r="DQ19" i="11" s="1"/>
  <c r="DQ18" i="11"/>
  <c r="DP236" i="6"/>
  <c r="DP237" i="6" s="1"/>
  <c r="DP239" i="6" s="1"/>
  <c r="DP241" i="6" s="1"/>
  <c r="DP265" i="6" s="1"/>
  <c r="DO24" i="11"/>
  <c r="DK248" i="6"/>
  <c r="DO209" i="6"/>
  <c r="DO213" i="6"/>
  <c r="DQ183" i="6"/>
  <c r="DQ167" i="6"/>
  <c r="DR164" i="6"/>
  <c r="DR163" i="6"/>
  <c r="CH16" i="6"/>
  <c r="CI15" i="6"/>
  <c r="DI149" i="12"/>
  <c r="DJ250" i="6"/>
  <c r="DI85" i="12"/>
  <c r="DI87" i="12" s="1"/>
  <c r="DI113" i="12" s="1"/>
  <c r="DJ147" i="12"/>
  <c r="DI147" i="12"/>
  <c r="DK37" i="12"/>
  <c r="DK45" i="12" s="1"/>
  <c r="DK83" i="12" s="1"/>
  <c r="DK149" i="12" s="1"/>
  <c r="DI259" i="6"/>
  <c r="DJ257" i="6"/>
  <c r="DK255" i="6"/>
  <c r="DK256" i="6" s="1"/>
  <c r="DR187" i="11"/>
  <c r="DR188" i="11"/>
  <c r="DK249" i="6"/>
  <c r="DR185" i="11"/>
  <c r="DR186" i="11"/>
  <c r="DJ149" i="12"/>
  <c r="DJ85" i="12"/>
  <c r="DJ148" i="12"/>
  <c r="DM30" i="12"/>
  <c r="DN25" i="11"/>
  <c r="DN22" i="11"/>
  <c r="DM29" i="12"/>
  <c r="DM17" i="6"/>
  <c r="DM26" i="11"/>
  <c r="DL31" i="12"/>
  <c r="DM28" i="12"/>
  <c r="DN21" i="11"/>
  <c r="DL392" i="6"/>
  <c r="DL26" i="6" s="1"/>
  <c r="DQ135" i="6"/>
  <c r="DQ136" i="6" s="1"/>
  <c r="DQ141" i="6"/>
  <c r="DQ142" i="6" s="1"/>
  <c r="DQ143" i="6" s="1"/>
  <c r="DP116" i="11"/>
  <c r="DP117" i="11" s="1"/>
  <c r="DP118" i="11" s="1"/>
  <c r="DP120" i="11" s="1"/>
  <c r="DP168" i="11" s="1"/>
  <c r="DQ386" i="6"/>
  <c r="DQ308" i="6"/>
  <c r="DP88" i="11"/>
  <c r="DP89" i="11" s="1"/>
  <c r="DP90" i="11" s="1"/>
  <c r="DP92" i="11" s="1"/>
  <c r="DP166" i="11" s="1"/>
  <c r="DR68" i="11"/>
  <c r="DR70" i="11" s="1"/>
  <c r="DP102" i="11"/>
  <c r="DP103" i="11" s="1"/>
  <c r="DP104" i="11" s="1"/>
  <c r="DP106" i="11" s="1"/>
  <c r="DP167" i="11" s="1"/>
  <c r="DK13" i="26"/>
  <c r="DN387" i="6"/>
  <c r="DN381" i="6"/>
  <c r="DO57" i="11"/>
  <c r="DO40" i="12" s="1"/>
  <c r="DP148" i="11"/>
  <c r="DP170" i="11" s="1"/>
  <c r="DO56" i="11"/>
  <c r="DP162" i="11"/>
  <c r="DP171" i="11" s="1"/>
  <c r="DP134" i="11"/>
  <c r="DP169" i="11" s="1"/>
  <c r="DQ285" i="6"/>
  <c r="DQ338" i="6"/>
  <c r="DQ389" i="6"/>
  <c r="DQ115" i="6"/>
  <c r="DQ298" i="6"/>
  <c r="DQ383" i="6"/>
  <c r="DQ348" i="6"/>
  <c r="DQ82" i="6"/>
  <c r="DQ83" i="6" s="1"/>
  <c r="DQ14" i="12"/>
  <c r="DQ15" i="12" s="1"/>
  <c r="DQ206" i="12"/>
  <c r="DQ262" i="12" s="1"/>
  <c r="DO205" i="6"/>
  <c r="DO212" i="6" s="1"/>
  <c r="DP204" i="6"/>
  <c r="DP20" i="6"/>
  <c r="DP396" i="6" s="1"/>
  <c r="DS8" i="12"/>
  <c r="DS8" i="35"/>
  <c r="DS8" i="14"/>
  <c r="DS8" i="26"/>
  <c r="DS8" i="22"/>
  <c r="DS8" i="11"/>
  <c r="DS8" i="16"/>
  <c r="DS8" i="17"/>
  <c r="DS8" i="13"/>
  <c r="DR134" i="12"/>
  <c r="DR92" i="12"/>
  <c r="DR201" i="11" s="1"/>
  <c r="DR6" i="12"/>
  <c r="DR13" i="12" s="1"/>
  <c r="DR72" i="6"/>
  <c r="DR90" i="6" s="1"/>
  <c r="DR74" i="6"/>
  <c r="DR92" i="6" s="1"/>
  <c r="DR76" i="6"/>
  <c r="DR94" i="6" s="1"/>
  <c r="DR78" i="6"/>
  <c r="DR96" i="6" s="1"/>
  <c r="DR80" i="6"/>
  <c r="DR98" i="6" s="1"/>
  <c r="DR73" i="6"/>
  <c r="DR91" i="6" s="1"/>
  <c r="DR75" i="6"/>
  <c r="DR93" i="6" s="1"/>
  <c r="DR77" i="6"/>
  <c r="DR95" i="6" s="1"/>
  <c r="DR79" i="6"/>
  <c r="DR97" i="6" s="1"/>
  <c r="DR81" i="6"/>
  <c r="DR99" i="6" s="1"/>
  <c r="DR6" i="11"/>
  <c r="DR52" i="11" s="1"/>
  <c r="DR106" i="6"/>
  <c r="DR6" i="35"/>
  <c r="DR6" i="22"/>
  <c r="DR6" i="14"/>
  <c r="DR6" i="26"/>
  <c r="DR6" i="16"/>
  <c r="DR6" i="17"/>
  <c r="DR6" i="13"/>
  <c r="DR105" i="6"/>
  <c r="DR121" i="6"/>
  <c r="DR120" i="6"/>
  <c r="DR107" i="6"/>
  <c r="DR122" i="6"/>
  <c r="DR108" i="6"/>
  <c r="DR123" i="6"/>
  <c r="DR109" i="6"/>
  <c r="DR124" i="6"/>
  <c r="DR110" i="6"/>
  <c r="DR125" i="6"/>
  <c r="DR126" i="6"/>
  <c r="DR111" i="6"/>
  <c r="DR112" i="6"/>
  <c r="DR127" i="6"/>
  <c r="DR113" i="6"/>
  <c r="DR128" i="6"/>
  <c r="DR114" i="6"/>
  <c r="DR129" i="6"/>
  <c r="DV75" i="36"/>
  <c r="DV64" i="36"/>
  <c r="DV53" i="36"/>
  <c r="DV42" i="36"/>
  <c r="DV31" i="36"/>
  <c r="DV20" i="36"/>
  <c r="DW9" i="36"/>
  <c r="DQ7" i="12"/>
  <c r="DQ7" i="11"/>
  <c r="DQ330" i="6"/>
  <c r="DQ331" i="6" s="1"/>
  <c r="DQ7" i="13"/>
  <c r="DQ7" i="26"/>
  <c r="DQ7" i="17"/>
  <c r="DQ7" i="14"/>
  <c r="DQ7" i="35"/>
  <c r="DQ7" i="16"/>
  <c r="DQ7" i="22"/>
  <c r="DR7" i="6"/>
  <c r="DR233" i="6" s="1"/>
  <c r="DR12" i="12"/>
  <c r="DR13" i="11"/>
  <c r="DO172" i="11"/>
  <c r="DO25" i="12" s="1"/>
  <c r="DO26" i="12" s="1"/>
  <c r="DQ380" i="6"/>
  <c r="DQ130" i="6"/>
  <c r="DQ100" i="6"/>
  <c r="DQ206" i="6" s="1"/>
  <c r="DQ91" i="11"/>
  <c r="DQ105" i="11"/>
  <c r="DQ102" i="11" s="1"/>
  <c r="DQ103" i="11" s="1"/>
  <c r="DQ58" i="11"/>
  <c r="DQ41" i="12" s="1"/>
  <c r="DQ119" i="11"/>
  <c r="DQ116" i="11" s="1"/>
  <c r="DQ117" i="11" s="1"/>
  <c r="DQ133" i="11"/>
  <c r="DQ130" i="11" s="1"/>
  <c r="DQ131" i="11" s="1"/>
  <c r="DQ132" i="11" s="1"/>
  <c r="DQ147" i="11"/>
  <c r="DQ144" i="11" s="1"/>
  <c r="DQ145" i="11" s="1"/>
  <c r="DQ146" i="11" s="1"/>
  <c r="DQ161" i="11"/>
  <c r="DQ158" i="11" s="1"/>
  <c r="DQ159" i="11" s="1"/>
  <c r="DQ160" i="11" s="1"/>
  <c r="DQ14" i="11"/>
  <c r="DP30" i="11"/>
  <c r="DR216" i="12"/>
  <c r="DP347" i="6"/>
  <c r="DP349" i="6" s="1"/>
  <c r="DS12" i="11"/>
  <c r="DS66" i="6"/>
  <c r="DU64" i="6"/>
  <c r="DT65" i="6"/>
  <c r="DT8" i="6"/>
  <c r="DT63" i="6"/>
  <c r="DS6" i="6"/>
  <c r="DS67" i="6"/>
  <c r="DO45" i="11"/>
  <c r="DP47" i="11" s="1"/>
  <c r="DO37" i="11"/>
  <c r="DP39" i="11" s="1"/>
  <c r="DO31" i="11"/>
  <c r="DO375" i="6"/>
  <c r="DO376" i="6" s="1"/>
  <c r="DO377" i="6" s="1"/>
  <c r="DO217" i="12"/>
  <c r="DO107" i="12"/>
  <c r="DM390" i="6"/>
  <c r="DM384" i="6"/>
  <c r="DN378" i="6"/>
  <c r="DP84" i="12"/>
  <c r="DP143" i="12"/>
  <c r="DP144" i="12"/>
  <c r="DP67" i="11"/>
  <c r="DP66" i="11" s="1"/>
  <c r="DP142" i="12"/>
  <c r="DR38" i="11"/>
  <c r="DR46" i="11"/>
  <c r="DN39" i="12"/>
  <c r="DN43" i="12" s="1"/>
  <c r="DN59" i="11"/>
  <c r="DN71" i="11" s="1"/>
  <c r="DN72" i="11" s="1"/>
  <c r="DP247" i="6" l="1"/>
  <c r="DP254" i="6"/>
  <c r="DQ236" i="6"/>
  <c r="DQ237" i="6" s="1"/>
  <c r="DQ239" i="6" s="1"/>
  <c r="DQ241" i="6" s="1"/>
  <c r="DQ265" i="6" s="1"/>
  <c r="DP24" i="11"/>
  <c r="DR234" i="6"/>
  <c r="DR19" i="11" s="1"/>
  <c r="DR18" i="11"/>
  <c r="DL248" i="6"/>
  <c r="DL249" i="6" s="1"/>
  <c r="DO218" i="6"/>
  <c r="DP209" i="6"/>
  <c r="DP213" i="6"/>
  <c r="DR183" i="6"/>
  <c r="DR167" i="6"/>
  <c r="DS164" i="6"/>
  <c r="DS163" i="6"/>
  <c r="CI16" i="6"/>
  <c r="CJ15" i="6"/>
  <c r="DJ259" i="6"/>
  <c r="DL255" i="6"/>
  <c r="DL256" i="6" s="1"/>
  <c r="DL257" i="6" s="1"/>
  <c r="DK250" i="6"/>
  <c r="DK208" i="12"/>
  <c r="DK224" i="12" s="1"/>
  <c r="DK225" i="12" s="1"/>
  <c r="DK226" i="12" s="1"/>
  <c r="DK148" i="12"/>
  <c r="DK147" i="12"/>
  <c r="DK85" i="12"/>
  <c r="DK87" i="12" s="1"/>
  <c r="DK113" i="12" s="1"/>
  <c r="DJ87" i="12"/>
  <c r="DJ113" i="12" s="1"/>
  <c r="DL37" i="12"/>
  <c r="DL45" i="12" s="1"/>
  <c r="DL208" i="12" s="1"/>
  <c r="DL224" i="12" s="1"/>
  <c r="DL225" i="12" s="1"/>
  <c r="DL226" i="12" s="1"/>
  <c r="DQ88" i="11"/>
  <c r="DQ89" i="11" s="1"/>
  <c r="DQ90" i="11" s="1"/>
  <c r="DQ92" i="11" s="1"/>
  <c r="DQ166" i="11" s="1"/>
  <c r="DK257" i="6"/>
  <c r="DS187" i="11"/>
  <c r="DS188" i="11"/>
  <c r="DS185" i="11"/>
  <c r="DS186" i="11"/>
  <c r="DN17" i="6"/>
  <c r="DN26" i="11"/>
  <c r="DO22" i="11"/>
  <c r="DN29" i="12"/>
  <c r="DM31" i="12"/>
  <c r="DN30" i="12"/>
  <c r="DO25" i="11"/>
  <c r="DN28" i="12"/>
  <c r="DO21" i="11"/>
  <c r="DL13" i="26"/>
  <c r="DQ118" i="11"/>
  <c r="DQ120" i="11" s="1"/>
  <c r="DQ168" i="11" s="1"/>
  <c r="DR141" i="6"/>
  <c r="DR142" i="6" s="1"/>
  <c r="DR143" i="6" s="1"/>
  <c r="DR135" i="6"/>
  <c r="DR136" i="6" s="1"/>
  <c r="DQ104" i="11"/>
  <c r="DQ106" i="11" s="1"/>
  <c r="DQ167" i="11" s="1"/>
  <c r="DR308" i="6"/>
  <c r="DR386" i="6"/>
  <c r="DS68" i="11"/>
  <c r="DS70" i="11" s="1"/>
  <c r="DP172" i="11"/>
  <c r="DP25" i="12" s="1"/>
  <c r="DP26" i="12" s="1"/>
  <c r="DM392" i="6"/>
  <c r="DM26" i="6" s="1"/>
  <c r="DP57" i="11"/>
  <c r="DP40" i="12" s="1"/>
  <c r="DQ148" i="11"/>
  <c r="DQ170" i="11" s="1"/>
  <c r="DO387" i="6"/>
  <c r="DO381" i="6"/>
  <c r="DP56" i="11"/>
  <c r="DQ162" i="11"/>
  <c r="DQ171" i="11" s="1"/>
  <c r="DQ134" i="11"/>
  <c r="DQ169" i="11" s="1"/>
  <c r="DP217" i="12"/>
  <c r="DP107" i="12"/>
  <c r="DN390" i="6"/>
  <c r="DO378" i="6"/>
  <c r="DN384" i="6"/>
  <c r="DS6" i="12"/>
  <c r="DS13" i="12" s="1"/>
  <c r="DS73" i="6"/>
  <c r="DS91" i="6" s="1"/>
  <c r="DS75" i="6"/>
  <c r="DS93" i="6" s="1"/>
  <c r="DS77" i="6"/>
  <c r="DS95" i="6" s="1"/>
  <c r="DS79" i="6"/>
  <c r="DS97" i="6" s="1"/>
  <c r="DS81" i="6"/>
  <c r="DS99" i="6" s="1"/>
  <c r="DS72" i="6"/>
  <c r="DS90" i="6" s="1"/>
  <c r="DS74" i="6"/>
  <c r="DS92" i="6" s="1"/>
  <c r="DS76" i="6"/>
  <c r="DS94" i="6" s="1"/>
  <c r="DS78" i="6"/>
  <c r="DS96" i="6" s="1"/>
  <c r="DS80" i="6"/>
  <c r="DS98" i="6" s="1"/>
  <c r="DS6" i="11"/>
  <c r="DS52" i="11" s="1"/>
  <c r="DS106" i="6"/>
  <c r="DS6" i="35"/>
  <c r="DS6" i="22"/>
  <c r="DS6" i="26"/>
  <c r="DS6" i="13"/>
  <c r="DS6" i="14"/>
  <c r="DS6" i="16"/>
  <c r="DS6" i="17"/>
  <c r="DS120" i="6"/>
  <c r="DS105" i="6"/>
  <c r="DS121" i="6"/>
  <c r="DS107" i="6"/>
  <c r="DS122" i="6"/>
  <c r="DS123" i="6"/>
  <c r="DS108" i="6"/>
  <c r="DS124" i="6"/>
  <c r="DS109" i="6"/>
  <c r="DS110" i="6"/>
  <c r="DS125" i="6"/>
  <c r="DS111" i="6"/>
  <c r="DS126" i="6"/>
  <c r="DS112" i="6"/>
  <c r="DS127" i="6"/>
  <c r="DS113" i="6"/>
  <c r="DS128" i="6"/>
  <c r="DS114" i="6"/>
  <c r="DS129" i="6"/>
  <c r="DT8" i="12"/>
  <c r="DT8" i="11"/>
  <c r="DT8" i="35"/>
  <c r="DT8" i="14"/>
  <c r="DT8" i="26"/>
  <c r="DT8" i="22"/>
  <c r="DT8" i="13"/>
  <c r="DT8" i="16"/>
  <c r="DT8" i="17"/>
  <c r="DV64" i="6"/>
  <c r="DU65" i="6"/>
  <c r="DU8" i="6"/>
  <c r="DS38" i="11"/>
  <c r="DS46" i="11"/>
  <c r="DR7" i="12"/>
  <c r="DR7" i="11"/>
  <c r="DR330" i="6"/>
  <c r="DR331" i="6" s="1"/>
  <c r="DR7" i="35"/>
  <c r="DR7" i="16"/>
  <c r="DR7" i="22"/>
  <c r="DR7" i="13"/>
  <c r="DR7" i="26"/>
  <c r="DR7" i="17"/>
  <c r="DR7" i="14"/>
  <c r="DW42" i="36"/>
  <c r="DW64" i="36"/>
  <c r="DW20" i="36"/>
  <c r="DW31" i="36"/>
  <c r="DW53" i="36"/>
  <c r="DW75" i="36"/>
  <c r="DR380" i="6"/>
  <c r="DR130" i="6"/>
  <c r="DR338" i="6"/>
  <c r="DR285" i="6"/>
  <c r="DR389" i="6"/>
  <c r="DR115" i="6"/>
  <c r="DR100" i="6"/>
  <c r="DR206" i="6" s="1"/>
  <c r="DR91" i="11"/>
  <c r="DR105" i="11"/>
  <c r="DR102" i="11" s="1"/>
  <c r="DR103" i="11" s="1"/>
  <c r="DR58" i="11"/>
  <c r="DR41" i="12" s="1"/>
  <c r="DR119" i="11"/>
  <c r="DR116" i="11" s="1"/>
  <c r="DR117" i="11" s="1"/>
  <c r="DR133" i="11"/>
  <c r="DR130" i="11" s="1"/>
  <c r="DR131" i="11" s="1"/>
  <c r="DR132" i="11" s="1"/>
  <c r="DR147" i="11"/>
  <c r="DR144" i="11" s="1"/>
  <c r="DR145" i="11" s="1"/>
  <c r="DR146" i="11" s="1"/>
  <c r="DR161" i="11"/>
  <c r="DR158" i="11" s="1"/>
  <c r="DR159" i="11" s="1"/>
  <c r="DR160" i="11" s="1"/>
  <c r="DR14" i="11"/>
  <c r="DR348" i="6"/>
  <c r="DR82" i="6"/>
  <c r="DR83" i="6" s="1"/>
  <c r="DS134" i="12"/>
  <c r="DS92" i="12"/>
  <c r="DS201" i="11" s="1"/>
  <c r="DP205" i="6"/>
  <c r="DP212" i="6" s="1"/>
  <c r="DQ204" i="6"/>
  <c r="DQ20" i="6"/>
  <c r="DQ396" i="6" s="1"/>
  <c r="DT6" i="6"/>
  <c r="DU63" i="6"/>
  <c r="DT67" i="6"/>
  <c r="DT12" i="11"/>
  <c r="DT66" i="6"/>
  <c r="DS12" i="12"/>
  <c r="DS7" i="6"/>
  <c r="DS233" i="6" s="1"/>
  <c r="DS13" i="11"/>
  <c r="DP45" i="11"/>
  <c r="DQ47" i="11" s="1"/>
  <c r="DP37" i="11"/>
  <c r="DQ39" i="11" s="1"/>
  <c r="DP375" i="6"/>
  <c r="DP376" i="6" s="1"/>
  <c r="DP377" i="6" s="1"/>
  <c r="DP31" i="11"/>
  <c r="DQ30" i="11"/>
  <c r="DR298" i="6"/>
  <c r="DR383" i="6"/>
  <c r="DR14" i="12"/>
  <c r="DR15" i="12" s="1"/>
  <c r="DR206" i="12"/>
  <c r="DR262" i="12" s="1"/>
  <c r="DS216" i="12"/>
  <c r="DQ84" i="12"/>
  <c r="DQ143" i="12"/>
  <c r="DQ142" i="12"/>
  <c r="DQ144" i="12"/>
  <c r="DQ67" i="11"/>
  <c r="DQ66" i="11" s="1"/>
  <c r="DQ347" i="6"/>
  <c r="DQ349" i="6" s="1"/>
  <c r="DO39" i="12"/>
  <c r="DO43" i="12" s="1"/>
  <c r="DO59" i="11"/>
  <c r="DO71" i="11" s="1"/>
  <c r="DO72" i="11" s="1"/>
  <c r="DQ247" i="6" l="1"/>
  <c r="DQ254" i="6"/>
  <c r="DS234" i="6"/>
  <c r="DS19" i="11" s="1"/>
  <c r="DS18" i="11"/>
  <c r="DR236" i="6"/>
  <c r="DR237" i="6" s="1"/>
  <c r="DR239" i="6" s="1"/>
  <c r="DR241" i="6" s="1"/>
  <c r="DR265" i="6" s="1"/>
  <c r="DQ24" i="11"/>
  <c r="DM248" i="6"/>
  <c r="DM249" i="6" s="1"/>
  <c r="DP218" i="6"/>
  <c r="DQ209" i="6"/>
  <c r="DQ213" i="6"/>
  <c r="DS167" i="6"/>
  <c r="DS183" i="6"/>
  <c r="DT164" i="6"/>
  <c r="DT163" i="6"/>
  <c r="CJ16" i="6"/>
  <c r="CK15" i="6"/>
  <c r="DK259" i="6"/>
  <c r="DL83" i="12"/>
  <c r="DL85" i="12" s="1"/>
  <c r="DL87" i="12" s="1"/>
  <c r="DL113" i="12" s="1"/>
  <c r="DM37" i="12"/>
  <c r="DM45" i="12" s="1"/>
  <c r="DM208" i="12" s="1"/>
  <c r="DM224" i="12" s="1"/>
  <c r="DM225" i="12" s="1"/>
  <c r="DM226" i="12" s="1"/>
  <c r="DM255" i="6"/>
  <c r="DM256" i="6" s="1"/>
  <c r="DL250" i="6"/>
  <c r="DL259" i="6" s="1"/>
  <c r="DT187" i="11"/>
  <c r="DT188" i="11"/>
  <c r="DT185" i="11"/>
  <c r="DT186" i="11"/>
  <c r="DO30" i="12"/>
  <c r="DP25" i="11"/>
  <c r="DO17" i="6"/>
  <c r="DO26" i="11"/>
  <c r="DN31" i="12"/>
  <c r="DO29" i="12"/>
  <c r="DP22" i="11"/>
  <c r="DO28" i="12"/>
  <c r="DP21" i="11"/>
  <c r="DR118" i="11"/>
  <c r="DR120" i="11" s="1"/>
  <c r="DR168" i="11" s="1"/>
  <c r="DS141" i="6"/>
  <c r="DS142" i="6" s="1"/>
  <c r="DS143" i="6" s="1"/>
  <c r="DS135" i="6"/>
  <c r="DS136" i="6" s="1"/>
  <c r="DN392" i="6"/>
  <c r="DN13" i="26" s="1"/>
  <c r="DR104" i="11"/>
  <c r="DR106" i="11" s="1"/>
  <c r="DR167" i="11" s="1"/>
  <c r="DR88" i="11"/>
  <c r="DR89" i="11" s="1"/>
  <c r="DR90" i="11" s="1"/>
  <c r="DR92" i="11" s="1"/>
  <c r="DR166" i="11" s="1"/>
  <c r="DS308" i="6"/>
  <c r="DS386" i="6"/>
  <c r="DT68" i="11"/>
  <c r="DT70" i="11" s="1"/>
  <c r="DM13" i="26"/>
  <c r="DQ172" i="11"/>
  <c r="DQ25" i="12" s="1"/>
  <c r="DQ26" i="12" s="1"/>
  <c r="DQ56" i="11"/>
  <c r="DR162" i="11"/>
  <c r="DR171" i="11" s="1"/>
  <c r="DR134" i="11"/>
  <c r="DR169" i="11" s="1"/>
  <c r="DP387" i="6"/>
  <c r="DP381" i="6"/>
  <c r="DQ57" i="11"/>
  <c r="DQ40" i="12" s="1"/>
  <c r="DR148" i="11"/>
  <c r="DR170" i="11" s="1"/>
  <c r="DR84" i="12"/>
  <c r="DR143" i="12"/>
  <c r="DR144" i="12"/>
  <c r="DR67" i="11"/>
  <c r="DR66" i="11" s="1"/>
  <c r="DR142" i="12"/>
  <c r="DQ45" i="11"/>
  <c r="DR47" i="11" s="1"/>
  <c r="DQ37" i="11"/>
  <c r="DR39" i="11" s="1"/>
  <c r="DQ31" i="11"/>
  <c r="DQ375" i="6"/>
  <c r="DQ376" i="6" s="1"/>
  <c r="DQ377" i="6" s="1"/>
  <c r="DT38" i="11"/>
  <c r="DT46" i="11"/>
  <c r="DV63" i="6"/>
  <c r="DU6" i="6"/>
  <c r="DU67" i="6"/>
  <c r="DQ205" i="6"/>
  <c r="DQ212" i="6" s="1"/>
  <c r="DR204" i="6"/>
  <c r="DR20" i="6"/>
  <c r="DR396" i="6" s="1"/>
  <c r="DR30" i="11"/>
  <c r="DU8" i="12"/>
  <c r="DU8" i="35"/>
  <c r="DU8" i="14"/>
  <c r="DU8" i="26"/>
  <c r="DU8" i="22"/>
  <c r="DU8" i="11"/>
  <c r="DU8" i="16"/>
  <c r="DU8" i="17"/>
  <c r="DU8" i="13"/>
  <c r="DW64" i="6"/>
  <c r="DV65" i="6"/>
  <c r="DV8" i="6"/>
  <c r="DS285" i="6"/>
  <c r="DS338" i="6"/>
  <c r="DS389" i="6"/>
  <c r="DS115" i="6"/>
  <c r="DS298" i="6"/>
  <c r="DS383" i="6"/>
  <c r="DS348" i="6"/>
  <c r="DS82" i="6"/>
  <c r="DS83" i="6" s="1"/>
  <c r="DS14" i="12"/>
  <c r="DS15" i="12" s="1"/>
  <c r="DS206" i="12"/>
  <c r="DS262" i="12" s="1"/>
  <c r="DO390" i="6"/>
  <c r="DO384" i="6"/>
  <c r="DP378" i="6"/>
  <c r="DQ217" i="12"/>
  <c r="DQ107" i="12"/>
  <c r="DS7" i="12"/>
  <c r="DS7" i="11"/>
  <c r="DS330" i="6"/>
  <c r="DS331" i="6" s="1"/>
  <c r="DS7" i="13"/>
  <c r="DS7" i="26"/>
  <c r="DS7" i="17"/>
  <c r="DS7" i="14"/>
  <c r="DS7" i="35"/>
  <c r="DS7" i="16"/>
  <c r="DS7" i="22"/>
  <c r="DT7" i="6"/>
  <c r="DT233" i="6" s="1"/>
  <c r="DT12" i="12"/>
  <c r="DT13" i="11"/>
  <c r="DT6" i="12"/>
  <c r="DT13" i="12" s="1"/>
  <c r="DT72" i="6"/>
  <c r="DT90" i="6" s="1"/>
  <c r="DT74" i="6"/>
  <c r="DT92" i="6" s="1"/>
  <c r="DT76" i="6"/>
  <c r="DT94" i="6" s="1"/>
  <c r="DT78" i="6"/>
  <c r="DT96" i="6" s="1"/>
  <c r="DT80" i="6"/>
  <c r="DT98" i="6" s="1"/>
  <c r="DT73" i="6"/>
  <c r="DT91" i="6" s="1"/>
  <c r="DT75" i="6"/>
  <c r="DT93" i="6" s="1"/>
  <c r="DT77" i="6"/>
  <c r="DT95" i="6" s="1"/>
  <c r="DT79" i="6"/>
  <c r="DT97" i="6" s="1"/>
  <c r="DT81" i="6"/>
  <c r="DT99" i="6" s="1"/>
  <c r="DT6" i="11"/>
  <c r="DT52" i="11" s="1"/>
  <c r="DT106" i="6"/>
  <c r="DT6" i="35"/>
  <c r="DT6" i="22"/>
  <c r="DT6" i="14"/>
  <c r="DT6" i="26"/>
  <c r="DT6" i="16"/>
  <c r="DT6" i="17"/>
  <c r="DT6" i="13"/>
  <c r="DT105" i="6"/>
  <c r="DT121" i="6"/>
  <c r="DT120" i="6"/>
  <c r="DT107" i="6"/>
  <c r="DT122" i="6"/>
  <c r="DT108" i="6"/>
  <c r="DT123" i="6"/>
  <c r="DT109" i="6"/>
  <c r="DT124" i="6"/>
  <c r="DT110" i="6"/>
  <c r="DT125" i="6"/>
  <c r="DT126" i="6"/>
  <c r="DT111" i="6"/>
  <c r="DT112" i="6"/>
  <c r="DT127" i="6"/>
  <c r="DT113" i="6"/>
  <c r="DT128" i="6"/>
  <c r="DT114" i="6"/>
  <c r="DT129" i="6"/>
  <c r="DT216" i="12"/>
  <c r="DR347" i="6"/>
  <c r="DR349" i="6" s="1"/>
  <c r="DU12" i="11"/>
  <c r="DU66" i="6"/>
  <c r="DT134" i="12"/>
  <c r="DT92" i="12"/>
  <c r="DT201" i="11" s="1"/>
  <c r="DS380" i="6"/>
  <c r="DS130" i="6"/>
  <c r="DS100" i="6"/>
  <c r="DS206" i="6" s="1"/>
  <c r="DS91" i="11"/>
  <c r="DS105" i="11"/>
  <c r="DS102" i="11" s="1"/>
  <c r="DS103" i="11" s="1"/>
  <c r="DS58" i="11"/>
  <c r="DS41" i="12" s="1"/>
  <c r="DS119" i="11"/>
  <c r="DS116" i="11" s="1"/>
  <c r="DS117" i="11" s="1"/>
  <c r="DS133" i="11"/>
  <c r="DS130" i="11" s="1"/>
  <c r="DS131" i="11" s="1"/>
  <c r="DS132" i="11" s="1"/>
  <c r="DS147" i="11"/>
  <c r="DS144" i="11" s="1"/>
  <c r="DS145" i="11" s="1"/>
  <c r="DS146" i="11" s="1"/>
  <c r="DS161" i="11"/>
  <c r="DS158" i="11" s="1"/>
  <c r="DS159" i="11" s="1"/>
  <c r="DS160" i="11" s="1"/>
  <c r="DS14" i="11"/>
  <c r="DP39" i="12"/>
  <c r="DP43" i="12" s="1"/>
  <c r="DP59" i="11"/>
  <c r="DP71" i="11" s="1"/>
  <c r="DP72" i="11" s="1"/>
  <c r="DR247" i="6" l="1"/>
  <c r="DR254" i="6"/>
  <c r="DT234" i="6"/>
  <c r="DT19" i="11" s="1"/>
  <c r="DT18" i="11"/>
  <c r="DS236" i="6"/>
  <c r="DS237" i="6" s="1"/>
  <c r="DS239" i="6" s="1"/>
  <c r="DS241" i="6" s="1"/>
  <c r="DS265" i="6" s="1"/>
  <c r="DR24" i="11"/>
  <c r="DN248" i="6"/>
  <c r="DN249" i="6" s="1"/>
  <c r="DN250" i="6" s="1"/>
  <c r="DQ218" i="6"/>
  <c r="DR209" i="6"/>
  <c r="DR213" i="6"/>
  <c r="DT167" i="6"/>
  <c r="DT183" i="6"/>
  <c r="DU164" i="6"/>
  <c r="DU163" i="6"/>
  <c r="CK16" i="6"/>
  <c r="CL15" i="6"/>
  <c r="DL147" i="12"/>
  <c r="DL148" i="12"/>
  <c r="DL149" i="12"/>
  <c r="DM83" i="12"/>
  <c r="DM85" i="12" s="1"/>
  <c r="DM87" i="12" s="1"/>
  <c r="DM113" i="12" s="1"/>
  <c r="DN37" i="12"/>
  <c r="DN45" i="12" s="1"/>
  <c r="DN83" i="12" s="1"/>
  <c r="DN85" i="12" s="1"/>
  <c r="DS88" i="11"/>
  <c r="DS89" i="11" s="1"/>
  <c r="DS90" i="11" s="1"/>
  <c r="DS92" i="11" s="1"/>
  <c r="DS166" i="11" s="1"/>
  <c r="DM257" i="6"/>
  <c r="DM250" i="6"/>
  <c r="DN255" i="6"/>
  <c r="DN256" i="6" s="1"/>
  <c r="DN257" i="6" s="1"/>
  <c r="DU187" i="11"/>
  <c r="DU188" i="11"/>
  <c r="DU185" i="11"/>
  <c r="DU186" i="11"/>
  <c r="DQ22" i="11"/>
  <c r="DP29" i="12"/>
  <c r="DO31" i="12"/>
  <c r="DP17" i="6"/>
  <c r="DP26" i="11"/>
  <c r="DP30" i="12"/>
  <c r="DQ25" i="11"/>
  <c r="DP28" i="12"/>
  <c r="DQ21" i="11"/>
  <c r="DS118" i="11"/>
  <c r="DS120" i="11" s="1"/>
  <c r="DS168" i="11" s="1"/>
  <c r="DT141" i="6"/>
  <c r="DT142" i="6" s="1"/>
  <c r="DT143" i="6" s="1"/>
  <c r="DT135" i="6"/>
  <c r="DT136" i="6" s="1"/>
  <c r="DS104" i="11"/>
  <c r="DS106" i="11" s="1"/>
  <c r="DS167" i="11" s="1"/>
  <c r="DN26" i="6"/>
  <c r="DT308" i="6"/>
  <c r="DT386" i="6"/>
  <c r="DO392" i="6"/>
  <c r="DO26" i="6" s="1"/>
  <c r="DU68" i="11"/>
  <c r="DU70" i="11" s="1"/>
  <c r="DS148" i="11"/>
  <c r="DS170" i="11" s="1"/>
  <c r="DQ387" i="6"/>
  <c r="DQ381" i="6"/>
  <c r="DR56" i="11"/>
  <c r="DS162" i="11"/>
  <c r="DS171" i="11" s="1"/>
  <c r="DS134" i="11"/>
  <c r="DS169" i="11" s="1"/>
  <c r="DR57" i="11"/>
  <c r="DR40" i="12" s="1"/>
  <c r="DU216" i="12"/>
  <c r="DU46" i="11"/>
  <c r="DU38" i="11"/>
  <c r="DT380" i="6"/>
  <c r="DT130" i="6"/>
  <c r="DT338" i="6"/>
  <c r="DT285" i="6"/>
  <c r="DT389" i="6"/>
  <c r="DT115" i="6"/>
  <c r="DT298" i="6"/>
  <c r="DT383" i="6"/>
  <c r="DT91" i="11"/>
  <c r="DT105" i="11"/>
  <c r="DT58" i="11"/>
  <c r="DT41" i="12" s="1"/>
  <c r="DT119" i="11"/>
  <c r="DT133" i="11"/>
  <c r="DT130" i="11" s="1"/>
  <c r="DT131" i="11" s="1"/>
  <c r="DT132" i="11" s="1"/>
  <c r="DT147" i="11"/>
  <c r="DT144" i="11" s="1"/>
  <c r="DT145" i="11" s="1"/>
  <c r="DT146" i="11" s="1"/>
  <c r="DT161" i="11"/>
  <c r="DT158" i="11" s="1"/>
  <c r="DT159" i="11" s="1"/>
  <c r="DT160" i="11" s="1"/>
  <c r="DT14" i="11"/>
  <c r="DT348" i="6"/>
  <c r="DT82" i="6"/>
  <c r="DT83" i="6" s="1"/>
  <c r="DT7" i="12"/>
  <c r="DT7" i="11"/>
  <c r="DT330" i="6"/>
  <c r="DT331" i="6" s="1"/>
  <c r="DT7" i="35"/>
  <c r="DT7" i="16"/>
  <c r="DT7" i="22"/>
  <c r="DT7" i="13"/>
  <c r="DT7" i="26"/>
  <c r="DT7" i="17"/>
  <c r="DT7" i="14"/>
  <c r="DP390" i="6"/>
  <c r="DQ378" i="6"/>
  <c r="DP384" i="6"/>
  <c r="DS84" i="12"/>
  <c r="DS143" i="12"/>
  <c r="DS142" i="12"/>
  <c r="DS144" i="12"/>
  <c r="DS67" i="11"/>
  <c r="DS66" i="11" s="1"/>
  <c r="DS347" i="6"/>
  <c r="DS349" i="6" s="1"/>
  <c r="DV12" i="11"/>
  <c r="DV66" i="6"/>
  <c r="DU134" i="12"/>
  <c r="DU92" i="12"/>
  <c r="DU201" i="11" s="1"/>
  <c r="DU6" i="12"/>
  <c r="DU13" i="12" s="1"/>
  <c r="DU72" i="6"/>
  <c r="DU90" i="6" s="1"/>
  <c r="DU73" i="6"/>
  <c r="DU91" i="6" s="1"/>
  <c r="DU75" i="6"/>
  <c r="DU93" i="6" s="1"/>
  <c r="DU77" i="6"/>
  <c r="DU95" i="6" s="1"/>
  <c r="DU79" i="6"/>
  <c r="DU97" i="6" s="1"/>
  <c r="DU81" i="6"/>
  <c r="DU99" i="6" s="1"/>
  <c r="DU74" i="6"/>
  <c r="DU92" i="6" s="1"/>
  <c r="DU76" i="6"/>
  <c r="DU94" i="6" s="1"/>
  <c r="DU78" i="6"/>
  <c r="DU96" i="6" s="1"/>
  <c r="DU80" i="6"/>
  <c r="DU98" i="6" s="1"/>
  <c r="DU6" i="11"/>
  <c r="DU52" i="11" s="1"/>
  <c r="DU106" i="6"/>
  <c r="DU6" i="35"/>
  <c r="DU6" i="22"/>
  <c r="DU6" i="14"/>
  <c r="DU6" i="13"/>
  <c r="DU6" i="26"/>
  <c r="DU6" i="16"/>
  <c r="DU6" i="17"/>
  <c r="DU120" i="6"/>
  <c r="DU105" i="6"/>
  <c r="DU121" i="6"/>
  <c r="DU107" i="6"/>
  <c r="DU122" i="6"/>
  <c r="DU123" i="6"/>
  <c r="DU108" i="6"/>
  <c r="DU124" i="6"/>
  <c r="DU109" i="6"/>
  <c r="DU110" i="6"/>
  <c r="DU125" i="6"/>
  <c r="DU111" i="6"/>
  <c r="DU126" i="6"/>
  <c r="DU112" i="6"/>
  <c r="DU127" i="6"/>
  <c r="DU113" i="6"/>
  <c r="DU128" i="6"/>
  <c r="DU114" i="6"/>
  <c r="DU129" i="6"/>
  <c r="DR217" i="12"/>
  <c r="DR107" i="12"/>
  <c r="DQ39" i="12"/>
  <c r="DQ43" i="12" s="1"/>
  <c r="DQ59" i="11"/>
  <c r="DQ71" i="11" s="1"/>
  <c r="DQ72" i="11" s="1"/>
  <c r="DU7" i="6"/>
  <c r="DU233" i="6" s="1"/>
  <c r="DU12" i="12"/>
  <c r="DU13" i="11"/>
  <c r="DT100" i="6"/>
  <c r="DT206" i="6" s="1"/>
  <c r="DT14" i="12"/>
  <c r="DT15" i="12" s="1"/>
  <c r="DT206" i="12"/>
  <c r="DT262" i="12" s="1"/>
  <c r="DS30" i="11"/>
  <c r="DS204" i="6"/>
  <c r="DS20" i="6"/>
  <c r="DS396" i="6" s="1"/>
  <c r="DV8" i="12"/>
  <c r="DV8" i="11"/>
  <c r="DV8" i="35"/>
  <c r="DV8" i="13"/>
  <c r="DV8" i="14"/>
  <c r="DV8" i="26"/>
  <c r="DV8" i="22"/>
  <c r="DV8" i="16"/>
  <c r="DV8" i="17"/>
  <c r="DX64" i="6"/>
  <c r="DW65" i="6"/>
  <c r="DW8" i="6"/>
  <c r="DR45" i="11"/>
  <c r="DS47" i="11" s="1"/>
  <c r="DR37" i="11"/>
  <c r="DS39" i="11" s="1"/>
  <c r="DR375" i="6"/>
  <c r="DR376" i="6" s="1"/>
  <c r="DR377" i="6" s="1"/>
  <c r="DR31" i="11"/>
  <c r="DR205" i="6"/>
  <c r="DR212" i="6" s="1"/>
  <c r="DV6" i="6"/>
  <c r="DW63" i="6"/>
  <c r="DV67" i="6"/>
  <c r="DR172" i="11"/>
  <c r="DR25" i="12" s="1"/>
  <c r="DR26" i="12" s="1"/>
  <c r="DS247" i="6" l="1"/>
  <c r="DS254" i="6"/>
  <c r="DU234" i="6"/>
  <c r="DU19" i="11" s="1"/>
  <c r="DU18" i="11"/>
  <c r="DT236" i="6"/>
  <c r="DT237" i="6" s="1"/>
  <c r="DT239" i="6" s="1"/>
  <c r="DT241" i="6" s="1"/>
  <c r="DT265" i="6" s="1"/>
  <c r="DS24" i="11"/>
  <c r="DO248" i="6"/>
  <c r="DO249" i="6" s="1"/>
  <c r="DR218" i="6"/>
  <c r="DS209" i="6"/>
  <c r="DS213" i="6"/>
  <c r="DU183" i="6"/>
  <c r="DU167" i="6"/>
  <c r="DV164" i="6"/>
  <c r="DV163" i="6"/>
  <c r="CL16" i="6"/>
  <c r="CM15" i="6"/>
  <c r="DO255" i="6"/>
  <c r="DO256" i="6" s="1"/>
  <c r="DO257" i="6" s="1"/>
  <c r="DM147" i="12"/>
  <c r="DM149" i="12"/>
  <c r="DM148" i="12"/>
  <c r="DN87" i="12"/>
  <c r="DN113" i="12" s="1"/>
  <c r="DN148" i="12"/>
  <c r="DN147" i="12"/>
  <c r="DN149" i="12"/>
  <c r="DN208" i="12"/>
  <c r="DN224" i="12" s="1"/>
  <c r="DN225" i="12" s="1"/>
  <c r="DN226" i="12" s="1"/>
  <c r="DO37" i="12"/>
  <c r="DO45" i="12" s="1"/>
  <c r="DO83" i="12" s="1"/>
  <c r="DO149" i="12" s="1"/>
  <c r="DN259" i="6"/>
  <c r="DM259" i="6"/>
  <c r="DV187" i="11"/>
  <c r="DV188" i="11"/>
  <c r="DV185" i="11"/>
  <c r="DV186" i="11"/>
  <c r="DQ30" i="12"/>
  <c r="DR25" i="11"/>
  <c r="DQ17" i="6"/>
  <c r="DQ26" i="11"/>
  <c r="DQ29" i="12"/>
  <c r="DR22" i="11"/>
  <c r="DP31" i="12"/>
  <c r="DR21" i="11"/>
  <c r="DQ28" i="12"/>
  <c r="DU141" i="6"/>
  <c r="DU142" i="6" s="1"/>
  <c r="DU143" i="6" s="1"/>
  <c r="DU135" i="6"/>
  <c r="DU136" i="6" s="1"/>
  <c r="DT116" i="11"/>
  <c r="DT117" i="11" s="1"/>
  <c r="DT118" i="11" s="1"/>
  <c r="DT120" i="11" s="1"/>
  <c r="DT168" i="11" s="1"/>
  <c r="DP392" i="6"/>
  <c r="DP26" i="6" s="1"/>
  <c r="DU308" i="6"/>
  <c r="DU386" i="6"/>
  <c r="DO13" i="26"/>
  <c r="DV68" i="11"/>
  <c r="DV70" i="11" s="1"/>
  <c r="DT102" i="11"/>
  <c r="DT103" i="11" s="1"/>
  <c r="DT104" i="11" s="1"/>
  <c r="DT106" i="11" s="1"/>
  <c r="DT167" i="11" s="1"/>
  <c r="DT88" i="11"/>
  <c r="DT89" i="11" s="1"/>
  <c r="DT90" i="11" s="1"/>
  <c r="DT92" i="11" s="1"/>
  <c r="DT166" i="11" s="1"/>
  <c r="DS56" i="11"/>
  <c r="DT148" i="11"/>
  <c r="DT170" i="11" s="1"/>
  <c r="DR387" i="6"/>
  <c r="DR381" i="6"/>
  <c r="DS57" i="11"/>
  <c r="DS40" i="12" s="1"/>
  <c r="DT162" i="11"/>
  <c r="DT171" i="11" s="1"/>
  <c r="DT134" i="11"/>
  <c r="DT169" i="11" s="1"/>
  <c r="DV6" i="12"/>
  <c r="DV13" i="12" s="1"/>
  <c r="DV72" i="6"/>
  <c r="DV90" i="6" s="1"/>
  <c r="DV74" i="6"/>
  <c r="DV92" i="6" s="1"/>
  <c r="DV76" i="6"/>
  <c r="DV94" i="6" s="1"/>
  <c r="DV78" i="6"/>
  <c r="DV96" i="6" s="1"/>
  <c r="DV80" i="6"/>
  <c r="DV98" i="6" s="1"/>
  <c r="DV73" i="6"/>
  <c r="DV91" i="6" s="1"/>
  <c r="DV75" i="6"/>
  <c r="DV93" i="6" s="1"/>
  <c r="DV77" i="6"/>
  <c r="DV95" i="6" s="1"/>
  <c r="DV79" i="6"/>
  <c r="DV97" i="6" s="1"/>
  <c r="DV81" i="6"/>
  <c r="DV99" i="6" s="1"/>
  <c r="DV6" i="11"/>
  <c r="DV52" i="11" s="1"/>
  <c r="DV106" i="6"/>
  <c r="DV6" i="22"/>
  <c r="DV6" i="14"/>
  <c r="DV6" i="26"/>
  <c r="DV6" i="35"/>
  <c r="DV6" i="16"/>
  <c r="DV6" i="17"/>
  <c r="DV6" i="13"/>
  <c r="DV105" i="6"/>
  <c r="DV121" i="6"/>
  <c r="DV120" i="6"/>
  <c r="DV107" i="6"/>
  <c r="DV122" i="6"/>
  <c r="DV108" i="6"/>
  <c r="DV123" i="6"/>
  <c r="DV109" i="6"/>
  <c r="DV124" i="6"/>
  <c r="DV110" i="6"/>
  <c r="DV125" i="6"/>
  <c r="DV126" i="6"/>
  <c r="DV111" i="6"/>
  <c r="DV112" i="6"/>
  <c r="DV127" i="6"/>
  <c r="DV113" i="6"/>
  <c r="DV128" i="6"/>
  <c r="DV114" i="6"/>
  <c r="DV129" i="6"/>
  <c r="DW8" i="12"/>
  <c r="DW8" i="35"/>
  <c r="DW8" i="14"/>
  <c r="DW8" i="26"/>
  <c r="DW8" i="22"/>
  <c r="DW8" i="11"/>
  <c r="DW8" i="16"/>
  <c r="DW8" i="17"/>
  <c r="DW8" i="13"/>
  <c r="DY64" i="6"/>
  <c r="DX65" i="6"/>
  <c r="DX8" i="6"/>
  <c r="DS45" i="11"/>
  <c r="DT47" i="11" s="1"/>
  <c r="DS37" i="11"/>
  <c r="DT39" i="11" s="1"/>
  <c r="DS31" i="11"/>
  <c r="DS375" i="6"/>
  <c r="DS376" i="6" s="1"/>
  <c r="DS377" i="6" s="1"/>
  <c r="DU338" i="6"/>
  <c r="DU285" i="6"/>
  <c r="DU389" i="6"/>
  <c r="DU115" i="6"/>
  <c r="DU14" i="12"/>
  <c r="DU15" i="12" s="1"/>
  <c r="DU206" i="12"/>
  <c r="DU262" i="12" s="1"/>
  <c r="DV7" i="6"/>
  <c r="DV233" i="6" s="1"/>
  <c r="DV12" i="12"/>
  <c r="DV13" i="11"/>
  <c r="DS217" i="12"/>
  <c r="DS107" i="12"/>
  <c r="DQ390" i="6"/>
  <c r="DQ384" i="6"/>
  <c r="DR378" i="6"/>
  <c r="DT30" i="11"/>
  <c r="DT204" i="6"/>
  <c r="DT20" i="6"/>
  <c r="DT396" i="6" s="1"/>
  <c r="DS172" i="11"/>
  <c r="DS25" i="12" s="1"/>
  <c r="DS26" i="12" s="1"/>
  <c r="DX63" i="6"/>
  <c r="DW6" i="6"/>
  <c r="DW67" i="6"/>
  <c r="DW12" i="11"/>
  <c r="DW66" i="6"/>
  <c r="DV134" i="12"/>
  <c r="DV92" i="12"/>
  <c r="DV201" i="11" s="1"/>
  <c r="DS205" i="6"/>
  <c r="DS212" i="6" s="1"/>
  <c r="DT84" i="12"/>
  <c r="DT143" i="12"/>
  <c r="DT144" i="12"/>
  <c r="DT67" i="11"/>
  <c r="DT66" i="11" s="1"/>
  <c r="DT142" i="12"/>
  <c r="DU7" i="12"/>
  <c r="DU7" i="11"/>
  <c r="DU330" i="6"/>
  <c r="DU331" i="6" s="1"/>
  <c r="DU7" i="13"/>
  <c r="DU7" i="26"/>
  <c r="DU7" i="17"/>
  <c r="DU7" i="14"/>
  <c r="DU7" i="35"/>
  <c r="DU7" i="16"/>
  <c r="DU7" i="22"/>
  <c r="DU380" i="6"/>
  <c r="DU130" i="6"/>
  <c r="DU100" i="6"/>
  <c r="DU206" i="6" s="1"/>
  <c r="DU298" i="6"/>
  <c r="DU383" i="6"/>
  <c r="DU91" i="11"/>
  <c r="DU105" i="11"/>
  <c r="DU102" i="11" s="1"/>
  <c r="DU103" i="11" s="1"/>
  <c r="DU119" i="11"/>
  <c r="DU133" i="11"/>
  <c r="DU130" i="11" s="1"/>
  <c r="DU131" i="11" s="1"/>
  <c r="DU132" i="11" s="1"/>
  <c r="DU147" i="11"/>
  <c r="DU144" i="11" s="1"/>
  <c r="DU145" i="11" s="1"/>
  <c r="DU146" i="11" s="1"/>
  <c r="DU161" i="11"/>
  <c r="DU158" i="11" s="1"/>
  <c r="DU159" i="11" s="1"/>
  <c r="DU160" i="11" s="1"/>
  <c r="DU58" i="11"/>
  <c r="DU41" i="12" s="1"/>
  <c r="DU14" i="11"/>
  <c r="DU348" i="6"/>
  <c r="DU82" i="6"/>
  <c r="DU83" i="6" s="1"/>
  <c r="DV216" i="12"/>
  <c r="DV46" i="11"/>
  <c r="DV38" i="11"/>
  <c r="DT347" i="6"/>
  <c r="DT349" i="6" s="1"/>
  <c r="DR39" i="12"/>
  <c r="DR43" i="12" s="1"/>
  <c r="DR59" i="11"/>
  <c r="DR71" i="11" s="1"/>
  <c r="DR72" i="11" s="1"/>
  <c r="DT247" i="6" l="1"/>
  <c r="DT254" i="6"/>
  <c r="DV234" i="6"/>
  <c r="DV19" i="11" s="1"/>
  <c r="DV18" i="11"/>
  <c r="DU236" i="6"/>
  <c r="DU237" i="6" s="1"/>
  <c r="DU239" i="6" s="1"/>
  <c r="DU241" i="6" s="1"/>
  <c r="DU265" i="6" s="1"/>
  <c r="DT24" i="11"/>
  <c r="DP248" i="6"/>
  <c r="DS218" i="6"/>
  <c r="DT209" i="6"/>
  <c r="DT213" i="6"/>
  <c r="DV183" i="6"/>
  <c r="DV167" i="6"/>
  <c r="DW164" i="6"/>
  <c r="DW163" i="6"/>
  <c r="CM16" i="6"/>
  <c r="CN15" i="6"/>
  <c r="DO147" i="12"/>
  <c r="DO85" i="12"/>
  <c r="DO87" i="12" s="1"/>
  <c r="DO113" i="12" s="1"/>
  <c r="DO208" i="12"/>
  <c r="DO224" i="12" s="1"/>
  <c r="DO225" i="12" s="1"/>
  <c r="DO226" i="12" s="1"/>
  <c r="DO148" i="12"/>
  <c r="DP37" i="12"/>
  <c r="DP45" i="12" s="1"/>
  <c r="DP208" i="12" s="1"/>
  <c r="DP224" i="12" s="1"/>
  <c r="DP225" i="12" s="1"/>
  <c r="DP226" i="12" s="1"/>
  <c r="DO250" i="6"/>
  <c r="DO259" i="6" s="1"/>
  <c r="DP255" i="6"/>
  <c r="DW187" i="11"/>
  <c r="DW188" i="11"/>
  <c r="DP256" i="6"/>
  <c r="DP249" i="6"/>
  <c r="DW185" i="11"/>
  <c r="DW186" i="11"/>
  <c r="DQ31" i="12"/>
  <c r="DQ37" i="12" s="1"/>
  <c r="DQ45" i="12" s="1"/>
  <c r="DQ208" i="12" s="1"/>
  <c r="DQ224" i="12" s="1"/>
  <c r="DQ225" i="12" s="1"/>
  <c r="DQ226" i="12" s="1"/>
  <c r="DR29" i="12"/>
  <c r="DS22" i="11"/>
  <c r="DR17" i="6"/>
  <c r="DR26" i="11"/>
  <c r="DR30" i="12"/>
  <c r="DS25" i="11"/>
  <c r="DS21" i="11"/>
  <c r="DR28" i="12"/>
  <c r="DP13" i="26"/>
  <c r="DU116" i="11"/>
  <c r="DU117" i="11" s="1"/>
  <c r="DU118" i="11" s="1"/>
  <c r="DU120" i="11" s="1"/>
  <c r="DU168" i="11" s="1"/>
  <c r="DU88" i="11"/>
  <c r="DU89" i="11" s="1"/>
  <c r="DU90" i="11" s="1"/>
  <c r="DU92" i="11" s="1"/>
  <c r="DU166" i="11" s="1"/>
  <c r="DV141" i="6"/>
  <c r="DV142" i="6" s="1"/>
  <c r="DV143" i="6" s="1"/>
  <c r="DV135" i="6"/>
  <c r="DV136" i="6" s="1"/>
  <c r="DV308" i="6"/>
  <c r="DV386" i="6"/>
  <c r="DU104" i="11"/>
  <c r="DU106" i="11" s="1"/>
  <c r="DU167" i="11" s="1"/>
  <c r="DW68" i="11"/>
  <c r="DW70" i="11" s="1"/>
  <c r="DQ392" i="6"/>
  <c r="DQ26" i="6" s="1"/>
  <c r="DU162" i="11"/>
  <c r="DU171" i="11" s="1"/>
  <c r="DU134" i="11"/>
  <c r="DU169" i="11" s="1"/>
  <c r="DS387" i="6"/>
  <c r="DS381" i="6"/>
  <c r="DT56" i="11"/>
  <c r="DU148" i="11"/>
  <c r="DU170" i="11" s="1"/>
  <c r="DT57" i="11"/>
  <c r="DT40" i="12" s="1"/>
  <c r="DU347" i="6"/>
  <c r="DU349" i="6" s="1"/>
  <c r="DU30" i="11"/>
  <c r="DT217" i="12"/>
  <c r="DT107" i="12"/>
  <c r="DW216" i="12"/>
  <c r="DW46" i="11"/>
  <c r="DW38" i="11"/>
  <c r="DW6" i="12"/>
  <c r="DW13" i="12" s="1"/>
  <c r="DW73" i="6"/>
  <c r="DW91" i="6" s="1"/>
  <c r="DW75" i="6"/>
  <c r="DW93" i="6" s="1"/>
  <c r="DW77" i="6"/>
  <c r="DW95" i="6" s="1"/>
  <c r="DW79" i="6"/>
  <c r="DW97" i="6" s="1"/>
  <c r="DW81" i="6"/>
  <c r="DW99" i="6" s="1"/>
  <c r="DW72" i="6"/>
  <c r="DW90" i="6" s="1"/>
  <c r="DW74" i="6"/>
  <c r="DW92" i="6" s="1"/>
  <c r="DW76" i="6"/>
  <c r="DW94" i="6" s="1"/>
  <c r="DW78" i="6"/>
  <c r="DW96" i="6" s="1"/>
  <c r="DW80" i="6"/>
  <c r="DW98" i="6" s="1"/>
  <c r="DW6" i="11"/>
  <c r="DW52" i="11" s="1"/>
  <c r="DW106" i="6"/>
  <c r="DW6" i="35"/>
  <c r="DW6" i="22"/>
  <c r="DW6" i="26"/>
  <c r="DW6" i="13"/>
  <c r="DW6" i="14"/>
  <c r="DW6" i="16"/>
  <c r="DW6" i="17"/>
  <c r="DW120" i="6"/>
  <c r="DW105" i="6"/>
  <c r="DW121" i="6"/>
  <c r="DW107" i="6"/>
  <c r="DW122" i="6"/>
  <c r="DW123" i="6"/>
  <c r="DW108" i="6"/>
  <c r="DW124" i="6"/>
  <c r="DW109" i="6"/>
  <c r="DW110" i="6"/>
  <c r="DW125" i="6"/>
  <c r="DW111" i="6"/>
  <c r="DW126" i="6"/>
  <c r="DW112" i="6"/>
  <c r="DW127" i="6"/>
  <c r="DW113" i="6"/>
  <c r="DW128" i="6"/>
  <c r="DW114" i="6"/>
  <c r="DW129" i="6"/>
  <c r="DT205" i="6"/>
  <c r="DT212" i="6" s="1"/>
  <c r="DT37" i="11"/>
  <c r="DU39" i="11" s="1"/>
  <c r="DT45" i="11"/>
  <c r="DU47" i="11" s="1"/>
  <c r="DT375" i="6"/>
  <c r="DT376" i="6" s="1"/>
  <c r="DT377" i="6" s="1"/>
  <c r="DT31" i="11"/>
  <c r="DR390" i="6"/>
  <c r="DS378" i="6"/>
  <c r="DR384" i="6"/>
  <c r="DU84" i="12"/>
  <c r="DU143" i="12"/>
  <c r="DU142" i="12"/>
  <c r="DU144" i="12"/>
  <c r="DU67" i="11"/>
  <c r="DU66" i="11" s="1"/>
  <c r="DX8" i="12"/>
  <c r="DX8" i="11"/>
  <c r="DX8" i="35"/>
  <c r="DX8" i="14"/>
  <c r="DX8" i="26"/>
  <c r="DX8" i="22"/>
  <c r="DX8" i="13"/>
  <c r="DX8" i="16"/>
  <c r="DX8" i="17"/>
  <c r="DZ64" i="6"/>
  <c r="DY65" i="6"/>
  <c r="DY8" i="6"/>
  <c r="DV380" i="6"/>
  <c r="DV130" i="6"/>
  <c r="DV338" i="6"/>
  <c r="DV285" i="6"/>
  <c r="DV389" i="6"/>
  <c r="DV115" i="6"/>
  <c r="DV100" i="6"/>
  <c r="DV206" i="6" s="1"/>
  <c r="DV91" i="11"/>
  <c r="DV105" i="11"/>
  <c r="DV119" i="11"/>
  <c r="DV133" i="11"/>
  <c r="DV130" i="11" s="1"/>
  <c r="DV131" i="11" s="1"/>
  <c r="DV132" i="11" s="1"/>
  <c r="DV147" i="11"/>
  <c r="DV144" i="11" s="1"/>
  <c r="DV145" i="11" s="1"/>
  <c r="DV146" i="11" s="1"/>
  <c r="DV161" i="11"/>
  <c r="DV158" i="11" s="1"/>
  <c r="DV159" i="11" s="1"/>
  <c r="DV160" i="11" s="1"/>
  <c r="DV58" i="11"/>
  <c r="DV41" i="12" s="1"/>
  <c r="DV14" i="11"/>
  <c r="DV348" i="6"/>
  <c r="DV82" i="6"/>
  <c r="DV83" i="6" s="1"/>
  <c r="DS39" i="12"/>
  <c r="DS43" i="12" s="1"/>
  <c r="DS59" i="11"/>
  <c r="DS71" i="11" s="1"/>
  <c r="DS72" i="11" s="1"/>
  <c r="DT172" i="11"/>
  <c r="DT25" i="12" s="1"/>
  <c r="DT26" i="12" s="1"/>
  <c r="DU204" i="6"/>
  <c r="DU20" i="6"/>
  <c r="DU396" i="6" s="1"/>
  <c r="DW7" i="6"/>
  <c r="DW233" i="6" s="1"/>
  <c r="DW12" i="12"/>
  <c r="DW13" i="11"/>
  <c r="DX6" i="6"/>
  <c r="DY63" i="6"/>
  <c r="DX67" i="6"/>
  <c r="DV7" i="12"/>
  <c r="DV7" i="11"/>
  <c r="DV330" i="6"/>
  <c r="DV331" i="6" s="1"/>
  <c r="DV7" i="35"/>
  <c r="DV7" i="16"/>
  <c r="DV7" i="22"/>
  <c r="DV7" i="13"/>
  <c r="DV7" i="26"/>
  <c r="DV7" i="17"/>
  <c r="DV7" i="14"/>
  <c r="DX12" i="11"/>
  <c r="DX66" i="6"/>
  <c r="DW134" i="12"/>
  <c r="DW92" i="12"/>
  <c r="DW201" i="11" s="1"/>
  <c r="DV298" i="6"/>
  <c r="DV383" i="6"/>
  <c r="DV14" i="12"/>
  <c r="DV15" i="12" s="1"/>
  <c r="DV206" i="12"/>
  <c r="DV262" i="12" s="1"/>
  <c r="DU247" i="6" l="1"/>
  <c r="DU254" i="6"/>
  <c r="DW234" i="6"/>
  <c r="DW19" i="11" s="1"/>
  <c r="DW18" i="11"/>
  <c r="DV236" i="6"/>
  <c r="DV237" i="6" s="1"/>
  <c r="DV239" i="6" s="1"/>
  <c r="DV241" i="6" s="1"/>
  <c r="DV265" i="6" s="1"/>
  <c r="DU24" i="11"/>
  <c r="DQ248" i="6"/>
  <c r="DQ249" i="6" s="1"/>
  <c r="DT218" i="6"/>
  <c r="DU209" i="6"/>
  <c r="DU213" i="6"/>
  <c r="DW183" i="6"/>
  <c r="DW167" i="6"/>
  <c r="DX164" i="6"/>
  <c r="DX163" i="6"/>
  <c r="CN16" i="6"/>
  <c r="CO15" i="6"/>
  <c r="DP250" i="6"/>
  <c r="DP83" i="12"/>
  <c r="DP85" i="12" s="1"/>
  <c r="DP87" i="12" s="1"/>
  <c r="DP113" i="12" s="1"/>
  <c r="DQ255" i="6"/>
  <c r="DQ256" i="6" s="1"/>
  <c r="DP257" i="6"/>
  <c r="DX187" i="11"/>
  <c r="DX188" i="11"/>
  <c r="DX185" i="11"/>
  <c r="DX186" i="11"/>
  <c r="DQ83" i="12"/>
  <c r="DQ85" i="12" s="1"/>
  <c r="DR31" i="12"/>
  <c r="DR37" i="12" s="1"/>
  <c r="DR45" i="12" s="1"/>
  <c r="DR83" i="12" s="1"/>
  <c r="DR85" i="12" s="1"/>
  <c r="DS17" i="6"/>
  <c r="DS26" i="11"/>
  <c r="DS30" i="12"/>
  <c r="DT25" i="11"/>
  <c r="DT22" i="11"/>
  <c r="DS29" i="12"/>
  <c r="DS28" i="12"/>
  <c r="DT21" i="11"/>
  <c r="DV116" i="11"/>
  <c r="DV117" i="11" s="1"/>
  <c r="DV118" i="11" s="1"/>
  <c r="DV120" i="11" s="1"/>
  <c r="DV168" i="11" s="1"/>
  <c r="DW141" i="6"/>
  <c r="DW142" i="6" s="1"/>
  <c r="DW143" i="6" s="1"/>
  <c r="DW135" i="6"/>
  <c r="DW136" i="6" s="1"/>
  <c r="DV88" i="11"/>
  <c r="DV89" i="11" s="1"/>
  <c r="DV90" i="11" s="1"/>
  <c r="DV92" i="11" s="1"/>
  <c r="DV166" i="11" s="1"/>
  <c r="DR392" i="6"/>
  <c r="DR26" i="6" s="1"/>
  <c r="DW386" i="6"/>
  <c r="DW308" i="6"/>
  <c r="DX68" i="11"/>
  <c r="DX70" i="11" s="1"/>
  <c r="DV102" i="11"/>
  <c r="DV103" i="11" s="1"/>
  <c r="DV104" i="11" s="1"/>
  <c r="DV106" i="11" s="1"/>
  <c r="DV167" i="11" s="1"/>
  <c r="DQ13" i="26"/>
  <c r="DV162" i="11"/>
  <c r="DV171" i="11" s="1"/>
  <c r="DV134" i="11"/>
  <c r="DV169" i="11" s="1"/>
  <c r="DU57" i="11"/>
  <c r="DU40" i="12" s="1"/>
  <c r="DV148" i="11"/>
  <c r="DV170" i="11" s="1"/>
  <c r="DT387" i="6"/>
  <c r="DT381" i="6"/>
  <c r="DU56" i="11"/>
  <c r="DX7" i="6"/>
  <c r="DX233" i="6" s="1"/>
  <c r="DX12" i="12"/>
  <c r="DX13" i="11"/>
  <c r="DV30" i="11"/>
  <c r="DX6" i="12"/>
  <c r="DX13" i="12" s="1"/>
  <c r="DX72" i="6"/>
  <c r="DX90" i="6" s="1"/>
  <c r="DX74" i="6"/>
  <c r="DX92" i="6" s="1"/>
  <c r="DX76" i="6"/>
  <c r="DX94" i="6" s="1"/>
  <c r="DX78" i="6"/>
  <c r="DX96" i="6" s="1"/>
  <c r="DX80" i="6"/>
  <c r="DX98" i="6" s="1"/>
  <c r="DX73" i="6"/>
  <c r="DX91" i="6" s="1"/>
  <c r="DX75" i="6"/>
  <c r="DX93" i="6" s="1"/>
  <c r="DX77" i="6"/>
  <c r="DX95" i="6" s="1"/>
  <c r="DX79" i="6"/>
  <c r="DX97" i="6" s="1"/>
  <c r="DX81" i="6"/>
  <c r="DX99" i="6" s="1"/>
  <c r="DX6" i="11"/>
  <c r="DX52" i="11" s="1"/>
  <c r="DX106" i="6"/>
  <c r="DX6" i="22"/>
  <c r="DX6" i="14"/>
  <c r="DX6" i="26"/>
  <c r="DX6" i="35"/>
  <c r="DX6" i="16"/>
  <c r="DX6" i="17"/>
  <c r="DX6" i="13"/>
  <c r="DX105" i="6"/>
  <c r="DX121" i="6"/>
  <c r="DX120" i="6"/>
  <c r="DX107" i="6"/>
  <c r="DX122" i="6"/>
  <c r="DX108" i="6"/>
  <c r="DX123" i="6"/>
  <c r="DX109" i="6"/>
  <c r="DX124" i="6"/>
  <c r="DX110" i="6"/>
  <c r="DX125" i="6"/>
  <c r="DX126" i="6"/>
  <c r="DX111" i="6"/>
  <c r="DX112" i="6"/>
  <c r="DX127" i="6"/>
  <c r="DX113" i="6"/>
  <c r="DX128" i="6"/>
  <c r="DX114" i="6"/>
  <c r="DX129" i="6"/>
  <c r="DV347" i="6"/>
  <c r="DV349" i="6" s="1"/>
  <c r="DY12" i="11"/>
  <c r="DY66" i="6"/>
  <c r="DX134" i="12"/>
  <c r="DX92" i="12"/>
  <c r="DX201" i="11" s="1"/>
  <c r="DS390" i="6"/>
  <c r="DS384" i="6"/>
  <c r="DT378" i="6"/>
  <c r="DW338" i="6"/>
  <c r="DW285" i="6"/>
  <c r="DW389" i="6"/>
  <c r="DW115" i="6"/>
  <c r="DW100" i="6"/>
  <c r="DW206" i="6" s="1"/>
  <c r="DW298" i="6"/>
  <c r="DW383" i="6"/>
  <c r="DW348" i="6"/>
  <c r="DW82" i="6"/>
  <c r="DW83" i="6" s="1"/>
  <c r="DW14" i="12"/>
  <c r="DW15" i="12" s="1"/>
  <c r="DW206" i="12"/>
  <c r="DW262" i="12" s="1"/>
  <c r="DU172" i="11"/>
  <c r="DU25" i="12" s="1"/>
  <c r="DU26" i="12" s="1"/>
  <c r="DV84" i="12"/>
  <c r="DV143" i="12"/>
  <c r="DV144" i="12"/>
  <c r="DV67" i="11"/>
  <c r="DV66" i="11" s="1"/>
  <c r="DV142" i="12"/>
  <c r="DX216" i="12"/>
  <c r="DX46" i="11"/>
  <c r="DX38" i="11"/>
  <c r="DZ63" i="6"/>
  <c r="DY6" i="6"/>
  <c r="DY67" i="6"/>
  <c r="DW7" i="12"/>
  <c r="DW7" i="11"/>
  <c r="DW330" i="6"/>
  <c r="DW331" i="6" s="1"/>
  <c r="DW7" i="13"/>
  <c r="DW7" i="26"/>
  <c r="DW7" i="17"/>
  <c r="DW7" i="14"/>
  <c r="DW7" i="35"/>
  <c r="DW7" i="16"/>
  <c r="DW7" i="22"/>
  <c r="DU205" i="6"/>
  <c r="DU212" i="6" s="1"/>
  <c r="DV204" i="6"/>
  <c r="DV20" i="6"/>
  <c r="DV396" i="6" s="1"/>
  <c r="DY8" i="12"/>
  <c r="DY8" i="35"/>
  <c r="DY8" i="14"/>
  <c r="DY8" i="26"/>
  <c r="DY8" i="22"/>
  <c r="DY8" i="11"/>
  <c r="DY8" i="16"/>
  <c r="DY8" i="17"/>
  <c r="DY8" i="13"/>
  <c r="EA64" i="6"/>
  <c r="DZ65" i="6"/>
  <c r="DZ8" i="6"/>
  <c r="DU217" i="12"/>
  <c r="DU107" i="12"/>
  <c r="DW380" i="6"/>
  <c r="DW130" i="6"/>
  <c r="DW91" i="11"/>
  <c r="DW105" i="11"/>
  <c r="DW102" i="11" s="1"/>
  <c r="DW103" i="11" s="1"/>
  <c r="DW119" i="11"/>
  <c r="DW116" i="11" s="1"/>
  <c r="DW117" i="11" s="1"/>
  <c r="DW133" i="11"/>
  <c r="DW130" i="11" s="1"/>
  <c r="DW131" i="11" s="1"/>
  <c r="DW132" i="11" s="1"/>
  <c r="DW147" i="11"/>
  <c r="DW144" i="11" s="1"/>
  <c r="DW145" i="11" s="1"/>
  <c r="DW146" i="11" s="1"/>
  <c r="DW161" i="11"/>
  <c r="DW158" i="11" s="1"/>
  <c r="DW159" i="11" s="1"/>
  <c r="DW160" i="11" s="1"/>
  <c r="DW58" i="11"/>
  <c r="DW41" i="12" s="1"/>
  <c r="DW14" i="11"/>
  <c r="DU37" i="11"/>
  <c r="DV39" i="11" s="1"/>
  <c r="DU45" i="11"/>
  <c r="DV47" i="11" s="1"/>
  <c r="DU375" i="6"/>
  <c r="DU376" i="6" s="1"/>
  <c r="DU377" i="6" s="1"/>
  <c r="DU31" i="11"/>
  <c r="DT39" i="12"/>
  <c r="DT43" i="12" s="1"/>
  <c r="DT59" i="11"/>
  <c r="DT71" i="11" s="1"/>
  <c r="DT72" i="11" s="1"/>
  <c r="DV247" i="6" l="1"/>
  <c r="DV254" i="6"/>
  <c r="DX234" i="6"/>
  <c r="DX19" i="11" s="1"/>
  <c r="DX18" i="11"/>
  <c r="DW236" i="6"/>
  <c r="DW237" i="6" s="1"/>
  <c r="DW239" i="6" s="1"/>
  <c r="DW241" i="6" s="1"/>
  <c r="DW265" i="6" s="1"/>
  <c r="DV24" i="11"/>
  <c r="DR248" i="6"/>
  <c r="DU218" i="6"/>
  <c r="DV209" i="6"/>
  <c r="DV213" i="6"/>
  <c r="DX167" i="6"/>
  <c r="DX183" i="6"/>
  <c r="DY164" i="6"/>
  <c r="DY163" i="6"/>
  <c r="CO16" i="6"/>
  <c r="CP15" i="6"/>
  <c r="DP259" i="6"/>
  <c r="DP149" i="12"/>
  <c r="DQ87" i="12"/>
  <c r="DQ113" i="12" s="1"/>
  <c r="DP147" i="12"/>
  <c r="DP148" i="12"/>
  <c r="DQ257" i="6"/>
  <c r="DR255" i="6"/>
  <c r="DR256" i="6" s="1"/>
  <c r="DQ250" i="6"/>
  <c r="DY187" i="11"/>
  <c r="DY188" i="11"/>
  <c r="DY185" i="11"/>
  <c r="DY186" i="11"/>
  <c r="DR249" i="6"/>
  <c r="DQ149" i="12"/>
  <c r="DQ148" i="12"/>
  <c r="DQ147" i="12"/>
  <c r="DR147" i="12"/>
  <c r="DR148" i="12"/>
  <c r="DR208" i="12"/>
  <c r="DR224" i="12" s="1"/>
  <c r="DR225" i="12" s="1"/>
  <c r="DR226" i="12" s="1"/>
  <c r="DR149" i="12"/>
  <c r="DS31" i="12"/>
  <c r="DS37" i="12" s="1"/>
  <c r="DS45" i="12" s="1"/>
  <c r="DS83" i="12" s="1"/>
  <c r="DT29" i="12"/>
  <c r="DU22" i="11"/>
  <c r="DT17" i="6"/>
  <c r="DT26" i="11"/>
  <c r="DT30" i="12"/>
  <c r="DU25" i="11"/>
  <c r="DU21" i="11"/>
  <c r="DT28" i="12"/>
  <c r="DW118" i="11"/>
  <c r="DW120" i="11" s="1"/>
  <c r="DW168" i="11" s="1"/>
  <c r="DX135" i="6"/>
  <c r="DX136" i="6" s="1"/>
  <c r="DX141" i="6"/>
  <c r="DX142" i="6" s="1"/>
  <c r="DX143" i="6" s="1"/>
  <c r="DR13" i="26"/>
  <c r="DR87" i="12"/>
  <c r="DR113" i="12" s="1"/>
  <c r="DX308" i="6"/>
  <c r="DX386" i="6"/>
  <c r="DW104" i="11"/>
  <c r="DW106" i="11" s="1"/>
  <c r="DW167" i="11" s="1"/>
  <c r="DW88" i="11"/>
  <c r="DW89" i="11" s="1"/>
  <c r="DW90" i="11" s="1"/>
  <c r="DW92" i="11" s="1"/>
  <c r="DW166" i="11" s="1"/>
  <c r="DY68" i="11"/>
  <c r="DY70" i="11" s="1"/>
  <c r="DS392" i="6"/>
  <c r="DS13" i="26" s="1"/>
  <c r="DV172" i="11"/>
  <c r="DV25" i="12" s="1"/>
  <c r="DV26" i="12" s="1"/>
  <c r="DV57" i="11"/>
  <c r="DV40" i="12" s="1"/>
  <c r="DW162" i="11"/>
  <c r="DW171" i="11" s="1"/>
  <c r="DW134" i="11"/>
  <c r="DW169" i="11" s="1"/>
  <c r="DU387" i="6"/>
  <c r="DU381" i="6"/>
  <c r="DV56" i="11"/>
  <c r="DW148" i="11"/>
  <c r="DW170" i="11" s="1"/>
  <c r="DZ8" i="12"/>
  <c r="DZ8" i="11"/>
  <c r="DZ8" i="35"/>
  <c r="DZ8" i="13"/>
  <c r="DZ8" i="14"/>
  <c r="DZ8" i="26"/>
  <c r="DZ8" i="22"/>
  <c r="DZ8" i="16"/>
  <c r="DZ8" i="17"/>
  <c r="EB64" i="6"/>
  <c r="EA65" i="6"/>
  <c r="EA8" i="6"/>
  <c r="DY6" i="12"/>
  <c r="DY13" i="12" s="1"/>
  <c r="DY73" i="6"/>
  <c r="DY91" i="6" s="1"/>
  <c r="DY75" i="6"/>
  <c r="DY93" i="6" s="1"/>
  <c r="DY77" i="6"/>
  <c r="DY95" i="6" s="1"/>
  <c r="DY79" i="6"/>
  <c r="DY97" i="6" s="1"/>
  <c r="DY81" i="6"/>
  <c r="DY99" i="6" s="1"/>
  <c r="DY72" i="6"/>
  <c r="DY90" i="6" s="1"/>
  <c r="DY74" i="6"/>
  <c r="DY92" i="6" s="1"/>
  <c r="DY76" i="6"/>
  <c r="DY94" i="6" s="1"/>
  <c r="DY78" i="6"/>
  <c r="DY96" i="6" s="1"/>
  <c r="DY80" i="6"/>
  <c r="DY98" i="6" s="1"/>
  <c r="DY6" i="11"/>
  <c r="DY52" i="11" s="1"/>
  <c r="DY106" i="6"/>
  <c r="DY6" i="35"/>
  <c r="DY6" i="22"/>
  <c r="DY6" i="14"/>
  <c r="DY6" i="13"/>
  <c r="DY6" i="26"/>
  <c r="DY6" i="16"/>
  <c r="DY6" i="17"/>
  <c r="DY120" i="6"/>
  <c r="DY105" i="6"/>
  <c r="DY121" i="6"/>
  <c r="DY107" i="6"/>
  <c r="DY122" i="6"/>
  <c r="DY123" i="6"/>
  <c r="DY108" i="6"/>
  <c r="DY124" i="6"/>
  <c r="DY109" i="6"/>
  <c r="DY110" i="6"/>
  <c r="DY125" i="6"/>
  <c r="DY111" i="6"/>
  <c r="DY126" i="6"/>
  <c r="DY112" i="6"/>
  <c r="DY127" i="6"/>
  <c r="DY113" i="6"/>
  <c r="DY128" i="6"/>
  <c r="DY114" i="6"/>
  <c r="DY129" i="6"/>
  <c r="DV217" i="12"/>
  <c r="DV107" i="12"/>
  <c r="DW204" i="6"/>
  <c r="DW20" i="6"/>
  <c r="DW396" i="6" s="1"/>
  <c r="DT390" i="6"/>
  <c r="DU378" i="6"/>
  <c r="DT384" i="6"/>
  <c r="DY216" i="12"/>
  <c r="DY46" i="11"/>
  <c r="DY38" i="11"/>
  <c r="DX380" i="6"/>
  <c r="DX130" i="6"/>
  <c r="DX338" i="6"/>
  <c r="DX285" i="6"/>
  <c r="DX389" i="6"/>
  <c r="DX115" i="6"/>
  <c r="DX100" i="6"/>
  <c r="DX206" i="6" s="1"/>
  <c r="DX91" i="11"/>
  <c r="DX105" i="11"/>
  <c r="DX119" i="11"/>
  <c r="DX133" i="11"/>
  <c r="DX130" i="11" s="1"/>
  <c r="DX131" i="11" s="1"/>
  <c r="DX132" i="11" s="1"/>
  <c r="DX147" i="11"/>
  <c r="DX144" i="11" s="1"/>
  <c r="DX145" i="11" s="1"/>
  <c r="DX146" i="11" s="1"/>
  <c r="DX161" i="11"/>
  <c r="DX158" i="11" s="1"/>
  <c r="DX159" i="11" s="1"/>
  <c r="DX160" i="11" s="1"/>
  <c r="DX58" i="11"/>
  <c r="DX41" i="12" s="1"/>
  <c r="DX14" i="11"/>
  <c r="DX348" i="6"/>
  <c r="DX82" i="6"/>
  <c r="DX83" i="6" s="1"/>
  <c r="DV37" i="11"/>
  <c r="DW39" i="11" s="1"/>
  <c r="DV45" i="11"/>
  <c r="DW47" i="11" s="1"/>
  <c r="DV31" i="11"/>
  <c r="DV375" i="6"/>
  <c r="DV376" i="6" s="1"/>
  <c r="DV377" i="6" s="1"/>
  <c r="DU39" i="12"/>
  <c r="DU43" i="12" s="1"/>
  <c r="DU59" i="11"/>
  <c r="DU71" i="11" s="1"/>
  <c r="DU72" i="11" s="1"/>
  <c r="DZ12" i="11"/>
  <c r="DZ66" i="6"/>
  <c r="DY134" i="12"/>
  <c r="DY92" i="12"/>
  <c r="DY201" i="11" s="1"/>
  <c r="DV205" i="6"/>
  <c r="DV212" i="6" s="1"/>
  <c r="DW30" i="11"/>
  <c r="DZ6" i="6"/>
  <c r="EA63" i="6"/>
  <c r="DZ67" i="6"/>
  <c r="DW84" i="12"/>
  <c r="DW143" i="12"/>
  <c r="DW142" i="12"/>
  <c r="DW144" i="12"/>
  <c r="DW67" i="11"/>
  <c r="DW66" i="11" s="1"/>
  <c r="DW347" i="6"/>
  <c r="DW349" i="6" s="1"/>
  <c r="DY7" i="6"/>
  <c r="DY233" i="6" s="1"/>
  <c r="DY12" i="12"/>
  <c r="DY13" i="11"/>
  <c r="DX298" i="6"/>
  <c r="DX383" i="6"/>
  <c r="DX14" i="12"/>
  <c r="DX15" i="12" s="1"/>
  <c r="DX206" i="12"/>
  <c r="DX262" i="12" s="1"/>
  <c r="DX7" i="12"/>
  <c r="DX7" i="11"/>
  <c r="DX330" i="6"/>
  <c r="DX331" i="6" s="1"/>
  <c r="DX7" i="35"/>
  <c r="DX7" i="16"/>
  <c r="DX7" i="22"/>
  <c r="DX7" i="13"/>
  <c r="DX7" i="26"/>
  <c r="DX7" i="17"/>
  <c r="DX7" i="14"/>
  <c r="DW247" i="6" l="1"/>
  <c r="DW254" i="6"/>
  <c r="DX236" i="6"/>
  <c r="DX237" i="6" s="1"/>
  <c r="DX239" i="6" s="1"/>
  <c r="DX241" i="6" s="1"/>
  <c r="DX265" i="6" s="1"/>
  <c r="DW24" i="11"/>
  <c r="DY234" i="6"/>
  <c r="DY19" i="11" s="1"/>
  <c r="DY18" i="11"/>
  <c r="DS248" i="6"/>
  <c r="DS249" i="6" s="1"/>
  <c r="DV218" i="6"/>
  <c r="DW209" i="6"/>
  <c r="DW213" i="6"/>
  <c r="DY183" i="6"/>
  <c r="DY167" i="6"/>
  <c r="DZ164" i="6"/>
  <c r="DZ163" i="6"/>
  <c r="CP16" i="6"/>
  <c r="CQ15" i="6"/>
  <c r="DS255" i="6"/>
  <c r="DR250" i="6"/>
  <c r="DQ259" i="6"/>
  <c r="DR257" i="6"/>
  <c r="DZ187" i="11"/>
  <c r="DZ188" i="11"/>
  <c r="DZ185" i="11"/>
  <c r="DZ186" i="11"/>
  <c r="DS256" i="6"/>
  <c r="DT31" i="12"/>
  <c r="DT37" i="12" s="1"/>
  <c r="DT45" i="12" s="1"/>
  <c r="DT208" i="12" s="1"/>
  <c r="DT224" i="12" s="1"/>
  <c r="DT225" i="12" s="1"/>
  <c r="DT226" i="12" s="1"/>
  <c r="DS208" i="12"/>
  <c r="DS224" i="12" s="1"/>
  <c r="DS225" i="12" s="1"/>
  <c r="DS226" i="12" s="1"/>
  <c r="DU17" i="6"/>
  <c r="DU26" i="11"/>
  <c r="DU30" i="12"/>
  <c r="DV25" i="11"/>
  <c r="DU29" i="12"/>
  <c r="DV22" i="11"/>
  <c r="DV21" i="11"/>
  <c r="DU28" i="12"/>
  <c r="DT392" i="6"/>
  <c r="DT13" i="26" s="1"/>
  <c r="DS26" i="6"/>
  <c r="DY141" i="6"/>
  <c r="DY142" i="6" s="1"/>
  <c r="DY143" i="6" s="1"/>
  <c r="DY135" i="6"/>
  <c r="DY136" i="6" s="1"/>
  <c r="DX116" i="11"/>
  <c r="DX117" i="11" s="1"/>
  <c r="DX118" i="11" s="1"/>
  <c r="DX120" i="11" s="1"/>
  <c r="DX168" i="11" s="1"/>
  <c r="DS85" i="12"/>
  <c r="DS87" i="12" s="1"/>
  <c r="DS113" i="12" s="1"/>
  <c r="DS149" i="12"/>
  <c r="DS147" i="12"/>
  <c r="DS148" i="12"/>
  <c r="DY308" i="6"/>
  <c r="DY386" i="6"/>
  <c r="DX102" i="11"/>
  <c r="DX103" i="11" s="1"/>
  <c r="DX104" i="11" s="1"/>
  <c r="DX106" i="11" s="1"/>
  <c r="DX167" i="11" s="1"/>
  <c r="DZ68" i="11"/>
  <c r="DZ70" i="11" s="1"/>
  <c r="DX88" i="11"/>
  <c r="DX89" i="11" s="1"/>
  <c r="DX90" i="11" s="1"/>
  <c r="DX92" i="11" s="1"/>
  <c r="DX166" i="11" s="1"/>
  <c r="DW56" i="11"/>
  <c r="DX162" i="11"/>
  <c r="DX171" i="11" s="1"/>
  <c r="DX134" i="11"/>
  <c r="DX169" i="11" s="1"/>
  <c r="DV387" i="6"/>
  <c r="DV381" i="6"/>
  <c r="DW57" i="11"/>
  <c r="DW40" i="12" s="1"/>
  <c r="DX148" i="11"/>
  <c r="DX170" i="11" s="1"/>
  <c r="DW217" i="12"/>
  <c r="DW107" i="12"/>
  <c r="EB63" i="6"/>
  <c r="EA6" i="6"/>
  <c r="EA67" i="6"/>
  <c r="DW37" i="11"/>
  <c r="DX39" i="11" s="1"/>
  <c r="DW45" i="11"/>
  <c r="DX47" i="11" s="1"/>
  <c r="DW375" i="6"/>
  <c r="DW376" i="6" s="1"/>
  <c r="DW377" i="6" s="1"/>
  <c r="DW31" i="11"/>
  <c r="DZ7" i="6"/>
  <c r="DZ233" i="6" s="1"/>
  <c r="DZ12" i="12"/>
  <c r="DZ13" i="11"/>
  <c r="DX347" i="6"/>
  <c r="DX349" i="6" s="1"/>
  <c r="DU390" i="6"/>
  <c r="DU384" i="6"/>
  <c r="DV378" i="6"/>
  <c r="DY338" i="6"/>
  <c r="DY285" i="6"/>
  <c r="DY389" i="6"/>
  <c r="DY115" i="6"/>
  <c r="DY298" i="6"/>
  <c r="DY383" i="6"/>
  <c r="DY348" i="6"/>
  <c r="DY82" i="6"/>
  <c r="DY83" i="6" s="1"/>
  <c r="DY14" i="12"/>
  <c r="DY15" i="12" s="1"/>
  <c r="DY206" i="12"/>
  <c r="DY262" i="12" s="1"/>
  <c r="EA12" i="11"/>
  <c r="EA66" i="6"/>
  <c r="DZ134" i="12"/>
  <c r="DZ92" i="12"/>
  <c r="DZ201" i="11" s="1"/>
  <c r="DV39" i="12"/>
  <c r="DV43" i="12" s="1"/>
  <c r="DV59" i="11"/>
  <c r="DV71" i="11" s="1"/>
  <c r="DV72" i="11" s="1"/>
  <c r="DW172" i="11"/>
  <c r="DW25" i="12" s="1"/>
  <c r="DW26" i="12" s="1"/>
  <c r="DX30" i="11"/>
  <c r="DX84" i="12"/>
  <c r="DX143" i="12"/>
  <c r="DX144" i="12"/>
  <c r="DX67" i="11"/>
  <c r="DX66" i="11" s="1"/>
  <c r="DX142" i="12"/>
  <c r="DY7" i="12"/>
  <c r="DY7" i="11"/>
  <c r="DY330" i="6"/>
  <c r="DY331" i="6" s="1"/>
  <c r="DY7" i="13"/>
  <c r="DY7" i="26"/>
  <c r="DY7" i="17"/>
  <c r="DY7" i="14"/>
  <c r="DY7" i="35"/>
  <c r="DY7" i="16"/>
  <c r="DY7" i="22"/>
  <c r="DZ6" i="12"/>
  <c r="DZ13" i="12" s="1"/>
  <c r="DZ72" i="6"/>
  <c r="DZ90" i="6" s="1"/>
  <c r="DZ74" i="6"/>
  <c r="DZ92" i="6" s="1"/>
  <c r="DZ76" i="6"/>
  <c r="DZ94" i="6" s="1"/>
  <c r="DZ78" i="6"/>
  <c r="DZ96" i="6" s="1"/>
  <c r="DZ80" i="6"/>
  <c r="DZ98" i="6" s="1"/>
  <c r="DZ73" i="6"/>
  <c r="DZ91" i="6" s="1"/>
  <c r="DZ75" i="6"/>
  <c r="DZ93" i="6" s="1"/>
  <c r="DZ77" i="6"/>
  <c r="DZ95" i="6" s="1"/>
  <c r="DZ79" i="6"/>
  <c r="DZ97" i="6" s="1"/>
  <c r="DZ81" i="6"/>
  <c r="DZ99" i="6" s="1"/>
  <c r="DZ6" i="11"/>
  <c r="DZ52" i="11" s="1"/>
  <c r="DZ106" i="6"/>
  <c r="DZ6" i="22"/>
  <c r="DZ6" i="14"/>
  <c r="DZ6" i="26"/>
  <c r="DZ6" i="35"/>
  <c r="DZ6" i="16"/>
  <c r="DZ6" i="17"/>
  <c r="DZ6" i="13"/>
  <c r="DZ105" i="6"/>
  <c r="DZ121" i="6"/>
  <c r="DZ120" i="6"/>
  <c r="DZ107" i="6"/>
  <c r="DZ122" i="6"/>
  <c r="DZ108" i="6"/>
  <c r="DZ123" i="6"/>
  <c r="DZ109" i="6"/>
  <c r="DZ124" i="6"/>
  <c r="DZ110" i="6"/>
  <c r="DZ125" i="6"/>
  <c r="DZ126" i="6"/>
  <c r="DZ111" i="6"/>
  <c r="DZ112" i="6"/>
  <c r="DZ127" i="6"/>
  <c r="DZ113" i="6"/>
  <c r="DZ128" i="6"/>
  <c r="DZ114" i="6"/>
  <c r="DZ129" i="6"/>
  <c r="DZ216" i="12"/>
  <c r="DZ46" i="11"/>
  <c r="DZ38" i="11"/>
  <c r="DX204" i="6"/>
  <c r="DX20" i="6"/>
  <c r="DX396" i="6" s="1"/>
  <c r="DW205" i="6"/>
  <c r="DW212" i="6" s="1"/>
  <c r="DY380" i="6"/>
  <c r="DY130" i="6"/>
  <c r="DY100" i="6"/>
  <c r="DY206" i="6" s="1"/>
  <c r="DY91" i="11"/>
  <c r="DY105" i="11"/>
  <c r="DY102" i="11" s="1"/>
  <c r="DY103" i="11" s="1"/>
  <c r="DY119" i="11"/>
  <c r="DY116" i="11" s="1"/>
  <c r="DY117" i="11" s="1"/>
  <c r="DY133" i="11"/>
  <c r="DY130" i="11" s="1"/>
  <c r="DY131" i="11" s="1"/>
  <c r="DY132" i="11" s="1"/>
  <c r="DY147" i="11"/>
  <c r="DY144" i="11" s="1"/>
  <c r="DY145" i="11" s="1"/>
  <c r="DY146" i="11" s="1"/>
  <c r="DY161" i="11"/>
  <c r="DY158" i="11" s="1"/>
  <c r="DY159" i="11" s="1"/>
  <c r="DY160" i="11" s="1"/>
  <c r="DY58" i="11"/>
  <c r="DY41" i="12" s="1"/>
  <c r="DY14" i="11"/>
  <c r="EA8" i="12"/>
  <c r="EA8" i="35"/>
  <c r="EA8" i="14"/>
  <c r="EA8" i="26"/>
  <c r="EA8" i="22"/>
  <c r="EA8" i="11"/>
  <c r="EA8" i="16"/>
  <c r="EA8" i="17"/>
  <c r="EA8" i="13"/>
  <c r="EC64" i="6"/>
  <c r="EB65" i="6"/>
  <c r="EB8" i="6"/>
  <c r="DX247" i="6" l="1"/>
  <c r="DX254" i="6"/>
  <c r="DZ234" i="6"/>
  <c r="DZ19" i="11" s="1"/>
  <c r="DZ18" i="11"/>
  <c r="DY236" i="6"/>
  <c r="DY237" i="6" s="1"/>
  <c r="DY239" i="6" s="1"/>
  <c r="DY241" i="6" s="1"/>
  <c r="DY265" i="6" s="1"/>
  <c r="DX24" i="11"/>
  <c r="DT248" i="6"/>
  <c r="DT249" i="6" s="1"/>
  <c r="DW218" i="6"/>
  <c r="DX209" i="6"/>
  <c r="DX213" i="6"/>
  <c r="DZ183" i="6"/>
  <c r="DZ167" i="6"/>
  <c r="EA164" i="6"/>
  <c r="EA163" i="6"/>
  <c r="CQ16" i="6"/>
  <c r="CR15" i="6"/>
  <c r="DR259" i="6"/>
  <c r="DS257" i="6"/>
  <c r="DT255" i="6"/>
  <c r="DY88" i="11"/>
  <c r="DY89" i="11" s="1"/>
  <c r="DY90" i="11" s="1"/>
  <c r="DY92" i="11" s="1"/>
  <c r="DY166" i="11" s="1"/>
  <c r="DS250" i="6"/>
  <c r="EA187" i="11"/>
  <c r="EA188" i="11"/>
  <c r="EA185" i="11"/>
  <c r="EA186" i="11"/>
  <c r="DT256" i="6"/>
  <c r="DT83" i="12"/>
  <c r="DT85" i="12" s="1"/>
  <c r="DT87" i="12" s="1"/>
  <c r="DT113" i="12" s="1"/>
  <c r="F23" i="45"/>
  <c r="F21" i="33"/>
  <c r="DV29" i="12"/>
  <c r="DW22" i="11"/>
  <c r="DV30" i="12"/>
  <c r="DW25" i="11"/>
  <c r="DV17" i="6"/>
  <c r="DV26" i="11"/>
  <c r="DU31" i="12"/>
  <c r="DV28" i="12"/>
  <c r="DW21" i="11"/>
  <c r="DT26" i="6"/>
  <c r="DY118" i="11"/>
  <c r="DY120" i="11" s="1"/>
  <c r="DY168" i="11" s="1"/>
  <c r="DZ141" i="6"/>
  <c r="DZ142" i="6" s="1"/>
  <c r="DZ143" i="6" s="1"/>
  <c r="DZ135" i="6"/>
  <c r="DZ136" i="6" s="1"/>
  <c r="DZ308" i="6"/>
  <c r="DZ386" i="6"/>
  <c r="DY104" i="11"/>
  <c r="DY106" i="11" s="1"/>
  <c r="DY167" i="11" s="1"/>
  <c r="EA68" i="11"/>
  <c r="EA70" i="11" s="1"/>
  <c r="DU392" i="6"/>
  <c r="DU26" i="6" s="1"/>
  <c r="DY148" i="11"/>
  <c r="DY170" i="11" s="1"/>
  <c r="DW387" i="6"/>
  <c r="DW381" i="6"/>
  <c r="DX56" i="11"/>
  <c r="DY162" i="11"/>
  <c r="DY171" i="11" s="1"/>
  <c r="DY134" i="11"/>
  <c r="DY169" i="11" s="1"/>
  <c r="DX57" i="11"/>
  <c r="DX40" i="12" s="1"/>
  <c r="EB8" i="12"/>
  <c r="EB8" i="11"/>
  <c r="EB8" i="35"/>
  <c r="EB8" i="14"/>
  <c r="EB8" i="26"/>
  <c r="EB8" i="22"/>
  <c r="EB8" i="13"/>
  <c r="EB8" i="16"/>
  <c r="EB8" i="17"/>
  <c r="ED64" i="6"/>
  <c r="EC65" i="6"/>
  <c r="EC8" i="6"/>
  <c r="DZ380" i="6"/>
  <c r="DZ130" i="6"/>
  <c r="DZ338" i="6"/>
  <c r="DZ285" i="6"/>
  <c r="DZ389" i="6"/>
  <c r="DZ115" i="6"/>
  <c r="DZ100" i="6"/>
  <c r="DZ206" i="6" s="1"/>
  <c r="DZ91" i="11"/>
  <c r="DZ105" i="11"/>
  <c r="DZ119" i="11"/>
  <c r="DZ133" i="11"/>
  <c r="DZ130" i="11" s="1"/>
  <c r="DZ131" i="11" s="1"/>
  <c r="DZ132" i="11" s="1"/>
  <c r="DZ147" i="11"/>
  <c r="DZ144" i="11" s="1"/>
  <c r="DZ145" i="11" s="1"/>
  <c r="DZ146" i="11" s="1"/>
  <c r="DZ161" i="11"/>
  <c r="DZ158" i="11" s="1"/>
  <c r="DZ159" i="11" s="1"/>
  <c r="DZ160" i="11" s="1"/>
  <c r="DZ58" i="11"/>
  <c r="DZ41" i="12" s="1"/>
  <c r="DZ14" i="11"/>
  <c r="DZ348" i="6"/>
  <c r="DZ82" i="6"/>
  <c r="DZ83" i="6" s="1"/>
  <c r="DY30" i="11"/>
  <c r="DX217" i="12"/>
  <c r="DX107" i="12"/>
  <c r="EA7" i="6"/>
  <c r="EA233" i="6" s="1"/>
  <c r="EA12" i="12"/>
  <c r="EA13" i="11"/>
  <c r="DY204" i="6"/>
  <c r="DY20" i="6"/>
  <c r="DY396" i="6" s="1"/>
  <c r="DV390" i="6"/>
  <c r="DW378" i="6"/>
  <c r="DV384" i="6"/>
  <c r="DZ7" i="12"/>
  <c r="DZ7" i="11"/>
  <c r="DZ330" i="6"/>
  <c r="DZ331" i="6" s="1"/>
  <c r="DZ7" i="35"/>
  <c r="DZ7" i="16"/>
  <c r="DZ7" i="22"/>
  <c r="DZ7" i="13"/>
  <c r="DZ7" i="26"/>
  <c r="DZ7" i="17"/>
  <c r="DZ7" i="14"/>
  <c r="EA6" i="12"/>
  <c r="EA13" i="12" s="1"/>
  <c r="EA73" i="6"/>
  <c r="EA91" i="6" s="1"/>
  <c r="EA75" i="6"/>
  <c r="EA93" i="6" s="1"/>
  <c r="EA77" i="6"/>
  <c r="EA95" i="6" s="1"/>
  <c r="EA79" i="6"/>
  <c r="EA97" i="6" s="1"/>
  <c r="EA81" i="6"/>
  <c r="EA99" i="6" s="1"/>
  <c r="EA72" i="6"/>
  <c r="EA90" i="6" s="1"/>
  <c r="EA74" i="6"/>
  <c r="EA92" i="6" s="1"/>
  <c r="EA76" i="6"/>
  <c r="EA94" i="6" s="1"/>
  <c r="EA78" i="6"/>
  <c r="EA96" i="6" s="1"/>
  <c r="EA80" i="6"/>
  <c r="EA98" i="6" s="1"/>
  <c r="EA6" i="11"/>
  <c r="EA52" i="11" s="1"/>
  <c r="EA106" i="6"/>
  <c r="EA6" i="35"/>
  <c r="EA6" i="22"/>
  <c r="EA6" i="26"/>
  <c r="EA6" i="13"/>
  <c r="EA6" i="14"/>
  <c r="EA6" i="16"/>
  <c r="EA6" i="17"/>
  <c r="EA120" i="6"/>
  <c r="EA105" i="6"/>
  <c r="EA121" i="6"/>
  <c r="EA107" i="6"/>
  <c r="EA122" i="6"/>
  <c r="EA123" i="6"/>
  <c r="EA108" i="6"/>
  <c r="EA124" i="6"/>
  <c r="EA109" i="6"/>
  <c r="EA110" i="6"/>
  <c r="EA125" i="6"/>
  <c r="EA111" i="6"/>
  <c r="EA126" i="6"/>
  <c r="EA112" i="6"/>
  <c r="EA127" i="6"/>
  <c r="EA113" i="6"/>
  <c r="EA128" i="6"/>
  <c r="EA114" i="6"/>
  <c r="EA129" i="6"/>
  <c r="DX172" i="11"/>
  <c r="DX25" i="12" s="1"/>
  <c r="DX26" i="12" s="1"/>
  <c r="EB12" i="11"/>
  <c r="EB66" i="6"/>
  <c r="EA134" i="12"/>
  <c r="EA92" i="12"/>
  <c r="EA201" i="11" s="1"/>
  <c r="DX205" i="6"/>
  <c r="DX212" i="6" s="1"/>
  <c r="DZ298" i="6"/>
  <c r="DZ383" i="6"/>
  <c r="DZ14" i="12"/>
  <c r="DZ15" i="12" s="1"/>
  <c r="DZ206" i="12"/>
  <c r="DZ262" i="12" s="1"/>
  <c r="DX37" i="11"/>
  <c r="DY39" i="11" s="1"/>
  <c r="DX45" i="11"/>
  <c r="DY47" i="11" s="1"/>
  <c r="DX31" i="11"/>
  <c r="DX375" i="6"/>
  <c r="DX376" i="6" s="1"/>
  <c r="DX377" i="6" s="1"/>
  <c r="EA216" i="12"/>
  <c r="EA46" i="11"/>
  <c r="EA38" i="11"/>
  <c r="DY84" i="12"/>
  <c r="DY143" i="12"/>
  <c r="DY142" i="12"/>
  <c r="DY144" i="12"/>
  <c r="DY67" i="11"/>
  <c r="DY66" i="11" s="1"/>
  <c r="DY347" i="6"/>
  <c r="DY349" i="6" s="1"/>
  <c r="EB6" i="6"/>
  <c r="EC63" i="6"/>
  <c r="EB67" i="6"/>
  <c r="DW39" i="12"/>
  <c r="DW43" i="12" s="1"/>
  <c r="DW59" i="11"/>
  <c r="DW71" i="11" s="1"/>
  <c r="DW72" i="11" s="1"/>
  <c r="DY247" i="6" l="1"/>
  <c r="DY254" i="6"/>
  <c r="EA234" i="6"/>
  <c r="EA19" i="11" s="1"/>
  <c r="EA18" i="11"/>
  <c r="DZ236" i="6"/>
  <c r="DZ237" i="6" s="1"/>
  <c r="DZ239" i="6" s="1"/>
  <c r="DZ241" i="6" s="1"/>
  <c r="DZ265" i="6" s="1"/>
  <c r="DY24" i="11"/>
  <c r="DU248" i="6"/>
  <c r="DU249" i="6" s="1"/>
  <c r="DX218" i="6"/>
  <c r="DY209" i="6"/>
  <c r="DY213" i="6"/>
  <c r="EA167" i="6"/>
  <c r="EA183" i="6"/>
  <c r="EB164" i="6"/>
  <c r="EB163" i="6"/>
  <c r="CR16" i="6"/>
  <c r="CS15" i="6"/>
  <c r="DS259" i="6"/>
  <c r="DT257" i="6"/>
  <c r="DU255" i="6"/>
  <c r="DU37" i="12"/>
  <c r="DU45" i="12" s="1"/>
  <c r="DU83" i="12" s="1"/>
  <c r="DU85" i="12" s="1"/>
  <c r="DU87" i="12" s="1"/>
  <c r="DU113" i="12" s="1"/>
  <c r="DT250" i="6"/>
  <c r="EB187" i="11"/>
  <c r="EB188" i="11"/>
  <c r="DU256" i="6"/>
  <c r="EB185" i="11"/>
  <c r="EB186" i="11"/>
  <c r="DT148" i="12"/>
  <c r="DT147" i="12"/>
  <c r="DT149" i="12"/>
  <c r="DV31" i="12"/>
  <c r="DV37" i="12" s="1"/>
  <c r="DV45" i="12" s="1"/>
  <c r="DV83" i="12" s="1"/>
  <c r="DV85" i="12" s="1"/>
  <c r="DW17" i="6"/>
  <c r="DW26" i="11"/>
  <c r="DW30" i="12"/>
  <c r="DX25" i="11"/>
  <c r="DX22" i="11"/>
  <c r="DW29" i="12"/>
  <c r="DW28" i="12"/>
  <c r="DX21" i="11"/>
  <c r="EA141" i="6"/>
  <c r="EA142" i="6" s="1"/>
  <c r="EA143" i="6" s="1"/>
  <c r="EA135" i="6"/>
  <c r="EA136" i="6" s="1"/>
  <c r="DZ116" i="11"/>
  <c r="DZ117" i="11" s="1"/>
  <c r="DZ118" i="11" s="1"/>
  <c r="DZ120" i="11" s="1"/>
  <c r="DZ168" i="11" s="1"/>
  <c r="DV392" i="6"/>
  <c r="DV26" i="6" s="1"/>
  <c r="EA308" i="6"/>
  <c r="EA386" i="6"/>
  <c r="DU13" i="26"/>
  <c r="DZ102" i="11"/>
  <c r="DZ103" i="11" s="1"/>
  <c r="DZ104" i="11" s="1"/>
  <c r="DZ106" i="11" s="1"/>
  <c r="DZ167" i="11" s="1"/>
  <c r="DZ88" i="11"/>
  <c r="DZ89" i="11" s="1"/>
  <c r="DZ90" i="11" s="1"/>
  <c r="DZ92" i="11" s="1"/>
  <c r="DZ166" i="11" s="1"/>
  <c r="EB68" i="11"/>
  <c r="EB70" i="11" s="1"/>
  <c r="DX387" i="6"/>
  <c r="DX381" i="6"/>
  <c r="DY56" i="11"/>
  <c r="DZ162" i="11"/>
  <c r="DZ171" i="11" s="1"/>
  <c r="DZ134" i="11"/>
  <c r="DZ169" i="11" s="1"/>
  <c r="DY57" i="11"/>
  <c r="DY40" i="12" s="1"/>
  <c r="DZ148" i="11"/>
  <c r="DZ170" i="11" s="1"/>
  <c r="EB6" i="12"/>
  <c r="EB13" i="12" s="1"/>
  <c r="EB72" i="6"/>
  <c r="EB90" i="6" s="1"/>
  <c r="EB74" i="6"/>
  <c r="EB92" i="6" s="1"/>
  <c r="EB76" i="6"/>
  <c r="EB94" i="6" s="1"/>
  <c r="EB78" i="6"/>
  <c r="EB96" i="6" s="1"/>
  <c r="EB80" i="6"/>
  <c r="EB98" i="6" s="1"/>
  <c r="EB73" i="6"/>
  <c r="EB91" i="6" s="1"/>
  <c r="EB75" i="6"/>
  <c r="EB93" i="6" s="1"/>
  <c r="EB77" i="6"/>
  <c r="EB95" i="6" s="1"/>
  <c r="EB79" i="6"/>
  <c r="EB97" i="6" s="1"/>
  <c r="EB81" i="6"/>
  <c r="EB99" i="6" s="1"/>
  <c r="EB6" i="11"/>
  <c r="EB52" i="11" s="1"/>
  <c r="EB106" i="6"/>
  <c r="EB6" i="22"/>
  <c r="EB6" i="14"/>
  <c r="EB6" i="26"/>
  <c r="EB6" i="35"/>
  <c r="EB6" i="16"/>
  <c r="EB6" i="17"/>
  <c r="EB6" i="13"/>
  <c r="EB105" i="6"/>
  <c r="EB121" i="6"/>
  <c r="EB120" i="6"/>
  <c r="EB107" i="6"/>
  <c r="EB122" i="6"/>
  <c r="EB108" i="6"/>
  <c r="EB123" i="6"/>
  <c r="EB109" i="6"/>
  <c r="EB124" i="6"/>
  <c r="EB110" i="6"/>
  <c r="EB125" i="6"/>
  <c r="EB126" i="6"/>
  <c r="EB111" i="6"/>
  <c r="EB112" i="6"/>
  <c r="EB127" i="6"/>
  <c r="EB113" i="6"/>
  <c r="EB128" i="6"/>
  <c r="EB114" i="6"/>
  <c r="EB129" i="6"/>
  <c r="EB216" i="12"/>
  <c r="EB46" i="11"/>
  <c r="EB38" i="11"/>
  <c r="EA338" i="6"/>
  <c r="EA285" i="6"/>
  <c r="EA389" i="6"/>
  <c r="EA115" i="6"/>
  <c r="EA100" i="6"/>
  <c r="EA206" i="6" s="1"/>
  <c r="EA298" i="6"/>
  <c r="EA383" i="6"/>
  <c r="EA348" i="6"/>
  <c r="EA82" i="6"/>
  <c r="EA83" i="6" s="1"/>
  <c r="EA14" i="12"/>
  <c r="EA15" i="12" s="1"/>
  <c r="EA206" i="12"/>
  <c r="EA262" i="12" s="1"/>
  <c r="DY205" i="6"/>
  <c r="DY212" i="6" s="1"/>
  <c r="EA7" i="12"/>
  <c r="EA7" i="11"/>
  <c r="EA330" i="6"/>
  <c r="EA331" i="6" s="1"/>
  <c r="EA7" i="13"/>
  <c r="EA7" i="26"/>
  <c r="EA7" i="17"/>
  <c r="EA7" i="14"/>
  <c r="EA7" i="35"/>
  <c r="EA7" i="16"/>
  <c r="EA7" i="22"/>
  <c r="DY37" i="11"/>
  <c r="DZ39" i="11" s="1"/>
  <c r="DY45" i="11"/>
  <c r="DZ47" i="11" s="1"/>
  <c r="DY375" i="6"/>
  <c r="DY376" i="6" s="1"/>
  <c r="DY377" i="6" s="1"/>
  <c r="DY31" i="11"/>
  <c r="DZ204" i="6"/>
  <c r="DZ20" i="6"/>
  <c r="DZ396" i="6" s="1"/>
  <c r="EC8" i="12"/>
  <c r="EC8" i="35"/>
  <c r="EC8" i="14"/>
  <c r="EC8" i="26"/>
  <c r="EC8" i="22"/>
  <c r="EC8" i="11"/>
  <c r="EC8" i="16"/>
  <c r="EC8" i="17"/>
  <c r="EC8" i="13"/>
  <c r="EE64" i="6"/>
  <c r="ED65" i="6"/>
  <c r="ED8" i="6"/>
  <c r="DX39" i="12"/>
  <c r="DX43" i="12" s="1"/>
  <c r="DX59" i="11"/>
  <c r="DX71" i="11" s="1"/>
  <c r="DX72" i="11" s="1"/>
  <c r="ED63" i="6"/>
  <c r="EC6" i="6"/>
  <c r="EC67" i="6"/>
  <c r="DY217" i="12"/>
  <c r="DY107" i="12"/>
  <c r="DZ84" i="12"/>
  <c r="DZ143" i="12"/>
  <c r="DZ144" i="12"/>
  <c r="DZ67" i="11"/>
  <c r="DZ66" i="11" s="1"/>
  <c r="DZ142" i="12"/>
  <c r="EB7" i="6"/>
  <c r="EB233" i="6" s="1"/>
  <c r="EB12" i="12"/>
  <c r="EB13" i="11"/>
  <c r="EA380" i="6"/>
  <c r="EA130" i="6"/>
  <c r="EA91" i="11"/>
  <c r="EA105" i="11"/>
  <c r="EA102" i="11" s="1"/>
  <c r="EA103" i="11" s="1"/>
  <c r="EA119" i="11"/>
  <c r="EA116" i="11" s="1"/>
  <c r="EA117" i="11" s="1"/>
  <c r="EA133" i="11"/>
  <c r="EA130" i="11" s="1"/>
  <c r="EA131" i="11" s="1"/>
  <c r="EA132" i="11" s="1"/>
  <c r="EA147" i="11"/>
  <c r="EA144" i="11" s="1"/>
  <c r="EA145" i="11" s="1"/>
  <c r="EA146" i="11" s="1"/>
  <c r="EA161" i="11"/>
  <c r="EA158" i="11" s="1"/>
  <c r="EA159" i="11" s="1"/>
  <c r="EA160" i="11" s="1"/>
  <c r="EA58" i="11"/>
  <c r="EA41" i="12" s="1"/>
  <c r="EA14" i="11"/>
  <c r="DZ30" i="11"/>
  <c r="DW390" i="6"/>
  <c r="DW384" i="6"/>
  <c r="DX378" i="6"/>
  <c r="DZ347" i="6"/>
  <c r="DZ349" i="6" s="1"/>
  <c r="EC12" i="11"/>
  <c r="EC66" i="6"/>
  <c r="EB134" i="12"/>
  <c r="EB92" i="12"/>
  <c r="EB201" i="11" s="1"/>
  <c r="DY172" i="11"/>
  <c r="DY25" i="12" s="1"/>
  <c r="DY26" i="12" s="1"/>
  <c r="DZ247" i="6" l="1"/>
  <c r="DZ254" i="6"/>
  <c r="EB234" i="6"/>
  <c r="EB19" i="11" s="1"/>
  <c r="EB18" i="11"/>
  <c r="EA236" i="6"/>
  <c r="EA237" i="6" s="1"/>
  <c r="EA239" i="6" s="1"/>
  <c r="EA241" i="6" s="1"/>
  <c r="EA265" i="6" s="1"/>
  <c r="DZ24" i="11"/>
  <c r="DV248" i="6"/>
  <c r="DV249" i="6" s="1"/>
  <c r="DV250" i="6" s="1"/>
  <c r="DY218" i="6"/>
  <c r="DZ209" i="6"/>
  <c r="DZ213" i="6"/>
  <c r="EB183" i="6"/>
  <c r="EB167" i="6"/>
  <c r="EC164" i="6"/>
  <c r="EC163" i="6"/>
  <c r="CS16" i="6"/>
  <c r="CT15" i="6"/>
  <c r="DT259" i="6"/>
  <c r="DU257" i="6"/>
  <c r="DV255" i="6"/>
  <c r="DU149" i="12"/>
  <c r="DU147" i="12"/>
  <c r="DU148" i="12"/>
  <c r="DU208" i="12"/>
  <c r="DU224" i="12" s="1"/>
  <c r="DU225" i="12" s="1"/>
  <c r="DU226" i="12" s="1"/>
  <c r="EA88" i="11"/>
  <c r="EA89" i="11" s="1"/>
  <c r="EA90" i="11" s="1"/>
  <c r="EA92" i="11" s="1"/>
  <c r="EA166" i="11" s="1"/>
  <c r="DU250" i="6"/>
  <c r="EC187" i="11"/>
  <c r="EC188" i="11"/>
  <c r="DV256" i="6"/>
  <c r="EC185" i="11"/>
  <c r="EC186" i="11"/>
  <c r="DV148" i="12"/>
  <c r="DV149" i="12"/>
  <c r="DV147" i="12"/>
  <c r="DV208" i="12"/>
  <c r="DV224" i="12" s="1"/>
  <c r="DV225" i="12" s="1"/>
  <c r="DV226" i="12" s="1"/>
  <c r="DW31" i="12"/>
  <c r="DX30" i="12"/>
  <c r="DY25" i="11"/>
  <c r="DX17" i="6"/>
  <c r="DX26" i="11"/>
  <c r="DX29" i="12"/>
  <c r="DY22" i="11"/>
  <c r="DY21" i="11"/>
  <c r="DX28" i="12"/>
  <c r="EA118" i="11"/>
  <c r="EA120" i="11" s="1"/>
  <c r="EA168" i="11" s="1"/>
  <c r="EB135" i="6"/>
  <c r="EB136" i="6" s="1"/>
  <c r="EB141" i="6"/>
  <c r="EB142" i="6" s="1"/>
  <c r="EB143" i="6" s="1"/>
  <c r="DV13" i="26"/>
  <c r="EA104" i="11"/>
  <c r="EA106" i="11" s="1"/>
  <c r="EA167" i="11" s="1"/>
  <c r="DV87" i="12"/>
  <c r="DV113" i="12" s="1"/>
  <c r="EB308" i="6"/>
  <c r="EB386" i="6"/>
  <c r="EC68" i="11"/>
  <c r="EC70" i="11" s="1"/>
  <c r="DW392" i="6"/>
  <c r="DW13" i="26" s="1"/>
  <c r="EA148" i="11"/>
  <c r="EA170" i="11" s="1"/>
  <c r="DZ57" i="11"/>
  <c r="DZ40" i="12" s="1"/>
  <c r="EA162" i="11"/>
  <c r="EA171" i="11" s="1"/>
  <c r="EA134" i="11"/>
  <c r="EA169" i="11" s="1"/>
  <c r="DY387" i="6"/>
  <c r="DY381" i="6"/>
  <c r="DZ56" i="11"/>
  <c r="EC7" i="6"/>
  <c r="EC233" i="6" s="1"/>
  <c r="EC12" i="12"/>
  <c r="EC13" i="11"/>
  <c r="DX390" i="6"/>
  <c r="DY378" i="6"/>
  <c r="DX384" i="6"/>
  <c r="EB7" i="12"/>
  <c r="EB7" i="11"/>
  <c r="EB330" i="6"/>
  <c r="EB331" i="6" s="1"/>
  <c r="EB7" i="35"/>
  <c r="EB7" i="16"/>
  <c r="EB7" i="22"/>
  <c r="EB7" i="13"/>
  <c r="EB7" i="26"/>
  <c r="EB7" i="17"/>
  <c r="EB7" i="14"/>
  <c r="EC6" i="12"/>
  <c r="EC13" i="12" s="1"/>
  <c r="EC73" i="6"/>
  <c r="EC91" i="6" s="1"/>
  <c r="EC75" i="6"/>
  <c r="EC93" i="6" s="1"/>
  <c r="EC77" i="6"/>
  <c r="EC95" i="6" s="1"/>
  <c r="EC79" i="6"/>
  <c r="EC97" i="6" s="1"/>
  <c r="EC81" i="6"/>
  <c r="EC99" i="6" s="1"/>
  <c r="EC72" i="6"/>
  <c r="EC90" i="6" s="1"/>
  <c r="EC74" i="6"/>
  <c r="EC92" i="6" s="1"/>
  <c r="EC76" i="6"/>
  <c r="EC94" i="6" s="1"/>
  <c r="EC78" i="6"/>
  <c r="EC96" i="6" s="1"/>
  <c r="EC80" i="6"/>
  <c r="EC98" i="6" s="1"/>
  <c r="EC6" i="11"/>
  <c r="EC52" i="11" s="1"/>
  <c r="EC106" i="6"/>
  <c r="EC6" i="35"/>
  <c r="EC6" i="22"/>
  <c r="EC6" i="14"/>
  <c r="EC6" i="13"/>
  <c r="EC6" i="26"/>
  <c r="EC6" i="16"/>
  <c r="EC6" i="17"/>
  <c r="EC120" i="6"/>
  <c r="EC105" i="6"/>
  <c r="EC121" i="6"/>
  <c r="EC107" i="6"/>
  <c r="EC122" i="6"/>
  <c r="EC123" i="6"/>
  <c r="EC108" i="6"/>
  <c r="EC124" i="6"/>
  <c r="EC109" i="6"/>
  <c r="EC110" i="6"/>
  <c r="EC125" i="6"/>
  <c r="EC111" i="6"/>
  <c r="EC126" i="6"/>
  <c r="EC112" i="6"/>
  <c r="EC127" i="6"/>
  <c r="EC113" i="6"/>
  <c r="EC128" i="6"/>
  <c r="EC114" i="6"/>
  <c r="EC129" i="6"/>
  <c r="ED12" i="11"/>
  <c r="ED66" i="6"/>
  <c r="EC134" i="12"/>
  <c r="EC92" i="12"/>
  <c r="EC201" i="11" s="1"/>
  <c r="DZ205" i="6"/>
  <c r="DZ212" i="6" s="1"/>
  <c r="EA30" i="11"/>
  <c r="EA204" i="6"/>
  <c r="EA20" i="6"/>
  <c r="EA396" i="6" s="1"/>
  <c r="EB298" i="6"/>
  <c r="EB383" i="6"/>
  <c r="EB14" i="12"/>
  <c r="EB15" i="12" s="1"/>
  <c r="EB206" i="12"/>
  <c r="EB262" i="12" s="1"/>
  <c r="DY39" i="12"/>
  <c r="DY43" i="12" s="1"/>
  <c r="DY59" i="11"/>
  <c r="DY71" i="11" s="1"/>
  <c r="DY72" i="11" s="1"/>
  <c r="DZ172" i="11"/>
  <c r="DZ25" i="12" s="1"/>
  <c r="DZ26" i="12" s="1"/>
  <c r="EC216" i="12"/>
  <c r="EC46" i="11"/>
  <c r="EC38" i="11"/>
  <c r="DZ37" i="11"/>
  <c r="EA39" i="11" s="1"/>
  <c r="DZ45" i="11"/>
  <c r="EA47" i="11" s="1"/>
  <c r="DZ31" i="11"/>
  <c r="DZ375" i="6"/>
  <c r="DZ376" i="6" s="1"/>
  <c r="DZ377" i="6" s="1"/>
  <c r="DZ217" i="12"/>
  <c r="DZ107" i="12"/>
  <c r="ED6" i="6"/>
  <c r="EE63" i="6"/>
  <c r="ED67" i="6"/>
  <c r="ED8" i="12"/>
  <c r="ED8" i="11"/>
  <c r="ED8" i="35"/>
  <c r="ED8" i="13"/>
  <c r="ED8" i="14"/>
  <c r="ED8" i="26"/>
  <c r="ED8" i="22"/>
  <c r="ED8" i="16"/>
  <c r="ED8" i="17"/>
  <c r="EF64" i="6"/>
  <c r="EE65" i="6"/>
  <c r="EE8" i="6"/>
  <c r="EA84" i="12"/>
  <c r="EA143" i="12"/>
  <c r="EA142" i="12"/>
  <c r="EA144" i="12"/>
  <c r="EA67" i="11"/>
  <c r="EA66" i="11" s="1"/>
  <c r="EA347" i="6"/>
  <c r="EA349" i="6" s="1"/>
  <c r="EB380" i="6"/>
  <c r="EB130" i="6"/>
  <c r="EB338" i="6"/>
  <c r="EB285" i="6"/>
  <c r="EB389" i="6"/>
  <c r="EB115" i="6"/>
  <c r="EB100" i="6"/>
  <c r="EB206" i="6" s="1"/>
  <c r="EB91" i="11"/>
  <c r="EB105" i="11"/>
  <c r="EB102" i="11" s="1"/>
  <c r="EB103" i="11" s="1"/>
  <c r="EB119" i="11"/>
  <c r="EB116" i="11" s="1"/>
  <c r="EB117" i="11" s="1"/>
  <c r="EB133" i="11"/>
  <c r="EB130" i="11" s="1"/>
  <c r="EB131" i="11" s="1"/>
  <c r="EB132" i="11" s="1"/>
  <c r="EB147" i="11"/>
  <c r="EB144" i="11" s="1"/>
  <c r="EB145" i="11" s="1"/>
  <c r="EB146" i="11" s="1"/>
  <c r="EB161" i="11"/>
  <c r="EB158" i="11" s="1"/>
  <c r="EB159" i="11" s="1"/>
  <c r="EB160" i="11" s="1"/>
  <c r="EB58" i="11"/>
  <c r="EB41" i="12" s="1"/>
  <c r="EB14" i="11"/>
  <c r="EB348" i="6"/>
  <c r="EB82" i="6"/>
  <c r="EB83" i="6" s="1"/>
  <c r="EA247" i="6" l="1"/>
  <c r="EA254" i="6"/>
  <c r="EB236" i="6"/>
  <c r="EB237" i="6" s="1"/>
  <c r="EB239" i="6" s="1"/>
  <c r="EB241" i="6" s="1"/>
  <c r="EB265" i="6" s="1"/>
  <c r="EA24" i="11"/>
  <c r="EC234" i="6"/>
  <c r="EC19" i="11" s="1"/>
  <c r="EC18" i="11"/>
  <c r="DW248" i="6"/>
  <c r="DW249" i="6" s="1"/>
  <c r="DW250" i="6" s="1"/>
  <c r="DZ218" i="6"/>
  <c r="EA209" i="6"/>
  <c r="EA213" i="6"/>
  <c r="EC183" i="6"/>
  <c r="EC167" i="6"/>
  <c r="ED164" i="6"/>
  <c r="ED163" i="6"/>
  <c r="CT16" i="6"/>
  <c r="CU15" i="6"/>
  <c r="DV257" i="6"/>
  <c r="DV259" i="6" s="1"/>
  <c r="DU259" i="6"/>
  <c r="DW255" i="6"/>
  <c r="DW37" i="12"/>
  <c r="DW45" i="12" s="1"/>
  <c r="DW83" i="12" s="1"/>
  <c r="DW149" i="12" s="1"/>
  <c r="EB88" i="11"/>
  <c r="EB89" i="11" s="1"/>
  <c r="EB90" i="11" s="1"/>
  <c r="EB92" i="11" s="1"/>
  <c r="EB166" i="11" s="1"/>
  <c r="ED187" i="11"/>
  <c r="ED188" i="11"/>
  <c r="ED185" i="11"/>
  <c r="ED186" i="11"/>
  <c r="DW256" i="6"/>
  <c r="DX31" i="12"/>
  <c r="DY17" i="6"/>
  <c r="DY26" i="11"/>
  <c r="DY29" i="12"/>
  <c r="DZ22" i="11"/>
  <c r="DY30" i="12"/>
  <c r="DZ25" i="11"/>
  <c r="DY28" i="12"/>
  <c r="DZ21" i="11"/>
  <c r="EB118" i="11"/>
  <c r="EB120" i="11" s="1"/>
  <c r="EB168" i="11" s="1"/>
  <c r="EC141" i="6"/>
  <c r="EC142" i="6" s="1"/>
  <c r="EC143" i="6" s="1"/>
  <c r="EC135" i="6"/>
  <c r="EC136" i="6" s="1"/>
  <c r="DX392" i="6"/>
  <c r="DX13" i="26" s="1"/>
  <c r="EB104" i="11"/>
  <c r="EB106" i="11" s="1"/>
  <c r="EB167" i="11" s="1"/>
  <c r="EC386" i="6"/>
  <c r="EC308" i="6"/>
  <c r="ED68" i="11"/>
  <c r="ED70" i="11" s="1"/>
  <c r="DW26" i="6"/>
  <c r="EA172" i="11"/>
  <c r="EA25" i="12" s="1"/>
  <c r="EA26" i="12" s="1"/>
  <c r="EB162" i="11"/>
  <c r="EB171" i="11" s="1"/>
  <c r="EB148" i="11"/>
  <c r="EB170" i="11" s="1"/>
  <c r="DZ387" i="6"/>
  <c r="DZ381" i="6"/>
  <c r="EA57" i="11"/>
  <c r="EA40" i="12" s="1"/>
  <c r="EB134" i="11"/>
  <c r="EB169" i="11" s="1"/>
  <c r="EA56" i="11"/>
  <c r="EB347" i="6"/>
  <c r="EB349" i="6" s="1"/>
  <c r="EA217" i="12"/>
  <c r="EA107" i="12"/>
  <c r="EE12" i="11"/>
  <c r="EE66" i="6"/>
  <c r="ED134" i="12"/>
  <c r="ED92" i="12"/>
  <c r="ED201" i="11" s="1"/>
  <c r="ED6" i="12"/>
  <c r="ED13" i="12" s="1"/>
  <c r="ED72" i="6"/>
  <c r="ED90" i="6" s="1"/>
  <c r="ED74" i="6"/>
  <c r="ED92" i="6" s="1"/>
  <c r="ED76" i="6"/>
  <c r="ED94" i="6" s="1"/>
  <c r="ED78" i="6"/>
  <c r="ED96" i="6" s="1"/>
  <c r="ED80" i="6"/>
  <c r="ED98" i="6" s="1"/>
  <c r="ED73" i="6"/>
  <c r="ED91" i="6" s="1"/>
  <c r="ED75" i="6"/>
  <c r="ED93" i="6" s="1"/>
  <c r="ED77" i="6"/>
  <c r="ED95" i="6" s="1"/>
  <c r="ED79" i="6"/>
  <c r="ED97" i="6" s="1"/>
  <c r="ED81" i="6"/>
  <c r="ED99" i="6" s="1"/>
  <c r="ED6" i="11"/>
  <c r="ED52" i="11" s="1"/>
  <c r="ED106" i="6"/>
  <c r="ED6" i="22"/>
  <c r="ED6" i="14"/>
  <c r="ED6" i="26"/>
  <c r="ED6" i="35"/>
  <c r="ED6" i="16"/>
  <c r="ED6" i="17"/>
  <c r="ED6" i="13"/>
  <c r="ED105" i="6"/>
  <c r="ED121" i="6"/>
  <c r="ED120" i="6"/>
  <c r="ED107" i="6"/>
  <c r="ED122" i="6"/>
  <c r="ED108" i="6"/>
  <c r="ED123" i="6"/>
  <c r="ED109" i="6"/>
  <c r="ED124" i="6"/>
  <c r="ED110" i="6"/>
  <c r="ED125" i="6"/>
  <c r="ED126" i="6"/>
  <c r="ED111" i="6"/>
  <c r="ED112" i="6"/>
  <c r="ED127" i="6"/>
  <c r="ED113" i="6"/>
  <c r="ED128" i="6"/>
  <c r="ED114" i="6"/>
  <c r="ED129" i="6"/>
  <c r="EB84" i="12"/>
  <c r="EB143" i="12"/>
  <c r="EB144" i="12"/>
  <c r="EB67" i="11"/>
  <c r="EB66" i="11" s="1"/>
  <c r="EB142" i="12"/>
  <c r="EA205" i="6"/>
  <c r="EA212" i="6" s="1"/>
  <c r="EA37" i="11"/>
  <c r="EB39" i="11" s="1"/>
  <c r="EA45" i="11"/>
  <c r="EB47" i="11" s="1"/>
  <c r="EA375" i="6"/>
  <c r="EA376" i="6" s="1"/>
  <c r="EA377" i="6" s="1"/>
  <c r="EA31" i="11"/>
  <c r="ED7" i="6"/>
  <c r="ED233" i="6" s="1"/>
  <c r="ED12" i="12"/>
  <c r="ED13" i="11"/>
  <c r="EC380" i="6"/>
  <c r="EC130" i="6"/>
  <c r="EC100" i="6"/>
  <c r="EC206" i="6" s="1"/>
  <c r="EC91" i="11"/>
  <c r="EC105" i="11"/>
  <c r="EC102" i="11" s="1"/>
  <c r="EC103" i="11" s="1"/>
  <c r="EC119" i="11"/>
  <c r="EC133" i="11"/>
  <c r="EC130" i="11" s="1"/>
  <c r="EC131" i="11" s="1"/>
  <c r="EC132" i="11" s="1"/>
  <c r="EC147" i="11"/>
  <c r="EC144" i="11" s="1"/>
  <c r="EC145" i="11" s="1"/>
  <c r="EC146" i="11" s="1"/>
  <c r="EC161" i="11"/>
  <c r="EC158" i="11" s="1"/>
  <c r="EC159" i="11" s="1"/>
  <c r="EC160" i="11" s="1"/>
  <c r="EC58" i="11"/>
  <c r="EC41" i="12" s="1"/>
  <c r="EC14" i="11"/>
  <c r="EB30" i="11"/>
  <c r="DZ39" i="12"/>
  <c r="DZ43" i="12" s="1"/>
  <c r="DZ59" i="11"/>
  <c r="DZ71" i="11" s="1"/>
  <c r="DZ72" i="11" s="1"/>
  <c r="EB204" i="6"/>
  <c r="EB20" i="6"/>
  <c r="EB396" i="6" s="1"/>
  <c r="EE8" i="12"/>
  <c r="EE8" i="35"/>
  <c r="EE8" i="14"/>
  <c r="EE8" i="26"/>
  <c r="EE8" i="22"/>
  <c r="EE8" i="11"/>
  <c r="EE8" i="16"/>
  <c r="EE8" i="17"/>
  <c r="EE8" i="13"/>
  <c r="EG64" i="6"/>
  <c r="EF65" i="6"/>
  <c r="EF8" i="6"/>
  <c r="EF63" i="6"/>
  <c r="EE6" i="6"/>
  <c r="EE67" i="6"/>
  <c r="ED216" i="12"/>
  <c r="ED46" i="11"/>
  <c r="ED38" i="11"/>
  <c r="EC338" i="6"/>
  <c r="EC285" i="6"/>
  <c r="EC389" i="6"/>
  <c r="EC115" i="6"/>
  <c r="EC298" i="6"/>
  <c r="EC383" i="6"/>
  <c r="EC348" i="6"/>
  <c r="EC82" i="6"/>
  <c r="EC83" i="6" s="1"/>
  <c r="EC14" i="12"/>
  <c r="EC15" i="12" s="1"/>
  <c r="EC206" i="12"/>
  <c r="EC262" i="12" s="1"/>
  <c r="DY390" i="6"/>
  <c r="DY384" i="6"/>
  <c r="DZ378" i="6"/>
  <c r="EC7" i="12"/>
  <c r="EC7" i="11"/>
  <c r="EC330" i="6"/>
  <c r="EC331" i="6" s="1"/>
  <c r="EC7" i="13"/>
  <c r="EC7" i="26"/>
  <c r="EC7" i="17"/>
  <c r="EC7" i="14"/>
  <c r="EC7" i="35"/>
  <c r="EC7" i="16"/>
  <c r="EC7" i="22"/>
  <c r="EB247" i="6" l="1"/>
  <c r="EB254" i="6"/>
  <c r="ED234" i="6"/>
  <c r="ED19" i="11" s="1"/>
  <c r="ED18" i="11"/>
  <c r="EC236" i="6"/>
  <c r="EC237" i="6" s="1"/>
  <c r="EC239" i="6" s="1"/>
  <c r="EC241" i="6" s="1"/>
  <c r="EC265" i="6" s="1"/>
  <c r="EB24" i="11"/>
  <c r="DX248" i="6"/>
  <c r="EA218" i="6"/>
  <c r="EB209" i="6"/>
  <c r="EB213" i="6"/>
  <c r="ED167" i="6"/>
  <c r="ED183" i="6"/>
  <c r="EE164" i="6"/>
  <c r="EE163" i="6"/>
  <c r="CU16" i="6"/>
  <c r="CV15" i="6"/>
  <c r="DW257" i="6"/>
  <c r="DW259" i="6" s="1"/>
  <c r="DW208" i="12"/>
  <c r="DW224" i="12" s="1"/>
  <c r="DW225" i="12" s="1"/>
  <c r="DW226" i="12" s="1"/>
  <c r="DX255" i="6"/>
  <c r="DW147" i="12"/>
  <c r="DW85" i="12"/>
  <c r="DW87" i="12" s="1"/>
  <c r="DW113" i="12" s="1"/>
  <c r="DW148" i="12"/>
  <c r="DX37" i="12"/>
  <c r="DX45" i="12" s="1"/>
  <c r="DX208" i="12" s="1"/>
  <c r="DX224" i="12" s="1"/>
  <c r="DX225" i="12" s="1"/>
  <c r="DX226" i="12" s="1"/>
  <c r="EC88" i="11"/>
  <c r="EC89" i="11" s="1"/>
  <c r="EC90" i="11" s="1"/>
  <c r="EC92" i="11" s="1"/>
  <c r="EC166" i="11" s="1"/>
  <c r="EE187" i="11"/>
  <c r="EE188" i="11"/>
  <c r="EE185" i="11"/>
  <c r="EE186" i="11"/>
  <c r="DX256" i="6"/>
  <c r="DX249" i="6"/>
  <c r="DY31" i="12"/>
  <c r="DZ17" i="6"/>
  <c r="DZ26" i="11"/>
  <c r="DZ30" i="12"/>
  <c r="EA25" i="11"/>
  <c r="EA22" i="11"/>
  <c r="DZ29" i="12"/>
  <c r="DZ28" i="12"/>
  <c r="EA21" i="11"/>
  <c r="DX26" i="6"/>
  <c r="ED135" i="6"/>
  <c r="ED136" i="6" s="1"/>
  <c r="ED141" i="6"/>
  <c r="ED142" i="6" s="1"/>
  <c r="ED143" i="6" s="1"/>
  <c r="EC116" i="11"/>
  <c r="EC117" i="11" s="1"/>
  <c r="EC118" i="11" s="1"/>
  <c r="EC120" i="11" s="1"/>
  <c r="EC168" i="11" s="1"/>
  <c r="EC104" i="11"/>
  <c r="EC106" i="11" s="1"/>
  <c r="EC167" i="11" s="1"/>
  <c r="ED308" i="6"/>
  <c r="ED386" i="6"/>
  <c r="EE68" i="11"/>
  <c r="EE70" i="11" s="1"/>
  <c r="DY392" i="6"/>
  <c r="DY26" i="6" s="1"/>
  <c r="EC162" i="11"/>
  <c r="EC171" i="11" s="1"/>
  <c r="EC134" i="11"/>
  <c r="EC169" i="11" s="1"/>
  <c r="EA387" i="6"/>
  <c r="EA381" i="6"/>
  <c r="EB56" i="11"/>
  <c r="EC148" i="11"/>
  <c r="EC170" i="11" s="1"/>
  <c r="EB57" i="11"/>
  <c r="EB40" i="12" s="1"/>
  <c r="EC204" i="6"/>
  <c r="EC20" i="6"/>
  <c r="EC396" i="6" s="1"/>
  <c r="EE6" i="12"/>
  <c r="EE13" i="12" s="1"/>
  <c r="EE73" i="6"/>
  <c r="EE91" i="6" s="1"/>
  <c r="EE75" i="6"/>
  <c r="EE93" i="6" s="1"/>
  <c r="EE77" i="6"/>
  <c r="EE95" i="6" s="1"/>
  <c r="EE79" i="6"/>
  <c r="EE97" i="6" s="1"/>
  <c r="EE81" i="6"/>
  <c r="EE99" i="6" s="1"/>
  <c r="EE72" i="6"/>
  <c r="EE90" i="6" s="1"/>
  <c r="EE74" i="6"/>
  <c r="EE92" i="6" s="1"/>
  <c r="EE76" i="6"/>
  <c r="EE94" i="6" s="1"/>
  <c r="EE78" i="6"/>
  <c r="EE96" i="6" s="1"/>
  <c r="EE80" i="6"/>
  <c r="EE98" i="6" s="1"/>
  <c r="EE6" i="11"/>
  <c r="EE52" i="11" s="1"/>
  <c r="EE106" i="6"/>
  <c r="EE6" i="35"/>
  <c r="EE6" i="22"/>
  <c r="EE6" i="26"/>
  <c r="EE6" i="13"/>
  <c r="EE6" i="14"/>
  <c r="EE6" i="16"/>
  <c r="EE6" i="17"/>
  <c r="EE120" i="6"/>
  <c r="EE105" i="6"/>
  <c r="EE121" i="6"/>
  <c r="EE107" i="6"/>
  <c r="EE122" i="6"/>
  <c r="EE123" i="6"/>
  <c r="EE108" i="6"/>
  <c r="EE124" i="6"/>
  <c r="EE109" i="6"/>
  <c r="EE110" i="6"/>
  <c r="EE125" i="6"/>
  <c r="EE111" i="6"/>
  <c r="EE126" i="6"/>
  <c r="EE112" i="6"/>
  <c r="EE127" i="6"/>
  <c r="EE113" i="6"/>
  <c r="EE128" i="6"/>
  <c r="EE114" i="6"/>
  <c r="EE129" i="6"/>
  <c r="EF8" i="12"/>
  <c r="EF8" i="11"/>
  <c r="EF8" i="35"/>
  <c r="EF8" i="14"/>
  <c r="EF8" i="26"/>
  <c r="EF8" i="22"/>
  <c r="EF8" i="13"/>
  <c r="EF8" i="16"/>
  <c r="EF8" i="17"/>
  <c r="EH64" i="6"/>
  <c r="EG65" i="6"/>
  <c r="EG8" i="6"/>
  <c r="EB37" i="11"/>
  <c r="EC39" i="11" s="1"/>
  <c r="EB45" i="11"/>
  <c r="EC47" i="11" s="1"/>
  <c r="EB31" i="11"/>
  <c r="EB375" i="6"/>
  <c r="EB376" i="6" s="1"/>
  <c r="EB377" i="6" s="1"/>
  <c r="EB217" i="12"/>
  <c r="EB107" i="12"/>
  <c r="ED380" i="6"/>
  <c r="ED130" i="6"/>
  <c r="ED338" i="6"/>
  <c r="ED285" i="6"/>
  <c r="ED389" i="6"/>
  <c r="ED115" i="6"/>
  <c r="ED100" i="6"/>
  <c r="ED206" i="6" s="1"/>
  <c r="ED91" i="11"/>
  <c r="ED105" i="11"/>
  <c r="ED102" i="11" s="1"/>
  <c r="ED103" i="11" s="1"/>
  <c r="ED119" i="11"/>
  <c r="ED133" i="11"/>
  <c r="ED130" i="11" s="1"/>
  <c r="ED131" i="11" s="1"/>
  <c r="ED132" i="11" s="1"/>
  <c r="ED147" i="11"/>
  <c r="ED144" i="11" s="1"/>
  <c r="ED145" i="11" s="1"/>
  <c r="ED146" i="11" s="1"/>
  <c r="ED161" i="11"/>
  <c r="ED158" i="11" s="1"/>
  <c r="ED159" i="11" s="1"/>
  <c r="ED160" i="11" s="1"/>
  <c r="ED58" i="11"/>
  <c r="ED41" i="12" s="1"/>
  <c r="ED14" i="11"/>
  <c r="ED348" i="6"/>
  <c r="ED82" i="6"/>
  <c r="ED83" i="6" s="1"/>
  <c r="EE7" i="6"/>
  <c r="EE233" i="6" s="1"/>
  <c r="EE12" i="12"/>
  <c r="EE13" i="11"/>
  <c r="EA39" i="12"/>
  <c r="EA43" i="12" s="1"/>
  <c r="EA59" i="11"/>
  <c r="EA71" i="11" s="1"/>
  <c r="EA72" i="11" s="1"/>
  <c r="EC30" i="11"/>
  <c r="DZ390" i="6"/>
  <c r="EA378" i="6"/>
  <c r="DZ384" i="6"/>
  <c r="EC84" i="12"/>
  <c r="EC143" i="12"/>
  <c r="EC142" i="12"/>
  <c r="EC144" i="12"/>
  <c r="EC67" i="11"/>
  <c r="EC66" i="11" s="1"/>
  <c r="EC347" i="6"/>
  <c r="EC349" i="6" s="1"/>
  <c r="EF6" i="6"/>
  <c r="EG63" i="6"/>
  <c r="EF67" i="6"/>
  <c r="EF12" i="11"/>
  <c r="EF66" i="6"/>
  <c r="EE134" i="12"/>
  <c r="EE92" i="12"/>
  <c r="EE201" i="11" s="1"/>
  <c r="EB205" i="6"/>
  <c r="EB212" i="6" s="1"/>
  <c r="ED7" i="12"/>
  <c r="ED7" i="11"/>
  <c r="ED330" i="6"/>
  <c r="ED331" i="6" s="1"/>
  <c r="ED7" i="35"/>
  <c r="ED7" i="16"/>
  <c r="ED7" i="22"/>
  <c r="ED7" i="13"/>
  <c r="ED7" i="26"/>
  <c r="ED7" i="17"/>
  <c r="ED7" i="14"/>
  <c r="ED298" i="6"/>
  <c r="ED383" i="6"/>
  <c r="ED14" i="12"/>
  <c r="ED15" i="12" s="1"/>
  <c r="ED206" i="12"/>
  <c r="ED262" i="12" s="1"/>
  <c r="EE216" i="12"/>
  <c r="EE46" i="11"/>
  <c r="EE38" i="11"/>
  <c r="EB172" i="11"/>
  <c r="EB25" i="12" s="1"/>
  <c r="EB26" i="12" s="1"/>
  <c r="EC247" i="6" l="1"/>
  <c r="EC254" i="6"/>
  <c r="EE234" i="6"/>
  <c r="EE19" i="11" s="1"/>
  <c r="EE18" i="11"/>
  <c r="ED236" i="6"/>
  <c r="ED237" i="6" s="1"/>
  <c r="ED239" i="6" s="1"/>
  <c r="ED241" i="6" s="1"/>
  <c r="ED265" i="6" s="1"/>
  <c r="EC24" i="11"/>
  <c r="DY248" i="6"/>
  <c r="EB218" i="6"/>
  <c r="EC209" i="6"/>
  <c r="EC213" i="6"/>
  <c r="EE167" i="6"/>
  <c r="EE183" i="6"/>
  <c r="EF164" i="6"/>
  <c r="EF163" i="6"/>
  <c r="CV16" i="6"/>
  <c r="CW15" i="6"/>
  <c r="DX257" i="6"/>
  <c r="DX83" i="12"/>
  <c r="DX85" i="12" s="1"/>
  <c r="DX87" i="12" s="1"/>
  <c r="DX113" i="12" s="1"/>
  <c r="DY37" i="12"/>
  <c r="DY45" i="12" s="1"/>
  <c r="DY208" i="12" s="1"/>
  <c r="DY224" i="12" s="1"/>
  <c r="DY225" i="12" s="1"/>
  <c r="DY226" i="12" s="1"/>
  <c r="ED88" i="11"/>
  <c r="ED89" i="11" s="1"/>
  <c r="ED90" i="11" s="1"/>
  <c r="ED92" i="11" s="1"/>
  <c r="ED166" i="11" s="1"/>
  <c r="DX250" i="6"/>
  <c r="DY255" i="6"/>
  <c r="DY256" i="6" s="1"/>
  <c r="EF187" i="11"/>
  <c r="EF188" i="11"/>
  <c r="DY249" i="6"/>
  <c r="EF185" i="11"/>
  <c r="EF186" i="11"/>
  <c r="DZ31" i="12"/>
  <c r="EB22" i="11"/>
  <c r="EA29" i="12"/>
  <c r="EA17" i="6"/>
  <c r="EA26" i="11"/>
  <c r="EA30" i="12"/>
  <c r="EB25" i="11"/>
  <c r="EA28" i="12"/>
  <c r="EB21" i="11"/>
  <c r="EE135" i="6"/>
  <c r="EE136" i="6" s="1"/>
  <c r="EE141" i="6"/>
  <c r="EE142" i="6" s="1"/>
  <c r="EE143" i="6" s="1"/>
  <c r="ED116" i="11"/>
  <c r="ED117" i="11" s="1"/>
  <c r="ED118" i="11" s="1"/>
  <c r="ED120" i="11" s="1"/>
  <c r="ED168" i="11" s="1"/>
  <c r="ED104" i="11"/>
  <c r="ED106" i="11" s="1"/>
  <c r="ED167" i="11" s="1"/>
  <c r="DZ392" i="6"/>
  <c r="DZ13" i="26" s="1"/>
  <c r="EE308" i="6"/>
  <c r="EE386" i="6"/>
  <c r="EF68" i="11"/>
  <c r="EF70" i="11" s="1"/>
  <c r="DY13" i="26"/>
  <c r="ED162" i="11"/>
  <c r="ED171" i="11" s="1"/>
  <c r="ED134" i="11"/>
  <c r="ED169" i="11" s="1"/>
  <c r="EC56" i="11"/>
  <c r="ED148" i="11"/>
  <c r="ED170" i="11" s="1"/>
  <c r="EB387" i="6"/>
  <c r="EB381" i="6"/>
  <c r="EC57" i="11"/>
  <c r="EC40" i="12" s="1"/>
  <c r="ED84" i="12"/>
  <c r="ED143" i="12"/>
  <c r="ED144" i="12"/>
  <c r="ED67" i="11"/>
  <c r="ED66" i="11" s="1"/>
  <c r="ED142" i="12"/>
  <c r="ED30" i="11"/>
  <c r="EF7" i="6"/>
  <c r="EF233" i="6" s="1"/>
  <c r="EF12" i="12"/>
  <c r="EF13" i="11"/>
  <c r="EF6" i="12"/>
  <c r="EF13" i="12" s="1"/>
  <c r="EF72" i="6"/>
  <c r="EF90" i="6" s="1"/>
  <c r="EF74" i="6"/>
  <c r="EF92" i="6" s="1"/>
  <c r="EF76" i="6"/>
  <c r="EF94" i="6" s="1"/>
  <c r="EF78" i="6"/>
  <c r="EF96" i="6" s="1"/>
  <c r="EF80" i="6"/>
  <c r="EF98" i="6" s="1"/>
  <c r="EF73" i="6"/>
  <c r="EF91" i="6" s="1"/>
  <c r="EF75" i="6"/>
  <c r="EF93" i="6" s="1"/>
  <c r="EF77" i="6"/>
  <c r="EF95" i="6" s="1"/>
  <c r="EF79" i="6"/>
  <c r="EF97" i="6" s="1"/>
  <c r="EF81" i="6"/>
  <c r="EF99" i="6" s="1"/>
  <c r="EF6" i="11"/>
  <c r="EF52" i="11" s="1"/>
  <c r="EF106" i="6"/>
  <c r="EF6" i="22"/>
  <c r="EF6" i="14"/>
  <c r="EF6" i="26"/>
  <c r="EF6" i="35"/>
  <c r="EF6" i="16"/>
  <c r="EF6" i="17"/>
  <c r="EF6" i="13"/>
  <c r="EF105" i="6"/>
  <c r="EF121" i="6"/>
  <c r="EF120" i="6"/>
  <c r="EF107" i="6"/>
  <c r="EF122" i="6"/>
  <c r="EF108" i="6"/>
  <c r="EF123" i="6"/>
  <c r="EF109" i="6"/>
  <c r="EF124" i="6"/>
  <c r="EF110" i="6"/>
  <c r="EF125" i="6"/>
  <c r="EF126" i="6"/>
  <c r="EF111" i="6"/>
  <c r="EF112" i="6"/>
  <c r="EF127" i="6"/>
  <c r="EF113" i="6"/>
  <c r="EF128" i="6"/>
  <c r="EF114" i="6"/>
  <c r="EF129" i="6"/>
  <c r="ED204" i="6"/>
  <c r="ED20" i="6"/>
  <c r="ED396" i="6" s="1"/>
  <c r="EG12" i="11"/>
  <c r="EG66" i="6"/>
  <c r="EF134" i="12"/>
  <c r="EF92" i="12"/>
  <c r="EF201" i="11" s="1"/>
  <c r="EE338" i="6"/>
  <c r="EE285" i="6"/>
  <c r="EE389" i="6"/>
  <c r="EE115" i="6"/>
  <c r="EE100" i="6"/>
  <c r="EE206" i="6" s="1"/>
  <c r="EE298" i="6"/>
  <c r="EE383" i="6"/>
  <c r="EE348" i="6"/>
  <c r="EE82" i="6"/>
  <c r="EE83" i="6" s="1"/>
  <c r="EE14" i="12"/>
  <c r="EE15" i="12" s="1"/>
  <c r="EE206" i="12"/>
  <c r="EE262" i="12" s="1"/>
  <c r="EC205" i="6"/>
  <c r="EC212" i="6" s="1"/>
  <c r="EB39" i="12"/>
  <c r="EB43" i="12" s="1"/>
  <c r="EB59" i="11"/>
  <c r="EB71" i="11" s="1"/>
  <c r="EB72" i="11" s="1"/>
  <c r="EC172" i="11"/>
  <c r="EC25" i="12" s="1"/>
  <c r="EC26" i="12" s="1"/>
  <c r="EF216" i="12"/>
  <c r="EF46" i="11"/>
  <c r="EF38" i="11"/>
  <c r="EH63" i="6"/>
  <c r="EG6" i="6"/>
  <c r="EG67" i="6"/>
  <c r="EC217" i="12"/>
  <c r="EC107" i="12"/>
  <c r="EA390" i="6"/>
  <c r="EA384" i="6"/>
  <c r="EB378" i="6"/>
  <c r="EC37" i="11"/>
  <c r="ED39" i="11" s="1"/>
  <c r="EC45" i="11"/>
  <c r="ED47" i="11" s="1"/>
  <c r="EC375" i="6"/>
  <c r="EC376" i="6" s="1"/>
  <c r="EC377" i="6" s="1"/>
  <c r="EC31" i="11"/>
  <c r="EE7" i="12"/>
  <c r="EE7" i="11"/>
  <c r="EE330" i="6"/>
  <c r="EE331" i="6" s="1"/>
  <c r="EE7" i="13"/>
  <c r="EE7" i="26"/>
  <c r="EE7" i="17"/>
  <c r="EE7" i="14"/>
  <c r="EE7" i="35"/>
  <c r="EE7" i="16"/>
  <c r="EE7" i="22"/>
  <c r="ED347" i="6"/>
  <c r="ED349" i="6" s="1"/>
  <c r="EG8" i="12"/>
  <c r="EG8" i="35"/>
  <c r="EG8" i="14"/>
  <c r="EG8" i="26"/>
  <c r="EG8" i="22"/>
  <c r="EG8" i="11"/>
  <c r="EG8" i="16"/>
  <c r="EG8" i="17"/>
  <c r="EG8" i="13"/>
  <c r="EI64" i="6"/>
  <c r="EH65" i="6"/>
  <c r="EH8" i="6"/>
  <c r="EE380" i="6"/>
  <c r="EE130" i="6"/>
  <c r="EE91" i="11"/>
  <c r="EE105" i="11"/>
  <c r="EE102" i="11" s="1"/>
  <c r="EE103" i="11" s="1"/>
  <c r="EE119" i="11"/>
  <c r="EE116" i="11" s="1"/>
  <c r="EE117" i="11" s="1"/>
  <c r="EE133" i="11"/>
  <c r="EE130" i="11" s="1"/>
  <c r="EE131" i="11" s="1"/>
  <c r="EE132" i="11" s="1"/>
  <c r="EE147" i="11"/>
  <c r="EE144" i="11" s="1"/>
  <c r="EE145" i="11" s="1"/>
  <c r="EE146" i="11" s="1"/>
  <c r="EE161" i="11"/>
  <c r="EE158" i="11" s="1"/>
  <c r="EE159" i="11" s="1"/>
  <c r="EE160" i="11" s="1"/>
  <c r="EE58" i="11"/>
  <c r="EE41" i="12" s="1"/>
  <c r="EE14" i="11"/>
  <c r="ED247" i="6" l="1"/>
  <c r="ED254" i="6"/>
  <c r="EF234" i="6"/>
  <c r="EF19" i="11" s="1"/>
  <c r="EF18" i="11"/>
  <c r="EE236" i="6"/>
  <c r="EE237" i="6" s="1"/>
  <c r="EE239" i="6" s="1"/>
  <c r="EE241" i="6" s="1"/>
  <c r="EE265" i="6" s="1"/>
  <c r="ED24" i="11"/>
  <c r="DZ248" i="6"/>
  <c r="DZ249" i="6" s="1"/>
  <c r="EC218" i="6"/>
  <c r="ED209" i="6"/>
  <c r="ED213" i="6"/>
  <c r="EF167" i="6"/>
  <c r="EF183" i="6"/>
  <c r="EG164" i="6"/>
  <c r="EG163" i="6"/>
  <c r="CW16" i="6"/>
  <c r="CX15" i="6"/>
  <c r="DX259" i="6"/>
  <c r="DY250" i="6"/>
  <c r="DX148" i="12"/>
  <c r="DX149" i="12"/>
  <c r="DX147" i="12"/>
  <c r="DY83" i="12"/>
  <c r="DY85" i="12" s="1"/>
  <c r="DY87" i="12" s="1"/>
  <c r="DY113" i="12" s="1"/>
  <c r="DZ37" i="12"/>
  <c r="DZ45" i="12" s="1"/>
  <c r="DZ83" i="12" s="1"/>
  <c r="DZ85" i="12" s="1"/>
  <c r="EE88" i="11"/>
  <c r="EE89" i="11" s="1"/>
  <c r="EE90" i="11" s="1"/>
  <c r="EE92" i="11" s="1"/>
  <c r="EE166" i="11" s="1"/>
  <c r="DY257" i="6"/>
  <c r="DZ255" i="6"/>
  <c r="DZ256" i="6" s="1"/>
  <c r="EG187" i="11"/>
  <c r="EG188" i="11"/>
  <c r="EG185" i="11"/>
  <c r="EG186" i="11"/>
  <c r="EA31" i="12"/>
  <c r="EB17" i="6"/>
  <c r="EB26" i="11"/>
  <c r="EB29" i="12"/>
  <c r="EC22" i="11"/>
  <c r="EB30" i="12"/>
  <c r="EC25" i="11"/>
  <c r="EC21" i="11"/>
  <c r="EB28" i="12"/>
  <c r="EE118" i="11"/>
  <c r="EE120" i="11" s="1"/>
  <c r="EE168" i="11" s="1"/>
  <c r="EF135" i="6"/>
  <c r="EF136" i="6" s="1"/>
  <c r="EF141" i="6"/>
  <c r="EF142" i="6" s="1"/>
  <c r="EF143" i="6" s="1"/>
  <c r="EE104" i="11"/>
  <c r="EE106" i="11" s="1"/>
  <c r="EE167" i="11" s="1"/>
  <c r="DZ26" i="6"/>
  <c r="EF308" i="6"/>
  <c r="EF386" i="6"/>
  <c r="EG68" i="11"/>
  <c r="EG70" i="11" s="1"/>
  <c r="ED172" i="11"/>
  <c r="ED25" i="12" s="1"/>
  <c r="ED26" i="12" s="1"/>
  <c r="EA392" i="6"/>
  <c r="EA13" i="26" s="1"/>
  <c r="EE148" i="11"/>
  <c r="EE170" i="11" s="1"/>
  <c r="EC387" i="6"/>
  <c r="EC381" i="6"/>
  <c r="ED56" i="11"/>
  <c r="EE162" i="11"/>
  <c r="EE171" i="11" s="1"/>
  <c r="EE134" i="11"/>
  <c r="EE169" i="11" s="1"/>
  <c r="ED57" i="11"/>
  <c r="ED40" i="12" s="1"/>
  <c r="EH8" i="12"/>
  <c r="EH8" i="11"/>
  <c r="EH8" i="35"/>
  <c r="EH8" i="13"/>
  <c r="EH8" i="14"/>
  <c r="EH8" i="26"/>
  <c r="EH8" i="22"/>
  <c r="EH8" i="16"/>
  <c r="EH8" i="17"/>
  <c r="EJ64" i="6"/>
  <c r="EI65" i="6"/>
  <c r="EI8" i="6"/>
  <c r="EE30" i="11"/>
  <c r="EB390" i="6"/>
  <c r="EC378" i="6"/>
  <c r="EB384" i="6"/>
  <c r="EG6" i="12"/>
  <c r="EG13" i="12" s="1"/>
  <c r="EG72" i="6"/>
  <c r="EG90" i="6" s="1"/>
  <c r="EG73" i="6"/>
  <c r="EG91" i="6" s="1"/>
  <c r="EG75" i="6"/>
  <c r="EG93" i="6" s="1"/>
  <c r="EG77" i="6"/>
  <c r="EG95" i="6" s="1"/>
  <c r="EG79" i="6"/>
  <c r="EG97" i="6" s="1"/>
  <c r="EG81" i="6"/>
  <c r="EG99" i="6" s="1"/>
  <c r="EG74" i="6"/>
  <c r="EG92" i="6" s="1"/>
  <c r="EG76" i="6"/>
  <c r="EG94" i="6" s="1"/>
  <c r="EG78" i="6"/>
  <c r="EG96" i="6" s="1"/>
  <c r="EG80" i="6"/>
  <c r="EG98" i="6" s="1"/>
  <c r="EG6" i="11"/>
  <c r="EG52" i="11" s="1"/>
  <c r="EG106" i="6"/>
  <c r="EG6" i="35"/>
  <c r="EG6" i="22"/>
  <c r="EG6" i="14"/>
  <c r="EG6" i="13"/>
  <c r="EG6" i="26"/>
  <c r="EG6" i="16"/>
  <c r="EG6" i="17"/>
  <c r="EG120" i="6"/>
  <c r="EG105" i="6"/>
  <c r="EG121" i="6"/>
  <c r="EG107" i="6"/>
  <c r="EG122" i="6"/>
  <c r="EG123" i="6"/>
  <c r="EG108" i="6"/>
  <c r="EG124" i="6"/>
  <c r="EG109" i="6"/>
  <c r="EG110" i="6"/>
  <c r="EG125" i="6"/>
  <c r="EG111" i="6"/>
  <c r="EG126" i="6"/>
  <c r="EG112" i="6"/>
  <c r="EG127" i="6"/>
  <c r="EG113" i="6"/>
  <c r="EG128" i="6"/>
  <c r="EG114" i="6"/>
  <c r="EG129" i="6"/>
  <c r="EE204" i="6"/>
  <c r="EE20" i="6"/>
  <c r="EE396" i="6" s="1"/>
  <c r="EG7" i="6"/>
  <c r="EG233" i="6" s="1"/>
  <c r="EG12" i="12"/>
  <c r="EG13" i="11"/>
  <c r="EF380" i="6"/>
  <c r="EF130" i="6"/>
  <c r="EF338" i="6"/>
  <c r="EF285" i="6"/>
  <c r="EF389" i="6"/>
  <c r="EF115" i="6"/>
  <c r="EF100" i="6"/>
  <c r="EF206" i="6" s="1"/>
  <c r="EF91" i="11"/>
  <c r="EF105" i="11"/>
  <c r="EF102" i="11" s="1"/>
  <c r="EF103" i="11" s="1"/>
  <c r="EF119" i="11"/>
  <c r="EF133" i="11"/>
  <c r="EF130" i="11" s="1"/>
  <c r="EF131" i="11" s="1"/>
  <c r="EF132" i="11" s="1"/>
  <c r="EF147" i="11"/>
  <c r="EF144" i="11" s="1"/>
  <c r="EF145" i="11" s="1"/>
  <c r="EF146" i="11" s="1"/>
  <c r="EF161" i="11"/>
  <c r="EF158" i="11" s="1"/>
  <c r="EF159" i="11" s="1"/>
  <c r="EF160" i="11" s="1"/>
  <c r="EF58" i="11"/>
  <c r="EF41" i="12" s="1"/>
  <c r="EF14" i="11"/>
  <c r="EF348" i="6"/>
  <c r="EF82" i="6"/>
  <c r="EF83" i="6" s="1"/>
  <c r="EF7" i="12"/>
  <c r="EF7" i="11"/>
  <c r="EF330" i="6"/>
  <c r="EF331" i="6" s="1"/>
  <c r="EF7" i="35"/>
  <c r="EF7" i="16"/>
  <c r="EF7" i="22"/>
  <c r="EF7" i="13"/>
  <c r="EF7" i="26"/>
  <c r="EF7" i="17"/>
  <c r="EF7" i="14"/>
  <c r="ED37" i="11"/>
  <c r="EE39" i="11" s="1"/>
  <c r="ED45" i="11"/>
  <c r="EE47" i="11" s="1"/>
  <c r="ED31" i="11"/>
  <c r="ED375" i="6"/>
  <c r="ED376" i="6" s="1"/>
  <c r="ED377" i="6" s="1"/>
  <c r="ED217" i="12"/>
  <c r="ED107" i="12"/>
  <c r="EH12" i="11"/>
  <c r="EH66" i="6"/>
  <c r="EG134" i="12"/>
  <c r="EG92" i="12"/>
  <c r="EG201" i="11" s="1"/>
  <c r="EH6" i="6"/>
  <c r="EI63" i="6"/>
  <c r="EH67" i="6"/>
  <c r="EE84" i="12"/>
  <c r="EE143" i="12"/>
  <c r="EE142" i="12"/>
  <c r="EE144" i="12"/>
  <c r="EE67" i="11"/>
  <c r="EE66" i="11" s="1"/>
  <c r="EE347" i="6"/>
  <c r="EE349" i="6" s="1"/>
  <c r="EG216" i="12"/>
  <c r="EG46" i="11"/>
  <c r="EG38" i="11"/>
  <c r="ED205" i="6"/>
  <c r="ED212" i="6" s="1"/>
  <c r="EF298" i="6"/>
  <c r="EF383" i="6"/>
  <c r="EF14" i="12"/>
  <c r="EF15" i="12" s="1"/>
  <c r="EF206" i="12"/>
  <c r="EF262" i="12" s="1"/>
  <c r="EC39" i="12"/>
  <c r="EC43" i="12" s="1"/>
  <c r="EC59" i="11"/>
  <c r="EC71" i="11" s="1"/>
  <c r="EC72" i="11" s="1"/>
  <c r="EE247" i="6" l="1"/>
  <c r="EE254" i="6"/>
  <c r="EG234" i="6"/>
  <c r="EG19" i="11" s="1"/>
  <c r="EG18" i="11"/>
  <c r="EF236" i="6"/>
  <c r="EF237" i="6" s="1"/>
  <c r="EF239" i="6" s="1"/>
  <c r="EF241" i="6" s="1"/>
  <c r="EF265" i="6" s="1"/>
  <c r="EE24" i="11"/>
  <c r="EA248" i="6"/>
  <c r="EA249" i="6" s="1"/>
  <c r="ED218" i="6"/>
  <c r="EE209" i="6"/>
  <c r="EE213" i="6"/>
  <c r="EG183" i="6"/>
  <c r="EG167" i="6"/>
  <c r="EH164" i="6"/>
  <c r="EH163" i="6"/>
  <c r="CX16" i="6"/>
  <c r="CY15" i="6"/>
  <c r="DY259" i="6"/>
  <c r="DY149" i="12"/>
  <c r="DZ208" i="12"/>
  <c r="DZ224" i="12" s="1"/>
  <c r="DZ225" i="12" s="1"/>
  <c r="DZ226" i="12" s="1"/>
  <c r="DY148" i="12"/>
  <c r="DZ87" i="12"/>
  <c r="DZ113" i="12" s="1"/>
  <c r="DZ148" i="12"/>
  <c r="DZ147" i="12"/>
  <c r="DZ149" i="12"/>
  <c r="DY147" i="12"/>
  <c r="EA37" i="12"/>
  <c r="EA45" i="12" s="1"/>
  <c r="EA208" i="12" s="1"/>
  <c r="EA224" i="12" s="1"/>
  <c r="EA225" i="12" s="1"/>
  <c r="EA226" i="12" s="1"/>
  <c r="EF88" i="11"/>
  <c r="EF89" i="11" s="1"/>
  <c r="EF90" i="11" s="1"/>
  <c r="EF92" i="11" s="1"/>
  <c r="EF166" i="11" s="1"/>
  <c r="EA255" i="6"/>
  <c r="EA256" i="6" s="1"/>
  <c r="DZ250" i="6"/>
  <c r="DZ257" i="6"/>
  <c r="EH187" i="11"/>
  <c r="EH188" i="11"/>
  <c r="EH185" i="11"/>
  <c r="EH186" i="11"/>
  <c r="ED22" i="11"/>
  <c r="EC29" i="12"/>
  <c r="EC17" i="6"/>
  <c r="EC26" i="11"/>
  <c r="EB31" i="12"/>
  <c r="EC30" i="12"/>
  <c r="ED25" i="11"/>
  <c r="EC28" i="12"/>
  <c r="ED21" i="11"/>
  <c r="EG141" i="6"/>
  <c r="EG142" i="6" s="1"/>
  <c r="EG143" i="6" s="1"/>
  <c r="EG135" i="6"/>
  <c r="EG136" i="6" s="1"/>
  <c r="EF116" i="11"/>
  <c r="EF117" i="11" s="1"/>
  <c r="EF118" i="11" s="1"/>
  <c r="EF120" i="11" s="1"/>
  <c r="EF168" i="11" s="1"/>
  <c r="EA26" i="6"/>
  <c r="EF104" i="11"/>
  <c r="EF106" i="11" s="1"/>
  <c r="EF167" i="11" s="1"/>
  <c r="EB392" i="6"/>
  <c r="EB13" i="26" s="1"/>
  <c r="EG308" i="6"/>
  <c r="EG386" i="6"/>
  <c r="EH68" i="11"/>
  <c r="EH70" i="11" s="1"/>
  <c r="EE56" i="11"/>
  <c r="EF162" i="11"/>
  <c r="EF171" i="11" s="1"/>
  <c r="EF134" i="11"/>
  <c r="EF169" i="11" s="1"/>
  <c r="ED387" i="6"/>
  <c r="ED381" i="6"/>
  <c r="EE57" i="11"/>
  <c r="EE40" i="12" s="1"/>
  <c r="EF148" i="11"/>
  <c r="EF170" i="11" s="1"/>
  <c r="EF84" i="12"/>
  <c r="EF143" i="12"/>
  <c r="EF144" i="12"/>
  <c r="EF67" i="11"/>
  <c r="EF66" i="11" s="1"/>
  <c r="EF142" i="12"/>
  <c r="EE217" i="12"/>
  <c r="EE107" i="12"/>
  <c r="EH6" i="12"/>
  <c r="EH13" i="12" s="1"/>
  <c r="EH72" i="6"/>
  <c r="EH90" i="6" s="1"/>
  <c r="EH74" i="6"/>
  <c r="EH92" i="6" s="1"/>
  <c r="EH76" i="6"/>
  <c r="EH94" i="6" s="1"/>
  <c r="EH78" i="6"/>
  <c r="EH96" i="6" s="1"/>
  <c r="EH80" i="6"/>
  <c r="EH98" i="6" s="1"/>
  <c r="EH73" i="6"/>
  <c r="EH91" i="6" s="1"/>
  <c r="EH75" i="6"/>
  <c r="EH93" i="6" s="1"/>
  <c r="EH77" i="6"/>
  <c r="EH95" i="6" s="1"/>
  <c r="EH79" i="6"/>
  <c r="EH97" i="6" s="1"/>
  <c r="EH81" i="6"/>
  <c r="EH99" i="6" s="1"/>
  <c r="EH6" i="11"/>
  <c r="EH52" i="11" s="1"/>
  <c r="EH106" i="6"/>
  <c r="EH6" i="22"/>
  <c r="EH6" i="14"/>
  <c r="EH6" i="26"/>
  <c r="EH6" i="35"/>
  <c r="EH6" i="16"/>
  <c r="EH6" i="17"/>
  <c r="EH6" i="13"/>
  <c r="EH105" i="6"/>
  <c r="EH121" i="6"/>
  <c r="EH120" i="6"/>
  <c r="EH107" i="6"/>
  <c r="EH122" i="6"/>
  <c r="EH108" i="6"/>
  <c r="EH123" i="6"/>
  <c r="EH109" i="6"/>
  <c r="EH124" i="6"/>
  <c r="EH110" i="6"/>
  <c r="EH125" i="6"/>
  <c r="EH126" i="6"/>
  <c r="EH111" i="6"/>
  <c r="EH112" i="6"/>
  <c r="EH127" i="6"/>
  <c r="EH113" i="6"/>
  <c r="EH128" i="6"/>
  <c r="EH114" i="6"/>
  <c r="EH129" i="6"/>
  <c r="EH216" i="12"/>
  <c r="EH46" i="11"/>
  <c r="EH38" i="11"/>
  <c r="EF347" i="6"/>
  <c r="EF349" i="6" s="1"/>
  <c r="EG7" i="12"/>
  <c r="EG7" i="11"/>
  <c r="EG330" i="6"/>
  <c r="EG331" i="6" s="1"/>
  <c r="EG7" i="13"/>
  <c r="EG7" i="26"/>
  <c r="EG7" i="17"/>
  <c r="EG7" i="14"/>
  <c r="EG7" i="35"/>
  <c r="EG7" i="16"/>
  <c r="EG7" i="22"/>
  <c r="EE205" i="6"/>
  <c r="EE212" i="6" s="1"/>
  <c r="EG380" i="6"/>
  <c r="EG130" i="6"/>
  <c r="EG100" i="6"/>
  <c r="EG206" i="6" s="1"/>
  <c r="EG91" i="11"/>
  <c r="EG88" i="11" s="1"/>
  <c r="EG89" i="11" s="1"/>
  <c r="EG105" i="11"/>
  <c r="EG102" i="11" s="1"/>
  <c r="EG103" i="11" s="1"/>
  <c r="EG119" i="11"/>
  <c r="EG116" i="11" s="1"/>
  <c r="EG117" i="11" s="1"/>
  <c r="EG133" i="11"/>
  <c r="EG130" i="11" s="1"/>
  <c r="EG131" i="11" s="1"/>
  <c r="EG132" i="11" s="1"/>
  <c r="EG147" i="11"/>
  <c r="EG144" i="11" s="1"/>
  <c r="EG145" i="11" s="1"/>
  <c r="EG146" i="11" s="1"/>
  <c r="EG161" i="11"/>
  <c r="EG158" i="11" s="1"/>
  <c r="EG159" i="11" s="1"/>
  <c r="EG160" i="11" s="1"/>
  <c r="EG58" i="11"/>
  <c r="EG41" i="12" s="1"/>
  <c r="EG14" i="11"/>
  <c r="EG348" i="6"/>
  <c r="EG82" i="6"/>
  <c r="EG83" i="6" s="1"/>
  <c r="EC390" i="6"/>
  <c r="EC384" i="6"/>
  <c r="ED378" i="6"/>
  <c r="EE37" i="11"/>
  <c r="EF39" i="11" s="1"/>
  <c r="EE45" i="11"/>
  <c r="EF47" i="11" s="1"/>
  <c r="EE375" i="6"/>
  <c r="EE376" i="6" s="1"/>
  <c r="EE377" i="6" s="1"/>
  <c r="EE31" i="11"/>
  <c r="EI8" i="12"/>
  <c r="EI8" i="35"/>
  <c r="EI8" i="14"/>
  <c r="EI8" i="26"/>
  <c r="EI8" i="22"/>
  <c r="EI8" i="11"/>
  <c r="EI8" i="16"/>
  <c r="EI8" i="17"/>
  <c r="EI8" i="13"/>
  <c r="EK64" i="6"/>
  <c r="EJ65" i="6"/>
  <c r="EJ8" i="6"/>
  <c r="ED39" i="12"/>
  <c r="ED43" i="12" s="1"/>
  <c r="ED59" i="11"/>
  <c r="ED71" i="11" s="1"/>
  <c r="ED72" i="11" s="1"/>
  <c r="EJ63" i="6"/>
  <c r="EI6" i="6"/>
  <c r="EI67" i="6"/>
  <c r="EH7" i="6"/>
  <c r="EH233" i="6" s="1"/>
  <c r="EH12" i="12"/>
  <c r="EH13" i="11"/>
  <c r="EF30" i="11"/>
  <c r="EF204" i="6"/>
  <c r="EF20" i="6"/>
  <c r="EF396" i="6" s="1"/>
  <c r="EG338" i="6"/>
  <c r="EG285" i="6"/>
  <c r="EG389" i="6"/>
  <c r="EG115" i="6"/>
  <c r="EG298" i="6"/>
  <c r="EG383" i="6"/>
  <c r="EG14" i="12"/>
  <c r="EG15" i="12" s="1"/>
  <c r="EG206" i="12"/>
  <c r="EG262" i="12" s="1"/>
  <c r="EI12" i="11"/>
  <c r="EI66" i="6"/>
  <c r="EH134" i="12"/>
  <c r="EH92" i="12"/>
  <c r="EH201" i="11" s="1"/>
  <c r="EE172" i="11"/>
  <c r="EE25" i="12" s="1"/>
  <c r="EE26" i="12" s="1"/>
  <c r="EF247" i="6" l="1"/>
  <c r="EF254" i="6"/>
  <c r="EG236" i="6"/>
  <c r="EG237" i="6" s="1"/>
  <c r="EG239" i="6" s="1"/>
  <c r="EG241" i="6" s="1"/>
  <c r="EG265" i="6" s="1"/>
  <c r="EF24" i="11"/>
  <c r="EH234" i="6"/>
  <c r="EH19" i="11" s="1"/>
  <c r="EH18" i="11"/>
  <c r="EB248" i="6"/>
  <c r="EE218" i="6"/>
  <c r="EF209" i="6"/>
  <c r="EF213" i="6"/>
  <c r="EH183" i="6"/>
  <c r="EH167" i="6"/>
  <c r="EI164" i="6"/>
  <c r="EI163" i="6"/>
  <c r="CY16" i="6"/>
  <c r="CZ15" i="6"/>
  <c r="EA83" i="12"/>
  <c r="EA85" i="12" s="1"/>
  <c r="EA87" i="12" s="1"/>
  <c r="EA113" i="12" s="1"/>
  <c r="EB37" i="12"/>
  <c r="EB45" i="12" s="1"/>
  <c r="EB83" i="12" s="1"/>
  <c r="EB85" i="12" s="1"/>
  <c r="DZ259" i="6"/>
  <c r="EA250" i="6"/>
  <c r="EA257" i="6"/>
  <c r="EB255" i="6"/>
  <c r="EB256" i="6" s="1"/>
  <c r="EI187" i="11"/>
  <c r="EI188" i="11"/>
  <c r="EI185" i="11"/>
  <c r="EI186" i="11"/>
  <c r="EB249" i="6"/>
  <c r="EC31" i="12"/>
  <c r="EC37" i="12" s="1"/>
  <c r="EC45" i="12" s="1"/>
  <c r="EC83" i="12" s="1"/>
  <c r="ED30" i="12"/>
  <c r="EE25" i="11"/>
  <c r="ED17" i="6"/>
  <c r="ED26" i="11"/>
  <c r="EE22" i="11"/>
  <c r="ED29" i="12"/>
  <c r="EE21" i="11"/>
  <c r="ED28" i="12"/>
  <c r="EG90" i="11"/>
  <c r="EG92" i="11" s="1"/>
  <c r="EG166" i="11" s="1"/>
  <c r="EG118" i="11"/>
  <c r="EG120" i="11" s="1"/>
  <c r="EG168" i="11" s="1"/>
  <c r="EH135" i="6"/>
  <c r="EH136" i="6" s="1"/>
  <c r="EH141" i="6"/>
  <c r="EH142" i="6" s="1"/>
  <c r="EH143" i="6" s="1"/>
  <c r="EG104" i="11"/>
  <c r="EG106" i="11" s="1"/>
  <c r="EG167" i="11" s="1"/>
  <c r="EB26" i="6"/>
  <c r="EH308" i="6"/>
  <c r="EH386" i="6"/>
  <c r="EI68" i="11"/>
  <c r="EI70" i="11" s="1"/>
  <c r="EC392" i="6"/>
  <c r="EC13" i="26" s="1"/>
  <c r="EE387" i="6"/>
  <c r="EE381" i="6"/>
  <c r="EF56" i="11"/>
  <c r="EG162" i="11"/>
  <c r="EG171" i="11" s="1"/>
  <c r="EG134" i="11"/>
  <c r="EG169" i="11" s="1"/>
  <c r="EF57" i="11"/>
  <c r="EF40" i="12" s="1"/>
  <c r="EG148" i="11"/>
  <c r="EG170" i="11" s="1"/>
  <c r="EI216" i="12"/>
  <c r="EI38" i="11"/>
  <c r="EI46" i="11"/>
  <c r="EG84" i="12"/>
  <c r="EG143" i="12"/>
  <c r="EG142" i="12"/>
  <c r="EG144" i="12"/>
  <c r="EG67" i="11"/>
  <c r="EG66" i="11" s="1"/>
  <c r="EF205" i="6"/>
  <c r="EF212" i="6" s="1"/>
  <c r="EF37" i="11"/>
  <c r="EG39" i="11" s="1"/>
  <c r="EF45" i="11"/>
  <c r="EG47" i="11" s="1"/>
  <c r="EF31" i="11"/>
  <c r="EF375" i="6"/>
  <c r="EF376" i="6" s="1"/>
  <c r="EF377" i="6" s="1"/>
  <c r="EH7" i="12"/>
  <c r="EH7" i="11"/>
  <c r="EH330" i="6"/>
  <c r="EH331" i="6" s="1"/>
  <c r="EH7" i="35"/>
  <c r="EH7" i="16"/>
  <c r="EH7" i="22"/>
  <c r="EH7" i="13"/>
  <c r="EH7" i="26"/>
  <c r="EH7" i="17"/>
  <c r="EH7" i="14"/>
  <c r="EI6" i="12"/>
  <c r="EI13" i="12" s="1"/>
  <c r="EI73" i="6"/>
  <c r="EI91" i="6" s="1"/>
  <c r="EI75" i="6"/>
  <c r="EI93" i="6" s="1"/>
  <c r="EI77" i="6"/>
  <c r="EI95" i="6" s="1"/>
  <c r="EI79" i="6"/>
  <c r="EI97" i="6" s="1"/>
  <c r="EI81" i="6"/>
  <c r="EI99" i="6" s="1"/>
  <c r="EI72" i="6"/>
  <c r="EI90" i="6" s="1"/>
  <c r="EI74" i="6"/>
  <c r="EI92" i="6" s="1"/>
  <c r="EI76" i="6"/>
  <c r="EI94" i="6" s="1"/>
  <c r="EI78" i="6"/>
  <c r="EI96" i="6" s="1"/>
  <c r="EI80" i="6"/>
  <c r="EI98" i="6" s="1"/>
  <c r="EI6" i="11"/>
  <c r="EI52" i="11" s="1"/>
  <c r="EI106" i="6"/>
  <c r="EI6" i="35"/>
  <c r="EI6" i="22"/>
  <c r="EI6" i="26"/>
  <c r="EI6" i="13"/>
  <c r="EI6" i="14"/>
  <c r="EI6" i="16"/>
  <c r="EI6" i="17"/>
  <c r="EI120" i="6"/>
  <c r="EI105" i="6"/>
  <c r="EI121" i="6"/>
  <c r="EI107" i="6"/>
  <c r="EI122" i="6"/>
  <c r="EI123" i="6"/>
  <c r="EI108" i="6"/>
  <c r="EI124" i="6"/>
  <c r="EI109" i="6"/>
  <c r="EI110" i="6"/>
  <c r="EI125" i="6"/>
  <c r="EI111" i="6"/>
  <c r="EI126" i="6"/>
  <c r="EI112" i="6"/>
  <c r="EI127" i="6"/>
  <c r="EI113" i="6"/>
  <c r="EI128" i="6"/>
  <c r="EI114" i="6"/>
  <c r="EI129" i="6"/>
  <c r="EJ8" i="12"/>
  <c r="EJ8" i="11"/>
  <c r="EJ8" i="35"/>
  <c r="EJ8" i="14"/>
  <c r="EJ8" i="26"/>
  <c r="EJ8" i="22"/>
  <c r="EJ8" i="13"/>
  <c r="EJ8" i="16"/>
  <c r="EJ8" i="17"/>
  <c r="EL64" i="6"/>
  <c r="EK65" i="6"/>
  <c r="EK8" i="6"/>
  <c r="ED390" i="6"/>
  <c r="EE378" i="6"/>
  <c r="ED384" i="6"/>
  <c r="EG347" i="6"/>
  <c r="EG349" i="6" s="1"/>
  <c r="EH380" i="6"/>
  <c r="EH130" i="6"/>
  <c r="EH338" i="6"/>
  <c r="EH285" i="6"/>
  <c r="EH389" i="6"/>
  <c r="EH115" i="6"/>
  <c r="EH100" i="6"/>
  <c r="EH206" i="6" s="1"/>
  <c r="EH298" i="6"/>
  <c r="EH383" i="6"/>
  <c r="EH91" i="11"/>
  <c r="EH88" i="11" s="1"/>
  <c r="EH89" i="11" s="1"/>
  <c r="EH105" i="11"/>
  <c r="EH102" i="11" s="1"/>
  <c r="EH103" i="11" s="1"/>
  <c r="EH119" i="11"/>
  <c r="EH116" i="11" s="1"/>
  <c r="EH117" i="11" s="1"/>
  <c r="EH133" i="11"/>
  <c r="EH130" i="11" s="1"/>
  <c r="EH131" i="11" s="1"/>
  <c r="EH132" i="11" s="1"/>
  <c r="EH147" i="11"/>
  <c r="EH144" i="11" s="1"/>
  <c r="EH145" i="11" s="1"/>
  <c r="EH146" i="11" s="1"/>
  <c r="EH161" i="11"/>
  <c r="EH158" i="11" s="1"/>
  <c r="EH159" i="11" s="1"/>
  <c r="EH160" i="11" s="1"/>
  <c r="EH58" i="11"/>
  <c r="EH41" i="12" s="1"/>
  <c r="EH14" i="11"/>
  <c r="EH348" i="6"/>
  <c r="EH82" i="6"/>
  <c r="EH83" i="6" s="1"/>
  <c r="EF217" i="12"/>
  <c r="EF107" i="12"/>
  <c r="EF172" i="11"/>
  <c r="EF25" i="12" s="1"/>
  <c r="EF26" i="12" s="1"/>
  <c r="EI7" i="6"/>
  <c r="EI233" i="6" s="1"/>
  <c r="EI12" i="12"/>
  <c r="EI13" i="11"/>
  <c r="EJ6" i="6"/>
  <c r="EK63" i="6"/>
  <c r="EJ67" i="6"/>
  <c r="EJ12" i="11"/>
  <c r="EJ66" i="6"/>
  <c r="EI134" i="12"/>
  <c r="EI92" i="12"/>
  <c r="EI201" i="11" s="1"/>
  <c r="EG204" i="6"/>
  <c r="EG20" i="6"/>
  <c r="EG396" i="6" s="1"/>
  <c r="EG30" i="11"/>
  <c r="EH14" i="12"/>
  <c r="EH15" i="12" s="1"/>
  <c r="EH206" i="12"/>
  <c r="EH262" i="12" s="1"/>
  <c r="EE39" i="12"/>
  <c r="EE43" i="12" s="1"/>
  <c r="EE59" i="11"/>
  <c r="EE71" i="11" s="1"/>
  <c r="EE72" i="11" s="1"/>
  <c r="EG247" i="6" l="1"/>
  <c r="EG254" i="6"/>
  <c r="EI234" i="6"/>
  <c r="EI19" i="11" s="1"/>
  <c r="EI18" i="11"/>
  <c r="EH236" i="6"/>
  <c r="EH237" i="6" s="1"/>
  <c r="EH239" i="6" s="1"/>
  <c r="EH241" i="6" s="1"/>
  <c r="EH265" i="6" s="1"/>
  <c r="EG24" i="11"/>
  <c r="EC248" i="6"/>
  <c r="EC249" i="6" s="1"/>
  <c r="EF218" i="6"/>
  <c r="EG209" i="6"/>
  <c r="EG213" i="6"/>
  <c r="EI183" i="6"/>
  <c r="EI167" i="6"/>
  <c r="EJ164" i="6"/>
  <c r="EJ163" i="6"/>
  <c r="CZ16" i="6"/>
  <c r="DA15" i="6"/>
  <c r="EC255" i="6"/>
  <c r="EB250" i="6"/>
  <c r="EB208" i="12"/>
  <c r="EB224" i="12" s="1"/>
  <c r="EB225" i="12" s="1"/>
  <c r="EB226" i="12" s="1"/>
  <c r="EB87" i="12"/>
  <c r="EB113" i="12" s="1"/>
  <c r="EA147" i="12"/>
  <c r="EA148" i="12"/>
  <c r="EA149" i="12"/>
  <c r="EB148" i="12"/>
  <c r="EB147" i="12"/>
  <c r="EB149" i="12"/>
  <c r="EA259" i="6"/>
  <c r="EB257" i="6"/>
  <c r="EJ187" i="11"/>
  <c r="EJ188" i="11"/>
  <c r="EJ185" i="11"/>
  <c r="EJ186" i="11"/>
  <c r="EC256" i="6"/>
  <c r="EC208" i="12"/>
  <c r="EC224" i="12" s="1"/>
  <c r="EC225" i="12" s="1"/>
  <c r="EC226" i="12" s="1"/>
  <c r="ED31" i="12"/>
  <c r="ED37" i="12" s="1"/>
  <c r="ED45" i="12" s="1"/>
  <c r="ED83" i="12" s="1"/>
  <c r="ED85" i="12" s="1"/>
  <c r="EE17" i="6"/>
  <c r="EE26" i="11"/>
  <c r="EF22" i="11"/>
  <c r="EE29" i="12"/>
  <c r="EE30" i="12"/>
  <c r="EF25" i="11"/>
  <c r="EE28" i="12"/>
  <c r="EF21" i="11"/>
  <c r="EH90" i="11"/>
  <c r="EH92" i="11" s="1"/>
  <c r="EH166" i="11" s="1"/>
  <c r="EH118" i="11"/>
  <c r="EH120" i="11" s="1"/>
  <c r="EH168" i="11" s="1"/>
  <c r="EI135" i="6"/>
  <c r="EI136" i="6" s="1"/>
  <c r="EI141" i="6"/>
  <c r="EI142" i="6" s="1"/>
  <c r="EI143" i="6" s="1"/>
  <c r="EH104" i="11"/>
  <c r="EH106" i="11" s="1"/>
  <c r="EH167" i="11" s="1"/>
  <c r="ED392" i="6"/>
  <c r="ED26" i="6" s="1"/>
  <c r="EC85" i="12"/>
  <c r="EC87" i="12" s="1"/>
  <c r="EC113" i="12" s="1"/>
  <c r="EC147" i="12"/>
  <c r="EC149" i="12"/>
  <c r="EC148" i="12"/>
  <c r="EI308" i="6"/>
  <c r="EI386" i="6"/>
  <c r="EC26" i="6"/>
  <c r="EJ68" i="11"/>
  <c r="EJ70" i="11" s="1"/>
  <c r="EH162" i="11"/>
  <c r="EH171" i="11" s="1"/>
  <c r="EH134" i="11"/>
  <c r="EH169" i="11" s="1"/>
  <c r="EF387" i="6"/>
  <c r="EF381" i="6"/>
  <c r="EG57" i="11"/>
  <c r="EG40" i="12" s="1"/>
  <c r="EH148" i="11"/>
  <c r="EH170" i="11" s="1"/>
  <c r="EG56" i="11"/>
  <c r="EG205" i="6"/>
  <c r="EG212" i="6" s="1"/>
  <c r="EJ7" i="6"/>
  <c r="EJ233" i="6" s="1"/>
  <c r="EJ12" i="12"/>
  <c r="EJ13" i="11"/>
  <c r="EJ6" i="12"/>
  <c r="EJ13" i="12" s="1"/>
  <c r="EJ72" i="6"/>
  <c r="EJ74" i="6"/>
  <c r="EJ92" i="6" s="1"/>
  <c r="EJ76" i="6"/>
  <c r="EJ94" i="6" s="1"/>
  <c r="EJ78" i="6"/>
  <c r="EJ96" i="6" s="1"/>
  <c r="EJ80" i="6"/>
  <c r="EJ98" i="6" s="1"/>
  <c r="EJ73" i="6"/>
  <c r="EJ91" i="6" s="1"/>
  <c r="EJ75" i="6"/>
  <c r="EJ93" i="6" s="1"/>
  <c r="EJ77" i="6"/>
  <c r="EJ95" i="6" s="1"/>
  <c r="EJ79" i="6"/>
  <c r="EJ97" i="6" s="1"/>
  <c r="EJ81" i="6"/>
  <c r="EJ99" i="6" s="1"/>
  <c r="EJ6" i="11"/>
  <c r="EJ52" i="11" s="1"/>
  <c r="EJ106" i="6"/>
  <c r="EJ6" i="22"/>
  <c r="EJ6" i="14"/>
  <c r="EJ6" i="26"/>
  <c r="EJ6" i="35"/>
  <c r="EJ6" i="16"/>
  <c r="EJ6" i="17"/>
  <c r="EJ6" i="13"/>
  <c r="EJ105" i="6"/>
  <c r="EJ121" i="6"/>
  <c r="EJ120" i="6"/>
  <c r="EJ107" i="6"/>
  <c r="EJ122" i="6"/>
  <c r="EJ108" i="6"/>
  <c r="EJ123" i="6"/>
  <c r="EJ109" i="6"/>
  <c r="EJ124" i="6"/>
  <c r="EJ110" i="6"/>
  <c r="EJ125" i="6"/>
  <c r="EJ126" i="6"/>
  <c r="EJ111" i="6"/>
  <c r="EJ112" i="6"/>
  <c r="EJ127" i="6"/>
  <c r="EJ113" i="6"/>
  <c r="EJ128" i="6"/>
  <c r="EJ114" i="6"/>
  <c r="EJ129" i="6"/>
  <c r="EH204" i="6"/>
  <c r="EH20" i="6"/>
  <c r="EH396" i="6" s="1"/>
  <c r="EE390" i="6"/>
  <c r="EE384" i="6"/>
  <c r="EF378" i="6"/>
  <c r="EK8" i="12"/>
  <c r="EK8" i="35"/>
  <c r="EK8" i="14"/>
  <c r="EK8" i="26"/>
  <c r="EK8" i="22"/>
  <c r="EK8" i="11"/>
  <c r="EK8" i="16"/>
  <c r="EK8" i="17"/>
  <c r="EK8" i="13"/>
  <c r="EM64" i="6"/>
  <c r="EL65" i="6"/>
  <c r="EL8" i="6"/>
  <c r="EI380" i="6"/>
  <c r="EI130" i="6"/>
  <c r="EI100" i="6"/>
  <c r="EI206" i="6" s="1"/>
  <c r="EI298" i="6"/>
  <c r="EI383" i="6"/>
  <c r="EI91" i="11"/>
  <c r="EI88" i="11" s="1"/>
  <c r="EI89" i="11" s="1"/>
  <c r="EI105" i="11"/>
  <c r="EI102" i="11" s="1"/>
  <c r="EI103" i="11" s="1"/>
  <c r="EI58" i="11"/>
  <c r="EI41" i="12" s="1"/>
  <c r="EI133" i="11"/>
  <c r="EI130" i="11" s="1"/>
  <c r="EI131" i="11" s="1"/>
  <c r="EI132" i="11" s="1"/>
  <c r="EI161" i="11"/>
  <c r="EI158" i="11" s="1"/>
  <c r="EI159" i="11" s="1"/>
  <c r="EI160" i="11" s="1"/>
  <c r="EI119" i="11"/>
  <c r="EI147" i="11"/>
  <c r="EI144" i="11" s="1"/>
  <c r="EI145" i="11" s="1"/>
  <c r="EI146" i="11" s="1"/>
  <c r="EI14" i="11"/>
  <c r="EH30" i="11"/>
  <c r="EF39" i="12"/>
  <c r="EF43" i="12" s="1"/>
  <c r="EF59" i="11"/>
  <c r="EF71" i="11" s="1"/>
  <c r="EF72" i="11" s="1"/>
  <c r="EG172" i="11"/>
  <c r="EG25" i="12" s="1"/>
  <c r="EG26" i="12" s="1"/>
  <c r="EH84" i="12"/>
  <c r="EH143" i="12"/>
  <c r="EH144" i="12"/>
  <c r="EH67" i="11"/>
  <c r="EH66" i="11" s="1"/>
  <c r="EH142" i="12"/>
  <c r="EG37" i="11"/>
  <c r="EH39" i="11" s="1"/>
  <c r="EG45" i="11"/>
  <c r="EH47" i="11" s="1"/>
  <c r="EG375" i="6"/>
  <c r="EG376" i="6" s="1"/>
  <c r="EG377" i="6" s="1"/>
  <c r="EG31" i="11"/>
  <c r="EJ216" i="12"/>
  <c r="EJ38" i="11"/>
  <c r="EJ46" i="11"/>
  <c r="EL63" i="6"/>
  <c r="EK6" i="6"/>
  <c r="EK67" i="6"/>
  <c r="EI7" i="12"/>
  <c r="EI7" i="11"/>
  <c r="EI330" i="6"/>
  <c r="EI331" i="6" s="1"/>
  <c r="EI7" i="13"/>
  <c r="EI7" i="26"/>
  <c r="EI7" i="17"/>
  <c r="EI7" i="14"/>
  <c r="EI7" i="35"/>
  <c r="EI7" i="16"/>
  <c r="EI7" i="22"/>
  <c r="EH347" i="6"/>
  <c r="EH349" i="6" s="1"/>
  <c r="EK12" i="11"/>
  <c r="EK66" i="6"/>
  <c r="EJ134" i="12"/>
  <c r="EJ92" i="12"/>
  <c r="EJ201" i="11" s="1"/>
  <c r="EI338" i="6"/>
  <c r="EI285" i="6"/>
  <c r="EI389" i="6"/>
  <c r="EI115" i="6"/>
  <c r="EI348" i="6"/>
  <c r="EI82" i="6"/>
  <c r="EI83" i="6" s="1"/>
  <c r="EI14" i="12"/>
  <c r="EI15" i="12" s="1"/>
  <c r="EI206" i="12"/>
  <c r="EI262" i="12" s="1"/>
  <c r="EG217" i="12"/>
  <c r="EG107" i="12"/>
  <c r="EH247" i="6" l="1"/>
  <c r="EH254" i="6"/>
  <c r="EJ234" i="6"/>
  <c r="EJ19" i="11" s="1"/>
  <c r="EJ18" i="11"/>
  <c r="EI236" i="6"/>
  <c r="EI237" i="6" s="1"/>
  <c r="EI239" i="6" s="1"/>
  <c r="EI241" i="6" s="1"/>
  <c r="EI265" i="6" s="1"/>
  <c r="EH24" i="11"/>
  <c r="ED248" i="6"/>
  <c r="ED249" i="6" s="1"/>
  <c r="EG218" i="6"/>
  <c r="EH209" i="6"/>
  <c r="EH213" i="6"/>
  <c r="EJ167" i="6"/>
  <c r="EJ183" i="6"/>
  <c r="EK164" i="6"/>
  <c r="EK163" i="6"/>
  <c r="DA16" i="6"/>
  <c r="DB15" i="6"/>
  <c r="EC257" i="6"/>
  <c r="EB259" i="6"/>
  <c r="EC250" i="6"/>
  <c r="ED255" i="6"/>
  <c r="ED256" i="6" s="1"/>
  <c r="EK187" i="11"/>
  <c r="EK188" i="11"/>
  <c r="EK185" i="11"/>
  <c r="EK186" i="11"/>
  <c r="ED149" i="12"/>
  <c r="ED147" i="12"/>
  <c r="ED148" i="12"/>
  <c r="ED208" i="12"/>
  <c r="ED224" i="12" s="1"/>
  <c r="ED225" i="12" s="1"/>
  <c r="ED226" i="12" s="1"/>
  <c r="EE31" i="12"/>
  <c r="EE37" i="12" s="1"/>
  <c r="EE45" i="12" s="1"/>
  <c r="EE83" i="12" s="1"/>
  <c r="EF29" i="12"/>
  <c r="EG22" i="11"/>
  <c r="EF17" i="6"/>
  <c r="EF26" i="11"/>
  <c r="EF30" i="12"/>
  <c r="EG25" i="11"/>
  <c r="EG21" i="11"/>
  <c r="EF28" i="12"/>
  <c r="EI90" i="11"/>
  <c r="EI92" i="11" s="1"/>
  <c r="EI166" i="11" s="1"/>
  <c r="EI116" i="11"/>
  <c r="EI117" i="11" s="1"/>
  <c r="EI118" i="11" s="1"/>
  <c r="EI120" i="11" s="1"/>
  <c r="EI168" i="11" s="1"/>
  <c r="EJ135" i="6"/>
  <c r="EJ136" i="6" s="1"/>
  <c r="EJ141" i="6"/>
  <c r="EJ142" i="6" s="1"/>
  <c r="EJ143" i="6" s="1"/>
  <c r="EI104" i="11"/>
  <c r="EI106" i="11" s="1"/>
  <c r="EI167" i="11" s="1"/>
  <c r="ED13" i="26"/>
  <c r="ED87" i="12"/>
  <c r="ED113" i="12" s="1"/>
  <c r="EJ308" i="6"/>
  <c r="EJ386" i="6"/>
  <c r="EK68" i="11"/>
  <c r="EK70" i="11" s="1"/>
  <c r="EE392" i="6"/>
  <c r="EE26" i="6" s="1"/>
  <c r="EH57" i="11"/>
  <c r="EH40" i="12" s="1"/>
  <c r="EI134" i="11"/>
  <c r="EI169" i="11" s="1"/>
  <c r="EG387" i="6"/>
  <c r="EG381" i="6"/>
  <c r="EH56" i="11"/>
  <c r="EI148" i="11"/>
  <c r="EI170" i="11" s="1"/>
  <c r="EI162" i="11"/>
  <c r="EI171" i="11" s="1"/>
  <c r="EI204" i="6"/>
  <c r="EI20" i="6"/>
  <c r="EI396" i="6" s="1"/>
  <c r="EK7" i="6"/>
  <c r="EK233" i="6" s="1"/>
  <c r="EK12" i="12"/>
  <c r="EK13" i="11"/>
  <c r="EK6" i="12"/>
  <c r="EK13" i="12" s="1"/>
  <c r="EK73" i="6"/>
  <c r="EK91" i="6" s="1"/>
  <c r="EK75" i="6"/>
  <c r="EK93" i="6" s="1"/>
  <c r="EK77" i="6"/>
  <c r="EK95" i="6" s="1"/>
  <c r="EK79" i="6"/>
  <c r="EK97" i="6" s="1"/>
  <c r="EK81" i="6"/>
  <c r="EK99" i="6" s="1"/>
  <c r="EK72" i="6"/>
  <c r="EK74" i="6"/>
  <c r="EK92" i="6" s="1"/>
  <c r="EK76" i="6"/>
  <c r="EK94" i="6" s="1"/>
  <c r="EK78" i="6"/>
  <c r="EK96" i="6" s="1"/>
  <c r="EK80" i="6"/>
  <c r="EK98" i="6" s="1"/>
  <c r="EK6" i="11"/>
  <c r="EK52" i="11" s="1"/>
  <c r="EK106" i="6"/>
  <c r="EK6" i="35"/>
  <c r="EK6" i="22"/>
  <c r="EK6" i="14"/>
  <c r="EK6" i="13"/>
  <c r="EK6" i="26"/>
  <c r="EK6" i="16"/>
  <c r="EK6" i="17"/>
  <c r="EK120" i="6"/>
  <c r="EK105" i="6"/>
  <c r="EK121" i="6"/>
  <c r="EK107" i="6"/>
  <c r="EK122" i="6"/>
  <c r="EK123" i="6"/>
  <c r="EK108" i="6"/>
  <c r="EK124" i="6"/>
  <c r="EK109" i="6"/>
  <c r="EK110" i="6"/>
  <c r="EK125" i="6"/>
  <c r="EK111" i="6"/>
  <c r="EK126" i="6"/>
  <c r="EK112" i="6"/>
  <c r="EK127" i="6"/>
  <c r="EK113" i="6"/>
  <c r="EK128" i="6"/>
  <c r="EK114" i="6"/>
  <c r="EK129" i="6"/>
  <c r="EH45" i="11"/>
  <c r="EI47" i="11" s="1"/>
  <c r="EH37" i="11"/>
  <c r="EI39" i="11" s="1"/>
  <c r="EH31" i="11"/>
  <c r="EH375" i="6"/>
  <c r="EH376" i="6" s="1"/>
  <c r="EH377" i="6" s="1"/>
  <c r="EL8" i="12"/>
  <c r="EL8" i="11"/>
  <c r="EL8" i="35"/>
  <c r="EL8" i="13"/>
  <c r="EL8" i="14"/>
  <c r="EL8" i="26"/>
  <c r="EL8" i="22"/>
  <c r="EL8" i="16"/>
  <c r="EL8" i="17"/>
  <c r="EN64" i="6"/>
  <c r="EM65" i="6"/>
  <c r="EM8" i="6"/>
  <c r="EF390" i="6"/>
  <c r="EG378" i="6"/>
  <c r="EF384" i="6"/>
  <c r="EH205" i="6"/>
  <c r="EH212" i="6" s="1"/>
  <c r="EJ380" i="6"/>
  <c r="EJ130" i="6"/>
  <c r="EJ338" i="6"/>
  <c r="EJ285" i="6"/>
  <c r="EJ389" i="6"/>
  <c r="EJ115" i="6"/>
  <c r="EJ298" i="6"/>
  <c r="EJ383" i="6"/>
  <c r="EJ91" i="11"/>
  <c r="EJ88" i="11" s="1"/>
  <c r="EJ89" i="11" s="1"/>
  <c r="EJ105" i="11"/>
  <c r="EJ102" i="11" s="1"/>
  <c r="EJ103" i="11" s="1"/>
  <c r="EJ58" i="11"/>
  <c r="EJ41" i="12" s="1"/>
  <c r="EJ119" i="11"/>
  <c r="EJ147" i="11"/>
  <c r="EJ144" i="11" s="1"/>
  <c r="EJ145" i="11" s="1"/>
  <c r="EJ146" i="11" s="1"/>
  <c r="EJ133" i="11"/>
  <c r="EJ130" i="11" s="1"/>
  <c r="EJ131" i="11" s="1"/>
  <c r="EJ132" i="11" s="1"/>
  <c r="EJ161" i="11"/>
  <c r="EJ158" i="11" s="1"/>
  <c r="EJ159" i="11" s="1"/>
  <c r="EJ160" i="11" s="1"/>
  <c r="EJ14" i="11"/>
  <c r="EJ348" i="6"/>
  <c r="EJ82" i="6"/>
  <c r="EJ83" i="6" s="1"/>
  <c r="EG39" i="12"/>
  <c r="EG43" i="12" s="1"/>
  <c r="EG59" i="11"/>
  <c r="EG71" i="11" s="1"/>
  <c r="EG72" i="11" s="1"/>
  <c r="EH172" i="11"/>
  <c r="EH25" i="12" s="1"/>
  <c r="EH26" i="12" s="1"/>
  <c r="EI84" i="12"/>
  <c r="EI143" i="12"/>
  <c r="EI142" i="12"/>
  <c r="EI144" i="12"/>
  <c r="EI67" i="11"/>
  <c r="EI66" i="11" s="1"/>
  <c r="EI347" i="6"/>
  <c r="EI349" i="6" s="1"/>
  <c r="EK216" i="12"/>
  <c r="EK38" i="11"/>
  <c r="EK46" i="11"/>
  <c r="EI30" i="11"/>
  <c r="EL6" i="6"/>
  <c r="EM63" i="6"/>
  <c r="EL67" i="6"/>
  <c r="EH217" i="12"/>
  <c r="EH107" i="12"/>
  <c r="EL12" i="11"/>
  <c r="EL66" i="6"/>
  <c r="EK134" i="12"/>
  <c r="EK92" i="12"/>
  <c r="EK201" i="11" s="1"/>
  <c r="EJ14" i="12"/>
  <c r="EJ15" i="12" s="1"/>
  <c r="EJ206" i="12"/>
  <c r="EJ262" i="12" s="1"/>
  <c r="EJ7" i="12"/>
  <c r="EJ7" i="11"/>
  <c r="EJ330" i="6"/>
  <c r="EJ331" i="6" s="1"/>
  <c r="EJ7" i="35"/>
  <c r="EJ7" i="16"/>
  <c r="EJ7" i="22"/>
  <c r="EJ7" i="13"/>
  <c r="EJ7" i="26"/>
  <c r="EJ7" i="17"/>
  <c r="EJ7" i="14"/>
  <c r="EJ90" i="6"/>
  <c r="EI247" i="6" l="1"/>
  <c r="EI254" i="6"/>
  <c r="EK234" i="6"/>
  <c r="EK19" i="11" s="1"/>
  <c r="EK18" i="11"/>
  <c r="EJ236" i="6"/>
  <c r="EJ237" i="6" s="1"/>
  <c r="EJ239" i="6" s="1"/>
  <c r="EJ241" i="6" s="1"/>
  <c r="EJ265" i="6" s="1"/>
  <c r="EI24" i="11"/>
  <c r="EE248" i="6"/>
  <c r="EH218" i="6"/>
  <c r="EI209" i="6"/>
  <c r="EI213" i="6"/>
  <c r="EK167" i="6"/>
  <c r="EK183" i="6"/>
  <c r="EL164" i="6"/>
  <c r="EL163" i="6"/>
  <c r="DB16" i="6"/>
  <c r="DC15" i="6"/>
  <c r="EC259" i="6"/>
  <c r="EE255" i="6"/>
  <c r="ED250" i="6"/>
  <c r="ED257" i="6"/>
  <c r="EL187" i="11"/>
  <c r="EL188" i="11"/>
  <c r="EL185" i="11"/>
  <c r="EL186" i="11"/>
  <c r="EE249" i="6"/>
  <c r="EE256" i="6"/>
  <c r="EE208" i="12"/>
  <c r="EE224" i="12" s="1"/>
  <c r="EE225" i="12" s="1"/>
  <c r="EE226" i="12" s="1"/>
  <c r="EF31" i="12"/>
  <c r="EF37" i="12" s="1"/>
  <c r="EF45" i="12" s="1"/>
  <c r="EF208" i="12" s="1"/>
  <c r="EF224" i="12" s="1"/>
  <c r="EF225" i="12" s="1"/>
  <c r="EF226" i="12" s="1"/>
  <c r="EG17" i="6"/>
  <c r="EG26" i="11"/>
  <c r="EG30" i="12"/>
  <c r="EH25" i="11"/>
  <c r="EH22" i="11"/>
  <c r="EG29" i="12"/>
  <c r="EH21" i="11"/>
  <c r="EG28" i="12"/>
  <c r="EJ90" i="11"/>
  <c r="EJ92" i="11" s="1"/>
  <c r="EJ166" i="11" s="1"/>
  <c r="EF392" i="6"/>
  <c r="EF26" i="6" s="1"/>
  <c r="EK141" i="6"/>
  <c r="EK142" i="6" s="1"/>
  <c r="EK143" i="6" s="1"/>
  <c r="EK135" i="6"/>
  <c r="EK136" i="6" s="1"/>
  <c r="EJ116" i="11"/>
  <c r="EJ117" i="11" s="1"/>
  <c r="EJ118" i="11" s="1"/>
  <c r="EJ120" i="11" s="1"/>
  <c r="EJ168" i="11" s="1"/>
  <c r="EJ104" i="11"/>
  <c r="EJ106" i="11" s="1"/>
  <c r="EJ167" i="11" s="1"/>
  <c r="EE85" i="12"/>
  <c r="EE87" i="12" s="1"/>
  <c r="EE113" i="12" s="1"/>
  <c r="EE148" i="12"/>
  <c r="EE147" i="12"/>
  <c r="EE149" i="12"/>
  <c r="EK308" i="6"/>
  <c r="EK386" i="6"/>
  <c r="EE13" i="26"/>
  <c r="EL68" i="11"/>
  <c r="EL70" i="11" s="1"/>
  <c r="EI172" i="11"/>
  <c r="EI25" i="12" s="1"/>
  <c r="EI26" i="12" s="1"/>
  <c r="EJ134" i="11"/>
  <c r="EJ169" i="11" s="1"/>
  <c r="EH387" i="6"/>
  <c r="EH381" i="6"/>
  <c r="EI56" i="11"/>
  <c r="EJ162" i="11"/>
  <c r="EJ171" i="11" s="1"/>
  <c r="EJ148" i="11"/>
  <c r="EJ170" i="11" s="1"/>
  <c r="EI57" i="11"/>
  <c r="EI40" i="12" s="1"/>
  <c r="EJ100" i="6"/>
  <c r="EJ206" i="6" s="1"/>
  <c r="EJ84" i="12"/>
  <c r="EJ143" i="12"/>
  <c r="EJ144" i="12"/>
  <c r="EJ67" i="11"/>
  <c r="EJ66" i="11" s="1"/>
  <c r="EJ142" i="12"/>
  <c r="EL216" i="12"/>
  <c r="EL38" i="11"/>
  <c r="EL46" i="11"/>
  <c r="EL6" i="12"/>
  <c r="EL13" i="12" s="1"/>
  <c r="EL72" i="6"/>
  <c r="EL90" i="6" s="1"/>
  <c r="EL74" i="6"/>
  <c r="EL92" i="6" s="1"/>
  <c r="EL76" i="6"/>
  <c r="EL94" i="6" s="1"/>
  <c r="EL78" i="6"/>
  <c r="EL96" i="6" s="1"/>
  <c r="EL80" i="6"/>
  <c r="EL98" i="6" s="1"/>
  <c r="EL73" i="6"/>
  <c r="EL91" i="6" s="1"/>
  <c r="EL75" i="6"/>
  <c r="EL93" i="6" s="1"/>
  <c r="EL77" i="6"/>
  <c r="EL95" i="6" s="1"/>
  <c r="EL79" i="6"/>
  <c r="EL97" i="6" s="1"/>
  <c r="EL81" i="6"/>
  <c r="EL99" i="6" s="1"/>
  <c r="EL6" i="11"/>
  <c r="EL52" i="11" s="1"/>
  <c r="EL106" i="6"/>
  <c r="EL6" i="22"/>
  <c r="EL6" i="14"/>
  <c r="EL6" i="26"/>
  <c r="EL6" i="35"/>
  <c r="EL6" i="16"/>
  <c r="EL6" i="17"/>
  <c r="EL6" i="13"/>
  <c r="EL105" i="6"/>
  <c r="EL121" i="6"/>
  <c r="EL120" i="6"/>
  <c r="EL107" i="6"/>
  <c r="EL122" i="6"/>
  <c r="EL108" i="6"/>
  <c r="EL123" i="6"/>
  <c r="EL109" i="6"/>
  <c r="EL124" i="6"/>
  <c r="EL110" i="6"/>
  <c r="EL125" i="6"/>
  <c r="EL126" i="6"/>
  <c r="EL111" i="6"/>
  <c r="EL112" i="6"/>
  <c r="EL127" i="6"/>
  <c r="EL113" i="6"/>
  <c r="EL128" i="6"/>
  <c r="EL114" i="6"/>
  <c r="EL129" i="6"/>
  <c r="EI217" i="12"/>
  <c r="EI107" i="12"/>
  <c r="EJ347" i="6"/>
  <c r="EJ349" i="6" s="1"/>
  <c r="EM12" i="11"/>
  <c r="EM66" i="6"/>
  <c r="EL134" i="12"/>
  <c r="EL92" i="12"/>
  <c r="EL201" i="11" s="1"/>
  <c r="EK338" i="6"/>
  <c r="EK285" i="6"/>
  <c r="EK389" i="6"/>
  <c r="EK115" i="6"/>
  <c r="EK348" i="6"/>
  <c r="EK82" i="6"/>
  <c r="EK83" i="6" s="1"/>
  <c r="EK14" i="12"/>
  <c r="EK15" i="12" s="1"/>
  <c r="EK206" i="12"/>
  <c r="EK262" i="12" s="1"/>
  <c r="EH39" i="12"/>
  <c r="EH43" i="12" s="1"/>
  <c r="EH59" i="11"/>
  <c r="EH71" i="11" s="1"/>
  <c r="EH72" i="11" s="1"/>
  <c r="EJ30" i="11"/>
  <c r="EL7" i="6"/>
  <c r="EL233" i="6" s="1"/>
  <c r="EL12" i="12"/>
  <c r="EL13" i="11"/>
  <c r="EN63" i="6"/>
  <c r="EM6" i="6"/>
  <c r="EM67" i="6"/>
  <c r="EI45" i="11"/>
  <c r="EJ47" i="11" s="1"/>
  <c r="EI37" i="11"/>
  <c r="EJ39" i="11" s="1"/>
  <c r="EI375" i="6"/>
  <c r="EI376" i="6" s="1"/>
  <c r="EI377" i="6" s="1"/>
  <c r="EI31" i="11"/>
  <c r="EJ204" i="6"/>
  <c r="EJ20" i="6"/>
  <c r="EJ396" i="6" s="1"/>
  <c r="EG390" i="6"/>
  <c r="EG384" i="6"/>
  <c r="EH378" i="6"/>
  <c r="EM8" i="12"/>
  <c r="EM8" i="35"/>
  <c r="EM8" i="14"/>
  <c r="EM8" i="26"/>
  <c r="EM8" i="22"/>
  <c r="EM8" i="11"/>
  <c r="EM8" i="16"/>
  <c r="EM8" i="17"/>
  <c r="EM8" i="13"/>
  <c r="EO64" i="6"/>
  <c r="EN65" i="6"/>
  <c r="EN8" i="6"/>
  <c r="EK380" i="6"/>
  <c r="EK130" i="6"/>
  <c r="EK298" i="6"/>
  <c r="EK383" i="6"/>
  <c r="EK91" i="11"/>
  <c r="EK105" i="11"/>
  <c r="EK102" i="11" s="1"/>
  <c r="EK103" i="11" s="1"/>
  <c r="EK58" i="11"/>
  <c r="EK41" i="12" s="1"/>
  <c r="EK133" i="11"/>
  <c r="EK130" i="11" s="1"/>
  <c r="EK131" i="11" s="1"/>
  <c r="EK132" i="11" s="1"/>
  <c r="EK161" i="11"/>
  <c r="EK158" i="11" s="1"/>
  <c r="EK159" i="11" s="1"/>
  <c r="EK160" i="11" s="1"/>
  <c r="EK119" i="11"/>
  <c r="EK147" i="11"/>
  <c r="EK144" i="11" s="1"/>
  <c r="EK145" i="11" s="1"/>
  <c r="EK146" i="11" s="1"/>
  <c r="EK14" i="11"/>
  <c r="EK7" i="12"/>
  <c r="EK7" i="11"/>
  <c r="EK330" i="6"/>
  <c r="EK331" i="6" s="1"/>
  <c r="EK7" i="13"/>
  <c r="EK7" i="26"/>
  <c r="EK7" i="17"/>
  <c r="EK7" i="14"/>
  <c r="EK7" i="35"/>
  <c r="EK7" i="16"/>
  <c r="EK7" i="22"/>
  <c r="EI205" i="6"/>
  <c r="EI212" i="6" s="1"/>
  <c r="EK90" i="6"/>
  <c r="EJ247" i="6" l="1"/>
  <c r="EJ254" i="6"/>
  <c r="EL234" i="6"/>
  <c r="EL19" i="11" s="1"/>
  <c r="EL18" i="11"/>
  <c r="EK236" i="6"/>
  <c r="EK237" i="6" s="1"/>
  <c r="EK239" i="6" s="1"/>
  <c r="EK241" i="6" s="1"/>
  <c r="EK265" i="6" s="1"/>
  <c r="EJ24" i="11"/>
  <c r="EF248" i="6"/>
  <c r="EF249" i="6" s="1"/>
  <c r="EI218" i="6"/>
  <c r="EJ209" i="6"/>
  <c r="EJ213" i="6"/>
  <c r="EL183" i="6"/>
  <c r="EL167" i="6"/>
  <c r="EM164" i="6"/>
  <c r="EM163" i="6"/>
  <c r="DC16" i="6"/>
  <c r="DD15" i="6"/>
  <c r="EE257" i="6"/>
  <c r="EF255" i="6"/>
  <c r="ED259" i="6"/>
  <c r="EK88" i="11"/>
  <c r="EK89" i="11" s="1"/>
  <c r="EK90" i="11" s="1"/>
  <c r="EK92" i="11" s="1"/>
  <c r="EK166" i="11" s="1"/>
  <c r="EE250" i="6"/>
  <c r="EM187" i="11"/>
  <c r="EM188" i="11"/>
  <c r="EM185" i="11"/>
  <c r="EM186" i="11"/>
  <c r="EF256" i="6"/>
  <c r="EF83" i="12"/>
  <c r="EF85" i="12" s="1"/>
  <c r="EF87" i="12" s="1"/>
  <c r="EF113" i="12" s="1"/>
  <c r="EH29" i="12"/>
  <c r="EI22" i="11"/>
  <c r="EH17" i="6"/>
  <c r="EH26" i="11"/>
  <c r="EG31" i="12"/>
  <c r="EH30" i="12"/>
  <c r="EI25" i="11"/>
  <c r="EI21" i="11"/>
  <c r="EH28" i="12"/>
  <c r="EF13" i="26"/>
  <c r="EK116" i="11"/>
  <c r="EK117" i="11" s="1"/>
  <c r="EK118" i="11" s="1"/>
  <c r="EK120" i="11" s="1"/>
  <c r="EK168" i="11" s="1"/>
  <c r="EL135" i="6"/>
  <c r="EL136" i="6" s="1"/>
  <c r="EL141" i="6"/>
  <c r="EL142" i="6" s="1"/>
  <c r="EL143" i="6" s="1"/>
  <c r="EK104" i="11"/>
  <c r="EK106" i="11" s="1"/>
  <c r="EK167" i="11" s="1"/>
  <c r="EL308" i="6"/>
  <c r="EL386" i="6"/>
  <c r="EM68" i="11"/>
  <c r="EM70" i="11" s="1"/>
  <c r="EJ172" i="11"/>
  <c r="EJ25" i="12" s="1"/>
  <c r="EJ26" i="12" s="1"/>
  <c r="EG392" i="6"/>
  <c r="EG13" i="26" s="1"/>
  <c r="EK148" i="11"/>
  <c r="EK170" i="11" s="1"/>
  <c r="EK162" i="11"/>
  <c r="EK171" i="11" s="1"/>
  <c r="EI387" i="6"/>
  <c r="EI381" i="6"/>
  <c r="EJ57" i="11"/>
  <c r="EJ40" i="12" s="1"/>
  <c r="EK134" i="11"/>
  <c r="EK169" i="11" s="1"/>
  <c r="EJ56" i="11"/>
  <c r="EK30" i="11"/>
  <c r="EN12" i="11"/>
  <c r="EN66" i="6"/>
  <c r="EM134" i="12"/>
  <c r="EM92" i="12"/>
  <c r="EM201" i="11" s="1"/>
  <c r="EN6" i="6"/>
  <c r="EO63" i="6"/>
  <c r="EN67" i="6"/>
  <c r="EL7" i="12"/>
  <c r="EL7" i="11"/>
  <c r="EL330" i="6"/>
  <c r="EL331" i="6" s="1"/>
  <c r="EL7" i="35"/>
  <c r="EL7" i="16"/>
  <c r="EL7" i="22"/>
  <c r="EL7" i="13"/>
  <c r="EL7" i="26"/>
  <c r="EL7" i="17"/>
  <c r="EL7" i="14"/>
  <c r="EK84" i="12"/>
  <c r="EK143" i="12"/>
  <c r="EK142" i="12"/>
  <c r="EK144" i="12"/>
  <c r="EK67" i="11"/>
  <c r="EK66" i="11" s="1"/>
  <c r="EK347" i="6"/>
  <c r="EK349" i="6" s="1"/>
  <c r="EM216" i="12"/>
  <c r="EM46" i="11"/>
  <c r="EM38" i="11"/>
  <c r="EL380" i="6"/>
  <c r="EL130" i="6"/>
  <c r="EL338" i="6"/>
  <c r="EL285" i="6"/>
  <c r="EL389" i="6"/>
  <c r="EL115" i="6"/>
  <c r="EL100" i="6"/>
  <c r="EL206" i="6" s="1"/>
  <c r="EL298" i="6"/>
  <c r="EL383" i="6"/>
  <c r="EL91" i="11"/>
  <c r="EL105" i="11"/>
  <c r="EL102" i="11" s="1"/>
  <c r="EL103" i="11" s="1"/>
  <c r="EL58" i="11"/>
  <c r="EL41" i="12" s="1"/>
  <c r="EL119" i="11"/>
  <c r="EL147" i="11"/>
  <c r="EL144" i="11" s="1"/>
  <c r="EL145" i="11" s="1"/>
  <c r="EL146" i="11" s="1"/>
  <c r="EL133" i="11"/>
  <c r="EL130" i="11" s="1"/>
  <c r="EL131" i="11" s="1"/>
  <c r="EL132" i="11" s="1"/>
  <c r="EL161" i="11"/>
  <c r="EL158" i="11" s="1"/>
  <c r="EL159" i="11" s="1"/>
  <c r="EL160" i="11" s="1"/>
  <c r="EL14" i="11"/>
  <c r="EL348" i="6"/>
  <c r="EL82" i="6"/>
  <c r="EL83" i="6" s="1"/>
  <c r="EJ217" i="12"/>
  <c r="EJ107" i="12"/>
  <c r="EK100" i="6"/>
  <c r="EK206" i="6" s="1"/>
  <c r="EN8" i="12"/>
  <c r="EN8" i="11"/>
  <c r="EN8" i="35"/>
  <c r="EN8" i="14"/>
  <c r="EN8" i="26"/>
  <c r="EN8" i="22"/>
  <c r="EN8" i="13"/>
  <c r="EN8" i="16"/>
  <c r="EN8" i="17"/>
  <c r="EP64" i="6"/>
  <c r="EO65" i="6"/>
  <c r="EO8" i="6"/>
  <c r="EH390" i="6"/>
  <c r="EI378" i="6"/>
  <c r="EH384" i="6"/>
  <c r="EJ205" i="6"/>
  <c r="EJ212" i="6" s="1"/>
  <c r="EM6" i="12"/>
  <c r="EM13" i="12" s="1"/>
  <c r="EM73" i="6"/>
  <c r="EM91" i="6" s="1"/>
  <c r="EM75" i="6"/>
  <c r="EM93" i="6" s="1"/>
  <c r="EM77" i="6"/>
  <c r="EM95" i="6" s="1"/>
  <c r="EM79" i="6"/>
  <c r="EM97" i="6" s="1"/>
  <c r="EM81" i="6"/>
  <c r="EM99" i="6" s="1"/>
  <c r="EM72" i="6"/>
  <c r="EM74" i="6"/>
  <c r="EM92" i="6" s="1"/>
  <c r="EM76" i="6"/>
  <c r="EM94" i="6" s="1"/>
  <c r="EM78" i="6"/>
  <c r="EM96" i="6" s="1"/>
  <c r="EM80" i="6"/>
  <c r="EM98" i="6" s="1"/>
  <c r="EM6" i="11"/>
  <c r="EM52" i="11" s="1"/>
  <c r="EM106" i="6"/>
  <c r="EM6" i="35"/>
  <c r="EM6" i="22"/>
  <c r="EM6" i="26"/>
  <c r="EM6" i="13"/>
  <c r="EM6" i="14"/>
  <c r="EM6" i="16"/>
  <c r="EM6" i="17"/>
  <c r="EM120" i="6"/>
  <c r="EM105" i="6"/>
  <c r="EM121" i="6"/>
  <c r="EM107" i="6"/>
  <c r="EM122" i="6"/>
  <c r="EM123" i="6"/>
  <c r="EM108" i="6"/>
  <c r="EM124" i="6"/>
  <c r="EM109" i="6"/>
  <c r="EM110" i="6"/>
  <c r="EM125" i="6"/>
  <c r="EM111" i="6"/>
  <c r="EM126" i="6"/>
  <c r="EM112" i="6"/>
  <c r="EM127" i="6"/>
  <c r="EM113" i="6"/>
  <c r="EM128" i="6"/>
  <c r="EM114" i="6"/>
  <c r="EM129" i="6"/>
  <c r="EJ45" i="11"/>
  <c r="EK47" i="11" s="1"/>
  <c r="EJ37" i="11"/>
  <c r="EK39" i="11" s="1"/>
  <c r="EJ31" i="11"/>
  <c r="EJ375" i="6"/>
  <c r="EJ376" i="6" s="1"/>
  <c r="EJ377" i="6" s="1"/>
  <c r="EK204" i="6"/>
  <c r="EK20" i="6"/>
  <c r="EK396" i="6" s="1"/>
  <c r="EM7" i="6"/>
  <c r="EM233" i="6" s="1"/>
  <c r="EM12" i="12"/>
  <c r="EM13" i="11"/>
  <c r="EL14" i="12"/>
  <c r="EL15" i="12" s="1"/>
  <c r="EL206" i="12"/>
  <c r="EL262" i="12" s="1"/>
  <c r="EI39" i="12"/>
  <c r="EI43" i="12" s="1"/>
  <c r="EI59" i="11"/>
  <c r="EI71" i="11" s="1"/>
  <c r="EI72" i="11" s="1"/>
  <c r="EK247" i="6" l="1"/>
  <c r="EK254" i="6"/>
  <c r="EM234" i="6"/>
  <c r="EM19" i="11" s="1"/>
  <c r="EM18" i="11"/>
  <c r="EL236" i="6"/>
  <c r="EL237" i="6" s="1"/>
  <c r="EL239" i="6" s="1"/>
  <c r="EL241" i="6" s="1"/>
  <c r="EL265" i="6" s="1"/>
  <c r="EK24" i="11"/>
  <c r="EG248" i="6"/>
  <c r="EG249" i="6" s="1"/>
  <c r="EJ218" i="6"/>
  <c r="EK209" i="6"/>
  <c r="EK213" i="6"/>
  <c r="EM183" i="6"/>
  <c r="EM167" i="6"/>
  <c r="EN164" i="6"/>
  <c r="EN163" i="6"/>
  <c r="DD16" i="6"/>
  <c r="DE15" i="6"/>
  <c r="EE259" i="6"/>
  <c r="EF257" i="6"/>
  <c r="EG37" i="12"/>
  <c r="EG45" i="12" s="1"/>
  <c r="EG83" i="12" s="1"/>
  <c r="EG85" i="12" s="1"/>
  <c r="EG87" i="12" s="1"/>
  <c r="EG113" i="12" s="1"/>
  <c r="EL88" i="11"/>
  <c r="EL89" i="11" s="1"/>
  <c r="EL90" i="11" s="1"/>
  <c r="EL92" i="11" s="1"/>
  <c r="EL166" i="11" s="1"/>
  <c r="EF250" i="6"/>
  <c r="EG255" i="6"/>
  <c r="EG256" i="6" s="1"/>
  <c r="EN187" i="11"/>
  <c r="EN188" i="11"/>
  <c r="EN185" i="11"/>
  <c r="EN186" i="11"/>
  <c r="EF147" i="12"/>
  <c r="EF149" i="12"/>
  <c r="EF148" i="12"/>
  <c r="EH31" i="12"/>
  <c r="EH37" i="12" s="1"/>
  <c r="EH45" i="12" s="1"/>
  <c r="EH208" i="12" s="1"/>
  <c r="EH224" i="12" s="1"/>
  <c r="EH225" i="12" s="1"/>
  <c r="EH226" i="12" s="1"/>
  <c r="EI30" i="12"/>
  <c r="EJ25" i="11"/>
  <c r="EI17" i="6"/>
  <c r="EI26" i="11"/>
  <c r="EJ22" i="11"/>
  <c r="EI29" i="12"/>
  <c r="EJ21" i="11"/>
  <c r="EI28" i="12"/>
  <c r="EM135" i="6"/>
  <c r="EM136" i="6" s="1"/>
  <c r="EM141" i="6"/>
  <c r="EM142" i="6" s="1"/>
  <c r="EM143" i="6" s="1"/>
  <c r="EL116" i="11"/>
  <c r="EL117" i="11" s="1"/>
  <c r="EL118" i="11" s="1"/>
  <c r="EL120" i="11" s="1"/>
  <c r="EL168" i="11" s="1"/>
  <c r="EH392" i="6"/>
  <c r="EH13" i="26" s="1"/>
  <c r="EL104" i="11"/>
  <c r="EL106" i="11" s="1"/>
  <c r="EL167" i="11" s="1"/>
  <c r="EM308" i="6"/>
  <c r="EM386" i="6"/>
  <c r="EG26" i="6"/>
  <c r="EN68" i="11"/>
  <c r="EN70" i="11" s="1"/>
  <c r="EJ387" i="6"/>
  <c r="EJ381" i="6"/>
  <c r="EK56" i="11"/>
  <c r="EL162" i="11"/>
  <c r="EL171" i="11" s="1"/>
  <c r="EL148" i="11"/>
  <c r="EL170" i="11" s="1"/>
  <c r="EK57" i="11"/>
  <c r="EK40" i="12" s="1"/>
  <c r="EL134" i="11"/>
  <c r="EL169" i="11" s="1"/>
  <c r="EL84" i="12"/>
  <c r="EL143" i="12"/>
  <c r="EL144" i="12"/>
  <c r="EL67" i="11"/>
  <c r="EL66" i="11" s="1"/>
  <c r="EL142" i="12"/>
  <c r="EM338" i="6"/>
  <c r="EM285" i="6"/>
  <c r="EM389" i="6"/>
  <c r="EM115" i="6"/>
  <c r="EM348" i="6"/>
  <c r="EM82" i="6"/>
  <c r="EM83" i="6" s="1"/>
  <c r="EM14" i="12"/>
  <c r="EM15" i="12" s="1"/>
  <c r="EM206" i="12"/>
  <c r="EM262" i="12" s="1"/>
  <c r="EI390" i="6"/>
  <c r="EI384" i="6"/>
  <c r="EJ378" i="6"/>
  <c r="EO8" i="12"/>
  <c r="EO8" i="35"/>
  <c r="EO8" i="14"/>
  <c r="EO8" i="26"/>
  <c r="EO8" i="22"/>
  <c r="EO8" i="11"/>
  <c r="EO8" i="16"/>
  <c r="EO8" i="17"/>
  <c r="EO8" i="13"/>
  <c r="EQ64" i="6"/>
  <c r="EP65" i="6"/>
  <c r="EP8" i="6"/>
  <c r="EL347" i="6"/>
  <c r="EL349" i="6" s="1"/>
  <c r="EK217" i="12"/>
  <c r="EK107" i="12"/>
  <c r="EP63" i="6"/>
  <c r="EO6" i="6"/>
  <c r="EO67" i="6"/>
  <c r="EN7" i="6"/>
  <c r="EN233" i="6" s="1"/>
  <c r="EN12" i="12"/>
  <c r="EN13" i="11"/>
  <c r="EK45" i="11"/>
  <c r="EL47" i="11" s="1"/>
  <c r="EK37" i="11"/>
  <c r="EL39" i="11" s="1"/>
  <c r="EK375" i="6"/>
  <c r="EK376" i="6" s="1"/>
  <c r="EK377" i="6" s="1"/>
  <c r="EK31" i="11"/>
  <c r="EM7" i="12"/>
  <c r="EM7" i="11"/>
  <c r="EM330" i="6"/>
  <c r="EM331" i="6" s="1"/>
  <c r="EM7" i="13"/>
  <c r="EM7" i="26"/>
  <c r="EM7" i="17"/>
  <c r="EM7" i="14"/>
  <c r="EM7" i="35"/>
  <c r="EM7" i="16"/>
  <c r="EM7" i="22"/>
  <c r="EK205" i="6"/>
  <c r="EK212" i="6" s="1"/>
  <c r="EM380" i="6"/>
  <c r="EM130" i="6"/>
  <c r="EM298" i="6"/>
  <c r="EM383" i="6"/>
  <c r="EM91" i="11"/>
  <c r="EM105" i="11"/>
  <c r="EM102" i="11" s="1"/>
  <c r="EM103" i="11" s="1"/>
  <c r="EM119" i="11"/>
  <c r="EM116" i="11" s="1"/>
  <c r="EM117" i="11" s="1"/>
  <c r="EM133" i="11"/>
  <c r="EM130" i="11" s="1"/>
  <c r="EM131" i="11" s="1"/>
  <c r="EM132" i="11" s="1"/>
  <c r="EM147" i="11"/>
  <c r="EM144" i="11" s="1"/>
  <c r="EM145" i="11" s="1"/>
  <c r="EM146" i="11" s="1"/>
  <c r="EM161" i="11"/>
  <c r="EM158" i="11" s="1"/>
  <c r="EM159" i="11" s="1"/>
  <c r="EM160" i="11" s="1"/>
  <c r="EM58" i="11"/>
  <c r="EM41" i="12" s="1"/>
  <c r="EM14" i="11"/>
  <c r="EO12" i="11"/>
  <c r="EO66" i="6"/>
  <c r="EN134" i="12"/>
  <c r="EN92" i="12"/>
  <c r="EN201" i="11" s="1"/>
  <c r="EL204" i="6"/>
  <c r="EL20" i="6"/>
  <c r="EL396" i="6" s="1"/>
  <c r="EL30" i="11"/>
  <c r="EN6" i="12"/>
  <c r="EN13" i="12" s="1"/>
  <c r="EN72" i="6"/>
  <c r="EN74" i="6"/>
  <c r="EN92" i="6" s="1"/>
  <c r="EN76" i="6"/>
  <c r="EN94" i="6" s="1"/>
  <c r="EN78" i="6"/>
  <c r="EN96" i="6" s="1"/>
  <c r="EN80" i="6"/>
  <c r="EN98" i="6" s="1"/>
  <c r="EN73" i="6"/>
  <c r="EN91" i="6" s="1"/>
  <c r="EN75" i="6"/>
  <c r="EN93" i="6" s="1"/>
  <c r="EN77" i="6"/>
  <c r="EN95" i="6" s="1"/>
  <c r="EN79" i="6"/>
  <c r="EN97" i="6" s="1"/>
  <c r="EN81" i="6"/>
  <c r="EN99" i="6" s="1"/>
  <c r="EN6" i="11"/>
  <c r="EN52" i="11" s="1"/>
  <c r="EN106" i="6"/>
  <c r="EN6" i="22"/>
  <c r="EN6" i="14"/>
  <c r="EN6" i="26"/>
  <c r="EN6" i="35"/>
  <c r="EN6" i="16"/>
  <c r="EN6" i="17"/>
  <c r="EN6" i="13"/>
  <c r="EN105" i="6"/>
  <c r="EN121" i="6"/>
  <c r="EN120" i="6"/>
  <c r="EN107" i="6"/>
  <c r="EN122" i="6"/>
  <c r="EN108" i="6"/>
  <c r="EN123" i="6"/>
  <c r="EN109" i="6"/>
  <c r="EN124" i="6"/>
  <c r="EN110" i="6"/>
  <c r="EN125" i="6"/>
  <c r="EN126" i="6"/>
  <c r="EN111" i="6"/>
  <c r="EN112" i="6"/>
  <c r="EN127" i="6"/>
  <c r="EN113" i="6"/>
  <c r="EN128" i="6"/>
  <c r="EN114" i="6"/>
  <c r="EN129" i="6"/>
  <c r="EN216" i="12"/>
  <c r="EN46" i="11"/>
  <c r="EN38" i="11"/>
  <c r="EJ39" i="12"/>
  <c r="EJ43" i="12" s="1"/>
  <c r="EJ59" i="11"/>
  <c r="EJ71" i="11" s="1"/>
  <c r="EJ72" i="11" s="1"/>
  <c r="EM90" i="6"/>
  <c r="EK172" i="11"/>
  <c r="EK25" i="12" s="1"/>
  <c r="EK26" i="12" s="1"/>
  <c r="EL247" i="6" l="1"/>
  <c r="EL254" i="6"/>
  <c r="EM236" i="6"/>
  <c r="EM237" i="6" s="1"/>
  <c r="EM239" i="6" s="1"/>
  <c r="EM241" i="6" s="1"/>
  <c r="EM265" i="6" s="1"/>
  <c r="EL24" i="11"/>
  <c r="EN234" i="6"/>
  <c r="EN19" i="11" s="1"/>
  <c r="EN18" i="11"/>
  <c r="EH248" i="6"/>
  <c r="EH249" i="6" s="1"/>
  <c r="EK218" i="6"/>
  <c r="EL209" i="6"/>
  <c r="EL213" i="6"/>
  <c r="EN183" i="6"/>
  <c r="EN167" i="6"/>
  <c r="EO164" i="6"/>
  <c r="EO163" i="6"/>
  <c r="DE16" i="6"/>
  <c r="DF15" i="6"/>
  <c r="EF259" i="6"/>
  <c r="EG208" i="12"/>
  <c r="EG224" i="12" s="1"/>
  <c r="EG225" i="12" s="1"/>
  <c r="EG226" i="12" s="1"/>
  <c r="EG148" i="12"/>
  <c r="EG147" i="12"/>
  <c r="EG149" i="12"/>
  <c r="EM88" i="11"/>
  <c r="EM89" i="11" s="1"/>
  <c r="EM90" i="11" s="1"/>
  <c r="EM92" i="11" s="1"/>
  <c r="EM166" i="11" s="1"/>
  <c r="EG250" i="6"/>
  <c r="EG257" i="6"/>
  <c r="EH255" i="6"/>
  <c r="EH256" i="6" s="1"/>
  <c r="EO187" i="11"/>
  <c r="EO188" i="11"/>
  <c r="EO185" i="11"/>
  <c r="EO186" i="11"/>
  <c r="EH83" i="12"/>
  <c r="EH85" i="12" s="1"/>
  <c r="EH87" i="12" s="1"/>
  <c r="EH113" i="12" s="1"/>
  <c r="EK22" i="11"/>
  <c r="EJ29" i="12"/>
  <c r="EJ17" i="6"/>
  <c r="EJ26" i="11"/>
  <c r="EI31" i="12"/>
  <c r="EJ30" i="12"/>
  <c r="EK25" i="11"/>
  <c r="EK21" i="11"/>
  <c r="EJ28" i="12"/>
  <c r="EH26" i="6"/>
  <c r="EM104" i="11"/>
  <c r="EM106" i="11" s="1"/>
  <c r="EM167" i="11" s="1"/>
  <c r="EM118" i="11"/>
  <c r="EM120" i="11" s="1"/>
  <c r="EM168" i="11" s="1"/>
  <c r="EN135" i="6"/>
  <c r="EN136" i="6" s="1"/>
  <c r="EN141" i="6"/>
  <c r="EN142" i="6" s="1"/>
  <c r="EN143" i="6" s="1"/>
  <c r="EN308" i="6"/>
  <c r="EN386" i="6"/>
  <c r="EO68" i="11"/>
  <c r="EO70" i="11" s="1"/>
  <c r="EI392" i="6"/>
  <c r="EI26" i="6" s="1"/>
  <c r="EM148" i="11"/>
  <c r="EM170" i="11" s="1"/>
  <c r="EK387" i="6"/>
  <c r="EK381" i="6"/>
  <c r="EL57" i="11"/>
  <c r="EL40" i="12" s="1"/>
  <c r="EM162" i="11"/>
  <c r="EM171" i="11" s="1"/>
  <c r="EM134" i="11"/>
  <c r="EM169" i="11" s="1"/>
  <c r="EL56" i="11"/>
  <c r="EN380" i="6"/>
  <c r="EN130" i="6"/>
  <c r="EN338" i="6"/>
  <c r="EN285" i="6"/>
  <c r="EN389" i="6"/>
  <c r="EN115" i="6"/>
  <c r="EN298" i="6"/>
  <c r="EN383" i="6"/>
  <c r="EN91" i="11"/>
  <c r="EN105" i="11"/>
  <c r="EN102" i="11" s="1"/>
  <c r="EN103" i="11" s="1"/>
  <c r="EN119" i="11"/>
  <c r="EN133" i="11"/>
  <c r="EN130" i="11" s="1"/>
  <c r="EN131" i="11" s="1"/>
  <c r="EN132" i="11" s="1"/>
  <c r="EN147" i="11"/>
  <c r="EN144" i="11" s="1"/>
  <c r="EN145" i="11" s="1"/>
  <c r="EN146" i="11" s="1"/>
  <c r="EN161" i="11"/>
  <c r="EN158" i="11" s="1"/>
  <c r="EN159" i="11" s="1"/>
  <c r="EN160" i="11" s="1"/>
  <c r="EN58" i="11"/>
  <c r="EN41" i="12" s="1"/>
  <c r="EN14" i="11"/>
  <c r="EN348" i="6"/>
  <c r="EN82" i="6"/>
  <c r="EN83" i="6" s="1"/>
  <c r="EL37" i="11"/>
  <c r="EM39" i="11" s="1"/>
  <c r="EL45" i="11"/>
  <c r="EM47" i="11" s="1"/>
  <c r="EL31" i="11"/>
  <c r="EL375" i="6"/>
  <c r="EL376" i="6" s="1"/>
  <c r="EL377" i="6" s="1"/>
  <c r="EO216" i="12"/>
  <c r="EO46" i="11"/>
  <c r="EO38" i="11"/>
  <c r="EP6" i="6"/>
  <c r="EQ63" i="6"/>
  <c r="EP67" i="6"/>
  <c r="EP8" i="12"/>
  <c r="EP8" i="16"/>
  <c r="EP8" i="11"/>
  <c r="EP8" i="35"/>
  <c r="EP8" i="13"/>
  <c r="EP8" i="14"/>
  <c r="EP8" i="26"/>
  <c r="EP8" i="22"/>
  <c r="EP8" i="17"/>
  <c r="ER64" i="6"/>
  <c r="EQ65" i="6"/>
  <c r="EQ8" i="6"/>
  <c r="EJ390" i="6"/>
  <c r="EK378" i="6"/>
  <c r="EJ384" i="6"/>
  <c r="EM84" i="12"/>
  <c r="EM143" i="12"/>
  <c r="EM142" i="12"/>
  <c r="EM144" i="12"/>
  <c r="EM67" i="11"/>
  <c r="EM66" i="11" s="1"/>
  <c r="EM347" i="6"/>
  <c r="EM349" i="6" s="1"/>
  <c r="EL172" i="11"/>
  <c r="EL25" i="12" s="1"/>
  <c r="EL26" i="12" s="1"/>
  <c r="EM100" i="6"/>
  <c r="EM206" i="6" s="1"/>
  <c r="EN14" i="12"/>
  <c r="EN15" i="12" s="1"/>
  <c r="EN206" i="12"/>
  <c r="EN262" i="12" s="1"/>
  <c r="EL205" i="6"/>
  <c r="EL212" i="6" s="1"/>
  <c r="EO7" i="6"/>
  <c r="EO233" i="6" s="1"/>
  <c r="EO12" i="12"/>
  <c r="EO13" i="11"/>
  <c r="EM30" i="11"/>
  <c r="EN7" i="12"/>
  <c r="EN7" i="11"/>
  <c r="EN330" i="6"/>
  <c r="EN331" i="6" s="1"/>
  <c r="EN7" i="35"/>
  <c r="EN7" i="16"/>
  <c r="EN7" i="22"/>
  <c r="EN7" i="13"/>
  <c r="EN7" i="26"/>
  <c r="EN7" i="17"/>
  <c r="EN7" i="14"/>
  <c r="EO6" i="12"/>
  <c r="EO13" i="12" s="1"/>
  <c r="EO73" i="6"/>
  <c r="EO91" i="6" s="1"/>
  <c r="EO75" i="6"/>
  <c r="EO93" i="6" s="1"/>
  <c r="EO77" i="6"/>
  <c r="EO95" i="6" s="1"/>
  <c r="EO79" i="6"/>
  <c r="EO97" i="6" s="1"/>
  <c r="EO81" i="6"/>
  <c r="EO99" i="6" s="1"/>
  <c r="EO72" i="6"/>
  <c r="EO90" i="6" s="1"/>
  <c r="EO74" i="6"/>
  <c r="EO92" i="6" s="1"/>
  <c r="EO76" i="6"/>
  <c r="EO94" i="6" s="1"/>
  <c r="EO78" i="6"/>
  <c r="EO96" i="6" s="1"/>
  <c r="EO80" i="6"/>
  <c r="EO98" i="6" s="1"/>
  <c r="EO6" i="11"/>
  <c r="EO52" i="11" s="1"/>
  <c r="EO106" i="6"/>
  <c r="EO6" i="35"/>
  <c r="EO6" i="22"/>
  <c r="EO6" i="14"/>
  <c r="EO6" i="13"/>
  <c r="EO6" i="26"/>
  <c r="EO6" i="16"/>
  <c r="EO6" i="17"/>
  <c r="EO120" i="6"/>
  <c r="EO105" i="6"/>
  <c r="EO121" i="6"/>
  <c r="EO107" i="6"/>
  <c r="EO122" i="6"/>
  <c r="EO123" i="6"/>
  <c r="EO108" i="6"/>
  <c r="EO124" i="6"/>
  <c r="EO109" i="6"/>
  <c r="EO110" i="6"/>
  <c r="EO125" i="6"/>
  <c r="EO111" i="6"/>
  <c r="EO126" i="6"/>
  <c r="EO112" i="6"/>
  <c r="EO127" i="6"/>
  <c r="EO113" i="6"/>
  <c r="EO128" i="6"/>
  <c r="EO114" i="6"/>
  <c r="EO129" i="6"/>
  <c r="EP12" i="11"/>
  <c r="EP66" i="6"/>
  <c r="EO134" i="12"/>
  <c r="EO92" i="12"/>
  <c r="EO201" i="11" s="1"/>
  <c r="EM204" i="6"/>
  <c r="EM20" i="6"/>
  <c r="EM396" i="6" s="1"/>
  <c r="EL217" i="12"/>
  <c r="EL107" i="12"/>
  <c r="EK39" i="12"/>
  <c r="EK43" i="12" s="1"/>
  <c r="EK59" i="11"/>
  <c r="EK71" i="11" s="1"/>
  <c r="EK72" i="11" s="1"/>
  <c r="EN90" i="6"/>
  <c r="EM247" i="6" l="1"/>
  <c r="EM254" i="6"/>
  <c r="EO234" i="6"/>
  <c r="EO19" i="11" s="1"/>
  <c r="EO18" i="11"/>
  <c r="EN236" i="6"/>
  <c r="EN237" i="6" s="1"/>
  <c r="EN239" i="6" s="1"/>
  <c r="EN241" i="6" s="1"/>
  <c r="EN265" i="6" s="1"/>
  <c r="EM24" i="11"/>
  <c r="EI248" i="6"/>
  <c r="EI249" i="6" s="1"/>
  <c r="EL218" i="6"/>
  <c r="EM209" i="6"/>
  <c r="EM213" i="6"/>
  <c r="EO183" i="6"/>
  <c r="EO167" i="6"/>
  <c r="EP164" i="6"/>
  <c r="EP163" i="6"/>
  <c r="DF16" i="6"/>
  <c r="DG15" i="6"/>
  <c r="EI37" i="12"/>
  <c r="EI45" i="12" s="1"/>
  <c r="EI83" i="12" s="1"/>
  <c r="EI147" i="12" s="1"/>
  <c r="EG259" i="6"/>
  <c r="EN88" i="11"/>
  <c r="EN89" i="11" s="1"/>
  <c r="EN90" i="11" s="1"/>
  <c r="EN92" i="11" s="1"/>
  <c r="EN166" i="11" s="1"/>
  <c r="EH250" i="6"/>
  <c r="EI255" i="6"/>
  <c r="EI256" i="6" s="1"/>
  <c r="EH257" i="6"/>
  <c r="EP187" i="11"/>
  <c r="EP188" i="11"/>
  <c r="EP185" i="11"/>
  <c r="EP186" i="11"/>
  <c r="EH147" i="12"/>
  <c r="EH148" i="12"/>
  <c r="EH149" i="12"/>
  <c r="EJ31" i="12"/>
  <c r="EK30" i="12"/>
  <c r="EL25" i="11"/>
  <c r="EK17" i="6"/>
  <c r="EK26" i="11"/>
  <c r="EK29" i="12"/>
  <c r="EL22" i="11"/>
  <c r="EK28" i="12"/>
  <c r="EL21" i="11"/>
  <c r="EN104" i="11"/>
  <c r="EN106" i="11" s="1"/>
  <c r="EN167" i="11" s="1"/>
  <c r="EJ392" i="6"/>
  <c r="EJ13" i="26" s="1"/>
  <c r="EN116" i="11"/>
  <c r="EN117" i="11" s="1"/>
  <c r="EN118" i="11" s="1"/>
  <c r="EN120" i="11" s="1"/>
  <c r="EN168" i="11" s="1"/>
  <c r="EO135" i="6"/>
  <c r="EO136" i="6" s="1"/>
  <c r="EO141" i="6"/>
  <c r="EO142" i="6" s="1"/>
  <c r="EO143" i="6" s="1"/>
  <c r="EO386" i="6"/>
  <c r="EO308" i="6"/>
  <c r="EP68" i="11"/>
  <c r="EP70" i="11" s="1"/>
  <c r="EI13" i="26"/>
  <c r="EL387" i="6"/>
  <c r="EL381" i="6"/>
  <c r="EM57" i="11"/>
  <c r="EM40" i="12" s="1"/>
  <c r="EN162" i="11"/>
  <c r="EN171" i="11" s="1"/>
  <c r="EN134" i="11"/>
  <c r="EN169" i="11" s="1"/>
  <c r="EM56" i="11"/>
  <c r="EN148" i="11"/>
  <c r="EN170" i="11" s="1"/>
  <c r="EN100" i="6"/>
  <c r="EN206" i="6" s="1"/>
  <c r="EM205" i="6"/>
  <c r="EM212" i="6" s="1"/>
  <c r="EP7" i="6"/>
  <c r="EP233" i="6" s="1"/>
  <c r="EP12" i="12"/>
  <c r="EP13" i="11"/>
  <c r="EO380" i="6"/>
  <c r="EO130" i="6"/>
  <c r="EO100" i="6"/>
  <c r="EO206" i="6" s="1"/>
  <c r="EO298" i="6"/>
  <c r="EO383" i="6"/>
  <c r="EO91" i="11"/>
  <c r="EO105" i="11"/>
  <c r="EO102" i="11" s="1"/>
  <c r="EO103" i="11" s="1"/>
  <c r="EO119" i="11"/>
  <c r="EO133" i="11"/>
  <c r="EO130" i="11" s="1"/>
  <c r="EO131" i="11" s="1"/>
  <c r="EO132" i="11" s="1"/>
  <c r="EO147" i="11"/>
  <c r="EO144" i="11" s="1"/>
  <c r="EO145" i="11" s="1"/>
  <c r="EO146" i="11" s="1"/>
  <c r="EO161" i="11"/>
  <c r="EO158" i="11" s="1"/>
  <c r="EO159" i="11" s="1"/>
  <c r="EO160" i="11" s="1"/>
  <c r="EO58" i="11"/>
  <c r="EO41" i="12" s="1"/>
  <c r="EO14" i="11"/>
  <c r="EN30" i="11"/>
  <c r="EM37" i="11"/>
  <c r="EN39" i="11" s="1"/>
  <c r="EM45" i="11"/>
  <c r="EN47" i="11" s="1"/>
  <c r="EM375" i="6"/>
  <c r="EM376" i="6" s="1"/>
  <c r="EM377" i="6" s="1"/>
  <c r="EM31" i="11"/>
  <c r="EO7" i="12"/>
  <c r="EO7" i="11"/>
  <c r="EO330" i="6"/>
  <c r="EO331" i="6" s="1"/>
  <c r="EO7" i="13"/>
  <c r="EO7" i="26"/>
  <c r="EO7" i="17"/>
  <c r="EO7" i="14"/>
  <c r="EO7" i="35"/>
  <c r="EO7" i="16"/>
  <c r="EO7" i="22"/>
  <c r="EQ12" i="11"/>
  <c r="EQ66" i="6"/>
  <c r="EP134" i="12"/>
  <c r="EP92" i="12"/>
  <c r="EP201" i="11" s="1"/>
  <c r="EP6" i="12"/>
  <c r="EP13" i="12" s="1"/>
  <c r="EP72" i="6"/>
  <c r="EP90" i="6" s="1"/>
  <c r="EP74" i="6"/>
  <c r="EP92" i="6" s="1"/>
  <c r="EP76" i="6"/>
  <c r="EP94" i="6" s="1"/>
  <c r="EP78" i="6"/>
  <c r="EP96" i="6" s="1"/>
  <c r="EP80" i="6"/>
  <c r="EP98" i="6" s="1"/>
  <c r="EP73" i="6"/>
  <c r="EP91" i="6" s="1"/>
  <c r="EP75" i="6"/>
  <c r="EP93" i="6" s="1"/>
  <c r="EP77" i="6"/>
  <c r="EP95" i="6" s="1"/>
  <c r="EP79" i="6"/>
  <c r="EP97" i="6" s="1"/>
  <c r="EP81" i="6"/>
  <c r="EP99" i="6" s="1"/>
  <c r="EP6" i="11"/>
  <c r="EP52" i="11" s="1"/>
  <c r="EP106" i="6"/>
  <c r="EP6" i="22"/>
  <c r="EP6" i="14"/>
  <c r="EP6" i="26"/>
  <c r="EP6" i="35"/>
  <c r="EP6" i="16"/>
  <c r="EP6" i="17"/>
  <c r="EP6" i="13"/>
  <c r="EP105" i="6"/>
  <c r="EP121" i="6"/>
  <c r="EP120" i="6"/>
  <c r="EP107" i="6"/>
  <c r="EP122" i="6"/>
  <c r="EP108" i="6"/>
  <c r="EP123" i="6"/>
  <c r="EP109" i="6"/>
  <c r="EP124" i="6"/>
  <c r="EP110" i="6"/>
  <c r="EP125" i="6"/>
  <c r="EP126" i="6"/>
  <c r="EP111" i="6"/>
  <c r="EP112" i="6"/>
  <c r="EP127" i="6"/>
  <c r="EP113" i="6"/>
  <c r="EP128" i="6"/>
  <c r="EP114" i="6"/>
  <c r="EP129" i="6"/>
  <c r="EN204" i="6"/>
  <c r="EN20" i="6"/>
  <c r="EN396" i="6" s="1"/>
  <c r="EP216" i="12"/>
  <c r="EP46" i="11"/>
  <c r="EP38" i="11"/>
  <c r="EO338" i="6"/>
  <c r="EO285" i="6"/>
  <c r="EO389" i="6"/>
  <c r="EO115" i="6"/>
  <c r="EO348" i="6"/>
  <c r="EO82" i="6"/>
  <c r="EO83" i="6" s="1"/>
  <c r="EO14" i="12"/>
  <c r="EO15" i="12" s="1"/>
  <c r="EO206" i="12"/>
  <c r="EO262" i="12" s="1"/>
  <c r="EN84" i="12"/>
  <c r="EN143" i="12"/>
  <c r="EN144" i="12"/>
  <c r="EN67" i="11"/>
  <c r="EN66" i="11" s="1"/>
  <c r="EN142" i="12"/>
  <c r="EM217" i="12"/>
  <c r="EM107" i="12"/>
  <c r="EK390" i="6"/>
  <c r="EK384" i="6"/>
  <c r="EL378" i="6"/>
  <c r="EQ8" i="12"/>
  <c r="EQ8" i="35"/>
  <c r="EQ8" i="14"/>
  <c r="EQ8" i="26"/>
  <c r="EQ8" i="22"/>
  <c r="EQ8" i="11"/>
  <c r="EQ8" i="17"/>
  <c r="EQ8" i="16"/>
  <c r="EQ8" i="13"/>
  <c r="ES64" i="6"/>
  <c r="ER65" i="6"/>
  <c r="ER8" i="6"/>
  <c r="ER63" i="6"/>
  <c r="EQ6" i="6"/>
  <c r="EQ67" i="6"/>
  <c r="EN347" i="6"/>
  <c r="EN349" i="6" s="1"/>
  <c r="EL39" i="12"/>
  <c r="EL43" i="12" s="1"/>
  <c r="EL59" i="11"/>
  <c r="EL71" i="11" s="1"/>
  <c r="EL72" i="11" s="1"/>
  <c r="EM172" i="11"/>
  <c r="EM25" i="12" s="1"/>
  <c r="EM26" i="12" s="1"/>
  <c r="EN247" i="6" l="1"/>
  <c r="EN254" i="6"/>
  <c r="EP234" i="6"/>
  <c r="EP19" i="11" s="1"/>
  <c r="EP18" i="11"/>
  <c r="EO236" i="6"/>
  <c r="EO237" i="6" s="1"/>
  <c r="EO239" i="6" s="1"/>
  <c r="EO241" i="6" s="1"/>
  <c r="EO265" i="6" s="1"/>
  <c r="EN24" i="11"/>
  <c r="EJ248" i="6"/>
  <c r="EJ249" i="6" s="1"/>
  <c r="EM218" i="6"/>
  <c r="EN209" i="6"/>
  <c r="EN213" i="6"/>
  <c r="EP167" i="6"/>
  <c r="EP183" i="6"/>
  <c r="EQ164" i="6"/>
  <c r="EQ163" i="6"/>
  <c r="DG16" i="6"/>
  <c r="DH15" i="6"/>
  <c r="EJ255" i="6"/>
  <c r="EI149" i="12"/>
  <c r="EI148" i="12"/>
  <c r="EI85" i="12"/>
  <c r="EI87" i="12" s="1"/>
  <c r="EI113" i="12" s="1"/>
  <c r="EI208" i="12"/>
  <c r="EI224" i="12" s="1"/>
  <c r="EI225" i="12" s="1"/>
  <c r="EI226" i="12" s="1"/>
  <c r="EJ37" i="12"/>
  <c r="EJ45" i="12" s="1"/>
  <c r="EJ208" i="12" s="1"/>
  <c r="EJ224" i="12" s="1"/>
  <c r="EJ225" i="12" s="1"/>
  <c r="EJ226" i="12" s="1"/>
  <c r="EH259" i="6"/>
  <c r="EO88" i="11"/>
  <c r="EO89" i="11" s="1"/>
  <c r="EO90" i="11" s="1"/>
  <c r="EO92" i="11" s="1"/>
  <c r="EO166" i="11" s="1"/>
  <c r="EI257" i="6"/>
  <c r="EI250" i="6"/>
  <c r="EQ187" i="11"/>
  <c r="EQ188" i="11"/>
  <c r="EJ256" i="6"/>
  <c r="EQ185" i="11"/>
  <c r="EQ186" i="11"/>
  <c r="EK31" i="12"/>
  <c r="EM22" i="11"/>
  <c r="EL29" i="12"/>
  <c r="EL17" i="6"/>
  <c r="EL26" i="11"/>
  <c r="EL30" i="12"/>
  <c r="EM25" i="11"/>
  <c r="EM21" i="11"/>
  <c r="EL28" i="12"/>
  <c r="EO104" i="11"/>
  <c r="EO106" i="11" s="1"/>
  <c r="EO167" i="11" s="1"/>
  <c r="EJ26" i="6"/>
  <c r="EO116" i="11"/>
  <c r="EO117" i="11" s="1"/>
  <c r="EO118" i="11" s="1"/>
  <c r="EO120" i="11" s="1"/>
  <c r="EO168" i="11" s="1"/>
  <c r="EP135" i="6"/>
  <c r="EP136" i="6" s="1"/>
  <c r="EP141" i="6"/>
  <c r="EP142" i="6" s="1"/>
  <c r="EP143" i="6" s="1"/>
  <c r="EP308" i="6"/>
  <c r="EP386" i="6"/>
  <c r="EQ68" i="11"/>
  <c r="EQ70" i="11" s="1"/>
  <c r="EK392" i="6"/>
  <c r="EK26" i="6" s="1"/>
  <c r="EN57" i="11"/>
  <c r="EN40" i="12" s="1"/>
  <c r="EO162" i="11"/>
  <c r="EO171" i="11" s="1"/>
  <c r="EO134" i="11"/>
  <c r="EO169" i="11" s="1"/>
  <c r="EM387" i="6"/>
  <c r="EM381" i="6"/>
  <c r="EN56" i="11"/>
  <c r="EO148" i="11"/>
  <c r="EO170" i="11" s="1"/>
  <c r="ER6" i="6"/>
  <c r="ES63" i="6"/>
  <c r="ER67" i="6"/>
  <c r="ER12" i="11"/>
  <c r="ER66" i="6"/>
  <c r="EQ134" i="12"/>
  <c r="EQ92" i="12"/>
  <c r="EQ201" i="11" s="1"/>
  <c r="EO204" i="6"/>
  <c r="EO20" i="6"/>
  <c r="EO396" i="6" s="1"/>
  <c r="EN205" i="6"/>
  <c r="EN212" i="6" s="1"/>
  <c r="EP380" i="6"/>
  <c r="EP130" i="6"/>
  <c r="EP338" i="6"/>
  <c r="EP285" i="6"/>
  <c r="EP389" i="6"/>
  <c r="EP115" i="6"/>
  <c r="EP100" i="6"/>
  <c r="EP206" i="6" s="1"/>
  <c r="EP298" i="6"/>
  <c r="EP383" i="6"/>
  <c r="EP91" i="11"/>
  <c r="EP105" i="11"/>
  <c r="EP102" i="11" s="1"/>
  <c r="EP103" i="11" s="1"/>
  <c r="EP119" i="11"/>
  <c r="EP133" i="11"/>
  <c r="EP130" i="11" s="1"/>
  <c r="EP131" i="11" s="1"/>
  <c r="EP132" i="11" s="1"/>
  <c r="EP147" i="11"/>
  <c r="EP144" i="11" s="1"/>
  <c r="EP145" i="11" s="1"/>
  <c r="EP146" i="11" s="1"/>
  <c r="EP161" i="11"/>
  <c r="EP158" i="11" s="1"/>
  <c r="EP159" i="11" s="1"/>
  <c r="EP160" i="11" s="1"/>
  <c r="EP58" i="11"/>
  <c r="EP41" i="12" s="1"/>
  <c r="EP14" i="11"/>
  <c r="EP348" i="6"/>
  <c r="EP82" i="6"/>
  <c r="EP83" i="6" s="1"/>
  <c r="EQ216" i="12"/>
  <c r="EQ46" i="11"/>
  <c r="EQ38" i="11"/>
  <c r="EP7" i="12"/>
  <c r="EP7" i="11"/>
  <c r="EP330" i="6"/>
  <c r="EP331" i="6" s="1"/>
  <c r="EP7" i="35"/>
  <c r="EP7" i="16"/>
  <c r="EP7" i="22"/>
  <c r="EP7" i="13"/>
  <c r="EP7" i="26"/>
  <c r="EP7" i="17"/>
  <c r="EP7" i="14"/>
  <c r="EM39" i="12"/>
  <c r="EM43" i="12" s="1"/>
  <c r="EM59" i="11"/>
  <c r="EM71" i="11" s="1"/>
  <c r="EM72" i="11" s="1"/>
  <c r="EN172" i="11"/>
  <c r="EN25" i="12" s="1"/>
  <c r="EN26" i="12" s="1"/>
  <c r="EQ6" i="12"/>
  <c r="EQ13" i="12" s="1"/>
  <c r="EQ73" i="6"/>
  <c r="EQ91" i="6" s="1"/>
  <c r="EQ75" i="6"/>
  <c r="EQ93" i="6" s="1"/>
  <c r="EQ77" i="6"/>
  <c r="EQ95" i="6" s="1"/>
  <c r="EQ79" i="6"/>
  <c r="EQ97" i="6" s="1"/>
  <c r="EQ81" i="6"/>
  <c r="EQ99" i="6" s="1"/>
  <c r="EQ72" i="6"/>
  <c r="EQ90" i="6" s="1"/>
  <c r="EQ74" i="6"/>
  <c r="EQ92" i="6" s="1"/>
  <c r="EQ76" i="6"/>
  <c r="EQ94" i="6" s="1"/>
  <c r="EQ78" i="6"/>
  <c r="EQ96" i="6" s="1"/>
  <c r="EQ80" i="6"/>
  <c r="EQ98" i="6" s="1"/>
  <c r="EQ6" i="11"/>
  <c r="EQ52" i="11" s="1"/>
  <c r="EQ106" i="6"/>
  <c r="EQ6" i="35"/>
  <c r="EQ6" i="22"/>
  <c r="EQ6" i="26"/>
  <c r="EQ6" i="13"/>
  <c r="EQ6" i="14"/>
  <c r="EQ6" i="16"/>
  <c r="EQ6" i="17"/>
  <c r="EQ120" i="6"/>
  <c r="EQ105" i="6"/>
  <c r="EQ121" i="6"/>
  <c r="EQ107" i="6"/>
  <c r="EQ122" i="6"/>
  <c r="EQ123" i="6"/>
  <c r="EQ108" i="6"/>
  <c r="EQ124" i="6"/>
  <c r="EQ109" i="6"/>
  <c r="EQ110" i="6"/>
  <c r="EQ125" i="6"/>
  <c r="EQ111" i="6"/>
  <c r="EQ126" i="6"/>
  <c r="EQ112" i="6"/>
  <c r="EQ127" i="6"/>
  <c r="EQ113" i="6"/>
  <c r="EQ128" i="6"/>
  <c r="EQ114" i="6"/>
  <c r="EQ129" i="6"/>
  <c r="ER8" i="12"/>
  <c r="ER8" i="16"/>
  <c r="ER8" i="11"/>
  <c r="ER8" i="35"/>
  <c r="ER8" i="14"/>
  <c r="ER8" i="26"/>
  <c r="ER8" i="22"/>
  <c r="ER8" i="13"/>
  <c r="ER8" i="17"/>
  <c r="ES65" i="6"/>
  <c r="ES8" i="6"/>
  <c r="EL390" i="6"/>
  <c r="EM378" i="6"/>
  <c r="EL384" i="6"/>
  <c r="EN217" i="12"/>
  <c r="EN107" i="12"/>
  <c r="EO84" i="12"/>
  <c r="EO143" i="12"/>
  <c r="EO142" i="12"/>
  <c r="EO144" i="12"/>
  <c r="EO67" i="11"/>
  <c r="EO66" i="11" s="1"/>
  <c r="EO347" i="6"/>
  <c r="EO349" i="6" s="1"/>
  <c r="EP14" i="12"/>
  <c r="EP15" i="12" s="1"/>
  <c r="EP206" i="12"/>
  <c r="EP262" i="12" s="1"/>
  <c r="EQ7" i="6"/>
  <c r="EQ233" i="6" s="1"/>
  <c r="EQ12" i="12"/>
  <c r="EQ13" i="11"/>
  <c r="EO30" i="11"/>
  <c r="EN37" i="11"/>
  <c r="EO39" i="11" s="1"/>
  <c r="EN45" i="11"/>
  <c r="EO47" i="11" s="1"/>
  <c r="EN31" i="11"/>
  <c r="EN375" i="6"/>
  <c r="EN376" i="6" s="1"/>
  <c r="EN377" i="6" s="1"/>
  <c r="EO247" i="6" l="1"/>
  <c r="EO254" i="6"/>
  <c r="EP236" i="6"/>
  <c r="EP237" i="6" s="1"/>
  <c r="EP239" i="6" s="1"/>
  <c r="EP241" i="6" s="1"/>
  <c r="EP265" i="6" s="1"/>
  <c r="EO24" i="11"/>
  <c r="EQ234" i="6"/>
  <c r="EQ19" i="11" s="1"/>
  <c r="EQ18" i="11"/>
  <c r="EK248" i="6"/>
  <c r="EK249" i="6" s="1"/>
  <c r="EK250" i="6" s="1"/>
  <c r="EN218" i="6"/>
  <c r="EO209" i="6"/>
  <c r="EO213" i="6"/>
  <c r="EQ183" i="6"/>
  <c r="EQ167" i="6"/>
  <c r="ER164" i="6"/>
  <c r="ER163" i="6"/>
  <c r="DH16" i="6"/>
  <c r="DI15" i="6"/>
  <c r="EJ257" i="6"/>
  <c r="EK255" i="6"/>
  <c r="EK256" i="6" s="1"/>
  <c r="EK257" i="6" s="1"/>
  <c r="EJ83" i="12"/>
  <c r="EJ148" i="12" s="1"/>
  <c r="EK37" i="12"/>
  <c r="EK45" i="12" s="1"/>
  <c r="EK83" i="12" s="1"/>
  <c r="EK85" i="12" s="1"/>
  <c r="EI259" i="6"/>
  <c r="EP88" i="11"/>
  <c r="EP89" i="11" s="1"/>
  <c r="EP90" i="11" s="1"/>
  <c r="EP92" i="11" s="1"/>
  <c r="EP166" i="11" s="1"/>
  <c r="EJ250" i="6"/>
  <c r="ER187" i="11"/>
  <c r="ER188" i="11"/>
  <c r="ER185" i="11"/>
  <c r="ER186" i="11"/>
  <c r="EM30" i="12"/>
  <c r="EN25" i="11"/>
  <c r="EM17" i="6"/>
  <c r="EM26" i="11"/>
  <c r="EM29" i="12"/>
  <c r="EN22" i="11"/>
  <c r="EL31" i="12"/>
  <c r="EN21" i="11"/>
  <c r="EM28" i="12"/>
  <c r="EP104" i="11"/>
  <c r="EP106" i="11" s="1"/>
  <c r="EP167" i="11" s="1"/>
  <c r="EP116" i="11"/>
  <c r="EP117" i="11" s="1"/>
  <c r="EP118" i="11" s="1"/>
  <c r="EP120" i="11" s="1"/>
  <c r="EP168" i="11" s="1"/>
  <c r="EQ141" i="6"/>
  <c r="EQ142" i="6" s="1"/>
  <c r="EQ143" i="6" s="1"/>
  <c r="EQ135" i="6"/>
  <c r="EQ136" i="6" s="1"/>
  <c r="EL392" i="6"/>
  <c r="EL26" i="6" s="1"/>
  <c r="EQ308" i="6"/>
  <c r="EQ386" i="6"/>
  <c r="ER68" i="11"/>
  <c r="ER70" i="11" s="1"/>
  <c r="EK13" i="26"/>
  <c r="EN387" i="6"/>
  <c r="EN381" i="6"/>
  <c r="EO57" i="11"/>
  <c r="EO40" i="12" s="1"/>
  <c r="EQ100" i="6"/>
  <c r="EQ206" i="6" s="1"/>
  <c r="EP148" i="11"/>
  <c r="EP170" i="11" s="1"/>
  <c r="EO56" i="11"/>
  <c r="EP162" i="11"/>
  <c r="EP171" i="11" s="1"/>
  <c r="EP134" i="11"/>
  <c r="EP169" i="11" s="1"/>
  <c r="EO37" i="11"/>
  <c r="EP39" i="11" s="1"/>
  <c r="EO45" i="11"/>
  <c r="EP47" i="11" s="1"/>
  <c r="EO375" i="6"/>
  <c r="EO376" i="6" s="1"/>
  <c r="EO377" i="6" s="1"/>
  <c r="EO31" i="11"/>
  <c r="EQ7" i="12"/>
  <c r="EQ7" i="11"/>
  <c r="EQ330" i="6"/>
  <c r="EQ331" i="6" s="1"/>
  <c r="EQ7" i="13"/>
  <c r="EQ7" i="26"/>
  <c r="EQ7" i="17"/>
  <c r="EQ7" i="14"/>
  <c r="EQ7" i="35"/>
  <c r="EQ7" i="16"/>
  <c r="EQ7" i="22"/>
  <c r="ES12" i="11"/>
  <c r="ES66" i="6"/>
  <c r="EQ380" i="6"/>
  <c r="EQ130" i="6"/>
  <c r="EQ298" i="6"/>
  <c r="EQ383" i="6"/>
  <c r="EQ91" i="11"/>
  <c r="EQ88" i="11" s="1"/>
  <c r="EQ89" i="11" s="1"/>
  <c r="EQ105" i="11"/>
  <c r="EQ102" i="11" s="1"/>
  <c r="EQ103" i="11" s="1"/>
  <c r="EQ119" i="11"/>
  <c r="EQ133" i="11"/>
  <c r="EQ130" i="11" s="1"/>
  <c r="EQ131" i="11" s="1"/>
  <c r="EQ132" i="11" s="1"/>
  <c r="EQ147" i="11"/>
  <c r="EQ144" i="11" s="1"/>
  <c r="EQ145" i="11" s="1"/>
  <c r="EQ146" i="11" s="1"/>
  <c r="EQ161" i="11"/>
  <c r="EQ158" i="11" s="1"/>
  <c r="EQ159" i="11" s="1"/>
  <c r="EQ160" i="11" s="1"/>
  <c r="EQ58" i="11"/>
  <c r="EQ41" i="12" s="1"/>
  <c r="EQ14" i="11"/>
  <c r="EP347" i="6"/>
  <c r="EP349" i="6" s="1"/>
  <c r="EO205" i="6"/>
  <c r="EO212" i="6" s="1"/>
  <c r="ER7" i="6"/>
  <c r="ER233" i="6" s="1"/>
  <c r="ER12" i="12"/>
  <c r="ER13" i="11"/>
  <c r="ES6" i="6"/>
  <c r="ES67" i="6"/>
  <c r="EN39" i="12"/>
  <c r="EN43" i="12" s="1"/>
  <c r="EN59" i="11"/>
  <c r="EN71" i="11" s="1"/>
  <c r="EN72" i="11" s="1"/>
  <c r="EO172" i="11"/>
  <c r="EO25" i="12" s="1"/>
  <c r="EO26" i="12" s="1"/>
  <c r="EP84" i="12"/>
  <c r="EP143" i="12"/>
  <c r="EP144" i="12"/>
  <c r="EP67" i="11"/>
  <c r="EP66" i="11" s="1"/>
  <c r="EP142" i="12"/>
  <c r="EO217" i="12"/>
  <c r="EO107" i="12"/>
  <c r="EM390" i="6"/>
  <c r="EM384" i="6"/>
  <c r="EN378" i="6"/>
  <c r="ES8" i="12"/>
  <c r="ES8" i="35"/>
  <c r="ES8" i="16"/>
  <c r="ES8" i="11"/>
  <c r="ES8" i="14"/>
  <c r="ES8" i="26"/>
  <c r="ES8" i="22"/>
  <c r="ES8" i="13"/>
  <c r="ES8" i="17"/>
  <c r="ER134" i="12"/>
  <c r="ER92" i="12"/>
  <c r="ER201" i="11" s="1"/>
  <c r="EQ338" i="6"/>
  <c r="EQ285" i="6"/>
  <c r="EQ389" i="6"/>
  <c r="EQ115" i="6"/>
  <c r="EQ348" i="6"/>
  <c r="EQ82" i="6"/>
  <c r="EQ83" i="6" s="1"/>
  <c r="EQ14" i="12"/>
  <c r="EQ15" i="12" s="1"/>
  <c r="EQ206" i="12"/>
  <c r="EQ262" i="12" s="1"/>
  <c r="EP30" i="11"/>
  <c r="EP204" i="6"/>
  <c r="EP20" i="6"/>
  <c r="EP396" i="6" s="1"/>
  <c r="ER216" i="12"/>
  <c r="D222" i="12" s="1"/>
  <c r="D239" i="12" s="1"/>
  <c r="ER46" i="11"/>
  <c r="ER38" i="11"/>
  <c r="ER6" i="12"/>
  <c r="ER13" i="12" s="1"/>
  <c r="ER72" i="6"/>
  <c r="ER90" i="6" s="1"/>
  <c r="ER74" i="6"/>
  <c r="ER92" i="6" s="1"/>
  <c r="ER76" i="6"/>
  <c r="ER94" i="6" s="1"/>
  <c r="ER78" i="6"/>
  <c r="ER96" i="6" s="1"/>
  <c r="ER80" i="6"/>
  <c r="ER98" i="6" s="1"/>
  <c r="ER73" i="6"/>
  <c r="ER91" i="6" s="1"/>
  <c r="ER75" i="6"/>
  <c r="ER93" i="6" s="1"/>
  <c r="ER77" i="6"/>
  <c r="ER95" i="6" s="1"/>
  <c r="ER79" i="6"/>
  <c r="ER97" i="6" s="1"/>
  <c r="ER81" i="6"/>
  <c r="ER99" i="6" s="1"/>
  <c r="ER6" i="11"/>
  <c r="ER52" i="11" s="1"/>
  <c r="ER106" i="6"/>
  <c r="ER6" i="22"/>
  <c r="ER6" i="14"/>
  <c r="ER6" i="26"/>
  <c r="ER6" i="35"/>
  <c r="ER6" i="16"/>
  <c r="ER6" i="17"/>
  <c r="ER6" i="13"/>
  <c r="ER105" i="6"/>
  <c r="ER121" i="6"/>
  <c r="ER120" i="6"/>
  <c r="ER107" i="6"/>
  <c r="ER122" i="6"/>
  <c r="ER108" i="6"/>
  <c r="ER123" i="6"/>
  <c r="ER109" i="6"/>
  <c r="ER124" i="6"/>
  <c r="ER110" i="6"/>
  <c r="ER125" i="6"/>
  <c r="ER126" i="6"/>
  <c r="ER111" i="6"/>
  <c r="ER112" i="6"/>
  <c r="ER127" i="6"/>
  <c r="ER113" i="6"/>
  <c r="ER128" i="6"/>
  <c r="ER114" i="6"/>
  <c r="ER129" i="6"/>
  <c r="EP247" i="6" l="1"/>
  <c r="EP254" i="6"/>
  <c r="ER234" i="6"/>
  <c r="ER19" i="11" s="1"/>
  <c r="ER18" i="11"/>
  <c r="EQ236" i="6"/>
  <c r="EQ237" i="6" s="1"/>
  <c r="EQ239" i="6" s="1"/>
  <c r="EQ241" i="6" s="1"/>
  <c r="EQ265" i="6" s="1"/>
  <c r="EP24" i="11"/>
  <c r="EL248" i="6"/>
  <c r="EL249" i="6" s="1"/>
  <c r="EL250" i="6" s="1"/>
  <c r="EO218" i="6"/>
  <c r="EP209" i="6"/>
  <c r="EP213" i="6"/>
  <c r="ER183" i="6"/>
  <c r="ER167" i="6"/>
  <c r="ES164" i="6"/>
  <c r="ES163" i="6"/>
  <c r="DI16" i="6"/>
  <c r="DJ15" i="6"/>
  <c r="EJ149" i="12"/>
  <c r="EK259" i="6"/>
  <c r="EJ259" i="6"/>
  <c r="EK149" i="12"/>
  <c r="EK148" i="12"/>
  <c r="EJ147" i="12"/>
  <c r="EJ85" i="12"/>
  <c r="EJ87" i="12" s="1"/>
  <c r="EJ113" i="12" s="1"/>
  <c r="EK147" i="12"/>
  <c r="EK208" i="12"/>
  <c r="EK224" i="12" s="1"/>
  <c r="EK225" i="12" s="1"/>
  <c r="EK226" i="12" s="1"/>
  <c r="EL37" i="12"/>
  <c r="EL45" i="12" s="1"/>
  <c r="EL83" i="12" s="1"/>
  <c r="EL85" i="12" s="1"/>
  <c r="EL255" i="6"/>
  <c r="EL256" i="6" s="1"/>
  <c r="EL257" i="6" s="1"/>
  <c r="ES187" i="11"/>
  <c r="ES188" i="11"/>
  <c r="ES185" i="11"/>
  <c r="ES186" i="11"/>
  <c r="EM31" i="12"/>
  <c r="EO22" i="11"/>
  <c r="EN29" i="12"/>
  <c r="EN17" i="6"/>
  <c r="EN26" i="11"/>
  <c r="EN30" i="12"/>
  <c r="EO25" i="11"/>
  <c r="EN28" i="12"/>
  <c r="EO21" i="11"/>
  <c r="EQ104" i="11"/>
  <c r="EQ106" i="11" s="1"/>
  <c r="EQ167" i="11" s="1"/>
  <c r="EQ90" i="11"/>
  <c r="EQ92" i="11" s="1"/>
  <c r="EQ166" i="11" s="1"/>
  <c r="EQ116" i="11"/>
  <c r="EQ117" i="11" s="1"/>
  <c r="EQ118" i="11" s="1"/>
  <c r="EQ120" i="11" s="1"/>
  <c r="EQ168" i="11" s="1"/>
  <c r="EL13" i="26"/>
  <c r="ER135" i="6"/>
  <c r="ER136" i="6" s="1"/>
  <c r="ER141" i="6"/>
  <c r="ER142" i="6" s="1"/>
  <c r="ER143" i="6" s="1"/>
  <c r="ER308" i="6"/>
  <c r="ER386" i="6"/>
  <c r="ES68" i="11"/>
  <c r="ES70" i="11" s="1"/>
  <c r="EM392" i="6"/>
  <c r="EM13" i="26" s="1"/>
  <c r="EQ148" i="11"/>
  <c r="EQ170" i="11" s="1"/>
  <c r="EP57" i="11"/>
  <c r="EP40" i="12" s="1"/>
  <c r="EQ162" i="11"/>
  <c r="EQ171" i="11" s="1"/>
  <c r="EQ134" i="11"/>
  <c r="EQ169" i="11" s="1"/>
  <c r="EO387" i="6"/>
  <c r="EO381" i="6"/>
  <c r="EP56" i="11"/>
  <c r="ER100" i="6"/>
  <c r="ER206" i="6" s="1"/>
  <c r="ER14" i="12"/>
  <c r="ER15" i="12" s="1"/>
  <c r="ER206" i="12"/>
  <c r="ER262" i="12" s="1"/>
  <c r="EP205" i="6"/>
  <c r="EP212" i="6" s="1"/>
  <c r="EQ84" i="12"/>
  <c r="EQ143" i="12"/>
  <c r="EQ142" i="12"/>
  <c r="EQ144" i="12"/>
  <c r="EQ67" i="11"/>
  <c r="EQ66" i="11" s="1"/>
  <c r="EQ347" i="6"/>
  <c r="EQ349" i="6" s="1"/>
  <c r="ES216" i="12"/>
  <c r="EN390" i="6"/>
  <c r="EO378" i="6"/>
  <c r="EN384" i="6"/>
  <c r="ER7" i="12"/>
  <c r="ER7" i="11"/>
  <c r="ER330" i="6"/>
  <c r="ER331" i="6" s="1"/>
  <c r="ER7" i="35"/>
  <c r="ER7" i="16"/>
  <c r="ER7" i="22"/>
  <c r="ER7" i="13"/>
  <c r="ER7" i="26"/>
  <c r="ER7" i="17"/>
  <c r="ER7" i="14"/>
  <c r="ES7" i="6"/>
  <c r="ES233" i="6" s="1"/>
  <c r="ES12" i="12"/>
  <c r="ES13" i="11"/>
  <c r="EQ30" i="11"/>
  <c r="EO39" i="12"/>
  <c r="EO43" i="12" s="1"/>
  <c r="EO59" i="11"/>
  <c r="EO71" i="11" s="1"/>
  <c r="EO72" i="11" s="1"/>
  <c r="EP172" i="11"/>
  <c r="EP25" i="12" s="1"/>
  <c r="EP26" i="12" s="1"/>
  <c r="ER380" i="6"/>
  <c r="ER130" i="6"/>
  <c r="ER338" i="6"/>
  <c r="ER285" i="6"/>
  <c r="ER389" i="6"/>
  <c r="ER115" i="6"/>
  <c r="ER298" i="6"/>
  <c r="ER383" i="6"/>
  <c r="ER91" i="11"/>
  <c r="ER88" i="11" s="1"/>
  <c r="ER89" i="11" s="1"/>
  <c r="ER105" i="11"/>
  <c r="ER102" i="11" s="1"/>
  <c r="ER103" i="11" s="1"/>
  <c r="ER119" i="11"/>
  <c r="ER133" i="11"/>
  <c r="ER130" i="11" s="1"/>
  <c r="ER131" i="11" s="1"/>
  <c r="ER132" i="11" s="1"/>
  <c r="ER147" i="11"/>
  <c r="ER144" i="11" s="1"/>
  <c r="ER145" i="11" s="1"/>
  <c r="ER146" i="11" s="1"/>
  <c r="ER161" i="11"/>
  <c r="ER158" i="11" s="1"/>
  <c r="ER159" i="11" s="1"/>
  <c r="ER160" i="11" s="1"/>
  <c r="ER58" i="11"/>
  <c r="ER41" i="12" s="1"/>
  <c r="ER14" i="11"/>
  <c r="ER348" i="6"/>
  <c r="ER82" i="6"/>
  <c r="ER83" i="6" s="1"/>
  <c r="EP37" i="11"/>
  <c r="EQ39" i="11" s="1"/>
  <c r="EP45" i="11"/>
  <c r="EQ47" i="11" s="1"/>
  <c r="EP31" i="11"/>
  <c r="EP375" i="6"/>
  <c r="EP376" i="6" s="1"/>
  <c r="EP377" i="6" s="1"/>
  <c r="EQ204" i="6"/>
  <c r="EQ20" i="6"/>
  <c r="EQ396" i="6" s="1"/>
  <c r="ES92" i="12"/>
  <c r="F42" i="27" s="1"/>
  <c r="I51" i="12"/>
  <c r="K51" i="12"/>
  <c r="J51" i="12"/>
  <c r="E51" i="12"/>
  <c r="F51" i="12"/>
  <c r="H51" i="12"/>
  <c r="L51" i="12"/>
  <c r="M51" i="12"/>
  <c r="G51" i="12"/>
  <c r="N51" i="12"/>
  <c r="EP217" i="12"/>
  <c r="EP107" i="12"/>
  <c r="ES72" i="6"/>
  <c r="ES90" i="6" s="1"/>
  <c r="ES73" i="6"/>
  <c r="ES91" i="6" s="1"/>
  <c r="ES75" i="6"/>
  <c r="ES93" i="6" s="1"/>
  <c r="ES77" i="6"/>
  <c r="ES95" i="6" s="1"/>
  <c r="ES79" i="6"/>
  <c r="ES97" i="6" s="1"/>
  <c r="ES81" i="6"/>
  <c r="ES99" i="6" s="1"/>
  <c r="ES74" i="6"/>
  <c r="ES92" i="6" s="1"/>
  <c r="ES76" i="6"/>
  <c r="ES94" i="6" s="1"/>
  <c r="ES78" i="6"/>
  <c r="ES96" i="6" s="1"/>
  <c r="ES80" i="6"/>
  <c r="ES98" i="6" s="1"/>
  <c r="ES6" i="11"/>
  <c r="ES52" i="11" s="1"/>
  <c r="ES6" i="12"/>
  <c r="ES13" i="12" s="1"/>
  <c r="ES106" i="6"/>
  <c r="ES6" i="35"/>
  <c r="ES6" i="22"/>
  <c r="ES6" i="14"/>
  <c r="ES6" i="13"/>
  <c r="ES6" i="26"/>
  <c r="ES6" i="16"/>
  <c r="ES6" i="17"/>
  <c r="ES120" i="6"/>
  <c r="ES105" i="6"/>
  <c r="ES121" i="6"/>
  <c r="ES107" i="6"/>
  <c r="ES122" i="6"/>
  <c r="ES108" i="6"/>
  <c r="ES123" i="6"/>
  <c r="ES109" i="6"/>
  <c r="ES124" i="6"/>
  <c r="ES110" i="6"/>
  <c r="ES125" i="6"/>
  <c r="ES126" i="6"/>
  <c r="ES111" i="6"/>
  <c r="ES112" i="6"/>
  <c r="ES127" i="6"/>
  <c r="ES113" i="6"/>
  <c r="ES128" i="6"/>
  <c r="ES129" i="6"/>
  <c r="ES114" i="6"/>
  <c r="ES38" i="11"/>
  <c r="ES46" i="11"/>
  <c r="ES157" i="6" l="1"/>
  <c r="EQ247" i="6"/>
  <c r="EQ254" i="6"/>
  <c r="ES234" i="6"/>
  <c r="ES19" i="11" s="1"/>
  <c r="ES18" i="11"/>
  <c r="ER236" i="6"/>
  <c r="ER237" i="6" s="1"/>
  <c r="ER239" i="6" s="1"/>
  <c r="ER241" i="6" s="1"/>
  <c r="ER265" i="6" s="1"/>
  <c r="EQ24" i="11"/>
  <c r="EM248" i="6"/>
  <c r="EP218" i="6"/>
  <c r="EQ209" i="6"/>
  <c r="EQ213" i="6"/>
  <c r="F154" i="6"/>
  <c r="E154" i="6"/>
  <c r="ES183" i="6"/>
  <c r="ES167" i="6"/>
  <c r="DJ16" i="6"/>
  <c r="DK15" i="6"/>
  <c r="EM255" i="6"/>
  <c r="EL259" i="6"/>
  <c r="EK87" i="12"/>
  <c r="EK113" i="12" s="1"/>
  <c r="EL148" i="12"/>
  <c r="EL149" i="12"/>
  <c r="EL87" i="12"/>
  <c r="EL113" i="12" s="1"/>
  <c r="EL208" i="12"/>
  <c r="EL224" i="12" s="1"/>
  <c r="EL225" i="12" s="1"/>
  <c r="EL226" i="12" s="1"/>
  <c r="EL147" i="12"/>
  <c r="EM37" i="12"/>
  <c r="EM45" i="12" s="1"/>
  <c r="EM83" i="12" s="1"/>
  <c r="EM149" i="12" s="1"/>
  <c r="EM256" i="6"/>
  <c r="EM249" i="6"/>
  <c r="EN31" i="12"/>
  <c r="EN37" i="12" s="1"/>
  <c r="EN45" i="12" s="1"/>
  <c r="EN208" i="12" s="1"/>
  <c r="EN224" i="12" s="1"/>
  <c r="EN225" i="12" s="1"/>
  <c r="EN226" i="12" s="1"/>
  <c r="EO17" i="6"/>
  <c r="EO26" i="11"/>
  <c r="EP22" i="11"/>
  <c r="EO29" i="12"/>
  <c r="EO30" i="12"/>
  <c r="EP25" i="11"/>
  <c r="EO28" i="12"/>
  <c r="EP21" i="11"/>
  <c r="ES91" i="11"/>
  <c r="ER104" i="11"/>
  <c r="ER106" i="11" s="1"/>
  <c r="ER167" i="11" s="1"/>
  <c r="ER90" i="11"/>
  <c r="ER92" i="11" s="1"/>
  <c r="ER166" i="11" s="1"/>
  <c r="F78" i="34"/>
  <c r="F81" i="34" s="1"/>
  <c r="G78" i="34"/>
  <c r="G81" i="34" s="1"/>
  <c r="I78" i="34"/>
  <c r="I81" i="34" s="1"/>
  <c r="H78" i="34"/>
  <c r="H81" i="34" s="1"/>
  <c r="J78" i="34"/>
  <c r="J81" i="34" s="1"/>
  <c r="L78" i="34"/>
  <c r="L81" i="34" s="1"/>
  <c r="K78" i="34"/>
  <c r="K81" i="34" s="1"/>
  <c r="M78" i="34"/>
  <c r="M81" i="34" s="1"/>
  <c r="N78" i="34"/>
  <c r="N81" i="34" s="1"/>
  <c r="O78" i="34"/>
  <c r="O81" i="34" s="1"/>
  <c r="EM26" i="6"/>
  <c r="EN392" i="6"/>
  <c r="EN13" i="26" s="1"/>
  <c r="ER116" i="11"/>
  <c r="ER117" i="11" s="1"/>
  <c r="ER118" i="11" s="1"/>
  <c r="ER120" i="11" s="1"/>
  <c r="ER168" i="11" s="1"/>
  <c r="ES135" i="6"/>
  <c r="ES136" i="6" s="1"/>
  <c r="ES141" i="6"/>
  <c r="ES142" i="6" s="1"/>
  <c r="ES143" i="6" s="1"/>
  <c r="ES308" i="6"/>
  <c r="ES386" i="6"/>
  <c r="EQ172" i="11"/>
  <c r="EQ25" i="12" s="1"/>
  <c r="EQ26" i="12" s="1"/>
  <c r="EP387" i="6"/>
  <c r="EP381" i="6"/>
  <c r="EQ57" i="11"/>
  <c r="EQ40" i="12" s="1"/>
  <c r="ER162" i="11"/>
  <c r="ER171" i="11" s="1"/>
  <c r="ER134" i="11"/>
  <c r="ER169" i="11" s="1"/>
  <c r="EQ56" i="11"/>
  <c r="ER148" i="11"/>
  <c r="ER170" i="11" s="1"/>
  <c r="ES285" i="6"/>
  <c r="ES338" i="6"/>
  <c r="ES389" i="6"/>
  <c r="ES115" i="6"/>
  <c r="ES298" i="6"/>
  <c r="ES383" i="6"/>
  <c r="ES105" i="11"/>
  <c r="ES102" i="11" s="1"/>
  <c r="ES103" i="11" s="1"/>
  <c r="ES119" i="11"/>
  <c r="ES147" i="11"/>
  <c r="ES144" i="11" s="1"/>
  <c r="ES145" i="11" s="1"/>
  <c r="ES146" i="11" s="1"/>
  <c r="ES148" i="11" s="1"/>
  <c r="ES170" i="11" s="1"/>
  <c r="ES161" i="11"/>
  <c r="ES158" i="11" s="1"/>
  <c r="ES159" i="11" s="1"/>
  <c r="ES160" i="11" s="1"/>
  <c r="ES162" i="11" s="1"/>
  <c r="ES171" i="11" s="1"/>
  <c r="ES133" i="11"/>
  <c r="ES130" i="11" s="1"/>
  <c r="ES131" i="11" s="1"/>
  <c r="ES132" i="11" s="1"/>
  <c r="ES134" i="11" s="1"/>
  <c r="ES169" i="11" s="1"/>
  <c r="ES58" i="11"/>
  <c r="ES41" i="12" s="1"/>
  <c r="ES14" i="11"/>
  <c r="ES348" i="6"/>
  <c r="ES82" i="6"/>
  <c r="ES83" i="6" s="1"/>
  <c r="ES201" i="11"/>
  <c r="F43" i="27"/>
  <c r="F38" i="27"/>
  <c r="EQ205" i="6"/>
  <c r="EQ212" i="6" s="1"/>
  <c r="ER204" i="6"/>
  <c r="ER20" i="6"/>
  <c r="ER396" i="6" s="1"/>
  <c r="ES7" i="12"/>
  <c r="E53" i="12" s="1"/>
  <c r="ES7" i="11"/>
  <c r="ES330" i="6"/>
  <c r="ES331" i="6" s="1"/>
  <c r="ES7" i="13"/>
  <c r="ES7" i="26"/>
  <c r="ES7" i="17"/>
  <c r="ES7" i="14"/>
  <c r="ES7" i="22"/>
  <c r="ES7" i="35"/>
  <c r="ES7" i="16"/>
  <c r="K154" i="6"/>
  <c r="I154" i="6"/>
  <c r="G154" i="6"/>
  <c r="P154" i="6"/>
  <c r="N154" i="6"/>
  <c r="L154" i="6"/>
  <c r="J154" i="6"/>
  <c r="H154" i="6"/>
  <c r="O154" i="6"/>
  <c r="M154" i="6"/>
  <c r="ER30" i="11"/>
  <c r="EQ217" i="12"/>
  <c r="EQ107" i="12"/>
  <c r="EP39" i="12"/>
  <c r="EP43" i="12" s="1"/>
  <c r="EP59" i="11"/>
  <c r="EP71" i="11" s="1"/>
  <c r="EP72" i="11" s="1"/>
  <c r="ES380" i="6"/>
  <c r="ES130" i="6"/>
  <c r="ES100" i="6"/>
  <c r="ES206" i="6" s="1"/>
  <c r="ES14" i="12"/>
  <c r="ES15" i="12" s="1"/>
  <c r="ES206" i="12"/>
  <c r="ER347" i="6"/>
  <c r="ER349" i="6" s="1"/>
  <c r="EQ37" i="11"/>
  <c r="ER39" i="11" s="1"/>
  <c r="EQ45" i="11"/>
  <c r="ER47" i="11" s="1"/>
  <c r="EQ375" i="6"/>
  <c r="EQ376" i="6" s="1"/>
  <c r="EQ377" i="6" s="1"/>
  <c r="EQ31" i="11"/>
  <c r="EO390" i="6"/>
  <c r="EO384" i="6"/>
  <c r="EP378" i="6"/>
  <c r="ER84" i="12"/>
  <c r="ER143" i="12"/>
  <c r="ER144" i="12"/>
  <c r="ER67" i="11"/>
  <c r="ER66" i="11" s="1"/>
  <c r="ER142" i="12"/>
  <c r="ER247" i="6" l="1"/>
  <c r="ER254" i="6"/>
  <c r="ES236" i="6"/>
  <c r="ER24" i="11"/>
  <c r="EN248" i="6"/>
  <c r="EN249" i="6" s="1"/>
  <c r="EQ218" i="6"/>
  <c r="ER209" i="6"/>
  <c r="ER213" i="6"/>
  <c r="EG157" i="6"/>
  <c r="EH157" i="6"/>
  <c r="EI157" i="6"/>
  <c r="EJ157" i="6"/>
  <c r="EL157" i="6"/>
  <c r="EK157" i="6"/>
  <c r="EM157" i="6"/>
  <c r="EO157" i="6"/>
  <c r="EN157" i="6"/>
  <c r="EP157" i="6"/>
  <c r="EQ157" i="6"/>
  <c r="ER157" i="6"/>
  <c r="AM157" i="6"/>
  <c r="AK157" i="6"/>
  <c r="AE157" i="6"/>
  <c r="AD157" i="6"/>
  <c r="AF157" i="6"/>
  <c r="AH157" i="6"/>
  <c r="AG157" i="6"/>
  <c r="AL157" i="6"/>
  <c r="AJ157" i="6"/>
  <c r="AI157" i="6"/>
  <c r="AN157" i="6"/>
  <c r="AC157" i="6"/>
  <c r="DI157" i="6"/>
  <c r="DJ157" i="6"/>
  <c r="DK157" i="6"/>
  <c r="DL157" i="6"/>
  <c r="DM157" i="6"/>
  <c r="DN157" i="6"/>
  <c r="DO157" i="6"/>
  <c r="DP157" i="6"/>
  <c r="DQ157" i="6"/>
  <c r="DR157" i="6"/>
  <c r="DS157" i="6"/>
  <c r="DT157" i="6"/>
  <c r="BY157" i="6"/>
  <c r="BZ157" i="6"/>
  <c r="CA157" i="6"/>
  <c r="CB157" i="6"/>
  <c r="CC157" i="6"/>
  <c r="CD157" i="6"/>
  <c r="CE157" i="6"/>
  <c r="CF157" i="6"/>
  <c r="CG157" i="6"/>
  <c r="CH157" i="6"/>
  <c r="CI157" i="6"/>
  <c r="CJ157" i="6"/>
  <c r="BA157" i="6"/>
  <c r="BB157" i="6"/>
  <c r="BC157" i="6"/>
  <c r="BD157" i="6"/>
  <c r="BE157" i="6"/>
  <c r="BF157" i="6"/>
  <c r="BG157" i="6"/>
  <c r="BH157" i="6"/>
  <c r="BI157" i="6"/>
  <c r="BJ157" i="6"/>
  <c r="BK157" i="6"/>
  <c r="BL157" i="6"/>
  <c r="CW157" i="6"/>
  <c r="CX157" i="6"/>
  <c r="CY157" i="6"/>
  <c r="CZ157" i="6"/>
  <c r="DA157" i="6"/>
  <c r="DB157" i="6"/>
  <c r="DC157" i="6"/>
  <c r="DD157" i="6"/>
  <c r="DE157" i="6"/>
  <c r="DF157" i="6"/>
  <c r="DG157" i="6"/>
  <c r="DH157" i="6"/>
  <c r="DU157" i="6"/>
  <c r="DV157" i="6"/>
  <c r="DW157" i="6"/>
  <c r="DX157" i="6"/>
  <c r="DY157" i="6"/>
  <c r="DZ157" i="6"/>
  <c r="EA157" i="6"/>
  <c r="EB157" i="6"/>
  <c r="EC157" i="6"/>
  <c r="ED157" i="6"/>
  <c r="EE157" i="6"/>
  <c r="EF157" i="6"/>
  <c r="CK157" i="6"/>
  <c r="CL157" i="6"/>
  <c r="CM157" i="6"/>
  <c r="CN157" i="6"/>
  <c r="CO157" i="6"/>
  <c r="CP157" i="6"/>
  <c r="CQ157" i="6"/>
  <c r="CR157" i="6"/>
  <c r="CS157" i="6"/>
  <c r="CT157" i="6"/>
  <c r="CU157" i="6"/>
  <c r="CV157" i="6"/>
  <c r="T157" i="6"/>
  <c r="AA157" i="6"/>
  <c r="S157" i="6"/>
  <c r="Y157" i="6"/>
  <c r="V157" i="6"/>
  <c r="R157" i="6"/>
  <c r="AB157" i="6"/>
  <c r="Q157" i="6"/>
  <c r="W157" i="6"/>
  <c r="X157" i="6"/>
  <c r="U157" i="6"/>
  <c r="Z157" i="6"/>
  <c r="AQ157" i="6"/>
  <c r="AP157" i="6"/>
  <c r="AR157" i="6"/>
  <c r="AO157" i="6"/>
  <c r="AS157" i="6"/>
  <c r="AT157" i="6"/>
  <c r="AU157" i="6"/>
  <c r="AV157" i="6"/>
  <c r="AW157" i="6"/>
  <c r="AX157" i="6"/>
  <c r="AZ157" i="6"/>
  <c r="AY157" i="6"/>
  <c r="BM157" i="6"/>
  <c r="BN157" i="6"/>
  <c r="BO157" i="6"/>
  <c r="BP157" i="6"/>
  <c r="BQ157" i="6"/>
  <c r="BR157" i="6"/>
  <c r="BS157" i="6"/>
  <c r="BT157" i="6"/>
  <c r="BU157" i="6"/>
  <c r="BV157" i="6"/>
  <c r="BW157" i="6"/>
  <c r="BX157" i="6"/>
  <c r="E157" i="6"/>
  <c r="H157" i="6"/>
  <c r="G157" i="6"/>
  <c r="F157" i="6"/>
  <c r="M157" i="6"/>
  <c r="O157" i="6"/>
  <c r="J157" i="6"/>
  <c r="L157" i="6"/>
  <c r="K157" i="6"/>
  <c r="P157" i="6"/>
  <c r="N157" i="6"/>
  <c r="I157" i="6"/>
  <c r="E158" i="6"/>
  <c r="DK16" i="6"/>
  <c r="DL15" i="6"/>
  <c r="EM257" i="6"/>
  <c r="EM147" i="12"/>
  <c r="EM85" i="12"/>
  <c r="EM87" i="12" s="1"/>
  <c r="EM113" i="12" s="1"/>
  <c r="EM148" i="12"/>
  <c r="EM208" i="12"/>
  <c r="EM224" i="12" s="1"/>
  <c r="EM225" i="12" s="1"/>
  <c r="EM226" i="12" s="1"/>
  <c r="N71" i="12"/>
  <c r="F54" i="12"/>
  <c r="H13" i="27" s="1"/>
  <c r="ES88" i="11"/>
  <c r="ES89" i="11" s="1"/>
  <c r="ES90" i="11" s="1"/>
  <c r="ES92" i="11" s="1"/>
  <c r="ES166" i="11" s="1"/>
  <c r="ER193" i="11" s="1"/>
  <c r="EM250" i="6"/>
  <c r="EN255" i="6"/>
  <c r="EN256" i="6" s="1"/>
  <c r="ER196" i="11"/>
  <c r="EP196" i="11"/>
  <c r="EQ196" i="11"/>
  <c r="ES196" i="11"/>
  <c r="E196" i="11"/>
  <c r="F147" i="3" s="1"/>
  <c r="F149" i="3" s="1"/>
  <c r="D79" i="10" s="1"/>
  <c r="F196" i="11"/>
  <c r="G196" i="11"/>
  <c r="H196" i="11"/>
  <c r="I196" i="11"/>
  <c r="J196" i="11"/>
  <c r="L196" i="11"/>
  <c r="K196" i="11"/>
  <c r="M196" i="11"/>
  <c r="N196" i="11"/>
  <c r="O196" i="11"/>
  <c r="P196" i="11"/>
  <c r="Q196" i="11"/>
  <c r="R196" i="11"/>
  <c r="S196" i="11"/>
  <c r="T196" i="11"/>
  <c r="U196" i="11"/>
  <c r="V196" i="11"/>
  <c r="W196" i="11"/>
  <c r="X196" i="11"/>
  <c r="Y196" i="11"/>
  <c r="Z196" i="11"/>
  <c r="AA196" i="11"/>
  <c r="AB196" i="11"/>
  <c r="AC196" i="11"/>
  <c r="AD196" i="11"/>
  <c r="AF196" i="11"/>
  <c r="AE196" i="11"/>
  <c r="AG196" i="11"/>
  <c r="AH196" i="11"/>
  <c r="AI196" i="11"/>
  <c r="AJ196" i="11"/>
  <c r="AL196" i="11"/>
  <c r="AK196" i="11"/>
  <c r="AM196" i="11"/>
  <c r="AO196" i="11"/>
  <c r="AN196" i="11"/>
  <c r="AQ196" i="11"/>
  <c r="AP196" i="11"/>
  <c r="AR196" i="11"/>
  <c r="AS196" i="11"/>
  <c r="AT196" i="11"/>
  <c r="AU196" i="11"/>
  <c r="AW196" i="11"/>
  <c r="AV196" i="11"/>
  <c r="AX196" i="11"/>
  <c r="AY196" i="11"/>
  <c r="AZ196" i="11"/>
  <c r="BA196" i="11"/>
  <c r="BC196" i="11"/>
  <c r="BD196" i="11"/>
  <c r="BB196" i="11"/>
  <c r="BE196" i="11"/>
  <c r="BF196" i="11"/>
  <c r="BG196" i="11"/>
  <c r="BH196" i="11"/>
  <c r="BI196" i="11"/>
  <c r="BJ196" i="11"/>
  <c r="BL196" i="11"/>
  <c r="BK196" i="11"/>
  <c r="BM196" i="11"/>
  <c r="BN196" i="11"/>
  <c r="BO196" i="11"/>
  <c r="BP196" i="11"/>
  <c r="BR196" i="11"/>
  <c r="BQ196" i="11"/>
  <c r="BS196" i="11"/>
  <c r="BU196" i="11"/>
  <c r="BT196" i="11"/>
  <c r="BV196" i="11"/>
  <c r="BW196" i="11"/>
  <c r="BX196" i="11"/>
  <c r="BY196" i="11"/>
  <c r="BZ196" i="11"/>
  <c r="CB196" i="11"/>
  <c r="CA196" i="11"/>
  <c r="CC196" i="11"/>
  <c r="CD196" i="11"/>
  <c r="CE196" i="11"/>
  <c r="CF196" i="11"/>
  <c r="CG196" i="11"/>
  <c r="CH196" i="11"/>
  <c r="CI196" i="11"/>
  <c r="CJ196" i="11"/>
  <c r="CK196" i="11"/>
  <c r="CM196" i="11"/>
  <c r="CL196" i="11"/>
  <c r="CN196" i="11"/>
  <c r="CO196" i="11"/>
  <c r="CP196" i="11"/>
  <c r="CR196" i="11"/>
  <c r="CQ196" i="11"/>
  <c r="CS196" i="11"/>
  <c r="CT196" i="11"/>
  <c r="CU196" i="11"/>
  <c r="CV196" i="11"/>
  <c r="CW196" i="11"/>
  <c r="CX196" i="11"/>
  <c r="CY196" i="11"/>
  <c r="CZ196" i="11"/>
  <c r="DA196" i="11"/>
  <c r="DB196" i="11"/>
  <c r="DC196" i="11"/>
  <c r="DD196" i="11"/>
  <c r="DE196" i="11"/>
  <c r="DF196" i="11"/>
  <c r="DG196" i="11"/>
  <c r="DH196" i="11"/>
  <c r="DI196" i="11"/>
  <c r="DJ196" i="11"/>
  <c r="DK196" i="11"/>
  <c r="DL196" i="11"/>
  <c r="DM196" i="11"/>
  <c r="DN196" i="11"/>
  <c r="DO196" i="11"/>
  <c r="DP196" i="11"/>
  <c r="DQ196" i="11"/>
  <c r="DR196" i="11"/>
  <c r="DS196" i="11"/>
  <c r="DT196" i="11"/>
  <c r="DU196" i="11"/>
  <c r="DV196" i="11"/>
  <c r="DW196" i="11"/>
  <c r="DX196" i="11"/>
  <c r="DY196" i="11"/>
  <c r="DZ196" i="11"/>
  <c r="EA196" i="11"/>
  <c r="EB196" i="11"/>
  <c r="EC196" i="11"/>
  <c r="EE196" i="11"/>
  <c r="ED196" i="11"/>
  <c r="EF196" i="11"/>
  <c r="EG196" i="11"/>
  <c r="EI196" i="11"/>
  <c r="EH196" i="11"/>
  <c r="EJ196" i="11"/>
  <c r="EK196" i="11"/>
  <c r="EL196" i="11"/>
  <c r="EM196" i="11"/>
  <c r="EN196" i="11"/>
  <c r="EO196" i="11"/>
  <c r="EO31" i="12"/>
  <c r="EN83" i="12"/>
  <c r="EN147" i="12" s="1"/>
  <c r="EP17" i="6"/>
  <c r="EP26" i="11"/>
  <c r="EP30" i="12"/>
  <c r="EQ25" i="11"/>
  <c r="EP29" i="12"/>
  <c r="EQ22" i="11"/>
  <c r="EP28" i="12"/>
  <c r="EQ21" i="11"/>
  <c r="I23" i="34"/>
  <c r="I26" i="34" s="1"/>
  <c r="G23" i="34"/>
  <c r="G26" i="34" s="1"/>
  <c r="H23" i="34"/>
  <c r="H26" i="34" s="1"/>
  <c r="F23" i="34"/>
  <c r="F26" i="34" s="1"/>
  <c r="M23" i="34"/>
  <c r="M26" i="34" s="1"/>
  <c r="J23" i="34"/>
  <c r="J26" i="34" s="1"/>
  <c r="K23" i="34"/>
  <c r="K26" i="34" s="1"/>
  <c r="L23" i="34"/>
  <c r="L26" i="34" s="1"/>
  <c r="N23" i="34"/>
  <c r="N26" i="34" s="1"/>
  <c r="O23" i="34"/>
  <c r="O26" i="34" s="1"/>
  <c r="ES104" i="11"/>
  <c r="ES106" i="11" s="1"/>
  <c r="ES167" i="11" s="1"/>
  <c r="EP194" i="11" s="1"/>
  <c r="O12" i="34"/>
  <c r="O15" i="34" s="1"/>
  <c r="M12" i="34"/>
  <c r="M15" i="34" s="1"/>
  <c r="L12" i="34"/>
  <c r="L15" i="34" s="1"/>
  <c r="F12" i="34"/>
  <c r="F15" i="34" s="1"/>
  <c r="G12" i="34"/>
  <c r="G15" i="34" s="1"/>
  <c r="J12" i="34"/>
  <c r="J15" i="34" s="1"/>
  <c r="I12" i="34"/>
  <c r="I15" i="34" s="1"/>
  <c r="H12" i="34"/>
  <c r="H15" i="34" s="1"/>
  <c r="K12" i="34"/>
  <c r="K15" i="34" s="1"/>
  <c r="N12" i="34"/>
  <c r="N15" i="34" s="1"/>
  <c r="J67" i="34"/>
  <c r="J70" i="34" s="1"/>
  <c r="N67" i="34"/>
  <c r="N70" i="34" s="1"/>
  <c r="K67" i="34"/>
  <c r="K70" i="34" s="1"/>
  <c r="H67" i="34"/>
  <c r="H70" i="34" s="1"/>
  <c r="F67" i="34"/>
  <c r="F70" i="34" s="1"/>
  <c r="M67" i="34"/>
  <c r="M70" i="34" s="1"/>
  <c r="G67" i="34"/>
  <c r="G70" i="34" s="1"/>
  <c r="O67" i="34"/>
  <c r="O70" i="34" s="1"/>
  <c r="L67" i="34"/>
  <c r="L70" i="34" s="1"/>
  <c r="I67" i="34"/>
  <c r="I70" i="34" s="1"/>
  <c r="J45" i="34"/>
  <c r="J48" i="34" s="1"/>
  <c r="N45" i="34"/>
  <c r="N48" i="34" s="1"/>
  <c r="K45" i="34"/>
  <c r="K48" i="34" s="1"/>
  <c r="H45" i="34"/>
  <c r="H48" i="34" s="1"/>
  <c r="F45" i="34"/>
  <c r="F48" i="34" s="1"/>
  <c r="M45" i="34"/>
  <c r="M48" i="34" s="1"/>
  <c r="G45" i="34"/>
  <c r="G48" i="34" s="1"/>
  <c r="O45" i="34"/>
  <c r="O48" i="34" s="1"/>
  <c r="L45" i="34"/>
  <c r="L48" i="34" s="1"/>
  <c r="I45" i="34"/>
  <c r="I48" i="34" s="1"/>
  <c r="H56" i="34"/>
  <c r="H59" i="34" s="1"/>
  <c r="N56" i="34"/>
  <c r="N59" i="34" s="1"/>
  <c r="M56" i="34"/>
  <c r="M59" i="34" s="1"/>
  <c r="L56" i="34"/>
  <c r="L59" i="34" s="1"/>
  <c r="G56" i="34"/>
  <c r="G59" i="34" s="1"/>
  <c r="J56" i="34"/>
  <c r="J59" i="34" s="1"/>
  <c r="I56" i="34"/>
  <c r="I59" i="34" s="1"/>
  <c r="O56" i="34"/>
  <c r="O59" i="34" s="1"/>
  <c r="F56" i="34"/>
  <c r="F59" i="34" s="1"/>
  <c r="K56" i="34"/>
  <c r="K59" i="34" s="1"/>
  <c r="H34" i="34"/>
  <c r="H37" i="34" s="1"/>
  <c r="I34" i="34"/>
  <c r="I37" i="34" s="1"/>
  <c r="F34" i="34"/>
  <c r="F37" i="34" s="1"/>
  <c r="K34" i="34"/>
  <c r="K37" i="34" s="1"/>
  <c r="G34" i="34"/>
  <c r="G37" i="34" s="1"/>
  <c r="O34" i="34"/>
  <c r="O37" i="34" s="1"/>
  <c r="J34" i="34"/>
  <c r="J37" i="34" s="1"/>
  <c r="L34" i="34"/>
  <c r="L37" i="34" s="1"/>
  <c r="N34" i="34"/>
  <c r="N37" i="34" s="1"/>
  <c r="M34" i="34"/>
  <c r="M37" i="34" s="1"/>
  <c r="EN26" i="6"/>
  <c r="ES116" i="11"/>
  <c r="ES117" i="11" s="1"/>
  <c r="ES118" i="11" s="1"/>
  <c r="ES120" i="11" s="1"/>
  <c r="ES168" i="11" s="1"/>
  <c r="EQ195" i="11" s="1"/>
  <c r="P158" i="6"/>
  <c r="N158" i="6"/>
  <c r="G158" i="6"/>
  <c r="L158" i="6"/>
  <c r="I158" i="6"/>
  <c r="M158" i="6"/>
  <c r="H158" i="6"/>
  <c r="K158" i="6"/>
  <c r="O158" i="6"/>
  <c r="J158" i="6"/>
  <c r="F158" i="6"/>
  <c r="E63" i="41"/>
  <c r="E66" i="12"/>
  <c r="F25" i="27" s="1"/>
  <c r="K71" i="41"/>
  <c r="E54" i="12"/>
  <c r="F13" i="27" s="1"/>
  <c r="E65" i="12"/>
  <c r="EO392" i="6"/>
  <c r="EO13" i="26" s="1"/>
  <c r="ER57" i="11"/>
  <c r="ER40" i="12" s="1"/>
  <c r="EQ387" i="6"/>
  <c r="EQ381" i="6"/>
  <c r="ER56" i="11"/>
  <c r="ER217" i="12"/>
  <c r="ER107" i="12"/>
  <c r="EP390" i="6"/>
  <c r="EQ378" i="6"/>
  <c r="EP384" i="6"/>
  <c r="ER375" i="6"/>
  <c r="ER376" i="6" s="1"/>
  <c r="ER377" i="6" s="1"/>
  <c r="ER31" i="11"/>
  <c r="ER37" i="11"/>
  <c r="ES39" i="11" s="1"/>
  <c r="ES56" i="11" s="1"/>
  <c r="ER45" i="11"/>
  <c r="ES47" i="11" s="1"/>
  <c r="ES57" i="11" s="1"/>
  <c r="ES40" i="12" s="1"/>
  <c r="CW158" i="6"/>
  <c r="CX158" i="6"/>
  <c r="CY158" i="6"/>
  <c r="CZ158" i="6"/>
  <c r="DA158" i="6"/>
  <c r="DB158" i="6"/>
  <c r="DC158" i="6"/>
  <c r="DD158" i="6"/>
  <c r="DE158" i="6"/>
  <c r="DF158" i="6"/>
  <c r="DG158" i="6"/>
  <c r="DH158" i="6"/>
  <c r="Q158" i="6"/>
  <c r="R158" i="6"/>
  <c r="S158" i="6"/>
  <c r="T158" i="6"/>
  <c r="U158" i="6"/>
  <c r="V158" i="6"/>
  <c r="W158" i="6"/>
  <c r="X158" i="6"/>
  <c r="Y158" i="6"/>
  <c r="Z158" i="6"/>
  <c r="AA158" i="6"/>
  <c r="AB158" i="6"/>
  <c r="BM158" i="6"/>
  <c r="BN158" i="6"/>
  <c r="BO158" i="6"/>
  <c r="BP158" i="6"/>
  <c r="BQ158" i="6"/>
  <c r="BR158" i="6"/>
  <c r="BS158" i="6"/>
  <c r="BT158" i="6"/>
  <c r="BU158" i="6"/>
  <c r="BV158" i="6"/>
  <c r="BW158" i="6"/>
  <c r="BX158" i="6"/>
  <c r="DI158" i="6"/>
  <c r="DJ158" i="6"/>
  <c r="DK158" i="6"/>
  <c r="DL158" i="6"/>
  <c r="DM158" i="6"/>
  <c r="DN158" i="6"/>
  <c r="DO158" i="6"/>
  <c r="DP158" i="6"/>
  <c r="DQ158" i="6"/>
  <c r="DR158" i="6"/>
  <c r="DS158" i="6"/>
  <c r="DT158" i="6"/>
  <c r="AC158" i="6"/>
  <c r="AD158" i="6"/>
  <c r="AE158" i="6"/>
  <c r="AF158" i="6"/>
  <c r="AG158" i="6"/>
  <c r="AH158" i="6"/>
  <c r="AI158" i="6"/>
  <c r="AJ158" i="6"/>
  <c r="AK158" i="6"/>
  <c r="AL158" i="6"/>
  <c r="AM158" i="6"/>
  <c r="AN158" i="6"/>
  <c r="BY158" i="6"/>
  <c r="BZ158" i="6"/>
  <c r="CA158" i="6"/>
  <c r="CB158" i="6"/>
  <c r="CC158" i="6"/>
  <c r="CD158" i="6"/>
  <c r="CE158" i="6"/>
  <c r="CF158" i="6"/>
  <c r="CG158" i="6"/>
  <c r="CH158" i="6"/>
  <c r="CI158" i="6"/>
  <c r="CJ158" i="6"/>
  <c r="ES30" i="11"/>
  <c r="G73" i="41"/>
  <c r="E62" i="41"/>
  <c r="I73" i="41"/>
  <c r="E73" i="41"/>
  <c r="E62" i="12"/>
  <c r="F21" i="27" s="1"/>
  <c r="K72" i="41"/>
  <c r="G72" i="41"/>
  <c r="G75" i="41"/>
  <c r="K73" i="41"/>
  <c r="E77" i="41"/>
  <c r="G60" i="12"/>
  <c r="G54" i="12"/>
  <c r="J13" i="27" s="1"/>
  <c r="H60" i="41"/>
  <c r="K74" i="41"/>
  <c r="H65" i="12"/>
  <c r="I61" i="12"/>
  <c r="N20" i="27" s="1"/>
  <c r="J62" i="41"/>
  <c r="G74" i="41"/>
  <c r="I60" i="12"/>
  <c r="G66" i="12"/>
  <c r="J25" i="27" s="1"/>
  <c r="I61" i="41"/>
  <c r="G71" i="12"/>
  <c r="F53" i="12"/>
  <c r="G57" i="12"/>
  <c r="J16" i="27" s="1"/>
  <c r="J60" i="41"/>
  <c r="I74" i="41"/>
  <c r="H62" i="12"/>
  <c r="L21" i="27" s="1"/>
  <c r="F66" i="12"/>
  <c r="H25" i="27" s="1"/>
  <c r="J63" i="41"/>
  <c r="M71" i="12"/>
  <c r="H53" i="12"/>
  <c r="L57" i="12"/>
  <c r="T16" i="27" s="1"/>
  <c r="M62" i="41"/>
  <c r="G65" i="12"/>
  <c r="L60" i="41"/>
  <c r="N65" i="12"/>
  <c r="J53" i="12"/>
  <c r="I57" i="12"/>
  <c r="N16" i="27" s="1"/>
  <c r="H63" i="41"/>
  <c r="L71" i="12"/>
  <c r="K53" i="12"/>
  <c r="K54" i="12"/>
  <c r="R13" i="27" s="1"/>
  <c r="K62" i="41"/>
  <c r="K62" i="12"/>
  <c r="R21" i="27" s="1"/>
  <c r="M61" i="12"/>
  <c r="V20" i="27" s="1"/>
  <c r="N57" i="12"/>
  <c r="X16" i="27" s="1"/>
  <c r="L61" i="41"/>
  <c r="J71" i="12"/>
  <c r="F62" i="12"/>
  <c r="H21" i="27" s="1"/>
  <c r="H54" i="12"/>
  <c r="L13" i="27" s="1"/>
  <c r="N63" i="41"/>
  <c r="E74" i="41"/>
  <c r="H60" i="12"/>
  <c r="H61" i="12"/>
  <c r="L20" i="27" s="1"/>
  <c r="F62" i="41"/>
  <c r="E75" i="41"/>
  <c r="K77" i="41"/>
  <c r="K60" i="12"/>
  <c r="J66" i="12"/>
  <c r="P25" i="27" s="1"/>
  <c r="L62" i="41"/>
  <c r="L65" i="12"/>
  <c r="K61" i="12"/>
  <c r="R20" i="27" s="1"/>
  <c r="G63" i="41"/>
  <c r="M60" i="41"/>
  <c r="F71" i="12"/>
  <c r="I53" i="12"/>
  <c r="J54" i="12"/>
  <c r="P13" i="27" s="1"/>
  <c r="F63" i="41"/>
  <c r="K71" i="12"/>
  <c r="F65" i="12"/>
  <c r="H24" i="27" s="1"/>
  <c r="F61" i="12"/>
  <c r="H20" i="27" s="1"/>
  <c r="G61" i="41"/>
  <c r="L62" i="12"/>
  <c r="T21" i="27" s="1"/>
  <c r="L66" i="12"/>
  <c r="T25" i="27" s="1"/>
  <c r="M63" i="41"/>
  <c r="F61" i="41"/>
  <c r="N60" i="12"/>
  <c r="L53" i="12"/>
  <c r="J57" i="12"/>
  <c r="P16" i="27" s="1"/>
  <c r="L63" i="41"/>
  <c r="N62" i="12"/>
  <c r="X21" i="27" s="1"/>
  <c r="M53" i="12"/>
  <c r="L54" i="12"/>
  <c r="T13" i="27" s="1"/>
  <c r="G62" i="41"/>
  <c r="J65" i="12"/>
  <c r="L61" i="12"/>
  <c r="T20" i="27" s="1"/>
  <c r="K63" i="41"/>
  <c r="I60" i="41"/>
  <c r="K75" i="41"/>
  <c r="M65" i="12"/>
  <c r="N66" i="12"/>
  <c r="X25" i="27" s="1"/>
  <c r="M54" i="12"/>
  <c r="V13" i="27" s="1"/>
  <c r="G60" i="41"/>
  <c r="J60" i="12"/>
  <c r="G61" i="12"/>
  <c r="J20" i="27" s="1"/>
  <c r="K61" i="41"/>
  <c r="I75" i="41"/>
  <c r="M60" i="12"/>
  <c r="M66" i="12"/>
  <c r="V25" i="27" s="1"/>
  <c r="N54" i="12"/>
  <c r="X13" i="27" s="1"/>
  <c r="J61" i="41"/>
  <c r="I62" i="12"/>
  <c r="N21" i="27" s="1"/>
  <c r="J61" i="12"/>
  <c r="P20" i="27" s="1"/>
  <c r="N62" i="41"/>
  <c r="E72" i="41"/>
  <c r="I65" i="12"/>
  <c r="H66" i="12"/>
  <c r="L25" i="27" s="1"/>
  <c r="M61" i="41"/>
  <c r="I71" i="12"/>
  <c r="F60" i="12"/>
  <c r="F57" i="12"/>
  <c r="H16" i="27" s="1"/>
  <c r="N60" i="41"/>
  <c r="K65" i="12"/>
  <c r="K66" i="12"/>
  <c r="R25" i="27" s="1"/>
  <c r="I63" i="41"/>
  <c r="K60" i="41"/>
  <c r="M62" i="12"/>
  <c r="V21" i="27" s="1"/>
  <c r="N53" i="12"/>
  <c r="K57" i="12"/>
  <c r="R16" i="27" s="1"/>
  <c r="I62" i="41"/>
  <c r="H71" i="12"/>
  <c r="G53" i="12"/>
  <c r="I54" i="12"/>
  <c r="N13" i="27" s="1"/>
  <c r="N61" i="41"/>
  <c r="G62" i="12"/>
  <c r="J21" i="27" s="1"/>
  <c r="H57" i="12"/>
  <c r="L16" i="27" s="1"/>
  <c r="F60" i="41"/>
  <c r="J62" i="12"/>
  <c r="P21" i="27" s="1"/>
  <c r="I66" i="12"/>
  <c r="N25" i="27" s="1"/>
  <c r="H62" i="41"/>
  <c r="I72" i="41"/>
  <c r="L60" i="12"/>
  <c r="N61" i="12"/>
  <c r="X20" i="27" s="1"/>
  <c r="M57" i="12"/>
  <c r="V16" i="27" s="1"/>
  <c r="H61" i="41"/>
  <c r="G77" i="41"/>
  <c r="G76" i="41"/>
  <c r="E76" i="41"/>
  <c r="I76" i="41"/>
  <c r="K76" i="41"/>
  <c r="I77" i="41"/>
  <c r="K79" i="41"/>
  <c r="I79" i="41"/>
  <c r="I78" i="41"/>
  <c r="E79" i="41"/>
  <c r="K78" i="41"/>
  <c r="G78" i="41"/>
  <c r="E78" i="41"/>
  <c r="K80" i="41"/>
  <c r="E80" i="41"/>
  <c r="G79" i="41"/>
  <c r="I80" i="41"/>
  <c r="G80" i="41"/>
  <c r="O96" i="12"/>
  <c r="M96" i="12"/>
  <c r="L96" i="12"/>
  <c r="N96" i="12"/>
  <c r="P96" i="12"/>
  <c r="Z96" i="12"/>
  <c r="Y96" i="12"/>
  <c r="AA96" i="12"/>
  <c r="AB96" i="12"/>
  <c r="AK96" i="12"/>
  <c r="AJ96" i="12"/>
  <c r="AL96" i="12"/>
  <c r="AN96" i="12"/>
  <c r="AM96" i="12"/>
  <c r="ES204" i="6"/>
  <c r="ES20" i="6"/>
  <c r="ES396" i="6" s="1"/>
  <c r="EQ39" i="12"/>
  <c r="EQ43" i="12" s="1"/>
  <c r="EQ59" i="11"/>
  <c r="EQ71" i="11" s="1"/>
  <c r="EQ72" i="11" s="1"/>
  <c r="ER172" i="11"/>
  <c r="ER25" i="12" s="1"/>
  <c r="ER26" i="12" s="1"/>
  <c r="ES143" i="12"/>
  <c r="ES84" i="12"/>
  <c r="ES142" i="12"/>
  <c r="ES144" i="12"/>
  <c r="ES67" i="11"/>
  <c r="ES66" i="11" s="1"/>
  <c r="DU158" i="6"/>
  <c r="DV158" i="6"/>
  <c r="DW158" i="6"/>
  <c r="DX158" i="6"/>
  <c r="DY158" i="6"/>
  <c r="DZ158" i="6"/>
  <c r="EA158" i="6"/>
  <c r="EB158" i="6"/>
  <c r="EC158" i="6"/>
  <c r="ED158" i="6"/>
  <c r="EE158" i="6"/>
  <c r="EF158" i="6"/>
  <c r="AO158" i="6"/>
  <c r="AP158" i="6"/>
  <c r="AQ158" i="6"/>
  <c r="AR158" i="6"/>
  <c r="AS158" i="6"/>
  <c r="AT158" i="6"/>
  <c r="AU158" i="6"/>
  <c r="AV158" i="6"/>
  <c r="AW158" i="6"/>
  <c r="AX158" i="6"/>
  <c r="AY158" i="6"/>
  <c r="AZ158" i="6"/>
  <c r="CK158" i="6"/>
  <c r="CL158" i="6"/>
  <c r="CM158" i="6"/>
  <c r="CN158" i="6"/>
  <c r="CO158" i="6"/>
  <c r="CP158" i="6"/>
  <c r="CQ158" i="6"/>
  <c r="CR158" i="6"/>
  <c r="CS158" i="6"/>
  <c r="CT158" i="6"/>
  <c r="CU158" i="6"/>
  <c r="CV158" i="6"/>
  <c r="EG158" i="6"/>
  <c r="EH158" i="6"/>
  <c r="EI158" i="6"/>
  <c r="EJ158" i="6"/>
  <c r="EK158" i="6"/>
  <c r="EL158" i="6"/>
  <c r="EM158" i="6"/>
  <c r="EN158" i="6"/>
  <c r="EO158" i="6"/>
  <c r="EP158" i="6"/>
  <c r="EQ158" i="6"/>
  <c r="ER158" i="6"/>
  <c r="BA158" i="6"/>
  <c r="BB158" i="6"/>
  <c r="BC158" i="6"/>
  <c r="BD158" i="6"/>
  <c r="BE158" i="6"/>
  <c r="BF158" i="6"/>
  <c r="BG158" i="6"/>
  <c r="BH158" i="6"/>
  <c r="BI158" i="6"/>
  <c r="BJ158" i="6"/>
  <c r="BK158" i="6"/>
  <c r="BL158" i="6"/>
  <c r="ER205" i="6"/>
  <c r="ER212" i="6" s="1"/>
  <c r="D206" i="11"/>
  <c r="G158" i="3" s="1"/>
  <c r="D207" i="11"/>
  <c r="H158" i="3" s="1"/>
  <c r="ES347" i="6"/>
  <c r="ES349" i="6" s="1"/>
  <c r="ES158" i="6"/>
  <c r="I71" i="41"/>
  <c r="CU175" i="6" l="1"/>
  <c r="CT175" i="6"/>
  <c r="BI175" i="6"/>
  <c r="CS175" i="6"/>
  <c r="EC175" i="6"/>
  <c r="CE175" i="6"/>
  <c r="DO175" i="6"/>
  <c r="BS175" i="6"/>
  <c r="W175" i="6"/>
  <c r="DC175" i="6"/>
  <c r="P175" i="6"/>
  <c r="AI175" i="6"/>
  <c r="BH175" i="6"/>
  <c r="EN175" i="6"/>
  <c r="CR175" i="6"/>
  <c r="AV175" i="6"/>
  <c r="EB175" i="6"/>
  <c r="CD175" i="6"/>
  <c r="AH175" i="6"/>
  <c r="DN175" i="6"/>
  <c r="BR175" i="6"/>
  <c r="V175" i="6"/>
  <c r="DB175" i="6"/>
  <c r="BK175" i="6"/>
  <c r="EP175" i="6"/>
  <c r="AX175" i="6"/>
  <c r="EO175" i="6"/>
  <c r="AW175" i="6"/>
  <c r="BG175" i="6"/>
  <c r="EM175" i="6"/>
  <c r="CQ175" i="6"/>
  <c r="AU175" i="6"/>
  <c r="EA175" i="6"/>
  <c r="CC175" i="6"/>
  <c r="AG175" i="6"/>
  <c r="DM175" i="6"/>
  <c r="BQ175" i="6"/>
  <c r="U175" i="6"/>
  <c r="DA175" i="6"/>
  <c r="F175" i="6"/>
  <c r="CP175" i="6"/>
  <c r="AT175" i="6"/>
  <c r="DZ175" i="6"/>
  <c r="CB175" i="6"/>
  <c r="AF175" i="6"/>
  <c r="DL175" i="6"/>
  <c r="BP175" i="6"/>
  <c r="T175" i="6"/>
  <c r="CZ175" i="6"/>
  <c r="J175" i="6"/>
  <c r="CA175" i="6"/>
  <c r="AE175" i="6"/>
  <c r="DK175" i="6"/>
  <c r="BO175" i="6"/>
  <c r="S175" i="6"/>
  <c r="CY175" i="6"/>
  <c r="O175" i="6"/>
  <c r="EK175" i="6"/>
  <c r="AS175" i="6"/>
  <c r="DY175" i="6"/>
  <c r="BD175" i="6"/>
  <c r="EJ175" i="6"/>
  <c r="CN175" i="6"/>
  <c r="AR175" i="6"/>
  <c r="DX175" i="6"/>
  <c r="BZ175" i="6"/>
  <c r="AD175" i="6"/>
  <c r="DJ175" i="6"/>
  <c r="BN175" i="6"/>
  <c r="R175" i="6"/>
  <c r="CX175" i="6"/>
  <c r="K175" i="6"/>
  <c r="EL175" i="6"/>
  <c r="BC175" i="6"/>
  <c r="EI175" i="6"/>
  <c r="CM175" i="6"/>
  <c r="AQ175" i="6"/>
  <c r="DW175" i="6"/>
  <c r="BY175" i="6"/>
  <c r="AC175" i="6"/>
  <c r="DI175" i="6"/>
  <c r="BM175" i="6"/>
  <c r="Q175" i="6"/>
  <c r="CW175" i="6"/>
  <c r="H175" i="6"/>
  <c r="ES175" i="6"/>
  <c r="CL175" i="6"/>
  <c r="DV175" i="6"/>
  <c r="CJ175" i="6"/>
  <c r="AN175" i="6"/>
  <c r="DT175" i="6"/>
  <c r="BX175" i="6"/>
  <c r="AB175" i="6"/>
  <c r="DH175" i="6"/>
  <c r="M175" i="6"/>
  <c r="BE175" i="6"/>
  <c r="BB175" i="6"/>
  <c r="AP175" i="6"/>
  <c r="BA175" i="6"/>
  <c r="AO175" i="6"/>
  <c r="CI175" i="6"/>
  <c r="AM175" i="6"/>
  <c r="DS175" i="6"/>
  <c r="BW175" i="6"/>
  <c r="AA175" i="6"/>
  <c r="DG175" i="6"/>
  <c r="I175" i="6"/>
  <c r="CO175" i="6"/>
  <c r="EH175" i="6"/>
  <c r="EG175" i="6"/>
  <c r="CK175" i="6"/>
  <c r="DU175" i="6"/>
  <c r="BL175" i="6"/>
  <c r="ER175" i="6"/>
  <c r="CV175" i="6"/>
  <c r="AZ175" i="6"/>
  <c r="EF175" i="6"/>
  <c r="CH175" i="6"/>
  <c r="AL175" i="6"/>
  <c r="DR175" i="6"/>
  <c r="BV175" i="6"/>
  <c r="Z175" i="6"/>
  <c r="DF175" i="6"/>
  <c r="L175" i="6"/>
  <c r="EQ175" i="6"/>
  <c r="AY175" i="6"/>
  <c r="EE175" i="6"/>
  <c r="CG175" i="6"/>
  <c r="AK175" i="6"/>
  <c r="DQ175" i="6"/>
  <c r="BU175" i="6"/>
  <c r="Y175" i="6"/>
  <c r="DE175" i="6"/>
  <c r="G175" i="6"/>
  <c r="BF175" i="6"/>
  <c r="BJ175" i="6"/>
  <c r="ED175" i="6"/>
  <c r="CF175" i="6"/>
  <c r="AJ175" i="6"/>
  <c r="DP175" i="6"/>
  <c r="BT175" i="6"/>
  <c r="X175" i="6"/>
  <c r="DD175" i="6"/>
  <c r="N175" i="6"/>
  <c r="E175" i="6"/>
  <c r="E266" i="6"/>
  <c r="F266" i="6" s="1"/>
  <c r="G266" i="6" s="1"/>
  <c r="H266" i="6" s="1"/>
  <c r="I266" i="6" s="1"/>
  <c r="J266" i="6" s="1"/>
  <c r="K266" i="6" s="1"/>
  <c r="L266" i="6" s="1"/>
  <c r="M266" i="6" s="1"/>
  <c r="N266" i="6" s="1"/>
  <c r="O266" i="6" s="1"/>
  <c r="P266" i="6" s="1"/>
  <c r="Q266" i="6" s="1"/>
  <c r="R266" i="6" s="1"/>
  <c r="S266" i="6" s="1"/>
  <c r="T266" i="6" s="1"/>
  <c r="U266" i="6" s="1"/>
  <c r="V266" i="6" s="1"/>
  <c r="W266" i="6" s="1"/>
  <c r="X266" i="6" s="1"/>
  <c r="Y266" i="6" s="1"/>
  <c r="Z266" i="6" s="1"/>
  <c r="AA266" i="6" s="1"/>
  <c r="AB266" i="6" s="1"/>
  <c r="AC266" i="6" s="1"/>
  <c r="AD266" i="6" s="1"/>
  <c r="AE266" i="6" s="1"/>
  <c r="AF266" i="6" s="1"/>
  <c r="AG266" i="6" s="1"/>
  <c r="AH266" i="6" s="1"/>
  <c r="AI266" i="6" s="1"/>
  <c r="AJ266" i="6" s="1"/>
  <c r="AK266" i="6" s="1"/>
  <c r="AL266" i="6" s="1"/>
  <c r="AM266" i="6" s="1"/>
  <c r="AN266" i="6" s="1"/>
  <c r="AO266" i="6" s="1"/>
  <c r="AP266" i="6" s="1"/>
  <c r="AQ266" i="6" s="1"/>
  <c r="AR266" i="6" s="1"/>
  <c r="AS266" i="6" s="1"/>
  <c r="AT266" i="6" s="1"/>
  <c r="AU266" i="6" s="1"/>
  <c r="AV266" i="6" s="1"/>
  <c r="AW266" i="6" s="1"/>
  <c r="AX266" i="6" s="1"/>
  <c r="AY266" i="6" s="1"/>
  <c r="AZ266" i="6" s="1"/>
  <c r="BA266" i="6" s="1"/>
  <c r="BB266" i="6" s="1"/>
  <c r="BC266" i="6" s="1"/>
  <c r="BD266" i="6" s="1"/>
  <c r="BE266" i="6" s="1"/>
  <c r="BF266" i="6" s="1"/>
  <c r="BG266" i="6" s="1"/>
  <c r="BH266" i="6" s="1"/>
  <c r="BI266" i="6" s="1"/>
  <c r="BJ266" i="6" s="1"/>
  <c r="BK266" i="6" s="1"/>
  <c r="BL266" i="6" s="1"/>
  <c r="BM266" i="6" s="1"/>
  <c r="BN266" i="6" s="1"/>
  <c r="BO266" i="6" s="1"/>
  <c r="BP266" i="6" s="1"/>
  <c r="BQ266" i="6" s="1"/>
  <c r="BR266" i="6" s="1"/>
  <c r="BS266" i="6" s="1"/>
  <c r="BT266" i="6" s="1"/>
  <c r="BU266" i="6" s="1"/>
  <c r="BV266" i="6" s="1"/>
  <c r="BW266" i="6" s="1"/>
  <c r="BX266" i="6" s="1"/>
  <c r="BY266" i="6" s="1"/>
  <c r="BZ266" i="6" s="1"/>
  <c r="CA266" i="6" s="1"/>
  <c r="CB266" i="6" s="1"/>
  <c r="CC266" i="6" s="1"/>
  <c r="CD266" i="6" s="1"/>
  <c r="CE266" i="6" s="1"/>
  <c r="CF266" i="6" s="1"/>
  <c r="CG266" i="6" s="1"/>
  <c r="CH266" i="6" s="1"/>
  <c r="CI266" i="6" s="1"/>
  <c r="CJ266" i="6" s="1"/>
  <c r="CK266" i="6" s="1"/>
  <c r="CL266" i="6" s="1"/>
  <c r="CM266" i="6" s="1"/>
  <c r="CN266" i="6" s="1"/>
  <c r="CO266" i="6" s="1"/>
  <c r="CP266" i="6" s="1"/>
  <c r="CQ266" i="6" s="1"/>
  <c r="CR266" i="6" s="1"/>
  <c r="CS266" i="6" s="1"/>
  <c r="CT266" i="6" s="1"/>
  <c r="CU266" i="6" s="1"/>
  <c r="CV266" i="6" s="1"/>
  <c r="CW266" i="6" s="1"/>
  <c r="CX266" i="6" s="1"/>
  <c r="CY266" i="6" s="1"/>
  <c r="CZ266" i="6" s="1"/>
  <c r="DA266" i="6" s="1"/>
  <c r="DB266" i="6" s="1"/>
  <c r="DC266" i="6" s="1"/>
  <c r="DD266" i="6" s="1"/>
  <c r="DE266" i="6" s="1"/>
  <c r="DF266" i="6" s="1"/>
  <c r="DG266" i="6" s="1"/>
  <c r="DH266" i="6" s="1"/>
  <c r="DI266" i="6" s="1"/>
  <c r="DJ266" i="6" s="1"/>
  <c r="DK266" i="6" s="1"/>
  <c r="DL266" i="6" s="1"/>
  <c r="DM266" i="6" s="1"/>
  <c r="DN266" i="6" s="1"/>
  <c r="DO266" i="6" s="1"/>
  <c r="DP266" i="6" s="1"/>
  <c r="DQ266" i="6" s="1"/>
  <c r="DR266" i="6" s="1"/>
  <c r="DS266" i="6" s="1"/>
  <c r="DT266" i="6" s="1"/>
  <c r="DU266" i="6" s="1"/>
  <c r="DV266" i="6" s="1"/>
  <c r="DW266" i="6" s="1"/>
  <c r="DX266" i="6" s="1"/>
  <c r="DY266" i="6" s="1"/>
  <c r="DZ266" i="6" s="1"/>
  <c r="EA266" i="6" s="1"/>
  <c r="EB266" i="6" s="1"/>
  <c r="EC266" i="6" s="1"/>
  <c r="ED266" i="6" s="1"/>
  <c r="EE266" i="6" s="1"/>
  <c r="EF266" i="6" s="1"/>
  <c r="EG266" i="6" s="1"/>
  <c r="EH266" i="6" s="1"/>
  <c r="EI266" i="6" s="1"/>
  <c r="EJ266" i="6" s="1"/>
  <c r="EK266" i="6" s="1"/>
  <c r="EL266" i="6" s="1"/>
  <c r="EM266" i="6" s="1"/>
  <c r="EN266" i="6" s="1"/>
  <c r="EO266" i="6" s="1"/>
  <c r="EP266" i="6" s="1"/>
  <c r="EQ266" i="6" s="1"/>
  <c r="ER266" i="6" s="1"/>
  <c r="ES266" i="6" s="1"/>
  <c r="ES24" i="11"/>
  <c r="ES237" i="6"/>
  <c r="ES239" i="6" s="1"/>
  <c r="ES241" i="6" s="1"/>
  <c r="ES265" i="6" s="1"/>
  <c r="EL174" i="6"/>
  <c r="EN174" i="6"/>
  <c r="AV174" i="6"/>
  <c r="CE174" i="6"/>
  <c r="AI174" i="6"/>
  <c r="DO174" i="6"/>
  <c r="BS174" i="6"/>
  <c r="W174" i="6"/>
  <c r="DC174" i="6"/>
  <c r="P174" i="6"/>
  <c r="CP174" i="6"/>
  <c r="BH174" i="6"/>
  <c r="CR174" i="6"/>
  <c r="EB174" i="6"/>
  <c r="BG174" i="6"/>
  <c r="EM174" i="6"/>
  <c r="CQ174" i="6"/>
  <c r="AU174" i="6"/>
  <c r="EA174" i="6"/>
  <c r="CD174" i="6"/>
  <c r="AH174" i="6"/>
  <c r="DN174" i="6"/>
  <c r="BR174" i="6"/>
  <c r="V174" i="6"/>
  <c r="DB174" i="6"/>
  <c r="AT174" i="6"/>
  <c r="DZ174" i="6"/>
  <c r="CC174" i="6"/>
  <c r="AG174" i="6"/>
  <c r="DM174" i="6"/>
  <c r="BQ174" i="6"/>
  <c r="U174" i="6"/>
  <c r="DA174" i="6"/>
  <c r="F174" i="6"/>
  <c r="CB174" i="6"/>
  <c r="AF174" i="6"/>
  <c r="DL174" i="6"/>
  <c r="BP174" i="6"/>
  <c r="T174" i="6"/>
  <c r="CZ174" i="6"/>
  <c r="J174" i="6"/>
  <c r="CN174" i="6"/>
  <c r="CA174" i="6"/>
  <c r="AE174" i="6"/>
  <c r="DK174" i="6"/>
  <c r="BO174" i="6"/>
  <c r="S174" i="6"/>
  <c r="CY174" i="6"/>
  <c r="O174" i="6"/>
  <c r="BD174" i="6"/>
  <c r="EJ174" i="6"/>
  <c r="AR174" i="6"/>
  <c r="DX174" i="6"/>
  <c r="BC174" i="6"/>
  <c r="EI174" i="6"/>
  <c r="CM174" i="6"/>
  <c r="AQ174" i="6"/>
  <c r="DW174" i="6"/>
  <c r="BZ174" i="6"/>
  <c r="AD174" i="6"/>
  <c r="DJ174" i="6"/>
  <c r="BN174" i="6"/>
  <c r="R174" i="6"/>
  <c r="CX174" i="6"/>
  <c r="K174" i="6"/>
  <c r="BE174" i="6"/>
  <c r="BB174" i="6"/>
  <c r="DV174" i="6"/>
  <c r="BY174" i="6"/>
  <c r="AC174" i="6"/>
  <c r="DI174" i="6"/>
  <c r="BM174" i="6"/>
  <c r="Q174" i="6"/>
  <c r="CW174" i="6"/>
  <c r="H174" i="6"/>
  <c r="AS174" i="6"/>
  <c r="CL174" i="6"/>
  <c r="BA174" i="6"/>
  <c r="EG174" i="6"/>
  <c r="CK174" i="6"/>
  <c r="AO174" i="6"/>
  <c r="DU174" i="6"/>
  <c r="CJ174" i="6"/>
  <c r="AN174" i="6"/>
  <c r="DT174" i="6"/>
  <c r="BX174" i="6"/>
  <c r="AB174" i="6"/>
  <c r="DH174" i="6"/>
  <c r="M174" i="6"/>
  <c r="EK174" i="6"/>
  <c r="AP174" i="6"/>
  <c r="BL174" i="6"/>
  <c r="ER174" i="6"/>
  <c r="CV174" i="6"/>
  <c r="AZ174" i="6"/>
  <c r="EF174" i="6"/>
  <c r="CI174" i="6"/>
  <c r="AM174" i="6"/>
  <c r="DS174" i="6"/>
  <c r="BW174" i="6"/>
  <c r="AA174" i="6"/>
  <c r="DG174" i="6"/>
  <c r="I174" i="6"/>
  <c r="ES174" i="6"/>
  <c r="BK174" i="6"/>
  <c r="EQ174" i="6"/>
  <c r="CU174" i="6"/>
  <c r="AY174" i="6"/>
  <c r="EE174" i="6"/>
  <c r="CH174" i="6"/>
  <c r="AL174" i="6"/>
  <c r="DR174" i="6"/>
  <c r="BV174" i="6"/>
  <c r="Z174" i="6"/>
  <c r="DF174" i="6"/>
  <c r="L174" i="6"/>
  <c r="BF174" i="6"/>
  <c r="DY174" i="6"/>
  <c r="EH174" i="6"/>
  <c r="BJ174" i="6"/>
  <c r="EP174" i="6"/>
  <c r="CT174" i="6"/>
  <c r="AX174" i="6"/>
  <c r="ED174" i="6"/>
  <c r="CG174" i="6"/>
  <c r="AK174" i="6"/>
  <c r="DQ174" i="6"/>
  <c r="BU174" i="6"/>
  <c r="Y174" i="6"/>
  <c r="DE174" i="6"/>
  <c r="G174" i="6"/>
  <c r="CO174" i="6"/>
  <c r="BI174" i="6"/>
  <c r="EO174" i="6"/>
  <c r="CS174" i="6"/>
  <c r="AW174" i="6"/>
  <c r="EC174" i="6"/>
  <c r="CF174" i="6"/>
  <c r="AJ174" i="6"/>
  <c r="DP174" i="6"/>
  <c r="BT174" i="6"/>
  <c r="X174" i="6"/>
  <c r="DD174" i="6"/>
  <c r="N174" i="6"/>
  <c r="E174" i="6"/>
  <c r="ER218" i="6"/>
  <c r="ES209" i="6"/>
  <c r="ES213" i="6"/>
  <c r="CH170" i="6" a="1"/>
  <c r="CH170" i="6" s="1"/>
  <c r="CH187" i="6"/>
  <c r="CH171" i="6"/>
  <c r="CH186" i="6" a="1"/>
  <c r="CH186" i="6" s="1"/>
  <c r="AL160" i="6"/>
  <c r="AL170" i="6" a="1"/>
  <c r="AL170" i="6" s="1"/>
  <c r="AL187" i="6"/>
  <c r="AL171" i="6"/>
  <c r="AL186" i="6" a="1"/>
  <c r="AL186" i="6" s="1"/>
  <c r="DR170" i="6" a="1"/>
  <c r="DR170" i="6" s="1"/>
  <c r="DR187" i="6"/>
  <c r="DR171" i="6"/>
  <c r="DR186" i="6" a="1"/>
  <c r="DR186" i="6" s="1"/>
  <c r="BV170" i="6" a="1"/>
  <c r="BV170" i="6" s="1"/>
  <c r="BV187" i="6"/>
  <c r="BV171" i="6"/>
  <c r="BV186" i="6" a="1"/>
  <c r="BV186" i="6" s="1"/>
  <c r="Z160" i="6"/>
  <c r="Z170" i="6" a="1"/>
  <c r="Z170" i="6" s="1"/>
  <c r="Z187" i="6"/>
  <c r="Z171" i="6"/>
  <c r="Z186" i="6" a="1"/>
  <c r="Z186" i="6" s="1"/>
  <c r="DF170" i="6" a="1"/>
  <c r="DF170" i="6" s="1"/>
  <c r="DF187" i="6"/>
  <c r="DF171" i="6"/>
  <c r="DF186" i="6" a="1"/>
  <c r="DF186" i="6" s="1"/>
  <c r="L186" i="6" a="1"/>
  <c r="L186" i="6" s="1"/>
  <c r="L187" i="6"/>
  <c r="L171" i="6"/>
  <c r="L170" i="6" a="1"/>
  <c r="L170" i="6" s="1"/>
  <c r="CG187" i="6"/>
  <c r="CG186" i="6" a="1"/>
  <c r="CG186" i="6" s="1"/>
  <c r="CG171" i="6"/>
  <c r="CG170" i="6" a="1"/>
  <c r="CG170" i="6" s="1"/>
  <c r="AK187" i="6"/>
  <c r="AK186" i="6" a="1"/>
  <c r="AK186" i="6" s="1"/>
  <c r="AK170" i="6" a="1"/>
  <c r="AK170" i="6" s="1"/>
  <c r="AK171" i="6"/>
  <c r="DQ187" i="6"/>
  <c r="DQ186" i="6" a="1"/>
  <c r="DQ186" i="6" s="1"/>
  <c r="DQ170" i="6" a="1"/>
  <c r="DQ170" i="6" s="1"/>
  <c r="DQ171" i="6"/>
  <c r="BU187" i="6"/>
  <c r="BU186" i="6" a="1"/>
  <c r="BU186" i="6" s="1"/>
  <c r="BU171" i="6"/>
  <c r="BU170" i="6" a="1"/>
  <c r="BU170" i="6" s="1"/>
  <c r="Y187" i="6"/>
  <c r="Y186" i="6" a="1"/>
  <c r="Y186" i="6" s="1"/>
  <c r="Y171" i="6"/>
  <c r="Y170" i="6" a="1"/>
  <c r="Y170" i="6" s="1"/>
  <c r="DE187" i="6"/>
  <c r="DE186" i="6" a="1"/>
  <c r="DE186" i="6" s="1"/>
  <c r="DE171" i="6"/>
  <c r="DE170" i="6" a="1"/>
  <c r="DE170" i="6" s="1"/>
  <c r="G187" i="6"/>
  <c r="G186" i="6" a="1"/>
  <c r="G186" i="6" s="1"/>
  <c r="G171" i="6"/>
  <c r="G170" i="6" a="1"/>
  <c r="G170" i="6" s="1"/>
  <c r="CF186" i="6" a="1"/>
  <c r="CF186" i="6" s="1"/>
  <c r="CF170" i="6" a="1"/>
  <c r="CF170" i="6" s="1"/>
  <c r="CF187" i="6"/>
  <c r="CF171" i="6"/>
  <c r="AJ160" i="6"/>
  <c r="AJ186" i="6" a="1"/>
  <c r="AJ186" i="6" s="1"/>
  <c r="AJ187" i="6"/>
  <c r="AJ171" i="6"/>
  <c r="AJ170" i="6" a="1"/>
  <c r="AJ170" i="6" s="1"/>
  <c r="DP186" i="6" a="1"/>
  <c r="DP186" i="6" s="1"/>
  <c r="DP170" i="6" a="1"/>
  <c r="DP170" i="6" s="1"/>
  <c r="DP187" i="6"/>
  <c r="DP171" i="6"/>
  <c r="BT186" i="6" a="1"/>
  <c r="BT186" i="6" s="1"/>
  <c r="BT187" i="6"/>
  <c r="BT171" i="6"/>
  <c r="BT170" i="6" a="1"/>
  <c r="BT170" i="6" s="1"/>
  <c r="X160" i="6"/>
  <c r="X186" i="6" a="1"/>
  <c r="X186" i="6" s="1"/>
  <c r="X187" i="6"/>
  <c r="X171" i="6"/>
  <c r="X170" i="6" a="1"/>
  <c r="X170" i="6" s="1"/>
  <c r="DD186" i="6" a="1"/>
  <c r="DD186" i="6" s="1"/>
  <c r="DD170" i="6" a="1"/>
  <c r="DD170" i="6" s="1"/>
  <c r="DD187" i="6"/>
  <c r="DD171" i="6"/>
  <c r="N170" i="6" a="1"/>
  <c r="N170" i="6" s="1"/>
  <c r="N187" i="6"/>
  <c r="N171" i="6"/>
  <c r="N186" i="6" a="1"/>
  <c r="N186" i="6" s="1"/>
  <c r="EE187" i="6"/>
  <c r="EE171" i="6"/>
  <c r="EE186" i="6" a="1"/>
  <c r="EE186" i="6" s="1"/>
  <c r="EE170" i="6" a="1"/>
  <c r="EE170" i="6" s="1"/>
  <c r="ED170" i="6" a="1"/>
  <c r="ED170" i="6" s="1"/>
  <c r="ED187" i="6"/>
  <c r="ED171" i="6"/>
  <c r="ED186" i="6" a="1"/>
  <c r="ED186" i="6" s="1"/>
  <c r="CR160" i="6"/>
  <c r="CR186" i="6" a="1"/>
  <c r="CR186" i="6" s="1"/>
  <c r="CR170" i="6" a="1"/>
  <c r="CR170" i="6" s="1"/>
  <c r="CR187" i="6"/>
  <c r="CR171" i="6"/>
  <c r="AV160" i="6"/>
  <c r="AV186" i="6" a="1"/>
  <c r="AV186" i="6" s="1"/>
  <c r="AV187" i="6"/>
  <c r="AV171" i="6"/>
  <c r="AV170" i="6" a="1"/>
  <c r="AV170" i="6" s="1"/>
  <c r="EB160" i="6"/>
  <c r="EB186" i="6" a="1"/>
  <c r="EB186" i="6" s="1"/>
  <c r="EB170" i="6" a="1"/>
  <c r="EB170" i="6" s="1"/>
  <c r="EB187" i="6"/>
  <c r="EB171" i="6"/>
  <c r="CE186" i="6" a="1"/>
  <c r="CE186" i="6" s="1"/>
  <c r="CE170" i="6" a="1"/>
  <c r="CE170" i="6" s="1"/>
  <c r="CE187" i="6"/>
  <c r="CE171" i="6"/>
  <c r="AI186" i="6" a="1"/>
  <c r="AI186" i="6" s="1"/>
  <c r="AI170" i="6" a="1"/>
  <c r="AI170" i="6" s="1"/>
  <c r="AI187" i="6"/>
  <c r="AI171" i="6"/>
  <c r="DO186" i="6" a="1"/>
  <c r="DO186" i="6" s="1"/>
  <c r="DO170" i="6" a="1"/>
  <c r="DO170" i="6" s="1"/>
  <c r="DO187" i="6"/>
  <c r="DO171" i="6"/>
  <c r="BS186" i="6" a="1"/>
  <c r="BS186" i="6" s="1"/>
  <c r="BS170" i="6" a="1"/>
  <c r="BS170" i="6" s="1"/>
  <c r="BS187" i="6"/>
  <c r="BS171" i="6"/>
  <c r="W160" i="6"/>
  <c r="W186" i="6" a="1"/>
  <c r="W186" i="6" s="1"/>
  <c r="W170" i="6" a="1"/>
  <c r="W170" i="6" s="1"/>
  <c r="W187" i="6"/>
  <c r="W171" i="6"/>
  <c r="DC186" i="6" a="1"/>
  <c r="DC186" i="6" s="1"/>
  <c r="DC170" i="6" a="1"/>
  <c r="DC170" i="6" s="1"/>
  <c r="DC187" i="6"/>
  <c r="DC171" i="6"/>
  <c r="P186" i="6" a="1"/>
  <c r="P186" i="6" s="1"/>
  <c r="P171" i="6"/>
  <c r="P170" i="6" a="1"/>
  <c r="P170" i="6" s="1"/>
  <c r="P187" i="6"/>
  <c r="EP170" i="6" a="1"/>
  <c r="EP170" i="6" s="1"/>
  <c r="EP187" i="6"/>
  <c r="EP171" i="6"/>
  <c r="EP186" i="6" a="1"/>
  <c r="EP186" i="6" s="1"/>
  <c r="EO160" i="6"/>
  <c r="EO187" i="6"/>
  <c r="EO186" i="6" a="1"/>
  <c r="EO186" i="6" s="1"/>
  <c r="EO171" i="6"/>
  <c r="EO170" i="6" a="1"/>
  <c r="EO170" i="6" s="1"/>
  <c r="BG186" i="6" a="1"/>
  <c r="BG186" i="6" s="1"/>
  <c r="BG170" i="6" a="1"/>
  <c r="BG170" i="6" s="1"/>
  <c r="BG187" i="6"/>
  <c r="BG171" i="6"/>
  <c r="CD160" i="6"/>
  <c r="CD186" i="6" a="1"/>
  <c r="CD186" i="6" s="1"/>
  <c r="CD171" i="6"/>
  <c r="CD170" i="6" a="1"/>
  <c r="CD170" i="6" s="1"/>
  <c r="CD187" i="6"/>
  <c r="AH160" i="6"/>
  <c r="AH186" i="6" a="1"/>
  <c r="AH186" i="6" s="1"/>
  <c r="AH187" i="6"/>
  <c r="AH170" i="6" a="1"/>
  <c r="AH170" i="6" s="1"/>
  <c r="AH171" i="6"/>
  <c r="DN160" i="6"/>
  <c r="DN186" i="6" a="1"/>
  <c r="DN186" i="6" s="1"/>
  <c r="DN171" i="6"/>
  <c r="DN187" i="6"/>
  <c r="DN170" i="6" a="1"/>
  <c r="DN170" i="6" s="1"/>
  <c r="BR160" i="6"/>
  <c r="BR186" i="6" a="1"/>
  <c r="BR186" i="6" s="1"/>
  <c r="BR187" i="6"/>
  <c r="BR171" i="6"/>
  <c r="BR170" i="6" a="1"/>
  <c r="BR170" i="6" s="1"/>
  <c r="V186" i="6" a="1"/>
  <c r="V186" i="6" s="1"/>
  <c r="V171" i="6"/>
  <c r="V187" i="6"/>
  <c r="V170" i="6" a="1"/>
  <c r="V170" i="6" s="1"/>
  <c r="DB160" i="6"/>
  <c r="DB186" i="6" a="1"/>
  <c r="DB186" i="6" s="1"/>
  <c r="DB171" i="6"/>
  <c r="DB187" i="6"/>
  <c r="DB170" i="6" a="1"/>
  <c r="DB170" i="6" s="1"/>
  <c r="DZ160" i="6"/>
  <c r="DZ186" i="6" a="1"/>
  <c r="DZ186" i="6" s="1"/>
  <c r="DZ171" i="6"/>
  <c r="DZ170" i="6" a="1"/>
  <c r="DZ170" i="6" s="1"/>
  <c r="DZ187" i="6"/>
  <c r="CC171" i="6"/>
  <c r="CC186" i="6" a="1"/>
  <c r="CC186" i="6" s="1"/>
  <c r="CC187" i="6"/>
  <c r="CC170" i="6" a="1"/>
  <c r="CC170" i="6" s="1"/>
  <c r="AG160" i="6"/>
  <c r="AG171" i="6"/>
  <c r="AG186" i="6" a="1"/>
  <c r="AG186" i="6" s="1"/>
  <c r="AG187" i="6"/>
  <c r="AG170" i="6" a="1"/>
  <c r="AG170" i="6" s="1"/>
  <c r="DM171" i="6"/>
  <c r="DM186" i="6" a="1"/>
  <c r="DM186" i="6" s="1"/>
  <c r="DM187" i="6"/>
  <c r="DM170" i="6" a="1"/>
  <c r="DM170" i="6" s="1"/>
  <c r="BQ171" i="6"/>
  <c r="BQ186" i="6" a="1"/>
  <c r="BQ186" i="6" s="1"/>
  <c r="BQ187" i="6"/>
  <c r="BQ170" i="6" a="1"/>
  <c r="BQ170" i="6" s="1"/>
  <c r="U171" i="6"/>
  <c r="U186" i="6" a="1"/>
  <c r="U186" i="6" s="1"/>
  <c r="U187" i="6"/>
  <c r="U170" i="6" a="1"/>
  <c r="U170" i="6" s="1"/>
  <c r="DA171" i="6"/>
  <c r="DA186" i="6" a="1"/>
  <c r="DA186" i="6" s="1"/>
  <c r="DA187" i="6"/>
  <c r="DA170" i="6" a="1"/>
  <c r="DA170" i="6" s="1"/>
  <c r="F187" i="6"/>
  <c r="F186" i="6" a="1"/>
  <c r="F186" i="6" s="1"/>
  <c r="F171" i="6"/>
  <c r="F170" i="6" a="1"/>
  <c r="F170" i="6" s="1"/>
  <c r="CS160" i="6"/>
  <c r="CS187" i="6"/>
  <c r="CS186" i="6" a="1"/>
  <c r="CS186" i="6" s="1"/>
  <c r="CS170" i="6" a="1"/>
  <c r="CS170" i="6" s="1"/>
  <c r="CS171" i="6"/>
  <c r="CB170" i="6" a="1"/>
  <c r="CB170" i="6" s="1"/>
  <c r="CB171" i="6"/>
  <c r="CB186" i="6" a="1"/>
  <c r="CB186" i="6" s="1"/>
  <c r="CB187" i="6"/>
  <c r="AF170" i="6" a="1"/>
  <c r="AF170" i="6" s="1"/>
  <c r="AF171" i="6"/>
  <c r="AF186" i="6" a="1"/>
  <c r="AF186" i="6" s="1"/>
  <c r="AF187" i="6"/>
  <c r="DL170" i="6" a="1"/>
  <c r="DL170" i="6" s="1"/>
  <c r="DL171" i="6"/>
  <c r="DL186" i="6" a="1"/>
  <c r="DL186" i="6" s="1"/>
  <c r="DL187" i="6"/>
  <c r="BP170" i="6" a="1"/>
  <c r="BP170" i="6" s="1"/>
  <c r="BP171" i="6"/>
  <c r="BP186" i="6" a="1"/>
  <c r="BP186" i="6" s="1"/>
  <c r="BP187" i="6"/>
  <c r="T170" i="6" a="1"/>
  <c r="T170" i="6" s="1"/>
  <c r="T171" i="6"/>
  <c r="T186" i="6" a="1"/>
  <c r="T186" i="6" s="1"/>
  <c r="T187" i="6"/>
  <c r="CZ170" i="6" a="1"/>
  <c r="CZ170" i="6" s="1"/>
  <c r="CZ171" i="6"/>
  <c r="CZ186" i="6" a="1"/>
  <c r="CZ186" i="6" s="1"/>
  <c r="CZ187" i="6"/>
  <c r="J186" i="6" a="1"/>
  <c r="J186" i="6" s="1"/>
  <c r="J170" i="6" a="1"/>
  <c r="J170" i="6" s="1"/>
  <c r="J187" i="6"/>
  <c r="J171" i="6"/>
  <c r="CQ186" i="6" a="1"/>
  <c r="CQ186" i="6" s="1"/>
  <c r="CQ170" i="6" a="1"/>
  <c r="CQ170" i="6" s="1"/>
  <c r="CQ187" i="6"/>
  <c r="CQ171" i="6"/>
  <c r="CA160" i="6"/>
  <c r="CA187" i="6"/>
  <c r="CA186" i="6" a="1"/>
  <c r="CA186" i="6" s="1"/>
  <c r="CA170" i="6" a="1"/>
  <c r="CA170" i="6" s="1"/>
  <c r="CA171" i="6"/>
  <c r="AE160" i="6"/>
  <c r="AE187" i="6"/>
  <c r="AE186" i="6" a="1"/>
  <c r="AE186" i="6" s="1"/>
  <c r="AE171" i="6"/>
  <c r="AE170" i="6" a="1"/>
  <c r="AE170" i="6" s="1"/>
  <c r="DK160" i="6"/>
  <c r="DK187" i="6"/>
  <c r="DK186" i="6" a="1"/>
  <c r="DK186" i="6" s="1"/>
  <c r="DK170" i="6" a="1"/>
  <c r="DK170" i="6" s="1"/>
  <c r="DK171" i="6"/>
  <c r="BO160" i="6"/>
  <c r="BO187" i="6"/>
  <c r="BO186" i="6" a="1"/>
  <c r="BO186" i="6" s="1"/>
  <c r="BO171" i="6"/>
  <c r="BO170" i="6" a="1"/>
  <c r="BO170" i="6" s="1"/>
  <c r="S160" i="6"/>
  <c r="S187" i="6"/>
  <c r="S186" i="6" a="1"/>
  <c r="S186" i="6" s="1"/>
  <c r="S170" i="6" a="1"/>
  <c r="S170" i="6" s="1"/>
  <c r="S171" i="6"/>
  <c r="CY160" i="6"/>
  <c r="CY187" i="6"/>
  <c r="CY186" i="6" a="1"/>
  <c r="CY186" i="6" s="1"/>
  <c r="CY170" i="6" a="1"/>
  <c r="CY170" i="6" s="1"/>
  <c r="CY171" i="6"/>
  <c r="O160" i="6"/>
  <c r="O187" i="6"/>
  <c r="O171" i="6"/>
  <c r="O186" i="6" a="1"/>
  <c r="O186" i="6" s="1"/>
  <c r="O170" i="6" a="1"/>
  <c r="O170" i="6" s="1"/>
  <c r="EQ187" i="6"/>
  <c r="EQ171" i="6"/>
  <c r="EQ186" i="6" a="1"/>
  <c r="EQ186" i="6" s="1"/>
  <c r="EQ170" i="6" a="1"/>
  <c r="EQ170" i="6" s="1"/>
  <c r="AX170" i="6" a="1"/>
  <c r="AX170" i="6" s="1"/>
  <c r="AX187" i="6"/>
  <c r="AX171" i="6"/>
  <c r="AX186" i="6" a="1"/>
  <c r="AX186" i="6" s="1"/>
  <c r="EC160" i="6"/>
  <c r="EC187" i="6"/>
  <c r="EC186" i="6" a="1"/>
  <c r="EC186" i="6" s="1"/>
  <c r="EC171" i="6"/>
  <c r="EC170" i="6" a="1"/>
  <c r="EC170" i="6" s="1"/>
  <c r="EN160" i="6"/>
  <c r="EN186" i="6" a="1"/>
  <c r="EN186" i="6" s="1"/>
  <c r="EN170" i="6" a="1"/>
  <c r="EN170" i="6" s="1"/>
  <c r="EN187" i="6"/>
  <c r="EN171" i="6"/>
  <c r="EA186" i="6" a="1"/>
  <c r="EA186" i="6" s="1"/>
  <c r="EA170" i="6" a="1"/>
  <c r="EA170" i="6" s="1"/>
  <c r="EA187" i="6"/>
  <c r="EA171" i="6"/>
  <c r="CP160" i="6"/>
  <c r="CP186" i="6" a="1"/>
  <c r="CP186" i="6" s="1"/>
  <c r="CP187" i="6"/>
  <c r="CP171" i="6"/>
  <c r="CP170" i="6" a="1"/>
  <c r="CP170" i="6" s="1"/>
  <c r="BE160" i="6"/>
  <c r="BE171" i="6"/>
  <c r="BE186" i="6" a="1"/>
  <c r="BE186" i="6" s="1"/>
  <c r="BE187" i="6"/>
  <c r="BE170" i="6" a="1"/>
  <c r="BE170" i="6" s="1"/>
  <c r="AS160" i="6"/>
  <c r="AS171" i="6"/>
  <c r="AS186" i="6" a="1"/>
  <c r="AS186" i="6" s="1"/>
  <c r="AS187" i="6"/>
  <c r="AS170" i="6" a="1"/>
  <c r="AS170" i="6" s="1"/>
  <c r="BC160" i="6"/>
  <c r="BC187" i="6"/>
  <c r="BC186" i="6" a="1"/>
  <c r="BC186" i="6" s="1"/>
  <c r="BC170" i="6" a="1"/>
  <c r="BC170" i="6" s="1"/>
  <c r="BC171" i="6"/>
  <c r="EI160" i="6"/>
  <c r="EI187" i="6"/>
  <c r="EI186" i="6" a="1"/>
  <c r="EI186" i="6" s="1"/>
  <c r="EI171" i="6"/>
  <c r="EI170" i="6" a="1"/>
  <c r="EI170" i="6" s="1"/>
  <c r="CM160" i="6"/>
  <c r="CM187" i="6"/>
  <c r="CM186" i="6" a="1"/>
  <c r="CM186" i="6" s="1"/>
  <c r="CM170" i="6" a="1"/>
  <c r="CM170" i="6" s="1"/>
  <c r="CM171" i="6"/>
  <c r="AQ160" i="6"/>
  <c r="AQ187" i="6"/>
  <c r="AQ186" i="6" a="1"/>
  <c r="AQ186" i="6" s="1"/>
  <c r="AQ171" i="6"/>
  <c r="AQ170" i="6" a="1"/>
  <c r="AQ170" i="6" s="1"/>
  <c r="DW160" i="6"/>
  <c r="DW187" i="6"/>
  <c r="DW186" i="6" a="1"/>
  <c r="DW186" i="6" s="1"/>
  <c r="DW171" i="6"/>
  <c r="DW170" i="6" a="1"/>
  <c r="DW170" i="6" s="1"/>
  <c r="BZ187" i="6"/>
  <c r="BZ186" i="6" a="1"/>
  <c r="BZ186" i="6" s="1"/>
  <c r="BZ171" i="6"/>
  <c r="BZ170" i="6" a="1"/>
  <c r="BZ170" i="6" s="1"/>
  <c r="AD160" i="6"/>
  <c r="AD187" i="6"/>
  <c r="AD186" i="6" a="1"/>
  <c r="AD186" i="6" s="1"/>
  <c r="AD171" i="6"/>
  <c r="AD170" i="6" a="1"/>
  <c r="AD170" i="6" s="1"/>
  <c r="DJ187" i="6"/>
  <c r="DJ186" i="6" a="1"/>
  <c r="DJ186" i="6" s="1"/>
  <c r="DJ171" i="6"/>
  <c r="DJ170" i="6" a="1"/>
  <c r="DJ170" i="6" s="1"/>
  <c r="BN187" i="6"/>
  <c r="BN186" i="6" a="1"/>
  <c r="BN186" i="6" s="1"/>
  <c r="BN171" i="6"/>
  <c r="BN170" i="6" a="1"/>
  <c r="BN170" i="6" s="1"/>
  <c r="R160" i="6"/>
  <c r="R187" i="6"/>
  <c r="R186" i="6" a="1"/>
  <c r="R186" i="6" s="1"/>
  <c r="R171" i="6"/>
  <c r="R170" i="6" a="1"/>
  <c r="R170" i="6" s="1"/>
  <c r="CX187" i="6"/>
  <c r="CX186" i="6" a="1"/>
  <c r="CX186" i="6" s="1"/>
  <c r="CX171" i="6"/>
  <c r="CX170" i="6" a="1"/>
  <c r="CX170" i="6" s="1"/>
  <c r="K186" i="6" a="1"/>
  <c r="K186" i="6" s="1"/>
  <c r="K170" i="6" a="1"/>
  <c r="K170" i="6" s="1"/>
  <c r="K187" i="6"/>
  <c r="K171" i="6"/>
  <c r="AY160" i="6"/>
  <c r="AY187" i="6"/>
  <c r="AY171" i="6"/>
  <c r="AY186" i="6" a="1"/>
  <c r="AY186" i="6" s="1"/>
  <c r="AY170" i="6" a="1"/>
  <c r="AY170" i="6" s="1"/>
  <c r="BJ170" i="6" a="1"/>
  <c r="BJ170" i="6" s="1"/>
  <c r="BJ187" i="6"/>
  <c r="BJ171" i="6"/>
  <c r="BJ186" i="6" a="1"/>
  <c r="BJ186" i="6" s="1"/>
  <c r="BI160" i="6"/>
  <c r="BI187" i="6"/>
  <c r="BI186" i="6" a="1"/>
  <c r="BI186" i="6" s="1"/>
  <c r="BI171" i="6"/>
  <c r="BI170" i="6" a="1"/>
  <c r="BI170" i="6" s="1"/>
  <c r="EM160" i="6"/>
  <c r="EM186" i="6" a="1"/>
  <c r="EM186" i="6" s="1"/>
  <c r="EM170" i="6" a="1"/>
  <c r="EM170" i="6" s="1"/>
  <c r="EM187" i="6"/>
  <c r="EM171" i="6"/>
  <c r="BF160" i="6"/>
  <c r="BF186" i="6" a="1"/>
  <c r="BF186" i="6" s="1"/>
  <c r="BF171" i="6"/>
  <c r="BF170" i="6" a="1"/>
  <c r="BF170" i="6" s="1"/>
  <c r="BF187" i="6"/>
  <c r="AT160" i="6"/>
  <c r="AT186" i="6" a="1"/>
  <c r="AT186" i="6" s="1"/>
  <c r="AT187" i="6"/>
  <c r="AT170" i="6" a="1"/>
  <c r="AT170" i="6" s="1"/>
  <c r="AT171" i="6"/>
  <c r="EK160" i="6"/>
  <c r="EK171" i="6"/>
  <c r="EK186" i="6" a="1"/>
  <c r="EK186" i="6" s="1"/>
  <c r="EK187" i="6"/>
  <c r="EK170" i="6" a="1"/>
  <c r="EK170" i="6" s="1"/>
  <c r="CO160" i="6"/>
  <c r="CO171" i="6"/>
  <c r="CO186" i="6" a="1"/>
  <c r="CO186" i="6" s="1"/>
  <c r="CO187" i="6"/>
  <c r="CO170" i="6" a="1"/>
  <c r="CO170" i="6" s="1"/>
  <c r="DY160" i="6"/>
  <c r="DY171" i="6"/>
  <c r="DY186" i="6" a="1"/>
  <c r="DY186" i="6" s="1"/>
  <c r="DY187" i="6"/>
  <c r="DY170" i="6" a="1"/>
  <c r="DY170" i="6" s="1"/>
  <c r="BB187" i="6"/>
  <c r="BB186" i="6" a="1"/>
  <c r="BB186" i="6" s="1"/>
  <c r="BB171" i="6"/>
  <c r="BB170" i="6" a="1"/>
  <c r="BB170" i="6" s="1"/>
  <c r="EH160" i="6"/>
  <c r="EH187" i="6"/>
  <c r="EH186" i="6" a="1"/>
  <c r="EH186" i="6" s="1"/>
  <c r="EH171" i="6"/>
  <c r="EH170" i="6" a="1"/>
  <c r="EH170" i="6" s="1"/>
  <c r="CL187" i="6"/>
  <c r="CL186" i="6" a="1"/>
  <c r="CL186" i="6" s="1"/>
  <c r="CL171" i="6"/>
  <c r="CL170" i="6" a="1"/>
  <c r="CL170" i="6" s="1"/>
  <c r="AP187" i="6"/>
  <c r="AP186" i="6" a="1"/>
  <c r="AP186" i="6" s="1"/>
  <c r="AP171" i="6"/>
  <c r="AP170" i="6" a="1"/>
  <c r="AP170" i="6" s="1"/>
  <c r="DV187" i="6"/>
  <c r="DV186" i="6" a="1"/>
  <c r="DV186" i="6" s="1"/>
  <c r="DV171" i="6"/>
  <c r="DV170" i="6" a="1"/>
  <c r="DV170" i="6" s="1"/>
  <c r="BY187" i="6"/>
  <c r="BY186" i="6" a="1"/>
  <c r="BY186" i="6" s="1"/>
  <c r="BY171" i="6"/>
  <c r="BY170" i="6" a="1"/>
  <c r="BY170" i="6" s="1"/>
  <c r="AC187" i="6"/>
  <c r="AC186" i="6" a="1"/>
  <c r="AC186" i="6" s="1"/>
  <c r="AC171" i="6"/>
  <c r="AC170" i="6" a="1"/>
  <c r="AC170" i="6" s="1"/>
  <c r="DI187" i="6"/>
  <c r="DI186" i="6" a="1"/>
  <c r="DI186" i="6" s="1"/>
  <c r="DI171" i="6"/>
  <c r="DI170" i="6" a="1"/>
  <c r="DI170" i="6" s="1"/>
  <c r="BM187" i="6"/>
  <c r="BM186" i="6" a="1"/>
  <c r="BM186" i="6" s="1"/>
  <c r="BM171" i="6"/>
  <c r="BM170" i="6" a="1"/>
  <c r="BM170" i="6" s="1"/>
  <c r="Q187" i="6"/>
  <c r="Q186" i="6" a="1"/>
  <c r="Q186" i="6" s="1"/>
  <c r="Q171" i="6"/>
  <c r="Q170" i="6" a="1"/>
  <c r="Q170" i="6" s="1"/>
  <c r="CW187" i="6"/>
  <c r="CW186" i="6" a="1"/>
  <c r="CW186" i="6" s="1"/>
  <c r="CW171" i="6"/>
  <c r="CW170" i="6" a="1"/>
  <c r="CW170" i="6" s="1"/>
  <c r="H170" i="6" a="1"/>
  <c r="H170" i="6" s="1"/>
  <c r="H171" i="6"/>
  <c r="H186" i="6" a="1"/>
  <c r="H186" i="6" s="1"/>
  <c r="H187" i="6"/>
  <c r="CU187" i="6"/>
  <c r="CU171" i="6"/>
  <c r="CU186" i="6" a="1"/>
  <c r="CU186" i="6" s="1"/>
  <c r="CU170" i="6" a="1"/>
  <c r="CU170" i="6" s="1"/>
  <c r="CT170" i="6" a="1"/>
  <c r="CT170" i="6" s="1"/>
  <c r="CT187" i="6"/>
  <c r="CT171" i="6"/>
  <c r="CT186" i="6" a="1"/>
  <c r="CT186" i="6" s="1"/>
  <c r="AW160" i="6"/>
  <c r="AW187" i="6"/>
  <c r="AW186" i="6" a="1"/>
  <c r="AW186" i="6" s="1"/>
  <c r="AW171" i="6"/>
  <c r="AW170" i="6" a="1"/>
  <c r="AW170" i="6" s="1"/>
  <c r="BH160" i="6"/>
  <c r="BH186" i="6" a="1"/>
  <c r="BH186" i="6" s="1"/>
  <c r="BH187" i="6"/>
  <c r="BH171" i="6"/>
  <c r="BH170" i="6" a="1"/>
  <c r="BH170" i="6" s="1"/>
  <c r="AU186" i="6" a="1"/>
  <c r="AU186" i="6" s="1"/>
  <c r="AU170" i="6" a="1"/>
  <c r="AU170" i="6" s="1"/>
  <c r="AU187" i="6"/>
  <c r="AU171" i="6"/>
  <c r="EL160" i="6"/>
  <c r="EL186" i="6" a="1"/>
  <c r="EL186" i="6" s="1"/>
  <c r="EL171" i="6"/>
  <c r="EL187" i="6"/>
  <c r="EL170" i="6" a="1"/>
  <c r="EL170" i="6" s="1"/>
  <c r="ES160" i="6"/>
  <c r="ES187" i="6"/>
  <c r="ES186" i="6" a="1"/>
  <c r="ES186" i="6" s="1"/>
  <c r="ES171" i="6"/>
  <c r="ES170" i="6" a="1"/>
  <c r="ES170" i="6" s="1"/>
  <c r="BD160" i="6"/>
  <c r="BD170" i="6" a="1"/>
  <c r="BD170" i="6" s="1"/>
  <c r="BD171" i="6"/>
  <c r="BD186" i="6" a="1"/>
  <c r="BD186" i="6" s="1"/>
  <c r="BD187" i="6"/>
  <c r="EJ160" i="6"/>
  <c r="EJ170" i="6" a="1"/>
  <c r="EJ170" i="6" s="1"/>
  <c r="EJ171" i="6"/>
  <c r="EJ186" i="6" a="1"/>
  <c r="EJ186" i="6" s="1"/>
  <c r="EJ187" i="6"/>
  <c r="CN170" i="6" a="1"/>
  <c r="CN170" i="6" s="1"/>
  <c r="CN171" i="6"/>
  <c r="CN186" i="6" a="1"/>
  <c r="CN186" i="6" s="1"/>
  <c r="CN187" i="6"/>
  <c r="AR160" i="6"/>
  <c r="AR170" i="6" a="1"/>
  <c r="AR170" i="6" s="1"/>
  <c r="AR171" i="6"/>
  <c r="AR186" i="6" a="1"/>
  <c r="AR186" i="6" s="1"/>
  <c r="AR187" i="6"/>
  <c r="DX170" i="6" a="1"/>
  <c r="DX170" i="6" s="1"/>
  <c r="DX171" i="6"/>
  <c r="DX186" i="6" a="1"/>
  <c r="DX186" i="6" s="1"/>
  <c r="DX187" i="6"/>
  <c r="BA160" i="6"/>
  <c r="BA187" i="6"/>
  <c r="BA186" i="6" a="1"/>
  <c r="BA186" i="6" s="1"/>
  <c r="BA171" i="6"/>
  <c r="BA170" i="6" a="1"/>
  <c r="BA170" i="6" s="1"/>
  <c r="EG160" i="6"/>
  <c r="EG187" i="6"/>
  <c r="EG186" i="6" a="1"/>
  <c r="EG186" i="6" s="1"/>
  <c r="EG171" i="6"/>
  <c r="EG170" i="6" a="1"/>
  <c r="EG170" i="6" s="1"/>
  <c r="CK160" i="6"/>
  <c r="CK187" i="6"/>
  <c r="CK186" i="6" a="1"/>
  <c r="CK186" i="6" s="1"/>
  <c r="CK171" i="6"/>
  <c r="CK170" i="6" a="1"/>
  <c r="CK170" i="6" s="1"/>
  <c r="AO187" i="6"/>
  <c r="AO186" i="6" a="1"/>
  <c r="AO186" i="6" s="1"/>
  <c r="AO171" i="6"/>
  <c r="AO170" i="6" a="1"/>
  <c r="AO170" i="6" s="1"/>
  <c r="DU160" i="6"/>
  <c r="DU187" i="6"/>
  <c r="DU186" i="6" a="1"/>
  <c r="DU186" i="6" s="1"/>
  <c r="DU171" i="6"/>
  <c r="DU170" i="6" a="1"/>
  <c r="DU170" i="6" s="1"/>
  <c r="CJ186" i="6" a="1"/>
  <c r="CJ186" i="6" s="1"/>
  <c r="CJ171" i="6"/>
  <c r="CJ187" i="6"/>
  <c r="CJ170" i="6" a="1"/>
  <c r="CJ170" i="6" s="1"/>
  <c r="AN186" i="6" a="1"/>
  <c r="AN186" i="6" s="1"/>
  <c r="AN171" i="6"/>
  <c r="AN170" i="6" a="1"/>
  <c r="AN170" i="6" s="1"/>
  <c r="AN187" i="6"/>
  <c r="DT186" i="6" a="1"/>
  <c r="DT186" i="6" s="1"/>
  <c r="DT171" i="6"/>
  <c r="DT170" i="6" a="1"/>
  <c r="DT170" i="6" s="1"/>
  <c r="DT187" i="6"/>
  <c r="BX186" i="6" a="1"/>
  <c r="BX186" i="6" s="1"/>
  <c r="BX171" i="6"/>
  <c r="BX187" i="6"/>
  <c r="BX170" i="6" a="1"/>
  <c r="BX170" i="6" s="1"/>
  <c r="AB186" i="6" a="1"/>
  <c r="AB186" i="6" s="1"/>
  <c r="AB171" i="6"/>
  <c r="AB187" i="6"/>
  <c r="AB170" i="6" a="1"/>
  <c r="AB170" i="6" s="1"/>
  <c r="DH186" i="6" a="1"/>
  <c r="DH186" i="6" s="1"/>
  <c r="DH171" i="6"/>
  <c r="DH170" i="6" a="1"/>
  <c r="DH170" i="6" s="1"/>
  <c r="DH187" i="6"/>
  <c r="M187" i="6"/>
  <c r="M186" i="6" a="1"/>
  <c r="M186" i="6" s="1"/>
  <c r="M171" i="6"/>
  <c r="M170" i="6" a="1"/>
  <c r="M170" i="6" s="1"/>
  <c r="BK187" i="6"/>
  <c r="BK171" i="6"/>
  <c r="BK186" i="6" a="1"/>
  <c r="BK186" i="6" s="1"/>
  <c r="BK170" i="6" a="1"/>
  <c r="BK170" i="6" s="1"/>
  <c r="BL186" i="6" a="1"/>
  <c r="BL186" i="6" s="1"/>
  <c r="BL171" i="6"/>
  <c r="BL170" i="6" a="1"/>
  <c r="BL170" i="6" s="1"/>
  <c r="BL187" i="6"/>
  <c r="ER186" i="6" a="1"/>
  <c r="ER186" i="6" s="1"/>
  <c r="ER171" i="6"/>
  <c r="ER187" i="6"/>
  <c r="ER170" i="6" a="1"/>
  <c r="ER170" i="6" s="1"/>
  <c r="CV186" i="6" a="1"/>
  <c r="CV186" i="6" s="1"/>
  <c r="CV171" i="6"/>
  <c r="CV170" i="6" a="1"/>
  <c r="CV170" i="6" s="1"/>
  <c r="CV187" i="6"/>
  <c r="AZ186" i="6" a="1"/>
  <c r="AZ186" i="6" s="1"/>
  <c r="AZ187" i="6"/>
  <c r="AZ171" i="6"/>
  <c r="AZ170" i="6" a="1"/>
  <c r="AZ170" i="6" s="1"/>
  <c r="EF186" i="6" a="1"/>
  <c r="EF186" i="6" s="1"/>
  <c r="EF171" i="6"/>
  <c r="EF170" i="6" a="1"/>
  <c r="EF170" i="6" s="1"/>
  <c r="EF187" i="6"/>
  <c r="CI187" i="6"/>
  <c r="CI171" i="6"/>
  <c r="CI186" i="6" a="1"/>
  <c r="CI186" i="6" s="1"/>
  <c r="CI170" i="6" a="1"/>
  <c r="CI170" i="6" s="1"/>
  <c r="AM160" i="6"/>
  <c r="AM187" i="6"/>
  <c r="AM171" i="6"/>
  <c r="AM186" i="6" a="1"/>
  <c r="AM186" i="6" s="1"/>
  <c r="AM170" i="6" a="1"/>
  <c r="AM170" i="6" s="1"/>
  <c r="DS187" i="6"/>
  <c r="DS171" i="6"/>
  <c r="DS186" i="6" a="1"/>
  <c r="DS186" i="6" s="1"/>
  <c r="DS170" i="6" a="1"/>
  <c r="DS170" i="6" s="1"/>
  <c r="BW187" i="6"/>
  <c r="BW171" i="6"/>
  <c r="BW186" i="6" a="1"/>
  <c r="BW186" i="6" s="1"/>
  <c r="BW170" i="6" a="1"/>
  <c r="BW170" i="6" s="1"/>
  <c r="AA187" i="6"/>
  <c r="AA171" i="6"/>
  <c r="AA186" i="6" a="1"/>
  <c r="AA186" i="6" s="1"/>
  <c r="AA170" i="6" a="1"/>
  <c r="AA170" i="6" s="1"/>
  <c r="DG187" i="6"/>
  <c r="DG171" i="6"/>
  <c r="DG186" i="6" a="1"/>
  <c r="DG186" i="6" s="1"/>
  <c r="DG170" i="6" a="1"/>
  <c r="DG170" i="6" s="1"/>
  <c r="I171" i="6"/>
  <c r="I186" i="6" a="1"/>
  <c r="I186" i="6" s="1"/>
  <c r="I187" i="6"/>
  <c r="I170" i="6" a="1"/>
  <c r="I170" i="6" s="1"/>
  <c r="E160" i="6"/>
  <c r="E187" i="6"/>
  <c r="E186" i="6" a="1"/>
  <c r="E186" i="6" s="1"/>
  <c r="E171" i="6"/>
  <c r="E170" i="6" a="1"/>
  <c r="E170" i="6" s="1"/>
  <c r="F160" i="6"/>
  <c r="CB160" i="6"/>
  <c r="CN160" i="6"/>
  <c r="DX160" i="6"/>
  <c r="AO160" i="6"/>
  <c r="G160" i="6"/>
  <c r="V160" i="6"/>
  <c r="CC160" i="6"/>
  <c r="DM160" i="6"/>
  <c r="BQ160" i="6"/>
  <c r="DA160" i="6"/>
  <c r="AF160" i="6"/>
  <c r="BJ160" i="6"/>
  <c r="CG160" i="6"/>
  <c r="DQ160" i="6"/>
  <c r="BU160" i="6"/>
  <c r="DE160" i="6"/>
  <c r="K160" i="6"/>
  <c r="CH160" i="6"/>
  <c r="DR160" i="6"/>
  <c r="EP160" i="6"/>
  <c r="CT160" i="6"/>
  <c r="AX160" i="6"/>
  <c r="ED160" i="6"/>
  <c r="AI160" i="6"/>
  <c r="BB160" i="6"/>
  <c r="CL160" i="6"/>
  <c r="AP160" i="6"/>
  <c r="DV160" i="6"/>
  <c r="AA160" i="6"/>
  <c r="BV160" i="6"/>
  <c r="DF160" i="6"/>
  <c r="Y160" i="6"/>
  <c r="CE160" i="6"/>
  <c r="DO160" i="6"/>
  <c r="P160" i="6"/>
  <c r="BG160" i="6"/>
  <c r="CQ160" i="6"/>
  <c r="AU160" i="6"/>
  <c r="EA160" i="6"/>
  <c r="DL160" i="6"/>
  <c r="BP160" i="6"/>
  <c r="CZ160" i="6"/>
  <c r="AB160" i="6"/>
  <c r="M160" i="6"/>
  <c r="BL160" i="6"/>
  <c r="ER160" i="6"/>
  <c r="AK160" i="6"/>
  <c r="CF160" i="6"/>
  <c r="DP160" i="6"/>
  <c r="BT160" i="6"/>
  <c r="DD160" i="6"/>
  <c r="BS160" i="6"/>
  <c r="DC160" i="6"/>
  <c r="T160" i="6"/>
  <c r="J160" i="6"/>
  <c r="BZ160" i="6"/>
  <c r="DJ160" i="6"/>
  <c r="BN160" i="6"/>
  <c r="CX160" i="6"/>
  <c r="BY160" i="6"/>
  <c r="DI160" i="6"/>
  <c r="BM160" i="6"/>
  <c r="Q160" i="6"/>
  <c r="CW160" i="6"/>
  <c r="H160" i="6"/>
  <c r="U160" i="6"/>
  <c r="AN160" i="6"/>
  <c r="AZ160" i="6"/>
  <c r="CI160" i="6"/>
  <c r="DS160" i="6"/>
  <c r="BW160" i="6"/>
  <c r="DG160" i="6"/>
  <c r="BK160" i="6"/>
  <c r="EQ160" i="6"/>
  <c r="CU160" i="6"/>
  <c r="EE160" i="6"/>
  <c r="L160" i="6"/>
  <c r="N160" i="6"/>
  <c r="AC160" i="6"/>
  <c r="CJ160" i="6"/>
  <c r="DT160" i="6"/>
  <c r="BX160" i="6"/>
  <c r="DH160" i="6"/>
  <c r="CV160" i="6"/>
  <c r="EF160" i="6"/>
  <c r="I160" i="6"/>
  <c r="DL16" i="6"/>
  <c r="DM15" i="6"/>
  <c r="EO248" i="6"/>
  <c r="EO249" i="6" s="1"/>
  <c r="EM259" i="6"/>
  <c r="EO37" i="12"/>
  <c r="EO45" i="12" s="1"/>
  <c r="EO83" i="12" s="1"/>
  <c r="EO149" i="12" s="1"/>
  <c r="EN257" i="6"/>
  <c r="EN250" i="6"/>
  <c r="EO255" i="6"/>
  <c r="EO256" i="6" s="1"/>
  <c r="M74" i="41"/>
  <c r="D205" i="11"/>
  <c r="F158" i="3" s="1"/>
  <c r="ER195" i="11"/>
  <c r="ES195" i="11"/>
  <c r="E195" i="11"/>
  <c r="E147" i="3" s="1"/>
  <c r="E149" i="3" s="1"/>
  <c r="D78" i="10" s="1"/>
  <c r="F195" i="11"/>
  <c r="G195" i="11"/>
  <c r="H195" i="11"/>
  <c r="I195" i="11"/>
  <c r="J195" i="11"/>
  <c r="K195" i="11"/>
  <c r="L195" i="11"/>
  <c r="M195" i="11"/>
  <c r="N195" i="11"/>
  <c r="O195" i="11"/>
  <c r="P195" i="11"/>
  <c r="Q195" i="11"/>
  <c r="R195" i="11"/>
  <c r="S195" i="11"/>
  <c r="T195" i="11"/>
  <c r="U195" i="11"/>
  <c r="V195" i="11"/>
  <c r="W195" i="11"/>
  <c r="X195" i="11"/>
  <c r="Y195" i="11"/>
  <c r="Z195" i="11"/>
  <c r="AA195" i="11"/>
  <c r="AB195" i="11"/>
  <c r="AC195" i="11"/>
  <c r="AD195" i="11"/>
  <c r="AE195" i="11"/>
  <c r="AF195" i="11"/>
  <c r="AG195" i="11"/>
  <c r="AH195" i="11"/>
  <c r="AI195" i="11"/>
  <c r="AK195" i="11"/>
  <c r="AJ195" i="11"/>
  <c r="AL195" i="11"/>
  <c r="AM195" i="11"/>
  <c r="AN195" i="11"/>
  <c r="AO195" i="11"/>
  <c r="AP195" i="11"/>
  <c r="AQ195" i="11"/>
  <c r="AR195" i="11"/>
  <c r="AS195" i="11"/>
  <c r="AT195" i="11"/>
  <c r="AU195" i="11"/>
  <c r="AV195" i="11"/>
  <c r="AW195" i="11"/>
  <c r="AX195" i="11"/>
  <c r="AY195" i="11"/>
  <c r="AZ195" i="11"/>
  <c r="BA195" i="11"/>
  <c r="BB195" i="11"/>
  <c r="BC195" i="11"/>
  <c r="BD195" i="11"/>
  <c r="BE195" i="11"/>
  <c r="BF195" i="11"/>
  <c r="BG195" i="11"/>
  <c r="BH195" i="11"/>
  <c r="BI195" i="11"/>
  <c r="BJ195" i="11"/>
  <c r="BK195" i="11"/>
  <c r="BM195" i="11"/>
  <c r="BL195" i="11"/>
  <c r="BN195" i="11"/>
  <c r="BO195" i="11"/>
  <c r="BQ195" i="11"/>
  <c r="BP195" i="11"/>
  <c r="BS195" i="11"/>
  <c r="BR195" i="11"/>
  <c r="BU195" i="11"/>
  <c r="BT195" i="11"/>
  <c r="BW195" i="11"/>
  <c r="BV195" i="11"/>
  <c r="BX195" i="11"/>
  <c r="BY195" i="11"/>
  <c r="CA195" i="11"/>
  <c r="BZ195" i="11"/>
  <c r="CB195" i="11"/>
  <c r="CD195" i="11"/>
  <c r="CE195" i="11"/>
  <c r="CC195" i="11"/>
  <c r="CG195" i="11"/>
  <c r="CF195" i="11"/>
  <c r="CH195" i="11"/>
  <c r="CI195" i="11"/>
  <c r="CJ195" i="11"/>
  <c r="CK195" i="11"/>
  <c r="CL195" i="11"/>
  <c r="CM195" i="11"/>
  <c r="CN195" i="11"/>
  <c r="CO195" i="11"/>
  <c r="CP195" i="11"/>
  <c r="CQ195" i="11"/>
  <c r="CR195" i="11"/>
  <c r="CS195" i="11"/>
  <c r="CT195" i="11"/>
  <c r="CU195" i="11"/>
  <c r="CV195" i="11"/>
  <c r="CW195" i="11"/>
  <c r="CX195" i="11"/>
  <c r="CY195" i="11"/>
  <c r="DA195" i="11"/>
  <c r="CZ195" i="11"/>
  <c r="DB195" i="11"/>
  <c r="DC195" i="11"/>
  <c r="DD195" i="11"/>
  <c r="DE195" i="11"/>
  <c r="DF195" i="11"/>
  <c r="DG195" i="11"/>
  <c r="DH195" i="11"/>
  <c r="DI195" i="11"/>
  <c r="DJ195" i="11"/>
  <c r="DK195" i="11"/>
  <c r="DL195" i="11"/>
  <c r="DM195" i="11"/>
  <c r="DN195" i="11"/>
  <c r="DO195" i="11"/>
  <c r="DP195" i="11"/>
  <c r="DQ195" i="11"/>
  <c r="DR195" i="11"/>
  <c r="DS195" i="11"/>
  <c r="DT195" i="11"/>
  <c r="DU195" i="11"/>
  <c r="DV195" i="11"/>
  <c r="DW195" i="11"/>
  <c r="DX195" i="11"/>
  <c r="DY195" i="11"/>
  <c r="DZ195" i="11"/>
  <c r="EA195" i="11"/>
  <c r="EB195" i="11"/>
  <c r="EC195" i="11"/>
  <c r="ED195" i="11"/>
  <c r="EE195" i="11"/>
  <c r="EF195" i="11"/>
  <c r="EG195" i="11"/>
  <c r="EH195" i="11"/>
  <c r="EI195" i="11"/>
  <c r="EJ195" i="11"/>
  <c r="EK195" i="11"/>
  <c r="EL195" i="11"/>
  <c r="EM195" i="11"/>
  <c r="EN195" i="11"/>
  <c r="EO195" i="11"/>
  <c r="EP195" i="11"/>
  <c r="ES194" i="11"/>
  <c r="E194" i="11"/>
  <c r="D147" i="3" s="1"/>
  <c r="D149" i="3" s="1"/>
  <c r="D77" i="10" s="1"/>
  <c r="F194" i="11"/>
  <c r="H194" i="11"/>
  <c r="G194" i="11"/>
  <c r="I194" i="11"/>
  <c r="J194" i="11"/>
  <c r="L194" i="11"/>
  <c r="K194" i="11"/>
  <c r="M194" i="11"/>
  <c r="N194" i="11"/>
  <c r="O194" i="11"/>
  <c r="P194" i="11"/>
  <c r="R194" i="11"/>
  <c r="S194" i="11"/>
  <c r="Q194" i="11"/>
  <c r="T194" i="11"/>
  <c r="U194" i="11"/>
  <c r="W194" i="11"/>
  <c r="V194" i="11"/>
  <c r="X194" i="11"/>
  <c r="Y194" i="11"/>
  <c r="Z194" i="11"/>
  <c r="AA194" i="11"/>
  <c r="AB194" i="11"/>
  <c r="AC194" i="11"/>
  <c r="AD194" i="11"/>
  <c r="AE194" i="11"/>
  <c r="AF194" i="11"/>
  <c r="AG194" i="11"/>
  <c r="AH194" i="11"/>
  <c r="AI194" i="11"/>
  <c r="AJ194" i="11"/>
  <c r="AK194" i="11"/>
  <c r="AL194" i="11"/>
  <c r="AM194" i="11"/>
  <c r="AN194" i="11"/>
  <c r="AO194" i="11"/>
  <c r="AP194" i="11"/>
  <c r="AQ194" i="11"/>
  <c r="AR194" i="11"/>
  <c r="AS194" i="11"/>
  <c r="AT194" i="11"/>
  <c r="AU194" i="11"/>
  <c r="AV194" i="11"/>
  <c r="AW194" i="11"/>
  <c r="AX194" i="11"/>
  <c r="AY194" i="11"/>
  <c r="AZ194" i="11"/>
  <c r="BA194" i="11"/>
  <c r="BB194" i="11"/>
  <c r="BD194" i="11"/>
  <c r="BC194" i="11"/>
  <c r="BE194" i="11"/>
  <c r="BF194" i="11"/>
  <c r="BG194" i="11"/>
  <c r="BH194" i="11"/>
  <c r="BI194" i="11"/>
  <c r="BJ194" i="11"/>
  <c r="BK194" i="11"/>
  <c r="BL194" i="11"/>
  <c r="BN194" i="11"/>
  <c r="BM194" i="11"/>
  <c r="BO194" i="11"/>
  <c r="BP194" i="11"/>
  <c r="BQ194" i="11"/>
  <c r="BR194" i="11"/>
  <c r="BS194" i="11"/>
  <c r="BT194" i="11"/>
  <c r="BU194" i="11"/>
  <c r="BV194" i="11"/>
  <c r="BW194" i="11"/>
  <c r="BX194" i="11"/>
  <c r="BY194" i="11"/>
  <c r="BZ194" i="11"/>
  <c r="CA194" i="11"/>
  <c r="CB194" i="11"/>
  <c r="CC194" i="11"/>
  <c r="CD194" i="11"/>
  <c r="CE194" i="11"/>
  <c r="CF194" i="11"/>
  <c r="CG194" i="11"/>
  <c r="CH194" i="11"/>
  <c r="CI194" i="11"/>
  <c r="CJ194" i="11"/>
  <c r="CK194" i="11"/>
  <c r="CL194" i="11"/>
  <c r="CM194" i="11"/>
  <c r="CN194" i="11"/>
  <c r="CO194" i="11"/>
  <c r="CP194" i="11"/>
  <c r="CQ194" i="11"/>
  <c r="CR194" i="11"/>
  <c r="CS194" i="11"/>
  <c r="CT194" i="11"/>
  <c r="CU194" i="11"/>
  <c r="CV194" i="11"/>
  <c r="CW194" i="11"/>
  <c r="CX194" i="11"/>
  <c r="CY194" i="11"/>
  <c r="DA194" i="11"/>
  <c r="CZ194" i="11"/>
  <c r="DB194" i="11"/>
  <c r="DC194" i="11"/>
  <c r="DD194" i="11"/>
  <c r="DE194" i="11"/>
  <c r="DF194" i="11"/>
  <c r="DG194" i="11"/>
  <c r="DH194" i="11"/>
  <c r="DI194" i="11"/>
  <c r="DJ194" i="11"/>
  <c r="DK194" i="11"/>
  <c r="DL194" i="11"/>
  <c r="DM194" i="11"/>
  <c r="DN194" i="11"/>
  <c r="DO194" i="11"/>
  <c r="DP194" i="11"/>
  <c r="DR194" i="11"/>
  <c r="DQ194" i="11"/>
  <c r="DS194" i="11"/>
  <c r="DT194" i="11"/>
  <c r="DU194" i="11"/>
  <c r="DV194" i="11"/>
  <c r="DW194" i="11"/>
  <c r="DX194" i="11"/>
  <c r="DY194" i="11"/>
  <c r="DZ194" i="11"/>
  <c r="EA194" i="11"/>
  <c r="EB194" i="11"/>
  <c r="EC194" i="11"/>
  <c r="ED194" i="11"/>
  <c r="EE194" i="11"/>
  <c r="EF194" i="11"/>
  <c r="EG194" i="11"/>
  <c r="EH194" i="11"/>
  <c r="EI194" i="11"/>
  <c r="EJ194" i="11"/>
  <c r="EK194" i="11"/>
  <c r="EL194" i="11"/>
  <c r="EM194" i="11"/>
  <c r="EN194" i="11"/>
  <c r="EO194" i="11"/>
  <c r="EQ194" i="11"/>
  <c r="ER194" i="11"/>
  <c r="EN149" i="12"/>
  <c r="EP31" i="12"/>
  <c r="EP37" i="12" s="1"/>
  <c r="EP45" i="12" s="1"/>
  <c r="EP208" i="12" s="1"/>
  <c r="EP224" i="12" s="1"/>
  <c r="EP225" i="12" s="1"/>
  <c r="EP226" i="12" s="1"/>
  <c r="EN85" i="12"/>
  <c r="EN87" i="12" s="1"/>
  <c r="EN113" i="12" s="1"/>
  <c r="EN148" i="12"/>
  <c r="EQ17" i="6"/>
  <c r="EQ26" i="11"/>
  <c r="ER22" i="11"/>
  <c r="EQ29" i="12"/>
  <c r="EQ30" i="12"/>
  <c r="ER25" i="11"/>
  <c r="ER21" i="11"/>
  <c r="EQ28" i="12"/>
  <c r="ES193" i="11"/>
  <c r="F193" i="11"/>
  <c r="E193" i="11"/>
  <c r="H193" i="11"/>
  <c r="G193" i="11"/>
  <c r="I193" i="11"/>
  <c r="J193" i="11"/>
  <c r="L193" i="11"/>
  <c r="K193" i="11"/>
  <c r="M193" i="11"/>
  <c r="N193" i="11"/>
  <c r="P193" i="11"/>
  <c r="O193" i="11"/>
  <c r="R193" i="11"/>
  <c r="Q193" i="11"/>
  <c r="S193" i="11"/>
  <c r="T193" i="11"/>
  <c r="V193" i="11"/>
  <c r="U193" i="11"/>
  <c r="W193" i="11"/>
  <c r="X193" i="11"/>
  <c r="Z193" i="11"/>
  <c r="Y193" i="11"/>
  <c r="AA193" i="11"/>
  <c r="AC193" i="11"/>
  <c r="AB193" i="11"/>
  <c r="AE193" i="11"/>
  <c r="AD193" i="11"/>
  <c r="AF193" i="11"/>
  <c r="AG193" i="11"/>
  <c r="AI193" i="11"/>
  <c r="AH193" i="11"/>
  <c r="AK193" i="11"/>
  <c r="AJ193" i="11"/>
  <c r="AL193" i="11"/>
  <c r="AN193" i="11"/>
  <c r="AM193" i="11"/>
  <c r="AO193" i="11"/>
  <c r="AP193" i="11"/>
  <c r="AQ193" i="11"/>
  <c r="AS193" i="11"/>
  <c r="AR193" i="11"/>
  <c r="AU193" i="11"/>
  <c r="AT193" i="11"/>
  <c r="AW193" i="11"/>
  <c r="AV193" i="11"/>
  <c r="AX193" i="11"/>
  <c r="AY193" i="11"/>
  <c r="BA193" i="11"/>
  <c r="AZ193" i="11"/>
  <c r="BC193" i="11"/>
  <c r="BB193" i="11"/>
  <c r="BE193" i="11"/>
  <c r="BD193" i="11"/>
  <c r="BF193" i="11"/>
  <c r="BH193" i="11"/>
  <c r="BG193" i="11"/>
  <c r="BJ193" i="11"/>
  <c r="BI193" i="11"/>
  <c r="BK193" i="11"/>
  <c r="BM193" i="11"/>
  <c r="BL193" i="11"/>
  <c r="BN193" i="11"/>
  <c r="BO193" i="11"/>
  <c r="BP193" i="11"/>
  <c r="BR193" i="11"/>
  <c r="BQ193" i="11"/>
  <c r="BS193" i="11"/>
  <c r="BT193" i="11"/>
  <c r="BU193" i="11"/>
  <c r="BV193" i="11"/>
  <c r="BW193" i="11"/>
  <c r="BX193" i="11"/>
  <c r="BZ193" i="11"/>
  <c r="BY193" i="11"/>
  <c r="CA193" i="11"/>
  <c r="CB193" i="11"/>
  <c r="CC193" i="11"/>
  <c r="CE193" i="11"/>
  <c r="CD193" i="11"/>
  <c r="CF193" i="11"/>
  <c r="CH193" i="11"/>
  <c r="CG193" i="11"/>
  <c r="CI193" i="11"/>
  <c r="CK193" i="11"/>
  <c r="CJ193" i="11"/>
  <c r="CL193" i="11"/>
  <c r="CN193" i="11"/>
  <c r="CM193" i="11"/>
  <c r="CP193" i="11"/>
  <c r="CO193" i="11"/>
  <c r="CQ193" i="11"/>
  <c r="CR193" i="11"/>
  <c r="CS193" i="11"/>
  <c r="CU193" i="11"/>
  <c r="CT193" i="11"/>
  <c r="CW193" i="11"/>
  <c r="CV193" i="11"/>
  <c r="CY193" i="11"/>
  <c r="CX193" i="11"/>
  <c r="DA193" i="11"/>
  <c r="CZ193" i="11"/>
  <c r="DB193" i="11"/>
  <c r="DC193" i="11"/>
  <c r="DE193" i="11"/>
  <c r="DD193" i="11"/>
  <c r="DG193" i="11"/>
  <c r="DF193" i="11"/>
  <c r="DH193" i="11"/>
  <c r="DJ193" i="11"/>
  <c r="DI193" i="11"/>
  <c r="DK193" i="11"/>
  <c r="DM193" i="11"/>
  <c r="DL193" i="11"/>
  <c r="DN193" i="11"/>
  <c r="DP193" i="11"/>
  <c r="DO193" i="11"/>
  <c r="DR193" i="11"/>
  <c r="DQ193" i="11"/>
  <c r="DT193" i="11"/>
  <c r="DS193" i="11"/>
  <c r="DU193" i="11"/>
  <c r="DW193" i="11"/>
  <c r="DV193" i="11"/>
  <c r="DY193" i="11"/>
  <c r="DX193" i="11"/>
  <c r="EA193" i="11"/>
  <c r="DZ193" i="11"/>
  <c r="EB193" i="11"/>
  <c r="ED193" i="11"/>
  <c r="EC193" i="11"/>
  <c r="EF193" i="11"/>
  <c r="EE193" i="11"/>
  <c r="EI193" i="11"/>
  <c r="EG193" i="11"/>
  <c r="EH193" i="11"/>
  <c r="EJ193" i="11"/>
  <c r="EL193" i="11"/>
  <c r="EK193" i="11"/>
  <c r="EM193" i="11"/>
  <c r="EO193" i="11"/>
  <c r="EQ193" i="11"/>
  <c r="EN193" i="11"/>
  <c r="EP193" i="11"/>
  <c r="ES172" i="11"/>
  <c r="ES25" i="12" s="1"/>
  <c r="ES26" i="12" s="1"/>
  <c r="EP392" i="6"/>
  <c r="EP13" i="26" s="1"/>
  <c r="F65" i="41"/>
  <c r="E55" i="12"/>
  <c r="F12" i="27"/>
  <c r="E67" i="12"/>
  <c r="F26" i="27" s="1"/>
  <c r="F24" i="27"/>
  <c r="K65" i="41"/>
  <c r="EO26" i="6"/>
  <c r="O63" i="41"/>
  <c r="E57" i="12"/>
  <c r="G65" i="41"/>
  <c r="M78" i="41"/>
  <c r="G71" i="41"/>
  <c r="E61" i="41"/>
  <c r="O61" i="41" s="1"/>
  <c r="ES59" i="11"/>
  <c r="ES71" i="11" s="1"/>
  <c r="ES72" i="11" s="1"/>
  <c r="ES39" i="12"/>
  <c r="ER387" i="6"/>
  <c r="ER381" i="6"/>
  <c r="AM98" i="12"/>
  <c r="AL98" i="12"/>
  <c r="AK98" i="12"/>
  <c r="AA98" i="12"/>
  <c r="Z98" i="12"/>
  <c r="N98" i="12"/>
  <c r="M98" i="12"/>
  <c r="L30" i="27"/>
  <c r="K67" i="12"/>
  <c r="R24" i="27"/>
  <c r="N30" i="27"/>
  <c r="J67" i="12"/>
  <c r="P24" i="27"/>
  <c r="N63" i="12"/>
  <c r="X22" i="27" s="1"/>
  <c r="X19" i="27"/>
  <c r="R30" i="27"/>
  <c r="H30" i="27"/>
  <c r="L67" i="12"/>
  <c r="T24" i="27"/>
  <c r="H63" i="12"/>
  <c r="L22" i="27" s="1"/>
  <c r="L19" i="27"/>
  <c r="K55" i="12"/>
  <c r="R12" i="27"/>
  <c r="J55" i="12"/>
  <c r="P12" i="27"/>
  <c r="G67" i="12"/>
  <c r="J24" i="27"/>
  <c r="H55" i="12"/>
  <c r="L12" i="27"/>
  <c r="F55" i="12"/>
  <c r="H12" i="27"/>
  <c r="I63" i="12"/>
  <c r="N22" i="27" s="1"/>
  <c r="N19" i="27"/>
  <c r="H67" i="12"/>
  <c r="L24" i="27"/>
  <c r="G63" i="12"/>
  <c r="J22" i="27" s="1"/>
  <c r="J19" i="27"/>
  <c r="ES37" i="11"/>
  <c r="ES375" i="6"/>
  <c r="ES376" i="6" s="1"/>
  <c r="ES377" i="6" s="1"/>
  <c r="ES31" i="11"/>
  <c r="ES45" i="11"/>
  <c r="ER39" i="12"/>
  <c r="ER43" i="12" s="1"/>
  <c r="ER59" i="11"/>
  <c r="ER71" i="11" s="1"/>
  <c r="ER72" i="11" s="1"/>
  <c r="M79" i="41"/>
  <c r="M72" i="41"/>
  <c r="L65" i="41"/>
  <c r="J65" i="41"/>
  <c r="H65" i="41"/>
  <c r="ES107" i="12"/>
  <c r="ES217" i="12"/>
  <c r="ES205" i="6"/>
  <c r="ES212" i="6" s="1"/>
  <c r="AN98" i="12"/>
  <c r="AJ98" i="12"/>
  <c r="AB98" i="12"/>
  <c r="Y98" i="12"/>
  <c r="P98" i="12"/>
  <c r="L98" i="12"/>
  <c r="O98" i="12"/>
  <c r="L63" i="12"/>
  <c r="T22" i="27" s="1"/>
  <c r="T19" i="27"/>
  <c r="G55" i="12"/>
  <c r="J12" i="27"/>
  <c r="N55" i="12"/>
  <c r="X12" i="27"/>
  <c r="F63" i="12"/>
  <c r="H22" i="27" s="1"/>
  <c r="H19" i="27"/>
  <c r="I67" i="12"/>
  <c r="N24" i="27"/>
  <c r="M63" i="12"/>
  <c r="V22" i="27" s="1"/>
  <c r="V19" i="27"/>
  <c r="J63" i="12"/>
  <c r="P22" i="27" s="1"/>
  <c r="P19" i="27"/>
  <c r="M67" i="12"/>
  <c r="V24" i="27"/>
  <c r="M55" i="12"/>
  <c r="V12" i="27"/>
  <c r="L55" i="12"/>
  <c r="T12" i="27"/>
  <c r="F67" i="12"/>
  <c r="I55" i="12"/>
  <c r="N12" i="27"/>
  <c r="K63" i="12"/>
  <c r="R22" i="27" s="1"/>
  <c r="R19" i="27"/>
  <c r="P30" i="27"/>
  <c r="T30" i="27"/>
  <c r="N67" i="12"/>
  <c r="X24" i="27"/>
  <c r="X30" i="27"/>
  <c r="V30" i="27"/>
  <c r="J30" i="27"/>
  <c r="E60" i="12"/>
  <c r="EQ390" i="6"/>
  <c r="EQ384" i="6"/>
  <c r="ER378" i="6"/>
  <c r="M80" i="41"/>
  <c r="M76" i="41"/>
  <c r="N65" i="41"/>
  <c r="I65" i="41"/>
  <c r="M65" i="41"/>
  <c r="M75" i="41"/>
  <c r="M77" i="41"/>
  <c r="M73" i="41"/>
  <c r="O62" i="41"/>
  <c r="K11" i="46"/>
  <c r="E11" i="46"/>
  <c r="C11" i="46"/>
  <c r="J11" i="46"/>
  <c r="H11" i="46"/>
  <c r="F11" i="46"/>
  <c r="D11" i="46"/>
  <c r="I11" i="46"/>
  <c r="G11" i="46"/>
  <c r="ES247" i="6" l="1"/>
  <c r="ES254" i="6"/>
  <c r="ES188" i="6"/>
  <c r="E178" i="6"/>
  <c r="E180" i="6" s="1"/>
  <c r="EE188" i="6"/>
  <c r="CW188" i="6"/>
  <c r="BS188" i="6"/>
  <c r="DL188" i="6"/>
  <c r="DV188" i="6"/>
  <c r="DE188" i="6"/>
  <c r="AO188" i="6"/>
  <c r="EJ188" i="6"/>
  <c r="BH188" i="6"/>
  <c r="CO188" i="6"/>
  <c r="AD188" i="6"/>
  <c r="EI188" i="6"/>
  <c r="AE188" i="6"/>
  <c r="CU188" i="6"/>
  <c r="Q188" i="6"/>
  <c r="DD188" i="6"/>
  <c r="EA188" i="6"/>
  <c r="AP188" i="6"/>
  <c r="BU188" i="6"/>
  <c r="DX188" i="6"/>
  <c r="EG188" i="6"/>
  <c r="BI188" i="6"/>
  <c r="AV188" i="6"/>
  <c r="Z188" i="6"/>
  <c r="I188" i="6"/>
  <c r="EQ188" i="6"/>
  <c r="BM188" i="6"/>
  <c r="BT188" i="6"/>
  <c r="AU188" i="6"/>
  <c r="CL188" i="6"/>
  <c r="DQ188" i="6"/>
  <c r="CN188" i="6"/>
  <c r="AQ188" i="6"/>
  <c r="BO188" i="6"/>
  <c r="AL188" i="6"/>
  <c r="EF188" i="6"/>
  <c r="BK188" i="6"/>
  <c r="DI188" i="6"/>
  <c r="DP188" i="6"/>
  <c r="CQ188" i="6"/>
  <c r="BB188" i="6"/>
  <c r="CG188" i="6"/>
  <c r="CB188" i="6"/>
  <c r="AR188" i="6"/>
  <c r="EL188" i="6"/>
  <c r="BF188" i="6"/>
  <c r="BE188" i="6"/>
  <c r="X188" i="6"/>
  <c r="CV188" i="6"/>
  <c r="DG188" i="6"/>
  <c r="BY188" i="6"/>
  <c r="CF188" i="6"/>
  <c r="BG188" i="6"/>
  <c r="AI188" i="6"/>
  <c r="BJ188" i="6"/>
  <c r="F188" i="6"/>
  <c r="CY188" i="6"/>
  <c r="DZ188" i="6"/>
  <c r="AH188" i="6"/>
  <c r="AJ188" i="6"/>
  <c r="DH188" i="6"/>
  <c r="BW188" i="6"/>
  <c r="CX188" i="6"/>
  <c r="AK188" i="6"/>
  <c r="P188" i="6"/>
  <c r="ED188" i="6"/>
  <c r="AF188" i="6"/>
  <c r="BD188" i="6"/>
  <c r="AW188" i="6"/>
  <c r="EK188" i="6"/>
  <c r="BC188" i="6"/>
  <c r="EN188" i="6"/>
  <c r="CA188" i="6"/>
  <c r="BX188" i="6"/>
  <c r="DS188" i="6"/>
  <c r="BN188" i="6"/>
  <c r="ER188" i="6"/>
  <c r="DO188" i="6"/>
  <c r="AX188" i="6"/>
  <c r="DA188" i="6"/>
  <c r="BA188" i="6"/>
  <c r="CS188" i="6"/>
  <c r="BR188" i="6"/>
  <c r="EO188" i="6"/>
  <c r="CR188" i="6"/>
  <c r="DT188" i="6"/>
  <c r="CI188" i="6"/>
  <c r="DJ188" i="6"/>
  <c r="BL188" i="6"/>
  <c r="CE188" i="6"/>
  <c r="CT188" i="6"/>
  <c r="BQ188" i="6"/>
  <c r="DY188" i="6"/>
  <c r="CM188" i="6"/>
  <c r="DK188" i="6"/>
  <c r="AG188" i="6"/>
  <c r="CJ188" i="6"/>
  <c r="AZ188" i="6"/>
  <c r="BZ188" i="6"/>
  <c r="M188" i="6"/>
  <c r="Y188" i="6"/>
  <c r="EP188" i="6"/>
  <c r="DM188" i="6"/>
  <c r="CK188" i="6"/>
  <c r="EM188" i="6"/>
  <c r="CP188" i="6"/>
  <c r="EB188" i="6"/>
  <c r="AC188" i="6"/>
  <c r="AN188" i="6"/>
  <c r="J188" i="6"/>
  <c r="AB188" i="6"/>
  <c r="DF188" i="6"/>
  <c r="DR188" i="6"/>
  <c r="CC188" i="6"/>
  <c r="E188" i="6"/>
  <c r="E191" i="6" s="1"/>
  <c r="E195" i="6" s="1"/>
  <c r="E199" i="6" s="1"/>
  <c r="DW188" i="6"/>
  <c r="S188" i="6"/>
  <c r="DB188" i="6"/>
  <c r="CD188" i="6"/>
  <c r="N188" i="6"/>
  <c r="U188" i="6"/>
  <c r="T188" i="6"/>
  <c r="CZ188" i="6"/>
  <c r="BV188" i="6"/>
  <c r="CH188" i="6"/>
  <c r="V188" i="6"/>
  <c r="AM188" i="6"/>
  <c r="EH188" i="6"/>
  <c r="AT188" i="6"/>
  <c r="AY188" i="6"/>
  <c r="AS188" i="6"/>
  <c r="EC188" i="6"/>
  <c r="L188" i="6"/>
  <c r="H188" i="6"/>
  <c r="DC188" i="6"/>
  <c r="BP188" i="6"/>
  <c r="AA188" i="6"/>
  <c r="K188" i="6"/>
  <c r="G188" i="6"/>
  <c r="DU188" i="6"/>
  <c r="R188" i="6"/>
  <c r="O188" i="6"/>
  <c r="DN188" i="6"/>
  <c r="W188" i="6"/>
  <c r="EP248" i="6"/>
  <c r="EP249" i="6" s="1"/>
  <c r="ES218" i="6"/>
  <c r="E267" i="6"/>
  <c r="E268" i="6" s="1"/>
  <c r="E176" i="6"/>
  <c r="DM16" i="6"/>
  <c r="DN15" i="6"/>
  <c r="EO147" i="12"/>
  <c r="EO148" i="12"/>
  <c r="EO85" i="12"/>
  <c r="EO87" i="12" s="1"/>
  <c r="EO113" i="12" s="1"/>
  <c r="EO208" i="12"/>
  <c r="EO224" i="12" s="1"/>
  <c r="EO225" i="12" s="1"/>
  <c r="EO226" i="12" s="1"/>
  <c r="F14" i="27"/>
  <c r="EN259" i="6"/>
  <c r="EO257" i="6"/>
  <c r="EP255" i="6"/>
  <c r="EP256" i="6" s="1"/>
  <c r="EO250" i="6"/>
  <c r="BL199" i="11"/>
  <c r="BL100" i="12" s="1"/>
  <c r="AJ199" i="11"/>
  <c r="AJ100" i="12" s="1"/>
  <c r="AJ152" i="12" s="1"/>
  <c r="AJ269" i="12" s="1"/>
  <c r="CD199" i="11"/>
  <c r="CD100" i="12" s="1"/>
  <c r="DX199" i="11"/>
  <c r="DX100" i="12" s="1"/>
  <c r="DL199" i="11"/>
  <c r="DL100" i="12" s="1"/>
  <c r="DD199" i="11"/>
  <c r="DD100" i="12" s="1"/>
  <c r="CV199" i="11"/>
  <c r="CV100" i="12" s="1"/>
  <c r="CJ199" i="11"/>
  <c r="CJ100" i="12" s="1"/>
  <c r="AZ199" i="11"/>
  <c r="AZ100" i="12" s="1"/>
  <c r="AV199" i="11"/>
  <c r="AV100" i="12" s="1"/>
  <c r="AR199" i="11"/>
  <c r="AR100" i="12" s="1"/>
  <c r="AB199" i="11"/>
  <c r="AB100" i="12" s="1"/>
  <c r="AB152" i="12" s="1"/>
  <c r="AA157" i="12" s="1"/>
  <c r="EK199" i="11"/>
  <c r="EK100" i="12" s="1"/>
  <c r="EG199" i="11"/>
  <c r="EG100" i="12" s="1"/>
  <c r="EC199" i="11"/>
  <c r="EC100" i="12" s="1"/>
  <c r="DI199" i="11"/>
  <c r="DI100" i="12" s="1"/>
  <c r="CO199" i="11"/>
  <c r="CO100" i="12" s="1"/>
  <c r="CG199" i="11"/>
  <c r="CG100" i="12" s="1"/>
  <c r="BY199" i="11"/>
  <c r="BY100" i="12" s="1"/>
  <c r="BQ199" i="11"/>
  <c r="BQ100" i="12" s="1"/>
  <c r="BI199" i="11"/>
  <c r="BI100" i="12" s="1"/>
  <c r="Y199" i="11"/>
  <c r="Y100" i="12" s="1"/>
  <c r="Y152" i="12" s="1"/>
  <c r="X157" i="12" s="1"/>
  <c r="U199" i="11"/>
  <c r="U100" i="12" s="1"/>
  <c r="E199" i="11"/>
  <c r="E100" i="12" s="1"/>
  <c r="D204" i="11"/>
  <c r="E158" i="3" s="1"/>
  <c r="BN199" i="11"/>
  <c r="BN100" i="12" s="1"/>
  <c r="EP199" i="11"/>
  <c r="EP100" i="12" s="1"/>
  <c r="EM199" i="11"/>
  <c r="EM100" i="12" s="1"/>
  <c r="EH199" i="11"/>
  <c r="EH100" i="12" s="1"/>
  <c r="DZ199" i="11"/>
  <c r="DZ100" i="12" s="1"/>
  <c r="DV199" i="11"/>
  <c r="DV100" i="12" s="1"/>
  <c r="DF199" i="11"/>
  <c r="DF100" i="12" s="1"/>
  <c r="CX199" i="11"/>
  <c r="CX100" i="12" s="1"/>
  <c r="CT199" i="11"/>
  <c r="CT100" i="12" s="1"/>
  <c r="CA199" i="11"/>
  <c r="CA100" i="12" s="1"/>
  <c r="BW199" i="11"/>
  <c r="BW100" i="12" s="1"/>
  <c r="BS199" i="11"/>
  <c r="BS100" i="12" s="1"/>
  <c r="BB199" i="11"/>
  <c r="BB100" i="12" s="1"/>
  <c r="AH199" i="11"/>
  <c r="AH100" i="12" s="1"/>
  <c r="AD199" i="11"/>
  <c r="AD100" i="12" s="1"/>
  <c r="L199" i="11"/>
  <c r="L100" i="12" s="1"/>
  <c r="L152" i="12" s="1"/>
  <c r="L266" i="12" s="1"/>
  <c r="H199" i="11"/>
  <c r="H100" i="12" s="1"/>
  <c r="DK199" i="11"/>
  <c r="DK100" i="12" s="1"/>
  <c r="DC199" i="11"/>
  <c r="DC100" i="12" s="1"/>
  <c r="CQ199" i="11"/>
  <c r="CQ100" i="12" s="1"/>
  <c r="CI199" i="11"/>
  <c r="CI100" i="12" s="1"/>
  <c r="BO199" i="11"/>
  <c r="BO100" i="12" s="1"/>
  <c r="BK199" i="11"/>
  <c r="BK100" i="12" s="1"/>
  <c r="AY199" i="11"/>
  <c r="AY100" i="12" s="1"/>
  <c r="AA199" i="11"/>
  <c r="AA100" i="12" s="1"/>
  <c r="AA152" i="12" s="1"/>
  <c r="Z157" i="12" s="1"/>
  <c r="W199" i="11"/>
  <c r="W100" i="12" s="1"/>
  <c r="S199" i="11"/>
  <c r="S100" i="12" s="1"/>
  <c r="EE199" i="11"/>
  <c r="EE100" i="12" s="1"/>
  <c r="DS199" i="11"/>
  <c r="DS100" i="12" s="1"/>
  <c r="DO199" i="11"/>
  <c r="DO100" i="12" s="1"/>
  <c r="CM199" i="11"/>
  <c r="CM100" i="12" s="1"/>
  <c r="BG199" i="11"/>
  <c r="BG100" i="12" s="1"/>
  <c r="AM199" i="11"/>
  <c r="AM100" i="12" s="1"/>
  <c r="AM152" i="12" s="1"/>
  <c r="AL157" i="12" s="1"/>
  <c r="O199" i="11"/>
  <c r="O100" i="12" s="1"/>
  <c r="O152" i="12" s="1"/>
  <c r="N157" i="12" s="1"/>
  <c r="ER199" i="11"/>
  <c r="ER100" i="12" s="1"/>
  <c r="AQ199" i="11"/>
  <c r="AQ100" i="12" s="1"/>
  <c r="Z199" i="11"/>
  <c r="Z100" i="12" s="1"/>
  <c r="Z153" i="12" s="1"/>
  <c r="Z270" i="12" s="1"/>
  <c r="F199" i="11"/>
  <c r="F100" i="12" s="1"/>
  <c r="AP199" i="11"/>
  <c r="AP100" i="12" s="1"/>
  <c r="AL199" i="11"/>
  <c r="AL100" i="12" s="1"/>
  <c r="AL152" i="12" s="1"/>
  <c r="AL263" i="12" s="1"/>
  <c r="N199" i="11"/>
  <c r="N100" i="12" s="1"/>
  <c r="N153" i="12" s="1"/>
  <c r="N270" i="12" s="1"/>
  <c r="J199" i="11"/>
  <c r="J100" i="12" s="1"/>
  <c r="V199" i="11"/>
  <c r="V100" i="12" s="1"/>
  <c r="Q199" i="11"/>
  <c r="Q100" i="12" s="1"/>
  <c r="EI199" i="11"/>
  <c r="EI100" i="12" s="1"/>
  <c r="BD199" i="11"/>
  <c r="BD100" i="12" s="1"/>
  <c r="EA199" i="11"/>
  <c r="EA100" i="12" s="1"/>
  <c r="DW199" i="11"/>
  <c r="DW100" i="12" s="1"/>
  <c r="DG199" i="11"/>
  <c r="DG100" i="12" s="1"/>
  <c r="CY199" i="11"/>
  <c r="CY100" i="12" s="1"/>
  <c r="CU199" i="11"/>
  <c r="CU100" i="12" s="1"/>
  <c r="CE199" i="11"/>
  <c r="CE100" i="12" s="1"/>
  <c r="AU199" i="11"/>
  <c r="AU100" i="12" s="1"/>
  <c r="AI199" i="11"/>
  <c r="AI100" i="12" s="1"/>
  <c r="AE199" i="11"/>
  <c r="AE100" i="12" s="1"/>
  <c r="EF199" i="11"/>
  <c r="EF100" i="12" s="1"/>
  <c r="DT199" i="11"/>
  <c r="DT100" i="12" s="1"/>
  <c r="DP199" i="11"/>
  <c r="DP100" i="12" s="1"/>
  <c r="CN199" i="11"/>
  <c r="CN100" i="12" s="1"/>
  <c r="BH199" i="11"/>
  <c r="BH100" i="12" s="1"/>
  <c r="DU199" i="11"/>
  <c r="DU100" i="12" s="1"/>
  <c r="DR199" i="11"/>
  <c r="DR100" i="12" s="1"/>
  <c r="CZ199" i="11"/>
  <c r="CZ100" i="12" s="1"/>
  <c r="CS199" i="11"/>
  <c r="CS100" i="12" s="1"/>
  <c r="CC199" i="11"/>
  <c r="CC100" i="12" s="1"/>
  <c r="BU199" i="11"/>
  <c r="BU100" i="12" s="1"/>
  <c r="AO199" i="11"/>
  <c r="AO100" i="12" s="1"/>
  <c r="AG199" i="11"/>
  <c r="AG100" i="12" s="1"/>
  <c r="R199" i="11"/>
  <c r="R100" i="12" s="1"/>
  <c r="M199" i="11"/>
  <c r="M100" i="12" s="1"/>
  <c r="M153" i="12" s="1"/>
  <c r="M264" i="12" s="1"/>
  <c r="I199" i="11"/>
  <c r="I100" i="12" s="1"/>
  <c r="EO199" i="11"/>
  <c r="EO100" i="12" s="1"/>
  <c r="DY199" i="11"/>
  <c r="DY100" i="12" s="1"/>
  <c r="DM199" i="11"/>
  <c r="DM100" i="12" s="1"/>
  <c r="DE199" i="11"/>
  <c r="DE100" i="12" s="1"/>
  <c r="CW199" i="11"/>
  <c r="CW100" i="12" s="1"/>
  <c r="CK199" i="11"/>
  <c r="CK100" i="12" s="1"/>
  <c r="BE199" i="11"/>
  <c r="BE100" i="12" s="1"/>
  <c r="BA199" i="11"/>
  <c r="BA100" i="12" s="1"/>
  <c r="AW199" i="11"/>
  <c r="AW100" i="12" s="1"/>
  <c r="AS199" i="11"/>
  <c r="AS100" i="12" s="1"/>
  <c r="AK199" i="11"/>
  <c r="AK100" i="12" s="1"/>
  <c r="AK153" i="12" s="1"/>
  <c r="AK270" i="12" s="1"/>
  <c r="AC199" i="11"/>
  <c r="AC100" i="12" s="1"/>
  <c r="D203" i="11"/>
  <c r="D158" i="3" s="1"/>
  <c r="AT199" i="11"/>
  <c r="AT100" i="12" s="1"/>
  <c r="EQ199" i="11"/>
  <c r="EQ100" i="12" s="1"/>
  <c r="EL199" i="11"/>
  <c r="EL100" i="12" s="1"/>
  <c r="ED199" i="11"/>
  <c r="ED100" i="12" s="1"/>
  <c r="DJ199" i="11"/>
  <c r="DJ100" i="12" s="1"/>
  <c r="CP199" i="11"/>
  <c r="CP100" i="12" s="1"/>
  <c r="CH199" i="11"/>
  <c r="CH100" i="12" s="1"/>
  <c r="BZ199" i="11"/>
  <c r="BZ100" i="12" s="1"/>
  <c r="BR199" i="11"/>
  <c r="BR100" i="12" s="1"/>
  <c r="BJ199" i="11"/>
  <c r="BJ100" i="12" s="1"/>
  <c r="DQ199" i="11"/>
  <c r="DQ100" i="12" s="1"/>
  <c r="DN199" i="11"/>
  <c r="DN100" i="12" s="1"/>
  <c r="DB199" i="11"/>
  <c r="DB100" i="12" s="1"/>
  <c r="CL199" i="11"/>
  <c r="CL100" i="12" s="1"/>
  <c r="BV199" i="11"/>
  <c r="BV100" i="12" s="1"/>
  <c r="BF199" i="11"/>
  <c r="BF100" i="12" s="1"/>
  <c r="AX199" i="11"/>
  <c r="AX100" i="12" s="1"/>
  <c r="BM199" i="11"/>
  <c r="BM100" i="12" s="1"/>
  <c r="AN199" i="11"/>
  <c r="AN100" i="12" s="1"/>
  <c r="AN153" i="12" s="1"/>
  <c r="AM158" i="12" s="1"/>
  <c r="P199" i="11"/>
  <c r="P100" i="12" s="1"/>
  <c r="P152" i="12" s="1"/>
  <c r="P269" i="12" s="1"/>
  <c r="EN199" i="11"/>
  <c r="EN100" i="12" s="1"/>
  <c r="BC199" i="11"/>
  <c r="BC100" i="12" s="1"/>
  <c r="EJ199" i="11"/>
  <c r="EJ100" i="12" s="1"/>
  <c r="EB199" i="11"/>
  <c r="EB100" i="12" s="1"/>
  <c r="DH199" i="11"/>
  <c r="DH100" i="12" s="1"/>
  <c r="DA199" i="11"/>
  <c r="DA100" i="12" s="1"/>
  <c r="CR199" i="11"/>
  <c r="CR100" i="12" s="1"/>
  <c r="CF199" i="11"/>
  <c r="CF100" i="12" s="1"/>
  <c r="CB199" i="11"/>
  <c r="CB100" i="12" s="1"/>
  <c r="BX199" i="11"/>
  <c r="BX100" i="12" s="1"/>
  <c r="BT199" i="11"/>
  <c r="BT100" i="12" s="1"/>
  <c r="BP199" i="11"/>
  <c r="BP100" i="12" s="1"/>
  <c r="AF199" i="11"/>
  <c r="AF100" i="12" s="1"/>
  <c r="X199" i="11"/>
  <c r="X100" i="12" s="1"/>
  <c r="T199" i="11"/>
  <c r="T100" i="12" s="1"/>
  <c r="K199" i="11"/>
  <c r="K100" i="12" s="1"/>
  <c r="G199" i="11"/>
  <c r="G100" i="12" s="1"/>
  <c r="ES199" i="11"/>
  <c r="ES100" i="12" s="1"/>
  <c r="EP83" i="12"/>
  <c r="EP85" i="12" s="1"/>
  <c r="ER29" i="12"/>
  <c r="ES22" i="11"/>
  <c r="ES29" i="12" s="1"/>
  <c r="E61" i="12" s="1"/>
  <c r="F20" i="27" s="1"/>
  <c r="ER17" i="6"/>
  <c r="ER26" i="11"/>
  <c r="EQ31" i="12"/>
  <c r="EQ37" i="12" s="1"/>
  <c r="EQ45" i="12" s="1"/>
  <c r="EQ83" i="12" s="1"/>
  <c r="ER30" i="12"/>
  <c r="ES25" i="11"/>
  <c r="ES30" i="12" s="1"/>
  <c r="ES21" i="11"/>
  <c r="ES28" i="12" s="1"/>
  <c r="ER28" i="12"/>
  <c r="D202" i="11"/>
  <c r="C158" i="3" s="1"/>
  <c r="C147" i="3"/>
  <c r="C149" i="3" s="1"/>
  <c r="D76" i="10" s="1"/>
  <c r="D83" i="10" s="1"/>
  <c r="D30" i="10" s="1"/>
  <c r="D21" i="25" s="1"/>
  <c r="E210" i="11"/>
  <c r="B50" i="2" s="1"/>
  <c r="B51" i="2" s="1"/>
  <c r="D74" i="11"/>
  <c r="D29" i="10" s="1"/>
  <c r="EP26" i="6"/>
  <c r="E269" i="6"/>
  <c r="F16" i="27"/>
  <c r="E58" i="12"/>
  <c r="F17" i="27" s="1"/>
  <c r="EQ392" i="6"/>
  <c r="EQ13" i="26" s="1"/>
  <c r="ES387" i="6"/>
  <c r="ES381" i="6"/>
  <c r="ER390" i="6"/>
  <c r="ES378" i="6"/>
  <c r="ER384" i="6"/>
  <c r="F96" i="12"/>
  <c r="G96" i="12"/>
  <c r="H96" i="12"/>
  <c r="K96" i="12"/>
  <c r="J96" i="12"/>
  <c r="I96" i="12"/>
  <c r="R96" i="12"/>
  <c r="Q96" i="12"/>
  <c r="T96" i="12"/>
  <c r="U96" i="12"/>
  <c r="S96" i="12"/>
  <c r="V96" i="12"/>
  <c r="W96" i="12"/>
  <c r="X96" i="12"/>
  <c r="AC96" i="12"/>
  <c r="AH96" i="12"/>
  <c r="AE96" i="12"/>
  <c r="AD96" i="12"/>
  <c r="AG96" i="12"/>
  <c r="X26" i="27"/>
  <c r="I58" i="12"/>
  <c r="N14" i="27"/>
  <c r="H26" i="27"/>
  <c r="L58" i="12"/>
  <c r="T17" i="27" s="1"/>
  <c r="T14" i="27"/>
  <c r="M58" i="12"/>
  <c r="V17" i="27" s="1"/>
  <c r="V14" i="27"/>
  <c r="V26" i="27"/>
  <c r="N26" i="27"/>
  <c r="N58" i="12"/>
  <c r="X17" i="27" s="1"/>
  <c r="X14" i="27"/>
  <c r="G58" i="12"/>
  <c r="J14" i="27"/>
  <c r="L26" i="27"/>
  <c r="F58" i="12"/>
  <c r="H14" i="27"/>
  <c r="H58" i="12"/>
  <c r="L14" i="27"/>
  <c r="J26" i="27"/>
  <c r="J58" i="12"/>
  <c r="P14" i="27"/>
  <c r="K58" i="12"/>
  <c r="R17" i="27" s="1"/>
  <c r="R14" i="27"/>
  <c r="T26" i="27"/>
  <c r="P26" i="27"/>
  <c r="R26" i="27"/>
  <c r="F19" i="27"/>
  <c r="ES43" i="12"/>
  <c r="E60" i="41"/>
  <c r="E71" i="41"/>
  <c r="M71" i="41" s="1"/>
  <c r="M81" i="41" s="1"/>
  <c r="F178" i="6" l="1"/>
  <c r="EQ248" i="6"/>
  <c r="EQ249" i="6" s="1"/>
  <c r="F191" i="6"/>
  <c r="F195" i="6" s="1"/>
  <c r="F199" i="6" s="1"/>
  <c r="E194" i="6"/>
  <c r="E198" i="6" s="1"/>
  <c r="E270" i="6"/>
  <c r="E272" i="6" s="1"/>
  <c r="E276" i="6" s="1"/>
  <c r="DN16" i="6"/>
  <c r="DO15" i="6"/>
  <c r="F267" i="6"/>
  <c r="F268" i="6" s="1"/>
  <c r="EQ255" i="6"/>
  <c r="EP87" i="12"/>
  <c r="EP113" i="12" s="1"/>
  <c r="P17" i="27"/>
  <c r="J17" i="27"/>
  <c r="L17" i="27"/>
  <c r="N17" i="27"/>
  <c r="H17" i="27"/>
  <c r="EO259" i="6"/>
  <c r="AJ154" i="12"/>
  <c r="AI159" i="12" s="1"/>
  <c r="AI172" i="12" s="1"/>
  <c r="EP250" i="6"/>
  <c r="Y263" i="12"/>
  <c r="EP257" i="6"/>
  <c r="L263" i="12"/>
  <c r="O266" i="12"/>
  <c r="AB263" i="12"/>
  <c r="AB266" i="12"/>
  <c r="AJ263" i="12"/>
  <c r="AI157" i="12"/>
  <c r="AI170" i="12" s="1"/>
  <c r="AJ266" i="12"/>
  <c r="AJ102" i="12"/>
  <c r="AJ153" i="12"/>
  <c r="AI158" i="12" s="1"/>
  <c r="AI171" i="12" s="1"/>
  <c r="L154" i="12"/>
  <c r="K159" i="12" s="1"/>
  <c r="K166" i="12" s="1"/>
  <c r="O269" i="12"/>
  <c r="O102" i="12"/>
  <c r="AA269" i="12"/>
  <c r="AM269" i="12"/>
  <c r="AM153" i="12"/>
  <c r="AM270" i="12" s="1"/>
  <c r="Z102" i="12"/>
  <c r="K157" i="12"/>
  <c r="K164" i="12" s="1"/>
  <c r="L153" i="12"/>
  <c r="L267" i="12" s="1"/>
  <c r="L102" i="12"/>
  <c r="L269" i="12"/>
  <c r="AB269" i="12"/>
  <c r="O153" i="12"/>
  <c r="O270" i="12" s="1"/>
  <c r="O263" i="12"/>
  <c r="AB102" i="12"/>
  <c r="AB153" i="12"/>
  <c r="AB264" i="12" s="1"/>
  <c r="AB154" i="12"/>
  <c r="AB265" i="12" s="1"/>
  <c r="Y266" i="12"/>
  <c r="Y269" i="12"/>
  <c r="Y102" i="12"/>
  <c r="Y153" i="12"/>
  <c r="Y270" i="12" s="1"/>
  <c r="Y154" i="12"/>
  <c r="X159" i="12" s="1"/>
  <c r="X169" i="12" s="1"/>
  <c r="AM266" i="12"/>
  <c r="AA266" i="12"/>
  <c r="AA154" i="12"/>
  <c r="AA271" i="12" s="1"/>
  <c r="AM154" i="12"/>
  <c r="AM271" i="12" s="1"/>
  <c r="AA153" i="12"/>
  <c r="AA270" i="12" s="1"/>
  <c r="AN270" i="12"/>
  <c r="AM263" i="12"/>
  <c r="AA263" i="12"/>
  <c r="AA102" i="12"/>
  <c r="AM102" i="12"/>
  <c r="O157" i="12"/>
  <c r="O167" i="12" s="1"/>
  <c r="O154" i="12"/>
  <c r="N159" i="12" s="1"/>
  <c r="N172" i="12" s="1"/>
  <c r="EQ256" i="6"/>
  <c r="AN267" i="12"/>
  <c r="AL269" i="12"/>
  <c r="AN264" i="12"/>
  <c r="Z264" i="12"/>
  <c r="N267" i="12"/>
  <c r="N264" i="12"/>
  <c r="Y158" i="12"/>
  <c r="Y165" i="12" s="1"/>
  <c r="Z267" i="12"/>
  <c r="M158" i="12"/>
  <c r="M168" i="12" s="1"/>
  <c r="M267" i="12"/>
  <c r="AK267" i="12"/>
  <c r="N152" i="12"/>
  <c r="N263" i="12" s="1"/>
  <c r="N154" i="12"/>
  <c r="N265" i="12" s="1"/>
  <c r="Z152" i="12"/>
  <c r="Y157" i="12" s="1"/>
  <c r="Y167" i="12" s="1"/>
  <c r="N102" i="12"/>
  <c r="Z154" i="12"/>
  <c r="Z265" i="12" s="1"/>
  <c r="AL266" i="12"/>
  <c r="P266" i="12"/>
  <c r="AK157" i="12"/>
  <c r="AK170" i="12" s="1"/>
  <c r="P263" i="12"/>
  <c r="AL102" i="12"/>
  <c r="AL154" i="12"/>
  <c r="AL265" i="12" s="1"/>
  <c r="AL153" i="12"/>
  <c r="AL267" i="12" s="1"/>
  <c r="AN152" i="12"/>
  <c r="AN263" i="12" s="1"/>
  <c r="AK102" i="12"/>
  <c r="AK264" i="12"/>
  <c r="AJ158" i="12"/>
  <c r="AJ168" i="12" s="1"/>
  <c r="L158" i="12"/>
  <c r="L165" i="12" s="1"/>
  <c r="M270" i="12"/>
  <c r="M102" i="12"/>
  <c r="AK154" i="12"/>
  <c r="AK268" i="12" s="1"/>
  <c r="AK152" i="12"/>
  <c r="AK269" i="12" s="1"/>
  <c r="M154" i="12"/>
  <c r="M265" i="12" s="1"/>
  <c r="M152" i="12"/>
  <c r="M263" i="12" s="1"/>
  <c r="AN154" i="12"/>
  <c r="AN265" i="12" s="1"/>
  <c r="AN102" i="12"/>
  <c r="P153" i="12"/>
  <c r="P264" i="12" s="1"/>
  <c r="P154" i="12"/>
  <c r="P265" i="12" s="1"/>
  <c r="P102" i="12"/>
  <c r="EP148" i="12"/>
  <c r="EP149" i="12"/>
  <c r="EP147" i="12"/>
  <c r="ER31" i="12"/>
  <c r="ER37" i="12" s="1"/>
  <c r="ER45" i="12" s="1"/>
  <c r="ER83" i="12" s="1"/>
  <c r="ER85" i="12" s="1"/>
  <c r="E63" i="12"/>
  <c r="F22" i="27" s="1"/>
  <c r="EQ208" i="12"/>
  <c r="EQ224" i="12" s="1"/>
  <c r="EQ225" i="12" s="1"/>
  <c r="EQ226" i="12" s="1"/>
  <c r="ES17" i="6"/>
  <c r="ES26" i="11"/>
  <c r="ES31" i="12"/>
  <c r="D208" i="11"/>
  <c r="R92" i="39"/>
  <c r="E30" i="10"/>
  <c r="R91" i="39"/>
  <c r="D60" i="10"/>
  <c r="E68" i="10"/>
  <c r="O11" i="25" s="1"/>
  <c r="G68" i="10"/>
  <c r="G69" i="10" s="1"/>
  <c r="S12" i="25" s="1"/>
  <c r="ER392" i="6"/>
  <c r="ER13" i="26" s="1"/>
  <c r="H68" i="10"/>
  <c r="H69" i="10" s="1"/>
  <c r="U12" i="25" s="1"/>
  <c r="E29" i="10"/>
  <c r="D20" i="25"/>
  <c r="D68" i="10"/>
  <c r="M11" i="25" s="1"/>
  <c r="D32" i="10"/>
  <c r="K53" i="20"/>
  <c r="F68" i="10"/>
  <c r="F69" i="10" s="1"/>
  <c r="Q12" i="25" s="1"/>
  <c r="M69" i="12"/>
  <c r="M73" i="12" s="1"/>
  <c r="V32" i="27" s="1"/>
  <c r="EQ26" i="6"/>
  <c r="K69" i="12"/>
  <c r="K73" i="12" s="1"/>
  <c r="R32" i="27" s="1"/>
  <c r="J69" i="12"/>
  <c r="J73" i="12" s="1"/>
  <c r="P32" i="27" s="1"/>
  <c r="I69" i="12"/>
  <c r="I73" i="12" s="1"/>
  <c r="N32" i="27" s="1"/>
  <c r="L69" i="12"/>
  <c r="L73" i="12" s="1"/>
  <c r="T32" i="27" s="1"/>
  <c r="G69" i="12"/>
  <c r="G73" i="12" s="1"/>
  <c r="J32" i="27" s="1"/>
  <c r="E71" i="12"/>
  <c r="EQ85" i="12"/>
  <c r="EQ87" i="12" s="1"/>
  <c r="EQ113" i="12" s="1"/>
  <c r="EQ148" i="12"/>
  <c r="EQ147" i="12"/>
  <c r="EQ149" i="12"/>
  <c r="H69" i="12"/>
  <c r="H73" i="12" s="1"/>
  <c r="L32" i="27" s="1"/>
  <c r="F69" i="12"/>
  <c r="F73" i="12" s="1"/>
  <c r="H32" i="27" s="1"/>
  <c r="N69" i="12"/>
  <c r="N73" i="12" s="1"/>
  <c r="X32" i="27" s="1"/>
  <c r="O60" i="41"/>
  <c r="O65" i="41" s="1"/>
  <c r="E65" i="41"/>
  <c r="AM168" i="12"/>
  <c r="AM165" i="12"/>
  <c r="AM171" i="12"/>
  <c r="AA164" i="12"/>
  <c r="AA170" i="12"/>
  <c r="AA167" i="12"/>
  <c r="X170" i="12"/>
  <c r="X167" i="12"/>
  <c r="X164" i="12"/>
  <c r="N170" i="12"/>
  <c r="N167" i="12"/>
  <c r="N164" i="12"/>
  <c r="AG98" i="12"/>
  <c r="AG102" i="12" s="1"/>
  <c r="AG153" i="12"/>
  <c r="AG152" i="12"/>
  <c r="AG154" i="12"/>
  <c r="AD98" i="12"/>
  <c r="AD102" i="12" s="1"/>
  <c r="AD153" i="12"/>
  <c r="AD152" i="12"/>
  <c r="AD154" i="12"/>
  <c r="AH98" i="12"/>
  <c r="AH102" i="12" s="1"/>
  <c r="AH153" i="12"/>
  <c r="AH152" i="12"/>
  <c r="AH154" i="12"/>
  <c r="X98" i="12"/>
  <c r="X102" i="12" s="1"/>
  <c r="X153" i="12"/>
  <c r="X152" i="12"/>
  <c r="X154" i="12"/>
  <c r="V98" i="12"/>
  <c r="V102" i="12" s="1"/>
  <c r="V153" i="12"/>
  <c r="V152" i="12"/>
  <c r="V154" i="12"/>
  <c r="U98" i="12"/>
  <c r="U102" i="12" s="1"/>
  <c r="U153" i="12"/>
  <c r="U152" i="12"/>
  <c r="U154" i="12"/>
  <c r="Q98" i="12"/>
  <c r="Q102" i="12" s="1"/>
  <c r="Q153" i="12"/>
  <c r="Q152" i="12"/>
  <c r="Q154" i="12"/>
  <c r="I98" i="12"/>
  <c r="I102" i="12" s="1"/>
  <c r="I153" i="12"/>
  <c r="I152" i="12"/>
  <c r="I154" i="12"/>
  <c r="K98" i="12"/>
  <c r="K102" i="12" s="1"/>
  <c r="K153" i="12"/>
  <c r="K152" i="12"/>
  <c r="K154" i="12"/>
  <c r="G98" i="12"/>
  <c r="G102" i="12" s="1"/>
  <c r="G153" i="12"/>
  <c r="G152" i="12"/>
  <c r="G154" i="12"/>
  <c r="E96" i="12"/>
  <c r="AL164" i="12"/>
  <c r="AL170" i="12"/>
  <c r="AL167" i="12"/>
  <c r="Z164" i="12"/>
  <c r="Z170" i="12"/>
  <c r="Z167" i="12"/>
  <c r="AE98" i="12"/>
  <c r="AE102" i="12" s="1"/>
  <c r="AE153" i="12"/>
  <c r="AE152" i="12"/>
  <c r="AE154" i="12"/>
  <c r="AC98" i="12"/>
  <c r="AC102" i="12" s="1"/>
  <c r="AC153" i="12"/>
  <c r="AC152" i="12"/>
  <c r="AC154" i="12"/>
  <c r="W98" i="12"/>
  <c r="W102" i="12" s="1"/>
  <c r="W153" i="12"/>
  <c r="W152" i="12"/>
  <c r="W154" i="12"/>
  <c r="S98" i="12"/>
  <c r="S102" i="12" s="1"/>
  <c r="S153" i="12"/>
  <c r="S152" i="12"/>
  <c r="S154" i="12"/>
  <c r="T98" i="12"/>
  <c r="T102" i="12" s="1"/>
  <c r="T153" i="12"/>
  <c r="T152" i="12"/>
  <c r="T154" i="12"/>
  <c r="R98" i="12"/>
  <c r="R102" i="12" s="1"/>
  <c r="R153" i="12"/>
  <c r="R152" i="12"/>
  <c r="R154" i="12"/>
  <c r="J98" i="12"/>
  <c r="J102" i="12" s="1"/>
  <c r="J153" i="12"/>
  <c r="J152" i="12"/>
  <c r="J154" i="12"/>
  <c r="H98" i="12"/>
  <c r="H102" i="12" s="1"/>
  <c r="H153" i="12"/>
  <c r="H152" i="12"/>
  <c r="H154" i="12"/>
  <c r="F153" i="12"/>
  <c r="F98" i="12"/>
  <c r="F102" i="12" s="1"/>
  <c r="F152" i="12"/>
  <c r="F154" i="12"/>
  <c r="ES390" i="6"/>
  <c r="ES384" i="6"/>
  <c r="B48" i="46"/>
  <c r="AA104" i="12" l="1"/>
  <c r="AA106" i="12" s="1"/>
  <c r="AA109" i="12" s="1"/>
  <c r="AA114" i="12" s="1"/>
  <c r="AA116" i="12" s="1"/>
  <c r="AA135" i="12" s="1"/>
  <c r="Z104" i="12"/>
  <c r="Z106" i="12" s="1"/>
  <c r="Z109" i="12" s="1"/>
  <c r="Z114" i="12" s="1"/>
  <c r="Z116" i="12" s="1"/>
  <c r="Z135" i="12" s="1"/>
  <c r="M104" i="12"/>
  <c r="M106" i="12" s="1"/>
  <c r="M109" i="12" s="1"/>
  <c r="M114" i="12" s="1"/>
  <c r="M116" i="12" s="1"/>
  <c r="M135" i="12" s="1"/>
  <c r="AB104" i="12"/>
  <c r="AB106" i="12" s="1"/>
  <c r="AB109" i="12" s="1"/>
  <c r="AB114" i="12" s="1"/>
  <c r="AB116" i="12" s="1"/>
  <c r="AB135" i="12" s="1"/>
  <c r="O104" i="12"/>
  <c r="O106" i="12" s="1"/>
  <c r="O109" i="12" s="1"/>
  <c r="O114" i="12" s="1"/>
  <c r="O116" i="12" s="1"/>
  <c r="O135" i="12" s="1"/>
  <c r="P104" i="12"/>
  <c r="P106" i="12" s="1"/>
  <c r="P209" i="12" s="1"/>
  <c r="P210" i="12" s="1"/>
  <c r="N104" i="12"/>
  <c r="N106" i="12" s="1"/>
  <c r="N209" i="12" s="1"/>
  <c r="N210" i="12" s="1"/>
  <c r="AK104" i="12"/>
  <c r="AK106" i="12" s="1"/>
  <c r="AK209" i="12" s="1"/>
  <c r="AK210" i="12" s="1"/>
  <c r="AN104" i="12"/>
  <c r="AN106" i="12" s="1"/>
  <c r="AN209" i="12" s="1"/>
  <c r="AN210" i="12" s="1"/>
  <c r="AJ104" i="12"/>
  <c r="AJ106" i="12" s="1"/>
  <c r="AJ209" i="12" s="1"/>
  <c r="AJ210" i="12" s="1"/>
  <c r="L104" i="12"/>
  <c r="L106" i="12" s="1"/>
  <c r="L109" i="12" s="1"/>
  <c r="L114" i="12" s="1"/>
  <c r="L116" i="12" s="1"/>
  <c r="L135" i="12" s="1"/>
  <c r="AL104" i="12"/>
  <c r="AL106" i="12" s="1"/>
  <c r="AL109" i="12" s="1"/>
  <c r="AL114" i="12" s="1"/>
  <c r="AL116" i="12" s="1"/>
  <c r="AL135" i="12" s="1"/>
  <c r="AM104" i="12"/>
  <c r="AM106" i="12" s="1"/>
  <c r="AM109" i="12" s="1"/>
  <c r="AM114" i="12" s="1"/>
  <c r="AM116" i="12" s="1"/>
  <c r="AM135" i="12" s="1"/>
  <c r="Y104" i="12"/>
  <c r="Y106" i="12" s="1"/>
  <c r="Y209" i="12" s="1"/>
  <c r="Y210" i="12" s="1"/>
  <c r="E23" i="6"/>
  <c r="ER248" i="6"/>
  <c r="ER249" i="6" s="1"/>
  <c r="E223" i="6"/>
  <c r="E21" i="6" s="1"/>
  <c r="E200" i="6"/>
  <c r="E214" i="6"/>
  <c r="E224" i="6" s="1"/>
  <c r="E22" i="6" s="1"/>
  <c r="E13" i="13"/>
  <c r="G191" i="6"/>
  <c r="G195" i="6" s="1"/>
  <c r="G199" i="6" s="1"/>
  <c r="DO16" i="6"/>
  <c r="DP15" i="6"/>
  <c r="EQ257" i="6"/>
  <c r="ES95" i="12"/>
  <c r="AI95" i="12"/>
  <c r="AI96" i="12" s="1"/>
  <c r="AF95" i="12"/>
  <c r="AF96" i="12" s="1"/>
  <c r="AY95" i="12"/>
  <c r="AY96" i="12" s="1"/>
  <c r="AP95" i="12"/>
  <c r="AP96" i="12" s="1"/>
  <c r="AO95" i="12"/>
  <c r="AO96" i="12" s="1"/>
  <c r="AV95" i="12"/>
  <c r="AV96" i="12" s="1"/>
  <c r="AR95" i="12"/>
  <c r="AR96" i="12" s="1"/>
  <c r="AW95" i="12"/>
  <c r="AW96" i="12" s="1"/>
  <c r="AX95" i="12"/>
  <c r="AX96" i="12" s="1"/>
  <c r="AS95" i="12"/>
  <c r="AS96" i="12" s="1"/>
  <c r="AQ95" i="12"/>
  <c r="AQ96" i="12" s="1"/>
  <c r="AU95" i="12"/>
  <c r="AU96" i="12" s="1"/>
  <c r="AZ95" i="12"/>
  <c r="AZ96" i="12" s="1"/>
  <c r="AT95" i="12"/>
  <c r="AT96" i="12" s="1"/>
  <c r="BE95" i="12"/>
  <c r="BE96" i="12" s="1"/>
  <c r="BC95" i="12"/>
  <c r="BC96" i="12" s="1"/>
  <c r="BG95" i="12"/>
  <c r="BG96" i="12" s="1"/>
  <c r="BD95" i="12"/>
  <c r="BD96" i="12" s="1"/>
  <c r="BJ95" i="12"/>
  <c r="BJ96" i="12" s="1"/>
  <c r="BL95" i="12"/>
  <c r="BL96" i="12" s="1"/>
  <c r="BH95" i="12"/>
  <c r="BH96" i="12" s="1"/>
  <c r="BA95" i="12"/>
  <c r="BA96" i="12" s="1"/>
  <c r="BF95" i="12"/>
  <c r="BF96" i="12" s="1"/>
  <c r="BK95" i="12"/>
  <c r="BK96" i="12" s="1"/>
  <c r="BB95" i="12"/>
  <c r="BB96" i="12" s="1"/>
  <c r="BI95" i="12"/>
  <c r="BI96" i="12" s="1"/>
  <c r="BO95" i="12"/>
  <c r="BO96" i="12" s="1"/>
  <c r="BW95" i="12"/>
  <c r="BW96" i="12" s="1"/>
  <c r="BV95" i="12"/>
  <c r="BV96" i="12" s="1"/>
  <c r="BS95" i="12"/>
  <c r="BS96" i="12" s="1"/>
  <c r="BP95" i="12"/>
  <c r="BP96" i="12" s="1"/>
  <c r="BM95" i="12"/>
  <c r="BM96" i="12" s="1"/>
  <c r="BQ95" i="12"/>
  <c r="BQ96" i="12" s="1"/>
  <c r="BR95" i="12"/>
  <c r="BR96" i="12" s="1"/>
  <c r="BT95" i="12"/>
  <c r="BT96" i="12" s="1"/>
  <c r="BN95" i="12"/>
  <c r="BN96" i="12" s="1"/>
  <c r="BU95" i="12"/>
  <c r="BU96" i="12" s="1"/>
  <c r="BX95" i="12"/>
  <c r="BX96" i="12" s="1"/>
  <c r="CD95" i="12"/>
  <c r="CD96" i="12" s="1"/>
  <c r="CG95" i="12"/>
  <c r="CG96" i="12" s="1"/>
  <c r="CF95" i="12"/>
  <c r="CF96" i="12" s="1"/>
  <c r="CB95" i="12"/>
  <c r="CB96" i="12" s="1"/>
  <c r="CE95" i="12"/>
  <c r="CE96" i="12" s="1"/>
  <c r="CJ95" i="12"/>
  <c r="CJ96" i="12" s="1"/>
  <c r="CA95" i="12"/>
  <c r="CA96" i="12" s="1"/>
  <c r="CC95" i="12"/>
  <c r="CC96" i="12" s="1"/>
  <c r="BZ95" i="12"/>
  <c r="BZ96" i="12" s="1"/>
  <c r="CI95" i="12"/>
  <c r="CI96" i="12" s="1"/>
  <c r="BY95" i="12"/>
  <c r="BY96" i="12" s="1"/>
  <c r="CH95" i="12"/>
  <c r="CH96" i="12" s="1"/>
  <c r="CU95" i="12"/>
  <c r="CU96" i="12" s="1"/>
  <c r="CT95" i="12"/>
  <c r="CT96" i="12" s="1"/>
  <c r="CO95" i="12"/>
  <c r="CO96" i="12" s="1"/>
  <c r="CN95" i="12"/>
  <c r="CN96" i="12" s="1"/>
  <c r="CQ95" i="12"/>
  <c r="CQ96" i="12" s="1"/>
  <c r="CL95" i="12"/>
  <c r="CL96" i="12" s="1"/>
  <c r="CP95" i="12"/>
  <c r="CP96" i="12" s="1"/>
  <c r="CM95" i="12"/>
  <c r="CM96" i="12" s="1"/>
  <c r="CR95" i="12"/>
  <c r="CR96" i="12" s="1"/>
  <c r="CS95" i="12"/>
  <c r="CS96" i="12" s="1"/>
  <c r="CK95" i="12"/>
  <c r="CK96" i="12" s="1"/>
  <c r="CV95" i="12"/>
  <c r="CV96" i="12" s="1"/>
  <c r="DA95" i="12"/>
  <c r="DA96" i="12" s="1"/>
  <c r="DF95" i="12"/>
  <c r="DF96" i="12" s="1"/>
  <c r="DB95" i="12"/>
  <c r="DB96" i="12" s="1"/>
  <c r="CX95" i="12"/>
  <c r="CX96" i="12" s="1"/>
  <c r="DD95" i="12"/>
  <c r="DD96" i="12" s="1"/>
  <c r="CW95" i="12"/>
  <c r="CW96" i="12" s="1"/>
  <c r="DH95" i="12"/>
  <c r="DH96" i="12" s="1"/>
  <c r="DC95" i="12"/>
  <c r="DC96" i="12" s="1"/>
  <c r="CZ95" i="12"/>
  <c r="CZ96" i="12" s="1"/>
  <c r="CY95" i="12"/>
  <c r="CY96" i="12" s="1"/>
  <c r="DE95" i="12"/>
  <c r="DE96" i="12" s="1"/>
  <c r="DG95" i="12"/>
  <c r="DG96" i="12" s="1"/>
  <c r="DL95" i="12"/>
  <c r="DL96" i="12" s="1"/>
  <c r="DP95" i="12"/>
  <c r="DP96" i="12" s="1"/>
  <c r="DK95" i="12"/>
  <c r="DK96" i="12" s="1"/>
  <c r="DQ95" i="12"/>
  <c r="DQ96" i="12" s="1"/>
  <c r="DN95" i="12"/>
  <c r="DN96" i="12" s="1"/>
  <c r="DO95" i="12"/>
  <c r="DO96" i="12" s="1"/>
  <c r="DT95" i="12"/>
  <c r="DT96" i="12" s="1"/>
  <c r="DS95" i="12"/>
  <c r="DS96" i="12" s="1"/>
  <c r="DR95" i="12"/>
  <c r="DR96" i="12" s="1"/>
  <c r="DJ95" i="12"/>
  <c r="DJ96" i="12" s="1"/>
  <c r="DM95" i="12"/>
  <c r="DM96" i="12" s="1"/>
  <c r="DI95" i="12"/>
  <c r="DI96" i="12" s="1"/>
  <c r="EF95" i="12"/>
  <c r="EF96" i="12" s="1"/>
  <c r="DU95" i="12"/>
  <c r="DU96" i="12" s="1"/>
  <c r="EE95" i="12"/>
  <c r="EE96" i="12" s="1"/>
  <c r="EB95" i="12"/>
  <c r="EB96" i="12" s="1"/>
  <c r="DV95" i="12"/>
  <c r="DV96" i="12" s="1"/>
  <c r="DX95" i="12"/>
  <c r="DX96" i="12" s="1"/>
  <c r="DW95" i="12"/>
  <c r="DW96" i="12" s="1"/>
  <c r="ED95" i="12"/>
  <c r="ED96" i="12" s="1"/>
  <c r="DZ95" i="12"/>
  <c r="DZ96" i="12" s="1"/>
  <c r="DY95" i="12"/>
  <c r="DY96" i="12" s="1"/>
  <c r="EC95" i="12"/>
  <c r="EC96" i="12" s="1"/>
  <c r="EA95" i="12"/>
  <c r="EA96" i="12" s="1"/>
  <c r="ER95" i="12"/>
  <c r="ER96" i="12" s="1"/>
  <c r="ER152" i="12" s="1"/>
  <c r="EQ157" i="12" s="1"/>
  <c r="EQ167" i="12" s="1"/>
  <c r="EQ95" i="12"/>
  <c r="EQ96" i="12" s="1"/>
  <c r="EQ98" i="12" s="1"/>
  <c r="EQ102" i="12" s="1"/>
  <c r="EG95" i="12"/>
  <c r="EG96" i="12" s="1"/>
  <c r="EG98" i="12" s="1"/>
  <c r="EG102" i="12" s="1"/>
  <c r="EH95" i="12"/>
  <c r="EH96" i="12" s="1"/>
  <c r="EH152" i="12" s="1"/>
  <c r="EG157" i="12" s="1"/>
  <c r="EJ95" i="12"/>
  <c r="EJ96" i="12" s="1"/>
  <c r="EJ98" i="12" s="1"/>
  <c r="EJ102" i="12" s="1"/>
  <c r="EL95" i="12"/>
  <c r="EL96" i="12" s="1"/>
  <c r="EL98" i="12" s="1"/>
  <c r="EL102" i="12" s="1"/>
  <c r="EK95" i="12"/>
  <c r="EK96" i="12" s="1"/>
  <c r="EK153" i="12" s="1"/>
  <c r="EK270" i="12" s="1"/>
  <c r="EO95" i="12"/>
  <c r="EO96" i="12" s="1"/>
  <c r="EO153" i="12" s="1"/>
  <c r="EO264" i="12" s="1"/>
  <c r="EN95" i="12"/>
  <c r="EN96" i="12" s="1"/>
  <c r="EN98" i="12" s="1"/>
  <c r="EN102" i="12" s="1"/>
  <c r="EI95" i="12"/>
  <c r="EI96" i="12" s="1"/>
  <c r="EI98" i="12" s="1"/>
  <c r="EI102" i="12" s="1"/>
  <c r="EP95" i="12"/>
  <c r="EP96" i="12" s="1"/>
  <c r="EP154" i="12" s="1"/>
  <c r="EO159" i="12" s="1"/>
  <c r="EO166" i="12" s="1"/>
  <c r="EM95" i="12"/>
  <c r="EM96" i="12" s="1"/>
  <c r="EM154" i="12" s="1"/>
  <c r="EL159" i="12" s="1"/>
  <c r="EP259" i="6"/>
  <c r="AI169" i="12"/>
  <c r="AJ265" i="12"/>
  <c r="AJ271" i="12"/>
  <c r="AI166" i="12"/>
  <c r="AJ268" i="12"/>
  <c r="EQ250" i="6"/>
  <c r="ER255" i="6"/>
  <c r="ER256" i="6" s="1"/>
  <c r="L271" i="12"/>
  <c r="AI167" i="12"/>
  <c r="AI164" i="12"/>
  <c r="K169" i="12"/>
  <c r="K172" i="12"/>
  <c r="L268" i="12"/>
  <c r="AI168" i="12"/>
  <c r="AI165" i="12"/>
  <c r="AJ267" i="12"/>
  <c r="AJ270" i="12"/>
  <c r="AJ264" i="12"/>
  <c r="AL158" i="12"/>
  <c r="AL168" i="12" s="1"/>
  <c r="L265" i="12"/>
  <c r="AM264" i="12"/>
  <c r="K170" i="12"/>
  <c r="AM267" i="12"/>
  <c r="AM265" i="12"/>
  <c r="K158" i="12"/>
  <c r="K165" i="12" s="1"/>
  <c r="L264" i="12"/>
  <c r="L270" i="12"/>
  <c r="O264" i="12"/>
  <c r="N158" i="12"/>
  <c r="N171" i="12" s="1"/>
  <c r="K167" i="12"/>
  <c r="X166" i="12"/>
  <c r="Z158" i="12"/>
  <c r="Z168" i="12" s="1"/>
  <c r="AA158" i="12"/>
  <c r="AA165" i="12" s="1"/>
  <c r="AB267" i="12"/>
  <c r="X172" i="12"/>
  <c r="AA267" i="12"/>
  <c r="Y268" i="12"/>
  <c r="Y271" i="12"/>
  <c r="Y265" i="12"/>
  <c r="AA264" i="12"/>
  <c r="O267" i="12"/>
  <c r="O164" i="12"/>
  <c r="AB270" i="12"/>
  <c r="AB271" i="12"/>
  <c r="Y264" i="12"/>
  <c r="AB268" i="12"/>
  <c r="AL159" i="12"/>
  <c r="AL169" i="12" s="1"/>
  <c r="Y267" i="12"/>
  <c r="AA159" i="12"/>
  <c r="AA166" i="12" s="1"/>
  <c r="X158" i="12"/>
  <c r="X168" i="12" s="1"/>
  <c r="AM268" i="12"/>
  <c r="O265" i="12"/>
  <c r="O170" i="12"/>
  <c r="AA268" i="12"/>
  <c r="AA265" i="12"/>
  <c r="Z159" i="12"/>
  <c r="Z172" i="12" s="1"/>
  <c r="N169" i="12"/>
  <c r="N166" i="12"/>
  <c r="O268" i="12"/>
  <c r="O271" i="12"/>
  <c r="Y168" i="12"/>
  <c r="Y171" i="12"/>
  <c r="M171" i="12"/>
  <c r="M165" i="12"/>
  <c r="Y164" i="12"/>
  <c r="Z266" i="12"/>
  <c r="AK271" i="12"/>
  <c r="AL270" i="12"/>
  <c r="Y170" i="12"/>
  <c r="Z263" i="12"/>
  <c r="Z269" i="12"/>
  <c r="AK158" i="12"/>
  <c r="AK171" i="12" s="1"/>
  <c r="AL264" i="12"/>
  <c r="Y159" i="12"/>
  <c r="Y172" i="12" s="1"/>
  <c r="AJ159" i="12"/>
  <c r="AJ169" i="12" s="1"/>
  <c r="N271" i="12"/>
  <c r="M159" i="12"/>
  <c r="M172" i="12" s="1"/>
  <c r="N268" i="12"/>
  <c r="M157" i="12"/>
  <c r="M167" i="12" s="1"/>
  <c r="Z271" i="12"/>
  <c r="N266" i="12"/>
  <c r="N269" i="12"/>
  <c r="Z268" i="12"/>
  <c r="AK164" i="12"/>
  <c r="AK167" i="12"/>
  <c r="AM157" i="12"/>
  <c r="AM170" i="12" s="1"/>
  <c r="L171" i="12"/>
  <c r="AN266" i="12"/>
  <c r="AL271" i="12"/>
  <c r="AK159" i="12"/>
  <c r="AK166" i="12" s="1"/>
  <c r="AL268" i="12"/>
  <c r="M268" i="12"/>
  <c r="AN269" i="12"/>
  <c r="AJ165" i="12"/>
  <c r="M271" i="12"/>
  <c r="P271" i="12"/>
  <c r="P268" i="12"/>
  <c r="L159" i="12"/>
  <c r="L172" i="12" s="1"/>
  <c r="AJ171" i="12"/>
  <c r="L157" i="12"/>
  <c r="L167" i="12" s="1"/>
  <c r="AN268" i="12"/>
  <c r="AN271" i="12"/>
  <c r="M266" i="12"/>
  <c r="M269" i="12"/>
  <c r="O159" i="12"/>
  <c r="O169" i="12" s="1"/>
  <c r="AK263" i="12"/>
  <c r="L168" i="12"/>
  <c r="AK265" i="12"/>
  <c r="O158" i="12"/>
  <c r="O165" i="12" s="1"/>
  <c r="AK266" i="12"/>
  <c r="AJ157" i="12"/>
  <c r="AJ170" i="12" s="1"/>
  <c r="P267" i="12"/>
  <c r="AM159" i="12"/>
  <c r="AM166" i="12" s="1"/>
  <c r="P270" i="12"/>
  <c r="ER149" i="12"/>
  <c r="ER147" i="12"/>
  <c r="ER148" i="12"/>
  <c r="ER208" i="12"/>
  <c r="ER224" i="12" s="1"/>
  <c r="ER225" i="12" s="1"/>
  <c r="ER226" i="12" s="1"/>
  <c r="D227" i="12" s="1"/>
  <c r="D240" i="12" s="1"/>
  <c r="E69" i="12"/>
  <c r="E73" i="12" s="1"/>
  <c r="F32" i="27" s="1"/>
  <c r="ES37" i="12"/>
  <c r="ES45" i="12" s="1"/>
  <c r="ES83" i="12" s="1"/>
  <c r="ES85" i="12" s="1"/>
  <c r="ES87" i="12" s="1"/>
  <c r="E32" i="10"/>
  <c r="D36" i="25"/>
  <c r="J20" i="45"/>
  <c r="S11" i="25"/>
  <c r="E69" i="10"/>
  <c r="O12" i="25" s="1"/>
  <c r="D34" i="10"/>
  <c r="D26" i="25" s="1"/>
  <c r="I11" i="3"/>
  <c r="J11" i="3" s="1"/>
  <c r="ER26" i="6"/>
  <c r="U11" i="25"/>
  <c r="K56" i="20"/>
  <c r="H18" i="3"/>
  <c r="Q108" i="39"/>
  <c r="D69" i="10"/>
  <c r="M12" i="25" s="1"/>
  <c r="J18" i="33"/>
  <c r="D35" i="10"/>
  <c r="D27" i="25" s="1"/>
  <c r="Q11" i="25"/>
  <c r="J62" i="20"/>
  <c r="K63" i="20" s="1"/>
  <c r="Q110" i="39" s="1"/>
  <c r="D23" i="25"/>
  <c r="R94" i="39"/>
  <c r="Q102" i="39" s="1"/>
  <c r="F269" i="6"/>
  <c r="F270" i="6" s="1"/>
  <c r="F272" i="6" s="1"/>
  <c r="F276" i="6" s="1"/>
  <c r="M75" i="12"/>
  <c r="V34" i="27" s="1"/>
  <c r="G267" i="6"/>
  <c r="G268" i="6" s="1"/>
  <c r="V28" i="27"/>
  <c r="T28" i="27"/>
  <c r="N28" i="27"/>
  <c r="J28" i="27"/>
  <c r="P28" i="27"/>
  <c r="J75" i="12"/>
  <c r="P34" i="27" s="1"/>
  <c r="R28" i="27"/>
  <c r="F75" i="12"/>
  <c r="H34" i="27" s="1"/>
  <c r="L28" i="27"/>
  <c r="X28" i="27"/>
  <c r="L75" i="12"/>
  <c r="T34" i="27" s="1"/>
  <c r="K75" i="12"/>
  <c r="R34" i="27" s="1"/>
  <c r="H28" i="27"/>
  <c r="H75" i="12"/>
  <c r="L34" i="27" s="1"/>
  <c r="G75" i="12"/>
  <c r="J34" i="27" s="1"/>
  <c r="N75" i="12"/>
  <c r="X34" i="27" s="1"/>
  <c r="I75" i="12"/>
  <c r="N34" i="27" s="1"/>
  <c r="ER87" i="12"/>
  <c r="ER113" i="12" s="1"/>
  <c r="F30" i="27"/>
  <c r="F58" i="20"/>
  <c r="ES392" i="6"/>
  <c r="ES26" i="6" s="1"/>
  <c r="E159" i="12"/>
  <c r="F265" i="12"/>
  <c r="F268" i="12"/>
  <c r="F271" i="12"/>
  <c r="F104" i="12"/>
  <c r="F106" i="12" s="1"/>
  <c r="G159" i="12"/>
  <c r="H265" i="12"/>
  <c r="H268" i="12"/>
  <c r="H271" i="12"/>
  <c r="G158" i="12"/>
  <c r="H264" i="12"/>
  <c r="H270" i="12"/>
  <c r="H267" i="12"/>
  <c r="I159" i="12"/>
  <c r="J265" i="12"/>
  <c r="J268" i="12"/>
  <c r="J271" i="12"/>
  <c r="I158" i="12"/>
  <c r="J264" i="12"/>
  <c r="J270" i="12"/>
  <c r="J267" i="12"/>
  <c r="Q159" i="12"/>
  <c r="R265" i="12"/>
  <c r="R268" i="12"/>
  <c r="R271" i="12"/>
  <c r="Q158" i="12"/>
  <c r="R267" i="12"/>
  <c r="R264" i="12"/>
  <c r="R270" i="12"/>
  <c r="S159" i="12"/>
  <c r="T265" i="12"/>
  <c r="T268" i="12"/>
  <c r="T271" i="12"/>
  <c r="S158" i="12"/>
  <c r="T264" i="12"/>
  <c r="T270" i="12"/>
  <c r="T267" i="12"/>
  <c r="R159" i="12"/>
  <c r="S271" i="12"/>
  <c r="S265" i="12"/>
  <c r="S268" i="12"/>
  <c r="R158" i="12"/>
  <c r="S270" i="12"/>
  <c r="S267" i="12"/>
  <c r="S264" i="12"/>
  <c r="V159" i="12"/>
  <c r="W271" i="12"/>
  <c r="W265" i="12"/>
  <c r="W268" i="12"/>
  <c r="V158" i="12"/>
  <c r="W270" i="12"/>
  <c r="W267" i="12"/>
  <c r="W264" i="12"/>
  <c r="AB159" i="12"/>
  <c r="AC271" i="12"/>
  <c r="AC265" i="12"/>
  <c r="AC268" i="12"/>
  <c r="AB158" i="12"/>
  <c r="AC270" i="12"/>
  <c r="AC267" i="12"/>
  <c r="AC264" i="12"/>
  <c r="AD159" i="12"/>
  <c r="AE271" i="12"/>
  <c r="AE265" i="12"/>
  <c r="AE268" i="12"/>
  <c r="AD158" i="12"/>
  <c r="AE270" i="12"/>
  <c r="AE267" i="12"/>
  <c r="AE264" i="12"/>
  <c r="E157" i="12"/>
  <c r="F263" i="12"/>
  <c r="F269" i="12"/>
  <c r="F266" i="12"/>
  <c r="E158" i="12"/>
  <c r="F267" i="12"/>
  <c r="F264" i="12"/>
  <c r="F270" i="12"/>
  <c r="G157" i="12"/>
  <c r="H266" i="12"/>
  <c r="H263" i="12"/>
  <c r="H269" i="12"/>
  <c r="H104" i="12"/>
  <c r="H106" i="12" s="1"/>
  <c r="I157" i="12"/>
  <c r="J266" i="12"/>
  <c r="J263" i="12"/>
  <c r="J269" i="12"/>
  <c r="J104" i="12"/>
  <c r="J106" i="12" s="1"/>
  <c r="Q157" i="12"/>
  <c r="R263" i="12"/>
  <c r="R269" i="12"/>
  <c r="R266" i="12"/>
  <c r="R104" i="12"/>
  <c r="R106" i="12" s="1"/>
  <c r="S157" i="12"/>
  <c r="T266" i="12"/>
  <c r="T263" i="12"/>
  <c r="T269" i="12"/>
  <c r="T104" i="12"/>
  <c r="T106" i="12" s="1"/>
  <c r="R157" i="12"/>
  <c r="S269" i="12"/>
  <c r="S263" i="12"/>
  <c r="S266" i="12"/>
  <c r="S104" i="12"/>
  <c r="S106" i="12" s="1"/>
  <c r="V157" i="12"/>
  <c r="W266" i="12"/>
  <c r="W269" i="12"/>
  <c r="W263" i="12"/>
  <c r="W104" i="12"/>
  <c r="W106" i="12" s="1"/>
  <c r="AB157" i="12"/>
  <c r="AC266" i="12"/>
  <c r="AC269" i="12"/>
  <c r="AC263" i="12"/>
  <c r="AC104" i="12"/>
  <c r="AC106" i="12" s="1"/>
  <c r="AD157" i="12"/>
  <c r="AE266" i="12"/>
  <c r="AE269" i="12"/>
  <c r="AE263" i="12"/>
  <c r="AE104" i="12"/>
  <c r="AE106" i="12" s="1"/>
  <c r="E153" i="12"/>
  <c r="E98" i="12"/>
  <c r="E152" i="12"/>
  <c r="E154" i="12"/>
  <c r="F159" i="12"/>
  <c r="G265" i="12"/>
  <c r="G268" i="12"/>
  <c r="G271" i="12"/>
  <c r="F158" i="12"/>
  <c r="G270" i="12"/>
  <c r="G267" i="12"/>
  <c r="G264" i="12"/>
  <c r="J159" i="12"/>
  <c r="K265" i="12"/>
  <c r="K268" i="12"/>
  <c r="K271" i="12"/>
  <c r="J158" i="12"/>
  <c r="K270" i="12"/>
  <c r="K267" i="12"/>
  <c r="K264" i="12"/>
  <c r="H159" i="12"/>
  <c r="I271" i="12"/>
  <c r="I265" i="12"/>
  <c r="I268" i="12"/>
  <c r="H158" i="12"/>
  <c r="I264" i="12"/>
  <c r="I270" i="12"/>
  <c r="I267" i="12"/>
  <c r="P159" i="12"/>
  <c r="Q271" i="12"/>
  <c r="Q265" i="12"/>
  <c r="Q268" i="12"/>
  <c r="P158" i="12"/>
  <c r="Q270" i="12"/>
  <c r="Q267" i="12"/>
  <c r="Q264" i="12"/>
  <c r="T159" i="12"/>
  <c r="U271" i="12"/>
  <c r="U265" i="12"/>
  <c r="U268" i="12"/>
  <c r="T158" i="12"/>
  <c r="U270" i="12"/>
  <c r="U267" i="12"/>
  <c r="U264" i="12"/>
  <c r="U159" i="12"/>
  <c r="V265" i="12"/>
  <c r="V268" i="12"/>
  <c r="V271" i="12"/>
  <c r="U158" i="12"/>
  <c r="V264" i="12"/>
  <c r="V270" i="12"/>
  <c r="V267" i="12"/>
  <c r="W159" i="12"/>
  <c r="X265" i="12"/>
  <c r="X268" i="12"/>
  <c r="X271" i="12"/>
  <c r="W158" i="12"/>
  <c r="X267" i="12"/>
  <c r="X264" i="12"/>
  <c r="X270" i="12"/>
  <c r="AG159" i="12"/>
  <c r="AH265" i="12"/>
  <c r="AH268" i="12"/>
  <c r="AH271" i="12"/>
  <c r="AG158" i="12"/>
  <c r="AH264" i="12"/>
  <c r="AH270" i="12"/>
  <c r="AH267" i="12"/>
  <c r="AC159" i="12"/>
  <c r="AD265" i="12"/>
  <c r="AD268" i="12"/>
  <c r="AD271" i="12"/>
  <c r="AC158" i="12"/>
  <c r="AD267" i="12"/>
  <c r="AD264" i="12"/>
  <c r="AD270" i="12"/>
  <c r="AF159" i="12"/>
  <c r="AG271" i="12"/>
  <c r="AG265" i="12"/>
  <c r="AG268" i="12"/>
  <c r="AF158" i="12"/>
  <c r="AG270" i="12"/>
  <c r="AG267" i="12"/>
  <c r="AG264" i="12"/>
  <c r="F157" i="12"/>
  <c r="G263" i="12"/>
  <c r="G269" i="12"/>
  <c r="G266" i="12"/>
  <c r="G104" i="12"/>
  <c r="G106" i="12" s="1"/>
  <c r="J157" i="12"/>
  <c r="K263" i="12"/>
  <c r="K269" i="12"/>
  <c r="K266" i="12"/>
  <c r="K104" i="12"/>
  <c r="K106" i="12" s="1"/>
  <c r="H157" i="12"/>
  <c r="I269" i="12"/>
  <c r="I266" i="12"/>
  <c r="I263" i="12"/>
  <c r="I104" i="12"/>
  <c r="I106" i="12" s="1"/>
  <c r="P157" i="12"/>
  <c r="Q269" i="12"/>
  <c r="Q263" i="12"/>
  <c r="Q266" i="12"/>
  <c r="Q104" i="12"/>
  <c r="Q106" i="12" s="1"/>
  <c r="T157" i="12"/>
  <c r="U266" i="12"/>
  <c r="U269" i="12"/>
  <c r="U263" i="12"/>
  <c r="U104" i="12"/>
  <c r="U106" i="12" s="1"/>
  <c r="U157" i="12"/>
  <c r="V266" i="12"/>
  <c r="V263" i="12"/>
  <c r="V269" i="12"/>
  <c r="V104" i="12"/>
  <c r="V106" i="12" s="1"/>
  <c r="W157" i="12"/>
  <c r="X263" i="12"/>
  <c r="X269" i="12"/>
  <c r="X266" i="12"/>
  <c r="X104" i="12"/>
  <c r="X106" i="12" s="1"/>
  <c r="AG157" i="12"/>
  <c r="AH266" i="12"/>
  <c r="AH263" i="12"/>
  <c r="AH269" i="12"/>
  <c r="AH104" i="12"/>
  <c r="AH106" i="12" s="1"/>
  <c r="AC157" i="12"/>
  <c r="AD263" i="12"/>
  <c r="AD269" i="12"/>
  <c r="AD266" i="12"/>
  <c r="AD104" i="12"/>
  <c r="AD106" i="12" s="1"/>
  <c r="AF157" i="12"/>
  <c r="AG266" i="12"/>
  <c r="AG269" i="12"/>
  <c r="AG263" i="12"/>
  <c r="AG104" i="12"/>
  <c r="AG106" i="12" s="1"/>
  <c r="G10" i="46"/>
  <c r="E10" i="46"/>
  <c r="F10" i="46"/>
  <c r="C10" i="46"/>
  <c r="B11" i="46"/>
  <c r="J10" i="46"/>
  <c r="K10" i="46"/>
  <c r="B49" i="46"/>
  <c r="D10" i="46"/>
  <c r="I10" i="46"/>
  <c r="H10" i="46"/>
  <c r="I12" i="46" l="1"/>
  <c r="C12" i="46"/>
  <c r="J12" i="46"/>
  <c r="K12" i="46"/>
  <c r="B50" i="46"/>
  <c r="B57" i="46" s="1"/>
  <c r="E12" i="46"/>
  <c r="H12" i="46"/>
  <c r="G12" i="46"/>
  <c r="D12" i="46"/>
  <c r="F12" i="46"/>
  <c r="D24" i="25"/>
  <c r="AK109" i="12"/>
  <c r="AK114" i="12" s="1"/>
  <c r="AK116" i="12" s="1"/>
  <c r="AK135" i="12" s="1"/>
  <c r="EI104" i="12"/>
  <c r="EI106" i="12" s="1"/>
  <c r="Y109" i="12"/>
  <c r="Y114" i="12" s="1"/>
  <c r="Y116" i="12" s="1"/>
  <c r="Y135" i="12" s="1"/>
  <c r="L209" i="12"/>
  <c r="L210" i="12" s="1"/>
  <c r="EN104" i="12"/>
  <c r="EN106" i="12" s="1"/>
  <c r="M209" i="12"/>
  <c r="M210" i="12" s="1"/>
  <c r="AM209" i="12"/>
  <c r="AM210" i="12" s="1"/>
  <c r="N109" i="12"/>
  <c r="N114" i="12" s="1"/>
  <c r="N116" i="12" s="1"/>
  <c r="N135" i="12" s="1"/>
  <c r="Z209" i="12"/>
  <c r="Z210" i="12" s="1"/>
  <c r="EL104" i="12"/>
  <c r="EL106" i="12" s="1"/>
  <c r="AL209" i="12"/>
  <c r="AL210" i="12" s="1"/>
  <c r="EJ104" i="12"/>
  <c r="EJ106" i="12" s="1"/>
  <c r="AJ109" i="12"/>
  <c r="AJ114" i="12" s="1"/>
  <c r="AJ116" i="12" s="1"/>
  <c r="AJ135" i="12" s="1"/>
  <c r="P109" i="12"/>
  <c r="P114" i="12" s="1"/>
  <c r="P116" i="12" s="1"/>
  <c r="P135" i="12" s="1"/>
  <c r="AA209" i="12"/>
  <c r="AA210" i="12" s="1"/>
  <c r="EG104" i="12"/>
  <c r="EG106" i="12" s="1"/>
  <c r="AN109" i="12"/>
  <c r="AN114" i="12" s="1"/>
  <c r="AN116" i="12" s="1"/>
  <c r="AN135" i="12" s="1"/>
  <c r="O209" i="12"/>
  <c r="O210" i="12" s="1"/>
  <c r="EQ104" i="12"/>
  <c r="AB209" i="12"/>
  <c r="AB210" i="12" s="1"/>
  <c r="ES248" i="6"/>
  <c r="ES249" i="6" s="1"/>
  <c r="E225" i="6"/>
  <c r="F214" i="6"/>
  <c r="F224" i="6" s="1"/>
  <c r="F22" i="6" s="1"/>
  <c r="H191" i="6"/>
  <c r="H195" i="6" s="1"/>
  <c r="H199" i="6" s="1"/>
  <c r="E355" i="6"/>
  <c r="E356" i="6" s="1"/>
  <c r="E358" i="6" s="1"/>
  <c r="E363" i="6" s="1"/>
  <c r="E196" i="6"/>
  <c r="DP16" i="6"/>
  <c r="DQ15" i="6"/>
  <c r="EQ259" i="6"/>
  <c r="ES255" i="6"/>
  <c r="ES256" i="6" s="1"/>
  <c r="DZ153" i="12"/>
  <c r="DZ154" i="12"/>
  <c r="DZ98" i="12"/>
  <c r="DZ102" i="12" s="1"/>
  <c r="DZ152" i="12"/>
  <c r="DV153" i="12"/>
  <c r="DV154" i="12"/>
  <c r="DV98" i="12"/>
  <c r="DV102" i="12" s="1"/>
  <c r="DV152" i="12"/>
  <c r="EF98" i="12"/>
  <c r="EF102" i="12" s="1"/>
  <c r="EF152" i="12"/>
  <c r="EF154" i="12"/>
  <c r="EF153" i="12"/>
  <c r="DR98" i="12"/>
  <c r="DR102" i="12" s="1"/>
  <c r="DR152" i="12"/>
  <c r="DR153" i="12"/>
  <c r="DR154" i="12"/>
  <c r="DN154" i="12"/>
  <c r="DN152" i="12"/>
  <c r="DN98" i="12"/>
  <c r="DN102" i="12" s="1"/>
  <c r="DN153" i="12"/>
  <c r="DL154" i="12"/>
  <c r="DL152" i="12"/>
  <c r="DL98" i="12"/>
  <c r="DL102" i="12" s="1"/>
  <c r="DL153" i="12"/>
  <c r="CZ154" i="12"/>
  <c r="CZ152" i="12"/>
  <c r="CZ98" i="12"/>
  <c r="CZ102" i="12" s="1"/>
  <c r="CZ153" i="12"/>
  <c r="DD153" i="12"/>
  <c r="DD154" i="12"/>
  <c r="DD98" i="12"/>
  <c r="DD102" i="12" s="1"/>
  <c r="DD152" i="12"/>
  <c r="DA154" i="12"/>
  <c r="DA152" i="12"/>
  <c r="DA98" i="12"/>
  <c r="DA102" i="12" s="1"/>
  <c r="DA153" i="12"/>
  <c r="CR153" i="12"/>
  <c r="CR154" i="12"/>
  <c r="CR98" i="12"/>
  <c r="CR102" i="12" s="1"/>
  <c r="CR152" i="12"/>
  <c r="CQ154" i="12"/>
  <c r="CQ152" i="12"/>
  <c r="CQ98" i="12"/>
  <c r="CQ102" i="12" s="1"/>
  <c r="CQ153" i="12"/>
  <c r="CU98" i="12"/>
  <c r="CU102" i="12" s="1"/>
  <c r="CU154" i="12"/>
  <c r="CU152" i="12"/>
  <c r="CU153" i="12"/>
  <c r="BZ153" i="12"/>
  <c r="BZ154" i="12"/>
  <c r="BZ98" i="12"/>
  <c r="BZ102" i="12" s="1"/>
  <c r="BZ152" i="12"/>
  <c r="CE154" i="12"/>
  <c r="CE152" i="12"/>
  <c r="CE98" i="12"/>
  <c r="CE102" i="12" s="1"/>
  <c r="CE153" i="12"/>
  <c r="CD153" i="12"/>
  <c r="CD154" i="12"/>
  <c r="CD98" i="12"/>
  <c r="CD102" i="12" s="1"/>
  <c r="CD152" i="12"/>
  <c r="BT153" i="12"/>
  <c r="BT154" i="12"/>
  <c r="BT98" i="12"/>
  <c r="BT102" i="12" s="1"/>
  <c r="BT152" i="12"/>
  <c r="BP154" i="12"/>
  <c r="BP152" i="12"/>
  <c r="BP98" i="12"/>
  <c r="BP102" i="12" s="1"/>
  <c r="BP153" i="12"/>
  <c r="BO153" i="12"/>
  <c r="BO154" i="12"/>
  <c r="BO98" i="12"/>
  <c r="BO102" i="12" s="1"/>
  <c r="BO152" i="12"/>
  <c r="BF154" i="12"/>
  <c r="BF152" i="12"/>
  <c r="BF98" i="12"/>
  <c r="BF102" i="12" s="1"/>
  <c r="BF153" i="12"/>
  <c r="BJ98" i="12"/>
  <c r="BJ102" i="12" s="1"/>
  <c r="BJ153" i="12"/>
  <c r="BJ154" i="12"/>
  <c r="BJ152" i="12"/>
  <c r="BE153" i="12"/>
  <c r="BE154" i="12"/>
  <c r="BE98" i="12"/>
  <c r="BE102" i="12" s="1"/>
  <c r="BE152" i="12"/>
  <c r="AQ152" i="12"/>
  <c r="AQ154" i="12"/>
  <c r="AQ98" i="12"/>
  <c r="AQ102" i="12" s="1"/>
  <c r="AQ153" i="12"/>
  <c r="AR152" i="12"/>
  <c r="AR153" i="12"/>
  <c r="AR98" i="12"/>
  <c r="AR102" i="12" s="1"/>
  <c r="AR154" i="12"/>
  <c r="EC98" i="12"/>
  <c r="EC102" i="12" s="1"/>
  <c r="EC153" i="12"/>
  <c r="EC154" i="12"/>
  <c r="EC152" i="12"/>
  <c r="DW154" i="12"/>
  <c r="DW152" i="12"/>
  <c r="DW98" i="12"/>
  <c r="DW102" i="12" s="1"/>
  <c r="DW153" i="12"/>
  <c r="EE98" i="12"/>
  <c r="EE102" i="12" s="1"/>
  <c r="EE153" i="12"/>
  <c r="EE152" i="12"/>
  <c r="EE154" i="12"/>
  <c r="DM153" i="12"/>
  <c r="DM154" i="12"/>
  <c r="DM98" i="12"/>
  <c r="DM102" i="12" s="1"/>
  <c r="DM152" i="12"/>
  <c r="DT98" i="12"/>
  <c r="DT102" i="12" s="1"/>
  <c r="DT154" i="12"/>
  <c r="DT153" i="12"/>
  <c r="DT152" i="12"/>
  <c r="DK153" i="12"/>
  <c r="DK154" i="12"/>
  <c r="DK98" i="12"/>
  <c r="DK102" i="12" s="1"/>
  <c r="DK152" i="12"/>
  <c r="DE98" i="12"/>
  <c r="DE102" i="12" s="1"/>
  <c r="DE152" i="12"/>
  <c r="DE153" i="12"/>
  <c r="DE154" i="12"/>
  <c r="DH98" i="12"/>
  <c r="DH102" i="12" s="1"/>
  <c r="DH153" i="12"/>
  <c r="DH154" i="12"/>
  <c r="DH152" i="12"/>
  <c r="DB153" i="12"/>
  <c r="DB154" i="12"/>
  <c r="DB98" i="12"/>
  <c r="DB102" i="12" s="1"/>
  <c r="DB152" i="12"/>
  <c r="CK153" i="12"/>
  <c r="CK154" i="12"/>
  <c r="CK98" i="12"/>
  <c r="CK102" i="12" s="1"/>
  <c r="CK152" i="12"/>
  <c r="CP154" i="12"/>
  <c r="CP152" i="12"/>
  <c r="CP98" i="12"/>
  <c r="CP102" i="12" s="1"/>
  <c r="CP153" i="12"/>
  <c r="CO154" i="12"/>
  <c r="CO152" i="12"/>
  <c r="CO98" i="12"/>
  <c r="CO102" i="12" s="1"/>
  <c r="CO153" i="12"/>
  <c r="BY154" i="12"/>
  <c r="BY152" i="12"/>
  <c r="BY98" i="12"/>
  <c r="BY102" i="12" s="1"/>
  <c r="BY153" i="12"/>
  <c r="CA154" i="12"/>
  <c r="CA152" i="12"/>
  <c r="CA98" i="12"/>
  <c r="CA102" i="12" s="1"/>
  <c r="CA153" i="12"/>
  <c r="CF98" i="12"/>
  <c r="CF102" i="12" s="1"/>
  <c r="CF152" i="12"/>
  <c r="CF154" i="12"/>
  <c r="CF153" i="12"/>
  <c r="BU98" i="12"/>
  <c r="BU102" i="12" s="1"/>
  <c r="BU152" i="12"/>
  <c r="BU153" i="12"/>
  <c r="BU154" i="12"/>
  <c r="BQ153" i="12"/>
  <c r="BQ154" i="12"/>
  <c r="BQ98" i="12"/>
  <c r="BQ102" i="12" s="1"/>
  <c r="BQ152" i="12"/>
  <c r="BV98" i="12"/>
  <c r="BV102" i="12" s="1"/>
  <c r="BV152" i="12"/>
  <c r="BV154" i="12"/>
  <c r="BV153" i="12"/>
  <c r="BB153" i="12"/>
  <c r="BB154" i="12"/>
  <c r="BB98" i="12"/>
  <c r="BB102" i="12" s="1"/>
  <c r="BB152" i="12"/>
  <c r="BH153" i="12"/>
  <c r="BH154" i="12"/>
  <c r="BH98" i="12"/>
  <c r="BH102" i="12" s="1"/>
  <c r="BH152" i="12"/>
  <c r="BG153" i="12"/>
  <c r="BG154" i="12"/>
  <c r="BG98" i="12"/>
  <c r="BG102" i="12" s="1"/>
  <c r="BG152" i="12"/>
  <c r="AZ98" i="12"/>
  <c r="AZ102" i="12" s="1"/>
  <c r="AZ152" i="12"/>
  <c r="AZ154" i="12"/>
  <c r="AZ153" i="12"/>
  <c r="AX152" i="12"/>
  <c r="AX154" i="12"/>
  <c r="AX98" i="12"/>
  <c r="AX102" i="12" s="1"/>
  <c r="AX153" i="12"/>
  <c r="AO153" i="12"/>
  <c r="AO98" i="12"/>
  <c r="AO102" i="12" s="1"/>
  <c r="AO152" i="12"/>
  <c r="AO154" i="12"/>
  <c r="AI153" i="12"/>
  <c r="AI152" i="12"/>
  <c r="AI154" i="12"/>
  <c r="AI98" i="12"/>
  <c r="AI102" i="12" s="1"/>
  <c r="AY153" i="12"/>
  <c r="AY98" i="12"/>
  <c r="AY102" i="12" s="1"/>
  <c r="AY152" i="12"/>
  <c r="AY154" i="12"/>
  <c r="DY154" i="12"/>
  <c r="DY152" i="12"/>
  <c r="DY98" i="12"/>
  <c r="DY102" i="12" s="1"/>
  <c r="DY153" i="12"/>
  <c r="DX153" i="12"/>
  <c r="DX154" i="12"/>
  <c r="DX98" i="12"/>
  <c r="DX102" i="12" s="1"/>
  <c r="DX152" i="12"/>
  <c r="DU154" i="12"/>
  <c r="DU152" i="12"/>
  <c r="DU98" i="12"/>
  <c r="DU102" i="12" s="1"/>
  <c r="DU153" i="12"/>
  <c r="DJ153" i="12"/>
  <c r="DJ154" i="12"/>
  <c r="DJ98" i="12"/>
  <c r="DJ102" i="12" s="1"/>
  <c r="DJ152" i="12"/>
  <c r="DO153" i="12"/>
  <c r="DO154" i="12"/>
  <c r="DO98" i="12"/>
  <c r="DO102" i="12" s="1"/>
  <c r="DO152" i="12"/>
  <c r="DP98" i="12"/>
  <c r="DP102" i="12" s="1"/>
  <c r="DP152" i="12"/>
  <c r="DP153" i="12"/>
  <c r="DP154" i="12"/>
  <c r="CY154" i="12"/>
  <c r="CY152" i="12"/>
  <c r="CY98" i="12"/>
  <c r="CY102" i="12" s="1"/>
  <c r="CY153" i="12"/>
  <c r="CW153" i="12"/>
  <c r="CW154" i="12"/>
  <c r="CW98" i="12"/>
  <c r="CW102" i="12" s="1"/>
  <c r="CW152" i="12"/>
  <c r="DF98" i="12"/>
  <c r="DF102" i="12" s="1"/>
  <c r="DF154" i="12"/>
  <c r="DF153" i="12"/>
  <c r="DF152" i="12"/>
  <c r="CS98" i="12"/>
  <c r="CS102" i="12" s="1"/>
  <c r="CS152" i="12"/>
  <c r="CS154" i="12"/>
  <c r="CS153" i="12"/>
  <c r="CL153" i="12"/>
  <c r="CL154" i="12"/>
  <c r="CL98" i="12"/>
  <c r="CL102" i="12" s="1"/>
  <c r="CL152" i="12"/>
  <c r="CT98" i="12"/>
  <c r="CT102" i="12" s="1"/>
  <c r="CT154" i="12"/>
  <c r="CT152" i="12"/>
  <c r="CT153" i="12"/>
  <c r="CI98" i="12"/>
  <c r="CI102" i="12" s="1"/>
  <c r="CI152" i="12"/>
  <c r="CI154" i="12"/>
  <c r="CI153" i="12"/>
  <c r="CJ98" i="12"/>
  <c r="CJ102" i="12" s="1"/>
  <c r="CJ153" i="12"/>
  <c r="CJ152" i="12"/>
  <c r="CJ154" i="12"/>
  <c r="CG98" i="12"/>
  <c r="CG102" i="12" s="1"/>
  <c r="CG154" i="12"/>
  <c r="CG152" i="12"/>
  <c r="CG153" i="12"/>
  <c r="BN154" i="12"/>
  <c r="BN152" i="12"/>
  <c r="BN98" i="12"/>
  <c r="BN102" i="12" s="1"/>
  <c r="BN153" i="12"/>
  <c r="BM154" i="12"/>
  <c r="BM152" i="12"/>
  <c r="BM98" i="12"/>
  <c r="BM102" i="12" s="1"/>
  <c r="BM153" i="12"/>
  <c r="BW98" i="12"/>
  <c r="BW102" i="12" s="1"/>
  <c r="BW154" i="12"/>
  <c r="BW153" i="12"/>
  <c r="BW152" i="12"/>
  <c r="BK98" i="12"/>
  <c r="BK102" i="12" s="1"/>
  <c r="BK152" i="12"/>
  <c r="BK154" i="12"/>
  <c r="BK153" i="12"/>
  <c r="BL98" i="12"/>
  <c r="BL102" i="12" s="1"/>
  <c r="BL152" i="12"/>
  <c r="BL154" i="12"/>
  <c r="BL153" i="12"/>
  <c r="BC154" i="12"/>
  <c r="BC152" i="12"/>
  <c r="BC98" i="12"/>
  <c r="BC102" i="12" s="1"/>
  <c r="BC153" i="12"/>
  <c r="AU152" i="12"/>
  <c r="AU98" i="12"/>
  <c r="AU102" i="12" s="1"/>
  <c r="AU154" i="12"/>
  <c r="AU153" i="12"/>
  <c r="AW153" i="12"/>
  <c r="AW152" i="12"/>
  <c r="AW154" i="12"/>
  <c r="AW98" i="12"/>
  <c r="AW102" i="12" s="1"/>
  <c r="AP153" i="12"/>
  <c r="AP98" i="12"/>
  <c r="AP102" i="12" s="1"/>
  <c r="AP152" i="12"/>
  <c r="AP154" i="12"/>
  <c r="EA154" i="12"/>
  <c r="EA152" i="12"/>
  <c r="EA98" i="12"/>
  <c r="EA102" i="12" s="1"/>
  <c r="EA153" i="12"/>
  <c r="ED98" i="12"/>
  <c r="ED102" i="12" s="1"/>
  <c r="ED153" i="12"/>
  <c r="ED152" i="12"/>
  <c r="ED154" i="12"/>
  <c r="EB98" i="12"/>
  <c r="EB102" i="12" s="1"/>
  <c r="EB153" i="12"/>
  <c r="EB154" i="12"/>
  <c r="EB152" i="12"/>
  <c r="DI154" i="12"/>
  <c r="DI152" i="12"/>
  <c r="DI98" i="12"/>
  <c r="DI102" i="12" s="1"/>
  <c r="DI153" i="12"/>
  <c r="DS98" i="12"/>
  <c r="DS102" i="12" s="1"/>
  <c r="DS152" i="12"/>
  <c r="DS153" i="12"/>
  <c r="DS154" i="12"/>
  <c r="DQ98" i="12"/>
  <c r="DQ102" i="12" s="1"/>
  <c r="DQ153" i="12"/>
  <c r="DQ154" i="12"/>
  <c r="DQ152" i="12"/>
  <c r="DG98" i="12"/>
  <c r="DG102" i="12" s="1"/>
  <c r="DG153" i="12"/>
  <c r="DG152" i="12"/>
  <c r="DG154" i="12"/>
  <c r="DC154" i="12"/>
  <c r="DC152" i="12"/>
  <c r="DC98" i="12"/>
  <c r="DC102" i="12" s="1"/>
  <c r="DC153" i="12"/>
  <c r="CX153" i="12"/>
  <c r="CX154" i="12"/>
  <c r="CX98" i="12"/>
  <c r="CX102" i="12" s="1"/>
  <c r="CX152" i="12"/>
  <c r="CV98" i="12"/>
  <c r="CV102" i="12" s="1"/>
  <c r="CV154" i="12"/>
  <c r="CV152" i="12"/>
  <c r="CV153" i="12"/>
  <c r="CM153" i="12"/>
  <c r="CM154" i="12"/>
  <c r="CM98" i="12"/>
  <c r="CM102" i="12" s="1"/>
  <c r="CM152" i="12"/>
  <c r="CN154" i="12"/>
  <c r="CN152" i="12"/>
  <c r="CN98" i="12"/>
  <c r="CN102" i="12" s="1"/>
  <c r="CN153" i="12"/>
  <c r="CH98" i="12"/>
  <c r="CH102" i="12" s="1"/>
  <c r="CH154" i="12"/>
  <c r="CH153" i="12"/>
  <c r="CH152" i="12"/>
  <c r="CC153" i="12"/>
  <c r="CC154" i="12"/>
  <c r="CC98" i="12"/>
  <c r="CC102" i="12" s="1"/>
  <c r="CC152" i="12"/>
  <c r="CB154" i="12"/>
  <c r="CB152" i="12"/>
  <c r="CB98" i="12"/>
  <c r="CB102" i="12" s="1"/>
  <c r="CB153" i="12"/>
  <c r="BX98" i="12"/>
  <c r="BX102" i="12" s="1"/>
  <c r="BX152" i="12"/>
  <c r="BX153" i="12"/>
  <c r="BX154" i="12"/>
  <c r="BR154" i="12"/>
  <c r="BR152" i="12"/>
  <c r="BR98" i="12"/>
  <c r="BR102" i="12" s="1"/>
  <c r="BR153" i="12"/>
  <c r="BS153" i="12"/>
  <c r="BS154" i="12"/>
  <c r="BS98" i="12"/>
  <c r="BS102" i="12" s="1"/>
  <c r="BS152" i="12"/>
  <c r="BI154" i="12"/>
  <c r="BI152" i="12"/>
  <c r="BI98" i="12"/>
  <c r="BI102" i="12" s="1"/>
  <c r="BI153" i="12"/>
  <c r="BA153" i="12"/>
  <c r="BA154" i="12"/>
  <c r="BA98" i="12"/>
  <c r="BA102" i="12" s="1"/>
  <c r="BA152" i="12"/>
  <c r="BD154" i="12"/>
  <c r="BD152" i="12"/>
  <c r="BD98" i="12"/>
  <c r="BD102" i="12" s="1"/>
  <c r="BD153" i="12"/>
  <c r="AT153" i="12"/>
  <c r="AT154" i="12"/>
  <c r="AT98" i="12"/>
  <c r="AT102" i="12" s="1"/>
  <c r="AT152" i="12"/>
  <c r="AS152" i="12"/>
  <c r="AS153" i="12"/>
  <c r="AS98" i="12"/>
  <c r="AS102" i="12" s="1"/>
  <c r="AS154" i="12"/>
  <c r="AV152" i="12"/>
  <c r="AV153" i="12"/>
  <c r="AV154" i="12"/>
  <c r="AV98" i="12"/>
  <c r="AV102" i="12" s="1"/>
  <c r="AF153" i="12"/>
  <c r="AF154" i="12"/>
  <c r="AF98" i="12"/>
  <c r="AF102" i="12" s="1"/>
  <c r="AF152" i="12"/>
  <c r="ER250" i="6"/>
  <c r="ER257" i="6"/>
  <c r="AL171" i="12"/>
  <c r="AL165" i="12"/>
  <c r="Z165" i="12"/>
  <c r="Z171" i="12"/>
  <c r="AL166" i="12"/>
  <c r="N165" i="12"/>
  <c r="X165" i="12"/>
  <c r="K168" i="12"/>
  <c r="K171" i="12"/>
  <c r="AA168" i="12"/>
  <c r="AA171" i="12"/>
  <c r="AA169" i="12"/>
  <c r="AA172" i="12"/>
  <c r="X171" i="12"/>
  <c r="AL172" i="12"/>
  <c r="N168" i="12"/>
  <c r="Z169" i="12"/>
  <c r="Z166" i="12"/>
  <c r="Y169" i="12"/>
  <c r="Y166" i="12"/>
  <c r="AK165" i="12"/>
  <c r="AK168" i="12"/>
  <c r="AJ166" i="12"/>
  <c r="M169" i="12"/>
  <c r="M166" i="12"/>
  <c r="AJ172" i="12"/>
  <c r="M164" i="12"/>
  <c r="M170" i="12"/>
  <c r="L166" i="12"/>
  <c r="AK172" i="12"/>
  <c r="O172" i="12"/>
  <c r="L170" i="12"/>
  <c r="AK169" i="12"/>
  <c r="AM164" i="12"/>
  <c r="AM167" i="12"/>
  <c r="L169" i="12"/>
  <c r="L164" i="12"/>
  <c r="O166" i="12"/>
  <c r="O168" i="12"/>
  <c r="AM169" i="12"/>
  <c r="AM172" i="12"/>
  <c r="AJ164" i="12"/>
  <c r="O171" i="12"/>
  <c r="AJ167" i="12"/>
  <c r="EO172" i="12"/>
  <c r="EK264" i="12"/>
  <c r="EK267" i="12"/>
  <c r="EN154" i="12"/>
  <c r="EM159" i="12" s="1"/>
  <c r="EM169" i="12" s="1"/>
  <c r="EQ164" i="12"/>
  <c r="EQ152" i="12"/>
  <c r="EQ269" i="12" s="1"/>
  <c r="EK152" i="12"/>
  <c r="EK266" i="12" s="1"/>
  <c r="EK154" i="12"/>
  <c r="EK271" i="12" s="1"/>
  <c r="EJ158" i="12"/>
  <c r="EJ168" i="12" s="1"/>
  <c r="EK98" i="12"/>
  <c r="EK102" i="12" s="1"/>
  <c r="EN153" i="12"/>
  <c r="EM158" i="12" s="1"/>
  <c r="EM165" i="12" s="1"/>
  <c r="EO169" i="12"/>
  <c r="EP153" i="12"/>
  <c r="EP264" i="12" s="1"/>
  <c r="EN152" i="12"/>
  <c r="EN263" i="12" s="1"/>
  <c r="EM152" i="12"/>
  <c r="EM266" i="12" s="1"/>
  <c r="EQ153" i="12"/>
  <c r="EQ270" i="12" s="1"/>
  <c r="EH154" i="12"/>
  <c r="EH268" i="12" s="1"/>
  <c r="EQ154" i="12"/>
  <c r="EP159" i="12" s="1"/>
  <c r="EM98" i="12"/>
  <c r="EM102" i="12" s="1"/>
  <c r="EM153" i="12"/>
  <c r="EH153" i="12"/>
  <c r="EH98" i="12"/>
  <c r="EH102" i="12" s="1"/>
  <c r="EQ170" i="12"/>
  <c r="ER154" i="12"/>
  <c r="EQ159" i="12" s="1"/>
  <c r="EQ172" i="12" s="1"/>
  <c r="ER98" i="12"/>
  <c r="ER102" i="12" s="1"/>
  <c r="EI154" i="12"/>
  <c r="EI271" i="12" s="1"/>
  <c r="ER269" i="12"/>
  <c r="ER263" i="12"/>
  <c r="EJ153" i="12"/>
  <c r="EI158" i="12" s="1"/>
  <c r="EH266" i="12"/>
  <c r="EJ152" i="12"/>
  <c r="EI157" i="12" s="1"/>
  <c r="EI164" i="12" s="1"/>
  <c r="EL154" i="12"/>
  <c r="EL268" i="12" s="1"/>
  <c r="ER266" i="12"/>
  <c r="ER153" i="12"/>
  <c r="EQ158" i="12" s="1"/>
  <c r="EQ171" i="12" s="1"/>
  <c r="EL153" i="12"/>
  <c r="EL267" i="12" s="1"/>
  <c r="EM271" i="12"/>
  <c r="EP98" i="12"/>
  <c r="EP102" i="12" s="1"/>
  <c r="EO98" i="12"/>
  <c r="EO102" i="12" s="1"/>
  <c r="EP268" i="12"/>
  <c r="EO267" i="12"/>
  <c r="EL152" i="12"/>
  <c r="EK157" i="12" s="1"/>
  <c r="EK167" i="12" s="1"/>
  <c r="EJ154" i="12"/>
  <c r="EJ268" i="12" s="1"/>
  <c r="EM268" i="12"/>
  <c r="F28" i="27"/>
  <c r="EP152" i="12"/>
  <c r="EO157" i="12" s="1"/>
  <c r="EO170" i="12" s="1"/>
  <c r="EO152" i="12"/>
  <c r="EO263" i="12" s="1"/>
  <c r="EP271" i="12"/>
  <c r="EP265" i="12"/>
  <c r="EO154" i="12"/>
  <c r="EN159" i="12" s="1"/>
  <c r="EN169" i="12" s="1"/>
  <c r="EO270" i="12"/>
  <c r="EN158" i="12"/>
  <c r="EG152" i="12"/>
  <c r="EF157" i="12" s="1"/>
  <c r="EF170" i="12" s="1"/>
  <c r="EG153" i="12"/>
  <c r="EF158" i="12" s="1"/>
  <c r="EF171" i="12" s="1"/>
  <c r="EG154" i="12"/>
  <c r="EF159" i="12" s="1"/>
  <c r="EF169" i="12" s="1"/>
  <c r="EI152" i="12"/>
  <c r="EI266" i="12" s="1"/>
  <c r="EI153" i="12"/>
  <c r="EH158" i="12" s="1"/>
  <c r="EH165" i="12" s="1"/>
  <c r="EH269" i="12"/>
  <c r="EH263" i="12"/>
  <c r="EM265" i="12"/>
  <c r="E75" i="12"/>
  <c r="F34" i="27" s="1"/>
  <c r="ES208" i="12"/>
  <c r="ES96" i="12"/>
  <c r="F39" i="27"/>
  <c r="Q95" i="39"/>
  <c r="F13" i="13"/>
  <c r="F23" i="6"/>
  <c r="Q96" i="39"/>
  <c r="G269" i="6"/>
  <c r="G270" i="6" s="1"/>
  <c r="G272" i="6" s="1"/>
  <c r="G276" i="6" s="1"/>
  <c r="H267" i="6"/>
  <c r="H268" i="6" s="1"/>
  <c r="H245" i="12"/>
  <c r="ES13" i="26"/>
  <c r="AG109" i="12"/>
  <c r="AG114" i="12" s="1"/>
  <c r="AG116" i="12" s="1"/>
  <c r="AG135" i="12" s="1"/>
  <c r="AG209" i="12"/>
  <c r="AG210" i="12" s="1"/>
  <c r="AF170" i="12"/>
  <c r="AF167" i="12"/>
  <c r="AF164" i="12"/>
  <c r="AD109" i="12"/>
  <c r="AD114" i="12" s="1"/>
  <c r="AD116" i="12" s="1"/>
  <c r="AD135" i="12" s="1"/>
  <c r="AD209" i="12"/>
  <c r="AD210" i="12" s="1"/>
  <c r="AC167" i="12"/>
  <c r="AC164" i="12"/>
  <c r="AC170" i="12"/>
  <c r="AH109" i="12"/>
  <c r="AH114" i="12" s="1"/>
  <c r="AH116" i="12" s="1"/>
  <c r="AH135" i="12" s="1"/>
  <c r="AH209" i="12"/>
  <c r="AH210" i="12" s="1"/>
  <c r="AG167" i="12"/>
  <c r="AG170" i="12"/>
  <c r="AG164" i="12"/>
  <c r="X109" i="12"/>
  <c r="X114" i="12" s="1"/>
  <c r="X116" i="12" s="1"/>
  <c r="X135" i="12" s="1"/>
  <c r="X209" i="12"/>
  <c r="X210" i="12" s="1"/>
  <c r="W167" i="12"/>
  <c r="W170" i="12"/>
  <c r="W164" i="12"/>
  <c r="V109" i="12"/>
  <c r="V114" i="12" s="1"/>
  <c r="V116" i="12" s="1"/>
  <c r="V135" i="12" s="1"/>
  <c r="V209" i="12"/>
  <c r="V210" i="12" s="1"/>
  <c r="U164" i="12"/>
  <c r="U170" i="12"/>
  <c r="U167" i="12"/>
  <c r="U109" i="12"/>
  <c r="U114" i="12" s="1"/>
  <c r="U116" i="12" s="1"/>
  <c r="U135" i="12" s="1"/>
  <c r="U209" i="12"/>
  <c r="U210" i="12" s="1"/>
  <c r="T164" i="12"/>
  <c r="T170" i="12"/>
  <c r="T167" i="12"/>
  <c r="Q109" i="12"/>
  <c r="Q114" i="12" s="1"/>
  <c r="Q116" i="12" s="1"/>
  <c r="Q135" i="12" s="1"/>
  <c r="Q209" i="12"/>
  <c r="Q210" i="12" s="1"/>
  <c r="P170" i="12"/>
  <c r="P167" i="12"/>
  <c r="P164" i="12"/>
  <c r="I109" i="12"/>
  <c r="I114" i="12" s="1"/>
  <c r="I116" i="12" s="1"/>
  <c r="I135" i="12" s="1"/>
  <c r="I209" i="12"/>
  <c r="I210" i="12" s="1"/>
  <c r="H170" i="12"/>
  <c r="H164" i="12"/>
  <c r="H167" i="12"/>
  <c r="K109" i="12"/>
  <c r="K114" i="12" s="1"/>
  <c r="K116" i="12" s="1"/>
  <c r="K135" i="12" s="1"/>
  <c r="K209" i="12"/>
  <c r="K210" i="12" s="1"/>
  <c r="J164" i="12"/>
  <c r="J170" i="12"/>
  <c r="J167" i="12"/>
  <c r="G109" i="12"/>
  <c r="G114" i="12" s="1"/>
  <c r="G116" i="12" s="1"/>
  <c r="G135" i="12" s="1"/>
  <c r="G209" i="12"/>
  <c r="G210" i="12" s="1"/>
  <c r="F170" i="12"/>
  <c r="F164" i="12"/>
  <c r="F167" i="12"/>
  <c r="EL172" i="12"/>
  <c r="EL169" i="12"/>
  <c r="EL166" i="12"/>
  <c r="AF171" i="12"/>
  <c r="AF165" i="12"/>
  <c r="AF168" i="12"/>
  <c r="AF166" i="12"/>
  <c r="AF172" i="12"/>
  <c r="AF169" i="12"/>
  <c r="AC168" i="12"/>
  <c r="AC171" i="12"/>
  <c r="AC165" i="12"/>
  <c r="AC166" i="12"/>
  <c r="AC169" i="12"/>
  <c r="AC172" i="12"/>
  <c r="AG168" i="12"/>
  <c r="AG165" i="12"/>
  <c r="AG171" i="12"/>
  <c r="AG166" i="12"/>
  <c r="AG172" i="12"/>
  <c r="AG169" i="12"/>
  <c r="W168" i="12"/>
  <c r="W165" i="12"/>
  <c r="W171" i="12"/>
  <c r="W166" i="12"/>
  <c r="W172" i="12"/>
  <c r="W169" i="12"/>
  <c r="U165" i="12"/>
  <c r="U168" i="12"/>
  <c r="U171" i="12"/>
  <c r="U169" i="12"/>
  <c r="U172" i="12"/>
  <c r="U166" i="12"/>
  <c r="T165" i="12"/>
  <c r="T168" i="12"/>
  <c r="T171" i="12"/>
  <c r="T172" i="12"/>
  <c r="T169" i="12"/>
  <c r="T166" i="12"/>
  <c r="P171" i="12"/>
  <c r="P168" i="12"/>
  <c r="P165" i="12"/>
  <c r="P166" i="12"/>
  <c r="P172" i="12"/>
  <c r="P169" i="12"/>
  <c r="H171" i="12"/>
  <c r="H165" i="12"/>
  <c r="H168" i="12"/>
  <c r="H172" i="12"/>
  <c r="H166" i="12"/>
  <c r="H169" i="12"/>
  <c r="J165" i="12"/>
  <c r="J168" i="12"/>
  <c r="J171" i="12"/>
  <c r="J172" i="12"/>
  <c r="J169" i="12"/>
  <c r="J166" i="12"/>
  <c r="F168" i="12"/>
  <c r="F171" i="12"/>
  <c r="F165" i="12"/>
  <c r="F172" i="12"/>
  <c r="F166" i="12"/>
  <c r="F169" i="12"/>
  <c r="E102" i="12"/>
  <c r="EG167" i="12"/>
  <c r="EG164" i="12"/>
  <c r="EG170" i="12"/>
  <c r="AE109" i="12"/>
  <c r="AE114" i="12" s="1"/>
  <c r="AE116" i="12" s="1"/>
  <c r="AE135" i="12" s="1"/>
  <c r="AE209" i="12"/>
  <c r="AE210" i="12" s="1"/>
  <c r="AD164" i="12"/>
  <c r="AD170" i="12"/>
  <c r="AD167" i="12"/>
  <c r="AC109" i="12"/>
  <c r="AC114" i="12" s="1"/>
  <c r="AC116" i="12" s="1"/>
  <c r="AC135" i="12" s="1"/>
  <c r="AC209" i="12"/>
  <c r="AC210" i="12" s="1"/>
  <c r="AB164" i="12"/>
  <c r="AB170" i="12"/>
  <c r="AB167" i="12"/>
  <c r="W109" i="12"/>
  <c r="W114" i="12" s="1"/>
  <c r="W116" i="12" s="1"/>
  <c r="W135" i="12" s="1"/>
  <c r="W209" i="12"/>
  <c r="W210" i="12" s="1"/>
  <c r="V164" i="12"/>
  <c r="V170" i="12"/>
  <c r="V167" i="12"/>
  <c r="S109" i="12"/>
  <c r="S114" i="12" s="1"/>
  <c r="S116" i="12" s="1"/>
  <c r="S135" i="12" s="1"/>
  <c r="S209" i="12"/>
  <c r="S210" i="12" s="1"/>
  <c r="R170" i="12"/>
  <c r="R167" i="12"/>
  <c r="R164" i="12"/>
  <c r="T109" i="12"/>
  <c r="T114" i="12" s="1"/>
  <c r="T116" i="12" s="1"/>
  <c r="T135" i="12" s="1"/>
  <c r="T209" i="12"/>
  <c r="T210" i="12" s="1"/>
  <c r="S167" i="12"/>
  <c r="S164" i="12"/>
  <c r="S170" i="12"/>
  <c r="R109" i="12"/>
  <c r="R114" i="12" s="1"/>
  <c r="R116" i="12" s="1"/>
  <c r="R135" i="12" s="1"/>
  <c r="R209" i="12"/>
  <c r="R210" i="12" s="1"/>
  <c r="Q167" i="12"/>
  <c r="Q164" i="12"/>
  <c r="Q170" i="12"/>
  <c r="J109" i="12"/>
  <c r="J114" i="12" s="1"/>
  <c r="J116" i="12" s="1"/>
  <c r="J135" i="12" s="1"/>
  <c r="J209" i="12"/>
  <c r="J210" i="12" s="1"/>
  <c r="I164" i="12"/>
  <c r="I167" i="12"/>
  <c r="I170" i="12"/>
  <c r="H109" i="12"/>
  <c r="H114" i="12" s="1"/>
  <c r="H116" i="12" s="1"/>
  <c r="H135" i="12" s="1"/>
  <c r="H209" i="12"/>
  <c r="H210" i="12" s="1"/>
  <c r="G167" i="12"/>
  <c r="G170" i="12"/>
  <c r="G164" i="12"/>
  <c r="E171" i="12"/>
  <c r="E165" i="12"/>
  <c r="E168" i="12"/>
  <c r="E164" i="12"/>
  <c r="E167" i="12"/>
  <c r="E170" i="12"/>
  <c r="AD165" i="12"/>
  <c r="AD168" i="12"/>
  <c r="AD171" i="12"/>
  <c r="AD172" i="12"/>
  <c r="AD169" i="12"/>
  <c r="AD166" i="12"/>
  <c r="AB165" i="12"/>
  <c r="AB171" i="12"/>
  <c r="AB168" i="12"/>
  <c r="AB166" i="12"/>
  <c r="AB172" i="12"/>
  <c r="AB169" i="12"/>
  <c r="V168" i="12"/>
  <c r="V165" i="12"/>
  <c r="V171" i="12"/>
  <c r="V172" i="12"/>
  <c r="V169" i="12"/>
  <c r="V166" i="12"/>
  <c r="R171" i="12"/>
  <c r="R165" i="12"/>
  <c r="R168" i="12"/>
  <c r="R172" i="12"/>
  <c r="R169" i="12"/>
  <c r="R166" i="12"/>
  <c r="S168" i="12"/>
  <c r="S165" i="12"/>
  <c r="S171" i="12"/>
  <c r="S169" i="12"/>
  <c r="S166" i="12"/>
  <c r="S172" i="12"/>
  <c r="Q168" i="12"/>
  <c r="Q171" i="12"/>
  <c r="Q165" i="12"/>
  <c r="Q166" i="12"/>
  <c r="Q169" i="12"/>
  <c r="Q172" i="12"/>
  <c r="I171" i="12"/>
  <c r="I165" i="12"/>
  <c r="I168" i="12"/>
  <c r="I169" i="12"/>
  <c r="I172" i="12"/>
  <c r="I166" i="12"/>
  <c r="G168" i="12"/>
  <c r="G165" i="12"/>
  <c r="G171" i="12"/>
  <c r="G166" i="12"/>
  <c r="G172" i="12"/>
  <c r="G169" i="12"/>
  <c r="F109" i="12"/>
  <c r="F114" i="12" s="1"/>
  <c r="F116" i="12" s="1"/>
  <c r="F135" i="12" s="1"/>
  <c r="F209" i="12"/>
  <c r="E166" i="12"/>
  <c r="E169" i="12"/>
  <c r="E172" i="12"/>
  <c r="B10" i="46"/>
  <c r="EI209" i="12" l="1"/>
  <c r="EI210" i="12" s="1"/>
  <c r="EI109" i="12"/>
  <c r="EI114" i="12" s="1"/>
  <c r="EI116" i="12" s="1"/>
  <c r="EI135" i="12" s="1"/>
  <c r="B12" i="46"/>
  <c r="EJ109" i="12"/>
  <c r="EJ114" i="12" s="1"/>
  <c r="EJ116" i="12" s="1"/>
  <c r="EJ135" i="12" s="1"/>
  <c r="EJ209" i="12"/>
  <c r="EJ210" i="12" s="1"/>
  <c r="EN109" i="12"/>
  <c r="EN114" i="12" s="1"/>
  <c r="EN116" i="12" s="1"/>
  <c r="EN135" i="12" s="1"/>
  <c r="EN209" i="12"/>
  <c r="EN210" i="12" s="1"/>
  <c r="EG109" i="12"/>
  <c r="EG114" i="12" s="1"/>
  <c r="EG116" i="12" s="1"/>
  <c r="EG135" i="12" s="1"/>
  <c r="EG209" i="12"/>
  <c r="EG210" i="12" s="1"/>
  <c r="EL109" i="12"/>
  <c r="EL114" i="12" s="1"/>
  <c r="EL116" i="12" s="1"/>
  <c r="EL135" i="12" s="1"/>
  <c r="EL209" i="12"/>
  <c r="EL210" i="12" s="1"/>
  <c r="AW104" i="12"/>
  <c r="AW106" i="12" s="1"/>
  <c r="AW109" i="12" s="1"/>
  <c r="AW114" i="12" s="1"/>
  <c r="AW116" i="12" s="1"/>
  <c r="AW135" i="12" s="1"/>
  <c r="AI104" i="12"/>
  <c r="AI106" i="12" s="1"/>
  <c r="AI209" i="12" s="1"/>
  <c r="AI210" i="12" s="1"/>
  <c r="AS104" i="12"/>
  <c r="AS106" i="12" s="1"/>
  <c r="AS109" i="12" s="1"/>
  <c r="AS114" i="12" s="1"/>
  <c r="AS116" i="12" s="1"/>
  <c r="AS135" i="12" s="1"/>
  <c r="BA104" i="12"/>
  <c r="BA106" i="12" s="1"/>
  <c r="BA109" i="12" s="1"/>
  <c r="BA114" i="12" s="1"/>
  <c r="BA116" i="12" s="1"/>
  <c r="BA135" i="12" s="1"/>
  <c r="BR104" i="12"/>
  <c r="CC104" i="12"/>
  <c r="CC106" i="12" s="1"/>
  <c r="CC209" i="12" s="1"/>
  <c r="CC210" i="12" s="1"/>
  <c r="CM104" i="12"/>
  <c r="CM106" i="12" s="1"/>
  <c r="CM109" i="12" s="1"/>
  <c r="CM114" i="12" s="1"/>
  <c r="CM116" i="12" s="1"/>
  <c r="CM135" i="12" s="1"/>
  <c r="DC104" i="12"/>
  <c r="DC106" i="12" s="1"/>
  <c r="DC109" i="12" s="1"/>
  <c r="DC114" i="12" s="1"/>
  <c r="DC116" i="12" s="1"/>
  <c r="DC135" i="12" s="1"/>
  <c r="BM104" i="12"/>
  <c r="BM106" i="12" s="1"/>
  <c r="BM109" i="12" s="1"/>
  <c r="BM114" i="12" s="1"/>
  <c r="BM116" i="12" s="1"/>
  <c r="BM135" i="12" s="1"/>
  <c r="CL104" i="12"/>
  <c r="CL106" i="12" s="1"/>
  <c r="CL209" i="12" s="1"/>
  <c r="CL210" i="12" s="1"/>
  <c r="CW104" i="12"/>
  <c r="DO104" i="12"/>
  <c r="DO106" i="12" s="1"/>
  <c r="DO209" i="12" s="1"/>
  <c r="DO210" i="12" s="1"/>
  <c r="DX104" i="12"/>
  <c r="DX106" i="12" s="1"/>
  <c r="DX209" i="12" s="1"/>
  <c r="DX210" i="12" s="1"/>
  <c r="BB104" i="12"/>
  <c r="BB106" i="12" s="1"/>
  <c r="BB209" i="12" s="1"/>
  <c r="BB210" i="12" s="1"/>
  <c r="BY104" i="12"/>
  <c r="BY106" i="12" s="1"/>
  <c r="BY109" i="12" s="1"/>
  <c r="BY114" i="12" s="1"/>
  <c r="BY116" i="12" s="1"/>
  <c r="BY135" i="12" s="1"/>
  <c r="CK104" i="12"/>
  <c r="CK106" i="12" s="1"/>
  <c r="CK209" i="12" s="1"/>
  <c r="CK210" i="12" s="1"/>
  <c r="DM104" i="12"/>
  <c r="BE104" i="12"/>
  <c r="BE106" i="12" s="1"/>
  <c r="BE109" i="12" s="1"/>
  <c r="BE114" i="12" s="1"/>
  <c r="BE116" i="12" s="1"/>
  <c r="BE135" i="12" s="1"/>
  <c r="BO104" i="12"/>
  <c r="BO106" i="12" s="1"/>
  <c r="BO109" i="12" s="1"/>
  <c r="BO114" i="12" s="1"/>
  <c r="BO116" i="12" s="1"/>
  <c r="BO135" i="12" s="1"/>
  <c r="CD104" i="12"/>
  <c r="CD106" i="12" s="1"/>
  <c r="CD209" i="12" s="1"/>
  <c r="CD210" i="12" s="1"/>
  <c r="DA104" i="12"/>
  <c r="DA106" i="12" s="1"/>
  <c r="DA209" i="12" s="1"/>
  <c r="DA210" i="12" s="1"/>
  <c r="DL104" i="12"/>
  <c r="DL106" i="12" s="1"/>
  <c r="DL109" i="12" s="1"/>
  <c r="DL114" i="12" s="1"/>
  <c r="DL116" i="12" s="1"/>
  <c r="DL135" i="12" s="1"/>
  <c r="DS104" i="12"/>
  <c r="DS106" i="12" s="1"/>
  <c r="ED104" i="12"/>
  <c r="ED106" i="12" s="1"/>
  <c r="BL104" i="12"/>
  <c r="BL106" i="12" s="1"/>
  <c r="CJ104" i="12"/>
  <c r="CJ106" i="12" s="1"/>
  <c r="AZ104" i="12"/>
  <c r="AZ106" i="12" s="1"/>
  <c r="BU104" i="12"/>
  <c r="BU106" i="12" s="1"/>
  <c r="DE104" i="12"/>
  <c r="DE106" i="12" s="1"/>
  <c r="EC104" i="12"/>
  <c r="EC106" i="12" s="1"/>
  <c r="CU104" i="12"/>
  <c r="CU106" i="12" s="1"/>
  <c r="EF104" i="12"/>
  <c r="EF106" i="12" s="1"/>
  <c r="EO104" i="12"/>
  <c r="EO106" i="12" s="1"/>
  <c r="EO209" i="12" s="1"/>
  <c r="EO210" i="12" s="1"/>
  <c r="EP104" i="12"/>
  <c r="EP106" i="12" s="1"/>
  <c r="EP109" i="12" s="1"/>
  <c r="EP114" i="12" s="1"/>
  <c r="EP116" i="12" s="1"/>
  <c r="EP135" i="12" s="1"/>
  <c r="ER104" i="12"/>
  <c r="AF104" i="12"/>
  <c r="AF106" i="12" s="1"/>
  <c r="AF109" i="12" s="1"/>
  <c r="AF114" i="12" s="1"/>
  <c r="AF116" i="12" s="1"/>
  <c r="AF135" i="12" s="1"/>
  <c r="AT104" i="12"/>
  <c r="AT106" i="12" s="1"/>
  <c r="AT109" i="12" s="1"/>
  <c r="AT114" i="12" s="1"/>
  <c r="AT116" i="12" s="1"/>
  <c r="AT135" i="12" s="1"/>
  <c r="BI104" i="12"/>
  <c r="BI106" i="12" s="1"/>
  <c r="BI109" i="12" s="1"/>
  <c r="BI114" i="12" s="1"/>
  <c r="BI116" i="12" s="1"/>
  <c r="BI135" i="12" s="1"/>
  <c r="DI104" i="12"/>
  <c r="DI106" i="12" s="1"/>
  <c r="DI209" i="12" s="1"/>
  <c r="DI210" i="12" s="1"/>
  <c r="EA104" i="12"/>
  <c r="EA106" i="12" s="1"/>
  <c r="EA109" i="12" s="1"/>
  <c r="EA114" i="12" s="1"/>
  <c r="EA116" i="12" s="1"/>
  <c r="EA135" i="12" s="1"/>
  <c r="BN104" i="12"/>
  <c r="CY104" i="12"/>
  <c r="CY106" i="12" s="1"/>
  <c r="CY109" i="12" s="1"/>
  <c r="CY114" i="12" s="1"/>
  <c r="CY116" i="12" s="1"/>
  <c r="CY135" i="12" s="1"/>
  <c r="DJ104" i="12"/>
  <c r="DJ106" i="12" s="1"/>
  <c r="DJ109" i="12" s="1"/>
  <c r="DJ114" i="12" s="1"/>
  <c r="DJ116" i="12" s="1"/>
  <c r="DJ135" i="12" s="1"/>
  <c r="DY104" i="12"/>
  <c r="DY106" i="12" s="1"/>
  <c r="DY109" i="12" s="1"/>
  <c r="DY114" i="12" s="1"/>
  <c r="DY116" i="12" s="1"/>
  <c r="DY135" i="12" s="1"/>
  <c r="BG104" i="12"/>
  <c r="BG106" i="12" s="1"/>
  <c r="BG209" i="12" s="1"/>
  <c r="BG210" i="12" s="1"/>
  <c r="CO104" i="12"/>
  <c r="CO106" i="12" s="1"/>
  <c r="CO209" i="12" s="1"/>
  <c r="CO210" i="12" s="1"/>
  <c r="DB104" i="12"/>
  <c r="DK104" i="12"/>
  <c r="DK106" i="12" s="1"/>
  <c r="DK209" i="12" s="1"/>
  <c r="DK210" i="12" s="1"/>
  <c r="AR104" i="12"/>
  <c r="AR106" i="12" s="1"/>
  <c r="AR209" i="12" s="1"/>
  <c r="AR210" i="12" s="1"/>
  <c r="BP104" i="12"/>
  <c r="BP106" i="12" s="1"/>
  <c r="BP209" i="12" s="1"/>
  <c r="BP210" i="12" s="1"/>
  <c r="CE104" i="12"/>
  <c r="CE106" i="12" s="1"/>
  <c r="CE109" i="12" s="1"/>
  <c r="CE114" i="12" s="1"/>
  <c r="CE116" i="12" s="1"/>
  <c r="CE135" i="12" s="1"/>
  <c r="CQ104" i="12"/>
  <c r="CQ106" i="12" s="1"/>
  <c r="CQ109" i="12" s="1"/>
  <c r="CQ114" i="12" s="1"/>
  <c r="CQ116" i="12" s="1"/>
  <c r="CQ135" i="12" s="1"/>
  <c r="DD104" i="12"/>
  <c r="DN104" i="12"/>
  <c r="DN106" i="12" s="1"/>
  <c r="DN209" i="12" s="1"/>
  <c r="DN210" i="12" s="1"/>
  <c r="DV104" i="12"/>
  <c r="DV106" i="12" s="1"/>
  <c r="DV109" i="12" s="1"/>
  <c r="DV114" i="12" s="1"/>
  <c r="DV116" i="12" s="1"/>
  <c r="DV135" i="12" s="1"/>
  <c r="AU104" i="12"/>
  <c r="AU106" i="12" s="1"/>
  <c r="AU109" i="12" s="1"/>
  <c r="AU114" i="12" s="1"/>
  <c r="AU116" i="12" s="1"/>
  <c r="AU135" i="12" s="1"/>
  <c r="AO104" i="12"/>
  <c r="AO106" i="12" s="1"/>
  <c r="AO109" i="12" s="1"/>
  <c r="AO114" i="12" s="1"/>
  <c r="AO116" i="12" s="1"/>
  <c r="AO135" i="12" s="1"/>
  <c r="BX104" i="12"/>
  <c r="BX106" i="12" s="1"/>
  <c r="CH104" i="12"/>
  <c r="CH106" i="12" s="1"/>
  <c r="CV104" i="12"/>
  <c r="CV106" i="12" s="1"/>
  <c r="DG104" i="12"/>
  <c r="DG106" i="12" s="1"/>
  <c r="BK104" i="12"/>
  <c r="BK106" i="12" s="1"/>
  <c r="CI104" i="12"/>
  <c r="CI106" i="12" s="1"/>
  <c r="CS104" i="12"/>
  <c r="CS106" i="12" s="1"/>
  <c r="BV104" i="12"/>
  <c r="BV106" i="12" s="1"/>
  <c r="CF104" i="12"/>
  <c r="CF106" i="12" s="1"/>
  <c r="EE104" i="12"/>
  <c r="EE106" i="12" s="1"/>
  <c r="BJ104" i="12"/>
  <c r="BJ106" i="12" s="1"/>
  <c r="EH104" i="12"/>
  <c r="EH106" i="12" s="1"/>
  <c r="EH209" i="12" s="1"/>
  <c r="EH210" i="12" s="1"/>
  <c r="EK104" i="12"/>
  <c r="EK106" i="12" s="1"/>
  <c r="EK109" i="12" s="1"/>
  <c r="EK114" i="12" s="1"/>
  <c r="EK116" i="12" s="1"/>
  <c r="EK135" i="12" s="1"/>
  <c r="AV104" i="12"/>
  <c r="BD104" i="12"/>
  <c r="BD106" i="12" s="1"/>
  <c r="BD209" i="12" s="1"/>
  <c r="BD210" i="12" s="1"/>
  <c r="BS104" i="12"/>
  <c r="BS106" i="12" s="1"/>
  <c r="BS209" i="12" s="1"/>
  <c r="BS210" i="12" s="1"/>
  <c r="CB104" i="12"/>
  <c r="CB106" i="12" s="1"/>
  <c r="CB209" i="12" s="1"/>
  <c r="CB210" i="12" s="1"/>
  <c r="CN104" i="12"/>
  <c r="CN106" i="12" s="1"/>
  <c r="CN109" i="12" s="1"/>
  <c r="CN114" i="12" s="1"/>
  <c r="CN116" i="12" s="1"/>
  <c r="CN135" i="12" s="1"/>
  <c r="CX104" i="12"/>
  <c r="CX106" i="12" s="1"/>
  <c r="CX209" i="12" s="1"/>
  <c r="CX210" i="12" s="1"/>
  <c r="BC104" i="12"/>
  <c r="DU104" i="12"/>
  <c r="R35" i="39" s="1"/>
  <c r="AX104" i="12"/>
  <c r="AX106" i="12" s="1"/>
  <c r="AX109" i="12" s="1"/>
  <c r="AX114" i="12" s="1"/>
  <c r="AX116" i="12" s="1"/>
  <c r="AX135" i="12" s="1"/>
  <c r="BH104" i="12"/>
  <c r="BH106" i="12" s="1"/>
  <c r="BH109" i="12" s="1"/>
  <c r="BH114" i="12" s="1"/>
  <c r="BH116" i="12" s="1"/>
  <c r="BH135" i="12" s="1"/>
  <c r="BQ104" i="12"/>
  <c r="BQ106" i="12" s="1"/>
  <c r="BQ209" i="12" s="1"/>
  <c r="BQ210" i="12" s="1"/>
  <c r="CA104" i="12"/>
  <c r="CA106" i="12" s="1"/>
  <c r="CA209" i="12" s="1"/>
  <c r="CA210" i="12" s="1"/>
  <c r="CP104" i="12"/>
  <c r="DW104" i="12"/>
  <c r="DW106" i="12" s="1"/>
  <c r="DW109" i="12" s="1"/>
  <c r="DW114" i="12" s="1"/>
  <c r="DW116" i="12" s="1"/>
  <c r="DW135" i="12" s="1"/>
  <c r="AQ104" i="12"/>
  <c r="AQ106" i="12" s="1"/>
  <c r="AQ109" i="12" s="1"/>
  <c r="AQ114" i="12" s="1"/>
  <c r="AQ116" i="12" s="1"/>
  <c r="AQ135" i="12" s="1"/>
  <c r="BF104" i="12"/>
  <c r="BF106" i="12" s="1"/>
  <c r="BF209" i="12" s="1"/>
  <c r="BF210" i="12" s="1"/>
  <c r="BT104" i="12"/>
  <c r="BT106" i="12" s="1"/>
  <c r="BT209" i="12" s="1"/>
  <c r="BT210" i="12" s="1"/>
  <c r="BZ104" i="12"/>
  <c r="BZ106" i="12" s="1"/>
  <c r="BZ109" i="12" s="1"/>
  <c r="BZ114" i="12" s="1"/>
  <c r="BZ116" i="12" s="1"/>
  <c r="BZ135" i="12" s="1"/>
  <c r="CR104" i="12"/>
  <c r="CZ104" i="12"/>
  <c r="CZ106" i="12" s="1"/>
  <c r="CZ109" i="12" s="1"/>
  <c r="CZ114" i="12" s="1"/>
  <c r="CZ116" i="12" s="1"/>
  <c r="CZ135" i="12" s="1"/>
  <c r="DZ104" i="12"/>
  <c r="DZ106" i="12" s="1"/>
  <c r="DZ109" i="12" s="1"/>
  <c r="DZ114" i="12" s="1"/>
  <c r="DZ116" i="12" s="1"/>
  <c r="DZ135" i="12" s="1"/>
  <c r="AP104" i="12"/>
  <c r="AP106" i="12" s="1"/>
  <c r="AP209" i="12" s="1"/>
  <c r="AP210" i="12" s="1"/>
  <c r="AY104" i="12"/>
  <c r="AY106" i="12" s="1"/>
  <c r="AY209" i="12" s="1"/>
  <c r="AY210" i="12" s="1"/>
  <c r="EM104" i="12"/>
  <c r="EM106" i="12" s="1"/>
  <c r="EM109" i="12" s="1"/>
  <c r="EM114" i="12" s="1"/>
  <c r="EM116" i="12" s="1"/>
  <c r="EM135" i="12" s="1"/>
  <c r="DQ104" i="12"/>
  <c r="DQ106" i="12" s="1"/>
  <c r="EB104" i="12"/>
  <c r="EB106" i="12" s="1"/>
  <c r="BW104" i="12"/>
  <c r="BW106" i="12" s="1"/>
  <c r="CG104" i="12"/>
  <c r="CG106" i="12" s="1"/>
  <c r="CT104" i="12"/>
  <c r="CT106" i="12" s="1"/>
  <c r="DF104" i="12"/>
  <c r="DF106" i="12" s="1"/>
  <c r="DP104" i="12"/>
  <c r="DP106" i="12" s="1"/>
  <c r="DH104" i="12"/>
  <c r="DH106" i="12" s="1"/>
  <c r="DT104" i="12"/>
  <c r="DT106" i="12" s="1"/>
  <c r="DR104" i="12"/>
  <c r="DR106" i="12" s="1"/>
  <c r="EQ106" i="12"/>
  <c r="EQ209" i="12" s="1"/>
  <c r="EQ210" i="12" s="1"/>
  <c r="G214" i="6"/>
  <c r="G224" i="6" s="1"/>
  <c r="G22" i="6" s="1"/>
  <c r="I191" i="6"/>
  <c r="I195" i="6" s="1"/>
  <c r="I199" i="6" s="1"/>
  <c r="E287" i="6"/>
  <c r="E289" i="6" s="1"/>
  <c r="E314" i="6" s="1"/>
  <c r="E299" i="6"/>
  <c r="E300" i="6" s="1"/>
  <c r="E315" i="6" s="1"/>
  <c r="E309" i="6"/>
  <c r="E310" i="6" s="1"/>
  <c r="E316" i="6" s="1"/>
  <c r="E13" i="14"/>
  <c r="DQ16" i="6"/>
  <c r="DR15" i="6"/>
  <c r="ES257" i="6"/>
  <c r="AF269" i="12"/>
  <c r="AF266" i="12"/>
  <c r="AF263" i="12"/>
  <c r="AE157" i="12"/>
  <c r="AS271" i="12"/>
  <c r="AS265" i="12"/>
  <c r="AR159" i="12"/>
  <c r="AS268" i="12"/>
  <c r="AT266" i="12"/>
  <c r="AS157" i="12"/>
  <c r="AT269" i="12"/>
  <c r="AT263" i="12"/>
  <c r="BD264" i="12"/>
  <c r="BD267" i="12"/>
  <c r="BC158" i="12"/>
  <c r="BD270" i="12"/>
  <c r="AZ157" i="12"/>
  <c r="BA269" i="12"/>
  <c r="BA266" i="12"/>
  <c r="BA263" i="12"/>
  <c r="BI270" i="12"/>
  <c r="BI264" i="12"/>
  <c r="BH158" i="12"/>
  <c r="BI267" i="12"/>
  <c r="BS269" i="12"/>
  <c r="BS266" i="12"/>
  <c r="BR157" i="12"/>
  <c r="BS263" i="12"/>
  <c r="BR267" i="12"/>
  <c r="BR270" i="12"/>
  <c r="BR264" i="12"/>
  <c r="BQ158" i="12"/>
  <c r="BW159" i="12"/>
  <c r="BX271" i="12"/>
  <c r="BX268" i="12"/>
  <c r="BX265" i="12"/>
  <c r="CB267" i="12"/>
  <c r="CB270" i="12"/>
  <c r="CB264" i="12"/>
  <c r="CA158" i="12"/>
  <c r="CC266" i="12"/>
  <c r="CC269" i="12"/>
  <c r="CB157" i="12"/>
  <c r="CC263" i="12"/>
  <c r="CH263" i="12"/>
  <c r="CH269" i="12"/>
  <c r="CH266" i="12"/>
  <c r="CG157" i="12"/>
  <c r="CN267" i="12"/>
  <c r="CN270" i="12"/>
  <c r="CN264" i="12"/>
  <c r="CM158" i="12"/>
  <c r="CM263" i="12"/>
  <c r="CL157" i="12"/>
  <c r="CM269" i="12"/>
  <c r="CM266" i="12"/>
  <c r="CV270" i="12"/>
  <c r="CU158" i="12"/>
  <c r="CV264" i="12"/>
  <c r="CV267" i="12"/>
  <c r="CX269" i="12"/>
  <c r="CX263" i="12"/>
  <c r="CW157" i="12"/>
  <c r="CX266" i="12"/>
  <c r="DC270" i="12"/>
  <c r="DC264" i="12"/>
  <c r="DC267" i="12"/>
  <c r="DB158" i="12"/>
  <c r="DG271" i="12"/>
  <c r="DF159" i="12"/>
  <c r="DG268" i="12"/>
  <c r="DG265" i="12"/>
  <c r="DP157" i="12"/>
  <c r="DQ266" i="12"/>
  <c r="DQ263" i="12"/>
  <c r="DQ269" i="12"/>
  <c r="DS271" i="12"/>
  <c r="DS268" i="12"/>
  <c r="DR159" i="12"/>
  <c r="DS265" i="12"/>
  <c r="DI270" i="12"/>
  <c r="DI264" i="12"/>
  <c r="DI267" i="12"/>
  <c r="DH158" i="12"/>
  <c r="EB266" i="12"/>
  <c r="EA157" i="12"/>
  <c r="EB263" i="12"/>
  <c r="EB269" i="12"/>
  <c r="ED265" i="12"/>
  <c r="ED271" i="12"/>
  <c r="EC159" i="12"/>
  <c r="ED268" i="12"/>
  <c r="EA270" i="12"/>
  <c r="EA264" i="12"/>
  <c r="EA267" i="12"/>
  <c r="DZ158" i="12"/>
  <c r="AP271" i="12"/>
  <c r="AP268" i="12"/>
  <c r="AO159" i="12"/>
  <c r="AP265" i="12"/>
  <c r="AU270" i="12"/>
  <c r="AU264" i="12"/>
  <c r="AT158" i="12"/>
  <c r="AU267" i="12"/>
  <c r="BC270" i="12"/>
  <c r="BB158" i="12"/>
  <c r="BC264" i="12"/>
  <c r="BC267" i="12"/>
  <c r="BK158" i="12"/>
  <c r="BL264" i="12"/>
  <c r="BL270" i="12"/>
  <c r="BL267" i="12"/>
  <c r="BK270" i="12"/>
  <c r="BK264" i="12"/>
  <c r="BJ158" i="12"/>
  <c r="BK267" i="12"/>
  <c r="BV157" i="12"/>
  <c r="BW263" i="12"/>
  <c r="BW269" i="12"/>
  <c r="BW266" i="12"/>
  <c r="BM270" i="12"/>
  <c r="BL158" i="12"/>
  <c r="BM264" i="12"/>
  <c r="BM267" i="12"/>
  <c r="BN264" i="12"/>
  <c r="BN267" i="12"/>
  <c r="BM158" i="12"/>
  <c r="BN270" i="12"/>
  <c r="CG270" i="12"/>
  <c r="CG267" i="12"/>
  <c r="CG264" i="12"/>
  <c r="CF158" i="12"/>
  <c r="CJ265" i="12"/>
  <c r="CJ271" i="12"/>
  <c r="CJ268" i="12"/>
  <c r="CI159" i="12"/>
  <c r="CI270" i="12"/>
  <c r="CI267" i="12"/>
  <c r="CI264" i="12"/>
  <c r="CH158" i="12"/>
  <c r="CS158" i="12"/>
  <c r="CT264" i="12"/>
  <c r="CT267" i="12"/>
  <c r="CT270" i="12"/>
  <c r="CL269" i="12"/>
  <c r="CK157" i="12"/>
  <c r="CL266" i="12"/>
  <c r="CL263" i="12"/>
  <c r="CS270" i="12"/>
  <c r="CS264" i="12"/>
  <c r="CS267" i="12"/>
  <c r="CR158" i="12"/>
  <c r="DF263" i="12"/>
  <c r="DF269" i="12"/>
  <c r="DF266" i="12"/>
  <c r="DE157" i="12"/>
  <c r="CV157" i="12"/>
  <c r="CW266" i="12"/>
  <c r="CW263" i="12"/>
  <c r="CW269" i="12"/>
  <c r="CY270" i="12"/>
  <c r="CY264" i="12"/>
  <c r="CY267" i="12"/>
  <c r="CX158" i="12"/>
  <c r="DO159" i="12"/>
  <c r="DP271" i="12"/>
  <c r="DP268" i="12"/>
  <c r="DP265" i="12"/>
  <c r="DO266" i="12"/>
  <c r="DO263" i="12"/>
  <c r="DN157" i="12"/>
  <c r="DO269" i="12"/>
  <c r="DJ266" i="12"/>
  <c r="DJ269" i="12"/>
  <c r="DI157" i="12"/>
  <c r="DJ263" i="12"/>
  <c r="DU270" i="12"/>
  <c r="DU264" i="12"/>
  <c r="DU267" i="12"/>
  <c r="DT158" i="12"/>
  <c r="DX269" i="12"/>
  <c r="DX266" i="12"/>
  <c r="DX263" i="12"/>
  <c r="DW157" i="12"/>
  <c r="DY270" i="12"/>
  <c r="DY264" i="12"/>
  <c r="DY267" i="12"/>
  <c r="DX158" i="12"/>
  <c r="AY268" i="12"/>
  <c r="AY265" i="12"/>
  <c r="AX159" i="12"/>
  <c r="AY271" i="12"/>
  <c r="AO268" i="12"/>
  <c r="AN159" i="12"/>
  <c r="AO265" i="12"/>
  <c r="AO271" i="12"/>
  <c r="AX267" i="12"/>
  <c r="AX270" i="12"/>
  <c r="AW158" i="12"/>
  <c r="AX264" i="12"/>
  <c r="AY158" i="12"/>
  <c r="AZ267" i="12"/>
  <c r="AZ270" i="12"/>
  <c r="AZ264" i="12"/>
  <c r="BG269" i="12"/>
  <c r="BG263" i="12"/>
  <c r="BF157" i="12"/>
  <c r="BG266" i="12"/>
  <c r="BG157" i="12"/>
  <c r="BH263" i="12"/>
  <c r="BH269" i="12"/>
  <c r="BH266" i="12"/>
  <c r="BB269" i="12"/>
  <c r="BB266" i="12"/>
  <c r="BB263" i="12"/>
  <c r="BA157" i="12"/>
  <c r="BV267" i="12"/>
  <c r="BV264" i="12"/>
  <c r="BV270" i="12"/>
  <c r="BU158" i="12"/>
  <c r="BQ266" i="12"/>
  <c r="BQ263" i="12"/>
  <c r="BP157" i="12"/>
  <c r="BQ269" i="12"/>
  <c r="BU271" i="12"/>
  <c r="BT159" i="12"/>
  <c r="BU268" i="12"/>
  <c r="BU265" i="12"/>
  <c r="CF264" i="12"/>
  <c r="CE158" i="12"/>
  <c r="CF270" i="12"/>
  <c r="CF267" i="12"/>
  <c r="CA270" i="12"/>
  <c r="CA264" i="12"/>
  <c r="CA267" i="12"/>
  <c r="BZ158" i="12"/>
  <c r="BY270" i="12"/>
  <c r="BY264" i="12"/>
  <c r="BY267" i="12"/>
  <c r="BX158" i="12"/>
  <c r="CO270" i="12"/>
  <c r="CO264" i="12"/>
  <c r="CO267" i="12"/>
  <c r="CN158" i="12"/>
  <c r="CP264" i="12"/>
  <c r="CP267" i="12"/>
  <c r="CP270" i="12"/>
  <c r="CO158" i="12"/>
  <c r="CJ157" i="12"/>
  <c r="CK269" i="12"/>
  <c r="CK266" i="12"/>
  <c r="CK263" i="12"/>
  <c r="DB266" i="12"/>
  <c r="DB263" i="12"/>
  <c r="DB269" i="12"/>
  <c r="DA157" i="12"/>
  <c r="DG157" i="12"/>
  <c r="DH269" i="12"/>
  <c r="DH263" i="12"/>
  <c r="DH266" i="12"/>
  <c r="DE271" i="12"/>
  <c r="DE265" i="12"/>
  <c r="DE268" i="12"/>
  <c r="DD159" i="12"/>
  <c r="DJ157" i="12"/>
  <c r="DK263" i="12"/>
  <c r="DK269" i="12"/>
  <c r="DK266" i="12"/>
  <c r="DT263" i="12"/>
  <c r="DT269" i="12"/>
  <c r="DS157" i="12"/>
  <c r="DT266" i="12"/>
  <c r="DM263" i="12"/>
  <c r="DM266" i="12"/>
  <c r="DL157" i="12"/>
  <c r="DM269" i="12"/>
  <c r="EE271" i="12"/>
  <c r="EE268" i="12"/>
  <c r="EE265" i="12"/>
  <c r="ED159" i="12"/>
  <c r="DW270" i="12"/>
  <c r="DW264" i="12"/>
  <c r="DW267" i="12"/>
  <c r="DV158" i="12"/>
  <c r="EB157" i="12"/>
  <c r="EC263" i="12"/>
  <c r="EC269" i="12"/>
  <c r="EC266" i="12"/>
  <c r="AR265" i="12"/>
  <c r="AR268" i="12"/>
  <c r="AQ159" i="12"/>
  <c r="AR271" i="12"/>
  <c r="AQ270" i="12"/>
  <c r="AQ264" i="12"/>
  <c r="AP158" i="12"/>
  <c r="AQ267" i="12"/>
  <c r="BE263" i="12"/>
  <c r="BE269" i="12"/>
  <c r="BE266" i="12"/>
  <c r="BD157" i="12"/>
  <c r="BJ263" i="12"/>
  <c r="BJ269" i="12"/>
  <c r="BI157" i="12"/>
  <c r="BJ266" i="12"/>
  <c r="BF264" i="12"/>
  <c r="BE158" i="12"/>
  <c r="BF267" i="12"/>
  <c r="BF270" i="12"/>
  <c r="BO263" i="12"/>
  <c r="BO266" i="12"/>
  <c r="BN157" i="12"/>
  <c r="BO269" i="12"/>
  <c r="BP264" i="12"/>
  <c r="BO158" i="12"/>
  <c r="BP267" i="12"/>
  <c r="BP270" i="12"/>
  <c r="BS157" i="12"/>
  <c r="BT266" i="12"/>
  <c r="BT263" i="12"/>
  <c r="BT269" i="12"/>
  <c r="CD263" i="12"/>
  <c r="CD266" i="12"/>
  <c r="CD269" i="12"/>
  <c r="CC157" i="12"/>
  <c r="CE270" i="12"/>
  <c r="CE264" i="12"/>
  <c r="CE267" i="12"/>
  <c r="CD158" i="12"/>
  <c r="BZ269" i="12"/>
  <c r="BZ266" i="12"/>
  <c r="BY157" i="12"/>
  <c r="BZ263" i="12"/>
  <c r="CU270" i="12"/>
  <c r="CT158" i="12"/>
  <c r="CU267" i="12"/>
  <c r="CU264" i="12"/>
  <c r="CQ270" i="12"/>
  <c r="CQ264" i="12"/>
  <c r="CQ267" i="12"/>
  <c r="CP158" i="12"/>
  <c r="CR266" i="12"/>
  <c r="CQ157" i="12"/>
  <c r="CR269" i="12"/>
  <c r="CR263" i="12"/>
  <c r="DA270" i="12"/>
  <c r="DA264" i="12"/>
  <c r="DA267" i="12"/>
  <c r="CZ158" i="12"/>
  <c r="DD263" i="12"/>
  <c r="DD269" i="12"/>
  <c r="DD266" i="12"/>
  <c r="DC157" i="12"/>
  <c r="CZ264" i="12"/>
  <c r="CZ267" i="12"/>
  <c r="CZ270" i="12"/>
  <c r="CY158" i="12"/>
  <c r="DL267" i="12"/>
  <c r="DL270" i="12"/>
  <c r="DL264" i="12"/>
  <c r="DK158" i="12"/>
  <c r="DN267" i="12"/>
  <c r="DN270" i="12"/>
  <c r="DN264" i="12"/>
  <c r="DM158" i="12"/>
  <c r="DQ159" i="12"/>
  <c r="DR265" i="12"/>
  <c r="DR271" i="12"/>
  <c r="DR268" i="12"/>
  <c r="EF267" i="12"/>
  <c r="EE158" i="12"/>
  <c r="EF264" i="12"/>
  <c r="EF270" i="12"/>
  <c r="DU157" i="12"/>
  <c r="DV269" i="12"/>
  <c r="DV266" i="12"/>
  <c r="DV263" i="12"/>
  <c r="DZ269" i="12"/>
  <c r="DZ263" i="12"/>
  <c r="DY157" i="12"/>
  <c r="DZ266" i="12"/>
  <c r="AV265" i="12"/>
  <c r="AV268" i="12"/>
  <c r="AU159" i="12"/>
  <c r="AV271" i="12"/>
  <c r="BX264" i="12"/>
  <c r="BX270" i="12"/>
  <c r="BX267" i="12"/>
  <c r="BW158" i="12"/>
  <c r="CH264" i="12"/>
  <c r="CH270" i="12"/>
  <c r="CH267" i="12"/>
  <c r="CG158" i="12"/>
  <c r="CV266" i="12"/>
  <c r="CV269" i="12"/>
  <c r="CU157" i="12"/>
  <c r="CV263" i="12"/>
  <c r="DG269" i="12"/>
  <c r="DG266" i="12"/>
  <c r="DF157" i="12"/>
  <c r="DG263" i="12"/>
  <c r="DQ271" i="12"/>
  <c r="DP159" i="12"/>
  <c r="DQ268" i="12"/>
  <c r="DQ265" i="12"/>
  <c r="DS270" i="12"/>
  <c r="DS264" i="12"/>
  <c r="DR158" i="12"/>
  <c r="DS267" i="12"/>
  <c r="EB265" i="12"/>
  <c r="EB271" i="12"/>
  <c r="EB268" i="12"/>
  <c r="EA159" i="12"/>
  <c r="ED263" i="12"/>
  <c r="EC157" i="12"/>
  <c r="ED266" i="12"/>
  <c r="ED269" i="12"/>
  <c r="AP266" i="12"/>
  <c r="AP263" i="12"/>
  <c r="AP269" i="12"/>
  <c r="AO157" i="12"/>
  <c r="AW268" i="12"/>
  <c r="AV159" i="12"/>
  <c r="AW265" i="12"/>
  <c r="AW271" i="12"/>
  <c r="AU271" i="12"/>
  <c r="AU265" i="12"/>
  <c r="AU268" i="12"/>
  <c r="AT159" i="12"/>
  <c r="BL265" i="12"/>
  <c r="BL268" i="12"/>
  <c r="BL271" i="12"/>
  <c r="BK159" i="12"/>
  <c r="BK271" i="12"/>
  <c r="BK265" i="12"/>
  <c r="BK268" i="12"/>
  <c r="BJ159" i="12"/>
  <c r="BV158" i="12"/>
  <c r="BW267" i="12"/>
  <c r="BW270" i="12"/>
  <c r="BW264" i="12"/>
  <c r="CF157" i="12"/>
  <c r="CG263" i="12"/>
  <c r="CG266" i="12"/>
  <c r="CG269" i="12"/>
  <c r="CJ269" i="12"/>
  <c r="CJ263" i="12"/>
  <c r="CI157" i="12"/>
  <c r="CJ266" i="12"/>
  <c r="CH159" i="12"/>
  <c r="CI271" i="12"/>
  <c r="CI268" i="12"/>
  <c r="CI265" i="12"/>
  <c r="CT266" i="12"/>
  <c r="CT269" i="12"/>
  <c r="CT263" i="12"/>
  <c r="CS157" i="12"/>
  <c r="CR159" i="12"/>
  <c r="CS265" i="12"/>
  <c r="CS271" i="12"/>
  <c r="CS268" i="12"/>
  <c r="DE158" i="12"/>
  <c r="DF264" i="12"/>
  <c r="DF270" i="12"/>
  <c r="DF267" i="12"/>
  <c r="DP264" i="12"/>
  <c r="DO158" i="12"/>
  <c r="DP267" i="12"/>
  <c r="DP270" i="12"/>
  <c r="AY269" i="12"/>
  <c r="AX157" i="12"/>
  <c r="AY266" i="12"/>
  <c r="AY263" i="12"/>
  <c r="AI268" i="12"/>
  <c r="AH159" i="12"/>
  <c r="AI265" i="12"/>
  <c r="AI271" i="12"/>
  <c r="AN157" i="12"/>
  <c r="AO269" i="12"/>
  <c r="AO266" i="12"/>
  <c r="AO263" i="12"/>
  <c r="AY159" i="12"/>
  <c r="AZ265" i="12"/>
  <c r="AZ271" i="12"/>
  <c r="AZ268" i="12"/>
  <c r="BU159" i="12"/>
  <c r="BV265" i="12"/>
  <c r="BV271" i="12"/>
  <c r="BV268" i="12"/>
  <c r="BT158" i="12"/>
  <c r="BU267" i="12"/>
  <c r="BU264" i="12"/>
  <c r="BU270" i="12"/>
  <c r="CE159" i="12"/>
  <c r="CF268" i="12"/>
  <c r="CF265" i="12"/>
  <c r="CF271" i="12"/>
  <c r="DH265" i="12"/>
  <c r="DG159" i="12"/>
  <c r="DH268" i="12"/>
  <c r="DH271" i="12"/>
  <c r="DD158" i="12"/>
  <c r="DE264" i="12"/>
  <c r="DE267" i="12"/>
  <c r="DE270" i="12"/>
  <c r="DT267" i="12"/>
  <c r="DT270" i="12"/>
  <c r="DT264" i="12"/>
  <c r="DS158" i="12"/>
  <c r="ED157" i="12"/>
  <c r="EE266" i="12"/>
  <c r="EE269" i="12"/>
  <c r="EE263" i="12"/>
  <c r="EB159" i="12"/>
  <c r="EC268" i="12"/>
  <c r="EC265" i="12"/>
  <c r="EC271" i="12"/>
  <c r="BJ265" i="12"/>
  <c r="BJ268" i="12"/>
  <c r="BJ271" i="12"/>
  <c r="BI159" i="12"/>
  <c r="CU266" i="12"/>
  <c r="CT157" i="12"/>
  <c r="CU269" i="12"/>
  <c r="CU263" i="12"/>
  <c r="DQ158" i="12"/>
  <c r="DR270" i="12"/>
  <c r="DR267" i="12"/>
  <c r="DR264" i="12"/>
  <c r="EE159" i="12"/>
  <c r="EF265" i="12"/>
  <c r="EF268" i="12"/>
  <c r="EF271" i="12"/>
  <c r="AF271" i="12"/>
  <c r="AF268" i="12"/>
  <c r="AE159" i="12"/>
  <c r="AF265" i="12"/>
  <c r="AV264" i="12"/>
  <c r="AU158" i="12"/>
  <c r="AV267" i="12"/>
  <c r="AV270" i="12"/>
  <c r="AS270" i="12"/>
  <c r="AR158" i="12"/>
  <c r="AS264" i="12"/>
  <c r="AS267" i="12"/>
  <c r="AT271" i="12"/>
  <c r="AT268" i="12"/>
  <c r="AS159" i="12"/>
  <c r="AT265" i="12"/>
  <c r="BD263" i="12"/>
  <c r="BD266" i="12"/>
  <c r="BC157" i="12"/>
  <c r="BD269" i="12"/>
  <c r="BA268" i="12"/>
  <c r="AZ159" i="12"/>
  <c r="BA265" i="12"/>
  <c r="BA271" i="12"/>
  <c r="BH157" i="12"/>
  <c r="BI269" i="12"/>
  <c r="BI263" i="12"/>
  <c r="BI266" i="12"/>
  <c r="BS268" i="12"/>
  <c r="BS271" i="12"/>
  <c r="BR159" i="12"/>
  <c r="BS265" i="12"/>
  <c r="BQ157" i="12"/>
  <c r="BR266" i="12"/>
  <c r="BR269" i="12"/>
  <c r="BR263" i="12"/>
  <c r="BW157" i="12"/>
  <c r="BX263" i="12"/>
  <c r="BX266" i="12"/>
  <c r="BX269" i="12"/>
  <c r="CB263" i="12"/>
  <c r="CA157" i="12"/>
  <c r="CB266" i="12"/>
  <c r="CB269" i="12"/>
  <c r="CC268" i="12"/>
  <c r="CC271" i="12"/>
  <c r="CB159" i="12"/>
  <c r="CC265" i="12"/>
  <c r="CH265" i="12"/>
  <c r="CH271" i="12"/>
  <c r="CG159" i="12"/>
  <c r="CH268" i="12"/>
  <c r="CN266" i="12"/>
  <c r="CM157" i="12"/>
  <c r="CN263" i="12"/>
  <c r="CN269" i="12"/>
  <c r="CM268" i="12"/>
  <c r="CM271" i="12"/>
  <c r="CL159" i="12"/>
  <c r="CM265" i="12"/>
  <c r="CV271" i="12"/>
  <c r="CV268" i="12"/>
  <c r="CV265" i="12"/>
  <c r="CU159" i="12"/>
  <c r="CX271" i="12"/>
  <c r="CX268" i="12"/>
  <c r="CW159" i="12"/>
  <c r="CX265" i="12"/>
  <c r="DB157" i="12"/>
  <c r="DC269" i="12"/>
  <c r="DC266" i="12"/>
  <c r="DC263" i="12"/>
  <c r="DG264" i="12"/>
  <c r="DF158" i="12"/>
  <c r="DG267" i="12"/>
  <c r="DG270" i="12"/>
  <c r="DP158" i="12"/>
  <c r="DQ264" i="12"/>
  <c r="DQ270" i="12"/>
  <c r="DQ267" i="12"/>
  <c r="DS263" i="12"/>
  <c r="DS269" i="12"/>
  <c r="DR157" i="12"/>
  <c r="DS266" i="12"/>
  <c r="DI263" i="12"/>
  <c r="DI266" i="12"/>
  <c r="DI269" i="12"/>
  <c r="DH157" i="12"/>
  <c r="EB270" i="12"/>
  <c r="EA158" i="12"/>
  <c r="EB264" i="12"/>
  <c r="EB267" i="12"/>
  <c r="EC158" i="12"/>
  <c r="ED270" i="12"/>
  <c r="ED264" i="12"/>
  <c r="ED267" i="12"/>
  <c r="EA266" i="12"/>
  <c r="EA263" i="12"/>
  <c r="DZ157" i="12"/>
  <c r="EA269" i="12"/>
  <c r="AW269" i="12"/>
  <c r="AV157" i="12"/>
  <c r="AW263" i="12"/>
  <c r="AW266" i="12"/>
  <c r="BC266" i="12"/>
  <c r="BC269" i="12"/>
  <c r="BC263" i="12"/>
  <c r="BB157" i="12"/>
  <c r="BL263" i="12"/>
  <c r="BL269" i="12"/>
  <c r="BK157" i="12"/>
  <c r="BL266" i="12"/>
  <c r="BJ157" i="12"/>
  <c r="BK266" i="12"/>
  <c r="BK269" i="12"/>
  <c r="BK263" i="12"/>
  <c r="BV159" i="12"/>
  <c r="BW268" i="12"/>
  <c r="BW265" i="12"/>
  <c r="BW271" i="12"/>
  <c r="BM263" i="12"/>
  <c r="BM269" i="12"/>
  <c r="BM266" i="12"/>
  <c r="BL157" i="12"/>
  <c r="BN263" i="12"/>
  <c r="BN269" i="12"/>
  <c r="BN266" i="12"/>
  <c r="BM157" i="12"/>
  <c r="CG271" i="12"/>
  <c r="CG265" i="12"/>
  <c r="CG268" i="12"/>
  <c r="CF159" i="12"/>
  <c r="CJ267" i="12"/>
  <c r="CJ264" i="12"/>
  <c r="CI158" i="12"/>
  <c r="CJ270" i="12"/>
  <c r="CH157" i="12"/>
  <c r="CI263" i="12"/>
  <c r="CI266" i="12"/>
  <c r="CI269" i="12"/>
  <c r="CS159" i="12"/>
  <c r="CT265" i="12"/>
  <c r="CT268" i="12"/>
  <c r="CT271" i="12"/>
  <c r="CL271" i="12"/>
  <c r="CL265" i="12"/>
  <c r="CL268" i="12"/>
  <c r="CK159" i="12"/>
  <c r="CR157" i="12"/>
  <c r="CS263" i="12"/>
  <c r="CS266" i="12"/>
  <c r="CS269" i="12"/>
  <c r="DE159" i="12"/>
  <c r="DF271" i="12"/>
  <c r="DF265" i="12"/>
  <c r="DF268" i="12"/>
  <c r="CW268" i="12"/>
  <c r="CW271" i="12"/>
  <c r="CW265" i="12"/>
  <c r="CV159" i="12"/>
  <c r="CY263" i="12"/>
  <c r="CY266" i="12"/>
  <c r="CY269" i="12"/>
  <c r="CX157" i="12"/>
  <c r="DP263" i="12"/>
  <c r="DP266" i="12"/>
  <c r="DP269" i="12"/>
  <c r="DO157" i="12"/>
  <c r="DO268" i="12"/>
  <c r="DO271" i="12"/>
  <c r="DN159" i="12"/>
  <c r="DO265" i="12"/>
  <c r="DJ271" i="12"/>
  <c r="DJ265" i="12"/>
  <c r="DJ268" i="12"/>
  <c r="DI159" i="12"/>
  <c r="DU263" i="12"/>
  <c r="DT157" i="12"/>
  <c r="DU269" i="12"/>
  <c r="DU266" i="12"/>
  <c r="DX271" i="12"/>
  <c r="DX265" i="12"/>
  <c r="DW159" i="12"/>
  <c r="DX268" i="12"/>
  <c r="DY269" i="12"/>
  <c r="DX157" i="12"/>
  <c r="DY263" i="12"/>
  <c r="DY266" i="12"/>
  <c r="AI269" i="12"/>
  <c r="AI266" i="12"/>
  <c r="AH157" i="12"/>
  <c r="AI263" i="12"/>
  <c r="AX265" i="12"/>
  <c r="AX268" i="12"/>
  <c r="AW159" i="12"/>
  <c r="AX271" i="12"/>
  <c r="AY157" i="12"/>
  <c r="AZ266" i="12"/>
  <c r="AZ263" i="12"/>
  <c r="AZ269" i="12"/>
  <c r="BG268" i="12"/>
  <c r="BG271" i="12"/>
  <c r="BF159" i="12"/>
  <c r="BG265" i="12"/>
  <c r="BH271" i="12"/>
  <c r="BH268" i="12"/>
  <c r="BG159" i="12"/>
  <c r="BH265" i="12"/>
  <c r="BB271" i="12"/>
  <c r="BB268" i="12"/>
  <c r="BA159" i="12"/>
  <c r="BB265" i="12"/>
  <c r="BV266" i="12"/>
  <c r="BV263" i="12"/>
  <c r="BV269" i="12"/>
  <c r="BU157" i="12"/>
  <c r="BQ268" i="12"/>
  <c r="BQ271" i="12"/>
  <c r="BP159" i="12"/>
  <c r="BQ265" i="12"/>
  <c r="BT157" i="12"/>
  <c r="BU269" i="12"/>
  <c r="BU266" i="12"/>
  <c r="BU263" i="12"/>
  <c r="CE157" i="12"/>
  <c r="CF266" i="12"/>
  <c r="CF269" i="12"/>
  <c r="CF263" i="12"/>
  <c r="CA263" i="12"/>
  <c r="CA266" i="12"/>
  <c r="BZ157" i="12"/>
  <c r="CA269" i="12"/>
  <c r="BY266" i="12"/>
  <c r="BX157" i="12"/>
  <c r="BY263" i="12"/>
  <c r="BY269" i="12"/>
  <c r="CO266" i="12"/>
  <c r="CN157" i="12"/>
  <c r="CO269" i="12"/>
  <c r="CO263" i="12"/>
  <c r="CP263" i="12"/>
  <c r="CO157" i="12"/>
  <c r="CP266" i="12"/>
  <c r="CP269" i="12"/>
  <c r="CK268" i="12"/>
  <c r="CK271" i="12"/>
  <c r="CK265" i="12"/>
  <c r="CJ159" i="12"/>
  <c r="DB271" i="12"/>
  <c r="DB265" i="12"/>
  <c r="DA159" i="12"/>
  <c r="DB268" i="12"/>
  <c r="DH267" i="12"/>
  <c r="DG158" i="12"/>
  <c r="DH270" i="12"/>
  <c r="DH264" i="12"/>
  <c r="DE266" i="12"/>
  <c r="DE263" i="12"/>
  <c r="DE269" i="12"/>
  <c r="DD157" i="12"/>
  <c r="DK268" i="12"/>
  <c r="DK265" i="12"/>
  <c r="DJ159" i="12"/>
  <c r="DK271" i="12"/>
  <c r="DT265" i="12"/>
  <c r="DT268" i="12"/>
  <c r="DT271" i="12"/>
  <c r="DS159" i="12"/>
  <c r="DM268" i="12"/>
  <c r="DM265" i="12"/>
  <c r="DL159" i="12"/>
  <c r="DM271" i="12"/>
  <c r="EE270" i="12"/>
  <c r="EE267" i="12"/>
  <c r="EE264" i="12"/>
  <c r="ED158" i="12"/>
  <c r="DV157" i="12"/>
  <c r="DW263" i="12"/>
  <c r="DW269" i="12"/>
  <c r="DW266" i="12"/>
  <c r="EC270" i="12"/>
  <c r="EC264" i="12"/>
  <c r="EB158" i="12"/>
  <c r="EC267" i="12"/>
  <c r="AR267" i="12"/>
  <c r="AQ158" i="12"/>
  <c r="AR270" i="12"/>
  <c r="AR264" i="12"/>
  <c r="AQ271" i="12"/>
  <c r="AQ265" i="12"/>
  <c r="AP159" i="12"/>
  <c r="AQ268" i="12"/>
  <c r="BE271" i="12"/>
  <c r="BE268" i="12"/>
  <c r="BE265" i="12"/>
  <c r="BD159" i="12"/>
  <c r="BI158" i="12"/>
  <c r="BJ264" i="12"/>
  <c r="BJ267" i="12"/>
  <c r="BJ270" i="12"/>
  <c r="BF266" i="12"/>
  <c r="BF263" i="12"/>
  <c r="BE157" i="12"/>
  <c r="BF269" i="12"/>
  <c r="BO268" i="12"/>
  <c r="BO265" i="12"/>
  <c r="BN159" i="12"/>
  <c r="BO271" i="12"/>
  <c r="BP266" i="12"/>
  <c r="BP269" i="12"/>
  <c r="BP263" i="12"/>
  <c r="BO157" i="12"/>
  <c r="BT271" i="12"/>
  <c r="BT265" i="12"/>
  <c r="BT268" i="12"/>
  <c r="BS159" i="12"/>
  <c r="CD271" i="12"/>
  <c r="CD265" i="12"/>
  <c r="CD268" i="12"/>
  <c r="CC159" i="12"/>
  <c r="CD157" i="12"/>
  <c r="CE266" i="12"/>
  <c r="CE269" i="12"/>
  <c r="CE263" i="12"/>
  <c r="BZ271" i="12"/>
  <c r="BZ265" i="12"/>
  <c r="BY159" i="12"/>
  <c r="BZ268" i="12"/>
  <c r="CT159" i="12"/>
  <c r="CU265" i="12"/>
  <c r="CU271" i="12"/>
  <c r="CU268" i="12"/>
  <c r="CP157" i="12"/>
  <c r="CQ269" i="12"/>
  <c r="CQ263" i="12"/>
  <c r="CQ266" i="12"/>
  <c r="CR271" i="12"/>
  <c r="CR265" i="12"/>
  <c r="CQ159" i="12"/>
  <c r="CR268" i="12"/>
  <c r="DA269" i="12"/>
  <c r="DA263" i="12"/>
  <c r="DA266" i="12"/>
  <c r="CZ157" i="12"/>
  <c r="DD271" i="12"/>
  <c r="DD265" i="12"/>
  <c r="DC159" i="12"/>
  <c r="DD268" i="12"/>
  <c r="CZ263" i="12"/>
  <c r="CZ266" i="12"/>
  <c r="CY157" i="12"/>
  <c r="CZ269" i="12"/>
  <c r="DL266" i="12"/>
  <c r="DL269" i="12"/>
  <c r="DL263" i="12"/>
  <c r="DK157" i="12"/>
  <c r="DN263" i="12"/>
  <c r="DN266" i="12"/>
  <c r="DN269" i="12"/>
  <c r="DM157" i="12"/>
  <c r="DR263" i="12"/>
  <c r="DR269" i="12"/>
  <c r="DR266" i="12"/>
  <c r="DQ157" i="12"/>
  <c r="EF269" i="12"/>
  <c r="EF266" i="12"/>
  <c r="EE157" i="12"/>
  <c r="EF263" i="12"/>
  <c r="DV271" i="12"/>
  <c r="DV268" i="12"/>
  <c r="DU159" i="12"/>
  <c r="DV265" i="12"/>
  <c r="DZ271" i="12"/>
  <c r="DZ268" i="12"/>
  <c r="DY159" i="12"/>
  <c r="DZ265" i="12"/>
  <c r="AF267" i="12"/>
  <c r="AF264" i="12"/>
  <c r="AE158" i="12"/>
  <c r="AF270" i="12"/>
  <c r="AV266" i="12"/>
  <c r="AU157" i="12"/>
  <c r="AV263" i="12"/>
  <c r="AV269" i="12"/>
  <c r="AS263" i="12"/>
  <c r="AR157" i="12"/>
  <c r="AS266" i="12"/>
  <c r="AS269" i="12"/>
  <c r="AT270" i="12"/>
  <c r="AT267" i="12"/>
  <c r="AS158" i="12"/>
  <c r="AT264" i="12"/>
  <c r="BD265" i="12"/>
  <c r="BD268" i="12"/>
  <c r="BD271" i="12"/>
  <c r="BC159" i="12"/>
  <c r="BA264" i="12"/>
  <c r="BA270" i="12"/>
  <c r="BA267" i="12"/>
  <c r="AZ158" i="12"/>
  <c r="BI271" i="12"/>
  <c r="BI265" i="12"/>
  <c r="BI268" i="12"/>
  <c r="BH159" i="12"/>
  <c r="BS264" i="12"/>
  <c r="BS267" i="12"/>
  <c r="BS270" i="12"/>
  <c r="BR158" i="12"/>
  <c r="BR265" i="12"/>
  <c r="BR271" i="12"/>
  <c r="BQ159" i="12"/>
  <c r="BR268" i="12"/>
  <c r="CB265" i="12"/>
  <c r="CB271" i="12"/>
  <c r="CB268" i="12"/>
  <c r="CA159" i="12"/>
  <c r="CC264" i="12"/>
  <c r="CC267" i="12"/>
  <c r="CB158" i="12"/>
  <c r="CC270" i="12"/>
  <c r="CN265" i="12"/>
  <c r="CN271" i="12"/>
  <c r="CN268" i="12"/>
  <c r="CM159" i="12"/>
  <c r="CM264" i="12"/>
  <c r="CM267" i="12"/>
  <c r="CL158" i="12"/>
  <c r="CM270" i="12"/>
  <c r="CX270" i="12"/>
  <c r="CW158" i="12"/>
  <c r="CX267" i="12"/>
  <c r="CX264" i="12"/>
  <c r="DC271" i="12"/>
  <c r="DC268" i="12"/>
  <c r="DB159" i="12"/>
  <c r="DC265" i="12"/>
  <c r="DI271" i="12"/>
  <c r="DI268" i="12"/>
  <c r="DH159" i="12"/>
  <c r="DI265" i="12"/>
  <c r="EA271" i="12"/>
  <c r="EA268" i="12"/>
  <c r="DZ159" i="12"/>
  <c r="EA265" i="12"/>
  <c r="AP267" i="12"/>
  <c r="AP264" i="12"/>
  <c r="AO158" i="12"/>
  <c r="AP270" i="12"/>
  <c r="AW264" i="12"/>
  <c r="AW270" i="12"/>
  <c r="AW267" i="12"/>
  <c r="AV158" i="12"/>
  <c r="AU269" i="12"/>
  <c r="AT157" i="12"/>
  <c r="AU266" i="12"/>
  <c r="AU263" i="12"/>
  <c r="BC271" i="12"/>
  <c r="BC265" i="12"/>
  <c r="BB159" i="12"/>
  <c r="BC268" i="12"/>
  <c r="BM271" i="12"/>
  <c r="BM265" i="12"/>
  <c r="BL159" i="12"/>
  <c r="BM268" i="12"/>
  <c r="BN265" i="12"/>
  <c r="BN268" i="12"/>
  <c r="BN271" i="12"/>
  <c r="BM159" i="12"/>
  <c r="CL270" i="12"/>
  <c r="CK158" i="12"/>
  <c r="CL267" i="12"/>
  <c r="CL264" i="12"/>
  <c r="CW264" i="12"/>
  <c r="CV158" i="12"/>
  <c r="CW270" i="12"/>
  <c r="CW267" i="12"/>
  <c r="CY271" i="12"/>
  <c r="CY268" i="12"/>
  <c r="CY265" i="12"/>
  <c r="CX159" i="12"/>
  <c r="DO264" i="12"/>
  <c r="DO267" i="12"/>
  <c r="DO270" i="12"/>
  <c r="DN158" i="12"/>
  <c r="DJ270" i="12"/>
  <c r="DJ264" i="12"/>
  <c r="DJ267" i="12"/>
  <c r="DI158" i="12"/>
  <c r="DU271" i="12"/>
  <c r="DU268" i="12"/>
  <c r="DT159" i="12"/>
  <c r="DU265" i="12"/>
  <c r="DX267" i="12"/>
  <c r="DX270" i="12"/>
  <c r="DX264" i="12"/>
  <c r="DW158" i="12"/>
  <c r="DY271" i="12"/>
  <c r="DY268" i="12"/>
  <c r="DY265" i="12"/>
  <c r="DX159" i="12"/>
  <c r="AY264" i="12"/>
  <c r="AY270" i="12"/>
  <c r="AX158" i="12"/>
  <c r="AY267" i="12"/>
  <c r="AI264" i="12"/>
  <c r="AI270" i="12"/>
  <c r="AI267" i="12"/>
  <c r="AH158" i="12"/>
  <c r="AO264" i="12"/>
  <c r="AO270" i="12"/>
  <c r="AO267" i="12"/>
  <c r="AN158" i="12"/>
  <c r="AW157" i="12"/>
  <c r="AX263" i="12"/>
  <c r="AX269" i="12"/>
  <c r="AX266" i="12"/>
  <c r="BG264" i="12"/>
  <c r="BG267" i="12"/>
  <c r="BF158" i="12"/>
  <c r="BG270" i="12"/>
  <c r="BH267" i="12"/>
  <c r="BG158" i="12"/>
  <c r="BH270" i="12"/>
  <c r="BH264" i="12"/>
  <c r="BB264" i="12"/>
  <c r="BB267" i="12"/>
  <c r="BB270" i="12"/>
  <c r="BA158" i="12"/>
  <c r="BQ264" i="12"/>
  <c r="BQ267" i="12"/>
  <c r="BP158" i="12"/>
  <c r="BQ270" i="12"/>
  <c r="CA271" i="12"/>
  <c r="CA268" i="12"/>
  <c r="BZ159" i="12"/>
  <c r="CA265" i="12"/>
  <c r="BY271" i="12"/>
  <c r="BY268" i="12"/>
  <c r="BY265" i="12"/>
  <c r="BX159" i="12"/>
  <c r="CO271" i="12"/>
  <c r="CO268" i="12"/>
  <c r="CN159" i="12"/>
  <c r="CO265" i="12"/>
  <c r="CP265" i="12"/>
  <c r="CP271" i="12"/>
  <c r="CO159" i="12"/>
  <c r="CP268" i="12"/>
  <c r="CK264" i="12"/>
  <c r="CJ158" i="12"/>
  <c r="CK270" i="12"/>
  <c r="CK267" i="12"/>
  <c r="DB270" i="12"/>
  <c r="DB264" i="12"/>
  <c r="DA158" i="12"/>
  <c r="DB267" i="12"/>
  <c r="DK264" i="12"/>
  <c r="DJ158" i="12"/>
  <c r="DK270" i="12"/>
  <c r="DK267" i="12"/>
  <c r="DM264" i="12"/>
  <c r="DL158" i="12"/>
  <c r="DM270" i="12"/>
  <c r="DM267" i="12"/>
  <c r="DW271" i="12"/>
  <c r="DW268" i="12"/>
  <c r="DW265" i="12"/>
  <c r="DV159" i="12"/>
  <c r="AR263" i="12"/>
  <c r="AR266" i="12"/>
  <c r="AQ157" i="12"/>
  <c r="AR269" i="12"/>
  <c r="AP157" i="12"/>
  <c r="AQ266" i="12"/>
  <c r="AQ263" i="12"/>
  <c r="AQ269" i="12"/>
  <c r="BE270" i="12"/>
  <c r="BE264" i="12"/>
  <c r="BD158" i="12"/>
  <c r="BE267" i="12"/>
  <c r="BF265" i="12"/>
  <c r="BF268" i="12"/>
  <c r="BF271" i="12"/>
  <c r="BE159" i="12"/>
  <c r="BO264" i="12"/>
  <c r="BN158" i="12"/>
  <c r="BO267" i="12"/>
  <c r="BO270" i="12"/>
  <c r="BP265" i="12"/>
  <c r="BP268" i="12"/>
  <c r="BO159" i="12"/>
  <c r="BP271" i="12"/>
  <c r="BT270" i="12"/>
  <c r="BS158" i="12"/>
  <c r="BT267" i="12"/>
  <c r="BT264" i="12"/>
  <c r="CD267" i="12"/>
  <c r="CC158" i="12"/>
  <c r="CD264" i="12"/>
  <c r="CD270" i="12"/>
  <c r="CE271" i="12"/>
  <c r="CE268" i="12"/>
  <c r="CD159" i="12"/>
  <c r="CE265" i="12"/>
  <c r="BZ267" i="12"/>
  <c r="BZ270" i="12"/>
  <c r="BZ264" i="12"/>
  <c r="BY158" i="12"/>
  <c r="CQ271" i="12"/>
  <c r="CQ268" i="12"/>
  <c r="CP159" i="12"/>
  <c r="CQ265" i="12"/>
  <c r="CR267" i="12"/>
  <c r="CR270" i="12"/>
  <c r="CR264" i="12"/>
  <c r="CQ158" i="12"/>
  <c r="DA271" i="12"/>
  <c r="DA268" i="12"/>
  <c r="DA265" i="12"/>
  <c r="CZ159" i="12"/>
  <c r="DD270" i="12"/>
  <c r="DD264" i="12"/>
  <c r="DD267" i="12"/>
  <c r="DC158" i="12"/>
  <c r="CZ265" i="12"/>
  <c r="CZ271" i="12"/>
  <c r="CY159" i="12"/>
  <c r="CZ268" i="12"/>
  <c r="DL265" i="12"/>
  <c r="DL271" i="12"/>
  <c r="DK159" i="12"/>
  <c r="DL268" i="12"/>
  <c r="DN265" i="12"/>
  <c r="DN271" i="12"/>
  <c r="DM159" i="12"/>
  <c r="DN268" i="12"/>
  <c r="DV267" i="12"/>
  <c r="DU158" i="12"/>
  <c r="DV264" i="12"/>
  <c r="DV270" i="12"/>
  <c r="DZ270" i="12"/>
  <c r="DY158" i="12"/>
  <c r="DZ267" i="12"/>
  <c r="DZ264" i="12"/>
  <c r="ER259" i="6"/>
  <c r="G13" i="13"/>
  <c r="ES250" i="6"/>
  <c r="EL157" i="12"/>
  <c r="EL164" i="12" s="1"/>
  <c r="EH159" i="12"/>
  <c r="EH169" i="12" s="1"/>
  <c r="EM166" i="12"/>
  <c r="EM172" i="12"/>
  <c r="EN268" i="12"/>
  <c r="EN271" i="12"/>
  <c r="EN265" i="12"/>
  <c r="EF165" i="12"/>
  <c r="EI167" i="12"/>
  <c r="EM263" i="12"/>
  <c r="EP158" i="12"/>
  <c r="EP168" i="12" s="1"/>
  <c r="EQ264" i="12"/>
  <c r="EJ159" i="12"/>
  <c r="EJ172" i="12" s="1"/>
  <c r="EK265" i="12"/>
  <c r="EQ267" i="12"/>
  <c r="EK268" i="12"/>
  <c r="EN269" i="12"/>
  <c r="ER271" i="12"/>
  <c r="ER268" i="12"/>
  <c r="EM171" i="12"/>
  <c r="EM168" i="12"/>
  <c r="EN267" i="12"/>
  <c r="EK263" i="12"/>
  <c r="ER265" i="12"/>
  <c r="EK269" i="12"/>
  <c r="EN270" i="12"/>
  <c r="EJ269" i="12"/>
  <c r="EJ157" i="12"/>
  <c r="EJ170" i="12" s="1"/>
  <c r="EJ165" i="12"/>
  <c r="EQ266" i="12"/>
  <c r="EP157" i="12"/>
  <c r="EP164" i="12" s="1"/>
  <c r="EQ263" i="12"/>
  <c r="EN266" i="12"/>
  <c r="EQ268" i="12"/>
  <c r="EM157" i="12"/>
  <c r="EM164" i="12" s="1"/>
  <c r="EI170" i="12"/>
  <c r="EN264" i="12"/>
  <c r="EJ266" i="12"/>
  <c r="EM269" i="12"/>
  <c r="EJ171" i="12"/>
  <c r="EO158" i="12"/>
  <c r="EO168" i="12" s="1"/>
  <c r="EH265" i="12"/>
  <c r="EP267" i="12"/>
  <c r="EP270" i="12"/>
  <c r="EH168" i="12"/>
  <c r="EF167" i="12"/>
  <c r="EQ271" i="12"/>
  <c r="EQ265" i="12"/>
  <c r="EG159" i="12"/>
  <c r="EH271" i="12"/>
  <c r="EH171" i="12"/>
  <c r="EI268" i="12"/>
  <c r="EQ166" i="12"/>
  <c r="EJ263" i="12"/>
  <c r="EL158" i="12"/>
  <c r="EM264" i="12"/>
  <c r="EM267" i="12"/>
  <c r="EM270" i="12"/>
  <c r="EG158" i="12"/>
  <c r="EH267" i="12"/>
  <c r="EH270" i="12"/>
  <c r="EH264" i="12"/>
  <c r="EJ267" i="12"/>
  <c r="EI168" i="12"/>
  <c r="EI165" i="12"/>
  <c r="EI270" i="12"/>
  <c r="EQ165" i="12"/>
  <c r="EI265" i="12"/>
  <c r="EQ169" i="12"/>
  <c r="EJ264" i="12"/>
  <c r="EJ270" i="12"/>
  <c r="EJ271" i="12"/>
  <c r="EG268" i="12"/>
  <c r="EG271" i="12"/>
  <c r="EF172" i="12"/>
  <c r="EK170" i="12"/>
  <c r="EL271" i="12"/>
  <c r="EF166" i="12"/>
  <c r="EL266" i="12"/>
  <c r="EL270" i="12"/>
  <c r="EL265" i="12"/>
  <c r="EK159" i="12"/>
  <c r="EF164" i="12"/>
  <c r="EK164" i="12"/>
  <c r="EL269" i="12"/>
  <c r="EL264" i="12"/>
  <c r="EL263" i="12"/>
  <c r="EK158" i="12"/>
  <c r="EK165" i="12" s="1"/>
  <c r="EI171" i="12"/>
  <c r="EF168" i="12"/>
  <c r="ER267" i="12"/>
  <c r="ER264" i="12"/>
  <c r="EQ168" i="12"/>
  <c r="ER270" i="12"/>
  <c r="EP269" i="12"/>
  <c r="EG264" i="12"/>
  <c r="EJ265" i="12"/>
  <c r="EI159" i="12"/>
  <c r="EG269" i="12"/>
  <c r="EI267" i="12"/>
  <c r="EG263" i="12"/>
  <c r="EG266" i="12"/>
  <c r="EG265" i="12"/>
  <c r="EO268" i="12"/>
  <c r="EN157" i="12"/>
  <c r="EO266" i="12"/>
  <c r="EO269" i="12"/>
  <c r="EO271" i="12"/>
  <c r="EO265" i="12"/>
  <c r="EP263" i="12"/>
  <c r="EP266" i="12"/>
  <c r="EN172" i="12"/>
  <c r="EG267" i="12"/>
  <c r="EG270" i="12"/>
  <c r="EH157" i="12"/>
  <c r="EH170" i="12" s="1"/>
  <c r="EN165" i="12"/>
  <c r="EN171" i="12"/>
  <c r="EN168" i="12"/>
  <c r="EI263" i="12"/>
  <c r="EI269" i="12"/>
  <c r="EI264" i="12"/>
  <c r="EN166" i="12"/>
  <c r="EO164" i="12"/>
  <c r="EO167" i="12"/>
  <c r="EP169" i="12"/>
  <c r="EP172" i="12"/>
  <c r="EP166" i="12"/>
  <c r="ES153" i="12"/>
  <c r="ER158" i="12" s="1"/>
  <c r="ES154" i="12"/>
  <c r="ER159" i="12" s="1"/>
  <c r="ES98" i="12"/>
  <c r="ES152" i="12"/>
  <c r="ER157" i="12" s="1"/>
  <c r="F40" i="27"/>
  <c r="F210" i="12"/>
  <c r="G23" i="6"/>
  <c r="H269" i="6"/>
  <c r="H270" i="6" s="1"/>
  <c r="H272" i="6" s="1"/>
  <c r="H276" i="6" s="1"/>
  <c r="I267" i="6"/>
  <c r="I268" i="6" s="1"/>
  <c r="F50" i="27"/>
  <c r="E104" i="12"/>
  <c r="E106" i="12" s="1"/>
  <c r="B16" i="46"/>
  <c r="C25" i="46"/>
  <c r="CG109" i="12" l="1"/>
  <c r="CG114" i="12" s="1"/>
  <c r="CG116" i="12" s="1"/>
  <c r="CG135" i="12" s="1"/>
  <c r="CG209" i="12"/>
  <c r="CG210" i="12" s="1"/>
  <c r="BU209" i="12"/>
  <c r="BU210" i="12" s="1"/>
  <c r="BU109" i="12"/>
  <c r="BU114" i="12" s="1"/>
  <c r="BU116" i="12" s="1"/>
  <c r="BU135" i="12" s="1"/>
  <c r="CJ109" i="12"/>
  <c r="CJ114" i="12" s="1"/>
  <c r="CJ116" i="12" s="1"/>
  <c r="CJ135" i="12" s="1"/>
  <c r="CJ209" i="12"/>
  <c r="CJ210" i="12" s="1"/>
  <c r="DG109" i="12"/>
  <c r="DG114" i="12" s="1"/>
  <c r="DG116" i="12" s="1"/>
  <c r="DG135" i="12" s="1"/>
  <c r="DG209" i="12"/>
  <c r="DG210" i="12" s="1"/>
  <c r="ED109" i="12"/>
  <c r="ED114" i="12" s="1"/>
  <c r="ED116" i="12" s="1"/>
  <c r="ED135" i="12" s="1"/>
  <c r="ED209" i="12"/>
  <c r="ED210" i="12" s="1"/>
  <c r="BJ209" i="12"/>
  <c r="BJ210" i="12" s="1"/>
  <c r="BJ109" i="12"/>
  <c r="BJ114" i="12" s="1"/>
  <c r="BJ116" i="12" s="1"/>
  <c r="BJ135" i="12" s="1"/>
  <c r="EE209" i="12"/>
  <c r="EE210" i="12" s="1"/>
  <c r="EE109" i="12"/>
  <c r="EE114" i="12" s="1"/>
  <c r="EE116" i="12" s="1"/>
  <c r="EE135" i="12" s="1"/>
  <c r="DF209" i="12"/>
  <c r="DF210" i="12" s="1"/>
  <c r="DF109" i="12"/>
  <c r="DF114" i="12" s="1"/>
  <c r="DF116" i="12" s="1"/>
  <c r="DF135" i="12" s="1"/>
  <c r="CI209" i="12"/>
  <c r="CI210" i="12" s="1"/>
  <c r="CI109" i="12"/>
  <c r="CI114" i="12" s="1"/>
  <c r="CI116" i="12" s="1"/>
  <c r="CI135" i="12" s="1"/>
  <c r="BK209" i="12"/>
  <c r="BK210" i="12" s="1"/>
  <c r="BK109" i="12"/>
  <c r="BK114" i="12" s="1"/>
  <c r="BK116" i="12" s="1"/>
  <c r="BK135" i="12" s="1"/>
  <c r="EB209" i="12"/>
  <c r="EB210" i="12" s="1"/>
  <c r="EB109" i="12"/>
  <c r="EB114" i="12" s="1"/>
  <c r="EB116" i="12" s="1"/>
  <c r="EB135" i="12" s="1"/>
  <c r="EC209" i="12"/>
  <c r="EC210" i="12" s="1"/>
  <c r="EC109" i="12"/>
  <c r="EC114" i="12" s="1"/>
  <c r="EC116" i="12" s="1"/>
  <c r="EC135" i="12" s="1"/>
  <c r="CT209" i="12"/>
  <c r="CT210" i="12" s="1"/>
  <c r="CT109" i="12"/>
  <c r="CT114" i="12" s="1"/>
  <c r="CT116" i="12" s="1"/>
  <c r="CT135" i="12" s="1"/>
  <c r="CV209" i="12"/>
  <c r="CV210" i="12" s="1"/>
  <c r="CV109" i="12"/>
  <c r="CV114" i="12" s="1"/>
  <c r="CV116" i="12" s="1"/>
  <c r="CV135" i="12" s="1"/>
  <c r="AZ209" i="12"/>
  <c r="AZ210" i="12" s="1"/>
  <c r="AZ109" i="12"/>
  <c r="AZ114" i="12" s="1"/>
  <c r="AZ116" i="12" s="1"/>
  <c r="AZ135" i="12" s="1"/>
  <c r="BW109" i="12"/>
  <c r="BW114" i="12" s="1"/>
  <c r="BW116" i="12" s="1"/>
  <c r="BW135" i="12" s="1"/>
  <c r="BW209" i="12"/>
  <c r="BW210" i="12" s="1"/>
  <c r="BX109" i="12"/>
  <c r="BX114" i="12" s="1"/>
  <c r="BX116" i="12" s="1"/>
  <c r="BX135" i="12" s="1"/>
  <c r="BX209" i="12"/>
  <c r="BX210" i="12" s="1"/>
  <c r="CF209" i="12"/>
  <c r="CF210" i="12" s="1"/>
  <c r="CF109" i="12"/>
  <c r="CF114" i="12" s="1"/>
  <c r="CF116" i="12" s="1"/>
  <c r="CF135" i="12" s="1"/>
  <c r="BL209" i="12"/>
  <c r="BL210" i="12" s="1"/>
  <c r="BL109" i="12"/>
  <c r="BL114" i="12" s="1"/>
  <c r="BL116" i="12" s="1"/>
  <c r="BL135" i="12" s="1"/>
  <c r="DR209" i="12"/>
  <c r="DR210" i="12" s="1"/>
  <c r="DR109" i="12"/>
  <c r="DR114" i="12" s="1"/>
  <c r="DR116" i="12" s="1"/>
  <c r="DR135" i="12" s="1"/>
  <c r="CS209" i="12"/>
  <c r="CS210" i="12" s="1"/>
  <c r="CS109" i="12"/>
  <c r="CS114" i="12" s="1"/>
  <c r="CS116" i="12" s="1"/>
  <c r="CS135" i="12" s="1"/>
  <c r="DT109" i="12"/>
  <c r="DT114" i="12" s="1"/>
  <c r="DT116" i="12" s="1"/>
  <c r="DT135" i="12" s="1"/>
  <c r="DT209" i="12"/>
  <c r="DT210" i="12" s="1"/>
  <c r="EF209" i="12"/>
  <c r="EF210" i="12" s="1"/>
  <c r="EF109" i="12"/>
  <c r="EF114" i="12" s="1"/>
  <c r="EF116" i="12" s="1"/>
  <c r="EF135" i="12" s="1"/>
  <c r="DH209" i="12"/>
  <c r="DH210" i="12" s="1"/>
  <c r="DH109" i="12"/>
  <c r="DH114" i="12" s="1"/>
  <c r="DH116" i="12" s="1"/>
  <c r="DH135" i="12" s="1"/>
  <c r="CU209" i="12"/>
  <c r="CU210" i="12" s="1"/>
  <c r="CU109" i="12"/>
  <c r="CU114" i="12" s="1"/>
  <c r="CU116" i="12" s="1"/>
  <c r="CU135" i="12" s="1"/>
  <c r="DU106" i="12"/>
  <c r="DU209" i="12" s="1"/>
  <c r="DU210" i="12" s="1"/>
  <c r="DQ209" i="12"/>
  <c r="DQ210" i="12" s="1"/>
  <c r="DQ109" i="12"/>
  <c r="DQ114" i="12" s="1"/>
  <c r="DQ116" i="12" s="1"/>
  <c r="DQ135" i="12" s="1"/>
  <c r="DS109" i="12"/>
  <c r="DS114" i="12" s="1"/>
  <c r="DS116" i="12" s="1"/>
  <c r="DS135" i="12" s="1"/>
  <c r="DS209" i="12"/>
  <c r="DS210" i="12" s="1"/>
  <c r="DP209" i="12"/>
  <c r="DP210" i="12" s="1"/>
  <c r="DP109" i="12"/>
  <c r="DP114" i="12" s="1"/>
  <c r="DP116" i="12" s="1"/>
  <c r="DP135" i="12" s="1"/>
  <c r="DE209" i="12"/>
  <c r="DE210" i="12" s="1"/>
  <c r="DE109" i="12"/>
  <c r="DE114" i="12" s="1"/>
  <c r="DE116" i="12" s="1"/>
  <c r="DE135" i="12" s="1"/>
  <c r="CH209" i="12"/>
  <c r="CH210" i="12" s="1"/>
  <c r="CH109" i="12"/>
  <c r="CH114" i="12" s="1"/>
  <c r="CH116" i="12" s="1"/>
  <c r="CH135" i="12" s="1"/>
  <c r="BV209" i="12"/>
  <c r="BV210" i="12" s="1"/>
  <c r="BV109" i="12"/>
  <c r="BV114" i="12" s="1"/>
  <c r="BV116" i="12" s="1"/>
  <c r="BV135" i="12" s="1"/>
  <c r="EM209" i="12"/>
  <c r="EM210" i="12" s="1"/>
  <c r="BZ209" i="12"/>
  <c r="BZ210" i="12" s="1"/>
  <c r="CA109" i="12"/>
  <c r="CA114" i="12" s="1"/>
  <c r="CA116" i="12" s="1"/>
  <c r="CA135" i="12" s="1"/>
  <c r="CX109" i="12"/>
  <c r="CX114" i="12" s="1"/>
  <c r="CX116" i="12" s="1"/>
  <c r="CX135" i="12" s="1"/>
  <c r="EK209" i="12"/>
  <c r="EK210" i="12" s="1"/>
  <c r="CQ209" i="12"/>
  <c r="CQ210" i="12" s="1"/>
  <c r="CO109" i="12"/>
  <c r="CO114" i="12" s="1"/>
  <c r="CO116" i="12" s="1"/>
  <c r="CO135" i="12" s="1"/>
  <c r="EA209" i="12"/>
  <c r="EA210" i="12" s="1"/>
  <c r="EP209" i="12"/>
  <c r="EP210" i="12" s="1"/>
  <c r="DL209" i="12"/>
  <c r="DL210" i="12" s="1"/>
  <c r="CK109" i="12"/>
  <c r="CK114" i="12" s="1"/>
  <c r="CK116" i="12" s="1"/>
  <c r="CK135" i="12" s="1"/>
  <c r="CL109" i="12"/>
  <c r="CL114" i="12" s="1"/>
  <c r="CL116" i="12" s="1"/>
  <c r="CL135" i="12" s="1"/>
  <c r="BA209" i="12"/>
  <c r="BA210" i="12" s="1"/>
  <c r="AY109" i="12"/>
  <c r="AY114" i="12" s="1"/>
  <c r="AY116" i="12" s="1"/>
  <c r="AY135" i="12" s="1"/>
  <c r="BT109" i="12"/>
  <c r="BT114" i="12" s="1"/>
  <c r="BT116" i="12" s="1"/>
  <c r="BT135" i="12" s="1"/>
  <c r="BQ109" i="12"/>
  <c r="BQ114" i="12" s="1"/>
  <c r="BQ116" i="12" s="1"/>
  <c r="BQ135" i="12" s="1"/>
  <c r="CN209" i="12"/>
  <c r="CN210" i="12" s="1"/>
  <c r="EH109" i="12"/>
  <c r="EH114" i="12" s="1"/>
  <c r="EH116" i="12" s="1"/>
  <c r="EH135" i="12" s="1"/>
  <c r="AO209" i="12"/>
  <c r="AO210" i="12" s="1"/>
  <c r="CE209" i="12"/>
  <c r="CE210" i="12" s="1"/>
  <c r="BG109" i="12"/>
  <c r="BG114" i="12" s="1"/>
  <c r="BG116" i="12" s="1"/>
  <c r="BG135" i="12" s="1"/>
  <c r="DI109" i="12"/>
  <c r="DI114" i="12" s="1"/>
  <c r="DI116" i="12" s="1"/>
  <c r="DI135" i="12" s="1"/>
  <c r="EO109" i="12"/>
  <c r="EO114" i="12" s="1"/>
  <c r="EO116" i="12" s="1"/>
  <c r="EO135" i="12" s="1"/>
  <c r="DA109" i="12"/>
  <c r="DA114" i="12" s="1"/>
  <c r="DA116" i="12" s="1"/>
  <c r="DA135" i="12" s="1"/>
  <c r="BY209" i="12"/>
  <c r="BY210" i="12" s="1"/>
  <c r="BM209" i="12"/>
  <c r="BM210" i="12" s="1"/>
  <c r="AS209" i="12"/>
  <c r="AS210" i="12" s="1"/>
  <c r="EQ109" i="12"/>
  <c r="EQ114" i="12" s="1"/>
  <c r="EQ116" i="12" s="1"/>
  <c r="EQ135" i="12" s="1"/>
  <c r="AP109" i="12"/>
  <c r="AP114" i="12" s="1"/>
  <c r="AP116" i="12" s="1"/>
  <c r="AP135" i="12" s="1"/>
  <c r="BF109" i="12"/>
  <c r="BF114" i="12" s="1"/>
  <c r="BF116" i="12" s="1"/>
  <c r="BF135" i="12" s="1"/>
  <c r="BH209" i="12"/>
  <c r="BH210" i="12" s="1"/>
  <c r="CB109" i="12"/>
  <c r="CB114" i="12" s="1"/>
  <c r="CB116" i="12" s="1"/>
  <c r="CB135" i="12" s="1"/>
  <c r="AU209" i="12"/>
  <c r="AU210" i="12" s="1"/>
  <c r="BP109" i="12"/>
  <c r="BP114" i="12" s="1"/>
  <c r="BP116" i="12" s="1"/>
  <c r="BP135" i="12" s="1"/>
  <c r="DY209" i="12"/>
  <c r="DY210" i="12" s="1"/>
  <c r="BI209" i="12"/>
  <c r="BI210" i="12" s="1"/>
  <c r="CD109" i="12"/>
  <c r="CD114" i="12" s="1"/>
  <c r="CD116" i="12" s="1"/>
  <c r="CD135" i="12" s="1"/>
  <c r="BB109" i="12"/>
  <c r="BB114" i="12" s="1"/>
  <c r="BB116" i="12" s="1"/>
  <c r="BB135" i="12" s="1"/>
  <c r="DC209" i="12"/>
  <c r="DC210" i="12" s="1"/>
  <c r="AI109" i="12"/>
  <c r="AI114" i="12" s="1"/>
  <c r="AI116" i="12" s="1"/>
  <c r="AI135" i="12" s="1"/>
  <c r="DZ209" i="12"/>
  <c r="DZ210" i="12" s="1"/>
  <c r="AQ209" i="12"/>
  <c r="AQ210" i="12" s="1"/>
  <c r="AX209" i="12"/>
  <c r="AX210" i="12" s="1"/>
  <c r="BS109" i="12"/>
  <c r="BS114" i="12" s="1"/>
  <c r="BS116" i="12" s="1"/>
  <c r="BS135" i="12" s="1"/>
  <c r="DV209" i="12"/>
  <c r="DV210" i="12" s="1"/>
  <c r="AR109" i="12"/>
  <c r="AR114" i="12" s="1"/>
  <c r="AR116" i="12" s="1"/>
  <c r="AR135" i="12" s="1"/>
  <c r="DJ209" i="12"/>
  <c r="DJ210" i="12" s="1"/>
  <c r="AT209" i="12"/>
  <c r="AT210" i="12" s="1"/>
  <c r="BO209" i="12"/>
  <c r="BO210" i="12" s="1"/>
  <c r="DX109" i="12"/>
  <c r="DX114" i="12" s="1"/>
  <c r="DX116" i="12" s="1"/>
  <c r="DX135" i="12" s="1"/>
  <c r="CM209" i="12"/>
  <c r="CM210" i="12" s="1"/>
  <c r="AW209" i="12"/>
  <c r="AW210" i="12" s="1"/>
  <c r="CZ209" i="12"/>
  <c r="CZ210" i="12" s="1"/>
  <c r="DW209" i="12"/>
  <c r="DW210" i="12" s="1"/>
  <c r="BD109" i="12"/>
  <c r="BD114" i="12" s="1"/>
  <c r="BD116" i="12" s="1"/>
  <c r="BD135" i="12" s="1"/>
  <c r="DN109" i="12"/>
  <c r="DN114" i="12" s="1"/>
  <c r="DN116" i="12" s="1"/>
  <c r="DN135" i="12" s="1"/>
  <c r="DK109" i="12"/>
  <c r="DK114" i="12" s="1"/>
  <c r="DK116" i="12" s="1"/>
  <c r="DK135" i="12" s="1"/>
  <c r="CY209" i="12"/>
  <c r="CY210" i="12" s="1"/>
  <c r="AF209" i="12"/>
  <c r="AF210" i="12" s="1"/>
  <c r="BE209" i="12"/>
  <c r="BE210" i="12" s="1"/>
  <c r="DO109" i="12"/>
  <c r="DO114" i="12" s="1"/>
  <c r="DO116" i="12" s="1"/>
  <c r="DO135" i="12" s="1"/>
  <c r="CC109" i="12"/>
  <c r="CC114" i="12" s="1"/>
  <c r="CC116" i="12" s="1"/>
  <c r="CC135" i="12" s="1"/>
  <c r="CR106" i="12"/>
  <c r="CR109" i="12" s="1"/>
  <c r="CR114" i="12" s="1"/>
  <c r="CR116" i="12" s="1"/>
  <c r="CR135" i="12" s="1"/>
  <c r="CP106" i="12"/>
  <c r="CP109" i="12" s="1"/>
  <c r="CP114" i="12" s="1"/>
  <c r="CP116" i="12" s="1"/>
  <c r="CP135" i="12" s="1"/>
  <c r="BC106" i="12"/>
  <c r="BC109" i="12" s="1"/>
  <c r="BC114" i="12" s="1"/>
  <c r="BC116" i="12" s="1"/>
  <c r="BC135" i="12" s="1"/>
  <c r="AV106" i="12"/>
  <c r="AV209" i="12" s="1"/>
  <c r="AV210" i="12" s="1"/>
  <c r="DD106" i="12"/>
  <c r="DD109" i="12" s="1"/>
  <c r="DD114" i="12" s="1"/>
  <c r="DD116" i="12" s="1"/>
  <c r="DD135" i="12" s="1"/>
  <c r="DB106" i="12"/>
  <c r="DB109" i="12" s="1"/>
  <c r="DB114" i="12" s="1"/>
  <c r="DB116" i="12" s="1"/>
  <c r="DB135" i="12" s="1"/>
  <c r="BN106" i="12"/>
  <c r="BN209" i="12" s="1"/>
  <c r="BN210" i="12" s="1"/>
  <c r="ER106" i="12"/>
  <c r="ER209" i="12" s="1"/>
  <c r="ER210" i="12" s="1"/>
  <c r="DM106" i="12"/>
  <c r="DM209" i="12" s="1"/>
  <c r="DM210" i="12" s="1"/>
  <c r="CW106" i="12"/>
  <c r="CW209" i="12" s="1"/>
  <c r="CW210" i="12" s="1"/>
  <c r="BR106" i="12"/>
  <c r="BR109" i="12" s="1"/>
  <c r="BR114" i="12" s="1"/>
  <c r="BR116" i="12" s="1"/>
  <c r="BR135" i="12" s="1"/>
  <c r="H214" i="6"/>
  <c r="H224" i="6" s="1"/>
  <c r="H22" i="6" s="1"/>
  <c r="J191" i="6"/>
  <c r="J195" i="6" s="1"/>
  <c r="J199" i="6" s="1"/>
  <c r="E317" i="6"/>
  <c r="DR16" i="6"/>
  <c r="DS15" i="6"/>
  <c r="ES259" i="6"/>
  <c r="DK169" i="12"/>
  <c r="DK166" i="12"/>
  <c r="DK172" i="12"/>
  <c r="CP166" i="12"/>
  <c r="CP169" i="12"/>
  <c r="CP172" i="12"/>
  <c r="AW170" i="12"/>
  <c r="AW164" i="12"/>
  <c r="AW167" i="12"/>
  <c r="BL166" i="12"/>
  <c r="BL172" i="12"/>
  <c r="BL169" i="12"/>
  <c r="CB171" i="12"/>
  <c r="CB168" i="12"/>
  <c r="CB165" i="12"/>
  <c r="CP170" i="12"/>
  <c r="CP167" i="12"/>
  <c r="CP164" i="12"/>
  <c r="CD164" i="12"/>
  <c r="CD170" i="12"/>
  <c r="CD167" i="12"/>
  <c r="DV164" i="12"/>
  <c r="DV170" i="12"/>
  <c r="DV167" i="12"/>
  <c r="CE167" i="12"/>
  <c r="CE170" i="12"/>
  <c r="CE164" i="12"/>
  <c r="BJ167" i="12"/>
  <c r="BJ170" i="12"/>
  <c r="BJ164" i="12"/>
  <c r="DB164" i="12"/>
  <c r="DB170" i="12"/>
  <c r="DB167" i="12"/>
  <c r="BQ170" i="12"/>
  <c r="BQ167" i="12"/>
  <c r="BQ164" i="12"/>
  <c r="CD166" i="12"/>
  <c r="CD172" i="12"/>
  <c r="CD169" i="12"/>
  <c r="BO169" i="12"/>
  <c r="BO166" i="12"/>
  <c r="BO172" i="12"/>
  <c r="AP164" i="12"/>
  <c r="AP170" i="12"/>
  <c r="AP167" i="12"/>
  <c r="DA168" i="12"/>
  <c r="DA171" i="12"/>
  <c r="DA165" i="12"/>
  <c r="CO172" i="12"/>
  <c r="CO166" i="12"/>
  <c r="CO169" i="12"/>
  <c r="CN166" i="12"/>
  <c r="CN172" i="12"/>
  <c r="CN169" i="12"/>
  <c r="BZ172" i="12"/>
  <c r="BZ169" i="12"/>
  <c r="BZ166" i="12"/>
  <c r="BP168" i="12"/>
  <c r="BP171" i="12"/>
  <c r="BP165" i="12"/>
  <c r="AX165" i="12"/>
  <c r="AX168" i="12"/>
  <c r="AX171" i="12"/>
  <c r="DT166" i="12"/>
  <c r="DT172" i="12"/>
  <c r="DT169" i="12"/>
  <c r="BB169" i="12"/>
  <c r="BB166" i="12"/>
  <c r="BB172" i="12"/>
  <c r="AO168" i="12"/>
  <c r="AO171" i="12"/>
  <c r="AO165" i="12"/>
  <c r="DZ166" i="12"/>
  <c r="DZ172" i="12"/>
  <c r="DZ169" i="12"/>
  <c r="DH172" i="12"/>
  <c r="DH166" i="12"/>
  <c r="DH169" i="12"/>
  <c r="CL165" i="12"/>
  <c r="CL171" i="12"/>
  <c r="CL168" i="12"/>
  <c r="BQ172" i="12"/>
  <c r="BQ166" i="12"/>
  <c r="BQ169" i="12"/>
  <c r="AS165" i="12"/>
  <c r="AS168" i="12"/>
  <c r="AS171" i="12"/>
  <c r="AE171" i="12"/>
  <c r="AE168" i="12"/>
  <c r="AE165" i="12"/>
  <c r="DY169" i="12"/>
  <c r="DY166" i="12"/>
  <c r="DY172" i="12"/>
  <c r="DU169" i="12"/>
  <c r="DU172" i="12"/>
  <c r="DU166" i="12"/>
  <c r="EE170" i="12"/>
  <c r="EE164" i="12"/>
  <c r="EE167" i="12"/>
  <c r="CY167" i="12"/>
  <c r="CY164" i="12"/>
  <c r="CY170" i="12"/>
  <c r="DC166" i="12"/>
  <c r="DC172" i="12"/>
  <c r="DC169" i="12"/>
  <c r="CQ172" i="12"/>
  <c r="CQ169" i="12"/>
  <c r="CQ166" i="12"/>
  <c r="BY172" i="12"/>
  <c r="BY166" i="12"/>
  <c r="BY169" i="12"/>
  <c r="BN169" i="12"/>
  <c r="BN172" i="12"/>
  <c r="BN166" i="12"/>
  <c r="BE170" i="12"/>
  <c r="BE167" i="12"/>
  <c r="BE164" i="12"/>
  <c r="AP166" i="12"/>
  <c r="AP169" i="12"/>
  <c r="AP172" i="12"/>
  <c r="EB168" i="12"/>
  <c r="EB171" i="12"/>
  <c r="EB165" i="12"/>
  <c r="DL172" i="12"/>
  <c r="DL169" i="12"/>
  <c r="DL166" i="12"/>
  <c r="DJ166" i="12"/>
  <c r="DJ172" i="12"/>
  <c r="DJ169" i="12"/>
  <c r="DA172" i="12"/>
  <c r="DA169" i="12"/>
  <c r="DA166" i="12"/>
  <c r="BZ167" i="12"/>
  <c r="BZ164" i="12"/>
  <c r="BZ170" i="12"/>
  <c r="BP172" i="12"/>
  <c r="BP169" i="12"/>
  <c r="BP166" i="12"/>
  <c r="BA172" i="12"/>
  <c r="BA169" i="12"/>
  <c r="BA166" i="12"/>
  <c r="BG169" i="12"/>
  <c r="BG166" i="12"/>
  <c r="BG172" i="12"/>
  <c r="BF172" i="12"/>
  <c r="BF169" i="12"/>
  <c r="BF166" i="12"/>
  <c r="AW172" i="12"/>
  <c r="AW166" i="12"/>
  <c r="AW169" i="12"/>
  <c r="AH170" i="12"/>
  <c r="AH167" i="12"/>
  <c r="AH164" i="12"/>
  <c r="DW172" i="12"/>
  <c r="DW169" i="12"/>
  <c r="DW166" i="12"/>
  <c r="DN172" i="12"/>
  <c r="DN169" i="12"/>
  <c r="DN166" i="12"/>
  <c r="CI165" i="12"/>
  <c r="CI171" i="12"/>
  <c r="CI168" i="12"/>
  <c r="BK164" i="12"/>
  <c r="BK167" i="12"/>
  <c r="BK170" i="12"/>
  <c r="DZ170" i="12"/>
  <c r="DZ167" i="12"/>
  <c r="DZ164" i="12"/>
  <c r="DR167" i="12"/>
  <c r="DR170" i="12"/>
  <c r="DR164" i="12"/>
  <c r="CW166" i="12"/>
  <c r="CW172" i="12"/>
  <c r="CW169" i="12"/>
  <c r="CL169" i="12"/>
  <c r="CL166" i="12"/>
  <c r="CL172" i="12"/>
  <c r="CG172" i="12"/>
  <c r="CG166" i="12"/>
  <c r="CG169" i="12"/>
  <c r="CB172" i="12"/>
  <c r="CB169" i="12"/>
  <c r="CB166" i="12"/>
  <c r="BR172" i="12"/>
  <c r="BR169" i="12"/>
  <c r="BR166" i="12"/>
  <c r="BC167" i="12"/>
  <c r="BC164" i="12"/>
  <c r="BC170" i="12"/>
  <c r="AS166" i="12"/>
  <c r="AS169" i="12"/>
  <c r="AS172" i="12"/>
  <c r="AE166" i="12"/>
  <c r="AE172" i="12"/>
  <c r="AE169" i="12"/>
  <c r="CI167" i="12"/>
  <c r="CI164" i="12"/>
  <c r="CI170" i="12"/>
  <c r="DR168" i="12"/>
  <c r="DR171" i="12"/>
  <c r="DR165" i="12"/>
  <c r="DF167" i="12"/>
  <c r="DF170" i="12"/>
  <c r="DF164" i="12"/>
  <c r="CU164" i="12"/>
  <c r="CU167" i="12"/>
  <c r="CU170" i="12"/>
  <c r="AU172" i="12"/>
  <c r="AU169" i="12"/>
  <c r="AU166" i="12"/>
  <c r="DY164" i="12"/>
  <c r="DY167" i="12"/>
  <c r="DY170" i="12"/>
  <c r="BY164" i="12"/>
  <c r="BY170" i="12"/>
  <c r="BY167" i="12"/>
  <c r="BN170" i="12"/>
  <c r="BN167" i="12"/>
  <c r="BN164" i="12"/>
  <c r="BI164" i="12"/>
  <c r="BI170" i="12"/>
  <c r="BI167" i="12"/>
  <c r="AP165" i="12"/>
  <c r="AP171" i="12"/>
  <c r="AP168" i="12"/>
  <c r="AQ169" i="12"/>
  <c r="AQ166" i="12"/>
  <c r="AQ172" i="12"/>
  <c r="DL167" i="12"/>
  <c r="DL170" i="12"/>
  <c r="DL164" i="12"/>
  <c r="DS164" i="12"/>
  <c r="DS167" i="12"/>
  <c r="DS170" i="12"/>
  <c r="BP164" i="12"/>
  <c r="BP167" i="12"/>
  <c r="BP170" i="12"/>
  <c r="BF164" i="12"/>
  <c r="BF170" i="12"/>
  <c r="BF167" i="12"/>
  <c r="AW165" i="12"/>
  <c r="AW171" i="12"/>
  <c r="AW168" i="12"/>
  <c r="AX169" i="12"/>
  <c r="AX166" i="12"/>
  <c r="AX172" i="12"/>
  <c r="DI167" i="12"/>
  <c r="DI164" i="12"/>
  <c r="DI170" i="12"/>
  <c r="DN167" i="12"/>
  <c r="DN164" i="12"/>
  <c r="DN170" i="12"/>
  <c r="BM171" i="12"/>
  <c r="BM165" i="12"/>
  <c r="BM168" i="12"/>
  <c r="BJ168" i="12"/>
  <c r="BJ171" i="12"/>
  <c r="BJ165" i="12"/>
  <c r="AT171" i="12"/>
  <c r="AT168" i="12"/>
  <c r="AT165" i="12"/>
  <c r="AO172" i="12"/>
  <c r="AO166" i="12"/>
  <c r="AO169" i="12"/>
  <c r="EC166" i="12"/>
  <c r="EC169" i="12"/>
  <c r="EC172" i="12"/>
  <c r="DR169" i="12"/>
  <c r="DR166" i="12"/>
  <c r="DR172" i="12"/>
  <c r="CW170" i="12"/>
  <c r="CW164" i="12"/>
  <c r="CW167" i="12"/>
  <c r="CB164" i="12"/>
  <c r="CB170" i="12"/>
  <c r="CB167" i="12"/>
  <c r="BR164" i="12"/>
  <c r="BR170" i="12"/>
  <c r="BR167" i="12"/>
  <c r="BH165" i="12"/>
  <c r="BH171" i="12"/>
  <c r="BH168" i="12"/>
  <c r="BC168" i="12"/>
  <c r="BC165" i="12"/>
  <c r="BC171" i="12"/>
  <c r="AR169" i="12"/>
  <c r="AR166" i="12"/>
  <c r="AR172" i="12"/>
  <c r="CY169" i="12"/>
  <c r="CY172" i="12"/>
  <c r="CY166" i="12"/>
  <c r="BF171" i="12"/>
  <c r="BF168" i="12"/>
  <c r="BF165" i="12"/>
  <c r="CT169" i="12"/>
  <c r="CT172" i="12"/>
  <c r="CT166" i="12"/>
  <c r="BI171" i="12"/>
  <c r="BI165" i="12"/>
  <c r="BI168" i="12"/>
  <c r="CR170" i="12"/>
  <c r="CR164" i="12"/>
  <c r="CR167" i="12"/>
  <c r="CH167" i="12"/>
  <c r="CH170" i="12"/>
  <c r="CH164" i="12"/>
  <c r="EC171" i="12"/>
  <c r="EC168" i="12"/>
  <c r="EC165" i="12"/>
  <c r="DP165" i="12"/>
  <c r="DP171" i="12"/>
  <c r="DP168" i="12"/>
  <c r="DC168" i="12"/>
  <c r="DC165" i="12"/>
  <c r="DC171" i="12"/>
  <c r="CZ166" i="12"/>
  <c r="CZ172" i="12"/>
  <c r="CZ169" i="12"/>
  <c r="CQ168" i="12"/>
  <c r="CQ171" i="12"/>
  <c r="CQ165" i="12"/>
  <c r="CC165" i="12"/>
  <c r="CC171" i="12"/>
  <c r="CC168" i="12"/>
  <c r="BS168" i="12"/>
  <c r="BS165" i="12"/>
  <c r="BS171" i="12"/>
  <c r="BN171" i="12"/>
  <c r="BN168" i="12"/>
  <c r="BN165" i="12"/>
  <c r="DJ165" i="12"/>
  <c r="DJ171" i="12"/>
  <c r="DJ168" i="12"/>
  <c r="CJ168" i="12"/>
  <c r="CJ171" i="12"/>
  <c r="CJ165" i="12"/>
  <c r="BA171" i="12"/>
  <c r="BA165" i="12"/>
  <c r="BA168" i="12"/>
  <c r="CX166" i="12"/>
  <c r="CX172" i="12"/>
  <c r="CX169" i="12"/>
  <c r="BM169" i="12"/>
  <c r="BM166" i="12"/>
  <c r="BM172" i="12"/>
  <c r="AT170" i="12"/>
  <c r="AT167" i="12"/>
  <c r="AT164" i="12"/>
  <c r="CA172" i="12"/>
  <c r="CA169" i="12"/>
  <c r="CA166" i="12"/>
  <c r="AR170" i="12"/>
  <c r="AR167" i="12"/>
  <c r="AR164" i="12"/>
  <c r="AU167" i="12"/>
  <c r="AU164" i="12"/>
  <c r="AU170" i="12"/>
  <c r="AQ171" i="12"/>
  <c r="AQ165" i="12"/>
  <c r="AQ168" i="12"/>
  <c r="DG171" i="12"/>
  <c r="DG165" i="12"/>
  <c r="DG168" i="12"/>
  <c r="CO167" i="12"/>
  <c r="CO164" i="12"/>
  <c r="CO170" i="12"/>
  <c r="CN164" i="12"/>
  <c r="CN170" i="12"/>
  <c r="CN167" i="12"/>
  <c r="BX170" i="12"/>
  <c r="BX167" i="12"/>
  <c r="BX164" i="12"/>
  <c r="DX164" i="12"/>
  <c r="DX170" i="12"/>
  <c r="DX167" i="12"/>
  <c r="DT170" i="12"/>
  <c r="DT167" i="12"/>
  <c r="DT164" i="12"/>
  <c r="AV167" i="12"/>
  <c r="AV170" i="12"/>
  <c r="AV164" i="12"/>
  <c r="EA171" i="12"/>
  <c r="EA165" i="12"/>
  <c r="EA168" i="12"/>
  <c r="DF165" i="12"/>
  <c r="DF168" i="12"/>
  <c r="DF171" i="12"/>
  <c r="CM164" i="12"/>
  <c r="CM170" i="12"/>
  <c r="CM167" i="12"/>
  <c r="CA170" i="12"/>
  <c r="CA164" i="12"/>
  <c r="CA167" i="12"/>
  <c r="AZ166" i="12"/>
  <c r="AZ172" i="12"/>
  <c r="AZ169" i="12"/>
  <c r="AR165" i="12"/>
  <c r="AR171" i="12"/>
  <c r="AR168" i="12"/>
  <c r="AU171" i="12"/>
  <c r="AU165" i="12"/>
  <c r="AU168" i="12"/>
  <c r="CT170" i="12"/>
  <c r="CT167" i="12"/>
  <c r="CT164" i="12"/>
  <c r="DG169" i="12"/>
  <c r="DG172" i="12"/>
  <c r="DG166" i="12"/>
  <c r="AH169" i="12"/>
  <c r="AH166" i="12"/>
  <c r="AH172" i="12"/>
  <c r="AX164" i="12"/>
  <c r="AX170" i="12"/>
  <c r="AX167" i="12"/>
  <c r="DO168" i="12"/>
  <c r="DO165" i="12"/>
  <c r="DO171" i="12"/>
  <c r="AV172" i="12"/>
  <c r="AV166" i="12"/>
  <c r="AV169" i="12"/>
  <c r="EC170" i="12"/>
  <c r="EC164" i="12"/>
  <c r="EC167" i="12"/>
  <c r="DP169" i="12"/>
  <c r="DP166" i="12"/>
  <c r="DP172" i="12"/>
  <c r="EE171" i="12"/>
  <c r="EE168" i="12"/>
  <c r="EE165" i="12"/>
  <c r="CQ164" i="12"/>
  <c r="CQ170" i="12"/>
  <c r="CQ167" i="12"/>
  <c r="CT168" i="12"/>
  <c r="CT171" i="12"/>
  <c r="CT165" i="12"/>
  <c r="BO165" i="12"/>
  <c r="BO171" i="12"/>
  <c r="BO168" i="12"/>
  <c r="BE171" i="12"/>
  <c r="BE165" i="12"/>
  <c r="BE168" i="12"/>
  <c r="CE168" i="12"/>
  <c r="CE165" i="12"/>
  <c r="CE171" i="12"/>
  <c r="BT172" i="12"/>
  <c r="BT169" i="12"/>
  <c r="BT166" i="12"/>
  <c r="AN169" i="12"/>
  <c r="AN172" i="12"/>
  <c r="AN166" i="12"/>
  <c r="CK170" i="12"/>
  <c r="CK164" i="12"/>
  <c r="CK167" i="12"/>
  <c r="BL171" i="12"/>
  <c r="BL165" i="12"/>
  <c r="BL168" i="12"/>
  <c r="BB168" i="12"/>
  <c r="BB165" i="12"/>
  <c r="BB171" i="12"/>
  <c r="EA167" i="12"/>
  <c r="EA170" i="12"/>
  <c r="EA164" i="12"/>
  <c r="DF169" i="12"/>
  <c r="DF166" i="12"/>
  <c r="DF172" i="12"/>
  <c r="CU168" i="12"/>
  <c r="CU171" i="12"/>
  <c r="CU165" i="12"/>
  <c r="CL164" i="12"/>
  <c r="CL167" i="12"/>
  <c r="CL170" i="12"/>
  <c r="AS170" i="12"/>
  <c r="AS164" i="12"/>
  <c r="AS167" i="12"/>
  <c r="DM172" i="12"/>
  <c r="DM169" i="12"/>
  <c r="DM166" i="12"/>
  <c r="BD165" i="12"/>
  <c r="BD168" i="12"/>
  <c r="BD171" i="12"/>
  <c r="AQ167" i="12"/>
  <c r="AQ170" i="12"/>
  <c r="AQ164" i="12"/>
  <c r="DB172" i="12"/>
  <c r="DB166" i="12"/>
  <c r="DB169" i="12"/>
  <c r="BT167" i="12"/>
  <c r="BT164" i="12"/>
  <c r="BT170" i="12"/>
  <c r="AY170" i="12"/>
  <c r="AY167" i="12"/>
  <c r="AY164" i="12"/>
  <c r="DE169" i="12"/>
  <c r="DE166" i="12"/>
  <c r="DE172" i="12"/>
  <c r="CS166" i="12"/>
  <c r="CS172" i="12"/>
  <c r="CS169" i="12"/>
  <c r="BV166" i="12"/>
  <c r="BV172" i="12"/>
  <c r="BV169" i="12"/>
  <c r="BW164" i="12"/>
  <c r="BW167" i="12"/>
  <c r="BW170" i="12"/>
  <c r="BH170" i="12"/>
  <c r="BH167" i="12"/>
  <c r="BH164" i="12"/>
  <c r="EE169" i="12"/>
  <c r="EE166" i="12"/>
  <c r="EE172" i="12"/>
  <c r="DQ165" i="12"/>
  <c r="DQ171" i="12"/>
  <c r="DQ168" i="12"/>
  <c r="EB169" i="12"/>
  <c r="EB172" i="12"/>
  <c r="EB166" i="12"/>
  <c r="ED167" i="12"/>
  <c r="ED164" i="12"/>
  <c r="ED170" i="12"/>
  <c r="DD165" i="12"/>
  <c r="DD168" i="12"/>
  <c r="DD171" i="12"/>
  <c r="CE166" i="12"/>
  <c r="CE169" i="12"/>
  <c r="CE172" i="12"/>
  <c r="BT171" i="12"/>
  <c r="BT168" i="12"/>
  <c r="BT165" i="12"/>
  <c r="BU169" i="12"/>
  <c r="BU166" i="12"/>
  <c r="BU172" i="12"/>
  <c r="AY166" i="12"/>
  <c r="AY172" i="12"/>
  <c r="AY169" i="12"/>
  <c r="AN170" i="12"/>
  <c r="AN167" i="12"/>
  <c r="AN164" i="12"/>
  <c r="DE165" i="12"/>
  <c r="DE171" i="12"/>
  <c r="DE168" i="12"/>
  <c r="CR172" i="12"/>
  <c r="CR169" i="12"/>
  <c r="CR166" i="12"/>
  <c r="CH172" i="12"/>
  <c r="CH169" i="12"/>
  <c r="CH166" i="12"/>
  <c r="CF164" i="12"/>
  <c r="CF167" i="12"/>
  <c r="CF170" i="12"/>
  <c r="BV165" i="12"/>
  <c r="BV171" i="12"/>
  <c r="BV168" i="12"/>
  <c r="DU170" i="12"/>
  <c r="DU167" i="12"/>
  <c r="DU164" i="12"/>
  <c r="DQ172" i="12"/>
  <c r="DQ166" i="12"/>
  <c r="DQ169" i="12"/>
  <c r="BS167" i="12"/>
  <c r="BS170" i="12"/>
  <c r="BS164" i="12"/>
  <c r="EB167" i="12"/>
  <c r="EB170" i="12"/>
  <c r="EB164" i="12"/>
  <c r="DJ167" i="12"/>
  <c r="DJ164" i="12"/>
  <c r="DJ170" i="12"/>
  <c r="DG164" i="12"/>
  <c r="DG170" i="12"/>
  <c r="DG167" i="12"/>
  <c r="CJ167" i="12"/>
  <c r="CJ164" i="12"/>
  <c r="CJ170" i="12"/>
  <c r="BG164" i="12"/>
  <c r="BG167" i="12"/>
  <c r="BG170" i="12"/>
  <c r="AY165" i="12"/>
  <c r="AY171" i="12"/>
  <c r="AY168" i="12"/>
  <c r="DO169" i="12"/>
  <c r="DO166" i="12"/>
  <c r="DO172" i="12"/>
  <c r="CV170" i="12"/>
  <c r="CV167" i="12"/>
  <c r="CV164" i="12"/>
  <c r="CS168" i="12"/>
  <c r="CS171" i="12"/>
  <c r="CS165" i="12"/>
  <c r="BV170" i="12"/>
  <c r="BV164" i="12"/>
  <c r="BV167" i="12"/>
  <c r="BK168" i="12"/>
  <c r="BK165" i="12"/>
  <c r="BK171" i="12"/>
  <c r="DP170" i="12"/>
  <c r="DP164" i="12"/>
  <c r="DP167" i="12"/>
  <c r="BW169" i="12"/>
  <c r="BW172" i="12"/>
  <c r="BW166" i="12"/>
  <c r="AZ164" i="12"/>
  <c r="AZ170" i="12"/>
  <c r="AZ167" i="12"/>
  <c r="DY165" i="12"/>
  <c r="DY168" i="12"/>
  <c r="DY171" i="12"/>
  <c r="DU171" i="12"/>
  <c r="DU165" i="12"/>
  <c r="DU168" i="12"/>
  <c r="BY165" i="12"/>
  <c r="BY171" i="12"/>
  <c r="BY168" i="12"/>
  <c r="BE172" i="12"/>
  <c r="BE166" i="12"/>
  <c r="BE169" i="12"/>
  <c r="DV172" i="12"/>
  <c r="DV166" i="12"/>
  <c r="DV169" i="12"/>
  <c r="DL168" i="12"/>
  <c r="DL171" i="12"/>
  <c r="DL165" i="12"/>
  <c r="BX166" i="12"/>
  <c r="BX172" i="12"/>
  <c r="BX169" i="12"/>
  <c r="BG168" i="12"/>
  <c r="BG165" i="12"/>
  <c r="BG171" i="12"/>
  <c r="AN168" i="12"/>
  <c r="AN171" i="12"/>
  <c r="AN165" i="12"/>
  <c r="AH165" i="12"/>
  <c r="AH171" i="12"/>
  <c r="AH168" i="12"/>
  <c r="DX166" i="12"/>
  <c r="DX169" i="12"/>
  <c r="DX172" i="12"/>
  <c r="DW168" i="12"/>
  <c r="DW165" i="12"/>
  <c r="DW171" i="12"/>
  <c r="DI168" i="12"/>
  <c r="DI165" i="12"/>
  <c r="DI171" i="12"/>
  <c r="DN165" i="12"/>
  <c r="DN171" i="12"/>
  <c r="DN168" i="12"/>
  <c r="CV171" i="12"/>
  <c r="CV168" i="12"/>
  <c r="CV165" i="12"/>
  <c r="CK168" i="12"/>
  <c r="CK171" i="12"/>
  <c r="CK165" i="12"/>
  <c r="AV171" i="12"/>
  <c r="AV165" i="12"/>
  <c r="AV168" i="12"/>
  <c r="CW171" i="12"/>
  <c r="CW168" i="12"/>
  <c r="CW165" i="12"/>
  <c r="CM172" i="12"/>
  <c r="CM169" i="12"/>
  <c r="CM166" i="12"/>
  <c r="BR171" i="12"/>
  <c r="BR168" i="12"/>
  <c r="BR165" i="12"/>
  <c r="BH166" i="12"/>
  <c r="BH169" i="12"/>
  <c r="BH172" i="12"/>
  <c r="AZ165" i="12"/>
  <c r="AZ168" i="12"/>
  <c r="AZ171" i="12"/>
  <c r="BC169" i="12"/>
  <c r="BC172" i="12"/>
  <c r="BC166" i="12"/>
  <c r="DQ164" i="12"/>
  <c r="DQ170" i="12"/>
  <c r="DQ167" i="12"/>
  <c r="DM170" i="12"/>
  <c r="DM164" i="12"/>
  <c r="DM167" i="12"/>
  <c r="DK170" i="12"/>
  <c r="DK164" i="12"/>
  <c r="DK167" i="12"/>
  <c r="CZ164" i="12"/>
  <c r="CZ170" i="12"/>
  <c r="CZ167" i="12"/>
  <c r="CC172" i="12"/>
  <c r="CC166" i="12"/>
  <c r="CC169" i="12"/>
  <c r="BS172" i="12"/>
  <c r="BS166" i="12"/>
  <c r="BS169" i="12"/>
  <c r="BO164" i="12"/>
  <c r="BO167" i="12"/>
  <c r="BO170" i="12"/>
  <c r="BD169" i="12"/>
  <c r="BD172" i="12"/>
  <c r="BD166" i="12"/>
  <c r="ED171" i="12"/>
  <c r="ED165" i="12"/>
  <c r="ED168" i="12"/>
  <c r="DS169" i="12"/>
  <c r="DS166" i="12"/>
  <c r="DS172" i="12"/>
  <c r="DD170" i="12"/>
  <c r="DD164" i="12"/>
  <c r="DD167" i="12"/>
  <c r="CJ169" i="12"/>
  <c r="CJ172" i="12"/>
  <c r="CJ166" i="12"/>
  <c r="BU170" i="12"/>
  <c r="BU167" i="12"/>
  <c r="BU164" i="12"/>
  <c r="DI172" i="12"/>
  <c r="DI169" i="12"/>
  <c r="DI166" i="12"/>
  <c r="DO167" i="12"/>
  <c r="DO164" i="12"/>
  <c r="DO170" i="12"/>
  <c r="CX170" i="12"/>
  <c r="CX167" i="12"/>
  <c r="CX164" i="12"/>
  <c r="CV169" i="12"/>
  <c r="CV172" i="12"/>
  <c r="CV166" i="12"/>
  <c r="CK172" i="12"/>
  <c r="CK169" i="12"/>
  <c r="CK166" i="12"/>
  <c r="CF169" i="12"/>
  <c r="CF166" i="12"/>
  <c r="CF172" i="12"/>
  <c r="BM167" i="12"/>
  <c r="BM170" i="12"/>
  <c r="BM164" i="12"/>
  <c r="BL170" i="12"/>
  <c r="BL167" i="12"/>
  <c r="BL164" i="12"/>
  <c r="BB170" i="12"/>
  <c r="BB167" i="12"/>
  <c r="BB164" i="12"/>
  <c r="DH170" i="12"/>
  <c r="DH167" i="12"/>
  <c r="DH164" i="12"/>
  <c r="CU172" i="12"/>
  <c r="CU166" i="12"/>
  <c r="CU169" i="12"/>
  <c r="BI172" i="12"/>
  <c r="BI166" i="12"/>
  <c r="BI169" i="12"/>
  <c r="DS171" i="12"/>
  <c r="DS165" i="12"/>
  <c r="DS168" i="12"/>
  <c r="CS164" i="12"/>
  <c r="CS167" i="12"/>
  <c r="CS170" i="12"/>
  <c r="BJ169" i="12"/>
  <c r="BJ166" i="12"/>
  <c r="BJ172" i="12"/>
  <c r="BK172" i="12"/>
  <c r="BK169" i="12"/>
  <c r="BK166" i="12"/>
  <c r="AT166" i="12"/>
  <c r="AT172" i="12"/>
  <c r="AT169" i="12"/>
  <c r="AO167" i="12"/>
  <c r="AO164" i="12"/>
  <c r="AO170" i="12"/>
  <c r="EA166" i="12"/>
  <c r="EA169" i="12"/>
  <c r="EA172" i="12"/>
  <c r="CG171" i="12"/>
  <c r="CG165" i="12"/>
  <c r="CG168" i="12"/>
  <c r="BW165" i="12"/>
  <c r="BW171" i="12"/>
  <c r="BW168" i="12"/>
  <c r="DM171" i="12"/>
  <c r="DM168" i="12"/>
  <c r="DM165" i="12"/>
  <c r="DK171" i="12"/>
  <c r="DK168" i="12"/>
  <c r="DK165" i="12"/>
  <c r="CY168" i="12"/>
  <c r="CY165" i="12"/>
  <c r="CY171" i="12"/>
  <c r="DC170" i="12"/>
  <c r="DC167" i="12"/>
  <c r="DC164" i="12"/>
  <c r="CZ171" i="12"/>
  <c r="CZ165" i="12"/>
  <c r="CZ168" i="12"/>
  <c r="CP171" i="12"/>
  <c r="CP168" i="12"/>
  <c r="CP165" i="12"/>
  <c r="CD165" i="12"/>
  <c r="CD168" i="12"/>
  <c r="CD171" i="12"/>
  <c r="CC170" i="12"/>
  <c r="CC164" i="12"/>
  <c r="CC167" i="12"/>
  <c r="BD167" i="12"/>
  <c r="BD170" i="12"/>
  <c r="BD164" i="12"/>
  <c r="DV168" i="12"/>
  <c r="DV165" i="12"/>
  <c r="DV171" i="12"/>
  <c r="ED166" i="12"/>
  <c r="ED172" i="12"/>
  <c r="ED169" i="12"/>
  <c r="DD166" i="12"/>
  <c r="DD172" i="12"/>
  <c r="DD169" i="12"/>
  <c r="DA167" i="12"/>
  <c r="DA164" i="12"/>
  <c r="DA170" i="12"/>
  <c r="CO171" i="12"/>
  <c r="CO168" i="12"/>
  <c r="CO165" i="12"/>
  <c r="CN171" i="12"/>
  <c r="CN165" i="12"/>
  <c r="CN168" i="12"/>
  <c r="BX165" i="12"/>
  <c r="BX168" i="12"/>
  <c r="BX171" i="12"/>
  <c r="BZ165" i="12"/>
  <c r="BZ171" i="12"/>
  <c r="BZ168" i="12"/>
  <c r="BU168" i="12"/>
  <c r="BU165" i="12"/>
  <c r="BU171" i="12"/>
  <c r="BA167" i="12"/>
  <c r="BA164" i="12"/>
  <c r="BA170" i="12"/>
  <c r="DX171" i="12"/>
  <c r="DX165" i="12"/>
  <c r="DX168" i="12"/>
  <c r="DW170" i="12"/>
  <c r="DW167" i="12"/>
  <c r="DW164" i="12"/>
  <c r="DT171" i="12"/>
  <c r="DT165" i="12"/>
  <c r="DT168" i="12"/>
  <c r="CX171" i="12"/>
  <c r="CX165" i="12"/>
  <c r="CX168" i="12"/>
  <c r="DE167" i="12"/>
  <c r="DE164" i="12"/>
  <c r="DE170" i="12"/>
  <c r="CR165" i="12"/>
  <c r="CR168" i="12"/>
  <c r="CR171" i="12"/>
  <c r="CH171" i="12"/>
  <c r="CH165" i="12"/>
  <c r="CH168" i="12"/>
  <c r="CI166" i="12"/>
  <c r="CI172" i="12"/>
  <c r="CI169" i="12"/>
  <c r="CF165" i="12"/>
  <c r="CF171" i="12"/>
  <c r="CF168" i="12"/>
  <c r="DZ171" i="12"/>
  <c r="DZ165" i="12"/>
  <c r="DZ168" i="12"/>
  <c r="DH168" i="12"/>
  <c r="DH165" i="12"/>
  <c r="DH171" i="12"/>
  <c r="DB165" i="12"/>
  <c r="DB168" i="12"/>
  <c r="DB171" i="12"/>
  <c r="CM171" i="12"/>
  <c r="CM168" i="12"/>
  <c r="CM165" i="12"/>
  <c r="CG164" i="12"/>
  <c r="CG167" i="12"/>
  <c r="CG170" i="12"/>
  <c r="CA171" i="12"/>
  <c r="CA168" i="12"/>
  <c r="CA165" i="12"/>
  <c r="BQ171" i="12"/>
  <c r="BQ168" i="12"/>
  <c r="BQ165" i="12"/>
  <c r="AE167" i="12"/>
  <c r="AE170" i="12"/>
  <c r="AE164" i="12"/>
  <c r="H23" i="6"/>
  <c r="EJ167" i="12"/>
  <c r="EJ164" i="12"/>
  <c r="EJ169" i="12"/>
  <c r="EH172" i="12"/>
  <c r="EH166" i="12"/>
  <c r="EL167" i="12"/>
  <c r="EL170" i="12"/>
  <c r="EP165" i="12"/>
  <c r="EP170" i="12"/>
  <c r="EJ166" i="12"/>
  <c r="EP171" i="12"/>
  <c r="EP167" i="12"/>
  <c r="EO171" i="12"/>
  <c r="EM170" i="12"/>
  <c r="EM167" i="12"/>
  <c r="EH167" i="12"/>
  <c r="EO165" i="12"/>
  <c r="EG172" i="12"/>
  <c r="EG169" i="12"/>
  <c r="EG166" i="12"/>
  <c r="EG165" i="12"/>
  <c r="EG171" i="12"/>
  <c r="EG168" i="12"/>
  <c r="EL171" i="12"/>
  <c r="EL165" i="12"/>
  <c r="EL168" i="12"/>
  <c r="E276" i="12"/>
  <c r="T62" i="27" s="1"/>
  <c r="F275" i="12"/>
  <c r="V61" i="27" s="1"/>
  <c r="E277" i="12"/>
  <c r="T63" i="27" s="1"/>
  <c r="D275" i="12"/>
  <c r="R61" i="27" s="1"/>
  <c r="F276" i="12"/>
  <c r="V62" i="27" s="1"/>
  <c r="EH164" i="12"/>
  <c r="D277" i="12"/>
  <c r="R63" i="27" s="1"/>
  <c r="F277" i="12"/>
  <c r="V63" i="27" s="1"/>
  <c r="EK169" i="12"/>
  <c r="EK172" i="12"/>
  <c r="EK166" i="12"/>
  <c r="EK168" i="12"/>
  <c r="EK171" i="12"/>
  <c r="E275" i="12"/>
  <c r="T61" i="27" s="1"/>
  <c r="D276" i="12"/>
  <c r="R62" i="27" s="1"/>
  <c r="EI172" i="12"/>
  <c r="EI166" i="12"/>
  <c r="EI169" i="12"/>
  <c r="EN167" i="12"/>
  <c r="EN170" i="12"/>
  <c r="EN164" i="12"/>
  <c r="ES102" i="12"/>
  <c r="F41" i="27"/>
  <c r="ER168" i="12"/>
  <c r="ER171" i="12"/>
  <c r="ER165" i="12"/>
  <c r="ER170" i="12"/>
  <c r="ER164" i="12"/>
  <c r="ER167" i="12"/>
  <c r="ER169" i="12"/>
  <c r="ER172" i="12"/>
  <c r="ER166" i="12"/>
  <c r="H13" i="13"/>
  <c r="I269" i="6"/>
  <c r="I270" i="6" s="1"/>
  <c r="I272" i="6" s="1"/>
  <c r="I276" i="6" s="1"/>
  <c r="J267" i="6"/>
  <c r="J268" i="6" s="1"/>
  <c r="O41" i="39"/>
  <c r="E209" i="12"/>
  <c r="H24" i="46"/>
  <c r="G23" i="46"/>
  <c r="F25" i="46"/>
  <c r="F24" i="46"/>
  <c r="H25" i="46"/>
  <c r="G24" i="46"/>
  <c r="B17" i="46"/>
  <c r="H23" i="46"/>
  <c r="G25" i="46"/>
  <c r="F23" i="46"/>
  <c r="DU109" i="12" l="1"/>
  <c r="DU114" i="12" s="1"/>
  <c r="DU116" i="12" s="1"/>
  <c r="DU135" i="12" s="1"/>
  <c r="K67" i="39"/>
  <c r="N69" i="39"/>
  <c r="N67" i="39"/>
  <c r="K68" i="39"/>
  <c r="Q67" i="39"/>
  <c r="N68" i="39"/>
  <c r="K69" i="39"/>
  <c r="Q69" i="39"/>
  <c r="Q68" i="39"/>
  <c r="BR209" i="12"/>
  <c r="BR210" i="12" s="1"/>
  <c r="CW109" i="12"/>
  <c r="CW114" i="12" s="1"/>
  <c r="CW116" i="12" s="1"/>
  <c r="CW135" i="12" s="1"/>
  <c r="DM109" i="12"/>
  <c r="DM114" i="12" s="1"/>
  <c r="DM116" i="12" s="1"/>
  <c r="DM135" i="12" s="1"/>
  <c r="ER109" i="12"/>
  <c r="ER114" i="12" s="1"/>
  <c r="ER116" i="12" s="1"/>
  <c r="ER135" i="12" s="1"/>
  <c r="BN109" i="12"/>
  <c r="BN114" i="12" s="1"/>
  <c r="BN116" i="12" s="1"/>
  <c r="BN135" i="12" s="1"/>
  <c r="DB209" i="12"/>
  <c r="DB210" i="12" s="1"/>
  <c r="DD209" i="12"/>
  <c r="DD210" i="12" s="1"/>
  <c r="AV109" i="12"/>
  <c r="AV114" i="12" s="1"/>
  <c r="AV116" i="12" s="1"/>
  <c r="AV135" i="12" s="1"/>
  <c r="BC209" i="12"/>
  <c r="BC210" i="12" s="1"/>
  <c r="CP209" i="12"/>
  <c r="CP210" i="12" s="1"/>
  <c r="CR209" i="12"/>
  <c r="CR210" i="12" s="1"/>
  <c r="I214" i="6"/>
  <c r="I224" i="6" s="1"/>
  <c r="I22" i="6" s="1"/>
  <c r="K191" i="6"/>
  <c r="K195" i="6" s="1"/>
  <c r="K199" i="6" s="1"/>
  <c r="E13" i="16"/>
  <c r="E24" i="6"/>
  <c r="DS16" i="6"/>
  <c r="DT15" i="6"/>
  <c r="I23" i="6"/>
  <c r="E182" i="12"/>
  <c r="E188" i="12" s="1"/>
  <c r="E194" i="12" s="1"/>
  <c r="T53" i="27" s="1"/>
  <c r="J21" i="45"/>
  <c r="D183" i="12"/>
  <c r="D189" i="12" s="1"/>
  <c r="D195" i="12" s="1"/>
  <c r="R54" i="27" s="1"/>
  <c r="E184" i="12"/>
  <c r="E190" i="12" s="1"/>
  <c r="E196" i="12" s="1"/>
  <c r="T55" i="27" s="1"/>
  <c r="J19" i="33"/>
  <c r="F183" i="12"/>
  <c r="F189" i="12" s="1"/>
  <c r="F195" i="12" s="1"/>
  <c r="V54" i="27" s="1"/>
  <c r="F182" i="12"/>
  <c r="F188" i="12" s="1"/>
  <c r="F194" i="12" s="1"/>
  <c r="V53" i="27" s="1"/>
  <c r="D182" i="12"/>
  <c r="D188" i="12" s="1"/>
  <c r="D194" i="12" s="1"/>
  <c r="R53" i="27" s="1"/>
  <c r="F184" i="12"/>
  <c r="F190" i="12" s="1"/>
  <c r="F196" i="12" s="1"/>
  <c r="V55" i="27" s="1"/>
  <c r="D184" i="12"/>
  <c r="D190" i="12" s="1"/>
  <c r="D196" i="12" s="1"/>
  <c r="R55" i="27" s="1"/>
  <c r="D174" i="12"/>
  <c r="E183" i="12"/>
  <c r="E189" i="12" s="1"/>
  <c r="E195" i="12" s="1"/>
  <c r="I12" i="3" s="1"/>
  <c r="J12" i="3" s="1"/>
  <c r="ES104" i="12"/>
  <c r="ES106" i="12" s="1"/>
  <c r="F44" i="27"/>
  <c r="E210" i="12"/>
  <c r="I13" i="13"/>
  <c r="J269" i="6"/>
  <c r="J270" i="6" s="1"/>
  <c r="J272" i="6" s="1"/>
  <c r="J276" i="6" s="1"/>
  <c r="K267" i="6"/>
  <c r="K268" i="6" s="1"/>
  <c r="E109" i="12"/>
  <c r="E114" i="12" s="1"/>
  <c r="E116" i="12" s="1"/>
  <c r="E135" i="12" s="1"/>
  <c r="H18" i="46"/>
  <c r="H16" i="46"/>
  <c r="H17" i="46"/>
  <c r="F16" i="46"/>
  <c r="G18" i="46"/>
  <c r="G16" i="46"/>
  <c r="B19" i="46"/>
  <c r="F18" i="46"/>
  <c r="F17" i="46"/>
  <c r="Q61" i="39" l="1"/>
  <c r="Q59" i="39"/>
  <c r="N61" i="39"/>
  <c r="K59" i="39"/>
  <c r="K60" i="39"/>
  <c r="Q60" i="39"/>
  <c r="N59" i="39"/>
  <c r="K61" i="39"/>
  <c r="D137" i="12"/>
  <c r="J123" i="12" s="1"/>
  <c r="J214" i="6"/>
  <c r="J224" i="6" s="1"/>
  <c r="J22" i="6" s="1"/>
  <c r="L191" i="6"/>
  <c r="L195" i="6" s="1"/>
  <c r="L199" i="6" s="1"/>
  <c r="DT16" i="6"/>
  <c r="DU15" i="6"/>
  <c r="J23" i="6"/>
  <c r="T54" i="27"/>
  <c r="F45" i="27"/>
  <c r="ER229" i="12"/>
  <c r="ER230" i="12" s="1"/>
  <c r="EN229" i="12"/>
  <c r="EN230" i="12" s="1"/>
  <c r="EJ229" i="12"/>
  <c r="EJ230" i="12" s="1"/>
  <c r="EF229" i="12"/>
  <c r="EF230" i="12" s="1"/>
  <c r="EB229" i="12"/>
  <c r="EB230" i="12" s="1"/>
  <c r="DX229" i="12"/>
  <c r="DX230" i="12" s="1"/>
  <c r="DT229" i="12"/>
  <c r="DT230" i="12" s="1"/>
  <c r="DP229" i="12"/>
  <c r="DP230" i="12" s="1"/>
  <c r="DL229" i="12"/>
  <c r="DL230" i="12" s="1"/>
  <c r="DH229" i="12"/>
  <c r="DH230" i="12" s="1"/>
  <c r="DD229" i="12"/>
  <c r="DD230" i="12" s="1"/>
  <c r="CZ229" i="12"/>
  <c r="CZ230" i="12" s="1"/>
  <c r="CV229" i="12"/>
  <c r="CV230" i="12" s="1"/>
  <c r="CR229" i="12"/>
  <c r="CR230" i="12" s="1"/>
  <c r="CN229" i="12"/>
  <c r="CN230" i="12" s="1"/>
  <c r="CJ229" i="12"/>
  <c r="CJ230" i="12" s="1"/>
  <c r="CF229" i="12"/>
  <c r="CF230" i="12" s="1"/>
  <c r="CD229" i="12"/>
  <c r="CD230" i="12" s="1"/>
  <c r="BZ229" i="12"/>
  <c r="BZ230" i="12" s="1"/>
  <c r="BV229" i="12"/>
  <c r="BV230" i="12" s="1"/>
  <c r="BR229" i="12"/>
  <c r="BR230" i="12" s="1"/>
  <c r="BL229" i="12"/>
  <c r="BL230" i="12" s="1"/>
  <c r="BH229" i="12"/>
  <c r="BH230" i="12" s="1"/>
  <c r="BD229" i="12"/>
  <c r="BD230" i="12" s="1"/>
  <c r="AZ229" i="12"/>
  <c r="AZ230" i="12" s="1"/>
  <c r="AV229" i="12"/>
  <c r="AV230" i="12" s="1"/>
  <c r="AR229" i="12"/>
  <c r="AR230" i="12" s="1"/>
  <c r="AN229" i="12"/>
  <c r="AN230" i="12" s="1"/>
  <c r="AJ229" i="12"/>
  <c r="AJ230" i="12" s="1"/>
  <c r="AF229" i="12"/>
  <c r="AF230" i="12" s="1"/>
  <c r="AB229" i="12"/>
  <c r="AB230" i="12" s="1"/>
  <c r="X229" i="12"/>
  <c r="X230" i="12" s="1"/>
  <c r="T229" i="12"/>
  <c r="T230" i="12" s="1"/>
  <c r="P229" i="12"/>
  <c r="P230" i="12" s="1"/>
  <c r="L229" i="12"/>
  <c r="L230" i="12" s="1"/>
  <c r="H229" i="12"/>
  <c r="H230" i="12" s="1"/>
  <c r="EE233" i="12"/>
  <c r="EE234" i="12" s="1"/>
  <c r="DO233" i="12"/>
  <c r="DO234" i="12" s="1"/>
  <c r="CH233" i="12"/>
  <c r="CH234" i="12" s="1"/>
  <c r="BJ233" i="12"/>
  <c r="BJ234" i="12" s="1"/>
  <c r="AA233" i="12"/>
  <c r="AA234" i="12" s="1"/>
  <c r="N233" i="12"/>
  <c r="N234" i="12" s="1"/>
  <c r="CS233" i="12"/>
  <c r="CS234" i="12" s="1"/>
  <c r="BW233" i="12"/>
  <c r="BW234" i="12" s="1"/>
  <c r="AL233" i="12"/>
  <c r="AL234" i="12" s="1"/>
  <c r="Y233" i="12"/>
  <c r="Y234" i="12" s="1"/>
  <c r="EQ233" i="12"/>
  <c r="EQ234" i="12" s="1"/>
  <c r="EM233" i="12"/>
  <c r="EM234" i="12" s="1"/>
  <c r="DN233" i="12"/>
  <c r="DN234" i="12" s="1"/>
  <c r="DC233" i="12"/>
  <c r="DC234" i="12" s="1"/>
  <c r="CQ233" i="12"/>
  <c r="CQ234" i="12" s="1"/>
  <c r="CB233" i="12"/>
  <c r="CB234" i="12" s="1"/>
  <c r="BR233" i="12"/>
  <c r="BR234" i="12" s="1"/>
  <c r="BF233" i="12"/>
  <c r="BF234" i="12" s="1"/>
  <c r="AX233" i="12"/>
  <c r="AX234" i="12" s="1"/>
  <c r="AO233" i="12"/>
  <c r="AO234" i="12" s="1"/>
  <c r="AB233" i="12"/>
  <c r="AB234" i="12" s="1"/>
  <c r="Q233" i="12"/>
  <c r="Q234" i="12" s="1"/>
  <c r="EJ233" i="12"/>
  <c r="EJ234" i="12" s="1"/>
  <c r="DX233" i="12"/>
  <c r="DX234" i="12" s="1"/>
  <c r="DH233" i="12"/>
  <c r="DH234" i="12" s="1"/>
  <c r="CY233" i="12"/>
  <c r="CY234" i="12" s="1"/>
  <c r="CO233" i="12"/>
  <c r="CO234" i="12" s="1"/>
  <c r="BZ233" i="12"/>
  <c r="BZ234" i="12" s="1"/>
  <c r="BH233" i="12"/>
  <c r="BH234" i="12" s="1"/>
  <c r="AW233" i="12"/>
  <c r="AW234" i="12" s="1"/>
  <c r="AP233" i="12"/>
  <c r="AP234" i="12" s="1"/>
  <c r="AG233" i="12"/>
  <c r="AG234" i="12" s="1"/>
  <c r="P233" i="12"/>
  <c r="P234" i="12" s="1"/>
  <c r="J233" i="12"/>
  <c r="J234" i="12" s="1"/>
  <c r="E229" i="12"/>
  <c r="E230" i="12" s="1"/>
  <c r="EQ229" i="12"/>
  <c r="EQ230" i="12" s="1"/>
  <c r="EO229" i="12"/>
  <c r="EO230" i="12" s="1"/>
  <c r="EM229" i="12"/>
  <c r="EM230" i="12" s="1"/>
  <c r="EK229" i="12"/>
  <c r="EK230" i="12" s="1"/>
  <c r="EI229" i="12"/>
  <c r="EI230" i="12" s="1"/>
  <c r="EG229" i="12"/>
  <c r="EG230" i="12" s="1"/>
  <c r="EE229" i="12"/>
  <c r="EE230" i="12" s="1"/>
  <c r="EC229" i="12"/>
  <c r="EC230" i="12" s="1"/>
  <c r="EA229" i="12"/>
  <c r="EA230" i="12" s="1"/>
  <c r="DY229" i="12"/>
  <c r="DY230" i="12" s="1"/>
  <c r="DW229" i="12"/>
  <c r="DW230" i="12" s="1"/>
  <c r="DU229" i="12"/>
  <c r="DU230" i="12" s="1"/>
  <c r="DS229" i="12"/>
  <c r="DS230" i="12" s="1"/>
  <c r="DQ229" i="12"/>
  <c r="DQ230" i="12" s="1"/>
  <c r="DO229" i="12"/>
  <c r="DO230" i="12" s="1"/>
  <c r="DM229" i="12"/>
  <c r="DM230" i="12" s="1"/>
  <c r="DK229" i="12"/>
  <c r="DK230" i="12" s="1"/>
  <c r="DI229" i="12"/>
  <c r="DI230" i="12" s="1"/>
  <c r="DG229" i="12"/>
  <c r="DG230" i="12" s="1"/>
  <c r="DE229" i="12"/>
  <c r="DE230" i="12" s="1"/>
  <c r="DC229" i="12"/>
  <c r="DC230" i="12" s="1"/>
  <c r="DA229" i="12"/>
  <c r="DA230" i="12" s="1"/>
  <c r="CY229" i="12"/>
  <c r="CY230" i="12" s="1"/>
  <c r="CW229" i="12"/>
  <c r="CW230" i="12" s="1"/>
  <c r="CU229" i="12"/>
  <c r="CU230" i="12" s="1"/>
  <c r="CS229" i="12"/>
  <c r="CS230" i="12" s="1"/>
  <c r="CQ229" i="12"/>
  <c r="CQ230" i="12" s="1"/>
  <c r="CO229" i="12"/>
  <c r="CO230" i="12" s="1"/>
  <c r="CM229" i="12"/>
  <c r="CM230" i="12" s="1"/>
  <c r="CK229" i="12"/>
  <c r="CK230" i="12" s="1"/>
  <c r="CI229" i="12"/>
  <c r="CI230" i="12" s="1"/>
  <c r="CG229" i="12"/>
  <c r="CG230" i="12" s="1"/>
  <c r="CE229" i="12"/>
  <c r="CE230" i="12" s="1"/>
  <c r="CC229" i="12"/>
  <c r="CC230" i="12" s="1"/>
  <c r="CA229" i="12"/>
  <c r="CA230" i="12" s="1"/>
  <c r="BY229" i="12"/>
  <c r="BY230" i="12" s="1"/>
  <c r="BW229" i="12"/>
  <c r="BW230" i="12" s="1"/>
  <c r="BU229" i="12"/>
  <c r="BU230" i="12" s="1"/>
  <c r="BS229" i="12"/>
  <c r="BS230" i="12" s="1"/>
  <c r="BQ229" i="12"/>
  <c r="BQ230" i="12" s="1"/>
  <c r="BO229" i="12"/>
  <c r="BO230" i="12" s="1"/>
  <c r="BM229" i="12"/>
  <c r="BM230" i="12" s="1"/>
  <c r="BK229" i="12"/>
  <c r="BK230" i="12" s="1"/>
  <c r="BI229" i="12"/>
  <c r="BI230" i="12" s="1"/>
  <c r="BG229" i="12"/>
  <c r="BG230" i="12" s="1"/>
  <c r="BE229" i="12"/>
  <c r="BE230" i="12" s="1"/>
  <c r="BC229" i="12"/>
  <c r="BC230" i="12" s="1"/>
  <c r="BA229" i="12"/>
  <c r="BA230" i="12" s="1"/>
  <c r="AY229" i="12"/>
  <c r="AY230" i="12" s="1"/>
  <c r="AW229" i="12"/>
  <c r="AW230" i="12" s="1"/>
  <c r="AU229" i="12"/>
  <c r="AU230" i="12" s="1"/>
  <c r="AS229" i="12"/>
  <c r="AS230" i="12" s="1"/>
  <c r="AQ229" i="12"/>
  <c r="AQ230" i="12" s="1"/>
  <c r="AO229" i="12"/>
  <c r="AO230" i="12" s="1"/>
  <c r="AM229" i="12"/>
  <c r="AM230" i="12" s="1"/>
  <c r="AK229" i="12"/>
  <c r="AK230" i="12" s="1"/>
  <c r="AI229" i="12"/>
  <c r="AI230" i="12" s="1"/>
  <c r="AG229" i="12"/>
  <c r="AG230" i="12" s="1"/>
  <c r="AE229" i="12"/>
  <c r="AE230" i="12" s="1"/>
  <c r="AC229" i="12"/>
  <c r="AC230" i="12" s="1"/>
  <c r="AA229" i="12"/>
  <c r="AA230" i="12" s="1"/>
  <c r="Y229" i="12"/>
  <c r="Y230" i="12" s="1"/>
  <c r="W229" i="12"/>
  <c r="W230" i="12" s="1"/>
  <c r="U229" i="12"/>
  <c r="U230" i="12" s="1"/>
  <c r="S229" i="12"/>
  <c r="S230" i="12" s="1"/>
  <c r="Q229" i="12"/>
  <c r="Q230" i="12" s="1"/>
  <c r="O229" i="12"/>
  <c r="O230" i="12" s="1"/>
  <c r="M229" i="12"/>
  <c r="M230" i="12" s="1"/>
  <c r="K229" i="12"/>
  <c r="K230" i="12" s="1"/>
  <c r="I229" i="12"/>
  <c r="I230" i="12" s="1"/>
  <c r="G229" i="12"/>
  <c r="G230" i="12" s="1"/>
  <c r="D175" i="12"/>
  <c r="EB233" i="12"/>
  <c r="EB234" i="12" s="1"/>
  <c r="DQ233" i="12"/>
  <c r="DQ234" i="12" s="1"/>
  <c r="DG233" i="12"/>
  <c r="DG234" i="12" s="1"/>
  <c r="CT233" i="12"/>
  <c r="CT234" i="12" s="1"/>
  <c r="CI233" i="12"/>
  <c r="CI234" i="12" s="1"/>
  <c r="CF233" i="12"/>
  <c r="CF234" i="12" s="1"/>
  <c r="BU233" i="12"/>
  <c r="BU234" i="12" s="1"/>
  <c r="AY233" i="12"/>
  <c r="AY234" i="12" s="1"/>
  <c r="AI233" i="12"/>
  <c r="AI234" i="12" s="1"/>
  <c r="X233" i="12"/>
  <c r="X234" i="12" s="1"/>
  <c r="K233" i="12"/>
  <c r="K234" i="12" s="1"/>
  <c r="ED233" i="12"/>
  <c r="ED234" i="12" s="1"/>
  <c r="DS233" i="12"/>
  <c r="DS234" i="12" s="1"/>
  <c r="DP233" i="12"/>
  <c r="DP234" i="12" s="1"/>
  <c r="DD233" i="12"/>
  <c r="DD234" i="12" s="1"/>
  <c r="CR233" i="12"/>
  <c r="CR234" i="12" s="1"/>
  <c r="CE233" i="12"/>
  <c r="CE234" i="12" s="1"/>
  <c r="BT233" i="12"/>
  <c r="BT234" i="12" s="1"/>
  <c r="BI233" i="12"/>
  <c r="BI234" i="12" s="1"/>
  <c r="AK233" i="12"/>
  <c r="AK234" i="12" s="1"/>
  <c r="Z233" i="12"/>
  <c r="Z234" i="12" s="1"/>
  <c r="M233" i="12"/>
  <c r="M234" i="12" s="1"/>
  <c r="EO233" i="12"/>
  <c r="EO234" i="12" s="1"/>
  <c r="EP233" i="12"/>
  <c r="EP234" i="12" s="1"/>
  <c r="EL233" i="12"/>
  <c r="EL234" i="12" s="1"/>
  <c r="EG233" i="12"/>
  <c r="EG234" i="12" s="1"/>
  <c r="DY233" i="12"/>
  <c r="DY234" i="12" s="1"/>
  <c r="DU233" i="12"/>
  <c r="DU234" i="12" s="1"/>
  <c r="DL233" i="12"/>
  <c r="DL234" i="12" s="1"/>
  <c r="DJ233" i="12"/>
  <c r="DJ234" i="12" s="1"/>
  <c r="CW233" i="12"/>
  <c r="CW234" i="12" s="1"/>
  <c r="CV233" i="12"/>
  <c r="CV234" i="12" s="1"/>
  <c r="CK233" i="12"/>
  <c r="CK234" i="12" s="1"/>
  <c r="CJ233" i="12"/>
  <c r="CJ234" i="12" s="1"/>
  <c r="CC233" i="12"/>
  <c r="CC234" i="12" s="1"/>
  <c r="BS233" i="12"/>
  <c r="BS234" i="12" s="1"/>
  <c r="BN233" i="12"/>
  <c r="BN234" i="12" s="1"/>
  <c r="BG233" i="12"/>
  <c r="BG234" i="12" s="1"/>
  <c r="BD233" i="12"/>
  <c r="BD234" i="12" s="1"/>
  <c r="AZ233" i="12"/>
  <c r="AZ234" i="12" s="1"/>
  <c r="AV233" i="12"/>
  <c r="AV234" i="12" s="1"/>
  <c r="AN233" i="12"/>
  <c r="AN234" i="12" s="1"/>
  <c r="AH233" i="12"/>
  <c r="AH234" i="12" s="1"/>
  <c r="AD233" i="12"/>
  <c r="AD234" i="12" s="1"/>
  <c r="V233" i="12"/>
  <c r="V234" i="12" s="1"/>
  <c r="S233" i="12"/>
  <c r="S234" i="12" s="1"/>
  <c r="I233" i="12"/>
  <c r="I234" i="12" s="1"/>
  <c r="EK233" i="12"/>
  <c r="EK234" i="12" s="1"/>
  <c r="EF233" i="12"/>
  <c r="EF234" i="12" s="1"/>
  <c r="DZ233" i="12"/>
  <c r="DZ234" i="12" s="1"/>
  <c r="DT233" i="12"/>
  <c r="DT234" i="12" s="1"/>
  <c r="DM233" i="12"/>
  <c r="DM234" i="12" s="1"/>
  <c r="DK233" i="12"/>
  <c r="DK234" i="12" s="1"/>
  <c r="CZ233" i="12"/>
  <c r="CZ234" i="12" s="1"/>
  <c r="CX233" i="12"/>
  <c r="CX234" i="12" s="1"/>
  <c r="CN233" i="12"/>
  <c r="CN234" i="12" s="1"/>
  <c r="CM233" i="12"/>
  <c r="CM234" i="12" s="1"/>
  <c r="CA233" i="12"/>
  <c r="CA234" i="12" s="1"/>
  <c r="BX233" i="12"/>
  <c r="BX234" i="12" s="1"/>
  <c r="BO233" i="12"/>
  <c r="BO234" i="12" s="1"/>
  <c r="BL233" i="12"/>
  <c r="BL234" i="12" s="1"/>
  <c r="BE233" i="12"/>
  <c r="BE234" i="12" s="1"/>
  <c r="BB233" i="12"/>
  <c r="BB234" i="12" s="1"/>
  <c r="AU233" i="12"/>
  <c r="AU234" i="12" s="1"/>
  <c r="AR233" i="12"/>
  <c r="AR234" i="12" s="1"/>
  <c r="AQ233" i="12"/>
  <c r="AQ234" i="12" s="1"/>
  <c r="AC233" i="12"/>
  <c r="AC234" i="12" s="1"/>
  <c r="W233" i="12"/>
  <c r="W234" i="12" s="1"/>
  <c r="T233" i="12"/>
  <c r="T234" i="12" s="1"/>
  <c r="H233" i="12"/>
  <c r="H234" i="12" s="1"/>
  <c r="F233" i="12"/>
  <c r="F234" i="12" s="1"/>
  <c r="EP229" i="12"/>
  <c r="EP230" i="12" s="1"/>
  <c r="EL229" i="12"/>
  <c r="EL230" i="12" s="1"/>
  <c r="EH229" i="12"/>
  <c r="EH230" i="12" s="1"/>
  <c r="ED229" i="12"/>
  <c r="ED230" i="12" s="1"/>
  <c r="DZ229" i="12"/>
  <c r="DZ230" i="12" s="1"/>
  <c r="DV229" i="12"/>
  <c r="DV230" i="12" s="1"/>
  <c r="DR229" i="12"/>
  <c r="DR230" i="12" s="1"/>
  <c r="DN229" i="12"/>
  <c r="DN230" i="12" s="1"/>
  <c r="DJ229" i="12"/>
  <c r="DJ230" i="12" s="1"/>
  <c r="DF229" i="12"/>
  <c r="DF230" i="12" s="1"/>
  <c r="DB229" i="12"/>
  <c r="DB230" i="12" s="1"/>
  <c r="CX229" i="12"/>
  <c r="CX230" i="12" s="1"/>
  <c r="CT229" i="12"/>
  <c r="CT230" i="12" s="1"/>
  <c r="CP229" i="12"/>
  <c r="CP230" i="12" s="1"/>
  <c r="CL229" i="12"/>
  <c r="CL230" i="12" s="1"/>
  <c r="CH229" i="12"/>
  <c r="CH230" i="12" s="1"/>
  <c r="CB229" i="12"/>
  <c r="CB230" i="12" s="1"/>
  <c r="BX229" i="12"/>
  <c r="BX230" i="12" s="1"/>
  <c r="BT229" i="12"/>
  <c r="BT230" i="12" s="1"/>
  <c r="BP229" i="12"/>
  <c r="BP230" i="12" s="1"/>
  <c r="BN229" i="12"/>
  <c r="BN230" i="12" s="1"/>
  <c r="BJ229" i="12"/>
  <c r="BJ230" i="12" s="1"/>
  <c r="BF229" i="12"/>
  <c r="BF230" i="12" s="1"/>
  <c r="BB229" i="12"/>
  <c r="BB230" i="12" s="1"/>
  <c r="AX229" i="12"/>
  <c r="AX230" i="12" s="1"/>
  <c r="AT229" i="12"/>
  <c r="AT230" i="12" s="1"/>
  <c r="AP229" i="12"/>
  <c r="AP230" i="12" s="1"/>
  <c r="AL229" i="12"/>
  <c r="AL230" i="12" s="1"/>
  <c r="AH229" i="12"/>
  <c r="AH230" i="12" s="1"/>
  <c r="AD229" i="12"/>
  <c r="AD230" i="12" s="1"/>
  <c r="Z229" i="12"/>
  <c r="Z230" i="12" s="1"/>
  <c r="V229" i="12"/>
  <c r="V230" i="12" s="1"/>
  <c r="R229" i="12"/>
  <c r="R230" i="12" s="1"/>
  <c r="N229" i="12"/>
  <c r="N230" i="12" s="1"/>
  <c r="J229" i="12"/>
  <c r="J230" i="12" s="1"/>
  <c r="F229" i="12"/>
  <c r="F230" i="12" s="1"/>
  <c r="EC233" i="12"/>
  <c r="EC234" i="12" s="1"/>
  <c r="DE233" i="12"/>
  <c r="DE234" i="12" s="1"/>
  <c r="CU233" i="12"/>
  <c r="CU234" i="12" s="1"/>
  <c r="BV233" i="12"/>
  <c r="BV234" i="12" s="1"/>
  <c r="AM233" i="12"/>
  <c r="AM234" i="12" s="1"/>
  <c r="O233" i="12"/>
  <c r="O234" i="12" s="1"/>
  <c r="EA233" i="12"/>
  <c r="EA234" i="12" s="1"/>
  <c r="DR233" i="12"/>
  <c r="DR234" i="12" s="1"/>
  <c r="DF233" i="12"/>
  <c r="DF234" i="12" s="1"/>
  <c r="CG233" i="12"/>
  <c r="CG234" i="12" s="1"/>
  <c r="BK233" i="12"/>
  <c r="BK234" i="12" s="1"/>
  <c r="AJ233" i="12"/>
  <c r="AJ234" i="12" s="1"/>
  <c r="L233" i="12"/>
  <c r="L234" i="12" s="1"/>
  <c r="EN233" i="12"/>
  <c r="EN234" i="12" s="1"/>
  <c r="EH233" i="12"/>
  <c r="EH234" i="12" s="1"/>
  <c r="DW233" i="12"/>
  <c r="DW234" i="12" s="1"/>
  <c r="DI233" i="12"/>
  <c r="DI234" i="12" s="1"/>
  <c r="DA233" i="12"/>
  <c r="DA234" i="12" s="1"/>
  <c r="CL233" i="12"/>
  <c r="CL234" i="12" s="1"/>
  <c r="BY233" i="12"/>
  <c r="BY234" i="12" s="1"/>
  <c r="BP233" i="12"/>
  <c r="BP234" i="12" s="1"/>
  <c r="BA233" i="12"/>
  <c r="BA234" i="12" s="1"/>
  <c r="AS233" i="12"/>
  <c r="AS234" i="12" s="1"/>
  <c r="AE233" i="12"/>
  <c r="AE234" i="12" s="1"/>
  <c r="R233" i="12"/>
  <c r="R234" i="12" s="1"/>
  <c r="G233" i="12"/>
  <c r="G234" i="12" s="1"/>
  <c r="EI233" i="12"/>
  <c r="EI234" i="12" s="1"/>
  <c r="DV233" i="12"/>
  <c r="DV234" i="12" s="1"/>
  <c r="DB233" i="12"/>
  <c r="DB234" i="12" s="1"/>
  <c r="CP233" i="12"/>
  <c r="CP234" i="12" s="1"/>
  <c r="CD233" i="12"/>
  <c r="CD234" i="12" s="1"/>
  <c r="BQ233" i="12"/>
  <c r="BQ234" i="12" s="1"/>
  <c r="BM233" i="12"/>
  <c r="BM234" i="12" s="1"/>
  <c r="BC233" i="12"/>
  <c r="BC234" i="12" s="1"/>
  <c r="AT233" i="12"/>
  <c r="AT234" i="12" s="1"/>
  <c r="AF233" i="12"/>
  <c r="AF234" i="12" s="1"/>
  <c r="U233" i="12"/>
  <c r="U234" i="12" s="1"/>
  <c r="E233" i="12"/>
  <c r="E234" i="12" s="1"/>
  <c r="J13" i="13"/>
  <c r="K269" i="6"/>
  <c r="K270" i="6" s="1"/>
  <c r="K272" i="6" s="1"/>
  <c r="K276" i="6" s="1"/>
  <c r="L267" i="6"/>
  <c r="L268" i="6" s="1"/>
  <c r="H246" i="12"/>
  <c r="H247" i="12" s="1"/>
  <c r="B20" i="46"/>
  <c r="G17" i="46"/>
  <c r="K214" i="6" l="1"/>
  <c r="K224" i="6" s="1"/>
  <c r="K22" i="6" s="1"/>
  <c r="M191" i="6"/>
  <c r="M195" i="6" s="1"/>
  <c r="M199" i="6" s="1"/>
  <c r="DU16" i="6"/>
  <c r="DV15" i="6"/>
  <c r="I245" i="12"/>
  <c r="E62" i="20"/>
  <c r="F63" i="20" s="1"/>
  <c r="K23" i="6"/>
  <c r="N60" i="39"/>
  <c r="D176" i="12"/>
  <c r="E61" i="20"/>
  <c r="F53" i="27"/>
  <c r="ES209" i="12"/>
  <c r="ES210" i="12" s="1"/>
  <c r="D212" i="12" s="1"/>
  <c r="H15" i="3" s="1"/>
  <c r="ES109" i="12"/>
  <c r="ER233" i="12"/>
  <c r="ER234" i="12" s="1"/>
  <c r="D235" i="12" s="1"/>
  <c r="D242" i="12" s="1"/>
  <c r="F46" i="27"/>
  <c r="D231" i="12"/>
  <c r="D241" i="12" s="1"/>
  <c r="K13" i="13"/>
  <c r="L269" i="6"/>
  <c r="L270" i="6" s="1"/>
  <c r="L272" i="6" s="1"/>
  <c r="L276" i="6" s="1"/>
  <c r="M267" i="6"/>
  <c r="M268" i="6" s="1"/>
  <c r="H243" i="12"/>
  <c r="I246" i="12"/>
  <c r="E60" i="20"/>
  <c r="F51" i="27"/>
  <c r="C26" i="46"/>
  <c r="B21" i="46"/>
  <c r="C28" i="46"/>
  <c r="G57" i="46"/>
  <c r="B66" i="46" l="1"/>
  <c r="F52" i="27"/>
  <c r="G50" i="27" s="1"/>
  <c r="O44" i="39"/>
  <c r="L214" i="6"/>
  <c r="L224" i="6" s="1"/>
  <c r="L22" i="6" s="1"/>
  <c r="N191" i="6"/>
  <c r="N195" i="6" s="1"/>
  <c r="N199" i="6" s="1"/>
  <c r="DV16" i="6"/>
  <c r="DW15" i="6"/>
  <c r="I247" i="12"/>
  <c r="L23" i="6"/>
  <c r="D243" i="12"/>
  <c r="E242" i="12" s="1"/>
  <c r="L13" i="13"/>
  <c r="M269" i="6"/>
  <c r="M270" i="6" s="1"/>
  <c r="M272" i="6" s="1"/>
  <c r="M276" i="6" s="1"/>
  <c r="N267" i="6"/>
  <c r="N268" i="6" s="1"/>
  <c r="O42" i="39"/>
  <c r="C27" i="46"/>
  <c r="B25" i="46"/>
  <c r="G51" i="27" l="1"/>
  <c r="R42" i="39" s="1"/>
  <c r="F54" i="27"/>
  <c r="O45" i="39" s="1"/>
  <c r="Q101" i="39" s="1"/>
  <c r="R41" i="39"/>
  <c r="O43" i="39"/>
  <c r="M214" i="6"/>
  <c r="M224" i="6" s="1"/>
  <c r="M22" i="6" s="1"/>
  <c r="O191" i="6"/>
  <c r="O195" i="6" s="1"/>
  <c r="O199" i="6" s="1"/>
  <c r="DW16" i="6"/>
  <c r="DX15" i="6"/>
  <c r="M23" i="6"/>
  <c r="I242" i="12"/>
  <c r="H242" i="12" s="1"/>
  <c r="F242" i="12"/>
  <c r="E241" i="12"/>
  <c r="E240" i="12"/>
  <c r="E239" i="12"/>
  <c r="M13" i="13"/>
  <c r="N269" i="6"/>
  <c r="N270" i="6" s="1"/>
  <c r="N272" i="6" s="1"/>
  <c r="N276" i="6" s="1"/>
  <c r="O267" i="6"/>
  <c r="O268" i="6" s="1"/>
  <c r="C29" i="46"/>
  <c r="B26" i="46"/>
  <c r="S39" i="25" l="1"/>
  <c r="C30" i="46"/>
  <c r="B58" i="46" s="1"/>
  <c r="N214" i="6"/>
  <c r="N224" i="6" s="1"/>
  <c r="N22" i="6" s="1"/>
  <c r="P191" i="6"/>
  <c r="P195" i="6" s="1"/>
  <c r="P199" i="6" s="1"/>
  <c r="DX16" i="6"/>
  <c r="DY15" i="6"/>
  <c r="N23" i="6"/>
  <c r="J242" i="12"/>
  <c r="F239" i="12"/>
  <c r="I239" i="12"/>
  <c r="E243" i="12"/>
  <c r="F241" i="12"/>
  <c r="I241" i="12"/>
  <c r="F240" i="12"/>
  <c r="I240" i="12"/>
  <c r="N13" i="13"/>
  <c r="O269" i="6"/>
  <c r="O270" i="6" s="1"/>
  <c r="O272" i="6" s="1"/>
  <c r="O276" i="6" s="1"/>
  <c r="P267" i="6"/>
  <c r="P268" i="6" s="1"/>
  <c r="O214" i="6" l="1"/>
  <c r="O224" i="6" s="1"/>
  <c r="O22" i="6" s="1"/>
  <c r="Q191" i="6"/>
  <c r="Q195" i="6" s="1"/>
  <c r="Q199" i="6" s="1"/>
  <c r="DY16" i="6"/>
  <c r="DZ15" i="6"/>
  <c r="O23" i="6"/>
  <c r="F243" i="12"/>
  <c r="H240" i="12"/>
  <c r="J240" i="12"/>
  <c r="H241" i="12"/>
  <c r="J241" i="12"/>
  <c r="H239" i="12"/>
  <c r="I243" i="12"/>
  <c r="J239" i="12"/>
  <c r="O13" i="13"/>
  <c r="P269" i="6"/>
  <c r="P270" i="6" s="1"/>
  <c r="P272" i="6" s="1"/>
  <c r="P276" i="6" s="1"/>
  <c r="Q267" i="6"/>
  <c r="Q268" i="6" s="1"/>
  <c r="P214" i="6" l="1"/>
  <c r="P224" i="6" s="1"/>
  <c r="P22" i="6" s="1"/>
  <c r="R191" i="6"/>
  <c r="R195" i="6" s="1"/>
  <c r="R199" i="6" s="1"/>
  <c r="DZ16" i="6"/>
  <c r="EA15" i="6"/>
  <c r="P23" i="6"/>
  <c r="J243" i="12"/>
  <c r="P13" i="13"/>
  <c r="Q269" i="6"/>
  <c r="Q270" i="6" s="1"/>
  <c r="Q272" i="6" s="1"/>
  <c r="Q276" i="6" s="1"/>
  <c r="R267" i="6"/>
  <c r="R268" i="6" s="1"/>
  <c r="Q214" i="6" l="1"/>
  <c r="Q224" i="6" s="1"/>
  <c r="Q22" i="6" s="1"/>
  <c r="S191" i="6"/>
  <c r="S195" i="6" s="1"/>
  <c r="S199" i="6" s="1"/>
  <c r="EA16" i="6"/>
  <c r="EB15" i="6"/>
  <c r="Q23" i="6"/>
  <c r="R269" i="6"/>
  <c r="R270" i="6" s="1"/>
  <c r="R272" i="6" s="1"/>
  <c r="R276" i="6" s="1"/>
  <c r="Q13" i="13"/>
  <c r="S267" i="6"/>
  <c r="S268" i="6" s="1"/>
  <c r="T191" i="6" l="1"/>
  <c r="T195" i="6" s="1"/>
  <c r="T199" i="6" s="1"/>
  <c r="EB16" i="6"/>
  <c r="EC15" i="6"/>
  <c r="R23" i="6"/>
  <c r="R13" i="13"/>
  <c r="S269" i="6"/>
  <c r="S270" i="6" s="1"/>
  <c r="S272" i="6" s="1"/>
  <c r="S276" i="6" s="1"/>
  <c r="T267" i="6"/>
  <c r="T268" i="6" s="1"/>
  <c r="U191" i="6" l="1"/>
  <c r="U195" i="6" s="1"/>
  <c r="U199" i="6" s="1"/>
  <c r="EC16" i="6"/>
  <c r="ED15" i="6"/>
  <c r="S13" i="13"/>
  <c r="S23" i="6"/>
  <c r="T269" i="6"/>
  <c r="T270" i="6" s="1"/>
  <c r="T272" i="6" s="1"/>
  <c r="T276" i="6" s="1"/>
  <c r="U267" i="6"/>
  <c r="U268" i="6" s="1"/>
  <c r="V191" i="6" l="1"/>
  <c r="V195" i="6" s="1"/>
  <c r="V199" i="6" s="1"/>
  <c r="ED16" i="6"/>
  <c r="EE15" i="6"/>
  <c r="T23" i="6"/>
  <c r="T13" i="13"/>
  <c r="U269" i="6"/>
  <c r="U270" i="6" s="1"/>
  <c r="U272" i="6" s="1"/>
  <c r="U276" i="6" s="1"/>
  <c r="V267" i="6"/>
  <c r="V268" i="6" s="1"/>
  <c r="W191" i="6" l="1"/>
  <c r="W195" i="6" s="1"/>
  <c r="W199" i="6" s="1"/>
  <c r="EE16" i="6"/>
  <c r="EF15" i="6"/>
  <c r="U13" i="13"/>
  <c r="U23" i="6"/>
  <c r="V269" i="6"/>
  <c r="V270" i="6" s="1"/>
  <c r="V272" i="6" s="1"/>
  <c r="V276" i="6" s="1"/>
  <c r="W267" i="6"/>
  <c r="W268" i="6" s="1"/>
  <c r="X191" i="6" l="1"/>
  <c r="X195" i="6" s="1"/>
  <c r="X199" i="6" s="1"/>
  <c r="EF16" i="6"/>
  <c r="EG15" i="6"/>
  <c r="V23" i="6"/>
  <c r="V13" i="13"/>
  <c r="W269" i="6"/>
  <c r="W270" i="6" s="1"/>
  <c r="W272" i="6" s="1"/>
  <c r="W276" i="6" s="1"/>
  <c r="X267" i="6"/>
  <c r="X268" i="6" s="1"/>
  <c r="Y191" i="6" l="1"/>
  <c r="Y195" i="6" s="1"/>
  <c r="Y199" i="6" s="1"/>
  <c r="EG16" i="6"/>
  <c r="EH15" i="6"/>
  <c r="W13" i="13"/>
  <c r="W23" i="6"/>
  <c r="X269" i="6"/>
  <c r="X270" i="6" s="1"/>
  <c r="X272" i="6" s="1"/>
  <c r="X276" i="6" s="1"/>
  <c r="Y267" i="6"/>
  <c r="Y268" i="6" s="1"/>
  <c r="Z191" i="6" l="1"/>
  <c r="Z195" i="6" s="1"/>
  <c r="Z199" i="6" s="1"/>
  <c r="EH16" i="6"/>
  <c r="EI15" i="6"/>
  <c r="X23" i="6"/>
  <c r="X13" i="13"/>
  <c r="Y269" i="6"/>
  <c r="Y270" i="6" s="1"/>
  <c r="Y272" i="6" s="1"/>
  <c r="Y276" i="6" s="1"/>
  <c r="Z267" i="6"/>
  <c r="Z268" i="6" s="1"/>
  <c r="AA191" i="6" l="1"/>
  <c r="AA195" i="6" s="1"/>
  <c r="AA199" i="6" s="1"/>
  <c r="EI16" i="6"/>
  <c r="EJ15" i="6"/>
  <c r="Y23" i="6"/>
  <c r="Y13" i="13"/>
  <c r="Z269" i="6"/>
  <c r="Z270" i="6" s="1"/>
  <c r="Z272" i="6" s="1"/>
  <c r="Z276" i="6" s="1"/>
  <c r="AA267" i="6"/>
  <c r="AA268" i="6" s="1"/>
  <c r="AB191" i="6" l="1"/>
  <c r="AB195" i="6" s="1"/>
  <c r="AB199" i="6" s="1"/>
  <c r="EJ16" i="6"/>
  <c r="EK15" i="6"/>
  <c r="Z23" i="6"/>
  <c r="Z13" i="13"/>
  <c r="AA269" i="6"/>
  <c r="AA270" i="6" s="1"/>
  <c r="AA272" i="6" s="1"/>
  <c r="AA276" i="6" s="1"/>
  <c r="AB267" i="6"/>
  <c r="AB268" i="6" s="1"/>
  <c r="AC191" i="6" l="1"/>
  <c r="AC195" i="6" s="1"/>
  <c r="AC199" i="6" s="1"/>
  <c r="EK16" i="6"/>
  <c r="EL15" i="6"/>
  <c r="AA23" i="6"/>
  <c r="AA13" i="13"/>
  <c r="AB269" i="6"/>
  <c r="AB270" i="6" s="1"/>
  <c r="AB272" i="6" s="1"/>
  <c r="AB276" i="6" s="1"/>
  <c r="AC267" i="6"/>
  <c r="AC268" i="6" s="1"/>
  <c r="AD191" i="6" l="1"/>
  <c r="AD195" i="6" s="1"/>
  <c r="AD199" i="6" s="1"/>
  <c r="EL16" i="6"/>
  <c r="EM15" i="6"/>
  <c r="AB23" i="6"/>
  <c r="AC269" i="6"/>
  <c r="AC270" i="6" s="1"/>
  <c r="AC272" i="6" s="1"/>
  <c r="AC276" i="6" s="1"/>
  <c r="AB13" i="13"/>
  <c r="AD267" i="6"/>
  <c r="AD268" i="6" s="1"/>
  <c r="AE191" i="6" l="1"/>
  <c r="AE195" i="6" s="1"/>
  <c r="AE199" i="6" s="1"/>
  <c r="EM16" i="6"/>
  <c r="EN15" i="6"/>
  <c r="AC23" i="6"/>
  <c r="AC13" i="13"/>
  <c r="AD269" i="6"/>
  <c r="AD270" i="6" s="1"/>
  <c r="AD272" i="6" s="1"/>
  <c r="AD276" i="6" s="1"/>
  <c r="AE267" i="6"/>
  <c r="AE268" i="6" s="1"/>
  <c r="AF191" i="6" l="1"/>
  <c r="AF195" i="6" s="1"/>
  <c r="AF199" i="6" s="1"/>
  <c r="EN16" i="6"/>
  <c r="EO15" i="6"/>
  <c r="AD23" i="6"/>
  <c r="AD13" i="13"/>
  <c r="AE269" i="6"/>
  <c r="AE270" i="6" s="1"/>
  <c r="AE272" i="6" s="1"/>
  <c r="AE276" i="6" s="1"/>
  <c r="AF267" i="6"/>
  <c r="AF268" i="6" s="1"/>
  <c r="AG191" i="6" l="1"/>
  <c r="AG195" i="6" s="1"/>
  <c r="AG199" i="6" s="1"/>
  <c r="EO16" i="6"/>
  <c r="EP15" i="6"/>
  <c r="AE23" i="6"/>
  <c r="AE13" i="13"/>
  <c r="AF269" i="6"/>
  <c r="AF270" i="6" s="1"/>
  <c r="AF272" i="6" s="1"/>
  <c r="AF276" i="6" s="1"/>
  <c r="AG267" i="6"/>
  <c r="AG268" i="6" s="1"/>
  <c r="AH191" i="6" l="1"/>
  <c r="AH195" i="6" s="1"/>
  <c r="AH199" i="6" s="1"/>
  <c r="EP16" i="6"/>
  <c r="EQ15" i="6"/>
  <c r="AF23" i="6"/>
  <c r="AG269" i="6"/>
  <c r="AG270" i="6" s="1"/>
  <c r="AG272" i="6" s="1"/>
  <c r="AG276" i="6" s="1"/>
  <c r="AF13" i="13"/>
  <c r="AH267" i="6"/>
  <c r="AH268" i="6" s="1"/>
  <c r="AI191" i="6" l="1"/>
  <c r="AI195" i="6" s="1"/>
  <c r="AI199" i="6" s="1"/>
  <c r="EQ16" i="6"/>
  <c r="ER15" i="6"/>
  <c r="AG13" i="13"/>
  <c r="AG23" i="6"/>
  <c r="AH269" i="6"/>
  <c r="AH270" i="6" s="1"/>
  <c r="AH272" i="6" s="1"/>
  <c r="AH276" i="6" s="1"/>
  <c r="AI267" i="6"/>
  <c r="AI268" i="6" s="1"/>
  <c r="AJ191" i="6" l="1"/>
  <c r="AJ195" i="6" s="1"/>
  <c r="AJ199" i="6" s="1"/>
  <c r="ER16" i="6"/>
  <c r="ES15" i="6"/>
  <c r="ES16" i="6" s="1"/>
  <c r="AH23" i="6"/>
  <c r="AH13" i="13"/>
  <c r="AI269" i="6"/>
  <c r="AI270" i="6" s="1"/>
  <c r="AI272" i="6" s="1"/>
  <c r="AI276" i="6" s="1"/>
  <c r="AJ267" i="6"/>
  <c r="AJ268" i="6" s="1"/>
  <c r="AK191" i="6" l="1"/>
  <c r="AK195" i="6" s="1"/>
  <c r="AK199" i="6" s="1"/>
  <c r="AI23" i="6"/>
  <c r="AI13" i="13"/>
  <c r="AJ269" i="6"/>
  <c r="AJ270" i="6" s="1"/>
  <c r="AJ272" i="6" s="1"/>
  <c r="AJ276" i="6" s="1"/>
  <c r="AK267" i="6"/>
  <c r="AK268" i="6" s="1"/>
  <c r="AL191" i="6" l="1"/>
  <c r="AL195" i="6" s="1"/>
  <c r="AL199" i="6" s="1"/>
  <c r="AJ23" i="6"/>
  <c r="AJ13" i="13"/>
  <c r="AK269" i="6"/>
  <c r="AK270" i="6" s="1"/>
  <c r="AK272" i="6" s="1"/>
  <c r="AK276" i="6" s="1"/>
  <c r="AL267" i="6"/>
  <c r="AL268" i="6" s="1"/>
  <c r="AM191" i="6" l="1"/>
  <c r="AM195" i="6" s="1"/>
  <c r="AM199" i="6" s="1"/>
  <c r="AK23" i="6"/>
  <c r="AL269" i="6"/>
  <c r="AL270" i="6" s="1"/>
  <c r="AL272" i="6" s="1"/>
  <c r="AL276" i="6" s="1"/>
  <c r="AK13" i="13"/>
  <c r="AM267" i="6"/>
  <c r="AM268" i="6" s="1"/>
  <c r="AN191" i="6" l="1"/>
  <c r="AN195" i="6" s="1"/>
  <c r="AN199" i="6" s="1"/>
  <c r="AL13" i="13"/>
  <c r="AL23" i="6"/>
  <c r="AM269" i="6"/>
  <c r="AM270" i="6" s="1"/>
  <c r="AM272" i="6" s="1"/>
  <c r="AM276" i="6" s="1"/>
  <c r="AN267" i="6"/>
  <c r="AN268" i="6" s="1"/>
  <c r="AO191" i="6" l="1"/>
  <c r="AO195" i="6" s="1"/>
  <c r="AO199" i="6" s="1"/>
  <c r="AM23" i="6"/>
  <c r="AM13" i="13"/>
  <c r="AN269" i="6"/>
  <c r="AN270" i="6" s="1"/>
  <c r="AN272" i="6" s="1"/>
  <c r="AN276" i="6" s="1"/>
  <c r="AO267" i="6"/>
  <c r="AO268" i="6" s="1"/>
  <c r="AP191" i="6" l="1"/>
  <c r="AP195" i="6" s="1"/>
  <c r="AP199" i="6" s="1"/>
  <c r="AN13" i="13"/>
  <c r="AN23" i="6"/>
  <c r="AO269" i="6"/>
  <c r="AO270" i="6" s="1"/>
  <c r="AO272" i="6" s="1"/>
  <c r="AO276" i="6" s="1"/>
  <c r="AP267" i="6"/>
  <c r="AP268" i="6" s="1"/>
  <c r="AQ191" i="6" l="1"/>
  <c r="AQ195" i="6" s="1"/>
  <c r="AQ199" i="6" s="1"/>
  <c r="AO23" i="6"/>
  <c r="AO13" i="13"/>
  <c r="AP269" i="6"/>
  <c r="AP270" i="6" s="1"/>
  <c r="AP272" i="6" s="1"/>
  <c r="AP276" i="6" s="1"/>
  <c r="AQ267" i="6"/>
  <c r="AQ268" i="6" s="1"/>
  <c r="AR191" i="6" l="1"/>
  <c r="AR195" i="6" s="1"/>
  <c r="AR199" i="6" s="1"/>
  <c r="AP23" i="6"/>
  <c r="AP13" i="13"/>
  <c r="AQ269" i="6"/>
  <c r="AQ270" i="6" s="1"/>
  <c r="AQ272" i="6" s="1"/>
  <c r="AQ276" i="6" s="1"/>
  <c r="AR267" i="6"/>
  <c r="AR268" i="6" s="1"/>
  <c r="AS191" i="6" l="1"/>
  <c r="AS195" i="6" s="1"/>
  <c r="AS199" i="6" s="1"/>
  <c r="AQ13" i="13"/>
  <c r="AQ23" i="6"/>
  <c r="AR269" i="6"/>
  <c r="AR270" i="6" s="1"/>
  <c r="AR272" i="6" s="1"/>
  <c r="AR276" i="6" s="1"/>
  <c r="AS267" i="6"/>
  <c r="AS268" i="6" s="1"/>
  <c r="AT191" i="6" l="1"/>
  <c r="AT195" i="6" s="1"/>
  <c r="AT199" i="6" s="1"/>
  <c r="AS269" i="6"/>
  <c r="AS270" i="6" s="1"/>
  <c r="AS272" i="6" s="1"/>
  <c r="AS276" i="6" s="1"/>
  <c r="AR23" i="6"/>
  <c r="AR13" i="13"/>
  <c r="AT267" i="6"/>
  <c r="AT268" i="6" s="1"/>
  <c r="AU191" i="6" l="1"/>
  <c r="AU195" i="6" s="1"/>
  <c r="AU199" i="6" s="1"/>
  <c r="AS23" i="6"/>
  <c r="AS13" i="13"/>
  <c r="AT269" i="6"/>
  <c r="AT270" i="6" s="1"/>
  <c r="AT272" i="6" s="1"/>
  <c r="AT276" i="6" s="1"/>
  <c r="AU267" i="6"/>
  <c r="AU268" i="6" s="1"/>
  <c r="AV191" i="6" l="1"/>
  <c r="AV195" i="6" s="1"/>
  <c r="AV199" i="6" s="1"/>
  <c r="AT23" i="6"/>
  <c r="AT13" i="13"/>
  <c r="AU269" i="6"/>
  <c r="AU270" i="6" s="1"/>
  <c r="AU272" i="6" s="1"/>
  <c r="AU276" i="6" s="1"/>
  <c r="AV267" i="6"/>
  <c r="AV268" i="6" s="1"/>
  <c r="AW191" i="6" l="1"/>
  <c r="AW195" i="6" s="1"/>
  <c r="AW199" i="6" s="1"/>
  <c r="AU13" i="13"/>
  <c r="AU23" i="6"/>
  <c r="AV269" i="6"/>
  <c r="AV270" i="6" s="1"/>
  <c r="AV272" i="6" s="1"/>
  <c r="AV276" i="6" s="1"/>
  <c r="AW267" i="6"/>
  <c r="AW268" i="6" s="1"/>
  <c r="AX191" i="6" l="1"/>
  <c r="AX195" i="6" s="1"/>
  <c r="AX199" i="6" s="1"/>
  <c r="AV13" i="13"/>
  <c r="AV23" i="6"/>
  <c r="AW269" i="6"/>
  <c r="AW270" i="6" s="1"/>
  <c r="AW272" i="6" s="1"/>
  <c r="AW276" i="6" s="1"/>
  <c r="AX267" i="6"/>
  <c r="AX268" i="6" s="1"/>
  <c r="AY191" i="6" l="1"/>
  <c r="AY195" i="6" s="1"/>
  <c r="AY199" i="6" s="1"/>
  <c r="AW23" i="6"/>
  <c r="AW13" i="13"/>
  <c r="AX269" i="6"/>
  <c r="AX270" i="6" s="1"/>
  <c r="AX272" i="6" s="1"/>
  <c r="AX276" i="6" s="1"/>
  <c r="AY267" i="6"/>
  <c r="AY268" i="6" s="1"/>
  <c r="AZ191" i="6" l="1"/>
  <c r="AZ195" i="6" s="1"/>
  <c r="AZ199" i="6" s="1"/>
  <c r="AX13" i="13"/>
  <c r="AX23" i="6"/>
  <c r="AY269" i="6"/>
  <c r="AY270" i="6" s="1"/>
  <c r="AY272" i="6" s="1"/>
  <c r="AY276" i="6" s="1"/>
  <c r="AZ267" i="6"/>
  <c r="AZ268" i="6" s="1"/>
  <c r="BA191" i="6" l="1"/>
  <c r="BA195" i="6" s="1"/>
  <c r="BA199" i="6" s="1"/>
  <c r="AY23" i="6"/>
  <c r="AY13" i="13"/>
  <c r="AZ269" i="6"/>
  <c r="AZ270" i="6" s="1"/>
  <c r="AZ272" i="6" s="1"/>
  <c r="AZ276" i="6" s="1"/>
  <c r="BA267" i="6"/>
  <c r="BA268" i="6" s="1"/>
  <c r="BB191" i="6" l="1"/>
  <c r="BB195" i="6" s="1"/>
  <c r="BB199" i="6" s="1"/>
  <c r="AZ23" i="6"/>
  <c r="AZ13" i="13"/>
  <c r="BA269" i="6"/>
  <c r="BA270" i="6" s="1"/>
  <c r="BA272" i="6" s="1"/>
  <c r="BA276" i="6" s="1"/>
  <c r="BB267" i="6"/>
  <c r="BB268" i="6" s="1"/>
  <c r="BC191" i="6" l="1"/>
  <c r="BC195" i="6" s="1"/>
  <c r="BC199" i="6" s="1"/>
  <c r="BA23" i="6"/>
  <c r="BA13" i="13"/>
  <c r="BB269" i="6"/>
  <c r="BB270" i="6" s="1"/>
  <c r="BB272" i="6" s="1"/>
  <c r="BB276" i="6" s="1"/>
  <c r="BC267" i="6"/>
  <c r="BC268" i="6" s="1"/>
  <c r="BD191" i="6" l="1"/>
  <c r="BD195" i="6" s="1"/>
  <c r="BD199" i="6" s="1"/>
  <c r="BB13" i="13"/>
  <c r="BB23" i="6"/>
  <c r="BC269" i="6"/>
  <c r="BC270" i="6" s="1"/>
  <c r="BC272" i="6" s="1"/>
  <c r="BC276" i="6" s="1"/>
  <c r="BD267" i="6"/>
  <c r="BD268" i="6" s="1"/>
  <c r="BE191" i="6" l="1"/>
  <c r="BE195" i="6" s="1"/>
  <c r="BE199" i="6" s="1"/>
  <c r="BC23" i="6"/>
  <c r="BC13" i="13"/>
  <c r="BD269" i="6"/>
  <c r="BD270" i="6" s="1"/>
  <c r="BD272" i="6" s="1"/>
  <c r="BE267" i="6"/>
  <c r="BE268" i="6" s="1"/>
  <c r="BF191" i="6" l="1"/>
  <c r="BF195" i="6" s="1"/>
  <c r="BF199" i="6" s="1"/>
  <c r="BD276" i="6"/>
  <c r="BD13" i="13" s="1"/>
  <c r="BE269" i="6"/>
  <c r="BE270" i="6" s="1"/>
  <c r="BE272" i="6" s="1"/>
  <c r="BE276" i="6" s="1"/>
  <c r="BF267" i="6"/>
  <c r="BF268" i="6" s="1"/>
  <c r="BG191" i="6" l="1"/>
  <c r="BG195" i="6" s="1"/>
  <c r="BG199" i="6" s="1"/>
  <c r="BD23" i="6"/>
  <c r="BE13" i="13"/>
  <c r="BE23" i="6"/>
  <c r="BF269" i="6"/>
  <c r="BF270" i="6" s="1"/>
  <c r="BF272" i="6" s="1"/>
  <c r="BF276" i="6" s="1"/>
  <c r="BG267" i="6"/>
  <c r="BG268" i="6" s="1"/>
  <c r="BH191" i="6" l="1"/>
  <c r="BH195" i="6" s="1"/>
  <c r="BH199" i="6" s="1"/>
  <c r="BF13" i="13"/>
  <c r="BF23" i="6"/>
  <c r="BG269" i="6"/>
  <c r="BG270" i="6" s="1"/>
  <c r="BG272" i="6" s="1"/>
  <c r="BG276" i="6" s="1"/>
  <c r="BH267" i="6"/>
  <c r="BH268" i="6" s="1"/>
  <c r="BI191" i="6" l="1"/>
  <c r="BI195" i="6" s="1"/>
  <c r="BI199" i="6" s="1"/>
  <c r="BG23" i="6"/>
  <c r="BG13" i="13"/>
  <c r="BH269" i="6"/>
  <c r="BH270" i="6" s="1"/>
  <c r="BH272" i="6" s="1"/>
  <c r="BH276" i="6" s="1"/>
  <c r="BI267" i="6"/>
  <c r="BI268" i="6" s="1"/>
  <c r="BJ191" i="6" l="1"/>
  <c r="BJ195" i="6" s="1"/>
  <c r="BJ199" i="6" s="1"/>
  <c r="BH13" i="13"/>
  <c r="BH23" i="6"/>
  <c r="BI269" i="6"/>
  <c r="BI270" i="6" s="1"/>
  <c r="BI272" i="6" s="1"/>
  <c r="BI276" i="6" s="1"/>
  <c r="BJ267" i="6"/>
  <c r="BJ268" i="6" s="1"/>
  <c r="BK191" i="6" l="1"/>
  <c r="BK195" i="6" s="1"/>
  <c r="BK199" i="6" s="1"/>
  <c r="BI23" i="6"/>
  <c r="BI13" i="13"/>
  <c r="BJ269" i="6"/>
  <c r="BJ270" i="6" s="1"/>
  <c r="BJ272" i="6" s="1"/>
  <c r="BJ276" i="6" s="1"/>
  <c r="BK267" i="6"/>
  <c r="BK268" i="6" s="1"/>
  <c r="BL191" i="6" l="1"/>
  <c r="BL195" i="6" s="1"/>
  <c r="BL199" i="6" s="1"/>
  <c r="BJ23" i="6"/>
  <c r="BK269" i="6"/>
  <c r="BK270" i="6" s="1"/>
  <c r="BK272" i="6" s="1"/>
  <c r="BK276" i="6" s="1"/>
  <c r="BJ13" i="13"/>
  <c r="BL267" i="6"/>
  <c r="BL268" i="6" s="1"/>
  <c r="BM191" i="6" l="1"/>
  <c r="BM195" i="6" s="1"/>
  <c r="BM199" i="6" s="1"/>
  <c r="BK23" i="6"/>
  <c r="BK13" i="13"/>
  <c r="BL269" i="6"/>
  <c r="BL270" i="6" s="1"/>
  <c r="BL272" i="6" s="1"/>
  <c r="BL276" i="6" s="1"/>
  <c r="BM267" i="6"/>
  <c r="BM268" i="6" s="1"/>
  <c r="BN191" i="6" l="1"/>
  <c r="BN195" i="6" s="1"/>
  <c r="BN199" i="6" s="1"/>
  <c r="BL13" i="13"/>
  <c r="BL23" i="6"/>
  <c r="BM269" i="6"/>
  <c r="BM270" i="6" s="1"/>
  <c r="BM272" i="6" s="1"/>
  <c r="BM276" i="6" s="1"/>
  <c r="BN267" i="6"/>
  <c r="BN268" i="6" s="1"/>
  <c r="BO191" i="6" l="1"/>
  <c r="BO195" i="6" s="1"/>
  <c r="BO199" i="6" s="1"/>
  <c r="BM23" i="6"/>
  <c r="BM13" i="13"/>
  <c r="BN269" i="6"/>
  <c r="BN270" i="6" s="1"/>
  <c r="BN272" i="6" s="1"/>
  <c r="BN276" i="6" s="1"/>
  <c r="BO267" i="6"/>
  <c r="BO268" i="6" s="1"/>
  <c r="BP191" i="6" l="1"/>
  <c r="BP195" i="6" s="1"/>
  <c r="BP199" i="6" s="1"/>
  <c r="BN13" i="13"/>
  <c r="BN23" i="6"/>
  <c r="BO269" i="6"/>
  <c r="BO270" i="6" s="1"/>
  <c r="BO272" i="6" s="1"/>
  <c r="BO276" i="6" s="1"/>
  <c r="BP267" i="6"/>
  <c r="BP268" i="6" s="1"/>
  <c r="BQ191" i="6" l="1"/>
  <c r="BQ195" i="6" s="1"/>
  <c r="BQ199" i="6" s="1"/>
  <c r="BO23" i="6"/>
  <c r="BO13" i="13"/>
  <c r="BP269" i="6"/>
  <c r="BP270" i="6" s="1"/>
  <c r="BP272" i="6" s="1"/>
  <c r="BP276" i="6" s="1"/>
  <c r="BQ267" i="6"/>
  <c r="BQ268" i="6" s="1"/>
  <c r="BR191" i="6" l="1"/>
  <c r="BR195" i="6" s="1"/>
  <c r="BR199" i="6" s="1"/>
  <c r="BP23" i="6"/>
  <c r="BP13" i="13"/>
  <c r="BQ269" i="6"/>
  <c r="BQ270" i="6" s="1"/>
  <c r="BQ272" i="6" s="1"/>
  <c r="BQ276" i="6" s="1"/>
  <c r="BR267" i="6"/>
  <c r="BR268" i="6" s="1"/>
  <c r="BS191" i="6" l="1"/>
  <c r="BS195" i="6" s="1"/>
  <c r="BS199" i="6" s="1"/>
  <c r="BQ13" i="13"/>
  <c r="BQ23" i="6"/>
  <c r="BR269" i="6"/>
  <c r="BR270" i="6" s="1"/>
  <c r="BR272" i="6" s="1"/>
  <c r="BR276" i="6" s="1"/>
  <c r="BS267" i="6"/>
  <c r="BS268" i="6" s="1"/>
  <c r="BT191" i="6" l="1"/>
  <c r="BT195" i="6" s="1"/>
  <c r="BT199" i="6" s="1"/>
  <c r="BR23" i="6"/>
  <c r="BR13" i="13"/>
  <c r="BS269" i="6"/>
  <c r="BS270" i="6" s="1"/>
  <c r="BS272" i="6" s="1"/>
  <c r="BS276" i="6" s="1"/>
  <c r="BT267" i="6"/>
  <c r="BT268" i="6" s="1"/>
  <c r="BU191" i="6" l="1"/>
  <c r="BU195" i="6" s="1"/>
  <c r="BU199" i="6" s="1"/>
  <c r="BS23" i="6"/>
  <c r="BS13" i="13"/>
  <c r="BT269" i="6"/>
  <c r="BT270" i="6" s="1"/>
  <c r="BT272" i="6" s="1"/>
  <c r="BT276" i="6" s="1"/>
  <c r="BU267" i="6"/>
  <c r="BU268" i="6" s="1"/>
  <c r="BV191" i="6" l="1"/>
  <c r="BV195" i="6" s="1"/>
  <c r="BV199" i="6" s="1"/>
  <c r="BT23" i="6"/>
  <c r="BU269" i="6"/>
  <c r="BU270" i="6" s="1"/>
  <c r="BU272" i="6" s="1"/>
  <c r="BU276" i="6" s="1"/>
  <c r="BT13" i="13"/>
  <c r="BV267" i="6"/>
  <c r="BV268" i="6" s="1"/>
  <c r="BW191" i="6" l="1"/>
  <c r="BW195" i="6" s="1"/>
  <c r="BW199" i="6" s="1"/>
  <c r="BU13" i="13"/>
  <c r="BU23" i="6"/>
  <c r="BV269" i="6"/>
  <c r="BV270" i="6" s="1"/>
  <c r="BV272" i="6" s="1"/>
  <c r="BV276" i="6" s="1"/>
  <c r="BW267" i="6"/>
  <c r="BW268" i="6" s="1"/>
  <c r="BX191" i="6" l="1"/>
  <c r="BX195" i="6" s="1"/>
  <c r="BX199" i="6" s="1"/>
  <c r="BV13" i="13"/>
  <c r="BV23" i="6"/>
  <c r="BW269" i="6"/>
  <c r="BW270" i="6" s="1"/>
  <c r="BW272" i="6" s="1"/>
  <c r="BW276" i="6" s="1"/>
  <c r="BX267" i="6"/>
  <c r="BX268" i="6" s="1"/>
  <c r="BY191" i="6" l="1"/>
  <c r="BY195" i="6" s="1"/>
  <c r="BY199" i="6" s="1"/>
  <c r="BW13" i="13"/>
  <c r="BW23" i="6"/>
  <c r="BX269" i="6"/>
  <c r="BX270" i="6" s="1"/>
  <c r="BX272" i="6" s="1"/>
  <c r="BX276" i="6" s="1"/>
  <c r="BY267" i="6"/>
  <c r="BY268" i="6" s="1"/>
  <c r="BZ191" i="6" l="1"/>
  <c r="BZ195" i="6" s="1"/>
  <c r="BZ199" i="6" s="1"/>
  <c r="BX23" i="6"/>
  <c r="BX13" i="13"/>
  <c r="BY269" i="6"/>
  <c r="BY270" i="6" s="1"/>
  <c r="BY272" i="6" s="1"/>
  <c r="BY276" i="6" s="1"/>
  <c r="BZ267" i="6"/>
  <c r="BZ268" i="6" s="1"/>
  <c r="CA191" i="6" l="1"/>
  <c r="CA195" i="6" s="1"/>
  <c r="CA199" i="6" s="1"/>
  <c r="BY13" i="13"/>
  <c r="BY23" i="6"/>
  <c r="BZ269" i="6"/>
  <c r="BZ270" i="6" s="1"/>
  <c r="BZ272" i="6" s="1"/>
  <c r="BZ276" i="6" s="1"/>
  <c r="CA267" i="6"/>
  <c r="CA268" i="6" s="1"/>
  <c r="CB191" i="6" l="1"/>
  <c r="CB195" i="6" s="1"/>
  <c r="CB199" i="6" s="1"/>
  <c r="BZ13" i="13"/>
  <c r="BZ23" i="6"/>
  <c r="CA269" i="6"/>
  <c r="CA270" i="6" s="1"/>
  <c r="CA272" i="6" s="1"/>
  <c r="CA276" i="6" s="1"/>
  <c r="CB267" i="6"/>
  <c r="CB268" i="6" s="1"/>
  <c r="CC191" i="6" l="1"/>
  <c r="CC195" i="6" s="1"/>
  <c r="CC199" i="6" s="1"/>
  <c r="CA23" i="6"/>
  <c r="CA13" i="13"/>
  <c r="CB269" i="6"/>
  <c r="CB270" i="6" s="1"/>
  <c r="CB272" i="6" s="1"/>
  <c r="CB276" i="6" s="1"/>
  <c r="CC267" i="6"/>
  <c r="CC268" i="6" s="1"/>
  <c r="CD191" i="6" l="1"/>
  <c r="CD195" i="6" s="1"/>
  <c r="CD199" i="6" s="1"/>
  <c r="CB23" i="6"/>
  <c r="CC269" i="6"/>
  <c r="CC270" i="6" s="1"/>
  <c r="CC272" i="6" s="1"/>
  <c r="CC276" i="6" s="1"/>
  <c r="CB13" i="13"/>
  <c r="CD267" i="6"/>
  <c r="CD268" i="6" s="1"/>
  <c r="CE191" i="6" l="1"/>
  <c r="CE195" i="6" s="1"/>
  <c r="CE199" i="6" s="1"/>
  <c r="CC23" i="6"/>
  <c r="CC13" i="13"/>
  <c r="CD269" i="6"/>
  <c r="CD270" i="6" s="1"/>
  <c r="CD272" i="6" s="1"/>
  <c r="CD276" i="6" s="1"/>
  <c r="CE267" i="6"/>
  <c r="CE268" i="6" s="1"/>
  <c r="CF191" i="6" l="1"/>
  <c r="CF195" i="6" s="1"/>
  <c r="CF199" i="6" s="1"/>
  <c r="CD23" i="6"/>
  <c r="CD13" i="13"/>
  <c r="CE269" i="6"/>
  <c r="CE270" i="6" s="1"/>
  <c r="CE272" i="6" s="1"/>
  <c r="CE276" i="6" s="1"/>
  <c r="CF267" i="6"/>
  <c r="CF268" i="6" s="1"/>
  <c r="CG191" i="6" l="1"/>
  <c r="CG195" i="6" s="1"/>
  <c r="CG199" i="6" s="1"/>
  <c r="CE23" i="6"/>
  <c r="CE13" i="13"/>
  <c r="CF269" i="6"/>
  <c r="CF270" i="6" s="1"/>
  <c r="CF272" i="6" s="1"/>
  <c r="CF276" i="6" s="1"/>
  <c r="CG267" i="6"/>
  <c r="CG268" i="6" s="1"/>
  <c r="CH191" i="6" l="1"/>
  <c r="CH195" i="6" s="1"/>
  <c r="CH199" i="6" s="1"/>
  <c r="CF13" i="13"/>
  <c r="CF23" i="6"/>
  <c r="CG269" i="6"/>
  <c r="CG270" i="6" s="1"/>
  <c r="CG272" i="6" s="1"/>
  <c r="CG276" i="6" s="1"/>
  <c r="CH267" i="6"/>
  <c r="CH268" i="6" s="1"/>
  <c r="CI191" i="6" l="1"/>
  <c r="CI195" i="6" s="1"/>
  <c r="CI199" i="6" s="1"/>
  <c r="CG23" i="6"/>
  <c r="CG13" i="13"/>
  <c r="CH269" i="6"/>
  <c r="CH270" i="6" s="1"/>
  <c r="CH272" i="6" s="1"/>
  <c r="CH276" i="6" s="1"/>
  <c r="CI267" i="6"/>
  <c r="CI268" i="6" s="1"/>
  <c r="CJ191" i="6" l="1"/>
  <c r="CJ195" i="6" s="1"/>
  <c r="CJ199" i="6" s="1"/>
  <c r="CH23" i="6"/>
  <c r="CH13" i="13"/>
  <c r="CI269" i="6"/>
  <c r="CI270" i="6" s="1"/>
  <c r="CI272" i="6" s="1"/>
  <c r="CI276" i="6" s="1"/>
  <c r="CJ267" i="6"/>
  <c r="CJ268" i="6" s="1"/>
  <c r="CK191" i="6" l="1"/>
  <c r="CK195" i="6" s="1"/>
  <c r="CK199" i="6" s="1"/>
  <c r="CI23" i="6"/>
  <c r="CJ269" i="6"/>
  <c r="CJ270" i="6" s="1"/>
  <c r="CJ272" i="6" s="1"/>
  <c r="CJ276" i="6" s="1"/>
  <c r="CI13" i="13"/>
  <c r="CK267" i="6"/>
  <c r="CK268" i="6" s="1"/>
  <c r="CL191" i="6" l="1"/>
  <c r="CL195" i="6" s="1"/>
  <c r="CL199" i="6" s="1"/>
  <c r="CJ23" i="6"/>
  <c r="CJ13" i="13"/>
  <c r="CK269" i="6"/>
  <c r="CK270" i="6" s="1"/>
  <c r="CK272" i="6" s="1"/>
  <c r="CK276" i="6" s="1"/>
  <c r="CL267" i="6"/>
  <c r="CL268" i="6" s="1"/>
  <c r="CM191" i="6" l="1"/>
  <c r="CM195" i="6" s="1"/>
  <c r="CM199" i="6" s="1"/>
  <c r="CK23" i="6"/>
  <c r="CK13" i="13"/>
  <c r="CL269" i="6"/>
  <c r="CL270" i="6" s="1"/>
  <c r="CL272" i="6" s="1"/>
  <c r="CL276" i="6" s="1"/>
  <c r="CM267" i="6"/>
  <c r="CM268" i="6" s="1"/>
  <c r="CN191" i="6" l="1"/>
  <c r="CN195" i="6" s="1"/>
  <c r="CN199" i="6" s="1"/>
  <c r="CL23" i="6"/>
  <c r="CL13" i="13"/>
  <c r="CM269" i="6"/>
  <c r="CM270" i="6" s="1"/>
  <c r="CM272" i="6" s="1"/>
  <c r="CM276" i="6" s="1"/>
  <c r="CN267" i="6"/>
  <c r="CN268" i="6" s="1"/>
  <c r="CO191" i="6" l="1"/>
  <c r="CO195" i="6" s="1"/>
  <c r="CO199" i="6" s="1"/>
  <c r="CM23" i="6"/>
  <c r="CM13" i="13"/>
  <c r="CN269" i="6"/>
  <c r="CN270" i="6" s="1"/>
  <c r="CN272" i="6" s="1"/>
  <c r="CN276" i="6" s="1"/>
  <c r="CO267" i="6"/>
  <c r="CO268" i="6" s="1"/>
  <c r="CP191" i="6" l="1"/>
  <c r="CP195" i="6" s="1"/>
  <c r="CP199" i="6" s="1"/>
  <c r="CN23" i="6"/>
  <c r="CN13" i="13"/>
  <c r="CO269" i="6"/>
  <c r="CO270" i="6" s="1"/>
  <c r="CO272" i="6" s="1"/>
  <c r="CO276" i="6" s="1"/>
  <c r="CP267" i="6"/>
  <c r="CP268" i="6" s="1"/>
  <c r="CQ191" i="6" l="1"/>
  <c r="CQ195" i="6" s="1"/>
  <c r="CQ199" i="6" s="1"/>
  <c r="CO23" i="6"/>
  <c r="CP269" i="6"/>
  <c r="CP270" i="6" s="1"/>
  <c r="CP272" i="6" s="1"/>
  <c r="CP276" i="6" s="1"/>
  <c r="CO13" i="13"/>
  <c r="CQ267" i="6"/>
  <c r="CQ268" i="6" s="1"/>
  <c r="CR191" i="6" l="1"/>
  <c r="CR195" i="6" s="1"/>
  <c r="CR199" i="6" s="1"/>
  <c r="CP23" i="6"/>
  <c r="CP13" i="13"/>
  <c r="CQ269" i="6"/>
  <c r="CQ270" i="6" s="1"/>
  <c r="CQ272" i="6" s="1"/>
  <c r="CQ276" i="6" s="1"/>
  <c r="CR267" i="6"/>
  <c r="CR268" i="6" s="1"/>
  <c r="CS191" i="6" l="1"/>
  <c r="CS195" i="6" s="1"/>
  <c r="CS199" i="6" s="1"/>
  <c r="CQ23" i="6"/>
  <c r="CQ13" i="13"/>
  <c r="CR269" i="6"/>
  <c r="CR270" i="6" s="1"/>
  <c r="CR272" i="6" s="1"/>
  <c r="CR276" i="6" s="1"/>
  <c r="CS267" i="6"/>
  <c r="CS268" i="6" s="1"/>
  <c r="CT191" i="6" l="1"/>
  <c r="CT195" i="6" s="1"/>
  <c r="CT199" i="6" s="1"/>
  <c r="CR23" i="6"/>
  <c r="CR13" i="13"/>
  <c r="CS269" i="6"/>
  <c r="CS270" i="6" s="1"/>
  <c r="CS272" i="6" s="1"/>
  <c r="CS276" i="6" s="1"/>
  <c r="CT267" i="6"/>
  <c r="CT268" i="6" s="1"/>
  <c r="CU191" i="6" l="1"/>
  <c r="CU195" i="6" s="1"/>
  <c r="CU199" i="6" s="1"/>
  <c r="CS23" i="6"/>
  <c r="CT269" i="6"/>
  <c r="CT270" i="6" s="1"/>
  <c r="CT272" i="6" s="1"/>
  <c r="CT276" i="6" s="1"/>
  <c r="CS13" i="13"/>
  <c r="CU267" i="6"/>
  <c r="CU268" i="6" s="1"/>
  <c r="CV191" i="6" l="1"/>
  <c r="CV195" i="6" s="1"/>
  <c r="CV199" i="6" s="1"/>
  <c r="CT13" i="13"/>
  <c r="CT23" i="6"/>
  <c r="CU269" i="6"/>
  <c r="CU270" i="6" s="1"/>
  <c r="CU272" i="6" s="1"/>
  <c r="CU276" i="6" s="1"/>
  <c r="CV267" i="6"/>
  <c r="CV268" i="6" s="1"/>
  <c r="CW191" i="6" l="1"/>
  <c r="CW195" i="6" s="1"/>
  <c r="CW199" i="6" s="1"/>
  <c r="CU23" i="6"/>
  <c r="CU13" i="13"/>
  <c r="CV269" i="6"/>
  <c r="CV270" i="6" s="1"/>
  <c r="CV272" i="6" s="1"/>
  <c r="CV276" i="6" s="1"/>
  <c r="CW267" i="6"/>
  <c r="CW268" i="6" s="1"/>
  <c r="CX191" i="6" l="1"/>
  <c r="CX195" i="6" s="1"/>
  <c r="CX199" i="6" s="1"/>
  <c r="CV23" i="6"/>
  <c r="CV13" i="13"/>
  <c r="CW269" i="6"/>
  <c r="CW270" i="6" s="1"/>
  <c r="CW272" i="6" s="1"/>
  <c r="CW276" i="6" s="1"/>
  <c r="CX267" i="6"/>
  <c r="CX268" i="6" s="1"/>
  <c r="CY191" i="6" l="1"/>
  <c r="CY195" i="6" s="1"/>
  <c r="CY199" i="6" s="1"/>
  <c r="CW23" i="6"/>
  <c r="CW13" i="13"/>
  <c r="CX269" i="6"/>
  <c r="CX270" i="6" s="1"/>
  <c r="CX272" i="6" s="1"/>
  <c r="CX276" i="6" s="1"/>
  <c r="CY267" i="6"/>
  <c r="CY268" i="6" s="1"/>
  <c r="CZ191" i="6" l="1"/>
  <c r="CZ195" i="6" s="1"/>
  <c r="CZ199" i="6" s="1"/>
  <c r="CX23" i="6"/>
  <c r="CY269" i="6"/>
  <c r="CY270" i="6" s="1"/>
  <c r="CY272" i="6" s="1"/>
  <c r="CY276" i="6" s="1"/>
  <c r="CX13" i="13"/>
  <c r="CZ267" i="6"/>
  <c r="CZ268" i="6" s="1"/>
  <c r="DA191" i="6" l="1"/>
  <c r="DA195" i="6" s="1"/>
  <c r="DA199" i="6" s="1"/>
  <c r="CY13" i="13"/>
  <c r="CY23" i="6"/>
  <c r="CZ269" i="6"/>
  <c r="CZ270" i="6" s="1"/>
  <c r="CZ272" i="6" s="1"/>
  <c r="CZ276" i="6" s="1"/>
  <c r="DA267" i="6"/>
  <c r="DA268" i="6" s="1"/>
  <c r="DB191" i="6" l="1"/>
  <c r="DB195" i="6" s="1"/>
  <c r="DB199" i="6" s="1"/>
  <c r="CZ23" i="6"/>
  <c r="CZ13" i="13"/>
  <c r="DA269" i="6"/>
  <c r="DA270" i="6" s="1"/>
  <c r="DA272" i="6" s="1"/>
  <c r="DA276" i="6" s="1"/>
  <c r="DB267" i="6"/>
  <c r="DB268" i="6" s="1"/>
  <c r="DC191" i="6" l="1"/>
  <c r="DC195" i="6" s="1"/>
  <c r="DC199" i="6" s="1"/>
  <c r="DA23" i="6"/>
  <c r="DA13" i="13"/>
  <c r="DB269" i="6"/>
  <c r="DB270" i="6" s="1"/>
  <c r="DB272" i="6" s="1"/>
  <c r="DB276" i="6" s="1"/>
  <c r="DC267" i="6"/>
  <c r="DC268" i="6" s="1"/>
  <c r="DD191" i="6" l="1"/>
  <c r="DD195" i="6" s="1"/>
  <c r="DD199" i="6" s="1"/>
  <c r="DC269" i="6"/>
  <c r="DC270" i="6" s="1"/>
  <c r="DC272" i="6" s="1"/>
  <c r="DC276" i="6" s="1"/>
  <c r="DB23" i="6"/>
  <c r="DB13" i="13"/>
  <c r="DD267" i="6"/>
  <c r="DD268" i="6" s="1"/>
  <c r="DE191" i="6" l="1"/>
  <c r="DE195" i="6" s="1"/>
  <c r="DE199" i="6" s="1"/>
  <c r="DC13" i="13"/>
  <c r="DC23" i="6"/>
  <c r="DD269" i="6"/>
  <c r="DD270" i="6" s="1"/>
  <c r="DD272" i="6" s="1"/>
  <c r="DD276" i="6" s="1"/>
  <c r="DE267" i="6"/>
  <c r="DE268" i="6" s="1"/>
  <c r="DF191" i="6" l="1"/>
  <c r="DF195" i="6" s="1"/>
  <c r="DF199" i="6" s="1"/>
  <c r="DD23" i="6"/>
  <c r="DD13" i="13"/>
  <c r="DE269" i="6"/>
  <c r="DE270" i="6" s="1"/>
  <c r="DE272" i="6" s="1"/>
  <c r="DE276" i="6" s="1"/>
  <c r="DF267" i="6"/>
  <c r="DF268" i="6" s="1"/>
  <c r="DG191" i="6" l="1"/>
  <c r="DG195" i="6" s="1"/>
  <c r="DG199" i="6" s="1"/>
  <c r="DE13" i="13"/>
  <c r="DE23" i="6"/>
  <c r="DF269" i="6"/>
  <c r="DF270" i="6" s="1"/>
  <c r="DF272" i="6" s="1"/>
  <c r="DF276" i="6" s="1"/>
  <c r="DG267" i="6"/>
  <c r="DG268" i="6" s="1"/>
  <c r="DH191" i="6" l="1"/>
  <c r="DH195" i="6" s="1"/>
  <c r="DH199" i="6" s="1"/>
  <c r="DF13" i="13"/>
  <c r="DF23" i="6"/>
  <c r="DG269" i="6"/>
  <c r="DG270" i="6" s="1"/>
  <c r="DG272" i="6" s="1"/>
  <c r="DG276" i="6" s="1"/>
  <c r="DH267" i="6"/>
  <c r="DH268" i="6" s="1"/>
  <c r="DI191" i="6" l="1"/>
  <c r="DI195" i="6" s="1"/>
  <c r="DI199" i="6" s="1"/>
  <c r="DG13" i="13"/>
  <c r="DG23" i="6"/>
  <c r="DH269" i="6"/>
  <c r="DH270" i="6" s="1"/>
  <c r="DH272" i="6" s="1"/>
  <c r="DH276" i="6" s="1"/>
  <c r="DI267" i="6"/>
  <c r="DI268" i="6" s="1"/>
  <c r="DJ191" i="6" l="1"/>
  <c r="DJ195" i="6" s="1"/>
  <c r="DJ199" i="6" s="1"/>
  <c r="DH23" i="6"/>
  <c r="DH13" i="13"/>
  <c r="DI269" i="6"/>
  <c r="DI270" i="6" s="1"/>
  <c r="DI272" i="6" s="1"/>
  <c r="DI276" i="6" s="1"/>
  <c r="DJ267" i="6"/>
  <c r="DJ268" i="6" s="1"/>
  <c r="DK191" i="6" l="1"/>
  <c r="DK195" i="6" s="1"/>
  <c r="DK199" i="6" s="1"/>
  <c r="DI23" i="6"/>
  <c r="DI13" i="13"/>
  <c r="DJ269" i="6"/>
  <c r="DJ270" i="6" s="1"/>
  <c r="DJ272" i="6" s="1"/>
  <c r="DJ276" i="6" s="1"/>
  <c r="DK267" i="6"/>
  <c r="DK268" i="6" s="1"/>
  <c r="DL191" i="6" l="1"/>
  <c r="DL195" i="6" s="1"/>
  <c r="DL199" i="6" s="1"/>
  <c r="DJ23" i="6"/>
  <c r="DK269" i="6"/>
  <c r="DK270" i="6" s="1"/>
  <c r="DK272" i="6" s="1"/>
  <c r="DK276" i="6" s="1"/>
  <c r="DJ13" i="13"/>
  <c r="DL267" i="6"/>
  <c r="DL268" i="6" s="1"/>
  <c r="DM191" i="6" l="1"/>
  <c r="DM195" i="6" s="1"/>
  <c r="DM199" i="6" s="1"/>
  <c r="DK23" i="6"/>
  <c r="DK13" i="13"/>
  <c r="DL269" i="6"/>
  <c r="DL270" i="6" s="1"/>
  <c r="DL272" i="6" s="1"/>
  <c r="DL276" i="6" s="1"/>
  <c r="DM267" i="6"/>
  <c r="DM268" i="6" s="1"/>
  <c r="DN191" i="6" l="1"/>
  <c r="DN195" i="6" s="1"/>
  <c r="DN199" i="6" s="1"/>
  <c r="DL23" i="6"/>
  <c r="DL13" i="13"/>
  <c r="DM269" i="6"/>
  <c r="DM270" i="6" s="1"/>
  <c r="DM272" i="6" s="1"/>
  <c r="DM276" i="6" s="1"/>
  <c r="DN267" i="6"/>
  <c r="DN268" i="6" s="1"/>
  <c r="DO191" i="6" l="1"/>
  <c r="DO195" i="6" s="1"/>
  <c r="DO199" i="6" s="1"/>
  <c r="DM13" i="13"/>
  <c r="DM23" i="6"/>
  <c r="DN269" i="6"/>
  <c r="DN270" i="6" s="1"/>
  <c r="DN272" i="6" s="1"/>
  <c r="DN276" i="6" s="1"/>
  <c r="DO267" i="6"/>
  <c r="DO268" i="6" s="1"/>
  <c r="DP191" i="6" l="1"/>
  <c r="DP195" i="6" s="1"/>
  <c r="DP199" i="6" s="1"/>
  <c r="DO269" i="6"/>
  <c r="DO270" i="6" s="1"/>
  <c r="DO272" i="6" s="1"/>
  <c r="DO276" i="6" s="1"/>
  <c r="DN13" i="13"/>
  <c r="DN23" i="6"/>
  <c r="DP267" i="6"/>
  <c r="DP268" i="6" s="1"/>
  <c r="DQ191" i="6" l="1"/>
  <c r="DQ195" i="6" s="1"/>
  <c r="DQ199" i="6" s="1"/>
  <c r="DO23" i="6"/>
  <c r="DO13" i="13"/>
  <c r="DP269" i="6"/>
  <c r="DP270" i="6" s="1"/>
  <c r="DP272" i="6" s="1"/>
  <c r="DP276" i="6" s="1"/>
  <c r="DQ267" i="6"/>
  <c r="DQ268" i="6" s="1"/>
  <c r="DR191" i="6" l="1"/>
  <c r="DR195" i="6" s="1"/>
  <c r="DR199" i="6" s="1"/>
  <c r="DP23" i="6"/>
  <c r="DP13" i="13"/>
  <c r="DQ269" i="6"/>
  <c r="DQ270" i="6" s="1"/>
  <c r="DQ272" i="6" s="1"/>
  <c r="DQ276" i="6" s="1"/>
  <c r="DR267" i="6"/>
  <c r="DR268" i="6" s="1"/>
  <c r="DS191" i="6" l="1"/>
  <c r="DS195" i="6" s="1"/>
  <c r="DS199" i="6" s="1"/>
  <c r="DQ23" i="6"/>
  <c r="DQ13" i="13"/>
  <c r="DR269" i="6"/>
  <c r="DR270" i="6" s="1"/>
  <c r="DR272" i="6" s="1"/>
  <c r="DR276" i="6" s="1"/>
  <c r="DS267" i="6"/>
  <c r="DS268" i="6" s="1"/>
  <c r="DT191" i="6" l="1"/>
  <c r="DT195" i="6" s="1"/>
  <c r="DT199" i="6" s="1"/>
  <c r="DR23" i="6"/>
  <c r="DS269" i="6"/>
  <c r="DS270" i="6" s="1"/>
  <c r="DS272" i="6" s="1"/>
  <c r="DS276" i="6" s="1"/>
  <c r="DR13" i="13"/>
  <c r="DT267" i="6"/>
  <c r="DT268" i="6" s="1"/>
  <c r="DT269" i="6" s="1"/>
  <c r="DT270" i="6" s="1"/>
  <c r="DT272" i="6" s="1"/>
  <c r="DT276" i="6" s="1"/>
  <c r="DU191" i="6" l="1"/>
  <c r="DU195" i="6" s="1"/>
  <c r="DU199" i="6" s="1"/>
  <c r="DS23" i="6"/>
  <c r="DS13" i="13"/>
  <c r="DT13" i="13"/>
  <c r="DT23" i="6"/>
  <c r="DU267" i="6"/>
  <c r="DU268" i="6" s="1"/>
  <c r="DU269" i="6" s="1"/>
  <c r="DU270" i="6" s="1"/>
  <c r="DU272" i="6" s="1"/>
  <c r="DU276" i="6" s="1"/>
  <c r="DV191" i="6" l="1"/>
  <c r="DV195" i="6" s="1"/>
  <c r="DV199" i="6" s="1"/>
  <c r="DV267" i="6"/>
  <c r="DV268" i="6" s="1"/>
  <c r="DU13" i="13"/>
  <c r="DU23" i="6"/>
  <c r="DW191" i="6" l="1"/>
  <c r="DW195" i="6" s="1"/>
  <c r="DW199" i="6" s="1"/>
  <c r="DV269" i="6"/>
  <c r="DV270" i="6" s="1"/>
  <c r="DV272" i="6" s="1"/>
  <c r="DV276" i="6" s="1"/>
  <c r="DW267" i="6"/>
  <c r="DW268" i="6" s="1"/>
  <c r="DX191" i="6" l="1"/>
  <c r="DX195" i="6" s="1"/>
  <c r="DX199" i="6" s="1"/>
  <c r="DV23" i="6"/>
  <c r="DV13" i="13"/>
  <c r="DW269" i="6"/>
  <c r="DW270" i="6" s="1"/>
  <c r="DW272" i="6" s="1"/>
  <c r="DW276" i="6" s="1"/>
  <c r="DX267" i="6"/>
  <c r="DX268" i="6" s="1"/>
  <c r="DY191" i="6" l="1"/>
  <c r="DY195" i="6" s="1"/>
  <c r="DY199" i="6" s="1"/>
  <c r="DW23" i="6"/>
  <c r="DW13" i="13"/>
  <c r="DX269" i="6"/>
  <c r="DX270" i="6" s="1"/>
  <c r="DX272" i="6" s="1"/>
  <c r="DX276" i="6" s="1"/>
  <c r="DY267" i="6"/>
  <c r="DY268" i="6" s="1"/>
  <c r="DZ191" i="6" l="1"/>
  <c r="DZ195" i="6" s="1"/>
  <c r="DZ199" i="6" s="1"/>
  <c r="DX23" i="6"/>
  <c r="DX13" i="13"/>
  <c r="DY269" i="6"/>
  <c r="DY270" i="6" s="1"/>
  <c r="DY272" i="6" s="1"/>
  <c r="DY276" i="6" s="1"/>
  <c r="DZ267" i="6"/>
  <c r="DZ268" i="6" s="1"/>
  <c r="EA191" i="6" l="1"/>
  <c r="EA195" i="6" s="1"/>
  <c r="EA199" i="6" s="1"/>
  <c r="DY23" i="6"/>
  <c r="DZ269" i="6"/>
  <c r="DZ270" i="6" s="1"/>
  <c r="DZ272" i="6" s="1"/>
  <c r="DZ276" i="6" s="1"/>
  <c r="DY13" i="13"/>
  <c r="EA267" i="6"/>
  <c r="EA268" i="6" s="1"/>
  <c r="EB191" i="6" l="1"/>
  <c r="EB195" i="6" s="1"/>
  <c r="EB199" i="6" s="1"/>
  <c r="DZ23" i="6"/>
  <c r="DZ13" i="13"/>
  <c r="EA269" i="6"/>
  <c r="EA270" i="6" s="1"/>
  <c r="EA272" i="6" s="1"/>
  <c r="EA276" i="6" s="1"/>
  <c r="EB267" i="6"/>
  <c r="EB268" i="6" s="1"/>
  <c r="EC191" i="6" l="1"/>
  <c r="EC195" i="6" s="1"/>
  <c r="EC199" i="6" s="1"/>
  <c r="EA23" i="6"/>
  <c r="EA13" i="13"/>
  <c r="EB269" i="6"/>
  <c r="EB270" i="6" s="1"/>
  <c r="EB272" i="6" s="1"/>
  <c r="EB276" i="6" s="1"/>
  <c r="EC267" i="6"/>
  <c r="EC268" i="6" s="1"/>
  <c r="ED191" i="6" l="1"/>
  <c r="ED195" i="6" s="1"/>
  <c r="ED199" i="6" s="1"/>
  <c r="EB23" i="6"/>
  <c r="EC269" i="6"/>
  <c r="EC270" i="6" s="1"/>
  <c r="EC272" i="6" s="1"/>
  <c r="EC276" i="6" s="1"/>
  <c r="EB13" i="13"/>
  <c r="ED267" i="6"/>
  <c r="ED268" i="6" s="1"/>
  <c r="EE191" i="6" l="1"/>
  <c r="EE195" i="6" s="1"/>
  <c r="EE199" i="6" s="1"/>
  <c r="EC23" i="6"/>
  <c r="EC13" i="13"/>
  <c r="ED269" i="6"/>
  <c r="ED270" i="6" s="1"/>
  <c r="ED272" i="6" s="1"/>
  <c r="ED276" i="6" s="1"/>
  <c r="EE267" i="6"/>
  <c r="EE268" i="6" s="1"/>
  <c r="EF191" i="6" l="1"/>
  <c r="EF195" i="6" s="1"/>
  <c r="EF199" i="6" s="1"/>
  <c r="ED23" i="6"/>
  <c r="EE269" i="6"/>
  <c r="EE270" i="6" s="1"/>
  <c r="EE272" i="6" s="1"/>
  <c r="EE276" i="6" s="1"/>
  <c r="ED13" i="13"/>
  <c r="EF267" i="6"/>
  <c r="EF268" i="6" s="1"/>
  <c r="EG191" i="6" l="1"/>
  <c r="EG195" i="6" s="1"/>
  <c r="EG199" i="6" s="1"/>
  <c r="EE13" i="13"/>
  <c r="EE23" i="6"/>
  <c r="EF269" i="6"/>
  <c r="EF270" i="6" s="1"/>
  <c r="EF272" i="6" s="1"/>
  <c r="EF276" i="6" s="1"/>
  <c r="EG267" i="6"/>
  <c r="EG268" i="6" s="1"/>
  <c r="EH191" i="6" l="1"/>
  <c r="EH195" i="6" s="1"/>
  <c r="EH199" i="6" s="1"/>
  <c r="EF23" i="6"/>
  <c r="EF13" i="13"/>
  <c r="EG269" i="6"/>
  <c r="EG270" i="6" s="1"/>
  <c r="EG272" i="6" s="1"/>
  <c r="EG276" i="6" s="1"/>
  <c r="EH267" i="6"/>
  <c r="EH268" i="6" s="1"/>
  <c r="EI191" i="6" l="1"/>
  <c r="EI195" i="6" s="1"/>
  <c r="EI199" i="6" s="1"/>
  <c r="EG23" i="6"/>
  <c r="EH269" i="6"/>
  <c r="EH270" i="6" s="1"/>
  <c r="EH272" i="6" s="1"/>
  <c r="EH276" i="6" s="1"/>
  <c r="EG13" i="13"/>
  <c r="EI267" i="6"/>
  <c r="EI268" i="6" s="1"/>
  <c r="EJ191" i="6" l="1"/>
  <c r="EJ195" i="6" s="1"/>
  <c r="EJ199" i="6" s="1"/>
  <c r="EH13" i="13"/>
  <c r="EH23" i="6"/>
  <c r="EI269" i="6"/>
  <c r="EI270" i="6" s="1"/>
  <c r="EI272" i="6" s="1"/>
  <c r="EI276" i="6" s="1"/>
  <c r="EJ267" i="6"/>
  <c r="EJ268" i="6" s="1"/>
  <c r="EK191" i="6" l="1"/>
  <c r="EK195" i="6" s="1"/>
  <c r="EK199" i="6" s="1"/>
  <c r="EI23" i="6"/>
  <c r="EI13" i="13"/>
  <c r="EJ269" i="6"/>
  <c r="EJ270" i="6" s="1"/>
  <c r="EJ272" i="6" s="1"/>
  <c r="EJ276" i="6" s="1"/>
  <c r="EK267" i="6"/>
  <c r="EK268" i="6" s="1"/>
  <c r="EL191" i="6" l="1"/>
  <c r="EL195" i="6" s="1"/>
  <c r="EL199" i="6" s="1"/>
  <c r="EJ23" i="6"/>
  <c r="EJ13" i="13"/>
  <c r="EK269" i="6"/>
  <c r="EK270" i="6" s="1"/>
  <c r="EK272" i="6" s="1"/>
  <c r="EK276" i="6" s="1"/>
  <c r="EL267" i="6"/>
  <c r="EL268" i="6" s="1"/>
  <c r="EM191" i="6" l="1"/>
  <c r="EM195" i="6" s="1"/>
  <c r="EM199" i="6" s="1"/>
  <c r="EK23" i="6"/>
  <c r="EK13" i="13"/>
  <c r="EL269" i="6"/>
  <c r="EL270" i="6" s="1"/>
  <c r="EL272" i="6" s="1"/>
  <c r="EL276" i="6" s="1"/>
  <c r="EM267" i="6"/>
  <c r="EM268" i="6" s="1"/>
  <c r="EN191" i="6" l="1"/>
  <c r="EN195" i="6" s="1"/>
  <c r="EN199" i="6" s="1"/>
  <c r="EL23" i="6"/>
  <c r="EM269" i="6"/>
  <c r="EM270" i="6" s="1"/>
  <c r="EM272" i="6" s="1"/>
  <c r="EM276" i="6" s="1"/>
  <c r="EL13" i="13"/>
  <c r="EN267" i="6"/>
  <c r="EN268" i="6" s="1"/>
  <c r="EO191" i="6" l="1"/>
  <c r="EO195" i="6" s="1"/>
  <c r="EO199" i="6" s="1"/>
  <c r="EM13" i="13"/>
  <c r="EM23" i="6"/>
  <c r="EN269" i="6"/>
  <c r="EN270" i="6" s="1"/>
  <c r="EN272" i="6" s="1"/>
  <c r="EN276" i="6" s="1"/>
  <c r="EO267" i="6"/>
  <c r="EO268" i="6" s="1"/>
  <c r="EP191" i="6" l="1"/>
  <c r="EP195" i="6" s="1"/>
  <c r="EP199" i="6" s="1"/>
  <c r="EN13" i="13"/>
  <c r="EN23" i="6"/>
  <c r="EO269" i="6"/>
  <c r="EO270" i="6" s="1"/>
  <c r="EO272" i="6" s="1"/>
  <c r="EO276" i="6" s="1"/>
  <c r="EP267" i="6"/>
  <c r="EP268" i="6" s="1"/>
  <c r="EQ191" i="6" l="1"/>
  <c r="EQ195" i="6" s="1"/>
  <c r="EQ199" i="6" s="1"/>
  <c r="EO23" i="6"/>
  <c r="EO13" i="13"/>
  <c r="EP269" i="6"/>
  <c r="EP270" i="6" s="1"/>
  <c r="EP272" i="6" s="1"/>
  <c r="EP276" i="6" s="1"/>
  <c r="EQ267" i="6"/>
  <c r="EQ268" i="6" s="1"/>
  <c r="ER191" i="6" l="1"/>
  <c r="ER195" i="6" s="1"/>
  <c r="ER199" i="6" s="1"/>
  <c r="EP23" i="6"/>
  <c r="EP13" i="13"/>
  <c r="EQ269" i="6"/>
  <c r="EQ270" i="6" s="1"/>
  <c r="EQ272" i="6" s="1"/>
  <c r="EQ276" i="6" s="1"/>
  <c r="ER267" i="6"/>
  <c r="ER268" i="6" s="1"/>
  <c r="ES267" i="6"/>
  <c r="ES268" i="6" s="1"/>
  <c r="ES191" i="6" l="1"/>
  <c r="ES195" i="6" s="1"/>
  <c r="ES199" i="6" s="1"/>
  <c r="EQ13" i="13"/>
  <c r="EQ23" i="6"/>
  <c r="ES269" i="6"/>
  <c r="ES270" i="6" s="1"/>
  <c r="ES272" i="6" s="1"/>
  <c r="ES276" i="6" s="1"/>
  <c r="ER269" i="6"/>
  <c r="ER270" i="6" s="1"/>
  <c r="ER272" i="6" s="1"/>
  <c r="ER276" i="6" s="1"/>
  <c r="ES23" i="6" l="1"/>
  <c r="ER23" i="6"/>
  <c r="ER13" i="13"/>
  <c r="ES13" i="13"/>
  <c r="D137" i="6" l="1"/>
  <c r="E137" i="6" l="1"/>
  <c r="E138" i="6" s="1"/>
  <c r="F137" i="6" l="1"/>
  <c r="E335" i="6"/>
  <c r="F138" i="6" l="1"/>
  <c r="F335" i="6" s="1"/>
  <c r="G137" i="6"/>
  <c r="E339" i="6"/>
  <c r="E341" i="6" s="1"/>
  <c r="E362" i="6" s="1"/>
  <c r="E364" i="6" s="1"/>
  <c r="E145" i="6"/>
  <c r="E25" i="6" l="1"/>
  <c r="E13" i="17"/>
  <c r="F339" i="6"/>
  <c r="F341" i="6" s="1"/>
  <c r="F362" i="6" s="1"/>
  <c r="F145" i="6"/>
  <c r="F176" i="6"/>
  <c r="F180" i="6" s="1"/>
  <c r="E397" i="6"/>
  <c r="E398" i="6" s="1"/>
  <c r="E13" i="22"/>
  <c r="H137" i="6"/>
  <c r="G138" i="6"/>
  <c r="G335" i="6" s="1"/>
  <c r="G178" i="6" l="1"/>
  <c r="F194" i="6"/>
  <c r="F198" i="6" s="1"/>
  <c r="H138" i="6"/>
  <c r="H335" i="6" s="1"/>
  <c r="I137" i="6"/>
  <c r="G339" i="6"/>
  <c r="G341" i="6" s="1"/>
  <c r="G362" i="6" s="1"/>
  <c r="G145" i="6"/>
  <c r="E13" i="35"/>
  <c r="F13" i="22"/>
  <c r="F397" i="6"/>
  <c r="F398" i="6" s="1"/>
  <c r="H178" i="6" l="1"/>
  <c r="G180" i="6"/>
  <c r="G194" i="6" s="1"/>
  <c r="G198" i="6" s="1"/>
  <c r="F223" i="6"/>
  <c r="F200" i="6"/>
  <c r="F355" i="6"/>
  <c r="F356" i="6" s="1"/>
  <c r="F358" i="6" s="1"/>
  <c r="F363" i="6" s="1"/>
  <c r="F364" i="6" s="1"/>
  <c r="F25" i="6" s="1"/>
  <c r="G176" i="6"/>
  <c r="F13" i="35"/>
  <c r="H339" i="6"/>
  <c r="H341" i="6" s="1"/>
  <c r="H362" i="6" s="1"/>
  <c r="H145" i="6"/>
  <c r="G397" i="6"/>
  <c r="G398" i="6" s="1"/>
  <c r="G13" i="22"/>
  <c r="J137" i="6"/>
  <c r="I138" i="6"/>
  <c r="I335" i="6" s="1"/>
  <c r="I178" i="6" l="1"/>
  <c r="H180" i="6"/>
  <c r="F13" i="17"/>
  <c r="G223" i="6"/>
  <c r="G200" i="6"/>
  <c r="H194" i="6"/>
  <c r="H198" i="6" s="1"/>
  <c r="F21" i="6"/>
  <c r="F225" i="6"/>
  <c r="F309" i="6" s="1"/>
  <c r="F310" i="6" s="1"/>
  <c r="F316" i="6" s="1"/>
  <c r="G196" i="6"/>
  <c r="F196" i="6"/>
  <c r="H176" i="6"/>
  <c r="G355" i="6"/>
  <c r="G356" i="6" s="1"/>
  <c r="G358" i="6" s="1"/>
  <c r="G363" i="6" s="1"/>
  <c r="G364" i="6" s="1"/>
  <c r="G13" i="35"/>
  <c r="K137" i="6"/>
  <c r="J138" i="6"/>
  <c r="J335" i="6" s="1"/>
  <c r="I339" i="6"/>
  <c r="I341" i="6" s="1"/>
  <c r="I362" i="6" s="1"/>
  <c r="I145" i="6"/>
  <c r="H397" i="6"/>
  <c r="H398" i="6" s="1"/>
  <c r="H13" i="22"/>
  <c r="H196" i="6" l="1"/>
  <c r="J178" i="6"/>
  <c r="I180" i="6"/>
  <c r="H223" i="6"/>
  <c r="H200" i="6"/>
  <c r="I194" i="6"/>
  <c r="I198" i="6" s="1"/>
  <c r="G21" i="6"/>
  <c r="G225" i="6"/>
  <c r="G13" i="14" s="1"/>
  <c r="F299" i="6"/>
  <c r="F300" i="6" s="1"/>
  <c r="F315" i="6" s="1"/>
  <c r="F287" i="6"/>
  <c r="F289" i="6" s="1"/>
  <c r="F314" i="6" s="1"/>
  <c r="F13" i="14"/>
  <c r="I176" i="6"/>
  <c r="H355" i="6"/>
  <c r="H356" i="6" s="1"/>
  <c r="H358" i="6" s="1"/>
  <c r="H363" i="6" s="1"/>
  <c r="H364" i="6" s="1"/>
  <c r="H25" i="6" s="1"/>
  <c r="G25" i="6"/>
  <c r="G13" i="17"/>
  <c r="H13" i="35"/>
  <c r="L137" i="6"/>
  <c r="K138" i="6"/>
  <c r="K335" i="6" s="1"/>
  <c r="I13" i="22"/>
  <c r="I397" i="6"/>
  <c r="I398" i="6" s="1"/>
  <c r="J339" i="6"/>
  <c r="J341" i="6" s="1"/>
  <c r="J362" i="6" s="1"/>
  <c r="J145" i="6"/>
  <c r="K178" i="6" l="1"/>
  <c r="J180" i="6"/>
  <c r="G287" i="6"/>
  <c r="G289" i="6" s="1"/>
  <c r="G314" i="6" s="1"/>
  <c r="G309" i="6"/>
  <c r="G310" i="6" s="1"/>
  <c r="G316" i="6" s="1"/>
  <c r="G299" i="6"/>
  <c r="G300" i="6" s="1"/>
  <c r="G315" i="6" s="1"/>
  <c r="I223" i="6"/>
  <c r="I200" i="6"/>
  <c r="J194" i="6"/>
  <c r="J198" i="6" s="1"/>
  <c r="I355" i="6"/>
  <c r="I356" i="6" s="1"/>
  <c r="I358" i="6" s="1"/>
  <c r="I363" i="6" s="1"/>
  <c r="I364" i="6" s="1"/>
  <c r="I13" i="17" s="1"/>
  <c r="H21" i="6"/>
  <c r="H225" i="6"/>
  <c r="F317" i="6"/>
  <c r="F13" i="16" s="1"/>
  <c r="I219" i="6"/>
  <c r="J176" i="6"/>
  <c r="I196" i="6"/>
  <c r="H13" i="17"/>
  <c r="J219" i="6"/>
  <c r="I13" i="35"/>
  <c r="J13" i="22"/>
  <c r="J397" i="6"/>
  <c r="J398" i="6" s="1"/>
  <c r="M137" i="6"/>
  <c r="L138" i="6"/>
  <c r="L335" i="6" s="1"/>
  <c r="L339" i="6" s="1"/>
  <c r="K339" i="6"/>
  <c r="K341" i="6" s="1"/>
  <c r="K362" i="6" s="1"/>
  <c r="K145" i="6"/>
  <c r="G317" i="6" l="1"/>
  <c r="G13" i="16" s="1"/>
  <c r="L178" i="6"/>
  <c r="K180" i="6"/>
  <c r="K194" i="6" s="1"/>
  <c r="K198" i="6" s="1"/>
  <c r="I25" i="6"/>
  <c r="J223" i="6"/>
  <c r="J200" i="6"/>
  <c r="H13" i="14"/>
  <c r="H299" i="6"/>
  <c r="H300" i="6" s="1"/>
  <c r="H315" i="6" s="1"/>
  <c r="H287" i="6"/>
  <c r="H289" i="6" s="1"/>
  <c r="H314" i="6" s="1"/>
  <c r="H309" i="6"/>
  <c r="H310" i="6" s="1"/>
  <c r="H316" i="6" s="1"/>
  <c r="J355" i="6"/>
  <c r="J356" i="6" s="1"/>
  <c r="J358" i="6" s="1"/>
  <c r="J363" i="6" s="1"/>
  <c r="J364" i="6" s="1"/>
  <c r="J25" i="6" s="1"/>
  <c r="I21" i="6"/>
  <c r="I225" i="6"/>
  <c r="F24" i="6"/>
  <c r="K176" i="6"/>
  <c r="J196" i="6"/>
  <c r="K219" i="6"/>
  <c r="J13" i="35"/>
  <c r="K397" i="6"/>
  <c r="K398" i="6" s="1"/>
  <c r="K13" i="22"/>
  <c r="L341" i="6"/>
  <c r="L362" i="6" s="1"/>
  <c r="L145" i="6"/>
  <c r="M138" i="6"/>
  <c r="M335" i="6" s="1"/>
  <c r="N137" i="6"/>
  <c r="G24" i="6" l="1"/>
  <c r="M178" i="6"/>
  <c r="L180" i="6"/>
  <c r="L194" i="6" s="1"/>
  <c r="L198" i="6" s="1"/>
  <c r="H317" i="6"/>
  <c r="H24" i="6" s="1"/>
  <c r="K223" i="6"/>
  <c r="K200" i="6"/>
  <c r="J21" i="6"/>
  <c r="J225" i="6"/>
  <c r="J309" i="6" s="1"/>
  <c r="J310" i="6" s="1"/>
  <c r="J316" i="6" s="1"/>
  <c r="J13" i="17"/>
  <c r="I309" i="6"/>
  <c r="I310" i="6" s="1"/>
  <c r="I316" i="6" s="1"/>
  <c r="I299" i="6"/>
  <c r="I300" i="6" s="1"/>
  <c r="I315" i="6" s="1"/>
  <c r="I13" i="14"/>
  <c r="I287" i="6"/>
  <c r="I289" i="6" s="1"/>
  <c r="I314" i="6" s="1"/>
  <c r="K13" i="35"/>
  <c r="M339" i="6"/>
  <c r="M341" i="6" s="1"/>
  <c r="M362" i="6" s="1"/>
  <c r="M145" i="6"/>
  <c r="L13" i="22"/>
  <c r="L397" i="6"/>
  <c r="L398" i="6" s="1"/>
  <c r="N138" i="6"/>
  <c r="N335" i="6" s="1"/>
  <c r="O137" i="6"/>
  <c r="H13" i="16" l="1"/>
  <c r="N178" i="6"/>
  <c r="M180" i="6"/>
  <c r="M194" i="6" s="1"/>
  <c r="M198" i="6" s="1"/>
  <c r="L355" i="6"/>
  <c r="L356" i="6" s="1"/>
  <c r="L358" i="6" s="1"/>
  <c r="L363" i="6" s="1"/>
  <c r="L364" i="6" s="1"/>
  <c r="L25" i="6" s="1"/>
  <c r="J299" i="6"/>
  <c r="J300" i="6" s="1"/>
  <c r="J315" i="6" s="1"/>
  <c r="J287" i="6"/>
  <c r="J289" i="6" s="1"/>
  <c r="J314" i="6" s="1"/>
  <c r="J13" i="14"/>
  <c r="L223" i="6"/>
  <c r="L200" i="6"/>
  <c r="K21" i="6"/>
  <c r="K225" i="6"/>
  <c r="L219" i="6"/>
  <c r="M176" i="6"/>
  <c r="K355" i="6"/>
  <c r="K356" i="6" s="1"/>
  <c r="K358" i="6" s="1"/>
  <c r="K363" i="6" s="1"/>
  <c r="K364" i="6" s="1"/>
  <c r="K25" i="6" s="1"/>
  <c r="L176" i="6"/>
  <c r="I317" i="6"/>
  <c r="I13" i="16" s="1"/>
  <c r="K196" i="6"/>
  <c r="L196" i="6"/>
  <c r="M219" i="6"/>
  <c r="N339" i="6"/>
  <c r="N341" i="6" s="1"/>
  <c r="N362" i="6" s="1"/>
  <c r="N145" i="6"/>
  <c r="P137" i="6"/>
  <c r="O138" i="6"/>
  <c r="O335" i="6" s="1"/>
  <c r="M397" i="6"/>
  <c r="M398" i="6" s="1"/>
  <c r="M13" i="22"/>
  <c r="L13" i="35"/>
  <c r="L13" i="17" l="1"/>
  <c r="J317" i="6"/>
  <c r="J24" i="6" s="1"/>
  <c r="O178" i="6"/>
  <c r="N180" i="6"/>
  <c r="N194" i="6" s="1"/>
  <c r="N198" i="6" s="1"/>
  <c r="M355" i="6"/>
  <c r="M356" i="6" s="1"/>
  <c r="M358" i="6" s="1"/>
  <c r="M363" i="6" s="1"/>
  <c r="M364" i="6" s="1"/>
  <c r="M25" i="6" s="1"/>
  <c r="L21" i="6"/>
  <c r="L225" i="6"/>
  <c r="L13" i="14" s="1"/>
  <c r="M223" i="6"/>
  <c r="M200" i="6"/>
  <c r="K13" i="14"/>
  <c r="K13" i="17"/>
  <c r="N176" i="6"/>
  <c r="M196" i="6"/>
  <c r="I24" i="6"/>
  <c r="K287" i="6"/>
  <c r="K289" i="6" s="1"/>
  <c r="K314" i="6" s="1"/>
  <c r="K299" i="6"/>
  <c r="K300" i="6" s="1"/>
  <c r="K315" i="6" s="1"/>
  <c r="K309" i="6"/>
  <c r="K310" i="6" s="1"/>
  <c r="K316" i="6" s="1"/>
  <c r="N219" i="6"/>
  <c r="O339" i="6"/>
  <c r="O341" i="6" s="1"/>
  <c r="O362" i="6" s="1"/>
  <c r="O145" i="6"/>
  <c r="M13" i="35"/>
  <c r="Q137" i="6"/>
  <c r="P138" i="6"/>
  <c r="P335" i="6" s="1"/>
  <c r="N13" i="22"/>
  <c r="N397" i="6"/>
  <c r="N398" i="6" s="1"/>
  <c r="M13" i="17" l="1"/>
  <c r="J13" i="16"/>
  <c r="P178" i="6"/>
  <c r="O180" i="6"/>
  <c r="O194" i="6" s="1"/>
  <c r="O198" i="6" s="1"/>
  <c r="M21" i="6"/>
  <c r="M225" i="6"/>
  <c r="M309" i="6" s="1"/>
  <c r="M310" i="6" s="1"/>
  <c r="M316" i="6" s="1"/>
  <c r="N223" i="6"/>
  <c r="N200" i="6"/>
  <c r="L299" i="6"/>
  <c r="L300" i="6" s="1"/>
  <c r="L315" i="6" s="1"/>
  <c r="L287" i="6"/>
  <c r="L289" i="6" s="1"/>
  <c r="L314" i="6" s="1"/>
  <c r="L309" i="6"/>
  <c r="L310" i="6" s="1"/>
  <c r="L316" i="6" s="1"/>
  <c r="K317" i="6"/>
  <c r="K24" i="6" s="1"/>
  <c r="N13" i="35"/>
  <c r="P339" i="6"/>
  <c r="P341" i="6" s="1"/>
  <c r="P362" i="6" s="1"/>
  <c r="P145" i="6"/>
  <c r="Q138" i="6"/>
  <c r="Q335" i="6" s="1"/>
  <c r="R137" i="6"/>
  <c r="O397" i="6"/>
  <c r="O398" i="6" s="1"/>
  <c r="O13" i="22"/>
  <c r="M13" i="14" l="1"/>
  <c r="M287" i="6"/>
  <c r="M289" i="6" s="1"/>
  <c r="M314" i="6" s="1"/>
  <c r="Q178" i="6"/>
  <c r="P180" i="6"/>
  <c r="P194" i="6" s="1"/>
  <c r="P198" i="6" s="1"/>
  <c r="N21" i="6"/>
  <c r="N225" i="6"/>
  <c r="O223" i="6"/>
  <c r="O200" i="6"/>
  <c r="M299" i="6"/>
  <c r="M300" i="6" s="1"/>
  <c r="M315" i="6" s="1"/>
  <c r="L317" i="6"/>
  <c r="L13" i="16" s="1"/>
  <c r="O176" i="6"/>
  <c r="O219" i="6"/>
  <c r="K13" i="16"/>
  <c r="O13" i="35"/>
  <c r="R138" i="6"/>
  <c r="R335" i="6" s="1"/>
  <c r="S137" i="6"/>
  <c r="Q339" i="6"/>
  <c r="Q341" i="6" s="1"/>
  <c r="Q362" i="6" s="1"/>
  <c r="Q145" i="6"/>
  <c r="P397" i="6"/>
  <c r="P398" i="6" s="1"/>
  <c r="P13" i="22"/>
  <c r="M317" i="6" l="1"/>
  <c r="M13" i="16" s="1"/>
  <c r="R178" i="6"/>
  <c r="Q180" i="6"/>
  <c r="Q194" i="6" s="1"/>
  <c r="Q198" i="6" s="1"/>
  <c r="P223" i="6"/>
  <c r="P200" i="6"/>
  <c r="O21" i="6"/>
  <c r="O225" i="6"/>
  <c r="L24" i="6"/>
  <c r="N196" i="6"/>
  <c r="N355" i="6"/>
  <c r="N356" i="6" s="1"/>
  <c r="N358" i="6" s="1"/>
  <c r="N363" i="6" s="1"/>
  <c r="N364" i="6" s="1"/>
  <c r="N13" i="17" s="1"/>
  <c r="P219" i="6"/>
  <c r="P13" i="35"/>
  <c r="R339" i="6"/>
  <c r="R341" i="6" s="1"/>
  <c r="R362" i="6" s="1"/>
  <c r="R145" i="6"/>
  <c r="Q13" i="22"/>
  <c r="Q397" i="6"/>
  <c r="Q398" i="6" s="1"/>
  <c r="S138" i="6"/>
  <c r="S335" i="6" s="1"/>
  <c r="T137" i="6"/>
  <c r="M24" i="6" l="1"/>
  <c r="Q223" i="6"/>
  <c r="Q200" i="6"/>
  <c r="P21" i="6"/>
  <c r="P225" i="6"/>
  <c r="P176" i="6"/>
  <c r="N299" i="6"/>
  <c r="N300" i="6" s="1"/>
  <c r="N315" i="6" s="1"/>
  <c r="N287" i="6"/>
  <c r="N289" i="6" s="1"/>
  <c r="N314" i="6" s="1"/>
  <c r="N25" i="6"/>
  <c r="O196" i="6"/>
  <c r="O355" i="6"/>
  <c r="O356" i="6" s="1"/>
  <c r="O358" i="6" s="1"/>
  <c r="O363" i="6" s="1"/>
  <c r="O364" i="6" s="1"/>
  <c r="O25" i="6" s="1"/>
  <c r="N309" i="6"/>
  <c r="N310" i="6" s="1"/>
  <c r="N316" i="6" s="1"/>
  <c r="N13" i="14"/>
  <c r="P355" i="6"/>
  <c r="P356" i="6" s="1"/>
  <c r="P358" i="6" s="1"/>
  <c r="P363" i="6" s="1"/>
  <c r="P364" i="6" s="1"/>
  <c r="P25" i="6" s="1"/>
  <c r="Q176" i="6"/>
  <c r="Q219" i="6"/>
  <c r="Q13" i="35"/>
  <c r="S339" i="6"/>
  <c r="S341" i="6" s="1"/>
  <c r="S362" i="6" s="1"/>
  <c r="S145" i="6"/>
  <c r="T138" i="6"/>
  <c r="T335" i="6" s="1"/>
  <c r="U137" i="6"/>
  <c r="R397" i="6"/>
  <c r="R398" i="6" s="1"/>
  <c r="R13" i="22"/>
  <c r="Q21" i="6" l="1"/>
  <c r="Q225" i="6"/>
  <c r="N317" i="6"/>
  <c r="N13" i="16" s="1"/>
  <c r="O287" i="6"/>
  <c r="O289" i="6" s="1"/>
  <c r="O314" i="6" s="1"/>
  <c r="O13" i="17"/>
  <c r="Q355" i="6"/>
  <c r="Q356" i="6" s="1"/>
  <c r="Q358" i="6" s="1"/>
  <c r="Q363" i="6" s="1"/>
  <c r="Q364" i="6" s="1"/>
  <c r="Q25" i="6" s="1"/>
  <c r="O299" i="6"/>
  <c r="O300" i="6" s="1"/>
  <c r="O315" i="6" s="1"/>
  <c r="O309" i="6"/>
  <c r="O310" i="6" s="1"/>
  <c r="O316" i="6" s="1"/>
  <c r="O13" i="14"/>
  <c r="P13" i="17"/>
  <c r="P196" i="6"/>
  <c r="R176" i="6"/>
  <c r="R180" i="6" s="1"/>
  <c r="R219" i="6"/>
  <c r="S176" i="6"/>
  <c r="R13" i="35"/>
  <c r="U138" i="6"/>
  <c r="U335" i="6" s="1"/>
  <c r="V137" i="6"/>
  <c r="T339" i="6"/>
  <c r="T341" i="6" s="1"/>
  <c r="T362" i="6" s="1"/>
  <c r="T145" i="6"/>
  <c r="S13" i="22"/>
  <c r="S397" i="6"/>
  <c r="S398" i="6" s="1"/>
  <c r="R194" i="6" l="1"/>
  <c r="R198" i="6" s="1"/>
  <c r="R223" i="6" s="1"/>
  <c r="R21" i="6" s="1"/>
  <c r="S178" i="6"/>
  <c r="R214" i="6"/>
  <c r="R224" i="6" s="1"/>
  <c r="R22" i="6" s="1"/>
  <c r="P13" i="14"/>
  <c r="N24" i="6"/>
  <c r="O317" i="6"/>
  <c r="O24" i="6" s="1"/>
  <c r="P309" i="6"/>
  <c r="P310" i="6" s="1"/>
  <c r="P316" i="6" s="1"/>
  <c r="P287" i="6"/>
  <c r="P289" i="6" s="1"/>
  <c r="P314" i="6" s="1"/>
  <c r="Q196" i="6"/>
  <c r="P299" i="6"/>
  <c r="P300" i="6" s="1"/>
  <c r="P315" i="6" s="1"/>
  <c r="Q13" i="17"/>
  <c r="S219" i="6"/>
  <c r="T176" i="6"/>
  <c r="S13" i="35"/>
  <c r="U339" i="6"/>
  <c r="U341" i="6" s="1"/>
  <c r="U362" i="6" s="1"/>
  <c r="U145" i="6"/>
  <c r="T13" i="22"/>
  <c r="T397" i="6"/>
  <c r="T398" i="6" s="1"/>
  <c r="W137" i="6"/>
  <c r="V138" i="6"/>
  <c r="V335" i="6" s="1"/>
  <c r="R196" i="6" l="1"/>
  <c r="R200" i="6"/>
  <c r="T178" i="6"/>
  <c r="S180" i="6"/>
  <c r="R225" i="6"/>
  <c r="R309" i="6" s="1"/>
  <c r="R310" i="6" s="1"/>
  <c r="R316" i="6" s="1"/>
  <c r="Q13" i="14"/>
  <c r="S194" i="6"/>
  <c r="S198" i="6" s="1"/>
  <c r="S223" i="6" s="1"/>
  <c r="S21" i="6" s="1"/>
  <c r="Q287" i="6"/>
  <c r="Q289" i="6" s="1"/>
  <c r="Q314" i="6" s="1"/>
  <c r="O13" i="16"/>
  <c r="R355" i="6"/>
  <c r="R356" i="6" s="1"/>
  <c r="R358" i="6" s="1"/>
  <c r="R363" i="6" s="1"/>
  <c r="R364" i="6" s="1"/>
  <c r="R13" i="17" s="1"/>
  <c r="P317" i="6"/>
  <c r="P13" i="16" s="1"/>
  <c r="Q309" i="6"/>
  <c r="Q310" i="6" s="1"/>
  <c r="Q316" i="6" s="1"/>
  <c r="Q299" i="6"/>
  <c r="Q300" i="6" s="1"/>
  <c r="Q315" i="6" s="1"/>
  <c r="T219" i="6"/>
  <c r="U176" i="6"/>
  <c r="T13" i="35"/>
  <c r="W138" i="6"/>
  <c r="W335" i="6" s="1"/>
  <c r="X137" i="6"/>
  <c r="V339" i="6"/>
  <c r="V341" i="6" s="1"/>
  <c r="V362" i="6" s="1"/>
  <c r="V145" i="6"/>
  <c r="U13" i="22"/>
  <c r="U397" i="6"/>
  <c r="U398" i="6" s="1"/>
  <c r="U178" i="6" l="1"/>
  <c r="T180" i="6"/>
  <c r="T194" i="6" s="1"/>
  <c r="R299" i="6"/>
  <c r="R300" i="6" s="1"/>
  <c r="R315" i="6" s="1"/>
  <c r="R287" i="6"/>
  <c r="R289" i="6" s="1"/>
  <c r="R314" i="6" s="1"/>
  <c r="R13" i="14"/>
  <c r="S200" i="6"/>
  <c r="S214" i="6"/>
  <c r="S224" i="6" s="1"/>
  <c r="S22" i="6" s="1"/>
  <c r="S196" i="6"/>
  <c r="S355" i="6"/>
  <c r="S356" i="6" s="1"/>
  <c r="S358" i="6" s="1"/>
  <c r="S363" i="6" s="1"/>
  <c r="S364" i="6" s="1"/>
  <c r="S25" i="6" s="1"/>
  <c r="R25" i="6"/>
  <c r="P24" i="6"/>
  <c r="Q317" i="6"/>
  <c r="Q13" i="16" s="1"/>
  <c r="U219" i="6"/>
  <c r="U13" i="35"/>
  <c r="W339" i="6"/>
  <c r="W341" i="6" s="1"/>
  <c r="W362" i="6" s="1"/>
  <c r="W145" i="6"/>
  <c r="V397" i="6"/>
  <c r="V398" i="6" s="1"/>
  <c r="V13" i="22"/>
  <c r="Y137" i="6"/>
  <c r="X138" i="6"/>
  <c r="X335" i="6" s="1"/>
  <c r="V178" i="6" l="1"/>
  <c r="U180" i="6"/>
  <c r="R317" i="6"/>
  <c r="R24" i="6" s="1"/>
  <c r="S225" i="6"/>
  <c r="S13" i="14" s="1"/>
  <c r="T355" i="6"/>
  <c r="T356" i="6" s="1"/>
  <c r="T358" i="6" s="1"/>
  <c r="T363" i="6" s="1"/>
  <c r="T364" i="6" s="1"/>
  <c r="T25" i="6" s="1"/>
  <c r="T198" i="6"/>
  <c r="T223" i="6" s="1"/>
  <c r="T21" i="6" s="1"/>
  <c r="U194" i="6"/>
  <c r="U198" i="6" s="1"/>
  <c r="U223" i="6" s="1"/>
  <c r="U21" i="6" s="1"/>
  <c r="T196" i="6"/>
  <c r="S13" i="17"/>
  <c r="Q24" i="6"/>
  <c r="V176" i="6"/>
  <c r="V219" i="6"/>
  <c r="V13" i="35"/>
  <c r="Y138" i="6"/>
  <c r="Y335" i="6" s="1"/>
  <c r="Z137" i="6"/>
  <c r="X339" i="6"/>
  <c r="X341" i="6" s="1"/>
  <c r="X362" i="6" s="1"/>
  <c r="X145" i="6"/>
  <c r="W13" i="22"/>
  <c r="W397" i="6"/>
  <c r="W398" i="6" s="1"/>
  <c r="W178" i="6" l="1"/>
  <c r="V180" i="6"/>
  <c r="R13" i="16"/>
  <c r="S299" i="6"/>
  <c r="S300" i="6" s="1"/>
  <c r="S315" i="6" s="1"/>
  <c r="S287" i="6"/>
  <c r="S289" i="6" s="1"/>
  <c r="S314" i="6" s="1"/>
  <c r="S309" i="6"/>
  <c r="S310" i="6" s="1"/>
  <c r="S316" i="6" s="1"/>
  <c r="U200" i="6"/>
  <c r="T200" i="6"/>
  <c r="T214" i="6"/>
  <c r="T224" i="6" s="1"/>
  <c r="T22" i="6" s="1"/>
  <c r="U214" i="6"/>
  <c r="U224" i="6" s="1"/>
  <c r="U22" i="6" s="1"/>
  <c r="T13" i="17"/>
  <c r="U355" i="6"/>
  <c r="U356" i="6" s="1"/>
  <c r="U358" i="6" s="1"/>
  <c r="U363" i="6" s="1"/>
  <c r="U364" i="6" s="1"/>
  <c r="U13" i="17" s="1"/>
  <c r="U196" i="6"/>
  <c r="W176" i="6"/>
  <c r="W219" i="6"/>
  <c r="X176" i="6"/>
  <c r="W13" i="35"/>
  <c r="Y339" i="6"/>
  <c r="Y341" i="6" s="1"/>
  <c r="Y362" i="6" s="1"/>
  <c r="Y145" i="6"/>
  <c r="X13" i="22"/>
  <c r="X397" i="6"/>
  <c r="X398" i="6" s="1"/>
  <c r="AA137" i="6"/>
  <c r="Z138" i="6"/>
  <c r="Z335" i="6" s="1"/>
  <c r="X178" i="6" l="1"/>
  <c r="W180" i="6"/>
  <c r="S317" i="6"/>
  <c r="S13" i="16" s="1"/>
  <c r="T225" i="6"/>
  <c r="T287" i="6" s="1"/>
  <c r="T289" i="6" s="1"/>
  <c r="T314" i="6" s="1"/>
  <c r="U225" i="6"/>
  <c r="U299" i="6" s="1"/>
  <c r="U300" i="6" s="1"/>
  <c r="U315" i="6" s="1"/>
  <c r="T299" i="6"/>
  <c r="T300" i="6" s="1"/>
  <c r="T315" i="6" s="1"/>
  <c r="U25" i="6"/>
  <c r="V194" i="6"/>
  <c r="V198" i="6" s="1"/>
  <c r="V223" i="6" s="1"/>
  <c r="V21" i="6" s="1"/>
  <c r="X219" i="6"/>
  <c r="X13" i="35"/>
  <c r="AA138" i="6"/>
  <c r="AA335" i="6" s="1"/>
  <c r="AB137" i="6"/>
  <c r="Z339" i="6"/>
  <c r="Z341" i="6" s="1"/>
  <c r="Z362" i="6" s="1"/>
  <c r="Z145" i="6"/>
  <c r="Y13" i="22"/>
  <c r="Y397" i="6"/>
  <c r="Y398" i="6" s="1"/>
  <c r="T13" i="14" l="1"/>
  <c r="T309" i="6"/>
  <c r="T310" i="6" s="1"/>
  <c r="T316" i="6" s="1"/>
  <c r="T317" i="6" s="1"/>
  <c r="T13" i="16" s="1"/>
  <c r="Y178" i="6"/>
  <c r="X180" i="6"/>
  <c r="S24" i="6"/>
  <c r="U287" i="6"/>
  <c r="U289" i="6" s="1"/>
  <c r="U314" i="6" s="1"/>
  <c r="U13" i="14"/>
  <c r="U309" i="6"/>
  <c r="U310" i="6" s="1"/>
  <c r="U316" i="6" s="1"/>
  <c r="V200" i="6"/>
  <c r="V214" i="6"/>
  <c r="V224" i="6" s="1"/>
  <c r="V22" i="6" s="1"/>
  <c r="V196" i="6"/>
  <c r="V355" i="6"/>
  <c r="V356" i="6" s="1"/>
  <c r="V358" i="6" s="1"/>
  <c r="V363" i="6" s="1"/>
  <c r="V364" i="6" s="1"/>
  <c r="V25" i="6" s="1"/>
  <c r="W194" i="6"/>
  <c r="Y219" i="6"/>
  <c r="Y176" i="6"/>
  <c r="Z176" i="6"/>
  <c r="Z219" i="6"/>
  <c r="Y13" i="35"/>
  <c r="AA339" i="6"/>
  <c r="AA341" i="6" s="1"/>
  <c r="AA362" i="6" s="1"/>
  <c r="AA145" i="6"/>
  <c r="Z13" i="22"/>
  <c r="Z397" i="6"/>
  <c r="Z398" i="6" s="1"/>
  <c r="AC137" i="6"/>
  <c r="AB138" i="6"/>
  <c r="AB335" i="6" s="1"/>
  <c r="Z178" i="6" l="1"/>
  <c r="Y180" i="6"/>
  <c r="U317" i="6"/>
  <c r="U13" i="16" s="1"/>
  <c r="V225" i="6"/>
  <c r="T24" i="6"/>
  <c r="V13" i="17"/>
  <c r="W355" i="6"/>
  <c r="W356" i="6" s="1"/>
  <c r="W358" i="6" s="1"/>
  <c r="W363" i="6" s="1"/>
  <c r="W364" i="6" s="1"/>
  <c r="W25" i="6" s="1"/>
  <c r="W198" i="6"/>
  <c r="W223" i="6" s="1"/>
  <c r="W21" i="6" s="1"/>
  <c r="X194" i="6"/>
  <c r="W196" i="6"/>
  <c r="Z13" i="35"/>
  <c r="AD137" i="6"/>
  <c r="AC138" i="6"/>
  <c r="AC335" i="6" s="1"/>
  <c r="AB339" i="6"/>
  <c r="AB341" i="6" s="1"/>
  <c r="AB362" i="6" s="1"/>
  <c r="AB145" i="6"/>
  <c r="AA13" i="22"/>
  <c r="AA397" i="6"/>
  <c r="AA398" i="6" s="1"/>
  <c r="AA178" i="6" l="1"/>
  <c r="Z180" i="6"/>
  <c r="U24" i="6"/>
  <c r="V13" i="14"/>
  <c r="V299" i="6"/>
  <c r="V300" i="6" s="1"/>
  <c r="V315" i="6" s="1"/>
  <c r="V309" i="6"/>
  <c r="V310" i="6" s="1"/>
  <c r="V316" i="6" s="1"/>
  <c r="V287" i="6"/>
  <c r="V289" i="6" s="1"/>
  <c r="V314" i="6" s="1"/>
  <c r="W200" i="6"/>
  <c r="W214" i="6"/>
  <c r="W224" i="6" s="1"/>
  <c r="W22" i="6" s="1"/>
  <c r="W13" i="17"/>
  <c r="X355" i="6"/>
  <c r="X356" i="6" s="1"/>
  <c r="X358" i="6" s="1"/>
  <c r="X363" i="6" s="1"/>
  <c r="X364" i="6" s="1"/>
  <c r="X198" i="6"/>
  <c r="X223" i="6" s="1"/>
  <c r="X21" i="6" s="1"/>
  <c r="Y194" i="6"/>
  <c r="X196" i="6"/>
  <c r="AA219" i="6"/>
  <c r="AA176" i="6"/>
  <c r="AA13" i="35"/>
  <c r="AE137" i="6"/>
  <c r="AD138" i="6"/>
  <c r="AD335" i="6" s="1"/>
  <c r="AB397" i="6"/>
  <c r="AB398" i="6" s="1"/>
  <c r="AB13" i="22"/>
  <c r="AC339" i="6"/>
  <c r="AC341" i="6" s="1"/>
  <c r="AC362" i="6" s="1"/>
  <c r="AC145" i="6"/>
  <c r="AB178" i="6" l="1"/>
  <c r="AA180" i="6"/>
  <c r="AA194" i="6" s="1"/>
  <c r="AA198" i="6" s="1"/>
  <c r="AA223" i="6" s="1"/>
  <c r="AA21" i="6" s="1"/>
  <c r="W225" i="6"/>
  <c r="W13" i="14" s="1"/>
  <c r="V317" i="6"/>
  <c r="V24" i="6" s="1"/>
  <c r="X200" i="6"/>
  <c r="X214" i="6"/>
  <c r="X224" i="6" s="1"/>
  <c r="X22" i="6" s="1"/>
  <c r="Y355" i="6"/>
  <c r="Y356" i="6" s="1"/>
  <c r="Y358" i="6" s="1"/>
  <c r="Y363" i="6" s="1"/>
  <c r="Y364" i="6" s="1"/>
  <c r="Y198" i="6"/>
  <c r="Y223" i="6" s="1"/>
  <c r="Y21" i="6" s="1"/>
  <c r="X25" i="6"/>
  <c r="X13" i="17"/>
  <c r="Y196" i="6"/>
  <c r="Z194" i="6"/>
  <c r="Z198" i="6" s="1"/>
  <c r="Z223" i="6" s="1"/>
  <c r="Z21" i="6" s="1"/>
  <c r="AB219" i="6"/>
  <c r="AB176" i="6"/>
  <c r="AC397" i="6"/>
  <c r="AC398" i="6" s="1"/>
  <c r="AC13" i="22"/>
  <c r="AF137" i="6"/>
  <c r="AE138" i="6"/>
  <c r="AE335" i="6" s="1"/>
  <c r="AD339" i="6"/>
  <c r="AD341" i="6" s="1"/>
  <c r="AD362" i="6" s="1"/>
  <c r="AD145" i="6"/>
  <c r="AB13" i="35"/>
  <c r="AC178" i="6" l="1"/>
  <c r="AB180" i="6"/>
  <c r="AB194" i="6" s="1"/>
  <c r="X225" i="6"/>
  <c r="X287" i="6" s="1"/>
  <c r="X289" i="6" s="1"/>
  <c r="X314" i="6" s="1"/>
  <c r="V13" i="16"/>
  <c r="W309" i="6"/>
  <c r="W310" i="6" s="1"/>
  <c r="W316" i="6" s="1"/>
  <c r="W287" i="6"/>
  <c r="W289" i="6" s="1"/>
  <c r="W314" i="6" s="1"/>
  <c r="W299" i="6"/>
  <c r="W300" i="6" s="1"/>
  <c r="W315" i="6" s="1"/>
  <c r="Y200" i="6"/>
  <c r="AA200" i="6"/>
  <c r="Z200" i="6"/>
  <c r="Z214" i="6"/>
  <c r="Z224" i="6" s="1"/>
  <c r="Z22" i="6" s="1"/>
  <c r="Y214" i="6"/>
  <c r="Y224" i="6" s="1"/>
  <c r="Y22" i="6" s="1"/>
  <c r="AA214" i="6"/>
  <c r="AA224" i="6" s="1"/>
  <c r="AA22" i="6" s="1"/>
  <c r="Z355" i="6"/>
  <c r="Z356" i="6" s="1"/>
  <c r="Z358" i="6" s="1"/>
  <c r="Z363" i="6" s="1"/>
  <c r="Z364" i="6" s="1"/>
  <c r="Z25" i="6" s="1"/>
  <c r="Y25" i="6"/>
  <c r="Y13" i="17"/>
  <c r="Z196" i="6"/>
  <c r="AA196" i="6"/>
  <c r="AA355" i="6"/>
  <c r="AA356" i="6" s="1"/>
  <c r="AA358" i="6" s="1"/>
  <c r="AA363" i="6" s="1"/>
  <c r="AA364" i="6" s="1"/>
  <c r="AA25" i="6" s="1"/>
  <c r="AC219" i="6"/>
  <c r="AC13" i="35"/>
  <c r="AD397" i="6"/>
  <c r="AD398" i="6" s="1"/>
  <c r="AD13" i="22"/>
  <c r="AE339" i="6"/>
  <c r="AE341" i="6" s="1"/>
  <c r="AE362" i="6" s="1"/>
  <c r="AE145" i="6"/>
  <c r="AF138" i="6"/>
  <c r="AF335" i="6" s="1"/>
  <c r="AG137" i="6"/>
  <c r="AD178" i="6" l="1"/>
  <c r="AC180" i="6"/>
  <c r="X309" i="6"/>
  <c r="X310" i="6" s="1"/>
  <c r="X316" i="6" s="1"/>
  <c r="X13" i="14"/>
  <c r="X299" i="6"/>
  <c r="X300" i="6" s="1"/>
  <c r="X315" i="6" s="1"/>
  <c r="Z225" i="6"/>
  <c r="Z287" i="6" s="1"/>
  <c r="Z289" i="6" s="1"/>
  <c r="Z314" i="6" s="1"/>
  <c r="AA225" i="6"/>
  <c r="AA309" i="6" s="1"/>
  <c r="AA310" i="6" s="1"/>
  <c r="AA316" i="6" s="1"/>
  <c r="Y225" i="6"/>
  <c r="Y13" i="14" s="1"/>
  <c r="W317" i="6"/>
  <c r="Z13" i="17"/>
  <c r="AB355" i="6"/>
  <c r="AB356" i="6" s="1"/>
  <c r="AB358" i="6" s="1"/>
  <c r="AB363" i="6" s="1"/>
  <c r="AB364" i="6" s="1"/>
  <c r="AB13" i="17" s="1"/>
  <c r="AB198" i="6"/>
  <c r="AB223" i="6" s="1"/>
  <c r="AB21" i="6" s="1"/>
  <c r="AA13" i="17"/>
  <c r="AD219" i="6"/>
  <c r="AB196" i="6"/>
  <c r="AC176" i="6"/>
  <c r="AF339" i="6"/>
  <c r="AF341" i="6" s="1"/>
  <c r="AF362" i="6" s="1"/>
  <c r="AF145" i="6"/>
  <c r="AE13" i="22"/>
  <c r="AE397" i="6"/>
  <c r="AE398" i="6" s="1"/>
  <c r="AH137" i="6"/>
  <c r="AG138" i="6"/>
  <c r="AG335" i="6" s="1"/>
  <c r="AD13" i="35"/>
  <c r="Y299" i="6" l="1"/>
  <c r="Y300" i="6" s="1"/>
  <c r="Y315" i="6" s="1"/>
  <c r="Y309" i="6"/>
  <c r="Y310" i="6" s="1"/>
  <c r="Y316" i="6" s="1"/>
  <c r="X317" i="6"/>
  <c r="X13" i="16" s="1"/>
  <c r="AA287" i="6"/>
  <c r="AA289" i="6" s="1"/>
  <c r="AA314" i="6" s="1"/>
  <c r="Y287" i="6"/>
  <c r="Y289" i="6" s="1"/>
  <c r="Y314" i="6" s="1"/>
  <c r="AA299" i="6"/>
  <c r="AA300" i="6" s="1"/>
  <c r="AA315" i="6" s="1"/>
  <c r="AA13" i="14"/>
  <c r="Z13" i="14"/>
  <c r="Z299" i="6"/>
  <c r="Z300" i="6" s="1"/>
  <c r="Z315" i="6" s="1"/>
  <c r="Z309" i="6"/>
  <c r="Z310" i="6" s="1"/>
  <c r="Z316" i="6" s="1"/>
  <c r="W13" i="16"/>
  <c r="W24" i="6"/>
  <c r="AB200" i="6"/>
  <c r="AB25" i="6"/>
  <c r="AB214" i="6"/>
  <c r="AB224" i="6" s="1"/>
  <c r="AB22" i="6" s="1"/>
  <c r="AC194" i="6"/>
  <c r="AC196" i="6" s="1"/>
  <c r="AE219" i="6"/>
  <c r="AD176" i="6"/>
  <c r="AD180" i="6" s="1"/>
  <c r="AH138" i="6"/>
  <c r="AH335" i="6" s="1"/>
  <c r="AI137" i="6"/>
  <c r="AE13" i="35"/>
  <c r="AG339" i="6"/>
  <c r="AG341" i="6" s="1"/>
  <c r="AG362" i="6" s="1"/>
  <c r="AG145" i="6"/>
  <c r="AF13" i="22"/>
  <c r="AF397" i="6"/>
  <c r="AF398" i="6" s="1"/>
  <c r="Y317" i="6" l="1"/>
  <c r="Y13" i="16" s="1"/>
  <c r="AE178" i="6"/>
  <c r="X24" i="6"/>
  <c r="AA317" i="6"/>
  <c r="AA13" i="16" s="1"/>
  <c r="Z317" i="6"/>
  <c r="Z24" i="6" s="1"/>
  <c r="AB225" i="6"/>
  <c r="AB309" i="6" s="1"/>
  <c r="AB310" i="6" s="1"/>
  <c r="AB316" i="6" s="1"/>
  <c r="AC355" i="6"/>
  <c r="AC356" i="6" s="1"/>
  <c r="AC358" i="6" s="1"/>
  <c r="AC363" i="6" s="1"/>
  <c r="AC364" i="6" s="1"/>
  <c r="AC198" i="6"/>
  <c r="AC223" i="6" s="1"/>
  <c r="AC21" i="6" s="1"/>
  <c r="AD194" i="6"/>
  <c r="AF219" i="6"/>
  <c r="AE176" i="6"/>
  <c r="AF13" i="35"/>
  <c r="AH339" i="6"/>
  <c r="AH341" i="6" s="1"/>
  <c r="AH362" i="6" s="1"/>
  <c r="AH145" i="6"/>
  <c r="AG13" i="22"/>
  <c r="AG397" i="6"/>
  <c r="AG398" i="6" s="1"/>
  <c r="AJ137" i="6"/>
  <c r="AI138" i="6"/>
  <c r="AI335" i="6" s="1"/>
  <c r="Z13" i="16" l="1"/>
  <c r="AF178" i="6"/>
  <c r="AE180" i="6"/>
  <c r="AE194" i="6" s="1"/>
  <c r="Y24" i="6"/>
  <c r="AA24" i="6"/>
  <c r="AB287" i="6"/>
  <c r="AB289" i="6" s="1"/>
  <c r="AB314" i="6" s="1"/>
  <c r="AB299" i="6"/>
  <c r="AB300" i="6" s="1"/>
  <c r="AB315" i="6" s="1"/>
  <c r="AB13" i="14"/>
  <c r="AC200" i="6"/>
  <c r="AC214" i="6"/>
  <c r="AC224" i="6" s="1"/>
  <c r="AC22" i="6" s="1"/>
  <c r="AC13" i="17"/>
  <c r="AC25" i="6"/>
  <c r="AD355" i="6"/>
  <c r="AD356" i="6" s="1"/>
  <c r="AD358" i="6" s="1"/>
  <c r="AD363" i="6" s="1"/>
  <c r="AD364" i="6" s="1"/>
  <c r="AD25" i="6" s="1"/>
  <c r="AD198" i="6"/>
  <c r="AD223" i="6" s="1"/>
  <c r="AD21" i="6" s="1"/>
  <c r="AD196" i="6"/>
  <c r="AG219" i="6"/>
  <c r="AF176" i="6"/>
  <c r="AG176" i="6"/>
  <c r="AH219" i="6"/>
  <c r="AG13" i="35"/>
  <c r="AJ138" i="6"/>
  <c r="AJ335" i="6" s="1"/>
  <c r="AK137" i="6"/>
  <c r="AI339" i="6"/>
  <c r="AI341" i="6" s="1"/>
  <c r="AI362" i="6" s="1"/>
  <c r="AI145" i="6"/>
  <c r="AH13" i="22"/>
  <c r="AH397" i="6"/>
  <c r="AH398" i="6" s="1"/>
  <c r="AG178" i="6" l="1"/>
  <c r="AF180" i="6"/>
  <c r="AB317" i="6"/>
  <c r="AB13" i="16" s="1"/>
  <c r="AC225" i="6"/>
  <c r="AC287" i="6" s="1"/>
  <c r="AC289" i="6" s="1"/>
  <c r="AC314" i="6" s="1"/>
  <c r="AD200" i="6"/>
  <c r="AD214" i="6"/>
  <c r="AD224" i="6" s="1"/>
  <c r="AD22" i="6" s="1"/>
  <c r="AD13" i="17"/>
  <c r="AE355" i="6"/>
  <c r="AE356" i="6" s="1"/>
  <c r="AE358" i="6" s="1"/>
  <c r="AE363" i="6" s="1"/>
  <c r="AE364" i="6" s="1"/>
  <c r="AE25" i="6" s="1"/>
  <c r="AE198" i="6"/>
  <c r="AE223" i="6" s="1"/>
  <c r="AE21" i="6" s="1"/>
  <c r="AE196" i="6"/>
  <c r="AF194" i="6"/>
  <c r="AF198" i="6" s="1"/>
  <c r="AF223" i="6" s="1"/>
  <c r="AF21" i="6" s="1"/>
  <c r="AH176" i="6"/>
  <c r="AH13" i="35"/>
  <c r="AJ339" i="6"/>
  <c r="AJ341" i="6" s="1"/>
  <c r="AJ362" i="6" s="1"/>
  <c r="AJ145" i="6"/>
  <c r="AI397" i="6"/>
  <c r="AI398" i="6" s="1"/>
  <c r="AI13" i="22"/>
  <c r="AL137" i="6"/>
  <c r="AK138" i="6"/>
  <c r="AK335" i="6" s="1"/>
  <c r="AH178" i="6" l="1"/>
  <c r="AG180" i="6"/>
  <c r="AG194" i="6" s="1"/>
  <c r="AB24" i="6"/>
  <c r="AC299" i="6"/>
  <c r="AC300" i="6" s="1"/>
  <c r="AC315" i="6" s="1"/>
  <c r="AC13" i="14"/>
  <c r="AC309" i="6"/>
  <c r="AC310" i="6" s="1"/>
  <c r="AC316" i="6" s="1"/>
  <c r="AD225" i="6"/>
  <c r="AD299" i="6" s="1"/>
  <c r="AD300" i="6" s="1"/>
  <c r="AD315" i="6" s="1"/>
  <c r="AF200" i="6"/>
  <c r="AE200" i="6"/>
  <c r="AE214" i="6"/>
  <c r="AE224" i="6" s="1"/>
  <c r="AE22" i="6" s="1"/>
  <c r="AF214" i="6"/>
  <c r="AF224" i="6" s="1"/>
  <c r="AF22" i="6" s="1"/>
  <c r="AE13" i="17"/>
  <c r="AF196" i="6"/>
  <c r="AF355" i="6"/>
  <c r="AF356" i="6" s="1"/>
  <c r="AF358" i="6" s="1"/>
  <c r="AF363" i="6" s="1"/>
  <c r="AF364" i="6" s="1"/>
  <c r="AI219" i="6"/>
  <c r="AI176" i="6"/>
  <c r="AI13" i="35"/>
  <c r="AL138" i="6"/>
  <c r="AL335" i="6" s="1"/>
  <c r="AM137" i="6"/>
  <c r="AK339" i="6"/>
  <c r="AK341" i="6" s="1"/>
  <c r="AK362" i="6" s="1"/>
  <c r="AK145" i="6"/>
  <c r="AJ13" i="22"/>
  <c r="AJ397" i="6"/>
  <c r="AJ398" i="6" s="1"/>
  <c r="AI178" i="6" l="1"/>
  <c r="AH180" i="6"/>
  <c r="AH194" i="6" s="1"/>
  <c r="AH196" i="6" s="1"/>
  <c r="AC317" i="6"/>
  <c r="AC24" i="6" s="1"/>
  <c r="AD309" i="6"/>
  <c r="AD310" i="6" s="1"/>
  <c r="AD316" i="6" s="1"/>
  <c r="AD287" i="6"/>
  <c r="AD289" i="6" s="1"/>
  <c r="AD314" i="6" s="1"/>
  <c r="AD13" i="14"/>
  <c r="AF225" i="6"/>
  <c r="AF13" i="14" s="1"/>
  <c r="AE225" i="6"/>
  <c r="AE287" i="6" s="1"/>
  <c r="AE289" i="6" s="1"/>
  <c r="AE314" i="6" s="1"/>
  <c r="AG355" i="6"/>
  <c r="AG356" i="6" s="1"/>
  <c r="AG358" i="6" s="1"/>
  <c r="AG363" i="6" s="1"/>
  <c r="AG364" i="6" s="1"/>
  <c r="AG25" i="6" s="1"/>
  <c r="AG198" i="6"/>
  <c r="AG223" i="6" s="1"/>
  <c r="AG21" i="6" s="1"/>
  <c r="AG196" i="6"/>
  <c r="AF13" i="17"/>
  <c r="AF25" i="6"/>
  <c r="AJ219" i="6"/>
  <c r="AL339" i="6"/>
  <c r="AL341" i="6" s="1"/>
  <c r="AL362" i="6" s="1"/>
  <c r="AL145" i="6"/>
  <c r="AK13" i="22"/>
  <c r="AK397" i="6"/>
  <c r="AK398" i="6" s="1"/>
  <c r="AN137" i="6"/>
  <c r="AM138" i="6"/>
  <c r="AM335" i="6" s="1"/>
  <c r="AJ13" i="35"/>
  <c r="AH198" i="6" l="1"/>
  <c r="AH223" i="6" s="1"/>
  <c r="AH21" i="6" s="1"/>
  <c r="AH355" i="6"/>
  <c r="AH356" i="6" s="1"/>
  <c r="AH358" i="6" s="1"/>
  <c r="AH363" i="6" s="1"/>
  <c r="AH364" i="6" s="1"/>
  <c r="AH25" i="6" s="1"/>
  <c r="AJ178" i="6"/>
  <c r="AI180" i="6"/>
  <c r="AI194" i="6" s="1"/>
  <c r="AI198" i="6" s="1"/>
  <c r="AI223" i="6" s="1"/>
  <c r="AI21" i="6" s="1"/>
  <c r="AD317" i="6"/>
  <c r="AD13" i="16" s="1"/>
  <c r="AC13" i="16"/>
  <c r="AE299" i="6"/>
  <c r="AE300" i="6" s="1"/>
  <c r="AE315" i="6" s="1"/>
  <c r="AF309" i="6"/>
  <c r="AF310" i="6" s="1"/>
  <c r="AF316" i="6" s="1"/>
  <c r="AF299" i="6"/>
  <c r="AF300" i="6" s="1"/>
  <c r="AF315" i="6" s="1"/>
  <c r="AF287" i="6"/>
  <c r="AF289" i="6" s="1"/>
  <c r="AF314" i="6" s="1"/>
  <c r="AE13" i="14"/>
  <c r="AE309" i="6"/>
  <c r="AE310" i="6" s="1"/>
  <c r="AE316" i="6" s="1"/>
  <c r="AG200" i="6"/>
  <c r="AH214" i="6"/>
  <c r="AH224" i="6" s="1"/>
  <c r="AH22" i="6" s="1"/>
  <c r="AG214" i="6"/>
  <c r="AG224" i="6" s="1"/>
  <c r="AG22" i="6" s="1"/>
  <c r="AI214" i="6"/>
  <c r="AI224" i="6" s="1"/>
  <c r="AI22" i="6" s="1"/>
  <c r="AG13" i="17"/>
  <c r="AK219" i="6"/>
  <c r="AJ176" i="6"/>
  <c r="AL219" i="6"/>
  <c r="AK13" i="35"/>
  <c r="AN138" i="6"/>
  <c r="AN335" i="6" s="1"/>
  <c r="AO137" i="6"/>
  <c r="AM339" i="6"/>
  <c r="AM341" i="6" s="1"/>
  <c r="AM362" i="6" s="1"/>
  <c r="AM145" i="6"/>
  <c r="AL13" i="22"/>
  <c r="AL397" i="6"/>
  <c r="AL398" i="6" s="1"/>
  <c r="AH13" i="17" l="1"/>
  <c r="AI355" i="6"/>
  <c r="AI356" i="6" s="1"/>
  <c r="AI358" i="6" s="1"/>
  <c r="AI363" i="6" s="1"/>
  <c r="AI364" i="6" s="1"/>
  <c r="AI25" i="6" s="1"/>
  <c r="AH200" i="6"/>
  <c r="AI196" i="6"/>
  <c r="AE317" i="6"/>
  <c r="AI200" i="6"/>
  <c r="AK178" i="6"/>
  <c r="AJ180" i="6"/>
  <c r="AJ194" i="6" s="1"/>
  <c r="AJ198" i="6" s="1"/>
  <c r="AJ223" i="6" s="1"/>
  <c r="AJ21" i="6" s="1"/>
  <c r="AD24" i="6"/>
  <c r="AF317" i="6"/>
  <c r="AF13" i="16" s="1"/>
  <c r="AG225" i="6"/>
  <c r="AG309" i="6" s="1"/>
  <c r="AG310" i="6" s="1"/>
  <c r="AG316" i="6" s="1"/>
  <c r="AI225" i="6"/>
  <c r="AI287" i="6" s="1"/>
  <c r="AI289" i="6" s="1"/>
  <c r="AI314" i="6" s="1"/>
  <c r="AH225" i="6"/>
  <c r="AH299" i="6" s="1"/>
  <c r="AH300" i="6" s="1"/>
  <c r="AH315" i="6" s="1"/>
  <c r="AE13" i="16"/>
  <c r="AE24" i="6"/>
  <c r="AJ214" i="6"/>
  <c r="AJ224" i="6" s="1"/>
  <c r="AJ22" i="6" s="1"/>
  <c r="AK176" i="6"/>
  <c r="AL13" i="35"/>
  <c r="AN339" i="6"/>
  <c r="AN341" i="6" s="1"/>
  <c r="AN362" i="6" s="1"/>
  <c r="AN145" i="6"/>
  <c r="AM397" i="6"/>
  <c r="AM398" i="6" s="1"/>
  <c r="AM13" i="22"/>
  <c r="AO138" i="6"/>
  <c r="AO335" i="6" s="1"/>
  <c r="AP137" i="6"/>
  <c r="AI13" i="17" l="1"/>
  <c r="AG13" i="14"/>
  <c r="AJ200" i="6"/>
  <c r="AJ355" i="6"/>
  <c r="AJ356" i="6" s="1"/>
  <c r="AJ358" i="6" s="1"/>
  <c r="AJ363" i="6" s="1"/>
  <c r="AJ364" i="6" s="1"/>
  <c r="AJ25" i="6" s="1"/>
  <c r="AG287" i="6"/>
  <c r="AG289" i="6" s="1"/>
  <c r="AG314" i="6" s="1"/>
  <c r="AL178" i="6"/>
  <c r="AK180" i="6"/>
  <c r="AK194" i="6" s="1"/>
  <c r="AK198" i="6" s="1"/>
  <c r="AK223" i="6" s="1"/>
  <c r="AK21" i="6" s="1"/>
  <c r="AG299" i="6"/>
  <c r="AG300" i="6" s="1"/>
  <c r="AG315" i="6" s="1"/>
  <c r="AG317" i="6" s="1"/>
  <c r="AG24" i="6" s="1"/>
  <c r="AF24" i="6"/>
  <c r="AH287" i="6"/>
  <c r="AH289" i="6" s="1"/>
  <c r="AH314" i="6" s="1"/>
  <c r="AI309" i="6"/>
  <c r="AI310" i="6" s="1"/>
  <c r="AI316" i="6" s="1"/>
  <c r="AH309" i="6"/>
  <c r="AH310" i="6" s="1"/>
  <c r="AH316" i="6" s="1"/>
  <c r="AI299" i="6"/>
  <c r="AI300" i="6" s="1"/>
  <c r="AI315" i="6" s="1"/>
  <c r="AJ225" i="6"/>
  <c r="AI13" i="14"/>
  <c r="AH13" i="14"/>
  <c r="AK214" i="6"/>
  <c r="AK224" i="6" s="1"/>
  <c r="AK22" i="6" s="1"/>
  <c r="AJ196" i="6"/>
  <c r="AM219" i="6"/>
  <c r="AL176" i="6"/>
  <c r="AM13" i="35"/>
  <c r="AO339" i="6"/>
  <c r="AO341" i="6" s="1"/>
  <c r="AO362" i="6" s="1"/>
  <c r="AO145" i="6"/>
  <c r="AQ137" i="6"/>
  <c r="AP138" i="6"/>
  <c r="AP335" i="6" s="1"/>
  <c r="AN13" i="22"/>
  <c r="AN397" i="6"/>
  <c r="AN398" i="6" s="1"/>
  <c r="AH317" i="6" l="1"/>
  <c r="AH13" i="16" s="1"/>
  <c r="AK196" i="6"/>
  <c r="AK355" i="6"/>
  <c r="AK356" i="6" s="1"/>
  <c r="AK358" i="6" s="1"/>
  <c r="AK363" i="6" s="1"/>
  <c r="AK364" i="6" s="1"/>
  <c r="AK25" i="6" s="1"/>
  <c r="AJ13" i="17"/>
  <c r="AK200" i="6"/>
  <c r="AM178" i="6"/>
  <c r="AL180" i="6"/>
  <c r="AL194" i="6" s="1"/>
  <c r="AL198" i="6" s="1"/>
  <c r="AL223" i="6" s="1"/>
  <c r="AL21" i="6" s="1"/>
  <c r="AG13" i="16"/>
  <c r="AI317" i="6"/>
  <c r="AI24" i="6" s="1"/>
  <c r="AK225" i="6"/>
  <c r="AK309" i="6" s="1"/>
  <c r="AK310" i="6" s="1"/>
  <c r="AK316" i="6" s="1"/>
  <c r="AJ13" i="14"/>
  <c r="AL214" i="6"/>
  <c r="AL224" i="6" s="1"/>
  <c r="AL22" i="6" s="1"/>
  <c r="AJ309" i="6"/>
  <c r="AJ310" i="6" s="1"/>
  <c r="AJ316" i="6" s="1"/>
  <c r="AJ299" i="6"/>
  <c r="AJ300" i="6" s="1"/>
  <c r="AJ315" i="6" s="1"/>
  <c r="AJ287" i="6"/>
  <c r="AJ289" i="6" s="1"/>
  <c r="AJ314" i="6" s="1"/>
  <c r="AN219" i="6"/>
  <c r="AN13" i="35"/>
  <c r="AP339" i="6"/>
  <c r="AP341" i="6" s="1"/>
  <c r="AP362" i="6" s="1"/>
  <c r="AP145" i="6"/>
  <c r="AR137" i="6"/>
  <c r="AR138" i="6" s="1"/>
  <c r="AQ138" i="6"/>
  <c r="AQ335" i="6" s="1"/>
  <c r="AO13" i="22"/>
  <c r="AO397" i="6"/>
  <c r="AO398" i="6" s="1"/>
  <c r="AH24" i="6" l="1"/>
  <c r="AK13" i="17"/>
  <c r="AL200" i="6"/>
  <c r="AK13" i="14"/>
  <c r="AN178" i="6"/>
  <c r="AM180" i="6"/>
  <c r="AM194" i="6" s="1"/>
  <c r="AM198" i="6" s="1"/>
  <c r="AM223" i="6" s="1"/>
  <c r="AM21" i="6" s="1"/>
  <c r="AK287" i="6"/>
  <c r="AK289" i="6" s="1"/>
  <c r="AK314" i="6" s="1"/>
  <c r="AK299" i="6"/>
  <c r="AK300" i="6" s="1"/>
  <c r="AK315" i="6" s="1"/>
  <c r="AI13" i="16"/>
  <c r="AL225" i="6"/>
  <c r="AM214" i="6"/>
  <c r="AM224" i="6" s="1"/>
  <c r="AM22" i="6" s="1"/>
  <c r="AJ317" i="6"/>
  <c r="AJ13" i="16" s="1"/>
  <c r="AO219" i="6"/>
  <c r="AM176" i="6"/>
  <c r="AL196" i="6"/>
  <c r="AL355" i="6"/>
  <c r="AL356" i="6" s="1"/>
  <c r="AL358" i="6" s="1"/>
  <c r="AL363" i="6" s="1"/>
  <c r="AL364" i="6" s="1"/>
  <c r="AO13" i="35"/>
  <c r="AQ339" i="6"/>
  <c r="AQ341" i="6" s="1"/>
  <c r="AQ362" i="6" s="1"/>
  <c r="AQ145" i="6"/>
  <c r="AS137" i="6"/>
  <c r="AR335" i="6"/>
  <c r="AP13" i="22"/>
  <c r="AP397" i="6"/>
  <c r="AP398" i="6" s="1"/>
  <c r="AM200" i="6" l="1"/>
  <c r="AK317" i="6"/>
  <c r="AK24" i="6" s="1"/>
  <c r="AJ24" i="6"/>
  <c r="AO178" i="6"/>
  <c r="AN180" i="6"/>
  <c r="AN194" i="6" s="1"/>
  <c r="AN198" i="6" s="1"/>
  <c r="AN223" i="6" s="1"/>
  <c r="AN21" i="6" s="1"/>
  <c r="AM225" i="6"/>
  <c r="AL13" i="14"/>
  <c r="AN214" i="6"/>
  <c r="AN224" i="6" s="1"/>
  <c r="AN22" i="6" s="1"/>
  <c r="AP219" i="6"/>
  <c r="AL25" i="6"/>
  <c r="AL13" i="17"/>
  <c r="AK13" i="16"/>
  <c r="AM196" i="6"/>
  <c r="AN176" i="6"/>
  <c r="AM355" i="6"/>
  <c r="AM356" i="6" s="1"/>
  <c r="AM358" i="6" s="1"/>
  <c r="AM363" i="6" s="1"/>
  <c r="AM364" i="6" s="1"/>
  <c r="AL299" i="6"/>
  <c r="AL300" i="6" s="1"/>
  <c r="AL315" i="6" s="1"/>
  <c r="AL309" i="6"/>
  <c r="AL310" i="6" s="1"/>
  <c r="AL316" i="6" s="1"/>
  <c r="AL287" i="6"/>
  <c r="AL289" i="6" s="1"/>
  <c r="AL314" i="6" s="1"/>
  <c r="AP13" i="35"/>
  <c r="AR339" i="6"/>
  <c r="AR341" i="6" s="1"/>
  <c r="AR362" i="6" s="1"/>
  <c r="AR145" i="6"/>
  <c r="AS138" i="6"/>
  <c r="AS335" i="6" s="1"/>
  <c r="AT137" i="6"/>
  <c r="AQ397" i="6"/>
  <c r="AQ398" i="6" s="1"/>
  <c r="AQ13" i="22"/>
  <c r="AN200" i="6" l="1"/>
  <c r="AP178" i="6"/>
  <c r="AO180" i="6"/>
  <c r="AO194" i="6" s="1"/>
  <c r="AO198" i="6" s="1"/>
  <c r="AO223" i="6" s="1"/>
  <c r="AO21" i="6" s="1"/>
  <c r="AN225" i="6"/>
  <c r="AQ219" i="6"/>
  <c r="AM25" i="6"/>
  <c r="AM13" i="17"/>
  <c r="AL317" i="6"/>
  <c r="AL13" i="16" s="1"/>
  <c r="AM13" i="14"/>
  <c r="AM299" i="6"/>
  <c r="AM300" i="6" s="1"/>
  <c r="AM315" i="6" s="1"/>
  <c r="AM287" i="6"/>
  <c r="AM289" i="6" s="1"/>
  <c r="AM314" i="6" s="1"/>
  <c r="AM309" i="6"/>
  <c r="AM310" i="6" s="1"/>
  <c r="AM316" i="6" s="1"/>
  <c r="AO176" i="6"/>
  <c r="AN196" i="6"/>
  <c r="AN355" i="6"/>
  <c r="AN356" i="6" s="1"/>
  <c r="AN358" i="6" s="1"/>
  <c r="AN363" i="6" s="1"/>
  <c r="AN364" i="6" s="1"/>
  <c r="AQ13" i="35"/>
  <c r="AU137" i="6"/>
  <c r="AT138" i="6"/>
  <c r="AT335" i="6" s="1"/>
  <c r="AS339" i="6"/>
  <c r="AS341" i="6" s="1"/>
  <c r="AS362" i="6" s="1"/>
  <c r="AS145" i="6"/>
  <c r="AR13" i="22"/>
  <c r="AR397" i="6"/>
  <c r="AR398" i="6" s="1"/>
  <c r="AQ178" i="6" l="1"/>
  <c r="AP180" i="6"/>
  <c r="AP194" i="6" s="1"/>
  <c r="AP198" i="6" s="1"/>
  <c r="AP223" i="6" s="1"/>
  <c r="AP21" i="6" s="1"/>
  <c r="AO200" i="6"/>
  <c r="AO214" i="6"/>
  <c r="AO224" i="6" s="1"/>
  <c r="AO22" i="6" s="1"/>
  <c r="AR219" i="6"/>
  <c r="AM317" i="6"/>
  <c r="AM24" i="6" s="1"/>
  <c r="AL24" i="6"/>
  <c r="AN25" i="6"/>
  <c r="AN13" i="17"/>
  <c r="AN13" i="14"/>
  <c r="AN299" i="6"/>
  <c r="AN300" i="6" s="1"/>
  <c r="AN315" i="6" s="1"/>
  <c r="AN309" i="6"/>
  <c r="AN310" i="6" s="1"/>
  <c r="AN316" i="6" s="1"/>
  <c r="AN287" i="6"/>
  <c r="AN289" i="6" s="1"/>
  <c r="AN314" i="6" s="1"/>
  <c r="AO355" i="6"/>
  <c r="AO356" i="6" s="1"/>
  <c r="AO358" i="6" s="1"/>
  <c r="AO363" i="6" s="1"/>
  <c r="AO364" i="6" s="1"/>
  <c r="AP176" i="6"/>
  <c r="AO196" i="6"/>
  <c r="AR13" i="35"/>
  <c r="AV137" i="6"/>
  <c r="AU138" i="6"/>
  <c r="AU335" i="6" s="1"/>
  <c r="AS13" i="22"/>
  <c r="AS397" i="6"/>
  <c r="AS398" i="6" s="1"/>
  <c r="AT339" i="6"/>
  <c r="AT341" i="6" s="1"/>
  <c r="AT362" i="6" s="1"/>
  <c r="AT145" i="6"/>
  <c r="AR178" i="6" l="1"/>
  <c r="AQ180" i="6"/>
  <c r="AO225" i="6"/>
  <c r="AO13" i="14" s="1"/>
  <c r="AP200" i="6"/>
  <c r="AP214" i="6"/>
  <c r="AP224" i="6" s="1"/>
  <c r="AP22" i="6" s="1"/>
  <c r="AQ194" i="6"/>
  <c r="AQ198" i="6" s="1"/>
  <c r="AQ223" i="6" s="1"/>
  <c r="AQ21" i="6" s="1"/>
  <c r="AS219" i="6"/>
  <c r="AM13" i="16"/>
  <c r="AO25" i="6"/>
  <c r="AO13" i="17"/>
  <c r="AP196" i="6"/>
  <c r="AP355" i="6"/>
  <c r="AP356" i="6" s="1"/>
  <c r="AP358" i="6" s="1"/>
  <c r="AP363" i="6" s="1"/>
  <c r="AP364" i="6" s="1"/>
  <c r="AQ176" i="6"/>
  <c r="AN317" i="6"/>
  <c r="AS13" i="35"/>
  <c r="AT13" i="22"/>
  <c r="AT397" i="6"/>
  <c r="AT398" i="6" s="1"/>
  <c r="AW137" i="6"/>
  <c r="AV138" i="6"/>
  <c r="AV335" i="6" s="1"/>
  <c r="AU339" i="6"/>
  <c r="AU341" i="6" s="1"/>
  <c r="AU362" i="6" s="1"/>
  <c r="AU145" i="6"/>
  <c r="AS178" i="6" l="1"/>
  <c r="AR180" i="6"/>
  <c r="AR194" i="6" s="1"/>
  <c r="AR198" i="6" s="1"/>
  <c r="AR223" i="6" s="1"/>
  <c r="AR21" i="6" s="1"/>
  <c r="AO299" i="6"/>
  <c r="AO300" i="6" s="1"/>
  <c r="AO315" i="6" s="1"/>
  <c r="AO309" i="6"/>
  <c r="AO310" i="6" s="1"/>
  <c r="AO316" i="6" s="1"/>
  <c r="AO287" i="6"/>
  <c r="AO289" i="6" s="1"/>
  <c r="AO314" i="6" s="1"/>
  <c r="AP225" i="6"/>
  <c r="AP299" i="6" s="1"/>
  <c r="AP300" i="6" s="1"/>
  <c r="AP315" i="6" s="1"/>
  <c r="AQ200" i="6"/>
  <c r="AQ214" i="6"/>
  <c r="AQ224" i="6" s="1"/>
  <c r="AQ22" i="6" s="1"/>
  <c r="AT219" i="6"/>
  <c r="AN13" i="16"/>
  <c r="AN24" i="6"/>
  <c r="AP13" i="17"/>
  <c r="AP25" i="6"/>
  <c r="AQ355" i="6"/>
  <c r="AQ356" i="6" s="1"/>
  <c r="AQ358" i="6" s="1"/>
  <c r="AQ363" i="6" s="1"/>
  <c r="AQ364" i="6" s="1"/>
  <c r="AR176" i="6"/>
  <c r="AQ196" i="6"/>
  <c r="AU13" i="22"/>
  <c r="AU397" i="6"/>
  <c r="AU398" i="6" s="1"/>
  <c r="AV339" i="6"/>
  <c r="AV341" i="6" s="1"/>
  <c r="AV362" i="6" s="1"/>
  <c r="AV145" i="6"/>
  <c r="AX137" i="6"/>
  <c r="AW138" i="6"/>
  <c r="AW335" i="6" s="1"/>
  <c r="AT13" i="35"/>
  <c r="AP309" i="6" l="1"/>
  <c r="AP310" i="6" s="1"/>
  <c r="AP316" i="6" s="1"/>
  <c r="AP13" i="14"/>
  <c r="AT178" i="6"/>
  <c r="AS180" i="6"/>
  <c r="AS194" i="6" s="1"/>
  <c r="AS198" i="6" s="1"/>
  <c r="AS223" i="6" s="1"/>
  <c r="AS21" i="6" s="1"/>
  <c r="AP287" i="6"/>
  <c r="AP289" i="6" s="1"/>
  <c r="AP314" i="6" s="1"/>
  <c r="AP317" i="6" s="1"/>
  <c r="AO317" i="6"/>
  <c r="AO24" i="6" s="1"/>
  <c r="AQ225" i="6"/>
  <c r="AQ13" i="14" s="1"/>
  <c r="AR200" i="6"/>
  <c r="AR214" i="6"/>
  <c r="AR224" i="6" s="1"/>
  <c r="AR22" i="6" s="1"/>
  <c r="AU219" i="6"/>
  <c r="AR355" i="6"/>
  <c r="AR356" i="6" s="1"/>
  <c r="AR358" i="6" s="1"/>
  <c r="AR363" i="6" s="1"/>
  <c r="AR364" i="6" s="1"/>
  <c r="AR196" i="6"/>
  <c r="AS176" i="6"/>
  <c r="AQ13" i="17"/>
  <c r="AQ25" i="6"/>
  <c r="AU13" i="35"/>
  <c r="AX138" i="6"/>
  <c r="AX335" i="6" s="1"/>
  <c r="AY137" i="6"/>
  <c r="AV13" i="22"/>
  <c r="AV397" i="6"/>
  <c r="AV398" i="6" s="1"/>
  <c r="AW339" i="6"/>
  <c r="AW341" i="6" s="1"/>
  <c r="AW362" i="6" s="1"/>
  <c r="AW145" i="6"/>
  <c r="AO13" i="16" l="1"/>
  <c r="AQ287" i="6"/>
  <c r="AQ289" i="6" s="1"/>
  <c r="AQ314" i="6" s="1"/>
  <c r="AQ309" i="6"/>
  <c r="AQ310" i="6" s="1"/>
  <c r="AQ316" i="6" s="1"/>
  <c r="AQ299" i="6"/>
  <c r="AQ300" i="6" s="1"/>
  <c r="AQ315" i="6" s="1"/>
  <c r="AU178" i="6"/>
  <c r="AT180" i="6"/>
  <c r="AT194" i="6" s="1"/>
  <c r="AT198" i="6" s="1"/>
  <c r="AT223" i="6" s="1"/>
  <c r="AT21" i="6" s="1"/>
  <c r="AR225" i="6"/>
  <c r="AR309" i="6" s="1"/>
  <c r="AR310" i="6" s="1"/>
  <c r="AR316" i="6" s="1"/>
  <c r="AS200" i="6"/>
  <c r="AS214" i="6"/>
  <c r="AS224" i="6" s="1"/>
  <c r="AS22" i="6" s="1"/>
  <c r="AV219" i="6"/>
  <c r="AR25" i="6"/>
  <c r="AR13" i="17"/>
  <c r="AT176" i="6"/>
  <c r="AS196" i="6"/>
  <c r="AS355" i="6"/>
  <c r="AS356" i="6" s="1"/>
  <c r="AS358" i="6" s="1"/>
  <c r="AS363" i="6" s="1"/>
  <c r="AS364" i="6" s="1"/>
  <c r="AP13" i="16"/>
  <c r="AP24" i="6"/>
  <c r="AW13" i="22"/>
  <c r="AW397" i="6"/>
  <c r="AW398" i="6" s="1"/>
  <c r="AX339" i="6"/>
  <c r="AX341" i="6" s="1"/>
  <c r="AX362" i="6" s="1"/>
  <c r="AX145" i="6"/>
  <c r="AY138" i="6"/>
  <c r="AY335" i="6" s="1"/>
  <c r="AZ137" i="6"/>
  <c r="AV13" i="35"/>
  <c r="AQ317" i="6" l="1"/>
  <c r="AQ13" i="16" s="1"/>
  <c r="AV178" i="6"/>
  <c r="AU180" i="6"/>
  <c r="AU194" i="6" s="1"/>
  <c r="AU198" i="6" s="1"/>
  <c r="AU223" i="6" s="1"/>
  <c r="AU21" i="6" s="1"/>
  <c r="AR299" i="6"/>
  <c r="AR300" i="6" s="1"/>
  <c r="AR315" i="6" s="1"/>
  <c r="AR287" i="6"/>
  <c r="AR289" i="6" s="1"/>
  <c r="AR314" i="6" s="1"/>
  <c r="AR13" i="14"/>
  <c r="AS225" i="6"/>
  <c r="AS287" i="6" s="1"/>
  <c r="AS289" i="6" s="1"/>
  <c r="AS314" i="6" s="1"/>
  <c r="AT200" i="6"/>
  <c r="AU214" i="6"/>
  <c r="AU224" i="6" s="1"/>
  <c r="AU22" i="6" s="1"/>
  <c r="AT214" i="6"/>
  <c r="AT224" i="6" s="1"/>
  <c r="AT22" i="6" s="1"/>
  <c r="AW219" i="6"/>
  <c r="AT196" i="6"/>
  <c r="AT355" i="6"/>
  <c r="AT356" i="6" s="1"/>
  <c r="AT358" i="6" s="1"/>
  <c r="AT363" i="6" s="1"/>
  <c r="AT364" i="6" s="1"/>
  <c r="AU176" i="6"/>
  <c r="AS13" i="17"/>
  <c r="AS25" i="6"/>
  <c r="AX219" i="6"/>
  <c r="AW13" i="35"/>
  <c r="AY339" i="6"/>
  <c r="AY341" i="6" s="1"/>
  <c r="AY362" i="6" s="1"/>
  <c r="AY145" i="6"/>
  <c r="AX13" i="22"/>
  <c r="AX397" i="6"/>
  <c r="AX398" i="6" s="1"/>
  <c r="AZ138" i="6"/>
  <c r="AZ335" i="6" s="1"/>
  <c r="BA137" i="6"/>
  <c r="AU200" i="6" l="1"/>
  <c r="AQ24" i="6"/>
  <c r="AS13" i="14"/>
  <c r="AR317" i="6"/>
  <c r="AR24" i="6" s="1"/>
  <c r="AS309" i="6"/>
  <c r="AS310" i="6" s="1"/>
  <c r="AS316" i="6" s="1"/>
  <c r="AS299" i="6"/>
  <c r="AS300" i="6" s="1"/>
  <c r="AS315" i="6" s="1"/>
  <c r="AW178" i="6"/>
  <c r="AV180" i="6"/>
  <c r="AV194" i="6" s="1"/>
  <c r="AV198" i="6" s="1"/>
  <c r="AV223" i="6" s="1"/>
  <c r="AV21" i="6" s="1"/>
  <c r="AT225" i="6"/>
  <c r="AT13" i="14" s="1"/>
  <c r="AU225" i="6"/>
  <c r="AV214" i="6"/>
  <c r="AV224" i="6" s="1"/>
  <c r="AV22" i="6" s="1"/>
  <c r="AT25" i="6"/>
  <c r="AT13" i="17"/>
  <c r="AX13" i="35"/>
  <c r="AZ339" i="6"/>
  <c r="AZ341" i="6" s="1"/>
  <c r="AZ362" i="6" s="1"/>
  <c r="AZ145" i="6"/>
  <c r="BA138" i="6"/>
  <c r="BA335" i="6" s="1"/>
  <c r="BB137" i="6"/>
  <c r="AY13" i="22"/>
  <c r="AY397" i="6"/>
  <c r="AY398" i="6" s="1"/>
  <c r="AR13" i="16" l="1"/>
  <c r="AS317" i="6"/>
  <c r="AS13" i="16" s="1"/>
  <c r="AV200" i="6"/>
  <c r="AX178" i="6"/>
  <c r="AW180" i="6"/>
  <c r="AW194" i="6" s="1"/>
  <c r="AW198" i="6" s="1"/>
  <c r="AW223" i="6" s="1"/>
  <c r="AW21" i="6" s="1"/>
  <c r="AT287" i="6"/>
  <c r="AT289" i="6" s="1"/>
  <c r="AT314" i="6" s="1"/>
  <c r="AT309" i="6"/>
  <c r="AT310" i="6" s="1"/>
  <c r="AT316" i="6" s="1"/>
  <c r="AT299" i="6"/>
  <c r="AT300" i="6" s="1"/>
  <c r="AT315" i="6" s="1"/>
  <c r="AV225" i="6"/>
  <c r="AW214" i="6"/>
  <c r="AW224" i="6" s="1"/>
  <c r="AW22" i="6" s="1"/>
  <c r="AY219" i="6"/>
  <c r="AU355" i="6"/>
  <c r="AU356" i="6" s="1"/>
  <c r="AU358" i="6" s="1"/>
  <c r="AU363" i="6" s="1"/>
  <c r="AU364" i="6" s="1"/>
  <c r="AV176" i="6"/>
  <c r="AU196" i="6"/>
  <c r="AY13" i="35"/>
  <c r="BB138" i="6"/>
  <c r="BB335" i="6" s="1"/>
  <c r="BC137" i="6"/>
  <c r="BA339" i="6"/>
  <c r="BA341" i="6" s="1"/>
  <c r="BA362" i="6" s="1"/>
  <c r="BA145" i="6"/>
  <c r="AZ13" i="22"/>
  <c r="AZ397" i="6"/>
  <c r="AZ398" i="6" s="1"/>
  <c r="AW200" i="6" l="1"/>
  <c r="AS24" i="6"/>
  <c r="AY178" i="6"/>
  <c r="AX180" i="6"/>
  <c r="AX194" i="6" s="1"/>
  <c r="AX198" i="6" s="1"/>
  <c r="AX223" i="6" s="1"/>
  <c r="AX21" i="6" s="1"/>
  <c r="AT317" i="6"/>
  <c r="AT13" i="16" s="1"/>
  <c r="AW225" i="6"/>
  <c r="AU13" i="14"/>
  <c r="AX214" i="6"/>
  <c r="AX224" i="6" s="1"/>
  <c r="AX22" i="6" s="1"/>
  <c r="AZ219" i="6"/>
  <c r="AU25" i="6"/>
  <c r="AU13" i="17"/>
  <c r="AU287" i="6"/>
  <c r="AU289" i="6" s="1"/>
  <c r="AU314" i="6" s="1"/>
  <c r="AU299" i="6"/>
  <c r="AU300" i="6" s="1"/>
  <c r="AU315" i="6" s="1"/>
  <c r="AU309" i="6"/>
  <c r="AU310" i="6" s="1"/>
  <c r="AU316" i="6" s="1"/>
  <c r="AW176" i="6"/>
  <c r="AV196" i="6"/>
  <c r="AV355" i="6"/>
  <c r="AV356" i="6" s="1"/>
  <c r="AV358" i="6" s="1"/>
  <c r="AV363" i="6" s="1"/>
  <c r="AV364" i="6" s="1"/>
  <c r="BB339" i="6"/>
  <c r="BB341" i="6" s="1"/>
  <c r="BB362" i="6" s="1"/>
  <c r="BB145" i="6"/>
  <c r="AZ13" i="35"/>
  <c r="BA397" i="6"/>
  <c r="BA398" i="6" s="1"/>
  <c r="BA13" i="22"/>
  <c r="BC138" i="6"/>
  <c r="BC335" i="6" s="1"/>
  <c r="BD137" i="6"/>
  <c r="AX200" i="6" l="1"/>
  <c r="AZ178" i="6"/>
  <c r="AY180" i="6"/>
  <c r="AY194" i="6" s="1"/>
  <c r="AY198" i="6" s="1"/>
  <c r="AY223" i="6" s="1"/>
  <c r="AY21" i="6" s="1"/>
  <c r="AT24" i="6"/>
  <c r="AX225" i="6"/>
  <c r="AV13" i="14"/>
  <c r="AY214" i="6"/>
  <c r="AY224" i="6" s="1"/>
  <c r="AY22" i="6" s="1"/>
  <c r="BA219" i="6"/>
  <c r="AV25" i="6"/>
  <c r="AV13" i="17"/>
  <c r="AW196" i="6"/>
  <c r="AW355" i="6"/>
  <c r="AW356" i="6" s="1"/>
  <c r="AW358" i="6" s="1"/>
  <c r="AW363" i="6" s="1"/>
  <c r="AW364" i="6" s="1"/>
  <c r="AX176" i="6"/>
  <c r="AU317" i="6"/>
  <c r="AV309" i="6"/>
  <c r="AV310" i="6" s="1"/>
  <c r="AV316" i="6" s="1"/>
  <c r="AV299" i="6"/>
  <c r="AV300" i="6" s="1"/>
  <c r="AV315" i="6" s="1"/>
  <c r="AV287" i="6"/>
  <c r="AV289" i="6" s="1"/>
  <c r="AV314" i="6" s="1"/>
  <c r="BA13" i="35"/>
  <c r="BC339" i="6"/>
  <c r="BC341" i="6" s="1"/>
  <c r="BC362" i="6" s="1"/>
  <c r="BC145" i="6"/>
  <c r="BD138" i="6"/>
  <c r="BE137" i="6"/>
  <c r="BB13" i="22"/>
  <c r="BB397" i="6"/>
  <c r="BB398" i="6" s="1"/>
  <c r="AY200" i="6" l="1"/>
  <c r="BA178" i="6"/>
  <c r="AZ180" i="6"/>
  <c r="AZ194" i="6" s="1"/>
  <c r="AZ198" i="6" s="1"/>
  <c r="AZ223" i="6" s="1"/>
  <c r="AZ21" i="6" s="1"/>
  <c r="AY225" i="6"/>
  <c r="AZ214" i="6"/>
  <c r="AZ224" i="6" s="1"/>
  <c r="AZ22" i="6" s="1"/>
  <c r="BD335" i="6"/>
  <c r="BD339" i="6" s="1"/>
  <c r="BD341" i="6" s="1"/>
  <c r="BD362" i="6" s="1"/>
  <c r="BD208" i="6"/>
  <c r="BD217" i="6" s="1"/>
  <c r="BB219" i="6"/>
  <c r="AW25" i="6"/>
  <c r="AW13" i="17"/>
  <c r="AW13" i="14"/>
  <c r="AW309" i="6"/>
  <c r="AW310" i="6" s="1"/>
  <c r="AW316" i="6" s="1"/>
  <c r="AW299" i="6"/>
  <c r="AW300" i="6" s="1"/>
  <c r="AW315" i="6" s="1"/>
  <c r="AW287" i="6"/>
  <c r="AW289" i="6" s="1"/>
  <c r="AW314" i="6" s="1"/>
  <c r="AV317" i="6"/>
  <c r="AU13" i="16"/>
  <c r="AU24" i="6"/>
  <c r="BB13" i="35"/>
  <c r="BE138" i="6"/>
  <c r="BE335" i="6" s="1"/>
  <c r="BF137" i="6"/>
  <c r="BD145" i="6"/>
  <c r="BC397" i="6"/>
  <c r="BC398" i="6" s="1"/>
  <c r="BC13" i="22"/>
  <c r="AZ200" i="6" l="1"/>
  <c r="BB178" i="6"/>
  <c r="BA180" i="6"/>
  <c r="BA194" i="6" s="1"/>
  <c r="BA198" i="6" s="1"/>
  <c r="BA223" i="6" s="1"/>
  <c r="BA21" i="6" s="1"/>
  <c r="AZ225" i="6"/>
  <c r="BE208" i="6"/>
  <c r="BE217" i="6" s="1"/>
  <c r="BD210" i="6"/>
  <c r="BA214" i="6"/>
  <c r="BA224" i="6" s="1"/>
  <c r="BA22" i="6" s="1"/>
  <c r="BC219" i="6"/>
  <c r="AX355" i="6"/>
  <c r="AX356" i="6" s="1"/>
  <c r="AX358" i="6" s="1"/>
  <c r="AX363" i="6" s="1"/>
  <c r="AX364" i="6" s="1"/>
  <c r="AY176" i="6"/>
  <c r="AX196" i="6"/>
  <c r="AV13" i="16"/>
  <c r="AV24" i="6"/>
  <c r="AW317" i="6"/>
  <c r="BC13" i="35"/>
  <c r="BE339" i="6"/>
  <c r="BE341" i="6" s="1"/>
  <c r="BE362" i="6" s="1"/>
  <c r="BE145" i="6"/>
  <c r="BD13" i="22"/>
  <c r="BD397" i="6"/>
  <c r="BD398" i="6" s="1"/>
  <c r="BF138" i="6"/>
  <c r="BF335" i="6" s="1"/>
  <c r="BG137" i="6"/>
  <c r="BA200" i="6" l="1"/>
  <c r="BC178" i="6"/>
  <c r="BB180" i="6"/>
  <c r="BB194" i="6" s="1"/>
  <c r="BB198" i="6" s="1"/>
  <c r="BB223" i="6" s="1"/>
  <c r="BB21" i="6" s="1"/>
  <c r="BA225" i="6"/>
  <c r="BF208" i="6"/>
  <c r="BF217" i="6" s="1"/>
  <c r="BE210" i="6"/>
  <c r="AX13" i="14"/>
  <c r="BB214" i="6"/>
  <c r="BB224" i="6" s="1"/>
  <c r="BB22" i="6" s="1"/>
  <c r="AZ176" i="6"/>
  <c r="BD219" i="6"/>
  <c r="AW24" i="6"/>
  <c r="AW13" i="16"/>
  <c r="AX13" i="17"/>
  <c r="AX25" i="6"/>
  <c r="AX309" i="6"/>
  <c r="AX310" i="6" s="1"/>
  <c r="AX316" i="6" s="1"/>
  <c r="AX299" i="6"/>
  <c r="AX300" i="6" s="1"/>
  <c r="AX315" i="6" s="1"/>
  <c r="AX287" i="6"/>
  <c r="AX289" i="6" s="1"/>
  <c r="AX314" i="6" s="1"/>
  <c r="BF339" i="6"/>
  <c r="BF341" i="6" s="1"/>
  <c r="BF362" i="6" s="1"/>
  <c r="BF145" i="6"/>
  <c r="BG138" i="6"/>
  <c r="BG335" i="6" s="1"/>
  <c r="BH137" i="6"/>
  <c r="BE13" i="22"/>
  <c r="BE397" i="6"/>
  <c r="BE398" i="6" s="1"/>
  <c r="BD13" i="35"/>
  <c r="BB200" i="6" l="1"/>
  <c r="BD178" i="6"/>
  <c r="BC180" i="6"/>
  <c r="BC194" i="6" s="1"/>
  <c r="BC198" i="6" s="1"/>
  <c r="BC223" i="6" s="1"/>
  <c r="BC21" i="6" s="1"/>
  <c r="BB225" i="6"/>
  <c r="BG208" i="6"/>
  <c r="BG217" i="6" s="1"/>
  <c r="BF210" i="6"/>
  <c r="BC214" i="6"/>
  <c r="BC224" i="6" s="1"/>
  <c r="BC22" i="6" s="1"/>
  <c r="AY355" i="6"/>
  <c r="AY356" i="6" s="1"/>
  <c r="AY358" i="6" s="1"/>
  <c r="AY363" i="6" s="1"/>
  <c r="AY364" i="6" s="1"/>
  <c r="AY13" i="17" s="1"/>
  <c r="AZ355" i="6"/>
  <c r="AZ356" i="6" s="1"/>
  <c r="AZ358" i="6" s="1"/>
  <c r="AZ363" i="6" s="1"/>
  <c r="AZ364" i="6" s="1"/>
  <c r="BE219" i="6"/>
  <c r="AY196" i="6"/>
  <c r="AX317" i="6"/>
  <c r="BH138" i="6"/>
  <c r="BH335" i="6" s="1"/>
  <c r="BI137" i="6"/>
  <c r="BE13" i="35"/>
  <c r="BG339" i="6"/>
  <c r="BG341" i="6" s="1"/>
  <c r="BG362" i="6" s="1"/>
  <c r="BG145" i="6"/>
  <c r="BF13" i="22"/>
  <c r="BF397" i="6"/>
  <c r="BF398" i="6" s="1"/>
  <c r="BC200" i="6" l="1"/>
  <c r="BE178" i="6"/>
  <c r="BD180" i="6"/>
  <c r="BD194" i="6" s="1"/>
  <c r="BD198" i="6" s="1"/>
  <c r="BD223" i="6" s="1"/>
  <c r="BD21" i="6" s="1"/>
  <c r="BC225" i="6"/>
  <c r="BH208" i="6"/>
  <c r="BH217" i="6" s="1"/>
  <c r="BG210" i="6"/>
  <c r="AY13" i="14"/>
  <c r="BA176" i="6"/>
  <c r="BA355" i="6"/>
  <c r="BA356" i="6" s="1"/>
  <c r="BA358" i="6" s="1"/>
  <c r="BA363" i="6" s="1"/>
  <c r="BA364" i="6" s="1"/>
  <c r="AZ196" i="6"/>
  <c r="AY25" i="6"/>
  <c r="BF219" i="6"/>
  <c r="AY299" i="6"/>
  <c r="AY300" i="6" s="1"/>
  <c r="AY315" i="6" s="1"/>
  <c r="AY287" i="6"/>
  <c r="AY289" i="6" s="1"/>
  <c r="AY314" i="6" s="1"/>
  <c r="AY309" i="6"/>
  <c r="AY310" i="6" s="1"/>
  <c r="AY316" i="6" s="1"/>
  <c r="AZ25" i="6"/>
  <c r="AZ13" i="17"/>
  <c r="AX13" i="16"/>
  <c r="AX24" i="6"/>
  <c r="BH339" i="6"/>
  <c r="BH341" i="6" s="1"/>
  <c r="BH362" i="6" s="1"/>
  <c r="BH145" i="6"/>
  <c r="BG13" i="22"/>
  <c r="BG397" i="6"/>
  <c r="BG398" i="6" s="1"/>
  <c r="BF13" i="35"/>
  <c r="BI138" i="6"/>
  <c r="BI335" i="6" s="1"/>
  <c r="BJ137" i="6"/>
  <c r="BF178" i="6" l="1"/>
  <c r="BE180" i="6"/>
  <c r="BE194" i="6" s="1"/>
  <c r="BE198" i="6" s="1"/>
  <c r="BE223" i="6" s="1"/>
  <c r="BE21" i="6" s="1"/>
  <c r="BD200" i="6"/>
  <c r="BI208" i="6"/>
  <c r="BI217" i="6" s="1"/>
  <c r="BH210" i="6"/>
  <c r="AZ13" i="14"/>
  <c r="BD214" i="6"/>
  <c r="BD224" i="6" s="1"/>
  <c r="BD22" i="6" s="1"/>
  <c r="BB176" i="6"/>
  <c r="BC176" i="6"/>
  <c r="BA196" i="6"/>
  <c r="AZ287" i="6"/>
  <c r="AZ289" i="6" s="1"/>
  <c r="AZ314" i="6" s="1"/>
  <c r="AZ299" i="6"/>
  <c r="AZ300" i="6" s="1"/>
  <c r="AZ315" i="6" s="1"/>
  <c r="AZ309" i="6"/>
  <c r="AZ310" i="6" s="1"/>
  <c r="AZ316" i="6" s="1"/>
  <c r="BG219" i="6"/>
  <c r="AY317" i="6"/>
  <c r="AY13" i="16" s="1"/>
  <c r="BA25" i="6"/>
  <c r="BA13" i="17"/>
  <c r="BI339" i="6"/>
  <c r="BI341" i="6" s="1"/>
  <c r="BI362" i="6" s="1"/>
  <c r="BI145" i="6"/>
  <c r="BG13" i="35"/>
  <c r="BK137" i="6"/>
  <c r="BJ138" i="6"/>
  <c r="BJ335" i="6" s="1"/>
  <c r="BH397" i="6"/>
  <c r="BH398" i="6" s="1"/>
  <c r="BH13" i="22"/>
  <c r="BG178" i="6" l="1"/>
  <c r="BF180" i="6"/>
  <c r="BF194" i="6" s="1"/>
  <c r="BF198" i="6" s="1"/>
  <c r="BF223" i="6" s="1"/>
  <c r="BF21" i="6" s="1"/>
  <c r="BD225" i="6"/>
  <c r="BE200" i="6"/>
  <c r="BJ208" i="6"/>
  <c r="BJ217" i="6" s="1"/>
  <c r="BI210" i="6"/>
  <c r="BA13" i="14"/>
  <c r="BE214" i="6"/>
  <c r="BE224" i="6" s="1"/>
  <c r="BE22" i="6" s="1"/>
  <c r="BB196" i="6"/>
  <c r="BB355" i="6"/>
  <c r="BB356" i="6" s="1"/>
  <c r="BB358" i="6" s="1"/>
  <c r="BB363" i="6" s="1"/>
  <c r="BB364" i="6" s="1"/>
  <c r="BB13" i="17" s="1"/>
  <c r="BA309" i="6"/>
  <c r="BA310" i="6" s="1"/>
  <c r="BA316" i="6" s="1"/>
  <c r="BA287" i="6"/>
  <c r="BA289" i="6" s="1"/>
  <c r="BA314" i="6" s="1"/>
  <c r="BD176" i="6"/>
  <c r="BA299" i="6"/>
  <c r="BA300" i="6" s="1"/>
  <c r="BA315" i="6" s="1"/>
  <c r="AZ317" i="6"/>
  <c r="AZ24" i="6" s="1"/>
  <c r="BH219" i="6"/>
  <c r="AY24" i="6"/>
  <c r="BH13" i="35"/>
  <c r="BJ339" i="6"/>
  <c r="BJ341" i="6" s="1"/>
  <c r="BJ362" i="6" s="1"/>
  <c r="BJ145" i="6"/>
  <c r="BL137" i="6"/>
  <c r="BK138" i="6"/>
  <c r="BK335" i="6" s="1"/>
  <c r="BI397" i="6"/>
  <c r="BI398" i="6" s="1"/>
  <c r="BI13" i="22"/>
  <c r="BH178" i="6" l="1"/>
  <c r="BG180" i="6"/>
  <c r="BG194" i="6" s="1"/>
  <c r="BG198" i="6" s="1"/>
  <c r="BG223" i="6" s="1"/>
  <c r="BG21" i="6" s="1"/>
  <c r="BE225" i="6"/>
  <c r="BF200" i="6"/>
  <c r="BK208" i="6"/>
  <c r="BK217" i="6" s="1"/>
  <c r="BJ210" i="6"/>
  <c r="BB13" i="14"/>
  <c r="BG214" i="6"/>
  <c r="BG224" i="6" s="1"/>
  <c r="BG22" i="6" s="1"/>
  <c r="BF214" i="6"/>
  <c r="BF224" i="6" s="1"/>
  <c r="BF22" i="6" s="1"/>
  <c r="BB299" i="6"/>
  <c r="BB300" i="6" s="1"/>
  <c r="BB315" i="6" s="1"/>
  <c r="BB309" i="6"/>
  <c r="BB310" i="6" s="1"/>
  <c r="BB316" i="6" s="1"/>
  <c r="BB287" i="6"/>
  <c r="BB289" i="6" s="1"/>
  <c r="BB314" i="6" s="1"/>
  <c r="BB25" i="6"/>
  <c r="BD196" i="6"/>
  <c r="BA317" i="6"/>
  <c r="BA24" i="6" s="1"/>
  <c r="BC355" i="6"/>
  <c r="BC356" i="6" s="1"/>
  <c r="BC358" i="6" s="1"/>
  <c r="BC363" i="6" s="1"/>
  <c r="BC364" i="6" s="1"/>
  <c r="BC13" i="17" s="1"/>
  <c r="BC196" i="6"/>
  <c r="AZ13" i="16"/>
  <c r="BI219" i="6"/>
  <c r="BE176" i="6"/>
  <c r="BI13" i="35"/>
  <c r="BK339" i="6"/>
  <c r="BK341" i="6" s="1"/>
  <c r="BK362" i="6" s="1"/>
  <c r="BK145" i="6"/>
  <c r="BL138" i="6"/>
  <c r="BL335" i="6" s="1"/>
  <c r="BM137" i="6"/>
  <c r="BJ13" i="22"/>
  <c r="BJ397" i="6"/>
  <c r="BJ398" i="6" s="1"/>
  <c r="BG200" i="6" l="1"/>
  <c r="BI178" i="6"/>
  <c r="BH180" i="6"/>
  <c r="BH194" i="6" s="1"/>
  <c r="BH198" i="6" s="1"/>
  <c r="BH223" i="6" s="1"/>
  <c r="BH21" i="6" s="1"/>
  <c r="BF225" i="6"/>
  <c r="BG225" i="6"/>
  <c r="BL208" i="6"/>
  <c r="BL217" i="6" s="1"/>
  <c r="BK210" i="6"/>
  <c r="BC13" i="14"/>
  <c r="BD13" i="14"/>
  <c r="BH214" i="6"/>
  <c r="BH224" i="6" s="1"/>
  <c r="BH22" i="6" s="1"/>
  <c r="BB317" i="6"/>
  <c r="BB13" i="16" s="1"/>
  <c r="BE355" i="6"/>
  <c r="BE356" i="6" s="1"/>
  <c r="BE358" i="6" s="1"/>
  <c r="BE363" i="6" s="1"/>
  <c r="BE364" i="6" s="1"/>
  <c r="BD355" i="6"/>
  <c r="BD356" i="6" s="1"/>
  <c r="BD358" i="6" s="1"/>
  <c r="BD363" i="6" s="1"/>
  <c r="BD364" i="6" s="1"/>
  <c r="BD13" i="17" s="1"/>
  <c r="BA13" i="16"/>
  <c r="BC25" i="6"/>
  <c r="BC299" i="6"/>
  <c r="BC300" i="6" s="1"/>
  <c r="BC315" i="6" s="1"/>
  <c r="BC287" i="6"/>
  <c r="BC289" i="6" s="1"/>
  <c r="BC314" i="6" s="1"/>
  <c r="BC309" i="6"/>
  <c r="BC310" i="6" s="1"/>
  <c r="BC316" i="6" s="1"/>
  <c r="BJ219" i="6"/>
  <c r="BD309" i="6"/>
  <c r="BD310" i="6" s="1"/>
  <c r="BD316" i="6" s="1"/>
  <c r="BD299" i="6"/>
  <c r="BD300" i="6" s="1"/>
  <c r="BD315" i="6" s="1"/>
  <c r="BD287" i="6"/>
  <c r="BD289" i="6" s="1"/>
  <c r="BD314" i="6" s="1"/>
  <c r="BJ13" i="35"/>
  <c r="BN137" i="6"/>
  <c r="BM138" i="6"/>
  <c r="BM335" i="6" s="1"/>
  <c r="BL339" i="6"/>
  <c r="BL341" i="6" s="1"/>
  <c r="BL362" i="6" s="1"/>
  <c r="BL145" i="6"/>
  <c r="BK13" i="22"/>
  <c r="BK397" i="6"/>
  <c r="BK398" i="6" s="1"/>
  <c r="BH200" i="6" l="1"/>
  <c r="BJ178" i="6"/>
  <c r="BI180" i="6"/>
  <c r="BI194" i="6" s="1"/>
  <c r="BI198" i="6" s="1"/>
  <c r="BI223" i="6" s="1"/>
  <c r="BI21" i="6" s="1"/>
  <c r="BH225" i="6"/>
  <c r="BM208" i="6"/>
  <c r="BM217" i="6" s="1"/>
  <c r="BL210" i="6"/>
  <c r="BI214" i="6"/>
  <c r="BI224" i="6" s="1"/>
  <c r="BI22" i="6" s="1"/>
  <c r="BF176" i="6"/>
  <c r="BB24" i="6"/>
  <c r="BF355" i="6"/>
  <c r="BF356" i="6" s="1"/>
  <c r="BF358" i="6" s="1"/>
  <c r="BF363" i="6" s="1"/>
  <c r="BF364" i="6" s="1"/>
  <c r="BD25" i="6"/>
  <c r="BE196" i="6"/>
  <c r="BC317" i="6"/>
  <c r="BC13" i="16" s="1"/>
  <c r="BK219" i="6"/>
  <c r="BE25" i="6"/>
  <c r="BE13" i="17"/>
  <c r="BD317" i="6"/>
  <c r="BN138" i="6"/>
  <c r="BN335" i="6" s="1"/>
  <c r="BO137" i="6"/>
  <c r="BL13" i="22"/>
  <c r="BL397" i="6"/>
  <c r="BL398" i="6" s="1"/>
  <c r="BM339" i="6"/>
  <c r="BM341" i="6" s="1"/>
  <c r="BM362" i="6" s="1"/>
  <c r="BM145" i="6"/>
  <c r="BK13" i="35"/>
  <c r="BI200" i="6" l="1"/>
  <c r="BK178" i="6"/>
  <c r="BJ180" i="6"/>
  <c r="BJ194" i="6" s="1"/>
  <c r="BJ198" i="6" s="1"/>
  <c r="BJ223" i="6" s="1"/>
  <c r="BJ21" i="6" s="1"/>
  <c r="BI225" i="6"/>
  <c r="BN208" i="6"/>
  <c r="BN217" i="6" s="1"/>
  <c r="BM210" i="6"/>
  <c r="BE13" i="14"/>
  <c r="BJ214" i="6"/>
  <c r="BJ224" i="6" s="1"/>
  <c r="BJ22" i="6" s="1"/>
  <c r="BG176" i="6"/>
  <c r="BF196" i="6"/>
  <c r="BE309" i="6"/>
  <c r="BE310" i="6" s="1"/>
  <c r="BE316" i="6" s="1"/>
  <c r="BE299" i="6"/>
  <c r="BE300" i="6" s="1"/>
  <c r="BE315" i="6" s="1"/>
  <c r="BE287" i="6"/>
  <c r="BE289" i="6" s="1"/>
  <c r="BE314" i="6" s="1"/>
  <c r="BC24" i="6"/>
  <c r="BL219" i="6"/>
  <c r="BF25" i="6"/>
  <c r="BF13" i="17"/>
  <c r="BD13" i="16"/>
  <c r="BD24" i="6"/>
  <c r="BM13" i="22"/>
  <c r="BM397" i="6"/>
  <c r="BM398" i="6" s="1"/>
  <c r="BN339" i="6"/>
  <c r="BN341" i="6" s="1"/>
  <c r="BN362" i="6" s="1"/>
  <c r="BN145" i="6"/>
  <c r="BL13" i="35"/>
  <c r="BO138" i="6"/>
  <c r="BO335" i="6" s="1"/>
  <c r="BP137" i="6"/>
  <c r="BJ200" i="6" l="1"/>
  <c r="BL178" i="6"/>
  <c r="BK180" i="6"/>
  <c r="BK194" i="6" s="1"/>
  <c r="BK198" i="6" s="1"/>
  <c r="BK223" i="6" s="1"/>
  <c r="BK21" i="6" s="1"/>
  <c r="BJ225" i="6"/>
  <c r="BO208" i="6"/>
  <c r="BN210" i="6"/>
  <c r="BF13" i="14"/>
  <c r="BK214" i="6"/>
  <c r="BK224" i="6" s="1"/>
  <c r="BK22" i="6" s="1"/>
  <c r="BF287" i="6"/>
  <c r="BF289" i="6" s="1"/>
  <c r="BF314" i="6" s="1"/>
  <c r="BF299" i="6"/>
  <c r="BF300" i="6" s="1"/>
  <c r="BF315" i="6" s="1"/>
  <c r="BF309" i="6"/>
  <c r="BF310" i="6" s="1"/>
  <c r="BF316" i="6" s="1"/>
  <c r="BE317" i="6"/>
  <c r="BE24" i="6" s="1"/>
  <c r="BM219" i="6"/>
  <c r="BM13" i="35"/>
  <c r="BO339" i="6"/>
  <c r="BO341" i="6" s="1"/>
  <c r="BO362" i="6" s="1"/>
  <c r="BO145" i="6"/>
  <c r="BN13" i="22"/>
  <c r="BN397" i="6"/>
  <c r="BN398" i="6" s="1"/>
  <c r="BP138" i="6"/>
  <c r="BQ137" i="6"/>
  <c r="BK200" i="6" l="1"/>
  <c r="BM178" i="6"/>
  <c r="BL180" i="6"/>
  <c r="BL194" i="6" s="1"/>
  <c r="BL198" i="6" s="1"/>
  <c r="BL223" i="6" s="1"/>
  <c r="BL21" i="6" s="1"/>
  <c r="BK225" i="6"/>
  <c r="BO210" i="6"/>
  <c r="BO217" i="6"/>
  <c r="BL214" i="6"/>
  <c r="BL224" i="6" s="1"/>
  <c r="BL22" i="6" s="1"/>
  <c r="BP335" i="6"/>
  <c r="BP339" i="6" s="1"/>
  <c r="BP341" i="6" s="1"/>
  <c r="BP362" i="6" s="1"/>
  <c r="BP208" i="6"/>
  <c r="BP217" i="6" s="1"/>
  <c r="BG196" i="6"/>
  <c r="BH176" i="6"/>
  <c r="BG355" i="6"/>
  <c r="BG356" i="6" s="1"/>
  <c r="BG358" i="6" s="1"/>
  <c r="BG363" i="6" s="1"/>
  <c r="BG364" i="6" s="1"/>
  <c r="BG13" i="17" s="1"/>
  <c r="BF317" i="6"/>
  <c r="BF24" i="6" s="1"/>
  <c r="BE13" i="16"/>
  <c r="BN219" i="6"/>
  <c r="BG13" i="14"/>
  <c r="BN13" i="35"/>
  <c r="BP145" i="6"/>
  <c r="BR137" i="6"/>
  <c r="BQ138" i="6"/>
  <c r="BQ335" i="6" s="1"/>
  <c r="BO13" i="22"/>
  <c r="BO397" i="6"/>
  <c r="BO398" i="6" s="1"/>
  <c r="BL200" i="6" l="1"/>
  <c r="BN178" i="6"/>
  <c r="BM180" i="6"/>
  <c r="BM194" i="6" s="1"/>
  <c r="BM198" i="6" s="1"/>
  <c r="BM223" i="6" s="1"/>
  <c r="BM21" i="6" s="1"/>
  <c r="BL225" i="6"/>
  <c r="BQ208" i="6"/>
  <c r="BQ217" i="6" s="1"/>
  <c r="BP210" i="6"/>
  <c r="BG299" i="6"/>
  <c r="BG300" i="6" s="1"/>
  <c r="BG315" i="6" s="1"/>
  <c r="BM214" i="6"/>
  <c r="BM224" i="6" s="1"/>
  <c r="BM22" i="6" s="1"/>
  <c r="BG287" i="6"/>
  <c r="BG289" i="6" s="1"/>
  <c r="BG314" i="6" s="1"/>
  <c r="BG309" i="6"/>
  <c r="BG310" i="6" s="1"/>
  <c r="BG316" i="6" s="1"/>
  <c r="BH355" i="6"/>
  <c r="BH356" i="6" s="1"/>
  <c r="BH358" i="6" s="1"/>
  <c r="BH363" i="6" s="1"/>
  <c r="BH364" i="6" s="1"/>
  <c r="BH13" i="17" s="1"/>
  <c r="BI176" i="6"/>
  <c r="BH196" i="6"/>
  <c r="BG25" i="6"/>
  <c r="BF13" i="16"/>
  <c r="BO219" i="6"/>
  <c r="BI355" i="6"/>
  <c r="BI356" i="6" s="1"/>
  <c r="BI358" i="6" s="1"/>
  <c r="BI363" i="6" s="1"/>
  <c r="BI364" i="6" s="1"/>
  <c r="BJ176" i="6"/>
  <c r="BI196" i="6"/>
  <c r="BO13" i="35"/>
  <c r="BQ339" i="6"/>
  <c r="BQ341" i="6" s="1"/>
  <c r="BQ362" i="6" s="1"/>
  <c r="BQ145" i="6"/>
  <c r="BR138" i="6"/>
  <c r="BR335" i="6" s="1"/>
  <c r="BS137" i="6"/>
  <c r="BP13" i="22"/>
  <c r="BP397" i="6"/>
  <c r="BP398" i="6" s="1"/>
  <c r="BM200" i="6" l="1"/>
  <c r="BO178" i="6"/>
  <c r="BN180" i="6"/>
  <c r="BN194" i="6" s="1"/>
  <c r="BN198" i="6" s="1"/>
  <c r="BN223" i="6" s="1"/>
  <c r="BN21" i="6" s="1"/>
  <c r="BG317" i="6"/>
  <c r="BG13" i="16" s="1"/>
  <c r="BM225" i="6"/>
  <c r="BR208" i="6"/>
  <c r="BR217" i="6" s="1"/>
  <c r="BQ210" i="6"/>
  <c r="BH13" i="14"/>
  <c r="BI13" i="14"/>
  <c r="BN214" i="6"/>
  <c r="BN224" i="6" s="1"/>
  <c r="BN22" i="6" s="1"/>
  <c r="BH25" i="6"/>
  <c r="BH287" i="6"/>
  <c r="BH289" i="6" s="1"/>
  <c r="BH314" i="6" s="1"/>
  <c r="BH299" i="6"/>
  <c r="BH300" i="6" s="1"/>
  <c r="BH315" i="6" s="1"/>
  <c r="BH309" i="6"/>
  <c r="BH310" i="6" s="1"/>
  <c r="BH316" i="6" s="1"/>
  <c r="BP219" i="6"/>
  <c r="BI25" i="6"/>
  <c r="BI13" i="17"/>
  <c r="BI309" i="6"/>
  <c r="BI310" i="6" s="1"/>
  <c r="BI316" i="6" s="1"/>
  <c r="BI299" i="6"/>
  <c r="BI300" i="6" s="1"/>
  <c r="BI315" i="6" s="1"/>
  <c r="BI287" i="6"/>
  <c r="BI289" i="6" s="1"/>
  <c r="BI314" i="6" s="1"/>
  <c r="BP13" i="35"/>
  <c r="BT137" i="6"/>
  <c r="BS138" i="6"/>
  <c r="BS335" i="6" s="1"/>
  <c r="BR339" i="6"/>
  <c r="BR341" i="6" s="1"/>
  <c r="BR362" i="6" s="1"/>
  <c r="BR145" i="6"/>
  <c r="BQ13" i="22"/>
  <c r="BQ397" i="6"/>
  <c r="BQ398" i="6" s="1"/>
  <c r="BN200" i="6" l="1"/>
  <c r="BP178" i="6"/>
  <c r="BO180" i="6"/>
  <c r="BO194" i="6" s="1"/>
  <c r="BO198" i="6" s="1"/>
  <c r="BO223" i="6" s="1"/>
  <c r="BO21" i="6" s="1"/>
  <c r="BG24" i="6"/>
  <c r="BN225" i="6"/>
  <c r="BS208" i="6"/>
  <c r="BS217" i="6" s="1"/>
  <c r="BR210" i="6"/>
  <c r="BO214" i="6"/>
  <c r="BO224" i="6" s="1"/>
  <c r="BO22" i="6" s="1"/>
  <c r="BH317" i="6"/>
  <c r="BH13" i="16" s="1"/>
  <c r="BQ219" i="6"/>
  <c r="BK176" i="6"/>
  <c r="BJ196" i="6"/>
  <c r="BJ355" i="6"/>
  <c r="BJ356" i="6" s="1"/>
  <c r="BJ358" i="6" s="1"/>
  <c r="BJ363" i="6" s="1"/>
  <c r="BJ364" i="6" s="1"/>
  <c r="BI317" i="6"/>
  <c r="BQ13" i="35"/>
  <c r="BT138" i="6"/>
  <c r="BT335" i="6" s="1"/>
  <c r="BU137" i="6"/>
  <c r="BR397" i="6"/>
  <c r="BR398" i="6" s="1"/>
  <c r="BR13" i="22"/>
  <c r="BS339" i="6"/>
  <c r="BS341" i="6" s="1"/>
  <c r="BS362" i="6" s="1"/>
  <c r="BS145" i="6"/>
  <c r="BO200" i="6" l="1"/>
  <c r="BQ178" i="6"/>
  <c r="BP180" i="6"/>
  <c r="BP194" i="6" s="1"/>
  <c r="BP198" i="6" s="1"/>
  <c r="BP223" i="6" s="1"/>
  <c r="BP21" i="6" s="1"/>
  <c r="BO225" i="6"/>
  <c r="BT208" i="6"/>
  <c r="BT217" i="6" s="1"/>
  <c r="BS210" i="6"/>
  <c r="BJ13" i="14"/>
  <c r="BP214" i="6"/>
  <c r="BP224" i="6" s="1"/>
  <c r="BP22" i="6" s="1"/>
  <c r="BH24" i="6"/>
  <c r="BK355" i="6"/>
  <c r="BK356" i="6" s="1"/>
  <c r="BK358" i="6" s="1"/>
  <c r="BK363" i="6" s="1"/>
  <c r="BK364" i="6" s="1"/>
  <c r="BR219" i="6"/>
  <c r="BJ25" i="6"/>
  <c r="BJ13" i="17"/>
  <c r="BJ309" i="6"/>
  <c r="BJ310" i="6" s="1"/>
  <c r="BJ316" i="6" s="1"/>
  <c r="BJ287" i="6"/>
  <c r="BJ289" i="6" s="1"/>
  <c r="BJ314" i="6" s="1"/>
  <c r="BJ299" i="6"/>
  <c r="BJ300" i="6" s="1"/>
  <c r="BJ315" i="6" s="1"/>
  <c r="BI13" i="16"/>
  <c r="BI24" i="6"/>
  <c r="BS397" i="6"/>
  <c r="BS398" i="6" s="1"/>
  <c r="BS13" i="22"/>
  <c r="BT339" i="6"/>
  <c r="BT341" i="6" s="1"/>
  <c r="BT362" i="6" s="1"/>
  <c r="BT145" i="6"/>
  <c r="BV137" i="6"/>
  <c r="BU138" i="6"/>
  <c r="BU335" i="6" s="1"/>
  <c r="BR13" i="35"/>
  <c r="BP200" i="6" l="1"/>
  <c r="BR178" i="6"/>
  <c r="BQ180" i="6"/>
  <c r="BQ194" i="6" s="1"/>
  <c r="BQ198" i="6" s="1"/>
  <c r="BQ223" i="6" s="1"/>
  <c r="BQ21" i="6" s="1"/>
  <c r="BP225" i="6"/>
  <c r="BU208" i="6"/>
  <c r="BU217" i="6" s="1"/>
  <c r="BT210" i="6"/>
  <c r="BQ214" i="6"/>
  <c r="BQ224" i="6" s="1"/>
  <c r="BQ22" i="6" s="1"/>
  <c r="BL355" i="6"/>
  <c r="BL356" i="6" s="1"/>
  <c r="BL358" i="6" s="1"/>
  <c r="BL363" i="6" s="1"/>
  <c r="BL364" i="6" s="1"/>
  <c r="BK196" i="6"/>
  <c r="BL176" i="6"/>
  <c r="BS219" i="6"/>
  <c r="BJ317" i="6"/>
  <c r="BJ13" i="16" s="1"/>
  <c r="BK25" i="6"/>
  <c r="BK13" i="17"/>
  <c r="BS13" i="35"/>
  <c r="BW137" i="6"/>
  <c r="BV138" i="6"/>
  <c r="BV335" i="6" s="1"/>
  <c r="BT13" i="22"/>
  <c r="BT397" i="6"/>
  <c r="BT398" i="6" s="1"/>
  <c r="BU339" i="6"/>
  <c r="BU341" i="6" s="1"/>
  <c r="BU362" i="6" s="1"/>
  <c r="BU145" i="6"/>
  <c r="BQ200" i="6" l="1"/>
  <c r="BS178" i="6"/>
  <c r="BR180" i="6"/>
  <c r="BR194" i="6" s="1"/>
  <c r="BR198" i="6" s="1"/>
  <c r="BR223" i="6" s="1"/>
  <c r="BR21" i="6" s="1"/>
  <c r="BQ225" i="6"/>
  <c r="BV208" i="6"/>
  <c r="BV217" i="6" s="1"/>
  <c r="BU210" i="6"/>
  <c r="BK13" i="14"/>
  <c r="BR214" i="6"/>
  <c r="BR224" i="6" s="1"/>
  <c r="BR22" i="6" s="1"/>
  <c r="BM176" i="6"/>
  <c r="BK309" i="6"/>
  <c r="BK310" i="6" s="1"/>
  <c r="BK316" i="6" s="1"/>
  <c r="BL196" i="6"/>
  <c r="BK287" i="6"/>
  <c r="BK289" i="6" s="1"/>
  <c r="BK314" i="6" s="1"/>
  <c r="BK299" i="6"/>
  <c r="BK300" i="6" s="1"/>
  <c r="BK315" i="6" s="1"/>
  <c r="BT219" i="6"/>
  <c r="BJ24" i="6"/>
  <c r="BL13" i="17"/>
  <c r="BL25" i="6"/>
  <c r="BT13" i="35"/>
  <c r="BU13" i="22"/>
  <c r="BU397" i="6"/>
  <c r="BU398" i="6" s="1"/>
  <c r="BW138" i="6"/>
  <c r="BW335" i="6" s="1"/>
  <c r="BX137" i="6"/>
  <c r="BV339" i="6"/>
  <c r="BV341" i="6" s="1"/>
  <c r="BV362" i="6" s="1"/>
  <c r="BV145" i="6"/>
  <c r="BT178" i="6" l="1"/>
  <c r="BS180" i="6"/>
  <c r="BS194" i="6" s="1"/>
  <c r="BS198" i="6" s="1"/>
  <c r="BS223" i="6" s="1"/>
  <c r="BS21" i="6" s="1"/>
  <c r="BR200" i="6"/>
  <c r="BR225" i="6"/>
  <c r="BW208" i="6"/>
  <c r="BW217" i="6" s="1"/>
  <c r="BV210" i="6"/>
  <c r="BL13" i="14"/>
  <c r="BS214" i="6"/>
  <c r="BS224" i="6" s="1"/>
  <c r="BS22" i="6" s="1"/>
  <c r="BN176" i="6"/>
  <c r="BL287" i="6"/>
  <c r="BL289" i="6" s="1"/>
  <c r="BL314" i="6" s="1"/>
  <c r="BL299" i="6"/>
  <c r="BL300" i="6" s="1"/>
  <c r="BL315" i="6" s="1"/>
  <c r="BL309" i="6"/>
  <c r="BL310" i="6" s="1"/>
  <c r="BL316" i="6" s="1"/>
  <c r="BK317" i="6"/>
  <c r="BK13" i="16" s="1"/>
  <c r="BU219" i="6"/>
  <c r="BU13" i="35"/>
  <c r="BV397" i="6"/>
  <c r="BV398" i="6" s="1"/>
  <c r="BV13" i="22"/>
  <c r="BX138" i="6"/>
  <c r="BX335" i="6" s="1"/>
  <c r="BY137" i="6"/>
  <c r="BW339" i="6"/>
  <c r="BW341" i="6" s="1"/>
  <c r="BW362" i="6" s="1"/>
  <c r="BW145" i="6"/>
  <c r="BS200" i="6" l="1"/>
  <c r="BU178" i="6"/>
  <c r="BT180" i="6"/>
  <c r="BT194" i="6" s="1"/>
  <c r="BT198" i="6" s="1"/>
  <c r="BT223" i="6" s="1"/>
  <c r="BT21" i="6" s="1"/>
  <c r="BS225" i="6"/>
  <c r="BX208" i="6"/>
  <c r="BX217" i="6" s="1"/>
  <c r="BW210" i="6"/>
  <c r="BT214" i="6"/>
  <c r="BT224" i="6" s="1"/>
  <c r="BT22" i="6" s="1"/>
  <c r="BM355" i="6"/>
  <c r="BM356" i="6" s="1"/>
  <c r="BM358" i="6" s="1"/>
  <c r="BM363" i="6" s="1"/>
  <c r="BM364" i="6" s="1"/>
  <c r="BM13" i="17" s="1"/>
  <c r="BM196" i="6"/>
  <c r="BL317" i="6"/>
  <c r="BL13" i="16" s="1"/>
  <c r="BK24" i="6"/>
  <c r="BV219" i="6"/>
  <c r="BV13" i="35"/>
  <c r="BW13" i="22"/>
  <c r="BW397" i="6"/>
  <c r="BW398" i="6" s="1"/>
  <c r="BY138" i="6"/>
  <c r="BY335" i="6" s="1"/>
  <c r="BZ137" i="6"/>
  <c r="BX339" i="6"/>
  <c r="BX341" i="6" s="1"/>
  <c r="BX362" i="6" s="1"/>
  <c r="BX145" i="6"/>
  <c r="BT200" i="6" l="1"/>
  <c r="BV178" i="6"/>
  <c r="BU180" i="6"/>
  <c r="BT225" i="6"/>
  <c r="BY208" i="6"/>
  <c r="BY217" i="6" s="1"/>
  <c r="BX210" i="6"/>
  <c r="BM13" i="14"/>
  <c r="BU194" i="6"/>
  <c r="BU198" i="6" s="1"/>
  <c r="BU223" i="6" s="1"/>
  <c r="BU21" i="6" s="1"/>
  <c r="BP176" i="6"/>
  <c r="BO176" i="6"/>
  <c r="BM25" i="6"/>
  <c r="BN355" i="6"/>
  <c r="BN356" i="6" s="1"/>
  <c r="BN358" i="6" s="1"/>
  <c r="BN363" i="6" s="1"/>
  <c r="BN364" i="6" s="1"/>
  <c r="BN25" i="6" s="1"/>
  <c r="BN196" i="6"/>
  <c r="BO355" i="6"/>
  <c r="BO356" i="6" s="1"/>
  <c r="BO358" i="6" s="1"/>
  <c r="BO363" i="6" s="1"/>
  <c r="BO364" i="6" s="1"/>
  <c r="BO13" i="17" s="1"/>
  <c r="BO196" i="6"/>
  <c r="BM299" i="6"/>
  <c r="BM300" i="6" s="1"/>
  <c r="BM315" i="6" s="1"/>
  <c r="BM287" i="6"/>
  <c r="BM289" i="6" s="1"/>
  <c r="BM314" i="6" s="1"/>
  <c r="BM309" i="6"/>
  <c r="BM310" i="6" s="1"/>
  <c r="BM316" i="6" s="1"/>
  <c r="BL24" i="6"/>
  <c r="BW219" i="6"/>
  <c r="BP355" i="6"/>
  <c r="BP356" i="6" s="1"/>
  <c r="BP358" i="6" s="1"/>
  <c r="BP363" i="6" s="1"/>
  <c r="BP364" i="6" s="1"/>
  <c r="BQ176" i="6"/>
  <c r="BP196" i="6"/>
  <c r="BW13" i="35"/>
  <c r="BX13" i="22"/>
  <c r="BX397" i="6"/>
  <c r="BX398" i="6" s="1"/>
  <c r="CA137" i="6"/>
  <c r="BZ138" i="6"/>
  <c r="BZ335" i="6" s="1"/>
  <c r="BY339" i="6"/>
  <c r="BY341" i="6" s="1"/>
  <c r="BY362" i="6" s="1"/>
  <c r="BY145" i="6"/>
  <c r="BW178" i="6" l="1"/>
  <c r="BV180" i="6"/>
  <c r="BV194" i="6" s="1"/>
  <c r="BV198" i="6" s="1"/>
  <c r="BV223" i="6" s="1"/>
  <c r="BV21" i="6" s="1"/>
  <c r="BU200" i="6"/>
  <c r="BZ208" i="6"/>
  <c r="BZ217" i="6" s="1"/>
  <c r="BY210" i="6"/>
  <c r="BO13" i="14"/>
  <c r="BN13" i="14"/>
  <c r="BP13" i="14"/>
  <c r="BV214" i="6"/>
  <c r="BV224" i="6" s="1"/>
  <c r="BV22" i="6" s="1"/>
  <c r="BU214" i="6"/>
  <c r="BU224" i="6" s="1"/>
  <c r="BU22" i="6" s="1"/>
  <c r="BO25" i="6"/>
  <c r="BN13" i="17"/>
  <c r="BO287" i="6"/>
  <c r="BO289" i="6" s="1"/>
  <c r="BO314" i="6" s="1"/>
  <c r="BO309" i="6"/>
  <c r="BO310" i="6" s="1"/>
  <c r="BO316" i="6" s="1"/>
  <c r="BO299" i="6"/>
  <c r="BO300" i="6" s="1"/>
  <c r="BO315" i="6" s="1"/>
  <c r="BN309" i="6"/>
  <c r="BN310" i="6" s="1"/>
  <c r="BN316" i="6" s="1"/>
  <c r="BN287" i="6"/>
  <c r="BN289" i="6" s="1"/>
  <c r="BN314" i="6" s="1"/>
  <c r="BN299" i="6"/>
  <c r="BN300" i="6" s="1"/>
  <c r="BN315" i="6" s="1"/>
  <c r="BM317" i="6"/>
  <c r="BM24" i="6" s="1"/>
  <c r="BX219" i="6"/>
  <c r="BP25" i="6"/>
  <c r="BP13" i="17"/>
  <c r="BQ196" i="6"/>
  <c r="BR176" i="6"/>
  <c r="BQ355" i="6"/>
  <c r="BQ356" i="6" s="1"/>
  <c r="BQ358" i="6" s="1"/>
  <c r="BQ363" i="6" s="1"/>
  <c r="BQ364" i="6" s="1"/>
  <c r="BP299" i="6"/>
  <c r="BP300" i="6" s="1"/>
  <c r="BP315" i="6" s="1"/>
  <c r="BP287" i="6"/>
  <c r="BP289" i="6" s="1"/>
  <c r="BP314" i="6" s="1"/>
  <c r="BP309" i="6"/>
  <c r="BP310" i="6" s="1"/>
  <c r="BP316" i="6" s="1"/>
  <c r="BX13" i="35"/>
  <c r="BY13" i="22"/>
  <c r="BY397" i="6"/>
  <c r="BY398" i="6" s="1"/>
  <c r="BZ339" i="6"/>
  <c r="BZ341" i="6" s="1"/>
  <c r="BZ362" i="6" s="1"/>
  <c r="BZ145" i="6"/>
  <c r="CA138" i="6"/>
  <c r="CA335" i="6" s="1"/>
  <c r="CB137" i="6"/>
  <c r="BV200" i="6" l="1"/>
  <c r="BX178" i="6"/>
  <c r="BW180" i="6"/>
  <c r="BW194" i="6" s="1"/>
  <c r="BW198" i="6" s="1"/>
  <c r="BW223" i="6" s="1"/>
  <c r="BW21" i="6" s="1"/>
  <c r="BU225" i="6"/>
  <c r="BV225" i="6"/>
  <c r="CA208" i="6"/>
  <c r="BZ210" i="6"/>
  <c r="BQ13" i="14"/>
  <c r="BO317" i="6"/>
  <c r="BO24" i="6" s="1"/>
  <c r="BN317" i="6"/>
  <c r="BN24" i="6" s="1"/>
  <c r="BM13" i="16"/>
  <c r="BY219" i="6"/>
  <c r="BP317" i="6"/>
  <c r="BP13" i="16" s="1"/>
  <c r="BQ25" i="6"/>
  <c r="BQ13" i="17"/>
  <c r="BQ299" i="6"/>
  <c r="BQ300" i="6" s="1"/>
  <c r="BQ315" i="6" s="1"/>
  <c r="BQ309" i="6"/>
  <c r="BQ310" i="6" s="1"/>
  <c r="BQ316" i="6" s="1"/>
  <c r="BQ287" i="6"/>
  <c r="BQ289" i="6" s="1"/>
  <c r="BQ314" i="6" s="1"/>
  <c r="BR355" i="6"/>
  <c r="BR356" i="6" s="1"/>
  <c r="BR358" i="6" s="1"/>
  <c r="BR363" i="6" s="1"/>
  <c r="BR364" i="6" s="1"/>
  <c r="BR196" i="6"/>
  <c r="BS176" i="6"/>
  <c r="BY13" i="35"/>
  <c r="CA339" i="6"/>
  <c r="CA341" i="6" s="1"/>
  <c r="CA362" i="6" s="1"/>
  <c r="CA145" i="6"/>
  <c r="BZ13" i="22"/>
  <c r="BZ397" i="6"/>
  <c r="BZ398" i="6" s="1"/>
  <c r="CB138" i="6"/>
  <c r="CC137" i="6"/>
  <c r="BY178" i="6" l="1"/>
  <c r="BX180" i="6"/>
  <c r="BX194" i="6" s="1"/>
  <c r="BX198" i="6" s="1"/>
  <c r="BX223" i="6" s="1"/>
  <c r="BX21" i="6" s="1"/>
  <c r="BW200" i="6"/>
  <c r="CA210" i="6"/>
  <c r="CA217" i="6"/>
  <c r="BR13" i="14"/>
  <c r="BW214" i="6"/>
  <c r="BW224" i="6" s="1"/>
  <c r="BW22" i="6" s="1"/>
  <c r="CB335" i="6"/>
  <c r="CB339" i="6" s="1"/>
  <c r="CB341" i="6" s="1"/>
  <c r="CB362" i="6" s="1"/>
  <c r="CB208" i="6"/>
  <c r="CB217" i="6" s="1"/>
  <c r="BN13" i="16"/>
  <c r="BO13" i="16"/>
  <c r="BZ219" i="6"/>
  <c r="BP24" i="6"/>
  <c r="BR25" i="6"/>
  <c r="BR13" i="17"/>
  <c r="BQ317" i="6"/>
  <c r="BQ13" i="16" s="1"/>
  <c r="BS355" i="6"/>
  <c r="BS356" i="6" s="1"/>
  <c r="BS358" i="6" s="1"/>
  <c r="BS363" i="6" s="1"/>
  <c r="BS364" i="6" s="1"/>
  <c r="BT176" i="6"/>
  <c r="BS196" i="6"/>
  <c r="BR299" i="6"/>
  <c r="BR300" i="6" s="1"/>
  <c r="BR315" i="6" s="1"/>
  <c r="BR309" i="6"/>
  <c r="BR310" i="6" s="1"/>
  <c r="BR316" i="6" s="1"/>
  <c r="BR287" i="6"/>
  <c r="BR289" i="6" s="1"/>
  <c r="BR314" i="6" s="1"/>
  <c r="BZ13" i="35"/>
  <c r="CB145" i="6"/>
  <c r="CD137" i="6"/>
  <c r="CC138" i="6"/>
  <c r="CC335" i="6" s="1"/>
  <c r="CA397" i="6"/>
  <c r="CA398" i="6" s="1"/>
  <c r="CA13" i="22"/>
  <c r="BZ178" i="6" l="1"/>
  <c r="BY180" i="6"/>
  <c r="BY194" i="6" s="1"/>
  <c r="BY198" i="6" s="1"/>
  <c r="BY223" i="6" s="1"/>
  <c r="BY21" i="6" s="1"/>
  <c r="BW225" i="6"/>
  <c r="BX200" i="6"/>
  <c r="CC208" i="6"/>
  <c r="CC217" i="6" s="1"/>
  <c r="CB210" i="6"/>
  <c r="BX214" i="6"/>
  <c r="BX224" i="6" s="1"/>
  <c r="BX22" i="6" s="1"/>
  <c r="CA219" i="6"/>
  <c r="BR317" i="6"/>
  <c r="BR24" i="6" s="1"/>
  <c r="BQ24" i="6"/>
  <c r="BS25" i="6"/>
  <c r="BS13" i="17"/>
  <c r="BT355" i="6"/>
  <c r="BT356" i="6" s="1"/>
  <c r="BT358" i="6" s="1"/>
  <c r="BT363" i="6" s="1"/>
  <c r="BT364" i="6" s="1"/>
  <c r="BT196" i="6"/>
  <c r="BU176" i="6"/>
  <c r="BS13" i="14"/>
  <c r="BS287" i="6"/>
  <c r="BS289" i="6" s="1"/>
  <c r="BS314" i="6" s="1"/>
  <c r="BS299" i="6"/>
  <c r="BS300" i="6" s="1"/>
  <c r="BS315" i="6" s="1"/>
  <c r="BS309" i="6"/>
  <c r="BS310" i="6" s="1"/>
  <c r="BS316" i="6" s="1"/>
  <c r="CA13" i="35"/>
  <c r="CC339" i="6"/>
  <c r="CC341" i="6" s="1"/>
  <c r="CC362" i="6" s="1"/>
  <c r="CC145" i="6"/>
  <c r="CE137" i="6"/>
  <c r="CD138" i="6"/>
  <c r="CD335" i="6" s="1"/>
  <c r="CB13" i="22"/>
  <c r="CB397" i="6"/>
  <c r="CB398" i="6" s="1"/>
  <c r="CA178" i="6" l="1"/>
  <c r="BZ180" i="6"/>
  <c r="BX225" i="6"/>
  <c r="BY200" i="6"/>
  <c r="CD208" i="6"/>
  <c r="CD217" i="6" s="1"/>
  <c r="CC210" i="6"/>
  <c r="BY214" i="6"/>
  <c r="BY224" i="6" s="1"/>
  <c r="BY22" i="6" s="1"/>
  <c r="BZ194" i="6"/>
  <c r="BZ198" i="6" s="1"/>
  <c r="BZ223" i="6" s="1"/>
  <c r="BZ21" i="6" s="1"/>
  <c r="CB219" i="6"/>
  <c r="BR13" i="16"/>
  <c r="BT25" i="6"/>
  <c r="BT13" i="17"/>
  <c r="BT13" i="14"/>
  <c r="BT287" i="6"/>
  <c r="BT289" i="6" s="1"/>
  <c r="BT314" i="6" s="1"/>
  <c r="BT299" i="6"/>
  <c r="BT300" i="6" s="1"/>
  <c r="BT315" i="6" s="1"/>
  <c r="BT309" i="6"/>
  <c r="BT310" i="6" s="1"/>
  <c r="BT316" i="6" s="1"/>
  <c r="BU196" i="6"/>
  <c r="BU355" i="6"/>
  <c r="BU356" i="6" s="1"/>
  <c r="BU358" i="6" s="1"/>
  <c r="BU363" i="6" s="1"/>
  <c r="BU364" i="6" s="1"/>
  <c r="BV176" i="6"/>
  <c r="BS317" i="6"/>
  <c r="CB13" i="35"/>
  <c r="CD339" i="6"/>
  <c r="CD341" i="6" s="1"/>
  <c r="CD362" i="6" s="1"/>
  <c r="CD145" i="6"/>
  <c r="CE138" i="6"/>
  <c r="CE335" i="6" s="1"/>
  <c r="CF137" i="6"/>
  <c r="CC397" i="6"/>
  <c r="CC398" i="6" s="1"/>
  <c r="CC13" i="22"/>
  <c r="CB178" i="6" l="1"/>
  <c r="CA180" i="6"/>
  <c r="BY225" i="6"/>
  <c r="BZ200" i="6"/>
  <c r="CE208" i="6"/>
  <c r="CE217" i="6" s="1"/>
  <c r="CD210" i="6"/>
  <c r="BZ214" i="6"/>
  <c r="BZ224" i="6" s="1"/>
  <c r="BZ22" i="6" s="1"/>
  <c r="CA194" i="6"/>
  <c r="CA198" i="6" s="1"/>
  <c r="CA223" i="6" s="1"/>
  <c r="CA21" i="6" s="1"/>
  <c r="CC219" i="6"/>
  <c r="BT317" i="6"/>
  <c r="BT13" i="16" s="1"/>
  <c r="BU25" i="6"/>
  <c r="BU13" i="17"/>
  <c r="BS24" i="6"/>
  <c r="BS13" i="16"/>
  <c r="BV355" i="6"/>
  <c r="BV356" i="6" s="1"/>
  <c r="BV358" i="6" s="1"/>
  <c r="BV363" i="6" s="1"/>
  <c r="BV364" i="6" s="1"/>
  <c r="BV196" i="6"/>
  <c r="BW176" i="6"/>
  <c r="BU13" i="14"/>
  <c r="BU287" i="6"/>
  <c r="BU289" i="6" s="1"/>
  <c r="BU314" i="6" s="1"/>
  <c r="BU309" i="6"/>
  <c r="BU310" i="6" s="1"/>
  <c r="BU316" i="6" s="1"/>
  <c r="BU299" i="6"/>
  <c r="BU300" i="6" s="1"/>
  <c r="BU315" i="6" s="1"/>
  <c r="CC13" i="35"/>
  <c r="CF138" i="6"/>
  <c r="CF335" i="6" s="1"/>
  <c r="CG137" i="6"/>
  <c r="CE339" i="6"/>
  <c r="CE341" i="6" s="1"/>
  <c r="CE362" i="6" s="1"/>
  <c r="CE145" i="6"/>
  <c r="CD13" i="22"/>
  <c r="CD397" i="6"/>
  <c r="CD398" i="6" s="1"/>
  <c r="CC178" i="6" l="1"/>
  <c r="CB180" i="6"/>
  <c r="CB194" i="6" s="1"/>
  <c r="CB198" i="6" s="1"/>
  <c r="CB223" i="6" s="1"/>
  <c r="CB21" i="6" s="1"/>
  <c r="BZ225" i="6"/>
  <c r="CA200" i="6"/>
  <c r="CF208" i="6"/>
  <c r="CF217" i="6" s="1"/>
  <c r="CE210" i="6"/>
  <c r="BV13" i="14"/>
  <c r="CA214" i="6"/>
  <c r="CA224" i="6" s="1"/>
  <c r="CA22" i="6" s="1"/>
  <c r="CD219" i="6"/>
  <c r="BT24" i="6"/>
  <c r="BV25" i="6"/>
  <c r="BV13" i="17"/>
  <c r="BU317" i="6"/>
  <c r="BV287" i="6"/>
  <c r="BV289" i="6" s="1"/>
  <c r="BV314" i="6" s="1"/>
  <c r="BV309" i="6"/>
  <c r="BV310" i="6" s="1"/>
  <c r="BV316" i="6" s="1"/>
  <c r="BV299" i="6"/>
  <c r="BV300" i="6" s="1"/>
  <c r="BV315" i="6" s="1"/>
  <c r="BX176" i="6"/>
  <c r="BW196" i="6"/>
  <c r="BW355" i="6"/>
  <c r="BW356" i="6" s="1"/>
  <c r="BW358" i="6" s="1"/>
  <c r="BW363" i="6" s="1"/>
  <c r="BW364" i="6" s="1"/>
  <c r="CD13" i="35"/>
  <c r="CF339" i="6"/>
  <c r="CF341" i="6" s="1"/>
  <c r="CF362" i="6" s="1"/>
  <c r="CF145" i="6"/>
  <c r="CE397" i="6"/>
  <c r="CE398" i="6" s="1"/>
  <c r="CE13" i="22"/>
  <c r="CH137" i="6"/>
  <c r="CG138" i="6"/>
  <c r="CG335" i="6" s="1"/>
  <c r="CD178" i="6" l="1"/>
  <c r="CC180" i="6"/>
  <c r="CC194" i="6" s="1"/>
  <c r="CC198" i="6" s="1"/>
  <c r="CC223" i="6" s="1"/>
  <c r="CC21" i="6" s="1"/>
  <c r="CA225" i="6"/>
  <c r="CB200" i="6"/>
  <c r="CG208" i="6"/>
  <c r="CG217" i="6" s="1"/>
  <c r="CF210" i="6"/>
  <c r="BW13" i="14"/>
  <c r="CB214" i="6"/>
  <c r="CB224" i="6" s="1"/>
  <c r="CB22" i="6" s="1"/>
  <c r="CE219" i="6"/>
  <c r="BW25" i="6"/>
  <c r="BW13" i="17"/>
  <c r="BU24" i="6"/>
  <c r="BU13" i="16"/>
  <c r="BX355" i="6"/>
  <c r="BX356" i="6" s="1"/>
  <c r="BX358" i="6" s="1"/>
  <c r="BX363" i="6" s="1"/>
  <c r="BX364" i="6" s="1"/>
  <c r="BY176" i="6"/>
  <c r="BX196" i="6"/>
  <c r="BV317" i="6"/>
  <c r="BW309" i="6"/>
  <c r="BW310" i="6" s="1"/>
  <c r="BW316" i="6" s="1"/>
  <c r="BW299" i="6"/>
  <c r="BW300" i="6" s="1"/>
  <c r="BW315" i="6" s="1"/>
  <c r="BW287" i="6"/>
  <c r="BW289" i="6" s="1"/>
  <c r="BW314" i="6" s="1"/>
  <c r="CH138" i="6"/>
  <c r="CH335" i="6" s="1"/>
  <c r="CI137" i="6"/>
  <c r="CG339" i="6"/>
  <c r="CG341" i="6" s="1"/>
  <c r="CG362" i="6" s="1"/>
  <c r="CG145" i="6"/>
  <c r="CF397" i="6"/>
  <c r="CF398" i="6" s="1"/>
  <c r="CF13" i="22"/>
  <c r="CE13" i="35"/>
  <c r="CE178" i="6" l="1"/>
  <c r="CD180" i="6"/>
  <c r="CD194" i="6" s="1"/>
  <c r="CD198" i="6" s="1"/>
  <c r="CD223" i="6" s="1"/>
  <c r="CD21" i="6" s="1"/>
  <c r="CB225" i="6"/>
  <c r="CC200" i="6"/>
  <c r="CH208" i="6"/>
  <c r="CH217" i="6" s="1"/>
  <c r="CG210" i="6"/>
  <c r="BX13" i="14"/>
  <c r="CC214" i="6"/>
  <c r="CC224" i="6" s="1"/>
  <c r="CC22" i="6" s="1"/>
  <c r="CF219" i="6"/>
  <c r="BV24" i="6"/>
  <c r="BV13" i="16"/>
  <c r="BX25" i="6"/>
  <c r="BX13" i="17"/>
  <c r="BW317" i="6"/>
  <c r="BY196" i="6"/>
  <c r="BZ176" i="6"/>
  <c r="BY355" i="6"/>
  <c r="BY356" i="6" s="1"/>
  <c r="BY358" i="6" s="1"/>
  <c r="BY363" i="6" s="1"/>
  <c r="BY364" i="6" s="1"/>
  <c r="BX287" i="6"/>
  <c r="BX289" i="6" s="1"/>
  <c r="BX314" i="6" s="1"/>
  <c r="BX309" i="6"/>
  <c r="BX310" i="6" s="1"/>
  <c r="BX316" i="6" s="1"/>
  <c r="BX299" i="6"/>
  <c r="BX300" i="6" s="1"/>
  <c r="BX315" i="6" s="1"/>
  <c r="CH339" i="6"/>
  <c r="CH341" i="6" s="1"/>
  <c r="CH362" i="6" s="1"/>
  <c r="CH145" i="6"/>
  <c r="CF13" i="35"/>
  <c r="CG13" i="22"/>
  <c r="CG397" i="6"/>
  <c r="CG398" i="6" s="1"/>
  <c r="CI138" i="6"/>
  <c r="CI335" i="6" s="1"/>
  <c r="CJ137" i="6"/>
  <c r="CF178" i="6" l="1"/>
  <c r="CE180" i="6"/>
  <c r="CE194" i="6" s="1"/>
  <c r="CE198" i="6" s="1"/>
  <c r="CE223" i="6" s="1"/>
  <c r="CE21" i="6" s="1"/>
  <c r="CC225" i="6"/>
  <c r="CD200" i="6"/>
  <c r="CI208" i="6"/>
  <c r="CI217" i="6" s="1"/>
  <c r="CH210" i="6"/>
  <c r="CD214" i="6"/>
  <c r="CD224" i="6" s="1"/>
  <c r="CD22" i="6" s="1"/>
  <c r="CE214" i="6"/>
  <c r="CE224" i="6" s="1"/>
  <c r="CE22" i="6" s="1"/>
  <c r="CG219" i="6"/>
  <c r="BW24" i="6"/>
  <c r="BW13" i="16"/>
  <c r="BX317" i="6"/>
  <c r="BX24" i="6" s="1"/>
  <c r="BY25" i="6"/>
  <c r="BY13" i="17"/>
  <c r="BZ355" i="6"/>
  <c r="BZ356" i="6" s="1"/>
  <c r="BZ358" i="6" s="1"/>
  <c r="BZ363" i="6" s="1"/>
  <c r="BZ364" i="6" s="1"/>
  <c r="CA176" i="6"/>
  <c r="BZ196" i="6"/>
  <c r="BY13" i="14"/>
  <c r="BY299" i="6"/>
  <c r="BY300" i="6" s="1"/>
  <c r="BY315" i="6" s="1"/>
  <c r="BY309" i="6"/>
  <c r="BY310" i="6" s="1"/>
  <c r="BY316" i="6" s="1"/>
  <c r="BY287" i="6"/>
  <c r="BY289" i="6" s="1"/>
  <c r="BY314" i="6" s="1"/>
  <c r="CG13" i="35"/>
  <c r="CI339" i="6"/>
  <c r="CI341" i="6" s="1"/>
  <c r="CI362" i="6" s="1"/>
  <c r="CI145" i="6"/>
  <c r="CK137" i="6"/>
  <c r="CJ138" i="6"/>
  <c r="CJ335" i="6" s="1"/>
  <c r="CH13" i="22"/>
  <c r="CH397" i="6"/>
  <c r="CH398" i="6" s="1"/>
  <c r="CE200" i="6" l="1"/>
  <c r="CG178" i="6"/>
  <c r="CF180" i="6"/>
  <c r="CF194" i="6" s="1"/>
  <c r="CF198" i="6" s="1"/>
  <c r="CF223" i="6" s="1"/>
  <c r="CF21" i="6" s="1"/>
  <c r="CE225" i="6"/>
  <c r="CD225" i="6"/>
  <c r="CF200" i="6"/>
  <c r="CJ208" i="6"/>
  <c r="CJ217" i="6" s="1"/>
  <c r="CI210" i="6"/>
  <c r="BZ13" i="14"/>
  <c r="CF214" i="6"/>
  <c r="CF224" i="6" s="1"/>
  <c r="CF22" i="6" s="1"/>
  <c r="CH219" i="6"/>
  <c r="BX13" i="16"/>
  <c r="BZ13" i="17"/>
  <c r="BZ25" i="6"/>
  <c r="BY317" i="6"/>
  <c r="CA196" i="6"/>
  <c r="CA355" i="6"/>
  <c r="CA356" i="6" s="1"/>
  <c r="CA358" i="6" s="1"/>
  <c r="CA363" i="6" s="1"/>
  <c r="CA364" i="6" s="1"/>
  <c r="CB176" i="6"/>
  <c r="BZ287" i="6"/>
  <c r="BZ289" i="6" s="1"/>
  <c r="BZ314" i="6" s="1"/>
  <c r="BZ299" i="6"/>
  <c r="BZ300" i="6" s="1"/>
  <c r="BZ315" i="6" s="1"/>
  <c r="BZ309" i="6"/>
  <c r="BZ310" i="6" s="1"/>
  <c r="BZ316" i="6" s="1"/>
  <c r="CH13" i="35"/>
  <c r="CJ339" i="6"/>
  <c r="CJ341" i="6" s="1"/>
  <c r="CJ362" i="6" s="1"/>
  <c r="CJ145" i="6"/>
  <c r="CL137" i="6"/>
  <c r="CK138" i="6"/>
  <c r="CK335" i="6" s="1"/>
  <c r="CI13" i="22"/>
  <c r="CI397" i="6"/>
  <c r="CI398" i="6" s="1"/>
  <c r="CH178" i="6" l="1"/>
  <c r="CG180" i="6"/>
  <c r="CG194" i="6" s="1"/>
  <c r="CG198" i="6" s="1"/>
  <c r="CG223" i="6" s="1"/>
  <c r="CG21" i="6" s="1"/>
  <c r="CF225" i="6"/>
  <c r="CK208" i="6"/>
  <c r="CK217" i="6" s="1"/>
  <c r="CJ210" i="6"/>
  <c r="CA13" i="14"/>
  <c r="CG214" i="6"/>
  <c r="CG224" i="6" s="1"/>
  <c r="CG22" i="6" s="1"/>
  <c r="CI219" i="6"/>
  <c r="CA25" i="6"/>
  <c r="CA13" i="17"/>
  <c r="BZ317" i="6"/>
  <c r="CC176" i="6"/>
  <c r="CB196" i="6"/>
  <c r="CB355" i="6"/>
  <c r="CB356" i="6" s="1"/>
  <c r="CB358" i="6" s="1"/>
  <c r="CB363" i="6" s="1"/>
  <c r="CB364" i="6" s="1"/>
  <c r="BY13" i="16"/>
  <c r="BY24" i="6"/>
  <c r="CA299" i="6"/>
  <c r="CA300" i="6" s="1"/>
  <c r="CA315" i="6" s="1"/>
  <c r="CA287" i="6"/>
  <c r="CA289" i="6" s="1"/>
  <c r="CA314" i="6" s="1"/>
  <c r="CA309" i="6"/>
  <c r="CA310" i="6" s="1"/>
  <c r="CA316" i="6" s="1"/>
  <c r="CK339" i="6"/>
  <c r="CK341" i="6" s="1"/>
  <c r="CK362" i="6" s="1"/>
  <c r="CK145" i="6"/>
  <c r="CL138" i="6"/>
  <c r="CL335" i="6" s="1"/>
  <c r="CM137" i="6"/>
  <c r="CJ13" i="22"/>
  <c r="CJ397" i="6"/>
  <c r="CJ398" i="6" s="1"/>
  <c r="CI13" i="35"/>
  <c r="CG200" i="6" l="1"/>
  <c r="CI178" i="6"/>
  <c r="CH180" i="6"/>
  <c r="CH194" i="6" s="1"/>
  <c r="CH198" i="6" s="1"/>
  <c r="CH223" i="6" s="1"/>
  <c r="CH21" i="6" s="1"/>
  <c r="CG225" i="6"/>
  <c r="CL208" i="6"/>
  <c r="CL217" i="6" s="1"/>
  <c r="CK210" i="6"/>
  <c r="CB13" i="14"/>
  <c r="CH214" i="6"/>
  <c r="CH224" i="6" s="1"/>
  <c r="CH22" i="6" s="1"/>
  <c r="CJ219" i="6"/>
  <c r="CB25" i="6"/>
  <c r="CB13" i="17"/>
  <c r="BZ13" i="16"/>
  <c r="BZ24" i="6"/>
  <c r="CC355" i="6"/>
  <c r="CC356" i="6" s="1"/>
  <c r="CC358" i="6" s="1"/>
  <c r="CC363" i="6" s="1"/>
  <c r="CC364" i="6" s="1"/>
  <c r="CD176" i="6"/>
  <c r="CC196" i="6"/>
  <c r="CA317" i="6"/>
  <c r="CB299" i="6"/>
  <c r="CB300" i="6" s="1"/>
  <c r="CB315" i="6" s="1"/>
  <c r="CB287" i="6"/>
  <c r="CB289" i="6" s="1"/>
  <c r="CB314" i="6" s="1"/>
  <c r="CB309" i="6"/>
  <c r="CB310" i="6" s="1"/>
  <c r="CB316" i="6" s="1"/>
  <c r="CM138" i="6"/>
  <c r="CM335" i="6" s="1"/>
  <c r="CN137" i="6"/>
  <c r="CJ13" i="35"/>
  <c r="CL339" i="6"/>
  <c r="CL341" i="6" s="1"/>
  <c r="CL362" i="6" s="1"/>
  <c r="CL145" i="6"/>
  <c r="CK397" i="6"/>
  <c r="CK398" i="6" s="1"/>
  <c r="CK13" i="22"/>
  <c r="CH200" i="6" l="1"/>
  <c r="CJ178" i="6"/>
  <c r="CI180" i="6"/>
  <c r="CI194" i="6" s="1"/>
  <c r="CI198" i="6" s="1"/>
  <c r="CI223" i="6" s="1"/>
  <c r="CI21" i="6" s="1"/>
  <c r="CH225" i="6"/>
  <c r="CM208" i="6"/>
  <c r="CL210" i="6"/>
  <c r="CI214" i="6"/>
  <c r="CI224" i="6" s="1"/>
  <c r="CI22" i="6" s="1"/>
  <c r="CK219" i="6"/>
  <c r="CB317" i="6"/>
  <c r="CB24" i="6" s="1"/>
  <c r="CA24" i="6"/>
  <c r="CA13" i="16"/>
  <c r="CC13" i="14"/>
  <c r="CC299" i="6"/>
  <c r="CC300" i="6" s="1"/>
  <c r="CC315" i="6" s="1"/>
  <c r="CC287" i="6"/>
  <c r="CC289" i="6" s="1"/>
  <c r="CC314" i="6" s="1"/>
  <c r="CC309" i="6"/>
  <c r="CC310" i="6" s="1"/>
  <c r="CC316" i="6" s="1"/>
  <c r="CC13" i="17"/>
  <c r="CC25" i="6"/>
  <c r="CD355" i="6"/>
  <c r="CD356" i="6" s="1"/>
  <c r="CD358" i="6" s="1"/>
  <c r="CD363" i="6" s="1"/>
  <c r="CD364" i="6" s="1"/>
  <c r="CE176" i="6"/>
  <c r="CD196" i="6"/>
  <c r="CK13" i="35"/>
  <c r="CM339" i="6"/>
  <c r="CM341" i="6" s="1"/>
  <c r="CM362" i="6" s="1"/>
  <c r="CM145" i="6"/>
  <c r="CL397" i="6"/>
  <c r="CL398" i="6" s="1"/>
  <c r="CL13" i="22"/>
  <c r="CO137" i="6"/>
  <c r="CN138" i="6"/>
  <c r="CI200" i="6" l="1"/>
  <c r="CK178" i="6"/>
  <c r="CJ180" i="6"/>
  <c r="CJ194" i="6" s="1"/>
  <c r="CJ198" i="6" s="1"/>
  <c r="CJ223" i="6" s="1"/>
  <c r="CJ21" i="6" s="1"/>
  <c r="CI225" i="6"/>
  <c r="CM210" i="6"/>
  <c r="CM217" i="6"/>
  <c r="CD13" i="14"/>
  <c r="CJ214" i="6"/>
  <c r="CJ224" i="6" s="1"/>
  <c r="CJ22" i="6" s="1"/>
  <c r="CN335" i="6"/>
  <c r="CN339" i="6" s="1"/>
  <c r="CN341" i="6" s="1"/>
  <c r="CN362" i="6" s="1"/>
  <c r="CN208" i="6"/>
  <c r="CN217" i="6" s="1"/>
  <c r="CL219" i="6"/>
  <c r="CB13" i="16"/>
  <c r="CC317" i="6"/>
  <c r="CD25" i="6"/>
  <c r="CD13" i="17"/>
  <c r="CE355" i="6"/>
  <c r="CE356" i="6" s="1"/>
  <c r="CE358" i="6" s="1"/>
  <c r="CE363" i="6" s="1"/>
  <c r="CE364" i="6" s="1"/>
  <c r="CF176" i="6"/>
  <c r="CE196" i="6"/>
  <c r="CD299" i="6"/>
  <c r="CD300" i="6" s="1"/>
  <c r="CD315" i="6" s="1"/>
  <c r="CD309" i="6"/>
  <c r="CD310" i="6" s="1"/>
  <c r="CD316" i="6" s="1"/>
  <c r="CD287" i="6"/>
  <c r="CD289" i="6" s="1"/>
  <c r="CD314" i="6" s="1"/>
  <c r="CL13" i="35"/>
  <c r="CO138" i="6"/>
  <c r="CO335" i="6" s="1"/>
  <c r="CP137" i="6"/>
  <c r="CN145" i="6"/>
  <c r="CM397" i="6"/>
  <c r="CM398" i="6" s="1"/>
  <c r="CM13" i="22"/>
  <c r="CJ200" i="6" l="1"/>
  <c r="CL178" i="6"/>
  <c r="CK180" i="6"/>
  <c r="CK194" i="6" s="1"/>
  <c r="CK198" i="6" s="1"/>
  <c r="CK223" i="6" s="1"/>
  <c r="CK21" i="6" s="1"/>
  <c r="CJ225" i="6"/>
  <c r="CO208" i="6"/>
  <c r="CO217" i="6" s="1"/>
  <c r="CN210" i="6"/>
  <c r="CE13" i="14"/>
  <c r="CK214" i="6"/>
  <c r="CK224" i="6" s="1"/>
  <c r="CK22" i="6" s="1"/>
  <c r="CM219" i="6"/>
  <c r="CC24" i="6"/>
  <c r="CC13" i="16"/>
  <c r="CE25" i="6"/>
  <c r="CE13" i="17"/>
  <c r="CF355" i="6"/>
  <c r="CF356" i="6" s="1"/>
  <c r="CF358" i="6" s="1"/>
  <c r="CF363" i="6" s="1"/>
  <c r="CF364" i="6" s="1"/>
  <c r="CG176" i="6"/>
  <c r="CF196" i="6"/>
  <c r="CE299" i="6"/>
  <c r="CE300" i="6" s="1"/>
  <c r="CE315" i="6" s="1"/>
  <c r="CE309" i="6"/>
  <c r="CE310" i="6" s="1"/>
  <c r="CE316" i="6" s="1"/>
  <c r="CE287" i="6"/>
  <c r="CE289" i="6" s="1"/>
  <c r="CE314" i="6" s="1"/>
  <c r="CD317" i="6"/>
  <c r="CM13" i="35"/>
  <c r="CO339" i="6"/>
  <c r="CO341" i="6" s="1"/>
  <c r="CO362" i="6" s="1"/>
  <c r="CO145" i="6"/>
  <c r="CN13" i="22"/>
  <c r="CN397" i="6"/>
  <c r="CN398" i="6" s="1"/>
  <c r="CQ137" i="6"/>
  <c r="CP138" i="6"/>
  <c r="CP335" i="6" s="1"/>
  <c r="CK200" i="6" l="1"/>
  <c r="CM178" i="6"/>
  <c r="CL180" i="6"/>
  <c r="CL194" i="6" s="1"/>
  <c r="CL198" i="6" s="1"/>
  <c r="CL223" i="6" s="1"/>
  <c r="CL21" i="6" s="1"/>
  <c r="CK225" i="6"/>
  <c r="CP208" i="6"/>
  <c r="CP217" i="6" s="1"/>
  <c r="CO210" i="6"/>
  <c r="CF13" i="14"/>
  <c r="CL214" i="6"/>
  <c r="CL224" i="6" s="1"/>
  <c r="CL22" i="6" s="1"/>
  <c r="CN219" i="6"/>
  <c r="CD24" i="6"/>
  <c r="CD13" i="16"/>
  <c r="CF25" i="6"/>
  <c r="CF13" i="17"/>
  <c r="CF309" i="6"/>
  <c r="CF310" i="6" s="1"/>
  <c r="CF316" i="6" s="1"/>
  <c r="CF287" i="6"/>
  <c r="CF289" i="6" s="1"/>
  <c r="CF314" i="6" s="1"/>
  <c r="CF299" i="6"/>
  <c r="CF300" i="6" s="1"/>
  <c r="CF315" i="6" s="1"/>
  <c r="CH176" i="6"/>
  <c r="CG196" i="6"/>
  <c r="CG355" i="6"/>
  <c r="CG356" i="6" s="1"/>
  <c r="CG358" i="6" s="1"/>
  <c r="CG363" i="6" s="1"/>
  <c r="CG364" i="6" s="1"/>
  <c r="CE317" i="6"/>
  <c r="CN13" i="35"/>
  <c r="CQ138" i="6"/>
  <c r="CQ335" i="6" s="1"/>
  <c r="CR137" i="6"/>
  <c r="CP339" i="6"/>
  <c r="CP341" i="6" s="1"/>
  <c r="CP362" i="6" s="1"/>
  <c r="CP145" i="6"/>
  <c r="CO397" i="6"/>
  <c r="CO398" i="6" s="1"/>
  <c r="CO13" i="22"/>
  <c r="CL200" i="6" l="1"/>
  <c r="CN178" i="6"/>
  <c r="CM180" i="6"/>
  <c r="CM194" i="6" s="1"/>
  <c r="CM198" i="6" s="1"/>
  <c r="CM223" i="6" s="1"/>
  <c r="CM21" i="6" s="1"/>
  <c r="CL225" i="6"/>
  <c r="CQ208" i="6"/>
  <c r="CQ217" i="6" s="1"/>
  <c r="CP210" i="6"/>
  <c r="CG13" i="14"/>
  <c r="CM214" i="6"/>
  <c r="CM224" i="6" s="1"/>
  <c r="CM22" i="6" s="1"/>
  <c r="CH355" i="6"/>
  <c r="CH356" i="6" s="1"/>
  <c r="CH358" i="6" s="1"/>
  <c r="CH363" i="6" s="1"/>
  <c r="CH364" i="6" s="1"/>
  <c r="CO219" i="6"/>
  <c r="CF317" i="6"/>
  <c r="CF24" i="6" s="1"/>
  <c r="CE24" i="6"/>
  <c r="CE13" i="16"/>
  <c r="CG25" i="6"/>
  <c r="CG13" i="17"/>
  <c r="CG299" i="6"/>
  <c r="CG300" i="6" s="1"/>
  <c r="CG315" i="6" s="1"/>
  <c r="CG309" i="6"/>
  <c r="CG310" i="6" s="1"/>
  <c r="CG316" i="6" s="1"/>
  <c r="CG287" i="6"/>
  <c r="CG289" i="6" s="1"/>
  <c r="CG314" i="6" s="1"/>
  <c r="CI176" i="6"/>
  <c r="CO13" i="35"/>
  <c r="CQ339" i="6"/>
  <c r="CQ341" i="6" s="1"/>
  <c r="CQ362" i="6" s="1"/>
  <c r="CQ145" i="6"/>
  <c r="CP397" i="6"/>
  <c r="CP398" i="6" s="1"/>
  <c r="CP13" i="22"/>
  <c r="CR138" i="6"/>
  <c r="CR335" i="6" s="1"/>
  <c r="CS137" i="6"/>
  <c r="CM200" i="6" l="1"/>
  <c r="CO178" i="6"/>
  <c r="CN180" i="6"/>
  <c r="CN194" i="6" s="1"/>
  <c r="CN198" i="6" s="1"/>
  <c r="CN223" i="6" s="1"/>
  <c r="CN21" i="6" s="1"/>
  <c r="CM225" i="6"/>
  <c r="CR208" i="6"/>
  <c r="CR217" i="6" s="1"/>
  <c r="CQ210" i="6"/>
  <c r="CN214" i="6"/>
  <c r="CN224" i="6" s="1"/>
  <c r="CN22" i="6" s="1"/>
  <c r="CH196" i="6"/>
  <c r="CP219" i="6"/>
  <c r="CF13" i="16"/>
  <c r="CH25" i="6"/>
  <c r="CH13" i="17"/>
  <c r="CG317" i="6"/>
  <c r="CP13" i="35"/>
  <c r="CR339" i="6"/>
  <c r="CR341" i="6" s="1"/>
  <c r="CR362" i="6" s="1"/>
  <c r="CR145" i="6"/>
  <c r="CT137" i="6"/>
  <c r="CS138" i="6"/>
  <c r="CS335" i="6" s="1"/>
  <c r="CQ397" i="6"/>
  <c r="CQ398" i="6" s="1"/>
  <c r="CQ13" i="22"/>
  <c r="CN200" i="6" l="1"/>
  <c r="CP178" i="6"/>
  <c r="CO180" i="6"/>
  <c r="CO194" i="6" s="1"/>
  <c r="CO198" i="6" s="1"/>
  <c r="CO223" i="6" s="1"/>
  <c r="CO21" i="6" s="1"/>
  <c r="CN225" i="6"/>
  <c r="CS208" i="6"/>
  <c r="CS217" i="6" s="1"/>
  <c r="CR210" i="6"/>
  <c r="CO214" i="6"/>
  <c r="CO224" i="6" s="1"/>
  <c r="CO22" i="6" s="1"/>
  <c r="CH13" i="14"/>
  <c r="CH299" i="6"/>
  <c r="CH300" i="6" s="1"/>
  <c r="CH315" i="6" s="1"/>
  <c r="CH309" i="6"/>
  <c r="CH310" i="6" s="1"/>
  <c r="CH316" i="6" s="1"/>
  <c r="CH287" i="6"/>
  <c r="CH289" i="6" s="1"/>
  <c r="CH314" i="6" s="1"/>
  <c r="CI196" i="6"/>
  <c r="CJ176" i="6"/>
  <c r="CI355" i="6"/>
  <c r="CI356" i="6" s="1"/>
  <c r="CI358" i="6" s="1"/>
  <c r="CI363" i="6" s="1"/>
  <c r="CI364" i="6" s="1"/>
  <c r="CI13" i="17" s="1"/>
  <c r="CQ219" i="6"/>
  <c r="CG13" i="16"/>
  <c r="CG24" i="6"/>
  <c r="CK176" i="6"/>
  <c r="CJ196" i="6"/>
  <c r="CJ355" i="6"/>
  <c r="CJ356" i="6" s="1"/>
  <c r="CJ358" i="6" s="1"/>
  <c r="CJ363" i="6" s="1"/>
  <c r="CJ364" i="6" s="1"/>
  <c r="CS339" i="6"/>
  <c r="CS341" i="6" s="1"/>
  <c r="CS362" i="6" s="1"/>
  <c r="CS145" i="6"/>
  <c r="CU137" i="6"/>
  <c r="CT138" i="6"/>
  <c r="CT335" i="6" s="1"/>
  <c r="CR13" i="22"/>
  <c r="CR397" i="6"/>
  <c r="CR398" i="6" s="1"/>
  <c r="CQ13" i="35"/>
  <c r="CO200" i="6" l="1"/>
  <c r="CQ178" i="6"/>
  <c r="CP180" i="6"/>
  <c r="CO225" i="6"/>
  <c r="CT208" i="6"/>
  <c r="CT217" i="6" s="1"/>
  <c r="CS210" i="6"/>
  <c r="CI13" i="14"/>
  <c r="CP194" i="6"/>
  <c r="CP198" i="6" s="1"/>
  <c r="CP223" i="6" s="1"/>
  <c r="CP21" i="6" s="1"/>
  <c r="CH317" i="6"/>
  <c r="CH13" i="16" s="1"/>
  <c r="CI25" i="6"/>
  <c r="CI287" i="6"/>
  <c r="CI289" i="6" s="1"/>
  <c r="CI314" i="6" s="1"/>
  <c r="CI309" i="6"/>
  <c r="CI310" i="6" s="1"/>
  <c r="CI316" i="6" s="1"/>
  <c r="CI299" i="6"/>
  <c r="CI300" i="6" s="1"/>
  <c r="CI315" i="6" s="1"/>
  <c r="CR219" i="6"/>
  <c r="CJ13" i="14"/>
  <c r="CJ309" i="6"/>
  <c r="CJ310" i="6" s="1"/>
  <c r="CJ316" i="6" s="1"/>
  <c r="CJ299" i="6"/>
  <c r="CJ300" i="6" s="1"/>
  <c r="CJ315" i="6" s="1"/>
  <c r="CJ287" i="6"/>
  <c r="CJ289" i="6" s="1"/>
  <c r="CJ314" i="6" s="1"/>
  <c r="CJ13" i="17"/>
  <c r="CJ25" i="6"/>
  <c r="CK355" i="6"/>
  <c r="CK356" i="6" s="1"/>
  <c r="CK358" i="6" s="1"/>
  <c r="CK363" i="6" s="1"/>
  <c r="CK364" i="6" s="1"/>
  <c r="CK196" i="6"/>
  <c r="CL176" i="6"/>
  <c r="CT339" i="6"/>
  <c r="CT341" i="6" s="1"/>
  <c r="CT362" i="6" s="1"/>
  <c r="CT145" i="6"/>
  <c r="CR13" i="35"/>
  <c r="CU138" i="6"/>
  <c r="CU335" i="6" s="1"/>
  <c r="CV137" i="6"/>
  <c r="CS13" i="22"/>
  <c r="CS397" i="6"/>
  <c r="CS398" i="6" s="1"/>
  <c r="CR178" i="6" l="1"/>
  <c r="CQ180" i="6"/>
  <c r="CP200" i="6"/>
  <c r="CU208" i="6"/>
  <c r="CU217" i="6" s="1"/>
  <c r="CT210" i="6"/>
  <c r="CK13" i="14"/>
  <c r="CP214" i="6"/>
  <c r="CP224" i="6" s="1"/>
  <c r="CP22" i="6" s="1"/>
  <c r="CQ194" i="6"/>
  <c r="CQ198" i="6" s="1"/>
  <c r="CQ223" i="6" s="1"/>
  <c r="CQ21" i="6" s="1"/>
  <c r="CH24" i="6"/>
  <c r="CI317" i="6"/>
  <c r="CI24" i="6" s="1"/>
  <c r="CS219" i="6"/>
  <c r="CK25" i="6"/>
  <c r="CK13" i="17"/>
  <c r="CJ317" i="6"/>
  <c r="CK299" i="6"/>
  <c r="CK300" i="6" s="1"/>
  <c r="CK315" i="6" s="1"/>
  <c r="CK309" i="6"/>
  <c r="CK310" i="6" s="1"/>
  <c r="CK316" i="6" s="1"/>
  <c r="CK287" i="6"/>
  <c r="CK289" i="6" s="1"/>
  <c r="CK314" i="6" s="1"/>
  <c r="CM176" i="6"/>
  <c r="CL355" i="6"/>
  <c r="CL356" i="6" s="1"/>
  <c r="CL358" i="6" s="1"/>
  <c r="CL363" i="6" s="1"/>
  <c r="CL364" i="6" s="1"/>
  <c r="CL196" i="6"/>
  <c r="CV138" i="6"/>
  <c r="CV335" i="6" s="1"/>
  <c r="CW137" i="6"/>
  <c r="CU339" i="6"/>
  <c r="CU341" i="6" s="1"/>
  <c r="CU362" i="6" s="1"/>
  <c r="CU145" i="6"/>
  <c r="CS13" i="35"/>
  <c r="CT397" i="6"/>
  <c r="CT398" i="6" s="1"/>
  <c r="CT13" i="22"/>
  <c r="CS178" i="6" l="1"/>
  <c r="CR180" i="6"/>
  <c r="CR194" i="6" s="1"/>
  <c r="CR198" i="6" s="1"/>
  <c r="CR223" i="6" s="1"/>
  <c r="CR21" i="6" s="1"/>
  <c r="CP225" i="6"/>
  <c r="CQ200" i="6"/>
  <c r="CV208" i="6"/>
  <c r="CV217" i="6" s="1"/>
  <c r="CU210" i="6"/>
  <c r="CQ214" i="6"/>
  <c r="CQ224" i="6" s="1"/>
  <c r="CQ22" i="6" s="1"/>
  <c r="CI13" i="16"/>
  <c r="CL25" i="6"/>
  <c r="CL13" i="17"/>
  <c r="CJ24" i="6"/>
  <c r="CJ13" i="16"/>
  <c r="CK317" i="6"/>
  <c r="CL13" i="14"/>
  <c r="CL299" i="6"/>
  <c r="CL300" i="6" s="1"/>
  <c r="CL315" i="6" s="1"/>
  <c r="CL287" i="6"/>
  <c r="CL289" i="6" s="1"/>
  <c r="CL314" i="6" s="1"/>
  <c r="CL309" i="6"/>
  <c r="CL310" i="6" s="1"/>
  <c r="CL316" i="6" s="1"/>
  <c r="CM355" i="6"/>
  <c r="CM356" i="6" s="1"/>
  <c r="CM358" i="6" s="1"/>
  <c r="CM363" i="6" s="1"/>
  <c r="CM364" i="6" s="1"/>
  <c r="CN176" i="6"/>
  <c r="CM196" i="6"/>
  <c r="CT219" i="6"/>
  <c r="CT13" i="35"/>
  <c r="CV339" i="6"/>
  <c r="CV341" i="6" s="1"/>
  <c r="CV362" i="6" s="1"/>
  <c r="CV145" i="6"/>
  <c r="CU397" i="6"/>
  <c r="CU398" i="6" s="1"/>
  <c r="CU13" i="22"/>
  <c r="CW138" i="6"/>
  <c r="CW335" i="6" s="1"/>
  <c r="CX137" i="6"/>
  <c r="CT178" i="6" l="1"/>
  <c r="CS180" i="6"/>
  <c r="CS194" i="6" s="1"/>
  <c r="CS198" i="6" s="1"/>
  <c r="CS223" i="6" s="1"/>
  <c r="CS21" i="6" s="1"/>
  <c r="CQ225" i="6"/>
  <c r="CR200" i="6"/>
  <c r="CW208" i="6"/>
  <c r="CW217" i="6" s="1"/>
  <c r="CV210" i="6"/>
  <c r="CM13" i="14"/>
  <c r="CR214" i="6"/>
  <c r="CR224" i="6" s="1"/>
  <c r="CR22" i="6" s="1"/>
  <c r="CK24" i="6"/>
  <c r="CK13" i="16"/>
  <c r="CM25" i="6"/>
  <c r="CM13" i="17"/>
  <c r="CN196" i="6"/>
  <c r="CN355" i="6"/>
  <c r="CN356" i="6" s="1"/>
  <c r="CN358" i="6" s="1"/>
  <c r="CN363" i="6" s="1"/>
  <c r="CN364" i="6" s="1"/>
  <c r="CO176" i="6"/>
  <c r="CM309" i="6"/>
  <c r="CM310" i="6" s="1"/>
  <c r="CM316" i="6" s="1"/>
  <c r="CM299" i="6"/>
  <c r="CM300" i="6" s="1"/>
  <c r="CM315" i="6" s="1"/>
  <c r="CM287" i="6"/>
  <c r="CM289" i="6" s="1"/>
  <c r="CM314" i="6" s="1"/>
  <c r="CL317" i="6"/>
  <c r="CX138" i="6"/>
  <c r="CX335" i="6" s="1"/>
  <c r="CY137" i="6"/>
  <c r="CV13" i="22"/>
  <c r="CV397" i="6"/>
  <c r="CV398" i="6" s="1"/>
  <c r="CW339" i="6"/>
  <c r="CW341" i="6" s="1"/>
  <c r="CW362" i="6" s="1"/>
  <c r="CW145" i="6"/>
  <c r="CU13" i="35"/>
  <c r="CU219" i="6"/>
  <c r="CU178" i="6" l="1"/>
  <c r="CT180" i="6"/>
  <c r="CT194" i="6" s="1"/>
  <c r="CT198" i="6" s="1"/>
  <c r="CT223" i="6" s="1"/>
  <c r="CT21" i="6" s="1"/>
  <c r="CR225" i="6"/>
  <c r="CS200" i="6"/>
  <c r="CX208" i="6"/>
  <c r="CX217" i="6" s="1"/>
  <c r="CW210" i="6"/>
  <c r="CN13" i="14"/>
  <c r="CS214" i="6"/>
  <c r="CS224" i="6" s="1"/>
  <c r="CS22" i="6" s="1"/>
  <c r="CL24" i="6"/>
  <c r="CL13" i="16"/>
  <c r="CN25" i="6"/>
  <c r="CN13" i="17"/>
  <c r="CM317" i="6"/>
  <c r="CM24" i="6" s="1"/>
  <c r="CN299" i="6"/>
  <c r="CN300" i="6" s="1"/>
  <c r="CN315" i="6" s="1"/>
  <c r="CN309" i="6"/>
  <c r="CN310" i="6" s="1"/>
  <c r="CN316" i="6" s="1"/>
  <c r="CN287" i="6"/>
  <c r="CN289" i="6" s="1"/>
  <c r="CN314" i="6" s="1"/>
  <c r="CP176" i="6"/>
  <c r="CO355" i="6"/>
  <c r="CO356" i="6" s="1"/>
  <c r="CO358" i="6" s="1"/>
  <c r="CO363" i="6" s="1"/>
  <c r="CO364" i="6" s="1"/>
  <c r="CO196" i="6"/>
  <c r="CV219" i="6"/>
  <c r="CX339" i="6"/>
  <c r="CX341" i="6" s="1"/>
  <c r="CX362" i="6" s="1"/>
  <c r="CX145" i="6"/>
  <c r="CV13" i="35"/>
  <c r="CW13" i="22"/>
  <c r="CW397" i="6"/>
  <c r="CW398" i="6" s="1"/>
  <c r="CZ137" i="6"/>
  <c r="CY138" i="6"/>
  <c r="CY335" i="6" s="1"/>
  <c r="CV178" i="6" l="1"/>
  <c r="CU180" i="6"/>
  <c r="CU194" i="6" s="1"/>
  <c r="CU198" i="6" s="1"/>
  <c r="CU223" i="6" s="1"/>
  <c r="CU21" i="6" s="1"/>
  <c r="CS225" i="6"/>
  <c r="CT200" i="6"/>
  <c r="CY208" i="6"/>
  <c r="CX210" i="6"/>
  <c r="CO13" i="14"/>
  <c r="CT214" i="6"/>
  <c r="CT224" i="6" s="1"/>
  <c r="CT22" i="6" s="1"/>
  <c r="CM13" i="16"/>
  <c r="CO25" i="6"/>
  <c r="CO13" i="17"/>
  <c r="CQ176" i="6"/>
  <c r="CP355" i="6"/>
  <c r="CP356" i="6" s="1"/>
  <c r="CP358" i="6" s="1"/>
  <c r="CP363" i="6" s="1"/>
  <c r="CP364" i="6" s="1"/>
  <c r="CP196" i="6"/>
  <c r="CO287" i="6"/>
  <c r="CO289" i="6" s="1"/>
  <c r="CO314" i="6" s="1"/>
  <c r="CO309" i="6"/>
  <c r="CO310" i="6" s="1"/>
  <c r="CO316" i="6" s="1"/>
  <c r="CO299" i="6"/>
  <c r="CO300" i="6" s="1"/>
  <c r="CO315" i="6" s="1"/>
  <c r="CN317" i="6"/>
  <c r="CW13" i="35"/>
  <c r="CZ138" i="6"/>
  <c r="DA137" i="6"/>
  <c r="CX397" i="6"/>
  <c r="CX398" i="6" s="1"/>
  <c r="CX13" i="22"/>
  <c r="CW219" i="6"/>
  <c r="CY339" i="6"/>
  <c r="CY341" i="6" s="1"/>
  <c r="CY362" i="6" s="1"/>
  <c r="CY145" i="6"/>
  <c r="CW178" i="6" l="1"/>
  <c r="CV180" i="6"/>
  <c r="CT225" i="6"/>
  <c r="CU200" i="6"/>
  <c r="CY210" i="6"/>
  <c r="CY217" i="6"/>
  <c r="CU214" i="6"/>
  <c r="CU224" i="6" s="1"/>
  <c r="CU22" i="6" s="1"/>
  <c r="CZ335" i="6"/>
  <c r="CZ339" i="6" s="1"/>
  <c r="CZ341" i="6" s="1"/>
  <c r="CZ362" i="6" s="1"/>
  <c r="CZ208" i="6"/>
  <c r="CZ217" i="6" s="1"/>
  <c r="CV194" i="6"/>
  <c r="CV198" i="6" s="1"/>
  <c r="CV223" i="6" s="1"/>
  <c r="CV21" i="6" s="1"/>
  <c r="CP25" i="6"/>
  <c r="CP13" i="17"/>
  <c r="CN24" i="6"/>
  <c r="CN13" i="16"/>
  <c r="CO317" i="6"/>
  <c r="CP13" i="14"/>
  <c r="CP287" i="6"/>
  <c r="CP289" i="6" s="1"/>
  <c r="CP314" i="6" s="1"/>
  <c r="CP299" i="6"/>
  <c r="CP300" i="6" s="1"/>
  <c r="CP315" i="6" s="1"/>
  <c r="CP309" i="6"/>
  <c r="CP310" i="6" s="1"/>
  <c r="CP316" i="6" s="1"/>
  <c r="CQ196" i="6"/>
  <c r="CQ355" i="6"/>
  <c r="CQ356" i="6" s="1"/>
  <c r="CQ358" i="6" s="1"/>
  <c r="CQ363" i="6" s="1"/>
  <c r="CQ364" i="6" s="1"/>
  <c r="CR176" i="6"/>
  <c r="CX13" i="35"/>
  <c r="CY13" i="22"/>
  <c r="CY397" i="6"/>
  <c r="CY398" i="6" s="1"/>
  <c r="CZ145" i="6"/>
  <c r="CX219" i="6"/>
  <c r="DA138" i="6"/>
  <c r="DA335" i="6" s="1"/>
  <c r="DB137" i="6"/>
  <c r="CX178" i="6" l="1"/>
  <c r="CW180" i="6"/>
  <c r="CW194" i="6" s="1"/>
  <c r="CW198" i="6" s="1"/>
  <c r="CW223" i="6" s="1"/>
  <c r="CW21" i="6" s="1"/>
  <c r="CU225" i="6"/>
  <c r="CV200" i="6"/>
  <c r="DA208" i="6"/>
  <c r="DA217" i="6" s="1"/>
  <c r="CZ210" i="6"/>
  <c r="CV214" i="6"/>
  <c r="CV224" i="6" s="1"/>
  <c r="CV22" i="6" s="1"/>
  <c r="CO24" i="6"/>
  <c r="CO13" i="16"/>
  <c r="CP317" i="6"/>
  <c r="CQ25" i="6"/>
  <c r="CQ13" i="17"/>
  <c r="CS176" i="6"/>
  <c r="CR196" i="6"/>
  <c r="CR355" i="6"/>
  <c r="CR356" i="6" s="1"/>
  <c r="CR358" i="6" s="1"/>
  <c r="CR363" i="6" s="1"/>
  <c r="CR364" i="6" s="1"/>
  <c r="CQ13" i="14"/>
  <c r="CQ309" i="6"/>
  <c r="CQ310" i="6" s="1"/>
  <c r="CQ316" i="6" s="1"/>
  <c r="CQ287" i="6"/>
  <c r="CQ289" i="6" s="1"/>
  <c r="CQ314" i="6" s="1"/>
  <c r="CQ299" i="6"/>
  <c r="CQ300" i="6" s="1"/>
  <c r="CQ315" i="6" s="1"/>
  <c r="DB138" i="6"/>
  <c r="DB335" i="6" s="1"/>
  <c r="DC137" i="6"/>
  <c r="CY219" i="6"/>
  <c r="DA339" i="6"/>
  <c r="DA341" i="6" s="1"/>
  <c r="DA362" i="6" s="1"/>
  <c r="DA145" i="6"/>
  <c r="CZ397" i="6"/>
  <c r="CZ398" i="6" s="1"/>
  <c r="CZ13" i="22"/>
  <c r="CY13" i="35"/>
  <c r="CY178" i="6" l="1"/>
  <c r="CX180" i="6"/>
  <c r="CX194" i="6" s="1"/>
  <c r="CX198" i="6" s="1"/>
  <c r="CX223" i="6" s="1"/>
  <c r="CX21" i="6" s="1"/>
  <c r="CV225" i="6"/>
  <c r="CW200" i="6"/>
  <c r="DB208" i="6"/>
  <c r="DB217" i="6" s="1"/>
  <c r="DA210" i="6"/>
  <c r="CR13" i="14"/>
  <c r="CW214" i="6"/>
  <c r="CW224" i="6" s="1"/>
  <c r="CW22" i="6" s="1"/>
  <c r="CR25" i="6"/>
  <c r="CR13" i="17"/>
  <c r="CP24" i="6"/>
  <c r="CP13" i="16"/>
  <c r="CS196" i="6"/>
  <c r="CT176" i="6"/>
  <c r="CS355" i="6"/>
  <c r="CS356" i="6" s="1"/>
  <c r="CS358" i="6" s="1"/>
  <c r="CS363" i="6" s="1"/>
  <c r="CS364" i="6" s="1"/>
  <c r="CR287" i="6"/>
  <c r="CR289" i="6" s="1"/>
  <c r="CR314" i="6" s="1"/>
  <c r="CR309" i="6"/>
  <c r="CR310" i="6" s="1"/>
  <c r="CR316" i="6" s="1"/>
  <c r="CR299" i="6"/>
  <c r="CR300" i="6" s="1"/>
  <c r="CR315" i="6" s="1"/>
  <c r="CQ317" i="6"/>
  <c r="CZ13" i="35"/>
  <c r="DA397" i="6"/>
  <c r="DA398" i="6" s="1"/>
  <c r="DA13" i="22"/>
  <c r="DB339" i="6"/>
  <c r="DB341" i="6" s="1"/>
  <c r="DB362" i="6" s="1"/>
  <c r="DB145" i="6"/>
  <c r="CZ219" i="6"/>
  <c r="DC138" i="6"/>
  <c r="DC335" i="6" s="1"/>
  <c r="DD137" i="6"/>
  <c r="CZ178" i="6" l="1"/>
  <c r="CY180" i="6"/>
  <c r="CY194" i="6" s="1"/>
  <c r="CY198" i="6" s="1"/>
  <c r="CY223" i="6" s="1"/>
  <c r="CY21" i="6" s="1"/>
  <c r="CW225" i="6"/>
  <c r="CX200" i="6"/>
  <c r="DC208" i="6"/>
  <c r="DC217" i="6" s="1"/>
  <c r="DB210" i="6"/>
  <c r="CX214" i="6"/>
  <c r="CX224" i="6" s="1"/>
  <c r="CX22" i="6" s="1"/>
  <c r="CQ13" i="16"/>
  <c r="CQ24" i="6"/>
  <c r="CS13" i="14"/>
  <c r="CS287" i="6"/>
  <c r="CS289" i="6" s="1"/>
  <c r="CS314" i="6" s="1"/>
  <c r="CS299" i="6"/>
  <c r="CS300" i="6" s="1"/>
  <c r="CS315" i="6" s="1"/>
  <c r="CS309" i="6"/>
  <c r="CS310" i="6" s="1"/>
  <c r="CS316" i="6" s="1"/>
  <c r="CR317" i="6"/>
  <c r="CS13" i="17"/>
  <c r="CS25" i="6"/>
  <c r="CU176" i="6"/>
  <c r="CT355" i="6"/>
  <c r="CT356" i="6" s="1"/>
  <c r="CT358" i="6" s="1"/>
  <c r="CT363" i="6" s="1"/>
  <c r="CT364" i="6" s="1"/>
  <c r="CT196" i="6"/>
  <c r="DC339" i="6"/>
  <c r="DC341" i="6" s="1"/>
  <c r="DC362" i="6" s="1"/>
  <c r="DC145" i="6"/>
  <c r="DA219" i="6"/>
  <c r="DD138" i="6"/>
  <c r="DD335" i="6" s="1"/>
  <c r="DE137" i="6"/>
  <c r="DB397" i="6"/>
  <c r="DB398" i="6" s="1"/>
  <c r="DB13" i="22"/>
  <c r="DA13" i="35"/>
  <c r="DA178" i="6" l="1"/>
  <c r="CZ180" i="6"/>
  <c r="CZ194" i="6" s="1"/>
  <c r="CZ198" i="6" s="1"/>
  <c r="CZ223" i="6" s="1"/>
  <c r="CZ21" i="6" s="1"/>
  <c r="CX225" i="6"/>
  <c r="CY200" i="6"/>
  <c r="DD208" i="6"/>
  <c r="DD217" i="6" s="1"/>
  <c r="DC210" i="6"/>
  <c r="CT13" i="14"/>
  <c r="CZ214" i="6"/>
  <c r="CZ224" i="6" s="1"/>
  <c r="CZ22" i="6" s="1"/>
  <c r="CY214" i="6"/>
  <c r="CY224" i="6" s="1"/>
  <c r="CY22" i="6" s="1"/>
  <c r="CT25" i="6"/>
  <c r="CT13" i="17"/>
  <c r="CR24" i="6"/>
  <c r="CR13" i="16"/>
  <c r="CT309" i="6"/>
  <c r="CT310" i="6" s="1"/>
  <c r="CT316" i="6" s="1"/>
  <c r="CT287" i="6"/>
  <c r="CT289" i="6" s="1"/>
  <c r="CT314" i="6" s="1"/>
  <c r="CT299" i="6"/>
  <c r="CT300" i="6" s="1"/>
  <c r="CT315" i="6" s="1"/>
  <c r="CU196" i="6"/>
  <c r="CV176" i="6"/>
  <c r="CU355" i="6"/>
  <c r="CU356" i="6" s="1"/>
  <c r="CU358" i="6" s="1"/>
  <c r="CU363" i="6" s="1"/>
  <c r="CU364" i="6" s="1"/>
  <c r="CS317" i="6"/>
  <c r="DD339" i="6"/>
  <c r="DD341" i="6" s="1"/>
  <c r="DD362" i="6" s="1"/>
  <c r="DD145" i="6"/>
  <c r="DB13" i="35"/>
  <c r="DE138" i="6"/>
  <c r="DE335" i="6" s="1"/>
  <c r="DF137" i="6"/>
  <c r="DB219" i="6"/>
  <c r="DC13" i="22"/>
  <c r="DC397" i="6"/>
  <c r="DC398" i="6" s="1"/>
  <c r="CZ200" i="6" l="1"/>
  <c r="DB178" i="6"/>
  <c r="DA180" i="6"/>
  <c r="DA194" i="6" s="1"/>
  <c r="DA198" i="6" s="1"/>
  <c r="DA223" i="6" s="1"/>
  <c r="DA21" i="6" s="1"/>
  <c r="CY225" i="6"/>
  <c r="CZ225" i="6"/>
  <c r="DE208" i="6"/>
  <c r="DE217" i="6" s="1"/>
  <c r="DD210" i="6"/>
  <c r="CU13" i="14"/>
  <c r="DA214" i="6"/>
  <c r="DA224" i="6" s="1"/>
  <c r="DA22" i="6" s="1"/>
  <c r="CU25" i="6"/>
  <c r="CU13" i="17"/>
  <c r="CS13" i="16"/>
  <c r="CS24" i="6"/>
  <c r="CU299" i="6"/>
  <c r="CU300" i="6" s="1"/>
  <c r="CU315" i="6" s="1"/>
  <c r="CU287" i="6"/>
  <c r="CU289" i="6" s="1"/>
  <c r="CU314" i="6" s="1"/>
  <c r="CU309" i="6"/>
  <c r="CU310" i="6" s="1"/>
  <c r="CU316" i="6" s="1"/>
  <c r="CV196" i="6"/>
  <c r="CW176" i="6"/>
  <c r="CV355" i="6"/>
  <c r="CV356" i="6" s="1"/>
  <c r="CV358" i="6" s="1"/>
  <c r="CV363" i="6" s="1"/>
  <c r="CV364" i="6" s="1"/>
  <c r="CT317" i="6"/>
  <c r="DC13" i="35"/>
  <c r="DC219" i="6"/>
  <c r="DE339" i="6"/>
  <c r="DE341" i="6" s="1"/>
  <c r="DE362" i="6" s="1"/>
  <c r="DE145" i="6"/>
  <c r="DD397" i="6"/>
  <c r="DD398" i="6" s="1"/>
  <c r="DD13" i="22"/>
  <c r="DF138" i="6"/>
  <c r="DF335" i="6" s="1"/>
  <c r="DG137" i="6"/>
  <c r="DA200" i="6" l="1"/>
  <c r="DC178" i="6"/>
  <c r="DB180" i="6"/>
  <c r="DB194" i="6" s="1"/>
  <c r="DB198" i="6" s="1"/>
  <c r="DB223" i="6" s="1"/>
  <c r="DB21" i="6" s="1"/>
  <c r="DA225" i="6"/>
  <c r="DF208" i="6"/>
  <c r="DF217" i="6" s="1"/>
  <c r="DE210" i="6"/>
  <c r="CV13" i="14"/>
  <c r="DB214" i="6"/>
  <c r="DB224" i="6" s="1"/>
  <c r="DB22" i="6" s="1"/>
  <c r="CT24" i="6"/>
  <c r="CT13" i="16"/>
  <c r="CV25" i="6"/>
  <c r="CV13" i="17"/>
  <c r="CW355" i="6"/>
  <c r="CW356" i="6" s="1"/>
  <c r="CW358" i="6" s="1"/>
  <c r="CW363" i="6" s="1"/>
  <c r="CW364" i="6" s="1"/>
  <c r="CW196" i="6"/>
  <c r="CX176" i="6"/>
  <c r="CU317" i="6"/>
  <c r="CV299" i="6"/>
  <c r="CV300" i="6" s="1"/>
  <c r="CV315" i="6" s="1"/>
  <c r="CV309" i="6"/>
  <c r="CV310" i="6" s="1"/>
  <c r="CV316" i="6" s="1"/>
  <c r="CV287" i="6"/>
  <c r="CV289" i="6" s="1"/>
  <c r="CV314" i="6" s="1"/>
  <c r="DG138" i="6"/>
  <c r="DG335" i="6" s="1"/>
  <c r="DH137" i="6"/>
  <c r="DE397" i="6"/>
  <c r="DE398" i="6" s="1"/>
  <c r="DE13" i="22"/>
  <c r="DF339" i="6"/>
  <c r="DF341" i="6" s="1"/>
  <c r="DF362" i="6" s="1"/>
  <c r="DF145" i="6"/>
  <c r="DD219" i="6"/>
  <c r="DD13" i="35"/>
  <c r="DB200" i="6" l="1"/>
  <c r="DD178" i="6"/>
  <c r="DC180" i="6"/>
  <c r="DC194" i="6" s="1"/>
  <c r="DC198" i="6" s="1"/>
  <c r="DC223" i="6" s="1"/>
  <c r="DC21" i="6" s="1"/>
  <c r="DB225" i="6"/>
  <c r="DG208" i="6"/>
  <c r="DG217" i="6" s="1"/>
  <c r="DF210" i="6"/>
  <c r="CW13" i="14"/>
  <c r="DC214" i="6"/>
  <c r="DC224" i="6" s="1"/>
  <c r="DC22" i="6" s="1"/>
  <c r="CU24" i="6"/>
  <c r="CU13" i="16"/>
  <c r="CW25" i="6"/>
  <c r="CW13" i="17"/>
  <c r="CW287" i="6"/>
  <c r="CW289" i="6" s="1"/>
  <c r="CW314" i="6" s="1"/>
  <c r="CW299" i="6"/>
  <c r="CW300" i="6" s="1"/>
  <c r="CW315" i="6" s="1"/>
  <c r="CW309" i="6"/>
  <c r="CW310" i="6" s="1"/>
  <c r="CW316" i="6" s="1"/>
  <c r="CX196" i="6"/>
  <c r="CX355" i="6"/>
  <c r="CX356" i="6" s="1"/>
  <c r="CX358" i="6" s="1"/>
  <c r="CX363" i="6" s="1"/>
  <c r="CX364" i="6" s="1"/>
  <c r="CY176" i="6"/>
  <c r="CV317" i="6"/>
  <c r="DE13" i="35"/>
  <c r="DE219" i="6"/>
  <c r="DF13" i="22"/>
  <c r="DF397" i="6"/>
  <c r="DF398" i="6" s="1"/>
  <c r="DG339" i="6"/>
  <c r="DG341" i="6" s="1"/>
  <c r="DG362" i="6" s="1"/>
  <c r="DG145" i="6"/>
  <c r="DH138" i="6"/>
  <c r="DH335" i="6" s="1"/>
  <c r="DI137" i="6"/>
  <c r="DC200" i="6" l="1"/>
  <c r="DE178" i="6"/>
  <c r="DD180" i="6"/>
  <c r="DD194" i="6" s="1"/>
  <c r="DD198" i="6" s="1"/>
  <c r="DD223" i="6" s="1"/>
  <c r="DD21" i="6" s="1"/>
  <c r="DC225" i="6"/>
  <c r="DH208" i="6"/>
  <c r="DH217" i="6" s="1"/>
  <c r="DG210" i="6"/>
  <c r="CX13" i="14"/>
  <c r="DD214" i="6"/>
  <c r="DD224" i="6" s="1"/>
  <c r="DD22" i="6" s="1"/>
  <c r="CV24" i="6"/>
  <c r="CV13" i="16"/>
  <c r="CW317" i="6"/>
  <c r="CX25" i="6"/>
  <c r="CX13" i="17"/>
  <c r="CX287" i="6"/>
  <c r="CX289" i="6" s="1"/>
  <c r="CX314" i="6" s="1"/>
  <c r="CX299" i="6"/>
  <c r="CX300" i="6" s="1"/>
  <c r="CX315" i="6" s="1"/>
  <c r="CX309" i="6"/>
  <c r="CX310" i="6" s="1"/>
  <c r="CX316" i="6" s="1"/>
  <c r="CZ176" i="6"/>
  <c r="CY355" i="6"/>
  <c r="CY356" i="6" s="1"/>
  <c r="CY358" i="6" s="1"/>
  <c r="CY363" i="6" s="1"/>
  <c r="CY364" i="6" s="1"/>
  <c r="CY196" i="6"/>
  <c r="DF13" i="35"/>
  <c r="DJ137" i="6"/>
  <c r="DI138" i="6"/>
  <c r="DI335" i="6" s="1"/>
  <c r="DH339" i="6"/>
  <c r="DH341" i="6" s="1"/>
  <c r="DH362" i="6" s="1"/>
  <c r="DH145" i="6"/>
  <c r="DG397" i="6"/>
  <c r="DG398" i="6" s="1"/>
  <c r="DG13" i="22"/>
  <c r="DF219" i="6"/>
  <c r="DD200" i="6" l="1"/>
  <c r="DF178" i="6"/>
  <c r="DE180" i="6"/>
  <c r="DE194" i="6" s="1"/>
  <c r="DE198" i="6" s="1"/>
  <c r="DE223" i="6" s="1"/>
  <c r="DE21" i="6" s="1"/>
  <c r="DD225" i="6"/>
  <c r="DI208" i="6"/>
  <c r="DI217" i="6" s="1"/>
  <c r="DH210" i="6"/>
  <c r="CY13" i="14"/>
  <c r="DE214" i="6"/>
  <c r="DE224" i="6" s="1"/>
  <c r="DE22" i="6" s="1"/>
  <c r="CW24" i="6"/>
  <c r="CW13" i="16"/>
  <c r="CY25" i="6"/>
  <c r="CY13" i="17"/>
  <c r="CZ355" i="6"/>
  <c r="CZ356" i="6" s="1"/>
  <c r="CZ358" i="6" s="1"/>
  <c r="CZ363" i="6" s="1"/>
  <c r="CZ364" i="6" s="1"/>
  <c r="CZ196" i="6"/>
  <c r="DA176" i="6"/>
  <c r="CX317" i="6"/>
  <c r="CY287" i="6"/>
  <c r="CY289" i="6" s="1"/>
  <c r="CY314" i="6" s="1"/>
  <c r="CY299" i="6"/>
  <c r="CY300" i="6" s="1"/>
  <c r="CY315" i="6" s="1"/>
  <c r="CY309" i="6"/>
  <c r="CY310" i="6" s="1"/>
  <c r="CY316" i="6" s="1"/>
  <c r="DG13" i="35"/>
  <c r="DH13" i="22"/>
  <c r="DH397" i="6"/>
  <c r="DH398" i="6" s="1"/>
  <c r="DI339" i="6"/>
  <c r="DI341" i="6" s="1"/>
  <c r="DI362" i="6" s="1"/>
  <c r="DI145" i="6"/>
  <c r="DG219" i="6"/>
  <c r="DK137" i="6"/>
  <c r="DJ138" i="6"/>
  <c r="DJ335" i="6" s="1"/>
  <c r="DE200" i="6" l="1"/>
  <c r="DG178" i="6"/>
  <c r="DF180" i="6"/>
  <c r="DF194" i="6" s="1"/>
  <c r="DF198" i="6" s="1"/>
  <c r="DF223" i="6" s="1"/>
  <c r="DF21" i="6" s="1"/>
  <c r="DE225" i="6"/>
  <c r="DJ208" i="6"/>
  <c r="DJ217" i="6" s="1"/>
  <c r="DI210" i="6"/>
  <c r="CZ13" i="14"/>
  <c r="DF214" i="6"/>
  <c r="DF224" i="6" s="1"/>
  <c r="DF22" i="6" s="1"/>
  <c r="CY317" i="6"/>
  <c r="CY24" i="6" s="1"/>
  <c r="CX24" i="6"/>
  <c r="CX13" i="16"/>
  <c r="CZ25" i="6"/>
  <c r="CZ13" i="17"/>
  <c r="CZ287" i="6"/>
  <c r="CZ289" i="6" s="1"/>
  <c r="CZ314" i="6" s="1"/>
  <c r="CZ299" i="6"/>
  <c r="CZ300" i="6" s="1"/>
  <c r="CZ315" i="6" s="1"/>
  <c r="CZ309" i="6"/>
  <c r="CZ310" i="6" s="1"/>
  <c r="CZ316" i="6" s="1"/>
  <c r="DA196" i="6"/>
  <c r="DA355" i="6"/>
  <c r="DA356" i="6" s="1"/>
  <c r="DA358" i="6" s="1"/>
  <c r="DA363" i="6" s="1"/>
  <c r="DA364" i="6" s="1"/>
  <c r="DB176" i="6"/>
  <c r="DH13" i="35"/>
  <c r="DK138" i="6"/>
  <c r="DK335" i="6" s="1"/>
  <c r="DL137" i="6"/>
  <c r="DH219" i="6"/>
  <c r="DJ339" i="6"/>
  <c r="DJ341" i="6" s="1"/>
  <c r="DJ362" i="6" s="1"/>
  <c r="DJ145" i="6"/>
  <c r="DI397" i="6"/>
  <c r="DI398" i="6" s="1"/>
  <c r="DI13" i="22"/>
  <c r="DF200" i="6" l="1"/>
  <c r="DH178" i="6"/>
  <c r="DG180" i="6"/>
  <c r="DG194" i="6" s="1"/>
  <c r="DG198" i="6" s="1"/>
  <c r="DG223" i="6" s="1"/>
  <c r="DG21" i="6" s="1"/>
  <c r="DF225" i="6"/>
  <c r="DK208" i="6"/>
  <c r="DK217" i="6" s="1"/>
  <c r="DJ210" i="6"/>
  <c r="DA13" i="14"/>
  <c r="DG214" i="6"/>
  <c r="DG224" i="6" s="1"/>
  <c r="DG22" i="6" s="1"/>
  <c r="CY13" i="16"/>
  <c r="DA25" i="6"/>
  <c r="DA13" i="17"/>
  <c r="CZ317" i="6"/>
  <c r="DA309" i="6"/>
  <c r="DA310" i="6" s="1"/>
  <c r="DA316" i="6" s="1"/>
  <c r="DA299" i="6"/>
  <c r="DA300" i="6" s="1"/>
  <c r="DA315" i="6" s="1"/>
  <c r="DA287" i="6"/>
  <c r="DA289" i="6" s="1"/>
  <c r="DA314" i="6" s="1"/>
  <c r="DC176" i="6"/>
  <c r="DB196" i="6"/>
  <c r="DB355" i="6"/>
  <c r="DB356" i="6" s="1"/>
  <c r="DB358" i="6" s="1"/>
  <c r="DB363" i="6" s="1"/>
  <c r="DB364" i="6" s="1"/>
  <c r="DI13" i="35"/>
  <c r="DJ13" i="22"/>
  <c r="DJ397" i="6"/>
  <c r="DJ398" i="6" s="1"/>
  <c r="DI219" i="6"/>
  <c r="DK339" i="6"/>
  <c r="DK341" i="6" s="1"/>
  <c r="DK362" i="6" s="1"/>
  <c r="DK145" i="6"/>
  <c r="DL138" i="6"/>
  <c r="DL335" i="6" s="1"/>
  <c r="DM137" i="6"/>
  <c r="DG200" i="6" l="1"/>
  <c r="DI178" i="6"/>
  <c r="DH180" i="6"/>
  <c r="DH194" i="6" s="1"/>
  <c r="DH198" i="6" s="1"/>
  <c r="DH223" i="6" s="1"/>
  <c r="DH21" i="6" s="1"/>
  <c r="DG225" i="6"/>
  <c r="DL208" i="6"/>
  <c r="DL217" i="6" s="1"/>
  <c r="DK210" i="6"/>
  <c r="DB13" i="14"/>
  <c r="DH214" i="6"/>
  <c r="DH224" i="6" s="1"/>
  <c r="DH22" i="6" s="1"/>
  <c r="CZ24" i="6"/>
  <c r="CZ13" i="16"/>
  <c r="DB25" i="6"/>
  <c r="DB13" i="17"/>
  <c r="DA317" i="6"/>
  <c r="DC196" i="6"/>
  <c r="DC355" i="6"/>
  <c r="DC356" i="6" s="1"/>
  <c r="DC358" i="6" s="1"/>
  <c r="DC363" i="6" s="1"/>
  <c r="DC364" i="6" s="1"/>
  <c r="DD176" i="6"/>
  <c r="DB287" i="6"/>
  <c r="DB289" i="6" s="1"/>
  <c r="DB314" i="6" s="1"/>
  <c r="DB309" i="6"/>
  <c r="DB310" i="6" s="1"/>
  <c r="DB316" i="6" s="1"/>
  <c r="DB299" i="6"/>
  <c r="DB300" i="6" s="1"/>
  <c r="DB315" i="6" s="1"/>
  <c r="DJ13" i="35"/>
  <c r="DL339" i="6"/>
  <c r="DL341" i="6" s="1"/>
  <c r="DL362" i="6" s="1"/>
  <c r="DL145" i="6"/>
  <c r="DK13" i="22"/>
  <c r="DK397" i="6"/>
  <c r="DK398" i="6" s="1"/>
  <c r="DM138" i="6"/>
  <c r="DM335" i="6" s="1"/>
  <c r="DN137" i="6"/>
  <c r="DJ219" i="6"/>
  <c r="DH200" i="6" l="1"/>
  <c r="DJ178" i="6"/>
  <c r="DI180" i="6"/>
  <c r="DI194" i="6" s="1"/>
  <c r="DI198" i="6" s="1"/>
  <c r="DI223" i="6" s="1"/>
  <c r="DI21" i="6" s="1"/>
  <c r="DH225" i="6"/>
  <c r="DM208" i="6"/>
  <c r="DM217" i="6" s="1"/>
  <c r="DL209" i="6"/>
  <c r="DC13" i="14"/>
  <c r="DI214" i="6"/>
  <c r="DI224" i="6" s="1"/>
  <c r="DI22" i="6" s="1"/>
  <c r="DB317" i="6"/>
  <c r="DB24" i="6" s="1"/>
  <c r="DA24" i="6"/>
  <c r="DA13" i="16"/>
  <c r="DC25" i="6"/>
  <c r="DC13" i="17"/>
  <c r="DC287" i="6"/>
  <c r="DC289" i="6" s="1"/>
  <c r="DC314" i="6" s="1"/>
  <c r="DC299" i="6"/>
  <c r="DC300" i="6" s="1"/>
  <c r="DC315" i="6" s="1"/>
  <c r="DC309" i="6"/>
  <c r="DC310" i="6" s="1"/>
  <c r="DC316" i="6" s="1"/>
  <c r="DE176" i="6"/>
  <c r="DD355" i="6"/>
  <c r="DD356" i="6" s="1"/>
  <c r="DD358" i="6" s="1"/>
  <c r="DD363" i="6" s="1"/>
  <c r="DD364" i="6" s="1"/>
  <c r="DD196" i="6"/>
  <c r="DK13" i="35"/>
  <c r="DO137" i="6"/>
  <c r="DN138" i="6"/>
  <c r="DN335" i="6" s="1"/>
  <c r="DK219" i="6"/>
  <c r="DM339" i="6"/>
  <c r="DM341" i="6" s="1"/>
  <c r="DM362" i="6" s="1"/>
  <c r="DM145" i="6"/>
  <c r="DL397" i="6"/>
  <c r="DL398" i="6" s="1"/>
  <c r="DL13" i="22"/>
  <c r="DI200" i="6" l="1"/>
  <c r="DK178" i="6"/>
  <c r="DJ180" i="6"/>
  <c r="DJ194" i="6" s="1"/>
  <c r="DJ198" i="6" s="1"/>
  <c r="DJ223" i="6" s="1"/>
  <c r="DJ21" i="6" s="1"/>
  <c r="DI225" i="6"/>
  <c r="DL210" i="6"/>
  <c r="DL218" i="6"/>
  <c r="DL219" i="6" s="1"/>
  <c r="DN208" i="6"/>
  <c r="DN217" i="6" s="1"/>
  <c r="DM209" i="6"/>
  <c r="DD13" i="14"/>
  <c r="DJ214" i="6"/>
  <c r="DJ224" i="6" s="1"/>
  <c r="DJ22" i="6" s="1"/>
  <c r="DB13" i="16"/>
  <c r="DD25" i="6"/>
  <c r="DD13" i="17"/>
  <c r="DE196" i="6"/>
  <c r="DE355" i="6"/>
  <c r="DE356" i="6" s="1"/>
  <c r="DE358" i="6" s="1"/>
  <c r="DE363" i="6" s="1"/>
  <c r="DE364" i="6" s="1"/>
  <c r="DF176" i="6"/>
  <c r="DC317" i="6"/>
  <c r="DD287" i="6"/>
  <c r="DD289" i="6" s="1"/>
  <c r="DD314" i="6" s="1"/>
  <c r="DD299" i="6"/>
  <c r="DD300" i="6" s="1"/>
  <c r="DD315" i="6" s="1"/>
  <c r="DD309" i="6"/>
  <c r="DD310" i="6" s="1"/>
  <c r="DD316" i="6" s="1"/>
  <c r="DL13" i="35"/>
  <c r="DN339" i="6"/>
  <c r="DN341" i="6" s="1"/>
  <c r="DN362" i="6" s="1"/>
  <c r="DN145" i="6"/>
  <c r="DM13" i="22"/>
  <c r="DM397" i="6"/>
  <c r="DM398" i="6" s="1"/>
  <c r="DP137" i="6"/>
  <c r="DO138" i="6"/>
  <c r="DJ200" i="6" l="1"/>
  <c r="DL178" i="6"/>
  <c r="DK180" i="6"/>
  <c r="DK194" i="6" s="1"/>
  <c r="DK198" i="6" s="1"/>
  <c r="DK223" i="6" s="1"/>
  <c r="DK21" i="6" s="1"/>
  <c r="DJ225" i="6"/>
  <c r="DM210" i="6"/>
  <c r="DM218" i="6"/>
  <c r="DM219" i="6" s="1"/>
  <c r="DN209" i="6"/>
  <c r="DE13" i="14"/>
  <c r="DK214" i="6"/>
  <c r="DK224" i="6" s="1"/>
  <c r="DK22" i="6" s="1"/>
  <c r="DO335" i="6"/>
  <c r="DO339" i="6" s="1"/>
  <c r="DO341" i="6" s="1"/>
  <c r="DO362" i="6" s="1"/>
  <c r="DO208" i="6"/>
  <c r="DO217" i="6" s="1"/>
  <c r="DC24" i="6"/>
  <c r="DC13" i="16"/>
  <c r="DE25" i="6"/>
  <c r="DE13" i="17"/>
  <c r="DD317" i="6"/>
  <c r="DE287" i="6"/>
  <c r="DE289" i="6" s="1"/>
  <c r="DE314" i="6" s="1"/>
  <c r="DE309" i="6"/>
  <c r="DE310" i="6" s="1"/>
  <c r="DE316" i="6" s="1"/>
  <c r="DE299" i="6"/>
  <c r="DE300" i="6" s="1"/>
  <c r="DE315" i="6" s="1"/>
  <c r="DF196" i="6"/>
  <c r="DF355" i="6"/>
  <c r="DF356" i="6" s="1"/>
  <c r="DF358" i="6" s="1"/>
  <c r="DF363" i="6" s="1"/>
  <c r="DF364" i="6" s="1"/>
  <c r="DG176" i="6"/>
  <c r="DM13" i="35"/>
  <c r="DP138" i="6"/>
  <c r="DP335" i="6" s="1"/>
  <c r="DQ137" i="6"/>
  <c r="DN13" i="22"/>
  <c r="DN397" i="6"/>
  <c r="DN398" i="6" s="1"/>
  <c r="DO145" i="6"/>
  <c r="DK200" i="6" l="1"/>
  <c r="DM178" i="6"/>
  <c r="DL180" i="6"/>
  <c r="DL194" i="6" s="1"/>
  <c r="DL198" i="6" s="1"/>
  <c r="DL223" i="6" s="1"/>
  <c r="DL21" i="6" s="1"/>
  <c r="DK225" i="6"/>
  <c r="DN210" i="6"/>
  <c r="DN218" i="6"/>
  <c r="DN219" i="6" s="1"/>
  <c r="DP208" i="6"/>
  <c r="DP217" i="6" s="1"/>
  <c r="DO210" i="6"/>
  <c r="DF13" i="14"/>
  <c r="DL214" i="6"/>
  <c r="DL224" i="6" s="1"/>
  <c r="DL22" i="6" s="1"/>
  <c r="DD24" i="6"/>
  <c r="DD13" i="16"/>
  <c r="DF25" i="6"/>
  <c r="DF13" i="17"/>
  <c r="DE317" i="6"/>
  <c r="DG196" i="6"/>
  <c r="DH176" i="6"/>
  <c r="DG355" i="6"/>
  <c r="DG356" i="6" s="1"/>
  <c r="DG358" i="6" s="1"/>
  <c r="DG363" i="6" s="1"/>
  <c r="DG364" i="6" s="1"/>
  <c r="DF287" i="6"/>
  <c r="DF289" i="6" s="1"/>
  <c r="DF314" i="6" s="1"/>
  <c r="DF309" i="6"/>
  <c r="DF310" i="6" s="1"/>
  <c r="DF316" i="6" s="1"/>
  <c r="DF299" i="6"/>
  <c r="DF300" i="6" s="1"/>
  <c r="DF315" i="6" s="1"/>
  <c r="DN13" i="35"/>
  <c r="DO397" i="6"/>
  <c r="DO398" i="6" s="1"/>
  <c r="DO13" i="22"/>
  <c r="DQ138" i="6"/>
  <c r="DQ335" i="6" s="1"/>
  <c r="DR137" i="6"/>
  <c r="DP339" i="6"/>
  <c r="DP341" i="6" s="1"/>
  <c r="DP362" i="6" s="1"/>
  <c r="DP145" i="6"/>
  <c r="DL200" i="6" l="1"/>
  <c r="DN178" i="6"/>
  <c r="DM180" i="6"/>
  <c r="DM194" i="6" s="1"/>
  <c r="DM198" i="6" s="1"/>
  <c r="DM223" i="6" s="1"/>
  <c r="DM21" i="6" s="1"/>
  <c r="DL225" i="6"/>
  <c r="DQ208" i="6"/>
  <c r="DQ217" i="6" s="1"/>
  <c r="DP210" i="6"/>
  <c r="DG13" i="14"/>
  <c r="DM214" i="6"/>
  <c r="DM224" i="6" s="1"/>
  <c r="DM22" i="6" s="1"/>
  <c r="DE24" i="6"/>
  <c r="DE13" i="16"/>
  <c r="DG25" i="6"/>
  <c r="DG13" i="17"/>
  <c r="DI176" i="6"/>
  <c r="DH196" i="6"/>
  <c r="DH355" i="6"/>
  <c r="DH356" i="6" s="1"/>
  <c r="DH358" i="6" s="1"/>
  <c r="DH363" i="6" s="1"/>
  <c r="DH364" i="6" s="1"/>
  <c r="DF317" i="6"/>
  <c r="DG299" i="6"/>
  <c r="DG300" i="6" s="1"/>
  <c r="DG315" i="6" s="1"/>
  <c r="DG287" i="6"/>
  <c r="DG289" i="6" s="1"/>
  <c r="DG314" i="6" s="1"/>
  <c r="DG309" i="6"/>
  <c r="DG310" i="6" s="1"/>
  <c r="DG316" i="6" s="1"/>
  <c r="DO13" i="35"/>
  <c r="DP397" i="6"/>
  <c r="DP398" i="6" s="1"/>
  <c r="DP13" i="22"/>
  <c r="DQ339" i="6"/>
  <c r="DQ341" i="6" s="1"/>
  <c r="DQ362" i="6" s="1"/>
  <c r="DQ145" i="6"/>
  <c r="DO219" i="6"/>
  <c r="DS137" i="6"/>
  <c r="DR138" i="6"/>
  <c r="DR335" i="6" s="1"/>
  <c r="DM200" i="6" l="1"/>
  <c r="DO178" i="6"/>
  <c r="DN180" i="6"/>
  <c r="DN194" i="6" s="1"/>
  <c r="DN198" i="6" s="1"/>
  <c r="DN223" i="6" s="1"/>
  <c r="DN21" i="6" s="1"/>
  <c r="DM225" i="6"/>
  <c r="DR208" i="6"/>
  <c r="DR217" i="6" s="1"/>
  <c r="DQ210" i="6"/>
  <c r="DH13" i="14"/>
  <c r="DN214" i="6"/>
  <c r="DN224" i="6" s="1"/>
  <c r="DN22" i="6" s="1"/>
  <c r="DH25" i="6"/>
  <c r="DH13" i="17"/>
  <c r="DF13" i="16"/>
  <c r="DF24" i="6"/>
  <c r="DH299" i="6"/>
  <c r="DH300" i="6" s="1"/>
  <c r="DH315" i="6" s="1"/>
  <c r="DH287" i="6"/>
  <c r="DH289" i="6" s="1"/>
  <c r="DH314" i="6" s="1"/>
  <c r="DH309" i="6"/>
  <c r="DH310" i="6" s="1"/>
  <c r="DH316" i="6" s="1"/>
  <c r="DJ176" i="6"/>
  <c r="DI196" i="6"/>
  <c r="DI355" i="6"/>
  <c r="DI356" i="6" s="1"/>
  <c r="DI358" i="6" s="1"/>
  <c r="DI363" i="6" s="1"/>
  <c r="DI364" i="6" s="1"/>
  <c r="DG317" i="6"/>
  <c r="DP13" i="35"/>
  <c r="DS138" i="6"/>
  <c r="DS335" i="6" s="1"/>
  <c r="DT137" i="6"/>
  <c r="DP219" i="6"/>
  <c r="DQ397" i="6"/>
  <c r="DQ398" i="6" s="1"/>
  <c r="DQ13" i="22"/>
  <c r="DR339" i="6"/>
  <c r="DR341" i="6" s="1"/>
  <c r="DR362" i="6" s="1"/>
  <c r="DR145" i="6"/>
  <c r="DN200" i="6" l="1"/>
  <c r="DP178" i="6"/>
  <c r="DO180" i="6"/>
  <c r="DO194" i="6" s="1"/>
  <c r="DO198" i="6" s="1"/>
  <c r="DO223" i="6" s="1"/>
  <c r="DO21" i="6" s="1"/>
  <c r="DN225" i="6"/>
  <c r="DS208" i="6"/>
  <c r="DS217" i="6" s="1"/>
  <c r="DR210" i="6"/>
  <c r="DI13" i="14"/>
  <c r="DO214" i="6"/>
  <c r="DO224" i="6" s="1"/>
  <c r="DO22" i="6" s="1"/>
  <c r="DG24" i="6"/>
  <c r="DG13" i="16"/>
  <c r="DI25" i="6"/>
  <c r="DI13" i="17"/>
  <c r="DI299" i="6"/>
  <c r="DI300" i="6" s="1"/>
  <c r="DI315" i="6" s="1"/>
  <c r="DI309" i="6"/>
  <c r="DI310" i="6" s="1"/>
  <c r="DI316" i="6" s="1"/>
  <c r="DI287" i="6"/>
  <c r="DI289" i="6" s="1"/>
  <c r="DI314" i="6" s="1"/>
  <c r="DJ355" i="6"/>
  <c r="DJ356" i="6" s="1"/>
  <c r="DJ358" i="6" s="1"/>
  <c r="DJ363" i="6" s="1"/>
  <c r="DJ364" i="6" s="1"/>
  <c r="DK176" i="6"/>
  <c r="DJ196" i="6"/>
  <c r="DH317" i="6"/>
  <c r="DR13" i="22"/>
  <c r="DR397" i="6"/>
  <c r="DR398" i="6" s="1"/>
  <c r="DQ219" i="6"/>
  <c r="DS339" i="6"/>
  <c r="DS341" i="6" s="1"/>
  <c r="DS362" i="6" s="1"/>
  <c r="DS145" i="6"/>
  <c r="DU137" i="6"/>
  <c r="DT138" i="6"/>
  <c r="DT335" i="6" s="1"/>
  <c r="DQ13" i="35"/>
  <c r="DO200" i="6" l="1"/>
  <c r="DQ178" i="6"/>
  <c r="DP180" i="6"/>
  <c r="DP194" i="6" s="1"/>
  <c r="DP198" i="6" s="1"/>
  <c r="DP223" i="6" s="1"/>
  <c r="DP21" i="6" s="1"/>
  <c r="DO225" i="6"/>
  <c r="DT208" i="6"/>
  <c r="DT217" i="6" s="1"/>
  <c r="DS210" i="6"/>
  <c r="DJ13" i="14"/>
  <c r="DP214" i="6"/>
  <c r="DP224" i="6" s="1"/>
  <c r="DP22" i="6" s="1"/>
  <c r="DH24" i="6"/>
  <c r="DH13" i="16"/>
  <c r="DJ25" i="6"/>
  <c r="DJ13" i="17"/>
  <c r="DK196" i="6"/>
  <c r="DK355" i="6"/>
  <c r="DK356" i="6" s="1"/>
  <c r="DK358" i="6" s="1"/>
  <c r="DK363" i="6" s="1"/>
  <c r="DK364" i="6" s="1"/>
  <c r="DL176" i="6"/>
  <c r="DJ299" i="6"/>
  <c r="DJ300" i="6" s="1"/>
  <c r="DJ315" i="6" s="1"/>
  <c r="DJ287" i="6"/>
  <c r="DJ289" i="6" s="1"/>
  <c r="DJ314" i="6" s="1"/>
  <c r="DJ309" i="6"/>
  <c r="DJ310" i="6" s="1"/>
  <c r="DJ316" i="6" s="1"/>
  <c r="DI317" i="6"/>
  <c r="DR13" i="35"/>
  <c r="DU138" i="6"/>
  <c r="DU335" i="6" s="1"/>
  <c r="DV137" i="6"/>
  <c r="DT339" i="6"/>
  <c r="DT341" i="6" s="1"/>
  <c r="DT362" i="6" s="1"/>
  <c r="DT145" i="6"/>
  <c r="DS13" i="22"/>
  <c r="DS397" i="6"/>
  <c r="DS398" i="6" s="1"/>
  <c r="DR219" i="6"/>
  <c r="DP200" i="6" l="1"/>
  <c r="DR178" i="6"/>
  <c r="DQ180" i="6"/>
  <c r="DQ194" i="6" s="1"/>
  <c r="DQ198" i="6" s="1"/>
  <c r="DQ223" i="6" s="1"/>
  <c r="DQ21" i="6" s="1"/>
  <c r="DP225" i="6"/>
  <c r="DU208" i="6"/>
  <c r="DU217" i="6" s="1"/>
  <c r="DT210" i="6"/>
  <c r="DK13" i="14"/>
  <c r="DQ214" i="6"/>
  <c r="DQ224" i="6" s="1"/>
  <c r="DQ22" i="6" s="1"/>
  <c r="DK25" i="6"/>
  <c r="DK13" i="17"/>
  <c r="DM176" i="6"/>
  <c r="DL196" i="6"/>
  <c r="DL355" i="6"/>
  <c r="DL356" i="6" s="1"/>
  <c r="DL358" i="6" s="1"/>
  <c r="DL363" i="6" s="1"/>
  <c r="DL364" i="6" s="1"/>
  <c r="DI13" i="16"/>
  <c r="DI24" i="6"/>
  <c r="DK309" i="6"/>
  <c r="DK310" i="6" s="1"/>
  <c r="DK316" i="6" s="1"/>
  <c r="DK299" i="6"/>
  <c r="DK300" i="6" s="1"/>
  <c r="DK315" i="6" s="1"/>
  <c r="DK287" i="6"/>
  <c r="DK289" i="6" s="1"/>
  <c r="DK314" i="6" s="1"/>
  <c r="DJ317" i="6"/>
  <c r="DS13" i="35"/>
  <c r="DS219" i="6"/>
  <c r="DU339" i="6"/>
  <c r="DU341" i="6" s="1"/>
  <c r="DU362" i="6" s="1"/>
  <c r="DU145" i="6"/>
  <c r="DT13" i="22"/>
  <c r="DT397" i="6"/>
  <c r="DT398" i="6" s="1"/>
  <c r="DW137" i="6"/>
  <c r="DV138" i="6"/>
  <c r="DV335" i="6" s="1"/>
  <c r="DQ200" i="6" l="1"/>
  <c r="DS178" i="6"/>
  <c r="DR180" i="6"/>
  <c r="DR194" i="6" s="1"/>
  <c r="DR198" i="6" s="1"/>
  <c r="DR223" i="6" s="1"/>
  <c r="DR21" i="6" s="1"/>
  <c r="DQ225" i="6"/>
  <c r="DV208" i="6"/>
  <c r="DV217" i="6" s="1"/>
  <c r="DU210" i="6"/>
  <c r="DL13" i="14"/>
  <c r="DR214" i="6"/>
  <c r="DR224" i="6" s="1"/>
  <c r="DR22" i="6" s="1"/>
  <c r="DJ24" i="6"/>
  <c r="DJ13" i="16"/>
  <c r="DK317" i="6"/>
  <c r="DN176" i="6"/>
  <c r="DM355" i="6"/>
  <c r="DM356" i="6" s="1"/>
  <c r="DM358" i="6" s="1"/>
  <c r="DM363" i="6" s="1"/>
  <c r="DM364" i="6" s="1"/>
  <c r="DM196" i="6"/>
  <c r="DL309" i="6"/>
  <c r="DL310" i="6" s="1"/>
  <c r="DL316" i="6" s="1"/>
  <c r="DL287" i="6"/>
  <c r="DL289" i="6" s="1"/>
  <c r="DL314" i="6" s="1"/>
  <c r="DL299" i="6"/>
  <c r="DL300" i="6" s="1"/>
  <c r="DL315" i="6" s="1"/>
  <c r="DL13" i="17"/>
  <c r="DL25" i="6"/>
  <c r="DT13" i="35"/>
  <c r="DX137" i="6"/>
  <c r="DW138" i="6"/>
  <c r="DW335" i="6" s="1"/>
  <c r="DU397" i="6"/>
  <c r="DU398" i="6" s="1"/>
  <c r="DU13" i="22"/>
  <c r="DV339" i="6"/>
  <c r="DV341" i="6" s="1"/>
  <c r="DV362" i="6" s="1"/>
  <c r="DV145" i="6"/>
  <c r="DT219" i="6"/>
  <c r="DR200" i="6" l="1"/>
  <c r="DT178" i="6"/>
  <c r="DS180" i="6"/>
  <c r="DS194" i="6" s="1"/>
  <c r="DS198" i="6" s="1"/>
  <c r="DS223" i="6" s="1"/>
  <c r="DS21" i="6" s="1"/>
  <c r="DR225" i="6"/>
  <c r="DW208" i="6"/>
  <c r="DW217" i="6" s="1"/>
  <c r="DV210" i="6"/>
  <c r="DM13" i="14"/>
  <c r="DS214" i="6"/>
  <c r="DS224" i="6" s="1"/>
  <c r="DS22" i="6" s="1"/>
  <c r="DM25" i="6"/>
  <c r="DM13" i="17"/>
  <c r="DL317" i="6"/>
  <c r="DK24" i="6"/>
  <c r="DK13" i="16"/>
  <c r="DM299" i="6"/>
  <c r="DM300" i="6" s="1"/>
  <c r="DM315" i="6" s="1"/>
  <c r="DM287" i="6"/>
  <c r="DM289" i="6" s="1"/>
  <c r="DM314" i="6" s="1"/>
  <c r="DM309" i="6"/>
  <c r="DM310" i="6" s="1"/>
  <c r="DM316" i="6" s="1"/>
  <c r="DO176" i="6"/>
  <c r="DN355" i="6"/>
  <c r="DN356" i="6" s="1"/>
  <c r="DN358" i="6" s="1"/>
  <c r="DN363" i="6" s="1"/>
  <c r="DN364" i="6" s="1"/>
  <c r="DN196" i="6"/>
  <c r="DU13" i="35"/>
  <c r="DX138" i="6"/>
  <c r="DX335" i="6" s="1"/>
  <c r="DY137" i="6"/>
  <c r="DU219" i="6"/>
  <c r="DV13" i="22"/>
  <c r="DV397" i="6"/>
  <c r="DV398" i="6" s="1"/>
  <c r="DW339" i="6"/>
  <c r="DW341" i="6" s="1"/>
  <c r="DW362" i="6" s="1"/>
  <c r="DW145" i="6"/>
  <c r="DS200" i="6" l="1"/>
  <c r="DU178" i="6"/>
  <c r="DT180" i="6"/>
  <c r="DT194" i="6" s="1"/>
  <c r="DT198" i="6" s="1"/>
  <c r="DT223" i="6" s="1"/>
  <c r="DT21" i="6" s="1"/>
  <c r="DS225" i="6"/>
  <c r="DX208" i="6"/>
  <c r="DX217" i="6" s="1"/>
  <c r="DW210" i="6"/>
  <c r="DN13" i="14"/>
  <c r="DT214" i="6"/>
  <c r="DT224" i="6" s="1"/>
  <c r="DT22" i="6" s="1"/>
  <c r="DL24" i="6"/>
  <c r="DL13" i="16"/>
  <c r="DN25" i="6"/>
  <c r="DN13" i="17"/>
  <c r="DO355" i="6"/>
  <c r="DO356" i="6" s="1"/>
  <c r="DO358" i="6" s="1"/>
  <c r="DO363" i="6" s="1"/>
  <c r="DO364" i="6" s="1"/>
  <c r="DP176" i="6"/>
  <c r="DO196" i="6"/>
  <c r="DM317" i="6"/>
  <c r="DN299" i="6"/>
  <c r="DN300" i="6" s="1"/>
  <c r="DN315" i="6" s="1"/>
  <c r="DN287" i="6"/>
  <c r="DN289" i="6" s="1"/>
  <c r="DN314" i="6" s="1"/>
  <c r="DN309" i="6"/>
  <c r="DN310" i="6" s="1"/>
  <c r="DN316" i="6" s="1"/>
  <c r="DV13" i="35"/>
  <c r="DW13" i="22"/>
  <c r="DW397" i="6"/>
  <c r="DW398" i="6" s="1"/>
  <c r="DZ137" i="6"/>
  <c r="DY138" i="6"/>
  <c r="DY335" i="6" s="1"/>
  <c r="DV219" i="6"/>
  <c r="DX339" i="6"/>
  <c r="DX341" i="6" s="1"/>
  <c r="DX362" i="6" s="1"/>
  <c r="DX145" i="6"/>
  <c r="DT200" i="6" l="1"/>
  <c r="DV178" i="6"/>
  <c r="DU180" i="6"/>
  <c r="DU194" i="6" s="1"/>
  <c r="DU198" i="6" s="1"/>
  <c r="DU223" i="6" s="1"/>
  <c r="DU21" i="6" s="1"/>
  <c r="DT225" i="6"/>
  <c r="DY208" i="6"/>
  <c r="DY217" i="6" s="1"/>
  <c r="DX210" i="6"/>
  <c r="DO13" i="14"/>
  <c r="DU214" i="6"/>
  <c r="DU224" i="6" s="1"/>
  <c r="DU22" i="6" s="1"/>
  <c r="DM24" i="6"/>
  <c r="DM13" i="16"/>
  <c r="DO13" i="17"/>
  <c r="DO25" i="6"/>
  <c r="DP355" i="6"/>
  <c r="DP356" i="6" s="1"/>
  <c r="DP358" i="6" s="1"/>
  <c r="DP363" i="6" s="1"/>
  <c r="DP364" i="6" s="1"/>
  <c r="DP196" i="6"/>
  <c r="DQ176" i="6"/>
  <c r="DO287" i="6"/>
  <c r="DO289" i="6" s="1"/>
  <c r="DO314" i="6" s="1"/>
  <c r="DO299" i="6"/>
  <c r="DO300" i="6" s="1"/>
  <c r="DO315" i="6" s="1"/>
  <c r="DO309" i="6"/>
  <c r="DO310" i="6" s="1"/>
  <c r="DO316" i="6" s="1"/>
  <c r="DN317" i="6"/>
  <c r="DW13" i="35"/>
  <c r="DX397" i="6"/>
  <c r="DX398" i="6" s="1"/>
  <c r="DX13" i="22"/>
  <c r="DZ138" i="6"/>
  <c r="DZ335" i="6" s="1"/>
  <c r="EA137" i="6"/>
  <c r="DW219" i="6"/>
  <c r="DY339" i="6"/>
  <c r="DY341" i="6" s="1"/>
  <c r="DY362" i="6" s="1"/>
  <c r="DY145" i="6"/>
  <c r="DU200" i="6" l="1"/>
  <c r="DW178" i="6"/>
  <c r="DV180" i="6"/>
  <c r="DV194" i="6" s="1"/>
  <c r="DV198" i="6" s="1"/>
  <c r="DV223" i="6" s="1"/>
  <c r="DV21" i="6" s="1"/>
  <c r="DU225" i="6"/>
  <c r="DZ208" i="6"/>
  <c r="DY210" i="6"/>
  <c r="DP13" i="14"/>
  <c r="DV214" i="6"/>
  <c r="DV224" i="6" s="1"/>
  <c r="DV22" i="6" s="1"/>
  <c r="DP25" i="6"/>
  <c r="DP13" i="17"/>
  <c r="DN24" i="6"/>
  <c r="DN13" i="16"/>
  <c r="DQ196" i="6"/>
  <c r="DR176" i="6"/>
  <c r="DQ355" i="6"/>
  <c r="DQ356" i="6" s="1"/>
  <c r="DQ358" i="6" s="1"/>
  <c r="DQ363" i="6" s="1"/>
  <c r="DQ364" i="6" s="1"/>
  <c r="DP309" i="6"/>
  <c r="DP310" i="6" s="1"/>
  <c r="DP316" i="6" s="1"/>
  <c r="DP287" i="6"/>
  <c r="DP289" i="6" s="1"/>
  <c r="DP314" i="6" s="1"/>
  <c r="DP299" i="6"/>
  <c r="DP300" i="6" s="1"/>
  <c r="DP315" i="6" s="1"/>
  <c r="DO317" i="6"/>
  <c r="DX13" i="35"/>
  <c r="DY13" i="22"/>
  <c r="DY397" i="6"/>
  <c r="DY398" i="6" s="1"/>
  <c r="DX219" i="6"/>
  <c r="DZ339" i="6"/>
  <c r="DZ341" i="6" s="1"/>
  <c r="DZ362" i="6" s="1"/>
  <c r="DZ145" i="6"/>
  <c r="EA138" i="6"/>
  <c r="EB137" i="6"/>
  <c r="DV200" i="6" l="1"/>
  <c r="DX178" i="6"/>
  <c r="DW180" i="6"/>
  <c r="DW194" i="6" s="1"/>
  <c r="DW198" i="6" s="1"/>
  <c r="DW223" i="6" s="1"/>
  <c r="DW21" i="6" s="1"/>
  <c r="DV225" i="6"/>
  <c r="DZ210" i="6"/>
  <c r="DZ217" i="6"/>
  <c r="DQ13" i="14"/>
  <c r="DW214" i="6"/>
  <c r="DW224" i="6" s="1"/>
  <c r="DW22" i="6" s="1"/>
  <c r="EA335" i="6"/>
  <c r="EA339" i="6" s="1"/>
  <c r="EA341" i="6" s="1"/>
  <c r="EA362" i="6" s="1"/>
  <c r="EA208" i="6"/>
  <c r="EA217" i="6" s="1"/>
  <c r="DP317" i="6"/>
  <c r="DO24" i="6"/>
  <c r="DO13" i="16"/>
  <c r="DQ25" i="6"/>
  <c r="DQ13" i="17"/>
  <c r="DQ299" i="6"/>
  <c r="DQ300" i="6" s="1"/>
  <c r="DQ315" i="6" s="1"/>
  <c r="DQ309" i="6"/>
  <c r="DQ310" i="6" s="1"/>
  <c r="DQ316" i="6" s="1"/>
  <c r="DQ287" i="6"/>
  <c r="DQ289" i="6" s="1"/>
  <c r="DQ314" i="6" s="1"/>
  <c r="DS176" i="6"/>
  <c r="DR196" i="6"/>
  <c r="DR355" i="6"/>
  <c r="DR356" i="6" s="1"/>
  <c r="DR358" i="6" s="1"/>
  <c r="DR363" i="6" s="1"/>
  <c r="DR364" i="6" s="1"/>
  <c r="EA145" i="6"/>
  <c r="DZ13" i="22"/>
  <c r="DZ397" i="6"/>
  <c r="DZ398" i="6" s="1"/>
  <c r="EB138" i="6"/>
  <c r="EB335" i="6" s="1"/>
  <c r="EC137" i="6"/>
  <c r="DY219" i="6"/>
  <c r="DY13" i="35"/>
  <c r="DW200" i="6" l="1"/>
  <c r="DY178" i="6"/>
  <c r="DX180" i="6"/>
  <c r="DX194" i="6" s="1"/>
  <c r="DX198" i="6" s="1"/>
  <c r="DX223" i="6" s="1"/>
  <c r="DX21" i="6" s="1"/>
  <c r="DW225" i="6"/>
  <c r="EB208" i="6"/>
  <c r="EB217" i="6" s="1"/>
  <c r="EA210" i="6"/>
  <c r="DR13" i="14"/>
  <c r="DX214" i="6"/>
  <c r="DX224" i="6" s="1"/>
  <c r="DX22" i="6" s="1"/>
  <c r="DR25" i="6"/>
  <c r="DR13" i="17"/>
  <c r="DP24" i="6"/>
  <c r="DP13" i="16"/>
  <c r="DR287" i="6"/>
  <c r="DR289" i="6" s="1"/>
  <c r="DR314" i="6" s="1"/>
  <c r="DR299" i="6"/>
  <c r="DR300" i="6" s="1"/>
  <c r="DR315" i="6" s="1"/>
  <c r="DR309" i="6"/>
  <c r="DR310" i="6" s="1"/>
  <c r="DR316" i="6" s="1"/>
  <c r="DQ317" i="6"/>
  <c r="DZ13" i="35"/>
  <c r="DZ219" i="6"/>
  <c r="EB339" i="6"/>
  <c r="EB341" i="6" s="1"/>
  <c r="EB362" i="6" s="1"/>
  <c r="EB145" i="6"/>
  <c r="EC138" i="6"/>
  <c r="EC335" i="6" s="1"/>
  <c r="ED137" i="6"/>
  <c r="EA13" i="22"/>
  <c r="EA397" i="6"/>
  <c r="EA398" i="6" s="1"/>
  <c r="DX200" i="6" l="1"/>
  <c r="DZ178" i="6"/>
  <c r="DY180" i="6"/>
  <c r="DY194" i="6" s="1"/>
  <c r="DY198" i="6" s="1"/>
  <c r="DY223" i="6" s="1"/>
  <c r="DY21" i="6" s="1"/>
  <c r="DX225" i="6"/>
  <c r="EC208" i="6"/>
  <c r="EC217" i="6" s="1"/>
  <c r="EB210" i="6"/>
  <c r="DY214" i="6"/>
  <c r="DY224" i="6" s="1"/>
  <c r="DY22" i="6" s="1"/>
  <c r="DT176" i="6"/>
  <c r="DS196" i="6"/>
  <c r="DS355" i="6"/>
  <c r="DS356" i="6" s="1"/>
  <c r="DS358" i="6" s="1"/>
  <c r="DS363" i="6" s="1"/>
  <c r="DS364" i="6" s="1"/>
  <c r="DS25" i="6" s="1"/>
  <c r="DQ24" i="6"/>
  <c r="DQ13" i="16"/>
  <c r="DR317" i="6"/>
  <c r="DT355" i="6"/>
  <c r="DT356" i="6" s="1"/>
  <c r="DT358" i="6" s="1"/>
  <c r="DT363" i="6" s="1"/>
  <c r="DT364" i="6" s="1"/>
  <c r="DT196" i="6"/>
  <c r="DU176" i="6"/>
  <c r="EA13" i="35"/>
  <c r="EE137" i="6"/>
  <c r="ED138" i="6"/>
  <c r="ED335" i="6" s="1"/>
  <c r="EB13" i="22"/>
  <c r="EB397" i="6"/>
  <c r="EB398" i="6" s="1"/>
  <c r="EC339" i="6"/>
  <c r="EC341" i="6" s="1"/>
  <c r="EC362" i="6" s="1"/>
  <c r="EC145" i="6"/>
  <c r="EA219" i="6"/>
  <c r="DY200" i="6" l="1"/>
  <c r="EA178" i="6"/>
  <c r="DZ180" i="6"/>
  <c r="DZ194" i="6" s="1"/>
  <c r="DZ198" i="6" s="1"/>
  <c r="DZ223" i="6" s="1"/>
  <c r="DZ21" i="6" s="1"/>
  <c r="DY225" i="6"/>
  <c r="ED208" i="6"/>
  <c r="ED217" i="6" s="1"/>
  <c r="EC210" i="6"/>
  <c r="DS13" i="14"/>
  <c r="DT13" i="14"/>
  <c r="DS309" i="6"/>
  <c r="DS310" i="6" s="1"/>
  <c r="DS316" i="6" s="1"/>
  <c r="DS13" i="17"/>
  <c r="DS287" i="6"/>
  <c r="DS289" i="6" s="1"/>
  <c r="DS314" i="6" s="1"/>
  <c r="DS299" i="6"/>
  <c r="DS300" i="6" s="1"/>
  <c r="DS315" i="6" s="1"/>
  <c r="DR24" i="6"/>
  <c r="DR13" i="16"/>
  <c r="DT25" i="6"/>
  <c r="DT13" i="17"/>
  <c r="DU196" i="6"/>
  <c r="DU355" i="6"/>
  <c r="DU356" i="6" s="1"/>
  <c r="DU358" i="6" s="1"/>
  <c r="DU363" i="6" s="1"/>
  <c r="DU364" i="6" s="1"/>
  <c r="DV176" i="6"/>
  <c r="DT287" i="6"/>
  <c r="DT289" i="6" s="1"/>
  <c r="DT314" i="6" s="1"/>
  <c r="DT309" i="6"/>
  <c r="DT310" i="6" s="1"/>
  <c r="DT316" i="6" s="1"/>
  <c r="DT299" i="6"/>
  <c r="DT300" i="6" s="1"/>
  <c r="DT315" i="6" s="1"/>
  <c r="EB13" i="35"/>
  <c r="EF137" i="6"/>
  <c r="EE138" i="6"/>
  <c r="EE335" i="6" s="1"/>
  <c r="EB219" i="6"/>
  <c r="EC397" i="6"/>
  <c r="EC398" i="6" s="1"/>
  <c r="EC13" i="22"/>
  <c r="ED339" i="6"/>
  <c r="ED341" i="6" s="1"/>
  <c r="ED362" i="6" s="1"/>
  <c r="ED145" i="6"/>
  <c r="EB178" i="6" l="1"/>
  <c r="EA180" i="6"/>
  <c r="DZ200" i="6"/>
  <c r="EE208" i="6"/>
  <c r="EE217" i="6" s="1"/>
  <c r="ED210" i="6"/>
  <c r="DU13" i="14"/>
  <c r="DZ214" i="6"/>
  <c r="DZ224" i="6" s="1"/>
  <c r="DZ22" i="6" s="1"/>
  <c r="EA194" i="6"/>
  <c r="EA198" i="6" s="1"/>
  <c r="EA223" i="6" s="1"/>
  <c r="EA21" i="6" s="1"/>
  <c r="DS317" i="6"/>
  <c r="DS13" i="16" s="1"/>
  <c r="DT317" i="6"/>
  <c r="DT13" i="16" s="1"/>
  <c r="DU25" i="6"/>
  <c r="DU13" i="17"/>
  <c r="DV355" i="6"/>
  <c r="DV356" i="6" s="1"/>
  <c r="DV358" i="6" s="1"/>
  <c r="DV363" i="6" s="1"/>
  <c r="DV364" i="6" s="1"/>
  <c r="DV196" i="6"/>
  <c r="DW176" i="6"/>
  <c r="DU299" i="6"/>
  <c r="DU300" i="6" s="1"/>
  <c r="DU315" i="6" s="1"/>
  <c r="DU287" i="6"/>
  <c r="DU289" i="6" s="1"/>
  <c r="DU314" i="6" s="1"/>
  <c r="DU309" i="6"/>
  <c r="DU310" i="6" s="1"/>
  <c r="DU316" i="6" s="1"/>
  <c r="EC13" i="35"/>
  <c r="EE339" i="6"/>
  <c r="EE341" i="6" s="1"/>
  <c r="EE362" i="6" s="1"/>
  <c r="EE145" i="6"/>
  <c r="ED13" i="22"/>
  <c r="ED397" i="6"/>
  <c r="ED398" i="6" s="1"/>
  <c r="EC219" i="6"/>
  <c r="EG137" i="6"/>
  <c r="EF138" i="6"/>
  <c r="EF335" i="6" s="1"/>
  <c r="EC178" i="6" l="1"/>
  <c r="EB180" i="6"/>
  <c r="EB194" i="6" s="1"/>
  <c r="EB198" i="6" s="1"/>
  <c r="EB223" i="6" s="1"/>
  <c r="EB21" i="6" s="1"/>
  <c r="DZ225" i="6"/>
  <c r="EA200" i="6"/>
  <c r="EF208" i="6"/>
  <c r="EF217" i="6" s="1"/>
  <c r="EE210" i="6"/>
  <c r="DV13" i="14"/>
  <c r="EA214" i="6"/>
  <c r="EA224" i="6" s="1"/>
  <c r="EA22" i="6" s="1"/>
  <c r="DS24" i="6"/>
  <c r="DT24" i="6"/>
  <c r="DV25" i="6"/>
  <c r="DV13" i="17"/>
  <c r="DX176" i="6"/>
  <c r="DW196" i="6"/>
  <c r="DW355" i="6"/>
  <c r="DW356" i="6" s="1"/>
  <c r="DW358" i="6" s="1"/>
  <c r="DW363" i="6" s="1"/>
  <c r="DW364" i="6" s="1"/>
  <c r="DV287" i="6"/>
  <c r="DV289" i="6" s="1"/>
  <c r="DV314" i="6" s="1"/>
  <c r="DV309" i="6"/>
  <c r="DV310" i="6" s="1"/>
  <c r="DV316" i="6" s="1"/>
  <c r="DV299" i="6"/>
  <c r="DV300" i="6" s="1"/>
  <c r="DV315" i="6" s="1"/>
  <c r="DU317" i="6"/>
  <c r="ED13" i="35"/>
  <c r="EF339" i="6"/>
  <c r="EF341" i="6" s="1"/>
  <c r="EF362" i="6" s="1"/>
  <c r="EF145" i="6"/>
  <c r="EE397" i="6"/>
  <c r="EE398" i="6" s="1"/>
  <c r="EE13" i="22"/>
  <c r="EH137" i="6"/>
  <c r="EG138" i="6"/>
  <c r="EG335" i="6" s="1"/>
  <c r="ED219" i="6"/>
  <c r="ED178" i="6" l="1"/>
  <c r="EC180" i="6"/>
  <c r="EC194" i="6" s="1"/>
  <c r="EC198" i="6" s="1"/>
  <c r="EC223" i="6" s="1"/>
  <c r="EC21" i="6" s="1"/>
  <c r="EA225" i="6"/>
  <c r="EB200" i="6"/>
  <c r="EG208" i="6"/>
  <c r="EG217" i="6" s="1"/>
  <c r="EF210" i="6"/>
  <c r="DW13" i="14"/>
  <c r="EB214" i="6"/>
  <c r="EB224" i="6" s="1"/>
  <c r="EB22" i="6" s="1"/>
  <c r="DW25" i="6"/>
  <c r="DW13" i="17"/>
  <c r="DU24" i="6"/>
  <c r="DU13" i="16"/>
  <c r="DV317" i="6"/>
  <c r="DW299" i="6"/>
  <c r="DW300" i="6" s="1"/>
  <c r="DW315" i="6" s="1"/>
  <c r="DW309" i="6"/>
  <c r="DW310" i="6" s="1"/>
  <c r="DW316" i="6" s="1"/>
  <c r="DW287" i="6"/>
  <c r="DW289" i="6" s="1"/>
  <c r="DW314" i="6" s="1"/>
  <c r="DX196" i="6"/>
  <c r="DX355" i="6"/>
  <c r="DX356" i="6" s="1"/>
  <c r="DX358" i="6" s="1"/>
  <c r="DX363" i="6" s="1"/>
  <c r="DX364" i="6" s="1"/>
  <c r="DY176" i="6"/>
  <c r="EE219" i="6"/>
  <c r="EI137" i="6"/>
  <c r="EH138" i="6"/>
  <c r="EH335" i="6" s="1"/>
  <c r="EG339" i="6"/>
  <c r="EG341" i="6" s="1"/>
  <c r="EG362" i="6" s="1"/>
  <c r="EG145" i="6"/>
  <c r="EF13" i="22"/>
  <c r="EF397" i="6"/>
  <c r="EF398" i="6" s="1"/>
  <c r="EE13" i="35"/>
  <c r="EE178" i="6" l="1"/>
  <c r="ED180" i="6"/>
  <c r="ED194" i="6" s="1"/>
  <c r="ED198" i="6" s="1"/>
  <c r="ED223" i="6" s="1"/>
  <c r="ED21" i="6" s="1"/>
  <c r="EB225" i="6"/>
  <c r="EC200" i="6"/>
  <c r="EH208" i="6"/>
  <c r="EH217" i="6" s="1"/>
  <c r="EG210" i="6"/>
  <c r="DX13" i="14"/>
  <c r="EC214" i="6"/>
  <c r="EC224" i="6" s="1"/>
  <c r="EC22" i="6" s="1"/>
  <c r="DV24" i="6"/>
  <c r="DV13" i="16"/>
  <c r="DW317" i="6"/>
  <c r="DX25" i="6"/>
  <c r="DX13" i="17"/>
  <c r="DX299" i="6"/>
  <c r="DX300" i="6" s="1"/>
  <c r="DX315" i="6" s="1"/>
  <c r="DX287" i="6"/>
  <c r="DX289" i="6" s="1"/>
  <c r="DX314" i="6" s="1"/>
  <c r="DX309" i="6"/>
  <c r="DX310" i="6" s="1"/>
  <c r="DX316" i="6" s="1"/>
  <c r="DZ176" i="6"/>
  <c r="DY355" i="6"/>
  <c r="DY356" i="6" s="1"/>
  <c r="DY358" i="6" s="1"/>
  <c r="DY363" i="6" s="1"/>
  <c r="DY364" i="6" s="1"/>
  <c r="DY196" i="6"/>
  <c r="EG13" i="22"/>
  <c r="EG397" i="6"/>
  <c r="EG398" i="6" s="1"/>
  <c r="EH339" i="6"/>
  <c r="EH341" i="6" s="1"/>
  <c r="EH362" i="6" s="1"/>
  <c r="EH145" i="6"/>
  <c r="EF13" i="35"/>
  <c r="EI138" i="6"/>
  <c r="EI335" i="6" s="1"/>
  <c r="EJ137" i="6"/>
  <c r="EF219" i="6"/>
  <c r="EF178" i="6" l="1"/>
  <c r="EE180" i="6"/>
  <c r="EE194" i="6" s="1"/>
  <c r="EE198" i="6" s="1"/>
  <c r="EE223" i="6" s="1"/>
  <c r="EE21" i="6" s="1"/>
  <c r="EC225" i="6"/>
  <c r="ED200" i="6"/>
  <c r="EI208" i="6"/>
  <c r="EI217" i="6" s="1"/>
  <c r="EH210" i="6"/>
  <c r="DY13" i="14"/>
  <c r="ED214" i="6"/>
  <c r="ED224" i="6" s="1"/>
  <c r="ED22" i="6" s="1"/>
  <c r="DY25" i="6"/>
  <c r="DY13" i="17"/>
  <c r="DW24" i="6"/>
  <c r="DW13" i="16"/>
  <c r="DY287" i="6"/>
  <c r="DY289" i="6" s="1"/>
  <c r="DY314" i="6" s="1"/>
  <c r="DY299" i="6"/>
  <c r="DY300" i="6" s="1"/>
  <c r="DY315" i="6" s="1"/>
  <c r="DY309" i="6"/>
  <c r="DY310" i="6" s="1"/>
  <c r="DY316" i="6" s="1"/>
  <c r="DX317" i="6"/>
  <c r="DZ355" i="6"/>
  <c r="DZ356" i="6" s="1"/>
  <c r="DZ358" i="6" s="1"/>
  <c r="DZ363" i="6" s="1"/>
  <c r="DZ364" i="6" s="1"/>
  <c r="EA176" i="6"/>
  <c r="DZ196" i="6"/>
  <c r="EG219" i="6"/>
  <c r="EJ138" i="6"/>
  <c r="EJ335" i="6" s="1"/>
  <c r="EK137" i="6"/>
  <c r="EG13" i="35"/>
  <c r="EH13" i="22"/>
  <c r="EH397" i="6"/>
  <c r="EH398" i="6" s="1"/>
  <c r="EI339" i="6"/>
  <c r="EI341" i="6" s="1"/>
  <c r="EI362" i="6" s="1"/>
  <c r="EI145" i="6"/>
  <c r="EG178" i="6" l="1"/>
  <c r="EF180" i="6"/>
  <c r="EF194" i="6" s="1"/>
  <c r="EF198" i="6" s="1"/>
  <c r="EF223" i="6" s="1"/>
  <c r="EF21" i="6" s="1"/>
  <c r="ED225" i="6"/>
  <c r="EE200" i="6"/>
  <c r="EJ208" i="6"/>
  <c r="EJ217" i="6" s="1"/>
  <c r="EI210" i="6"/>
  <c r="DZ13" i="14"/>
  <c r="EE214" i="6"/>
  <c r="EE224" i="6" s="1"/>
  <c r="EE22" i="6" s="1"/>
  <c r="DY317" i="6"/>
  <c r="DX24" i="6"/>
  <c r="DX13" i="16"/>
  <c r="DZ25" i="6"/>
  <c r="DZ13" i="17"/>
  <c r="DZ299" i="6"/>
  <c r="DZ300" i="6" s="1"/>
  <c r="DZ315" i="6" s="1"/>
  <c r="DZ287" i="6"/>
  <c r="DZ289" i="6" s="1"/>
  <c r="DZ314" i="6" s="1"/>
  <c r="DZ309" i="6"/>
  <c r="DZ310" i="6" s="1"/>
  <c r="DZ316" i="6" s="1"/>
  <c r="EB176" i="6"/>
  <c r="EA355" i="6"/>
  <c r="EA356" i="6" s="1"/>
  <c r="EA358" i="6" s="1"/>
  <c r="EA363" i="6" s="1"/>
  <c r="EA364" i="6" s="1"/>
  <c r="EA196" i="6"/>
  <c r="EI13" i="22"/>
  <c r="EI397" i="6"/>
  <c r="EI398" i="6" s="1"/>
  <c r="EK138" i="6"/>
  <c r="EK335" i="6" s="1"/>
  <c r="EL137" i="6"/>
  <c r="EH13" i="35"/>
  <c r="EJ339" i="6"/>
  <c r="EJ341" i="6" s="1"/>
  <c r="EJ362" i="6" s="1"/>
  <c r="EJ145" i="6"/>
  <c r="EH219" i="6"/>
  <c r="EH178" i="6" l="1"/>
  <c r="EG180" i="6"/>
  <c r="EG194" i="6" s="1"/>
  <c r="EG198" i="6" s="1"/>
  <c r="EG223" i="6" s="1"/>
  <c r="EG21" i="6" s="1"/>
  <c r="EE225" i="6"/>
  <c r="EF200" i="6"/>
  <c r="EK208" i="6"/>
  <c r="EK217" i="6" s="1"/>
  <c r="EJ210" i="6"/>
  <c r="EA13" i="14"/>
  <c r="EF214" i="6"/>
  <c r="EF224" i="6" s="1"/>
  <c r="EF22" i="6" s="1"/>
  <c r="DY24" i="6"/>
  <c r="DY13" i="16"/>
  <c r="EA25" i="6"/>
  <c r="EA13" i="17"/>
  <c r="DZ317" i="6"/>
  <c r="EA299" i="6"/>
  <c r="EA300" i="6" s="1"/>
  <c r="EA315" i="6" s="1"/>
  <c r="EA309" i="6"/>
  <c r="EA310" i="6" s="1"/>
  <c r="EA316" i="6" s="1"/>
  <c r="EA287" i="6"/>
  <c r="EA289" i="6" s="1"/>
  <c r="EA314" i="6" s="1"/>
  <c r="EC176" i="6"/>
  <c r="EB355" i="6"/>
  <c r="EB356" i="6" s="1"/>
  <c r="EB358" i="6" s="1"/>
  <c r="EB363" i="6" s="1"/>
  <c r="EB364" i="6" s="1"/>
  <c r="EB196" i="6"/>
  <c r="EI219" i="6"/>
  <c r="EM137" i="6"/>
  <c r="EL138" i="6"/>
  <c r="EL335" i="6" s="1"/>
  <c r="EJ397" i="6"/>
  <c r="EJ398" i="6" s="1"/>
  <c r="EJ13" i="22"/>
  <c r="EI13" i="35"/>
  <c r="EK339" i="6"/>
  <c r="EK341" i="6" s="1"/>
  <c r="EK362" i="6" s="1"/>
  <c r="EK145" i="6"/>
  <c r="EI178" i="6" l="1"/>
  <c r="EH180" i="6"/>
  <c r="EH194" i="6" s="1"/>
  <c r="EH198" i="6" s="1"/>
  <c r="EH223" i="6" s="1"/>
  <c r="EH21" i="6" s="1"/>
  <c r="EF225" i="6"/>
  <c r="EG200" i="6"/>
  <c r="EL208" i="6"/>
  <c r="EK210" i="6"/>
  <c r="EB13" i="14"/>
  <c r="EG214" i="6"/>
  <c r="EG224" i="6" s="1"/>
  <c r="EG22" i="6" s="1"/>
  <c r="EB25" i="6"/>
  <c r="EB13" i="17"/>
  <c r="DZ24" i="6"/>
  <c r="DZ13" i="16"/>
  <c r="EC196" i="6"/>
  <c r="ED176" i="6"/>
  <c r="EC355" i="6"/>
  <c r="EC356" i="6" s="1"/>
  <c r="EC358" i="6" s="1"/>
  <c r="EC363" i="6" s="1"/>
  <c r="EC364" i="6" s="1"/>
  <c r="EA317" i="6"/>
  <c r="EB287" i="6"/>
  <c r="EB289" i="6" s="1"/>
  <c r="EB314" i="6" s="1"/>
  <c r="EB299" i="6"/>
  <c r="EB300" i="6" s="1"/>
  <c r="EB315" i="6" s="1"/>
  <c r="EB309" i="6"/>
  <c r="EB310" i="6" s="1"/>
  <c r="EB316" i="6" s="1"/>
  <c r="EK397" i="6"/>
  <c r="EK398" i="6" s="1"/>
  <c r="EK13" i="22"/>
  <c r="EL339" i="6"/>
  <c r="EL341" i="6" s="1"/>
  <c r="EL362" i="6" s="1"/>
  <c r="EL145" i="6"/>
  <c r="EJ13" i="35"/>
  <c r="EN137" i="6"/>
  <c r="EM138" i="6"/>
  <c r="EJ219" i="6"/>
  <c r="EJ178" i="6" l="1"/>
  <c r="EI180" i="6"/>
  <c r="EI194" i="6" s="1"/>
  <c r="EI198" i="6" s="1"/>
  <c r="EI223" i="6" s="1"/>
  <c r="EI21" i="6" s="1"/>
  <c r="EG225" i="6"/>
  <c r="EH200" i="6"/>
  <c r="EL210" i="6"/>
  <c r="EL217" i="6"/>
  <c r="EC13" i="14"/>
  <c r="EH214" i="6"/>
  <c r="EH224" i="6" s="1"/>
  <c r="EH22" i="6" s="1"/>
  <c r="EM335" i="6"/>
  <c r="EM339" i="6" s="1"/>
  <c r="EM341" i="6" s="1"/>
  <c r="EM362" i="6" s="1"/>
  <c r="EM208" i="6"/>
  <c r="EM217" i="6" s="1"/>
  <c r="EA24" i="6"/>
  <c r="EA13" i="16"/>
  <c r="EC25" i="6"/>
  <c r="EC13" i="17"/>
  <c r="EC299" i="6"/>
  <c r="EC300" i="6" s="1"/>
  <c r="EC315" i="6" s="1"/>
  <c r="EC309" i="6"/>
  <c r="EC310" i="6" s="1"/>
  <c r="EC316" i="6" s="1"/>
  <c r="EC287" i="6"/>
  <c r="EC289" i="6" s="1"/>
  <c r="EC314" i="6" s="1"/>
  <c r="EE176" i="6"/>
  <c r="ED355" i="6"/>
  <c r="ED356" i="6" s="1"/>
  <c r="ED358" i="6" s="1"/>
  <c r="ED363" i="6" s="1"/>
  <c r="ED364" i="6" s="1"/>
  <c r="ED196" i="6"/>
  <c r="EB317" i="6"/>
  <c r="EM145" i="6"/>
  <c r="EL397" i="6"/>
  <c r="EL398" i="6" s="1"/>
  <c r="EL13" i="22"/>
  <c r="EK219" i="6"/>
  <c r="EN138" i="6"/>
  <c r="EN335" i="6" s="1"/>
  <c r="EO137" i="6"/>
  <c r="EK13" i="35"/>
  <c r="EK178" i="6" l="1"/>
  <c r="EJ180" i="6"/>
  <c r="EJ194" i="6" s="1"/>
  <c r="EJ198" i="6" s="1"/>
  <c r="EJ223" i="6" s="1"/>
  <c r="EJ21" i="6" s="1"/>
  <c r="EH225" i="6"/>
  <c r="EI200" i="6"/>
  <c r="EN208" i="6"/>
  <c r="EN217" i="6" s="1"/>
  <c r="EM210" i="6"/>
  <c r="ED13" i="14"/>
  <c r="EJ214" i="6"/>
  <c r="EJ224" i="6" s="1"/>
  <c r="EJ22" i="6" s="1"/>
  <c r="EI214" i="6"/>
  <c r="EI224" i="6" s="1"/>
  <c r="EI22" i="6" s="1"/>
  <c r="EB24" i="6"/>
  <c r="EB13" i="16"/>
  <c r="ED25" i="6"/>
  <c r="ED13" i="17"/>
  <c r="ED287" i="6"/>
  <c r="ED289" i="6" s="1"/>
  <c r="ED314" i="6" s="1"/>
  <c r="ED309" i="6"/>
  <c r="ED310" i="6" s="1"/>
  <c r="ED316" i="6" s="1"/>
  <c r="ED299" i="6"/>
  <c r="ED300" i="6" s="1"/>
  <c r="ED315" i="6" s="1"/>
  <c r="EC317" i="6"/>
  <c r="EF176" i="6"/>
  <c r="EE355" i="6"/>
  <c r="EE356" i="6" s="1"/>
  <c r="EE358" i="6" s="1"/>
  <c r="EE363" i="6" s="1"/>
  <c r="EE364" i="6" s="1"/>
  <c r="EE196" i="6"/>
  <c r="EL13" i="35"/>
  <c r="EN339" i="6"/>
  <c r="EN341" i="6" s="1"/>
  <c r="EN362" i="6" s="1"/>
  <c r="EN145" i="6"/>
  <c r="EL219" i="6"/>
  <c r="EM397" i="6"/>
  <c r="EM398" i="6" s="1"/>
  <c r="EM13" i="22"/>
  <c r="EO138" i="6"/>
  <c r="EO335" i="6" s="1"/>
  <c r="EP137" i="6"/>
  <c r="EJ200" i="6" l="1"/>
  <c r="EL178" i="6"/>
  <c r="EK180" i="6"/>
  <c r="EK194" i="6" s="1"/>
  <c r="EK198" i="6" s="1"/>
  <c r="EK223" i="6" s="1"/>
  <c r="EK21" i="6" s="1"/>
  <c r="EI225" i="6"/>
  <c r="EJ225" i="6"/>
  <c r="EO208" i="6"/>
  <c r="EO217" i="6" s="1"/>
  <c r="EN210" i="6"/>
  <c r="EE13" i="14"/>
  <c r="EK214" i="6"/>
  <c r="EK224" i="6" s="1"/>
  <c r="EK22" i="6" s="1"/>
  <c r="EC24" i="6"/>
  <c r="EC13" i="16"/>
  <c r="ED317" i="6"/>
  <c r="ED13" i="16" s="1"/>
  <c r="EE25" i="6"/>
  <c r="EE13" i="17"/>
  <c r="EE299" i="6"/>
  <c r="EE300" i="6" s="1"/>
  <c r="EE315" i="6" s="1"/>
  <c r="EE309" i="6"/>
  <c r="EE310" i="6" s="1"/>
  <c r="EE316" i="6" s="1"/>
  <c r="EE287" i="6"/>
  <c r="EE289" i="6" s="1"/>
  <c r="EE314" i="6" s="1"/>
  <c r="EG176" i="6"/>
  <c r="EF196" i="6"/>
  <c r="EF355" i="6"/>
  <c r="EF356" i="6" s="1"/>
  <c r="EF358" i="6" s="1"/>
  <c r="EF363" i="6" s="1"/>
  <c r="EF364" i="6" s="1"/>
  <c r="EM13" i="35"/>
  <c r="EO339" i="6"/>
  <c r="EO341" i="6" s="1"/>
  <c r="EO362" i="6" s="1"/>
  <c r="EO145" i="6"/>
  <c r="EM219" i="6"/>
  <c r="EQ137" i="6"/>
  <c r="EP138" i="6"/>
  <c r="EP335" i="6" s="1"/>
  <c r="EN13" i="22"/>
  <c r="EN397" i="6"/>
  <c r="EN398" i="6" s="1"/>
  <c r="EK200" i="6" l="1"/>
  <c r="EM178" i="6"/>
  <c r="EL180" i="6"/>
  <c r="EL194" i="6" s="1"/>
  <c r="EL198" i="6" s="1"/>
  <c r="EL223" i="6" s="1"/>
  <c r="EL21" i="6" s="1"/>
  <c r="EK225" i="6"/>
  <c r="EP208" i="6"/>
  <c r="EP217" i="6" s="1"/>
  <c r="EO210" i="6"/>
  <c r="EF13" i="14"/>
  <c r="EL214" i="6"/>
  <c r="EL224" i="6" s="1"/>
  <c r="EL22" i="6" s="1"/>
  <c r="ED24" i="6"/>
  <c r="EF25" i="6"/>
  <c r="EF13" i="17"/>
  <c r="EG196" i="6"/>
  <c r="EG355" i="6"/>
  <c r="EG356" i="6" s="1"/>
  <c r="EG358" i="6" s="1"/>
  <c r="EG363" i="6" s="1"/>
  <c r="EG364" i="6" s="1"/>
  <c r="EH176" i="6"/>
  <c r="EE317" i="6"/>
  <c r="EF309" i="6"/>
  <c r="EF310" i="6" s="1"/>
  <c r="EF316" i="6" s="1"/>
  <c r="EF287" i="6"/>
  <c r="EF289" i="6" s="1"/>
  <c r="EF314" i="6" s="1"/>
  <c r="EF299" i="6"/>
  <c r="EF300" i="6" s="1"/>
  <c r="EF315" i="6" s="1"/>
  <c r="EN13" i="35"/>
  <c r="EP339" i="6"/>
  <c r="EP341" i="6" s="1"/>
  <c r="EP362" i="6" s="1"/>
  <c r="EP145" i="6"/>
  <c r="ER137" i="6"/>
  <c r="EQ138" i="6"/>
  <c r="EQ335" i="6" s="1"/>
  <c r="EN219" i="6"/>
  <c r="EO13" i="22"/>
  <c r="EO397" i="6"/>
  <c r="EO398" i="6" s="1"/>
  <c r="EL200" i="6" l="1"/>
  <c r="EN178" i="6"/>
  <c r="EM180" i="6"/>
  <c r="EM194" i="6" s="1"/>
  <c r="EM198" i="6" s="1"/>
  <c r="EM223" i="6" s="1"/>
  <c r="EM21" i="6" s="1"/>
  <c r="EL225" i="6"/>
  <c r="EQ208" i="6"/>
  <c r="EQ217" i="6" s="1"/>
  <c r="EP210" i="6"/>
  <c r="EG13" i="14"/>
  <c r="EM214" i="6"/>
  <c r="EM224" i="6" s="1"/>
  <c r="EM22" i="6" s="1"/>
  <c r="EE24" i="6"/>
  <c r="EE13" i="16"/>
  <c r="EI176" i="6"/>
  <c r="EH196" i="6"/>
  <c r="EH355" i="6"/>
  <c r="EH356" i="6" s="1"/>
  <c r="EH358" i="6" s="1"/>
  <c r="EH363" i="6" s="1"/>
  <c r="EH364" i="6" s="1"/>
  <c r="EG309" i="6"/>
  <c r="EG310" i="6" s="1"/>
  <c r="EG316" i="6" s="1"/>
  <c r="EG299" i="6"/>
  <c r="EG300" i="6" s="1"/>
  <c r="EG315" i="6" s="1"/>
  <c r="EG287" i="6"/>
  <c r="EG289" i="6" s="1"/>
  <c r="EG314" i="6" s="1"/>
  <c r="EG13" i="17"/>
  <c r="EG25" i="6"/>
  <c r="EF317" i="6"/>
  <c r="EO13" i="35"/>
  <c r="EO219" i="6"/>
  <c r="EQ339" i="6"/>
  <c r="EQ341" i="6" s="1"/>
  <c r="EQ362" i="6" s="1"/>
  <c r="EQ145" i="6"/>
  <c r="EP13" i="22"/>
  <c r="EP397" i="6"/>
  <c r="EP398" i="6" s="1"/>
  <c r="ES137" i="6"/>
  <c r="ES138" i="6" s="1"/>
  <c r="ES335" i="6" s="1"/>
  <c r="ER138" i="6"/>
  <c r="ER335" i="6" s="1"/>
  <c r="EM200" i="6" l="1"/>
  <c r="EO178" i="6"/>
  <c r="EN180" i="6"/>
  <c r="EN194" i="6" s="1"/>
  <c r="EN198" i="6" s="1"/>
  <c r="EN223" i="6" s="1"/>
  <c r="EN21" i="6" s="1"/>
  <c r="EM225" i="6"/>
  <c r="ER208" i="6"/>
  <c r="ER217" i="6" s="1"/>
  <c r="EQ210" i="6"/>
  <c r="EH13" i="14"/>
  <c r="EN214" i="6"/>
  <c r="EN224" i="6" s="1"/>
  <c r="EN22" i="6" s="1"/>
  <c r="EG317" i="6"/>
  <c r="EG13" i="16" s="1"/>
  <c r="EH299" i="6"/>
  <c r="EH300" i="6" s="1"/>
  <c r="EH315" i="6" s="1"/>
  <c r="EH309" i="6"/>
  <c r="EH310" i="6" s="1"/>
  <c r="EH316" i="6" s="1"/>
  <c r="EH287" i="6"/>
  <c r="EH289" i="6" s="1"/>
  <c r="EH314" i="6" s="1"/>
  <c r="EH13" i="17"/>
  <c r="EH25" i="6"/>
  <c r="EF13" i="16"/>
  <c r="EF24" i="6"/>
  <c r="EI355" i="6"/>
  <c r="EI356" i="6" s="1"/>
  <c r="EI358" i="6" s="1"/>
  <c r="EI363" i="6" s="1"/>
  <c r="EI364" i="6" s="1"/>
  <c r="EI196" i="6"/>
  <c r="EJ176" i="6"/>
  <c r="EP13" i="35"/>
  <c r="ER339" i="6"/>
  <c r="ER341" i="6" s="1"/>
  <c r="ER362" i="6" s="1"/>
  <c r="ER145" i="6"/>
  <c r="EP219" i="6"/>
  <c r="ES339" i="6"/>
  <c r="ES341" i="6" s="1"/>
  <c r="ES362" i="6" s="1"/>
  <c r="ES145" i="6"/>
  <c r="EQ397" i="6"/>
  <c r="EQ398" i="6" s="1"/>
  <c r="EQ13" i="22"/>
  <c r="EN200" i="6" l="1"/>
  <c r="EP178" i="6"/>
  <c r="EO180" i="6"/>
  <c r="EO194" i="6" s="1"/>
  <c r="EO198" i="6" s="1"/>
  <c r="EO223" i="6" s="1"/>
  <c r="EO21" i="6" s="1"/>
  <c r="EN225" i="6"/>
  <c r="ES208" i="6"/>
  <c r="ER210" i="6"/>
  <c r="EI13" i="14"/>
  <c r="EO214" i="6"/>
  <c r="EO224" i="6" s="1"/>
  <c r="EO22" i="6" s="1"/>
  <c r="EG24" i="6"/>
  <c r="EJ196" i="6"/>
  <c r="EJ355" i="6"/>
  <c r="EJ356" i="6" s="1"/>
  <c r="EJ358" i="6" s="1"/>
  <c r="EJ363" i="6" s="1"/>
  <c r="EJ364" i="6" s="1"/>
  <c r="EK176" i="6"/>
  <c r="EI13" i="17"/>
  <c r="EI25" i="6"/>
  <c r="EI287" i="6"/>
  <c r="EI289" i="6" s="1"/>
  <c r="EI314" i="6" s="1"/>
  <c r="EI299" i="6"/>
  <c r="EI300" i="6" s="1"/>
  <c r="EI315" i="6" s="1"/>
  <c r="EI309" i="6"/>
  <c r="EI310" i="6" s="1"/>
  <c r="EI316" i="6" s="1"/>
  <c r="EH317" i="6"/>
  <c r="EQ13" i="35"/>
  <c r="EQ219" i="6"/>
  <c r="ES397" i="6"/>
  <c r="ES13" i="22"/>
  <c r="ER397" i="6"/>
  <c r="ER398" i="6" s="1"/>
  <c r="ER13" i="22"/>
  <c r="EO200" i="6" l="1"/>
  <c r="EQ178" i="6"/>
  <c r="EP180" i="6"/>
  <c r="EP194" i="6" s="1"/>
  <c r="EP198" i="6" s="1"/>
  <c r="EP223" i="6" s="1"/>
  <c r="EP21" i="6" s="1"/>
  <c r="EO225" i="6"/>
  <c r="ES210" i="6"/>
  <c r="ES217" i="6"/>
  <c r="EJ13" i="14"/>
  <c r="EP214" i="6"/>
  <c r="EP224" i="6" s="1"/>
  <c r="EP22" i="6" s="1"/>
  <c r="EH24" i="6"/>
  <c r="EH13" i="16"/>
  <c r="EJ25" i="6"/>
  <c r="EJ13" i="17"/>
  <c r="EI317" i="6"/>
  <c r="EJ287" i="6"/>
  <c r="EJ289" i="6" s="1"/>
  <c r="EJ314" i="6" s="1"/>
  <c r="EJ309" i="6"/>
  <c r="EJ310" i="6" s="1"/>
  <c r="EJ316" i="6" s="1"/>
  <c r="EJ299" i="6"/>
  <c r="EJ300" i="6" s="1"/>
  <c r="EJ315" i="6" s="1"/>
  <c r="EK355" i="6"/>
  <c r="EK356" i="6" s="1"/>
  <c r="EK358" i="6" s="1"/>
  <c r="EK363" i="6" s="1"/>
  <c r="EK364" i="6" s="1"/>
  <c r="EL176" i="6"/>
  <c r="EK196" i="6"/>
  <c r="ER219" i="6"/>
  <c r="ER13" i="35"/>
  <c r="ES398" i="6"/>
  <c r="ES13" i="35" s="1"/>
  <c r="EP200" i="6" l="1"/>
  <c r="ER178" i="6"/>
  <c r="EQ180" i="6"/>
  <c r="EQ194" i="6" s="1"/>
  <c r="EQ198" i="6" s="1"/>
  <c r="EQ223" i="6" s="1"/>
  <c r="EQ21" i="6" s="1"/>
  <c r="EP225" i="6"/>
  <c r="EK13" i="14"/>
  <c r="EQ214" i="6"/>
  <c r="EQ224" i="6" s="1"/>
  <c r="EQ22" i="6" s="1"/>
  <c r="EI24" i="6"/>
  <c r="EI13" i="16"/>
  <c r="EK25" i="6"/>
  <c r="EK13" i="17"/>
  <c r="EK309" i="6"/>
  <c r="EK310" i="6" s="1"/>
  <c r="EK316" i="6" s="1"/>
  <c r="EK287" i="6"/>
  <c r="EK289" i="6" s="1"/>
  <c r="EK314" i="6" s="1"/>
  <c r="EK299" i="6"/>
  <c r="EK300" i="6" s="1"/>
  <c r="EK315" i="6" s="1"/>
  <c r="EJ317" i="6"/>
  <c r="EL355" i="6"/>
  <c r="EL356" i="6" s="1"/>
  <c r="EL358" i="6" s="1"/>
  <c r="EL363" i="6" s="1"/>
  <c r="EL364" i="6" s="1"/>
  <c r="EL196" i="6"/>
  <c r="EM176" i="6"/>
  <c r="ES219" i="6"/>
  <c r="EQ200" i="6" l="1"/>
  <c r="ES178" i="6"/>
  <c r="ES180" i="6" s="1"/>
  <c r="ER180" i="6"/>
  <c r="ER194" i="6" s="1"/>
  <c r="ER198" i="6" s="1"/>
  <c r="ER223" i="6" s="1"/>
  <c r="ER21" i="6" s="1"/>
  <c r="EQ225" i="6"/>
  <c r="EL13" i="14"/>
  <c r="ER214" i="6"/>
  <c r="ER224" i="6" s="1"/>
  <c r="ER22" i="6" s="1"/>
  <c r="ES194" i="6"/>
  <c r="ES198" i="6" s="1"/>
  <c r="ES223" i="6" s="1"/>
  <c r="ES21" i="6" s="1"/>
  <c r="EK317" i="6"/>
  <c r="EJ24" i="6"/>
  <c r="EJ13" i="16"/>
  <c r="EL25" i="6"/>
  <c r="EL13" i="17"/>
  <c r="EL287" i="6"/>
  <c r="EL289" i="6" s="1"/>
  <c r="EL314" i="6" s="1"/>
  <c r="EL309" i="6"/>
  <c r="EL310" i="6" s="1"/>
  <c r="EL316" i="6" s="1"/>
  <c r="EL299" i="6"/>
  <c r="EL300" i="6" s="1"/>
  <c r="EL315" i="6" s="1"/>
  <c r="EM355" i="6"/>
  <c r="EM356" i="6" s="1"/>
  <c r="EM358" i="6" s="1"/>
  <c r="EM363" i="6" s="1"/>
  <c r="EM364" i="6" s="1"/>
  <c r="EN176" i="6"/>
  <c r="EM196" i="6"/>
  <c r="ER200" i="6" l="1"/>
  <c r="ER225" i="6"/>
  <c r="ES200" i="6"/>
  <c r="EM13" i="14"/>
  <c r="ES214" i="6"/>
  <c r="ES224" i="6" s="1"/>
  <c r="ES22" i="6" s="1"/>
  <c r="EL317" i="6"/>
  <c r="EL13" i="16" s="1"/>
  <c r="EM25" i="6"/>
  <c r="EM13" i="17"/>
  <c r="EK24" i="6"/>
  <c r="EK13" i="16"/>
  <c r="EN196" i="6"/>
  <c r="EO176" i="6"/>
  <c r="EN355" i="6"/>
  <c r="EN356" i="6" s="1"/>
  <c r="EN358" i="6" s="1"/>
  <c r="EN363" i="6" s="1"/>
  <c r="EN364" i="6" s="1"/>
  <c r="EM299" i="6"/>
  <c r="EM300" i="6" s="1"/>
  <c r="EM315" i="6" s="1"/>
  <c r="EM309" i="6"/>
  <c r="EM310" i="6" s="1"/>
  <c r="EM316" i="6" s="1"/>
  <c r="EM287" i="6"/>
  <c r="EM289" i="6" s="1"/>
  <c r="EM314" i="6" s="1"/>
  <c r="ES225" i="6" l="1"/>
  <c r="EN13" i="14"/>
  <c r="EL24" i="6"/>
  <c r="EN309" i="6"/>
  <c r="EN310" i="6" s="1"/>
  <c r="EN316" i="6" s="1"/>
  <c r="EN299" i="6"/>
  <c r="EN300" i="6" s="1"/>
  <c r="EN315" i="6" s="1"/>
  <c r="EN287" i="6"/>
  <c r="EN289" i="6" s="1"/>
  <c r="EN314" i="6" s="1"/>
  <c r="EN13" i="17"/>
  <c r="EN25" i="6"/>
  <c r="EP176" i="6"/>
  <c r="EO355" i="6"/>
  <c r="EO356" i="6" s="1"/>
  <c r="EO358" i="6" s="1"/>
  <c r="EO363" i="6" s="1"/>
  <c r="EO364" i="6" s="1"/>
  <c r="EO196" i="6"/>
  <c r="EM317" i="6"/>
  <c r="EO13" i="14" l="1"/>
  <c r="EO25" i="6"/>
  <c r="EO13" i="17"/>
  <c r="EM24" i="6"/>
  <c r="EM13" i="16"/>
  <c r="EO299" i="6"/>
  <c r="EO300" i="6" s="1"/>
  <c r="EO315" i="6" s="1"/>
  <c r="EO309" i="6"/>
  <c r="EO310" i="6" s="1"/>
  <c r="EO316" i="6" s="1"/>
  <c r="EO287" i="6"/>
  <c r="EO289" i="6" s="1"/>
  <c r="EO314" i="6" s="1"/>
  <c r="EP355" i="6"/>
  <c r="EP356" i="6" s="1"/>
  <c r="EP358" i="6" s="1"/>
  <c r="EP363" i="6" s="1"/>
  <c r="EP364" i="6" s="1"/>
  <c r="EP196" i="6"/>
  <c r="EQ176" i="6"/>
  <c r="EN317" i="6"/>
  <c r="EP13" i="14" l="1"/>
  <c r="EN24" i="6"/>
  <c r="EN13" i="16"/>
  <c r="EP25" i="6"/>
  <c r="EP13" i="17"/>
  <c r="EP299" i="6"/>
  <c r="EP300" i="6" s="1"/>
  <c r="EP315" i="6" s="1"/>
  <c r="EP287" i="6"/>
  <c r="EP289" i="6" s="1"/>
  <c r="EP314" i="6" s="1"/>
  <c r="EP309" i="6"/>
  <c r="EP310" i="6" s="1"/>
  <c r="EP316" i="6" s="1"/>
  <c r="EQ355" i="6"/>
  <c r="EQ356" i="6" s="1"/>
  <c r="EQ358" i="6" s="1"/>
  <c r="EQ363" i="6" s="1"/>
  <c r="EQ364" i="6" s="1"/>
  <c r="ER176" i="6"/>
  <c r="EQ196" i="6"/>
  <c r="EO317" i="6"/>
  <c r="EQ13" i="14" l="1"/>
  <c r="EO24" i="6"/>
  <c r="EO13" i="16"/>
  <c r="EQ25" i="6"/>
  <c r="EQ13" i="17"/>
  <c r="ES176" i="6"/>
  <c r="ER196" i="6"/>
  <c r="ER355" i="6"/>
  <c r="ER356" i="6" s="1"/>
  <c r="ER358" i="6" s="1"/>
  <c r="ER363" i="6" s="1"/>
  <c r="ER364" i="6" s="1"/>
  <c r="EQ299" i="6"/>
  <c r="EQ300" i="6" s="1"/>
  <c r="EQ315" i="6" s="1"/>
  <c r="EQ287" i="6"/>
  <c r="EQ289" i="6" s="1"/>
  <c r="EQ314" i="6" s="1"/>
  <c r="EQ309" i="6"/>
  <c r="EQ310" i="6" s="1"/>
  <c r="EQ316" i="6" s="1"/>
  <c r="EP317" i="6"/>
  <c r="ER13" i="14" l="1"/>
  <c r="EQ317" i="6"/>
  <c r="EP24" i="6"/>
  <c r="EP13" i="16"/>
  <c r="ER25" i="6"/>
  <c r="ER13" i="17"/>
  <c r="ER287" i="6"/>
  <c r="ER289" i="6" s="1"/>
  <c r="ER314" i="6" s="1"/>
  <c r="ER299" i="6"/>
  <c r="ER300" i="6" s="1"/>
  <c r="ER315" i="6" s="1"/>
  <c r="ER309" i="6"/>
  <c r="ER310" i="6" s="1"/>
  <c r="ER316" i="6" s="1"/>
  <c r="ES355" i="6"/>
  <c r="ES356" i="6" s="1"/>
  <c r="ES358" i="6" s="1"/>
  <c r="ES363" i="6" s="1"/>
  <c r="ES364" i="6" s="1"/>
  <c r="ES196" i="6"/>
  <c r="EQ24" i="6" l="1"/>
  <c r="EQ13" i="16"/>
  <c r="ES25" i="6"/>
  <c r="ES13" i="17"/>
  <c r="ER317" i="6"/>
  <c r="ES13" i="14"/>
  <c r="ES309" i="6"/>
  <c r="ES310" i="6" s="1"/>
  <c r="ES316" i="6" s="1"/>
  <c r="ES299" i="6"/>
  <c r="ES300" i="6" s="1"/>
  <c r="ES315" i="6" s="1"/>
  <c r="ES287" i="6"/>
  <c r="ES289" i="6" s="1"/>
  <c r="ES314" i="6" s="1"/>
  <c r="ER24" i="6" l="1"/>
  <c r="ER13" i="16"/>
  <c r="ES317" i="6"/>
  <c r="ES24" i="6" l="1"/>
  <c r="ES1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tc={02EB1435-DCFA-49EF-B6CB-B1BDC8E32485}</author>
    <author>tc={778D4540-06F4-438B-973E-0DA5F53AB591}</author>
    <author>tc={4F38395E-45C3-44D7-83C3-291E59A789BC}</author>
    <author>tc={F2A639E0-D010-4807-9A47-3BF98210120E}</author>
  </authors>
  <commentList>
    <comment ref="G2" authorId="0" shapeId="0" xr:uid="{02EB1435-DCFA-49EF-B6CB-B1BDC8E32485}">
      <text>
        <t>[Threaded comment]
Your version of Excel allows you to read this threaded comment; however, any edits to it will get removed if the file is opened in a newer version of Excel. Learn more: https://go.microsoft.com/fwlink/?linkid=870924
Comment:
    Don't touch</t>
      </text>
    </comment>
    <comment ref="H2" authorId="1" shapeId="0" xr:uid="{778D4540-06F4-438B-973E-0DA5F53AB591}">
      <text>
        <t>[Threaded comment]
Your version of Excel allows you to read this threaded comment; however, any edits to it will get removed if the file is opened in a newer version of Excel. Learn more: https://go.microsoft.com/fwlink/?linkid=870924
Comment:
    Don't touch</t>
      </text>
    </comment>
    <comment ref="I2" authorId="2" shapeId="0" xr:uid="{4F38395E-45C3-44D7-83C3-291E59A789BC}">
      <text>
        <t>[Threaded comment]
Your version of Excel allows you to read this threaded comment; however, any edits to it will get removed if the file is opened in a newer version of Excel. Learn more: https://go.microsoft.com/fwlink/?linkid=870924
Comment:
    Don't touch</t>
      </text>
    </comment>
    <comment ref="J2" authorId="3" shapeId="0" xr:uid="{F2A639E0-D010-4807-9A47-3BF98210120E}">
      <text>
        <t>[Threaded comment]
Your version of Excel allows you to read this threaded comment; however, any edits to it will get removed if the file is opened in a newer version of Excel. Learn more: https://go.microsoft.com/fwlink/?linkid=870924
Comment:
    Don't touch</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<sst xmlns="http://schemas.openxmlformats.org/spreadsheetml/2006/main" count="2345" uniqueCount="1201">
  <si>
    <t xml:space="preserve"> </t>
  </si>
  <si>
    <t>Ernst &amp; Young Transaction Advisory Services Limited</t>
  </si>
  <si>
    <t>Financial Modelling Group</t>
  </si>
  <si>
    <t>This property valuation model has been prepared by Ernst &amp; Young Transaction Advisory Services Limited ("EYTAS"), and is provided on the following terms:</t>
  </si>
  <si>
    <r>
      <t>·</t>
    </r>
    <r>
      <rPr>
        <sz val="7"/>
        <rFont val="Times New Roman"/>
        <family val="1"/>
      </rPr>
      <t xml:space="preserve">                    </t>
    </r>
    <r>
      <rPr>
        <sz val="12"/>
        <rFont val="Times New Roman"/>
        <family val="1"/>
      </rPr>
      <t>The model has</t>
    </r>
    <r>
      <rPr>
        <i/>
        <sz val="12"/>
        <rFont val="Times New Roman"/>
        <family val="1"/>
      </rPr>
      <t xml:space="preserve"> </t>
    </r>
    <r>
      <rPr>
        <sz val="12"/>
        <rFont val="Times New Roman"/>
        <family val="1"/>
      </rPr>
      <t>been reviewed.</t>
    </r>
  </si>
  <si>
    <r>
      <t>·</t>
    </r>
    <r>
      <rPr>
        <sz val="7"/>
        <rFont val="Times New Roman"/>
        <family val="1"/>
      </rPr>
      <t xml:space="preserve">                    </t>
    </r>
    <r>
      <rPr>
        <sz val="12"/>
        <rFont val="Times New Roman"/>
        <family val="1"/>
      </rPr>
      <t xml:space="preserve">No representation, warranty or undertaking (express or implied) is made and no liability is accepted by Ernst &amp; Young or EYTAS (or their directors, officers, partners, employees, agents or advisors) as to the adequacy, accuracy, completeness or reasonableness of the model, its inputs, assumptions or projections.  This includes the computations contained therein and the assumptions upon which such computations are based.  </t>
    </r>
  </si>
  <si>
    <r>
      <t>·</t>
    </r>
    <r>
      <rPr>
        <sz val="7"/>
        <rFont val="Times New Roman"/>
        <family val="1"/>
      </rPr>
      <t xml:space="preserve">                    </t>
    </r>
    <r>
      <rPr>
        <sz val="12"/>
        <rFont val="Times New Roman"/>
        <family val="1"/>
      </rPr>
      <t>Accordingly, recipients use this model entirely at their own risk and are responsible for performing their own due diligence procedures.  Ernst &amp; Young and EYTAS disclaim all liability for all costs, loss, damage and liability which may result, directly or indirectly, from the use of the model, including any relating to computer viruses.</t>
    </r>
  </si>
  <si>
    <r>
      <t>·</t>
    </r>
    <r>
      <rPr>
        <sz val="7"/>
        <rFont val="Times New Roman"/>
        <family val="1"/>
      </rPr>
      <t xml:space="preserve">                    </t>
    </r>
    <r>
      <rPr>
        <sz val="12"/>
        <rFont val="Times New Roman"/>
        <family val="1"/>
      </rPr>
      <t>The model and the information contained in it are strictly confidential.</t>
    </r>
  </si>
  <si>
    <r>
      <t>·</t>
    </r>
    <r>
      <rPr>
        <sz val="7"/>
        <rFont val="Times New Roman"/>
        <family val="1"/>
      </rPr>
      <t xml:space="preserve">                    </t>
    </r>
    <r>
      <rPr>
        <sz val="12"/>
        <rFont val="Times New Roman"/>
        <family val="1"/>
      </rPr>
      <t xml:space="preserve">This model has been developed for </t>
    </r>
    <r>
      <rPr>
        <b/>
        <sz val="12"/>
        <rFont val="Times New Roman"/>
        <family val="1"/>
      </rPr>
      <t>Ernst &amp; Young Real Estate Services Group</t>
    </r>
    <r>
      <rPr>
        <sz val="12"/>
        <rFont val="Times New Roman"/>
        <family val="1"/>
      </rPr>
      <t xml:space="preserve"> and is not to be used for any other purpose or provided to, used or relied upon by any other party without EYTAS’s written consent.</t>
    </r>
  </si>
  <si>
    <t>Ernst &amp; Young - Real Estate Advisory Services</t>
  </si>
  <si>
    <t>Model Details</t>
  </si>
  <si>
    <t>Project:</t>
  </si>
  <si>
    <t>Date:</t>
  </si>
  <si>
    <t>Review Status:</t>
  </si>
  <si>
    <t>Reviewed</t>
  </si>
  <si>
    <t>Software:</t>
  </si>
  <si>
    <t>Excel 2000</t>
  </si>
  <si>
    <t>File Name</t>
  </si>
  <si>
    <t>Model Heading Title</t>
  </si>
  <si>
    <t>Cell Legend</t>
  </si>
  <si>
    <t>Data Input</t>
  </si>
  <si>
    <t>Cells containing model variables</t>
  </si>
  <si>
    <t>Formula</t>
  </si>
  <si>
    <t>Calculations</t>
  </si>
  <si>
    <t>Delete contents</t>
  </si>
  <si>
    <t>Error coding to prompt user to delete contents of cell</t>
  </si>
  <si>
    <t>Unique Formula</t>
  </si>
  <si>
    <t>Where a formula is modified across a row or column of formulae</t>
  </si>
  <si>
    <t>Heading</t>
  </si>
  <si>
    <t>Table and General Titles</t>
  </si>
  <si>
    <t>Titles</t>
  </si>
  <si>
    <t>Section Titles</t>
  </si>
  <si>
    <t>Sub Titles</t>
  </si>
  <si>
    <t>Sub-section Titles</t>
  </si>
  <si>
    <t>Deliberately Blank</t>
  </si>
  <si>
    <t>Cells containing no information</t>
  </si>
  <si>
    <r>
      <t xml:space="preserve">Print </t>
    </r>
    <r>
      <rPr>
        <sz val="10"/>
        <color indexed="9"/>
        <rFont val="Calibri"/>
        <family val="2"/>
        <scheme val="minor"/>
      </rPr>
      <t>(Recalculates automatically prior to printing)</t>
    </r>
  </si>
  <si>
    <t>Print (Yes / No)</t>
  </si>
  <si>
    <t>Worksheet Name</t>
  </si>
  <si>
    <t>Yes</t>
  </si>
  <si>
    <t>Blank_Sheet</t>
  </si>
  <si>
    <t>Run the Print Macro</t>
  </si>
  <si>
    <t>Calculation Checks</t>
  </si>
  <si>
    <t>Tenancy Schedule Inputs</t>
  </si>
  <si>
    <t>10th commencements are all greater than model end date.</t>
  </si>
  <si>
    <t>DT_MR Ok (Market Rents)</t>
  </si>
  <si>
    <t>DT_BLI Ok (Base Lease Income)</t>
  </si>
  <si>
    <t>DT_OR Ok (Outgoings Recovered)</t>
  </si>
  <si>
    <t>DT_NLC Ok (New Lease Commissions)</t>
  </si>
  <si>
    <t>DT_TI Ok (Tenant Incentives)</t>
  </si>
  <si>
    <t>DT_CU Ok (Capex on Expiry)</t>
  </si>
  <si>
    <t>DT_LUA Ok (Letting Up Allowances)</t>
  </si>
  <si>
    <t>CF_Building Additional Income Check</t>
  </si>
  <si>
    <t>Overall Model Check</t>
  </si>
  <si>
    <t>Map of Workbook</t>
  </si>
  <si>
    <t>Control</t>
  </si>
  <si>
    <t>Input</t>
  </si>
  <si>
    <t>Cash Flow</t>
  </si>
  <si>
    <t>Tenant Data Tables</t>
  </si>
  <si>
    <t>Calculation</t>
  </si>
  <si>
    <t>Output</t>
  </si>
  <si>
    <t>Contents</t>
  </si>
  <si>
    <t>Control Worksheets</t>
  </si>
  <si>
    <t>Model</t>
  </si>
  <si>
    <t>Legend &amp; Calculation checks</t>
  </si>
  <si>
    <t>Model Map</t>
  </si>
  <si>
    <t>Input Worksheets</t>
  </si>
  <si>
    <t>IP_Assumptions</t>
  </si>
  <si>
    <t>Building and Global Assumptions</t>
  </si>
  <si>
    <t>IP_Outgoings</t>
  </si>
  <si>
    <t>Outgoings and PCA Outgoings</t>
  </si>
  <si>
    <t>IP_Schedule</t>
  </si>
  <si>
    <t>Tenant Assumptions</t>
  </si>
  <si>
    <t>Cash Flow Worksheets</t>
  </si>
  <si>
    <t>CF_Building</t>
  </si>
  <si>
    <t>Building Cash Flow</t>
  </si>
  <si>
    <t>CF_Tenant</t>
  </si>
  <si>
    <t>Tenant Cash Flow</t>
  </si>
  <si>
    <t>DT_BLI</t>
  </si>
  <si>
    <t>Base Lease Income by Tenant</t>
  </si>
  <si>
    <t>DT_OR</t>
  </si>
  <si>
    <t>Outgoings Recovered by Tenant</t>
  </si>
  <si>
    <t>DT_NLC</t>
  </si>
  <si>
    <t>New Lease Commissions by Tenant</t>
  </si>
  <si>
    <t>DT_TI</t>
  </si>
  <si>
    <t>Incentives by Tenant</t>
  </si>
  <si>
    <t>DT_MR</t>
  </si>
  <si>
    <t>Market Rents by Tenant</t>
  </si>
  <si>
    <t>DT_LUA</t>
  </si>
  <si>
    <t>Letting Up Allowances</t>
  </si>
  <si>
    <t>DT_CU</t>
  </si>
  <si>
    <t>Capital Upgrades by Tenant</t>
  </si>
  <si>
    <t>DT_CAP</t>
  </si>
  <si>
    <t>Rental Reversion Calculation</t>
  </si>
  <si>
    <t>Calculation Worksheets</t>
  </si>
  <si>
    <t>Calc_DCF</t>
  </si>
  <si>
    <t>Discounted Cash Flow Approach</t>
  </si>
  <si>
    <t>Calc_Cap</t>
  </si>
  <si>
    <t>Capitalisation Approach</t>
  </si>
  <si>
    <t>Output Worksheets</t>
  </si>
  <si>
    <t>OP_Exec</t>
  </si>
  <si>
    <t>Executive Summary</t>
  </si>
  <si>
    <t>OP_Sales</t>
  </si>
  <si>
    <t>Sales Analysis Sheet</t>
  </si>
  <si>
    <t>OP_Assump</t>
  </si>
  <si>
    <t>DCF Assumptions</t>
  </si>
  <si>
    <t>OP_DCF</t>
  </si>
  <si>
    <t>10 Year DCF Valuation</t>
  </si>
  <si>
    <t>OP_CAP</t>
  </si>
  <si>
    <t>Capitalisation Valuation</t>
  </si>
  <si>
    <t>OP_Tenancy</t>
  </si>
  <si>
    <t>Tenancy Schedule</t>
  </si>
  <si>
    <t>OP_CashFlow_A</t>
  </si>
  <si>
    <t>Cash Flow Summary - Annual</t>
  </si>
  <si>
    <t>OP_CashFlow_M</t>
  </si>
  <si>
    <t>Cash Flow Summary - Monthly</t>
  </si>
  <si>
    <t>OP_Expenditure</t>
  </si>
  <si>
    <t>Outgoings and Capex Summary</t>
  </si>
  <si>
    <t>OP_Analysis</t>
  </si>
  <si>
    <t>Tenancy Analysis</t>
  </si>
  <si>
    <t>OP_Rates</t>
  </si>
  <si>
    <t>Growth Rates and Capex Assumptions</t>
  </si>
  <si>
    <t>Other Worksheets</t>
  </si>
  <si>
    <t>Spare worksheet for user calculations</t>
  </si>
  <si>
    <t>Navigation of Selected Sheets</t>
  </si>
  <si>
    <r>
      <t xml:space="preserve">Note:  </t>
    </r>
    <r>
      <rPr>
        <sz val="10"/>
        <rFont val="Calibri"/>
        <family val="2"/>
        <scheme val="minor"/>
      </rPr>
      <t>For effective navigation, please ensure that the file and worksheet names do not contain spaces.</t>
    </r>
  </si>
  <si>
    <t xml:space="preserve">1.0 - General Parameters </t>
  </si>
  <si>
    <t>1.1 - Valuation and Building Parameters</t>
  </si>
  <si>
    <t>Purpose of Model</t>
  </si>
  <si>
    <t>Valuation</t>
  </si>
  <si>
    <t xml:space="preserve">Valuation </t>
  </si>
  <si>
    <t>Rate</t>
  </si>
  <si>
    <t>Value</t>
  </si>
  <si>
    <t>Rate ($/m²)</t>
  </si>
  <si>
    <t>Capitalisation</t>
  </si>
  <si>
    <t>DCF (after Acquition Costs)</t>
  </si>
  <si>
    <t>Adopted Value</t>
  </si>
  <si>
    <t>Building Name</t>
  </si>
  <si>
    <t>Property Address</t>
  </si>
  <si>
    <t>Resultant IRR</t>
  </si>
  <si>
    <t>City / Suburb</t>
  </si>
  <si>
    <t>Resultant Net Passing Initial Yield</t>
  </si>
  <si>
    <t>State</t>
  </si>
  <si>
    <t>Resultant Initial Yield (Fully Leased)</t>
  </si>
  <si>
    <t>Postcode</t>
  </si>
  <si>
    <t>Resultant Equivalent Market Yield</t>
  </si>
  <si>
    <t>Vendor/Owner</t>
  </si>
  <si>
    <t>Resultant Reversionary Yield</t>
  </si>
  <si>
    <t>Asset Type</t>
  </si>
  <si>
    <t>Building Grade (PCA)</t>
  </si>
  <si>
    <t>Date of Inspection</t>
  </si>
  <si>
    <t>Building Name - Applied</t>
  </si>
  <si>
    <t>Full Address</t>
  </si>
  <si>
    <t>Model Start Date</t>
  </si>
  <si>
    <t>Model End Date</t>
  </si>
  <si>
    <t>Number of Tenants Modelled</t>
  </si>
  <si>
    <t>Land Area Sq.m's</t>
  </si>
  <si>
    <t>Typical Floor Plates</t>
  </si>
  <si>
    <t>1.2 - Macros</t>
  </si>
  <si>
    <t>Hide / Unhide data table worksheets</t>
  </si>
  <si>
    <t>Create Excel Output</t>
  </si>
  <si>
    <t>Protect Model</t>
  </si>
  <si>
    <t>Unprotect Model</t>
  </si>
  <si>
    <t>1.3 - Valuers Details</t>
  </si>
  <si>
    <t>Name (Degree)</t>
  </si>
  <si>
    <t>Koden Colman</t>
  </si>
  <si>
    <t>Qualifications (eg: APIA, ASIA)</t>
  </si>
  <si>
    <t>Registration Number</t>
  </si>
  <si>
    <t>Position (eg: Senior Manager)</t>
  </si>
  <si>
    <t>Consultant</t>
  </si>
  <si>
    <t>2.0 - Selling &amp; Acquisition Costs</t>
  </si>
  <si>
    <t>Selling Costs (% of Sale Cost)</t>
  </si>
  <si>
    <t>Acquisition Costs (%)</t>
  </si>
  <si>
    <t xml:space="preserve">3.0 - Vacant Space Assumptions </t>
  </si>
  <si>
    <t>Vacant Space Profiles</t>
  </si>
  <si>
    <t>Active Tenant</t>
  </si>
  <si>
    <t>Label</t>
  </si>
  <si>
    <t>Office</t>
  </si>
  <si>
    <t>Retail</t>
  </si>
  <si>
    <t>Car Parking</t>
  </si>
  <si>
    <t>Communications</t>
  </si>
  <si>
    <t>Lease Term (Years)</t>
  </si>
  <si>
    <t>Review Frequency to Market (Years)</t>
  </si>
  <si>
    <t>Review Frequency to Market (Months)</t>
  </si>
  <si>
    <t>Ratchet Clauses on New Leases</t>
  </si>
  <si>
    <t>No</t>
  </si>
  <si>
    <t>Tenant Renewal Probability</t>
  </si>
  <si>
    <t>Renewal Leasing Commissions (% of year 1 Gross Rent)</t>
  </si>
  <si>
    <t>New Leasing Commissions (% of year 1 Gross Rent)</t>
  </si>
  <si>
    <t>Tenant Letting Up Allowances on Secondary Expiries</t>
  </si>
  <si>
    <t>Vacant Space</t>
  </si>
  <si>
    <t>Tenant Incentives on Secondary Expiries</t>
  </si>
  <si>
    <t>Note: The incentive calculation (net or gross basis) correlates with market rental assessment selection within the IP_Schedule sheet (i.e. net or gross market rent).</t>
  </si>
  <si>
    <t>Applied in Tenant Schedule (times)</t>
  </si>
  <si>
    <t xml:space="preserve">4.0 - Static Valuation Assumptions </t>
  </si>
  <si>
    <t>Capitalise Market Rents</t>
  </si>
  <si>
    <t>Face</t>
  </si>
  <si>
    <t>Upper Limit (%)</t>
  </si>
  <si>
    <t>Core Capitalisation Rate (%): Reversionary Yield Basis</t>
  </si>
  <si>
    <t>Capitalisation Rate Sensitivity (+/-%)</t>
  </si>
  <si>
    <t>Discount Rate Applied to PV Analysis</t>
  </si>
  <si>
    <t>Monthly Discount Rate Applied to PV Analysis</t>
  </si>
  <si>
    <t>Allowance captured for tenants expiring within…</t>
  </si>
  <si>
    <t>Deduct Capex from Capital Value</t>
  </si>
  <si>
    <t>The Number of Months to be Deducted</t>
  </si>
  <si>
    <t>Capitalisation Vacancy Allowance</t>
  </si>
  <si>
    <t xml:space="preserve">5.0 - Discounted Cash Flow Assumptions </t>
  </si>
  <si>
    <t>Discount Period</t>
  </si>
  <si>
    <t>Discount Rate (%)</t>
  </si>
  <si>
    <t xml:space="preserve">Monthly Discount Rate </t>
  </si>
  <si>
    <t>Terminal Yield (%)</t>
  </si>
  <si>
    <t>Discount Rate Sensitivity (+/-%)</t>
  </si>
  <si>
    <t>Terminal Yield Sensitivity (+/-%)</t>
  </si>
  <si>
    <t>Adopted Value Sensitivity-IRR matrix (+/-%)</t>
  </si>
  <si>
    <t xml:space="preserve">6.0 - Other Income Sources </t>
  </si>
  <si>
    <r>
      <t>Note:</t>
    </r>
    <r>
      <rPr>
        <b/>
        <sz val="10"/>
        <rFont val="Calibri"/>
        <family val="2"/>
        <scheme val="minor"/>
      </rPr>
      <t xml:space="preserve"> Other Income Sources</t>
    </r>
  </si>
  <si>
    <r>
      <t>Cap Approach</t>
    </r>
    <r>
      <rPr>
        <sz val="10"/>
        <rFont val="Calibri"/>
        <family val="2"/>
        <scheme val="minor"/>
      </rPr>
      <t>: For a 'Fixed-Term' source the cash flows are discounted using the rate specified below. For 'Perpetuity' cash flows the monthly CF is capitalised.</t>
    </r>
  </si>
  <si>
    <r>
      <t>DCF Approach:</t>
    </r>
    <r>
      <rPr>
        <sz val="10"/>
        <rFont val="Calibri"/>
        <family val="2"/>
        <scheme val="minor"/>
      </rPr>
      <t xml:space="preserve"> The Cash Flow is included in the building cash flows and treated appropriately. Note: Included in Terminal Value calculation if included in Final Period cash flow.</t>
    </r>
  </si>
  <si>
    <t>Switch: On / Off</t>
  </si>
  <si>
    <t>On</t>
  </si>
  <si>
    <t>Off</t>
  </si>
  <si>
    <t>Switch: On / Off Flag</t>
  </si>
  <si>
    <r>
      <t>Type Of Income (</t>
    </r>
    <r>
      <rPr>
        <sz val="10"/>
        <color indexed="12"/>
        <rFont val="Calibri"/>
        <family val="2"/>
        <scheme val="minor"/>
      </rPr>
      <t>Update List</t>
    </r>
    <r>
      <rPr>
        <sz val="10"/>
        <rFont val="Calibri"/>
        <family val="2"/>
        <scheme val="minor"/>
      </rPr>
      <t>)</t>
    </r>
  </si>
  <si>
    <t>Tenant Name</t>
  </si>
  <si>
    <t>Additional Income Tenant Tag Link (IP_Schedule col.X)</t>
  </si>
  <si>
    <t>Annualised Total</t>
  </si>
  <si>
    <t>Base Amount of Monthly Cash Flow</t>
  </si>
  <si>
    <t>Is Income currently being received?</t>
  </si>
  <si>
    <t>Fixed-term or Perpetuity</t>
  </si>
  <si>
    <t>Cash Flow: Start Date</t>
  </si>
  <si>
    <t>Cash Flow: End Date</t>
  </si>
  <si>
    <t>Cash Flow: Start Date Applied</t>
  </si>
  <si>
    <t>Cash Flow: End Date Applied</t>
  </si>
  <si>
    <t>CAP Approach</t>
  </si>
  <si>
    <t>Core Capitalisation Rate: Reversionary Yield Basis</t>
  </si>
  <si>
    <t>Core Capitalisation Rate: Manual Over-ride</t>
  </si>
  <si>
    <t>Core Capitalisation Rate: Applied</t>
  </si>
  <si>
    <t>Value - Fixed Term</t>
  </si>
  <si>
    <t>Value - Perpetuity</t>
  </si>
  <si>
    <t>Value - Total Adjustment</t>
  </si>
  <si>
    <t>Terminal Value Calculation</t>
  </si>
  <si>
    <t>Discount Rate - Default (as used for Building DCF Calc)</t>
  </si>
  <si>
    <t>Discount Rate - Over-ride</t>
  </si>
  <si>
    <t>Discount Rate - Applied</t>
  </si>
  <si>
    <t>Terminal Value Cap Rate</t>
  </si>
  <si>
    <t>Growth Profile (Applied from Valuation Date):</t>
  </si>
  <si>
    <t>Terminal Value Contribution</t>
  </si>
  <si>
    <t xml:space="preserve">7.0 - Capital Expenditure and Outgoings </t>
  </si>
  <si>
    <t>Switches for CAPEX</t>
  </si>
  <si>
    <t>Switches</t>
  </si>
  <si>
    <t>Amount</t>
  </si>
  <si>
    <t>Fixed Contribution ($ pa.)</t>
  </si>
  <si>
    <t>Sinking Fund ($/m² pa.)</t>
  </si>
  <si>
    <t>Capital Upgrades on Expiry</t>
  </si>
  <si>
    <t>Capital Upgrades on Renewal</t>
  </si>
  <si>
    <t>Specified Capex by Date (Start of Period)</t>
  </si>
  <si>
    <t>Date Applied</t>
  </si>
  <si>
    <t>Specified Capex by Date</t>
  </si>
  <si>
    <t>Year</t>
  </si>
  <si>
    <t>Date</t>
  </si>
  <si>
    <t>Start</t>
  </si>
  <si>
    <t>End</t>
  </si>
  <si>
    <t>Income</t>
  </si>
  <si>
    <t>Expenditure</t>
  </si>
  <si>
    <t>Net Amount</t>
  </si>
  <si>
    <t>Comment (user notes only)</t>
  </si>
  <si>
    <t>Switches for CAPEX - Cap Approach</t>
  </si>
  <si>
    <t>Structural R&amp;M Allowance (% of Income)</t>
  </si>
  <si>
    <t>Structural R&amp;M Allowance (Fixed Amount)</t>
  </si>
  <si>
    <t xml:space="preserve">8.0 - Growth Rates </t>
  </si>
  <si>
    <t>Workings for Compound Rates</t>
  </si>
  <si>
    <t>Model Year</t>
  </si>
  <si>
    <t>CPI</t>
  </si>
  <si>
    <t>Capex</t>
  </si>
  <si>
    <t>Outgoings</t>
  </si>
  <si>
    <t xml:space="preserve">9.0 - Market Growth Rates </t>
  </si>
  <si>
    <t>9.1 - Market Rent Growth Rates: Office Space</t>
  </si>
  <si>
    <t>Letting Up</t>
  </si>
  <si>
    <t>Gross Face</t>
  </si>
  <si>
    <t>Net Face</t>
  </si>
  <si>
    <t>Gross Eff.</t>
  </si>
  <si>
    <t>Net Eff.</t>
  </si>
  <si>
    <t>Months</t>
  </si>
  <si>
    <t>$ per m²</t>
  </si>
  <si>
    <t>Growth Rate</t>
  </si>
  <si>
    <t>Incentive</t>
  </si>
  <si>
    <t>9.2 - Market Rent Growth Rates: Retail Space</t>
  </si>
  <si>
    <t>9.3 - Market Gross Face Growth Rates</t>
  </si>
  <si>
    <t xml:space="preserve">Applied </t>
  </si>
  <si>
    <t>Default - Office</t>
  </si>
  <si>
    <t>Default - Retail</t>
  </si>
  <si>
    <t>CPI used in model</t>
  </si>
  <si>
    <t xml:space="preserve">10.0 - Lists for Data Validation </t>
  </si>
  <si>
    <t>Lists for Data Validation</t>
  </si>
  <si>
    <t>Use</t>
  </si>
  <si>
    <t>Other Income</t>
  </si>
  <si>
    <t>Type</t>
  </si>
  <si>
    <t>Growth Rates</t>
  </si>
  <si>
    <t>Option 1</t>
  </si>
  <si>
    <t>Education</t>
  </si>
  <si>
    <t>Option 2</t>
  </si>
  <si>
    <t>Signage</t>
  </si>
  <si>
    <t>Medical</t>
  </si>
  <si>
    <t>Option 3</t>
  </si>
  <si>
    <t>Other Tenancy</t>
  </si>
  <si>
    <t>Accounting</t>
  </si>
  <si>
    <t>Option 4</t>
  </si>
  <si>
    <t>Storage</t>
  </si>
  <si>
    <t>Telco</t>
  </si>
  <si>
    <t>Legal</t>
  </si>
  <si>
    <t>Option 5</t>
  </si>
  <si>
    <t>Warehouse</t>
  </si>
  <si>
    <t>Income Support</t>
  </si>
  <si>
    <t>Car park</t>
  </si>
  <si>
    <t>Option 6</t>
  </si>
  <si>
    <t>Hardstand</t>
  </si>
  <si>
    <t>Turnover Rent</t>
  </si>
  <si>
    <t>Gym</t>
  </si>
  <si>
    <t>Option 7</t>
  </si>
  <si>
    <t>Canopy</t>
  </si>
  <si>
    <t>Rental Guarantee</t>
  </si>
  <si>
    <t>Option 8</t>
  </si>
  <si>
    <t>Land</t>
  </si>
  <si>
    <t>Cafe</t>
  </si>
  <si>
    <t>Option 9</t>
  </si>
  <si>
    <t>Fashion</t>
  </si>
  <si>
    <t>Option 10</t>
  </si>
  <si>
    <t>Consulting</t>
  </si>
  <si>
    <t>Services</t>
  </si>
  <si>
    <t>Option 11</t>
  </si>
  <si>
    <t>Laboratory</t>
  </si>
  <si>
    <t>Finance</t>
  </si>
  <si>
    <t>Option 12</t>
  </si>
  <si>
    <t>Hospital</t>
  </si>
  <si>
    <t>Real Estate</t>
  </si>
  <si>
    <t>Option 13</t>
  </si>
  <si>
    <t>Pharmacy</t>
  </si>
  <si>
    <t>IT</t>
  </si>
  <si>
    <t>Option 14</t>
  </si>
  <si>
    <t>Data Centre</t>
  </si>
  <si>
    <t>Government</t>
  </si>
  <si>
    <t>Option 15</t>
  </si>
  <si>
    <t>Recruitment</t>
  </si>
  <si>
    <t>Working area for print macro</t>
  </si>
  <si>
    <t>Tenant Schedule</t>
  </si>
  <si>
    <t>CAPITALISATION ANALYSIS</t>
  </si>
  <si>
    <r>
      <t xml:space="preserve">Update Calcs </t>
    </r>
    <r>
      <rPr>
        <sz val="7.5"/>
        <rFont val="Calibri"/>
        <family val="2"/>
      </rPr>
      <t>(Ctrl+U)</t>
    </r>
    <r>
      <rPr>
        <b/>
        <sz val="10"/>
        <rFont val="Calibri"/>
        <family val="2"/>
      </rPr>
      <t xml:space="preserve">: </t>
    </r>
  </si>
  <si>
    <r>
      <t>Note:</t>
    </r>
    <r>
      <rPr>
        <b/>
        <sz val="10"/>
        <rFont val="Calibri"/>
        <family val="2"/>
      </rPr>
      <t xml:space="preserve"> Recoveries</t>
    </r>
  </si>
  <si>
    <r>
      <t>Note:</t>
    </r>
    <r>
      <rPr>
        <b/>
        <sz val="10"/>
        <rFont val="Calibri"/>
        <family val="2"/>
      </rPr>
      <t xml:space="preserve"> Lease Review Types</t>
    </r>
  </si>
  <si>
    <r>
      <t xml:space="preserve">Note: </t>
    </r>
    <r>
      <rPr>
        <b/>
        <sz val="10"/>
        <rFont val="Calibri"/>
        <family val="2"/>
      </rPr>
      <t>Lease Review Rates</t>
    </r>
  </si>
  <si>
    <r>
      <t xml:space="preserve">Insert Tenant </t>
    </r>
    <r>
      <rPr>
        <sz val="7.5"/>
        <rFont val="Calibri"/>
        <family val="2"/>
      </rPr>
      <t>(Ctrl+I)</t>
    </r>
    <r>
      <rPr>
        <b/>
        <sz val="10"/>
        <rFont val="Calibri"/>
        <family val="2"/>
      </rPr>
      <t>:</t>
    </r>
  </si>
  <si>
    <t>% of Net Outgoings Recovered applies to both the current lease and renewal tenancies as well.</t>
  </si>
  <si>
    <r>
      <t>None</t>
    </r>
    <r>
      <rPr>
        <sz val="10"/>
        <rFont val="Calibri"/>
        <family val="2"/>
      </rPr>
      <t xml:space="preserve"> (Leave Blank), </t>
    </r>
    <r>
      <rPr>
        <b/>
        <sz val="10"/>
        <rFont val="Calibri"/>
        <family val="2"/>
      </rPr>
      <t xml:space="preserve">M </t>
    </r>
    <r>
      <rPr>
        <sz val="10"/>
        <rFont val="Calibri"/>
        <family val="2"/>
      </rPr>
      <t xml:space="preserve">= Market, </t>
    </r>
    <r>
      <rPr>
        <b/>
        <sz val="10"/>
        <rFont val="Calibri"/>
        <family val="2"/>
      </rPr>
      <t>Man</t>
    </r>
    <r>
      <rPr>
        <sz val="10"/>
        <rFont val="Calibri"/>
        <family val="2"/>
      </rPr>
      <t xml:space="preserve"> = Manual, </t>
    </r>
    <r>
      <rPr>
        <b/>
        <sz val="10"/>
        <rFont val="Calibri"/>
        <family val="2"/>
      </rPr>
      <t xml:space="preserve">CPI </t>
    </r>
    <r>
      <rPr>
        <sz val="10"/>
        <rFont val="Calibri"/>
        <family val="2"/>
      </rPr>
      <t>= CPI</t>
    </r>
  </si>
  <si>
    <r>
      <t>Man</t>
    </r>
    <r>
      <rPr>
        <sz val="10"/>
        <rFont val="Calibri"/>
        <family val="2"/>
      </rPr>
      <t xml:space="preserve"> (Manual) - Green - Enter Full Amount</t>
    </r>
  </si>
  <si>
    <r>
      <t xml:space="preserve">Delete Tenant </t>
    </r>
    <r>
      <rPr>
        <sz val="7.5"/>
        <rFont val="Calibri"/>
        <family val="2"/>
      </rPr>
      <t>(Ctrl+D)</t>
    </r>
    <r>
      <rPr>
        <b/>
        <sz val="10"/>
        <rFont val="Calibri"/>
        <family val="2"/>
      </rPr>
      <t>:</t>
    </r>
  </si>
  <si>
    <r>
      <t>F</t>
    </r>
    <r>
      <rPr>
        <sz val="10"/>
        <rFont val="Calibri"/>
        <family val="2"/>
      </rPr>
      <t xml:space="preserve"> = Fixed % Increase Over Previous Period Base Rent</t>
    </r>
  </si>
  <si>
    <r>
      <t>F</t>
    </r>
    <r>
      <rPr>
        <sz val="10"/>
        <rFont val="Calibri"/>
        <family val="2"/>
      </rPr>
      <t>(Fixed) - Blue - Enter as a % between 1-100% (e.g 0.04 = 4.0%) or $ amount incr. over base (e.g 12,000.00 = $12,000)</t>
    </r>
  </si>
  <si>
    <t>Where 'Man' or 'M' selected, Car Park income grows at market rate.</t>
  </si>
  <si>
    <t>Building Assumptions</t>
  </si>
  <si>
    <t>Market Rental Details</t>
  </si>
  <si>
    <t>Current Lease Details</t>
  </si>
  <si>
    <t>Vacant Space Assumptions</t>
  </si>
  <si>
    <t>Base Rent</t>
  </si>
  <si>
    <t>Recoveries</t>
  </si>
  <si>
    <t>Car Parking Income</t>
  </si>
  <si>
    <t>Outstanding Rent Free</t>
  </si>
  <si>
    <t>Gross Passing Income</t>
  </si>
  <si>
    <t>Market Rent</t>
  </si>
  <si>
    <t>Gross Face Market</t>
  </si>
  <si>
    <t>Gross Effective Market</t>
  </si>
  <si>
    <t>Lease Review Types</t>
  </si>
  <si>
    <t>Base Lease Review Rates</t>
  </si>
  <si>
    <t>Lease Review Flags</t>
  </si>
  <si>
    <t>Workings for Commencement Dates</t>
  </si>
  <si>
    <t>Commencement Dates</t>
  </si>
  <si>
    <t>Expiry Dates</t>
  </si>
  <si>
    <t>Rental Reversions</t>
  </si>
  <si>
    <t>Leasing Commissions</t>
  </si>
  <si>
    <t>Tenant Incentives</t>
  </si>
  <si>
    <t>Vacancy Analysis</t>
  </si>
  <si>
    <t>Weighted Average Lease Term</t>
  </si>
  <si>
    <t>Lease Expiry Percentage - 1st Expiry</t>
  </si>
  <si>
    <t>Lease Expiry Percentage - 2nd Expiries</t>
  </si>
  <si>
    <t>Review Types</t>
  </si>
  <si>
    <t>Workings</t>
  </si>
  <si>
    <t>Working for Market Rent Min &amp; Max</t>
  </si>
  <si>
    <t>Net/</t>
  </si>
  <si>
    <r>
      <t>Face</t>
    </r>
    <r>
      <rPr>
        <b/>
        <sz val="10"/>
        <color indexed="44"/>
        <rFont val="Calibri"/>
        <family val="2"/>
      </rPr>
      <t xml:space="preserve"> </t>
    </r>
    <r>
      <rPr>
        <u/>
        <sz val="10"/>
        <color indexed="44"/>
        <rFont val="Calibri"/>
        <family val="2"/>
      </rPr>
      <t>Note</t>
    </r>
  </si>
  <si>
    <t>Outgoings Override</t>
  </si>
  <si>
    <t>Gross Eff</t>
  </si>
  <si>
    <t>Next</t>
  </si>
  <si>
    <t>Tenant Area</t>
  </si>
  <si>
    <t>Tenant Income</t>
  </si>
  <si>
    <t>Lease</t>
  </si>
  <si>
    <t>Review</t>
  </si>
  <si>
    <t>New</t>
  </si>
  <si>
    <t>Renewal</t>
  </si>
  <si>
    <t>Ratchet</t>
  </si>
  <si>
    <t>Base Rent p.a.</t>
  </si>
  <si>
    <t>Base Year</t>
  </si>
  <si>
    <t>% of Outgoings</t>
  </si>
  <si>
    <t>Net</t>
  </si>
  <si>
    <t>Net pa (dashboard)</t>
  </si>
  <si>
    <t>Gross</t>
  </si>
  <si>
    <t>Market</t>
  </si>
  <si>
    <t>% Rent</t>
  </si>
  <si>
    <t>Rent Free</t>
  </si>
  <si>
    <t>Upfront</t>
  </si>
  <si>
    <t>Nominal</t>
  </si>
  <si>
    <t>PV</t>
  </si>
  <si>
    <t>Incentives</t>
  </si>
  <si>
    <t>Base</t>
  </si>
  <si>
    <t>Passing</t>
  </si>
  <si>
    <t>Market Rent per annum</t>
  </si>
  <si>
    <t>Market Recoverable Outgoings per annum</t>
  </si>
  <si>
    <t xml:space="preserve">Base </t>
  </si>
  <si>
    <t>Expiry</t>
  </si>
  <si>
    <t>Override</t>
  </si>
  <si>
    <t>Reversion</t>
  </si>
  <si>
    <t>Allowances</t>
  </si>
  <si>
    <t>Start/Expiry</t>
  </si>
  <si>
    <t xml:space="preserve">Months to </t>
  </si>
  <si>
    <t xml:space="preserve">Market </t>
  </si>
  <si>
    <t>Commission</t>
  </si>
  <si>
    <t>Months to</t>
  </si>
  <si>
    <t xml:space="preserve">Lease </t>
  </si>
  <si>
    <t>Vacancy</t>
  </si>
  <si>
    <t>Gross Income</t>
  </si>
  <si>
    <t>Unexpired</t>
  </si>
  <si>
    <t>Weighted</t>
  </si>
  <si>
    <t>Graph</t>
  </si>
  <si>
    <t>Formatting</t>
  </si>
  <si>
    <t>Tenant List</t>
  </si>
  <si>
    <t>Suite</t>
  </si>
  <si>
    <t>NLA</t>
  </si>
  <si>
    <t>Market $/m²</t>
  </si>
  <si>
    <t>$/m²</t>
  </si>
  <si>
    <t>Growth</t>
  </si>
  <si>
    <t>Status</t>
  </si>
  <si>
    <t>Change</t>
  </si>
  <si>
    <t>Term</t>
  </si>
  <si>
    <r>
      <t xml:space="preserve">Tag </t>
    </r>
    <r>
      <rPr>
        <u/>
        <sz val="10"/>
        <color indexed="40"/>
        <rFont val="Calibri"/>
        <family val="2"/>
      </rPr>
      <t>Note</t>
    </r>
  </si>
  <si>
    <t>Number</t>
  </si>
  <si>
    <t>Frequency</t>
  </si>
  <si>
    <t>Probability</t>
  </si>
  <si>
    <t>Y / N</t>
  </si>
  <si>
    <t>per annum</t>
  </si>
  <si>
    <t>per m²</t>
  </si>
  <si>
    <t>Yes / No</t>
  </si>
  <si>
    <t>Recovered</t>
  </si>
  <si>
    <t>Spaces</t>
  </si>
  <si>
    <t>pcm</t>
  </si>
  <si>
    <t>Free</t>
  </si>
  <si>
    <t>per month</t>
  </si>
  <si>
    <t>Code</t>
  </si>
  <si>
    <t>Unique</t>
  </si>
  <si>
    <t>Duration</t>
  </si>
  <si>
    <t>On/Off</t>
  </si>
  <si>
    <t>Required</t>
  </si>
  <si>
    <t>%</t>
  </si>
  <si>
    <t>Category</t>
  </si>
  <si>
    <t>Vacant Area</t>
  </si>
  <si>
    <t>Market Income</t>
  </si>
  <si>
    <t>Fully Leased</t>
  </si>
  <si>
    <t>Lease Term</t>
  </si>
  <si>
    <t>Area</t>
  </si>
  <si>
    <t>Review Freq.</t>
  </si>
  <si>
    <t>Vacant</t>
  </si>
  <si>
    <t>Review Summary</t>
  </si>
  <si>
    <t>Unique NLA</t>
  </si>
  <si>
    <t>Ground 1</t>
  </si>
  <si>
    <t>N</t>
  </si>
  <si>
    <t>Leased</t>
  </si>
  <si>
    <t>Yarra D</t>
  </si>
  <si>
    <t>Semi-Gross</t>
  </si>
  <si>
    <t>F</t>
  </si>
  <si>
    <t>Totals</t>
  </si>
  <si>
    <t>Error Checks</t>
  </si>
  <si>
    <t>Min:</t>
  </si>
  <si>
    <t>Max:</t>
  </si>
  <si>
    <t>Working Notes</t>
  </si>
  <si>
    <t>Values Required for Macros</t>
  </si>
  <si>
    <t>Active Tenant Number</t>
  </si>
  <si>
    <t>Count Number of Tenants First Expiry</t>
  </si>
  <si>
    <t>Recalculate From:</t>
  </si>
  <si>
    <t>Recalculate To:</t>
  </si>
  <si>
    <t>Total Number for Status</t>
  </si>
  <si>
    <t>Outgoings - Comparison</t>
  </si>
  <si>
    <t>Applied</t>
  </si>
  <si>
    <t>PCA Benchmark</t>
  </si>
  <si>
    <t>Recoverable (semi-lease option)</t>
  </si>
  <si>
    <t>STATUTORY EXPENSES</t>
  </si>
  <si>
    <t>Input / NLA</t>
  </si>
  <si>
    <t>Address</t>
  </si>
  <si>
    <t>Statutory Expenses</t>
  </si>
  <si>
    <t>Operating Expenses</t>
  </si>
  <si>
    <t>Total</t>
  </si>
  <si>
    <t>Average Total</t>
  </si>
  <si>
    <t>Yes/No</t>
  </si>
  <si>
    <t/>
  </si>
  <si>
    <t>Sub-total</t>
  </si>
  <si>
    <t>Min</t>
  </si>
  <si>
    <t>OPERATING EXPENSES - Exclusive of GST</t>
  </si>
  <si>
    <t>Max</t>
  </si>
  <si>
    <t>Average</t>
  </si>
  <si>
    <t xml:space="preserve"> Outgoings - Comparison Chart</t>
  </si>
  <si>
    <t>Wip</t>
  </si>
  <si>
    <t>Count</t>
  </si>
  <si>
    <t>Total Recoverable</t>
  </si>
  <si>
    <t>NON-RECOVERABLES</t>
  </si>
  <si>
    <t>Total Outgoings</t>
  </si>
  <si>
    <t>Reference</t>
  </si>
  <si>
    <t>Active Tenant Selection</t>
  </si>
  <si>
    <t>1. Ground 1 - Yarra D</t>
  </si>
  <si>
    <t>Monthly Market Rent (excl. Car Parking) - Gross</t>
  </si>
  <si>
    <t>Monthly Market Rent (excl. Car Parking) - Net</t>
  </si>
  <si>
    <t>Outgoings (Tenant NLA)</t>
  </si>
  <si>
    <t>Tenancy Profile</t>
  </si>
  <si>
    <t>Base Lease Income</t>
  </si>
  <si>
    <t>Car parking Rental Income</t>
  </si>
  <si>
    <t>Outgoings Recovered</t>
  </si>
  <si>
    <t>New Lease Commissions</t>
  </si>
  <si>
    <t>Capital Upgrades on Expiry/Renewal</t>
  </si>
  <si>
    <t>Tenant NLA</t>
  </si>
  <si>
    <t>Market Growth Rate</t>
  </si>
  <si>
    <t>Market Lease Type</t>
  </si>
  <si>
    <t xml:space="preserve">Base Market Rent pa. </t>
  </si>
  <si>
    <t>Base Car Parking Market Rent pa.</t>
  </si>
  <si>
    <t>Tenant Status</t>
  </si>
  <si>
    <t>Existing Tenant Commencement Date</t>
  </si>
  <si>
    <t>Applied Commencement Date</t>
  </si>
  <si>
    <t>Existing Tenant Expiry Date</t>
  </si>
  <si>
    <t>Applied Expiry Date</t>
  </si>
  <si>
    <t>Next Review Date</t>
  </si>
  <si>
    <t>Current Lease Type</t>
  </si>
  <si>
    <t>Base Rent pa.</t>
  </si>
  <si>
    <t>Car Parking Rent pa.</t>
  </si>
  <si>
    <t>Rent Free Period</t>
  </si>
  <si>
    <t>% Rent Free</t>
  </si>
  <si>
    <t>Upfront Amount</t>
  </si>
  <si>
    <t>Market Ratchet Clause</t>
  </si>
  <si>
    <t>Recoveries?</t>
  </si>
  <si>
    <t>Recoverable Outgoings</t>
  </si>
  <si>
    <t>% of Net Outgoings Recovered</t>
  </si>
  <si>
    <t>Current Gross Recoveries pa</t>
  </si>
  <si>
    <t>First Expiry Renewal Probability</t>
  </si>
  <si>
    <t>Secondary Expiry Renewal Probability</t>
  </si>
  <si>
    <t>Letting Up Allowance Switch</t>
  </si>
  <si>
    <t>Tenant Incentives Switch</t>
  </si>
  <si>
    <t>Show Rental Reversion Area on Chart</t>
  </si>
  <si>
    <t xml:space="preserve">2.0 - Model Period Flags </t>
  </si>
  <si>
    <t>Period End Dates</t>
  </si>
  <si>
    <t>Month Number</t>
  </si>
  <si>
    <t>Model Year Increment</t>
  </si>
  <si>
    <t>Year Number</t>
  </si>
  <si>
    <t>Calendar Year</t>
  </si>
  <si>
    <t>2.1 - Tenant Flags - Occupancy Flags</t>
  </si>
  <si>
    <t>Overall Lease Period Flag</t>
  </si>
  <si>
    <t>2.2 - Tenant Review Flags</t>
  </si>
  <si>
    <t>Review Frequency (Secondary Tenancies)</t>
  </si>
  <si>
    <t>Next Rev.</t>
  </si>
  <si>
    <t>Lease Review Tenancy 1</t>
  </si>
  <si>
    <t>Lease Review Tenancy 2</t>
  </si>
  <si>
    <t>Lease Review Tenancy 3</t>
  </si>
  <si>
    <t>Lease Review Tenancy 4</t>
  </si>
  <si>
    <t>Lease Review Tenancy 5</t>
  </si>
  <si>
    <t>Lease Review Tenancy 6</t>
  </si>
  <si>
    <t>Lease Review Tenancy 7</t>
  </si>
  <si>
    <t>Lease Review Tenancy 8</t>
  </si>
  <si>
    <t>Lease Review Tenancy 9</t>
  </si>
  <si>
    <t>Lease Review Tenancy 10</t>
  </si>
  <si>
    <t>Overall Lease Review Flag</t>
  </si>
  <si>
    <t>2.3 - Tenant Commencement Flags</t>
  </si>
  <si>
    <t>Commencement Flag Tenancy 1</t>
  </si>
  <si>
    <t>Commencement Flag Tenancy 2</t>
  </si>
  <si>
    <t>Commencement Flag Tenancy 3</t>
  </si>
  <si>
    <t>Commencement Flag Tenancy 4</t>
  </si>
  <si>
    <t>Commencement Flag Tenancy 5</t>
  </si>
  <si>
    <t>Commencement Flag Tenancy 6</t>
  </si>
  <si>
    <t>Commencement Flag Tenancy 7</t>
  </si>
  <si>
    <t>Commencement Flag Tenancy 8</t>
  </si>
  <si>
    <t>Commencement Flag Tenancy 9</t>
  </si>
  <si>
    <t>Commencement Flag Tenancy 10</t>
  </si>
  <si>
    <t>Overall Lease Commencement Flag</t>
  </si>
  <si>
    <t>2.4 - Tenant Expiry Flags</t>
  </si>
  <si>
    <t>Expiry Flag Tenancy 1</t>
  </si>
  <si>
    <t>Expiry Flag Tenancy 2</t>
  </si>
  <si>
    <t>Expiry Flag Tenancy 3</t>
  </si>
  <si>
    <t>Expiry Flag Tenancy 4</t>
  </si>
  <si>
    <t>Expiry Flag Tenancy 5</t>
  </si>
  <si>
    <t>Expiry Flag Tenancy 6</t>
  </si>
  <si>
    <t>Expiry Flag Tenancy 7</t>
  </si>
  <si>
    <t>Expiry Flag Tenancy 8</t>
  </si>
  <si>
    <t>Expiry Flag Tenancy 9</t>
  </si>
  <si>
    <t>Expiry Flag Tenancy 10</t>
  </si>
  <si>
    <t>Overall Lease Expiry Flag</t>
  </si>
  <si>
    <t>2.5 - Market Rent Calculation</t>
  </si>
  <si>
    <t>Selected Base Rent Profile</t>
  </si>
  <si>
    <t>Annual Growth Rate</t>
  </si>
  <si>
    <t>Monthly Compound Growth Rate</t>
  </si>
  <si>
    <t>Market Base Rent per sqm</t>
  </si>
  <si>
    <t>Market Base Rent</t>
  </si>
  <si>
    <t>Market Car Parking Rent per annum</t>
  </si>
  <si>
    <t>Annualised Net Market Base Rent</t>
  </si>
  <si>
    <t xml:space="preserve">3.0 - Passing Income: Base Lease Income </t>
  </si>
  <si>
    <t>3.1 - Lease Review Summary - Current Tenant</t>
  </si>
  <si>
    <t>Commencement Date</t>
  </si>
  <si>
    <t>Market Ratchet Clauses</t>
  </si>
  <si>
    <t>Lease Fixed Review &amp; Manual Override</t>
  </si>
  <si>
    <t>Lease Review Profile Tenancy 1</t>
  </si>
  <si>
    <t>Lease Review Override Flag</t>
  </si>
  <si>
    <t>M or Man</t>
  </si>
  <si>
    <t>Tenancy 1 Commencement</t>
  </si>
  <si>
    <t>Tenancy 1 Commencement Flag</t>
  </si>
  <si>
    <t>Post Tenancy 1 Commencement Flag</t>
  </si>
  <si>
    <t>Base Lease</t>
  </si>
  <si>
    <t>Tenancy 1 Commencement - Base Lease</t>
  </si>
  <si>
    <t>Reviews by growth rate (where applicable)</t>
  </si>
  <si>
    <t>Annual CPI Growth Rate (CY-1)</t>
  </si>
  <si>
    <t>Fixed Growth Rate</t>
  </si>
  <si>
    <t>Reviews by override (where applicable)</t>
  </si>
  <si>
    <t>Annual Base Market Rate Override</t>
  </si>
  <si>
    <t>M</t>
  </si>
  <si>
    <t>Fixed Review Override</t>
  </si>
  <si>
    <t>Man</t>
  </si>
  <si>
    <t>Lease Review Override</t>
  </si>
  <si>
    <t>Lease Review Profile (intermittent calculation)</t>
  </si>
  <si>
    <t>Lease Review Profile (adjusted for overrides)</t>
  </si>
  <si>
    <t>Car Park Lease</t>
  </si>
  <si>
    <t>Tenancy 1 Commencement - Car Park Lease</t>
  </si>
  <si>
    <t>Car Park Growth Rate when Base Lease Override</t>
  </si>
  <si>
    <t>Note: When Base Lease is overridden, Car Park growth rate defaults to market car park growth rate</t>
  </si>
  <si>
    <t>Car Park Lease Profile</t>
  </si>
  <si>
    <t>Consolidated</t>
  </si>
  <si>
    <t>Base Lease Rental Profile - Tenancy 1</t>
  </si>
  <si>
    <t>Car Park Lease Rental Profile - Tenancy 1</t>
  </si>
  <si>
    <t>Annual Lease Rental Profile - Tenancy 1</t>
  </si>
  <si>
    <t>Base Lease Income - Tenancy 1</t>
  </si>
  <si>
    <t>Car Park Lease Income - Tenancy 1</t>
  </si>
  <si>
    <t>Consolidated Lease Income - Tenancy 1</t>
  </si>
  <si>
    <t>3.2 - Lease Review Summary - Future Expiries</t>
  </si>
  <si>
    <t>Tenancy Profile - Tenancies 2-10</t>
  </si>
  <si>
    <t>Tenancy Commencement - Tenancies 2-10</t>
  </si>
  <si>
    <t>Overall Lease Review Flag -Tenancies 2-10</t>
  </si>
  <si>
    <t>Monthly Base Lease Income (Fully Leased)</t>
  </si>
  <si>
    <t>Less:  Vacancies</t>
  </si>
  <si>
    <t>Monthly Base Lease Income - Tenancies 2-10</t>
  </si>
  <si>
    <t>Monthly Car Park Income (Fully Leased)</t>
  </si>
  <si>
    <t>Monthly Car Park Income - Tenancies 2-10</t>
  </si>
  <si>
    <t>Monthly Consolidated Lease Income (Fully Leased)</t>
  </si>
  <si>
    <t>Monthly Consolidated Lease Income - Tenancies 2-10</t>
  </si>
  <si>
    <t>3.3 - Consolidated Lease Income Summary</t>
  </si>
  <si>
    <t>Car Park Income</t>
  </si>
  <si>
    <t>Consolidated Lease Income</t>
  </si>
  <si>
    <t xml:space="preserve">4.0 - Recovered Outgoings </t>
  </si>
  <si>
    <t>Current Tenant Recoveries?</t>
  </si>
  <si>
    <t>Recoveries (Net/Gross) - Current Tenant</t>
  </si>
  <si>
    <t>Recoveries (Net/Gross) - Renewal Tenancies</t>
  </si>
  <si>
    <t>Outgoings Growth Rate</t>
  </si>
  <si>
    <t>Applied Growth Profile</t>
  </si>
  <si>
    <t>Monthly Recoverable Outgoings</t>
  </si>
  <si>
    <t>Annualised Recoverable Outgoings</t>
  </si>
  <si>
    <t>Tenant Proportion of NLA</t>
  </si>
  <si>
    <t>Tenant % of Outgoings Recoverable</t>
  </si>
  <si>
    <t>4.1 - Net Recoveries</t>
  </si>
  <si>
    <t>Current Tenancies</t>
  </si>
  <si>
    <t>Recoveries Flag - Net leases</t>
  </si>
  <si>
    <t>Tenant Proportion of Annualised Outgoings</t>
  </si>
  <si>
    <t>Tenant Proportion of Monthly Outgoings</t>
  </si>
  <si>
    <t>Less:  Vacancy Periods</t>
  </si>
  <si>
    <t>Renewal Tenancies</t>
  </si>
  <si>
    <t>Net Recoveries Flag - Renewal Tenancies</t>
  </si>
  <si>
    <t>Monthly Net Lease Recoveries</t>
  </si>
  <si>
    <t>4.2 - Base Year Lease &amp; Semi Gross Lease Recoveries</t>
  </si>
  <si>
    <t>Gross Recoveries Flag</t>
  </si>
  <si>
    <t>Current Gross Recoveries pa.</t>
  </si>
  <si>
    <t>Tenant 1 Proportion of Recoveries</t>
  </si>
  <si>
    <t>Tenant 1 Base Year Recoveries</t>
  </si>
  <si>
    <t>Annual Increases over Base Year</t>
  </si>
  <si>
    <t>Monthly Increases over Base Year (Fully Leased)</t>
  </si>
  <si>
    <t>Less: Vacancy Periods</t>
  </si>
  <si>
    <t>Monthly Increases over Base Year</t>
  </si>
  <si>
    <t>Monthly Gross Lease Recoveries</t>
  </si>
  <si>
    <t>4.3 - Outgoings Recovered Summary</t>
  </si>
  <si>
    <t>Monthly Outgoings Recovered</t>
  </si>
  <si>
    <t>5.0 - Allowances: New Lease Commissions</t>
  </si>
  <si>
    <t>5.1 - New Lease Commissions - New Lease</t>
  </si>
  <si>
    <t>Commencement Tenant 1</t>
  </si>
  <si>
    <t>Annualised Gross Face Rent</t>
  </si>
  <si>
    <t>New Lease Commission (First Commencement)</t>
  </si>
  <si>
    <t>Leasing Commission</t>
  </si>
  <si>
    <t>5.2 - New Lease Commissions - First Expiry</t>
  </si>
  <si>
    <t>Renewal Probability</t>
  </si>
  <si>
    <t>New Lease Commission (First Expiry)</t>
  </si>
  <si>
    <t>Future Commencement (Tenancy 2)</t>
  </si>
  <si>
    <t>5.3 - New Lease Commissions - Future Expiries</t>
  </si>
  <si>
    <t>Future Commencements (Tenancies 3-10)</t>
  </si>
  <si>
    <t>5.4 - New Lease Commissions Summary</t>
  </si>
  <si>
    <t>Tenancy 1</t>
  </si>
  <si>
    <t>Tenancy 2</t>
  </si>
  <si>
    <t>Tenancy 3-10</t>
  </si>
  <si>
    <t>6.0 - Allowances: Tenant Incentives</t>
  </si>
  <si>
    <t>Outstanding Incentives</t>
  </si>
  <si>
    <t>Vacant Space Lease Term</t>
  </si>
  <si>
    <t>Equivalent Rent Free (Months)</t>
  </si>
  <si>
    <t>6.1 - Tenant Incentives - Fitout Contribution</t>
  </si>
  <si>
    <t xml:space="preserve">Annualised Market Base Rent </t>
  </si>
  <si>
    <t>Current Tenant Commencement</t>
  </si>
  <si>
    <t>New Lease Term (Secondary Expiries)</t>
  </si>
  <si>
    <t>Future Commencements</t>
  </si>
  <si>
    <t>Tenancy 2-10 Incentives</t>
  </si>
  <si>
    <t>Tenant Incentives - Fitout Contribution</t>
  </si>
  <si>
    <t>6.2 - Tenant Incentives - Outstanding Incentives (Rent Free)</t>
  </si>
  <si>
    <t>Rent Free Months</t>
  </si>
  <si>
    <t>Rent Free Months (Flag)</t>
  </si>
  <si>
    <t>Tenant 1 Occupancy</t>
  </si>
  <si>
    <t>Overall Flag</t>
  </si>
  <si>
    <t>Up Front Amount</t>
  </si>
  <si>
    <t>Rent Free Amount Applied</t>
  </si>
  <si>
    <t>Rent Free %</t>
  </si>
  <si>
    <t>Rent Free % Applied</t>
  </si>
  <si>
    <t>Tenant Incentives - Outstanding Incentives</t>
  </si>
  <si>
    <t>6.4 - Tenant Incentives Summary</t>
  </si>
  <si>
    <t>Total Tenant Incentives</t>
  </si>
  <si>
    <t xml:space="preserve">7.0 - Allowances: Capital Expenditure on Expiry/Renewal </t>
  </si>
  <si>
    <t>7.1 - Capital Upgrades on Expiry/Renewal</t>
  </si>
  <si>
    <t>Capital Upgrades on Expiry Flag</t>
  </si>
  <si>
    <t>Capital Upgrades on Renewals Flag</t>
  </si>
  <si>
    <t>Capital Upgrade on Expiry</t>
  </si>
  <si>
    <t>Capital Upgrade on Renewal</t>
  </si>
  <si>
    <t>Capex Annualised Growth Profile</t>
  </si>
  <si>
    <t>Capex Monthly Growth Rate</t>
  </si>
  <si>
    <t>Expiry Flags - Tenancy 1</t>
  </si>
  <si>
    <t>Capital Upgrades on Expiry - Tenancy 1</t>
  </si>
  <si>
    <t>Commencement Flags - Tenancy 2</t>
  </si>
  <si>
    <t>Expiry Flags - Tenancy 2-10</t>
  </si>
  <si>
    <t>Commencement Flags - Tenancy 1,3-10</t>
  </si>
  <si>
    <t xml:space="preserve">8.0 - Letting Up Allowance </t>
  </si>
  <si>
    <t>Letting Up Allowance</t>
  </si>
  <si>
    <t>Flags</t>
  </si>
  <si>
    <t xml:space="preserve">1.0 - Outgoings </t>
  </si>
  <si>
    <t>Monthly Statutory Expenses</t>
  </si>
  <si>
    <t>Monthly Operating Expenses</t>
  </si>
  <si>
    <t>Monthly Non-Recoverable Outgoings</t>
  </si>
  <si>
    <t>Total Monthly Outgoings</t>
  </si>
  <si>
    <t xml:space="preserve">2.0 - Building Capex Allowances </t>
  </si>
  <si>
    <t>2.1 -  Fixed Contribution</t>
  </si>
  <si>
    <t>Fixed Contribution Flag</t>
  </si>
  <si>
    <t>Per Annum Base Amount</t>
  </si>
  <si>
    <t>Capex Growth Flag</t>
  </si>
  <si>
    <t>Per Period Amount</t>
  </si>
  <si>
    <t>2.2 - Sinking Fund</t>
  </si>
  <si>
    <t>Sinking Fund Flag</t>
  </si>
  <si>
    <t>Annual Sinking Fund Amount</t>
  </si>
  <si>
    <t>2.3 - Start of Period</t>
  </si>
  <si>
    <t>Specific Capex Flag</t>
  </si>
  <si>
    <t>Fixed amount - Specified Dates</t>
  </si>
  <si>
    <t>2.4 - Total</t>
  </si>
  <si>
    <t>Fixed Contributions</t>
  </si>
  <si>
    <t>Sinking Fund Contributions</t>
  </si>
  <si>
    <t>Specified Dates</t>
  </si>
  <si>
    <t>Total Capex</t>
  </si>
  <si>
    <t>3.0 - Capex Deducted from Capitalisation Value</t>
  </si>
  <si>
    <t>Capitalisation Deduction Flag</t>
  </si>
  <si>
    <t>Duration of PV Calculation</t>
  </si>
  <si>
    <t>Discount Rate</t>
  </si>
  <si>
    <t>Discount Factor</t>
  </si>
  <si>
    <t>Timing Factor</t>
  </si>
  <si>
    <t>Timing Flag</t>
  </si>
  <si>
    <t>Expiry/Renewal Capex Year 1</t>
  </si>
  <si>
    <t>Building Capex Year 1</t>
  </si>
  <si>
    <t>PV of Total Capex</t>
  </si>
  <si>
    <t xml:space="preserve">4.0 - Additional Income </t>
  </si>
  <si>
    <t>4.1 - Additional Income: Source 1 - 6</t>
  </si>
  <si>
    <t>Type Of Income</t>
  </si>
  <si>
    <t>Monthly Growth Rate</t>
  </si>
  <si>
    <t>Growth Factor</t>
  </si>
  <si>
    <t>3.2 - Summary of Additional Income for DCF</t>
  </si>
  <si>
    <t xml:space="preserve">Total Additional Income </t>
  </si>
  <si>
    <t>Additional Annualised Passing Income</t>
  </si>
  <si>
    <t>Discount Rate/Cap Rate for Other Income (Cap Analysis)</t>
  </si>
  <si>
    <t>p.a.</t>
  </si>
  <si>
    <t>p.m.</t>
  </si>
  <si>
    <t>cap</t>
  </si>
  <si>
    <t>Discount Factors for Cap Analysis</t>
  </si>
  <si>
    <t>Terminal Value</t>
  </si>
  <si>
    <t>Error Check</t>
  </si>
  <si>
    <t>1.0 - Base Lease Income</t>
  </si>
  <si>
    <t>Total Base Lease Income</t>
  </si>
  <si>
    <t>Data Table</t>
  </si>
  <si>
    <t>1.0 - Outgoings Recovered</t>
  </si>
  <si>
    <t>Total Outgoings Recovered</t>
  </si>
  <si>
    <t>1.0 - New Lease Commissions</t>
  </si>
  <si>
    <t>Total New Lease Commissions</t>
  </si>
  <si>
    <t>1.0 - Tenant Incentives</t>
  </si>
  <si>
    <t>1.0 - Gross Market Income</t>
  </si>
  <si>
    <t>Gross Market Income</t>
  </si>
  <si>
    <t>1.0 - Letting Up Allowances</t>
  </si>
  <si>
    <t>Total Letting Up Allowances</t>
  </si>
  <si>
    <t>1.0 - Capital Upgrades on Expiry/Renewal</t>
  </si>
  <si>
    <t>Total Capital Upgrades on Expiry/Renewal</t>
  </si>
  <si>
    <t>Period Start Dates</t>
  </si>
  <si>
    <t>Days in Period</t>
  </si>
  <si>
    <t>Cumulative Time Factor</t>
  </si>
  <si>
    <t>1.0 - Building Summary: Monthly Cash Flow</t>
  </si>
  <si>
    <t>Annualised Gross Market Income</t>
  </si>
  <si>
    <t>Gross Lease Income</t>
  </si>
  <si>
    <t>Gross Passing Rental</t>
  </si>
  <si>
    <t>Additional Income (CF Building)</t>
  </si>
  <si>
    <t>Non-Recoverable Expenses</t>
  </si>
  <si>
    <t>Net Expenses</t>
  </si>
  <si>
    <t>Net Cash Flow (Pre-Capex)</t>
  </si>
  <si>
    <t>Building Capex: Fixed Contributions</t>
  </si>
  <si>
    <t>Building Capex: Sinking Fund Contributions</t>
  </si>
  <si>
    <t>Building Capex: Specified Dates</t>
  </si>
  <si>
    <t>Tenant Capital Upgrades on Expiry/Renewal</t>
  </si>
  <si>
    <t>Net Cash Flow</t>
  </si>
  <si>
    <t>2.0 - Building Summary: Annual Cash Flows</t>
  </si>
  <si>
    <t>Gross Market Income (Model Year End)</t>
  </si>
  <si>
    <t>Total Allowances</t>
  </si>
  <si>
    <t>Running Yield (Pre-Capex)</t>
  </si>
  <si>
    <t>3.0 - Discounted Cash Flows (DCF)</t>
  </si>
  <si>
    <t>3.1 - DCF Analysis</t>
  </si>
  <si>
    <t>DCF - Discount Factor (End of Period)</t>
  </si>
  <si>
    <t>DCF - Current Period</t>
  </si>
  <si>
    <t>Running Net Cash Flow Valuation</t>
  </si>
  <si>
    <t>3.2 - Terminal Value Analysis</t>
  </si>
  <si>
    <t>Terminal Value Flag</t>
  </si>
  <si>
    <t>Annualised Gross Market Rental (Next month)</t>
  </si>
  <si>
    <t>Annualised Outgoings (Current year)</t>
  </si>
  <si>
    <t>Net Income</t>
  </si>
  <si>
    <t>Rental Reversions for CY+1</t>
  </si>
  <si>
    <t>Additional Income</t>
  </si>
  <si>
    <t>Manual Adjustments</t>
  </si>
  <si>
    <t>Gross Realisation</t>
  </si>
  <si>
    <t>Selling Costs</t>
  </si>
  <si>
    <t>Terminal Value Prior to Discounting</t>
  </si>
  <si>
    <t>Discounted Terminal Value</t>
  </si>
  <si>
    <t>3.3 - NPV - All Periods</t>
  </si>
  <si>
    <t>DCF - All Periods (Cumulative)</t>
  </si>
  <si>
    <t>Discounted Terminal Value (Next Period)</t>
  </si>
  <si>
    <t>Running NPV</t>
  </si>
  <si>
    <t>Graph Data</t>
  </si>
  <si>
    <t>3.5 - NPV - Sensitivity Analysis</t>
  </si>
  <si>
    <t>Discount Factor - DCF</t>
  </si>
  <si>
    <t>DCF * Timing Flag</t>
  </si>
  <si>
    <t>Terminal Value * Timing Flag</t>
  </si>
  <si>
    <t>Discounted Terminal Value * Timing Flag</t>
  </si>
  <si>
    <t>Acquisition Costs</t>
  </si>
  <si>
    <t>NPV</t>
  </si>
  <si>
    <t>DCF</t>
  </si>
  <si>
    <t>TV</t>
  </si>
  <si>
    <t>Present Value of Cash Flow</t>
  </si>
  <si>
    <t>Less Purchase Costs</t>
  </si>
  <si>
    <t>Capital Value</t>
  </si>
  <si>
    <t>3.6 - DCF  - Sensitivity Analysis</t>
  </si>
  <si>
    <t>PV_Cash Flows</t>
  </si>
  <si>
    <t>4.0 IRR Analysis</t>
  </si>
  <si>
    <t>4.1 - IRR (Internal Rate of Return)</t>
  </si>
  <si>
    <t xml:space="preserve">Acquisition Costs % </t>
  </si>
  <si>
    <t>Acquisition Costs Applied</t>
  </si>
  <si>
    <t>Date Of Cash Flow</t>
  </si>
  <si>
    <t>Total Cost of Purchase</t>
  </si>
  <si>
    <t>Total Cash Flow</t>
  </si>
  <si>
    <t>IRR</t>
  </si>
  <si>
    <t>4.2 - IRR Partitioning</t>
  </si>
  <si>
    <t>Cash Flow Flag</t>
  </si>
  <si>
    <t>Year 1 Nominal Cash Flow</t>
  </si>
  <si>
    <t>Average Monthly Year 1 Nominal Cash Flow</t>
  </si>
  <si>
    <t>Average Monthly Year 1 PV Cash Flow</t>
  </si>
  <si>
    <t>PV of Year 1 Cash Flow over 10 Years</t>
  </si>
  <si>
    <t>Growth in Net Cash Flow</t>
  </si>
  <si>
    <t>Discounted Net Cash Flow Growth</t>
  </si>
  <si>
    <t>Equity Recapture</t>
  </si>
  <si>
    <t>Discounted Equity Recapture</t>
  </si>
  <si>
    <t>Net Appreciation</t>
  </si>
  <si>
    <t>Discounted Net Appreciation</t>
  </si>
  <si>
    <t>Estimated Weightings</t>
  </si>
  <si>
    <t>Actual Weightings</t>
  </si>
  <si>
    <t>Weighting</t>
  </si>
  <si>
    <t>IRR%</t>
  </si>
  <si>
    <t>Year 1 Cash Flow</t>
  </si>
  <si>
    <t>Growth In Cash Flow</t>
  </si>
  <si>
    <t>Discounted Net Cash Flow</t>
  </si>
  <si>
    <t>Net Present Value</t>
  </si>
  <si>
    <t>4.3 - IRR (Internal Rate of Return) - Sensitivity Analysis</t>
  </si>
  <si>
    <t xml:space="preserve">AV % </t>
  </si>
  <si>
    <t xml:space="preserve">AV $ </t>
  </si>
  <si>
    <t>AC</t>
  </si>
  <si>
    <t>IRR Cash Flow</t>
  </si>
  <si>
    <t>Sensitivity Analysis</t>
  </si>
  <si>
    <t>1.0 - Capitalisation Analysis</t>
  </si>
  <si>
    <t>1.1 - Capitalisation Value</t>
  </si>
  <si>
    <t>Reversionary Yield Basis</t>
  </si>
  <si>
    <t>Car Parking Market Income</t>
  </si>
  <si>
    <t>Less: Outgoings (Y1)</t>
  </si>
  <si>
    <t>Estimated Net Market Income</t>
  </si>
  <si>
    <t>Less: Vacancy Allowance</t>
  </si>
  <si>
    <t>Less: R&amp;M Allowance</t>
  </si>
  <si>
    <t>Adjusted Net Market Income</t>
  </si>
  <si>
    <t>Core Capitalisation Rate</t>
  </si>
  <si>
    <t>Core Capital Value</t>
  </si>
  <si>
    <t>Adjustments to Core Capital Value</t>
  </si>
  <si>
    <t>Manual Adjustment</t>
  </si>
  <si>
    <t>Adjusted Core Capital Value</t>
  </si>
  <si>
    <t>Rate per sqm of NLA</t>
  </si>
  <si>
    <t>Capitalisation Value</t>
  </si>
  <si>
    <t>Net Market Rent</t>
  </si>
  <si>
    <t>Passing Base Rent</t>
  </si>
  <si>
    <t>Passing Car-Parking Rent</t>
  </si>
  <si>
    <t>Plus Recoveries</t>
  </si>
  <si>
    <t>Less Total Outgoings</t>
  </si>
  <si>
    <t>Net Passing Income</t>
  </si>
  <si>
    <t>Vacant Space Market Rent</t>
  </si>
  <si>
    <t>Gross Passing (Fully Leased)</t>
  </si>
  <si>
    <t>Net Passing (Fully Leased)</t>
  </si>
  <si>
    <t>Net Passing Initial Yield</t>
  </si>
  <si>
    <t>Net Passing Initial Yield - Fully Leased</t>
  </si>
  <si>
    <t xml:space="preserve">Equivalent Market Yield </t>
  </si>
  <si>
    <t>Reversionary Yield</t>
  </si>
  <si>
    <t>Passing/Market Rent Relativity</t>
  </si>
  <si>
    <t>1.3 - Capitalisation Sensitivity</t>
  </si>
  <si>
    <t>2.0 - Capitalisation Analysis: Additional Income</t>
  </si>
  <si>
    <t>2.1 - Summary Values for Source 1 - 6</t>
  </si>
  <si>
    <t>Cap Value</t>
  </si>
  <si>
    <t>Total Adjustment</t>
  </si>
  <si>
    <t>Worksheet names</t>
  </si>
  <si>
    <t>BEDS:</t>
  </si>
  <si>
    <t>Cash Flow Summary - Net Cash Flow</t>
  </si>
  <si>
    <t>Item</t>
  </si>
  <si>
    <t>Year 1</t>
  </si>
  <si>
    <t>Year 2</t>
  </si>
  <si>
    <t>Year 3</t>
  </si>
  <si>
    <t>Year 4</t>
  </si>
  <si>
    <t>Year 5</t>
  </si>
  <si>
    <t>Year 6</t>
  </si>
  <si>
    <t>Year 7</t>
  </si>
  <si>
    <t>Year 8</t>
  </si>
  <si>
    <t>Year 9</t>
  </si>
  <si>
    <t>Year 10</t>
  </si>
  <si>
    <t>Net Cash Flow (Pre-Capital Expenditure)</t>
  </si>
  <si>
    <t>Capital Expenditure</t>
  </si>
  <si>
    <t>Terminal Value at Year 11</t>
  </si>
  <si>
    <t>Terminal Yield / Discount Rate Sensitivity Table</t>
  </si>
  <si>
    <t>Terminal Value (prior to adjustments)</t>
  </si>
  <si>
    <t>Terminal Yield / Adopted Value Sensitivity Table</t>
  </si>
  <si>
    <t>Terminal Value (prior to discounting)</t>
  </si>
  <si>
    <t>NPV Calculation</t>
  </si>
  <si>
    <t>Discounted Cash Flows</t>
  </si>
  <si>
    <t>Terminal Yield</t>
  </si>
  <si>
    <t>DCF Based Market Value</t>
  </si>
  <si>
    <t>DCF Based Market Value (Rounded)</t>
  </si>
  <si>
    <t>Gross Face Base Market Income</t>
  </si>
  <si>
    <t>Adjusted Core Capital Value - Rounded</t>
  </si>
  <si>
    <t>Key Metrics / Valuation Summary</t>
  </si>
  <si>
    <t>Reconciliation of Values</t>
  </si>
  <si>
    <t>Key Metrics</t>
  </si>
  <si>
    <t>Valuation Approach</t>
  </si>
  <si>
    <t>Capitalisation Rate</t>
  </si>
  <si>
    <t xml:space="preserve">Capitalisation of Net Income Approach </t>
  </si>
  <si>
    <t>Key Valuation Metrics</t>
  </si>
  <si>
    <t>Metric</t>
  </si>
  <si>
    <t>Quantum</t>
  </si>
  <si>
    <t>Per bed</t>
  </si>
  <si>
    <t>-</t>
  </si>
  <si>
    <t>Net Passing Rent</t>
  </si>
  <si>
    <t>Owner</t>
  </si>
  <si>
    <t>Client</t>
  </si>
  <si>
    <t>Valuer</t>
  </si>
  <si>
    <t>Planning</t>
  </si>
  <si>
    <t>Interest Valued</t>
  </si>
  <si>
    <t>Unencumbered freehold interest subject to existing tenancies</t>
  </si>
  <si>
    <t>Land Area (Approx.)</t>
  </si>
  <si>
    <t>Building Area NLA</t>
  </si>
  <si>
    <t>Building Quality</t>
  </si>
  <si>
    <t>Valuation Approaches</t>
  </si>
  <si>
    <t>Improvement Description</t>
  </si>
  <si>
    <t>Major Bulding Issues</t>
  </si>
  <si>
    <t>Market Comment</t>
  </si>
  <si>
    <t>Rental Profile</t>
  </si>
  <si>
    <t>Passing Income</t>
  </si>
  <si>
    <t>$pa</t>
  </si>
  <si>
    <t>$/m2</t>
  </si>
  <si>
    <t>Other</t>
  </si>
  <si>
    <t>Rec. Outgoings</t>
  </si>
  <si>
    <t>Less Outgoings</t>
  </si>
  <si>
    <t>DCF Analysis</t>
  </si>
  <si>
    <t>Capitalisation Analysis</t>
  </si>
  <si>
    <t>CPI (10yr Average)</t>
  </si>
  <si>
    <t>Net Income Fully Leased</t>
  </si>
  <si>
    <t>Incentive Level (Year 1)</t>
  </si>
  <si>
    <t>Capital Adjustments</t>
  </si>
  <si>
    <t>Disposal/Selling Costs</t>
  </si>
  <si>
    <t>New Lease Term (NLA Weighted)</t>
  </si>
  <si>
    <t>Gross Eff. Rent Growth</t>
  </si>
  <si>
    <t>Passing Yield</t>
  </si>
  <si>
    <t>Nominal Capital Expenditure (10 Years)</t>
  </si>
  <si>
    <t>Weighted Avg. Lease Expiry (Income)</t>
  </si>
  <si>
    <t>Weighted Avg. Lease Expiry (Area)</t>
  </si>
  <si>
    <t>Total PV</t>
  </si>
  <si>
    <t>less Purchase Costs</t>
  </si>
  <si>
    <t>Rate /m² NLA</t>
  </si>
  <si>
    <t>*This executive summary forms part of and should not be used or read independently from the complete report.  Particular attention is drawn to the assumptions and qualifications.</t>
  </si>
  <si>
    <t>Sale Price</t>
  </si>
  <si>
    <t>COPY/PASTE TO PPT. POTENTIALLY PRINT to  PPT</t>
  </si>
  <si>
    <t>Sales Analysis</t>
  </si>
  <si>
    <t>Vendor</t>
  </si>
  <si>
    <t>Purchaser</t>
  </si>
  <si>
    <t>Total NLA</t>
  </si>
  <si>
    <t>Parking</t>
  </si>
  <si>
    <t>Current Vacant Space</t>
  </si>
  <si>
    <t>Land Area</t>
  </si>
  <si>
    <t>Assumptions</t>
  </si>
  <si>
    <t>Analysis</t>
  </si>
  <si>
    <t>Average Compound Growth (10Y - Office)</t>
  </si>
  <si>
    <t>Passing Initial Yield</t>
  </si>
  <si>
    <t>Letting Up Allowance - Retail (10Y Avg)</t>
  </si>
  <si>
    <t>Analysed Market Yield</t>
  </si>
  <si>
    <t>Letting Up Allowance - Office (10Y Avg)</t>
  </si>
  <si>
    <t>10 Yr Internal Rate of Return</t>
  </si>
  <si>
    <t>Tenant Retention Rate (NLA Weighted)</t>
  </si>
  <si>
    <t>Terminal  Yield</t>
  </si>
  <si>
    <t>Cap Ex as % of NOI</t>
  </si>
  <si>
    <r>
      <t>Rate per m</t>
    </r>
    <r>
      <rPr>
        <vertAlign val="superscript"/>
        <sz val="7"/>
        <rFont val="Arial Narrow"/>
        <family val="2"/>
      </rPr>
      <t>2</t>
    </r>
    <r>
      <rPr>
        <sz val="7"/>
        <rFont val="Arial Narrow"/>
        <family val="2"/>
      </rPr>
      <t xml:space="preserve"> of NLA</t>
    </r>
  </si>
  <si>
    <r>
      <t>Rate per m</t>
    </r>
    <r>
      <rPr>
        <vertAlign val="superscript"/>
        <sz val="7"/>
        <rFont val="Arial Narrow"/>
        <family val="2"/>
      </rPr>
      <t>2</t>
    </r>
    <r>
      <rPr>
        <sz val="7"/>
        <rFont val="Arial Narrow"/>
        <family val="2"/>
      </rPr>
      <t xml:space="preserve"> of Land Area</t>
    </r>
  </si>
  <si>
    <t>Average Market Rental</t>
  </si>
  <si>
    <t xml:space="preserve">Net </t>
  </si>
  <si>
    <t>Major Tenants</t>
  </si>
  <si>
    <t>% of NLA</t>
  </si>
  <si>
    <t>Lease Expiry</t>
  </si>
  <si>
    <t>Year Ending</t>
  </si>
  <si>
    <t>No. of</t>
  </si>
  <si>
    <t>Cumulative</t>
  </si>
  <si>
    <t>Tenants</t>
  </si>
  <si>
    <r>
      <t>m</t>
    </r>
    <r>
      <rPr>
        <b/>
        <vertAlign val="superscript"/>
        <sz val="7"/>
        <color rgb="FF7F7E82"/>
        <rFont val="Arial Narrow"/>
        <family val="2"/>
      </rPr>
      <t>2</t>
    </r>
  </si>
  <si>
    <t>Lease Expiration &amp; NOI</t>
  </si>
  <si>
    <t>TOTAL</t>
  </si>
  <si>
    <t>Average Weighted Lease Expiry (by Area)</t>
  </si>
  <si>
    <t>Average Weighted Lease Expiry (by Income)</t>
  </si>
  <si>
    <t>Area (m²)</t>
  </si>
  <si>
    <r>
      <t>$/m</t>
    </r>
    <r>
      <rPr>
        <b/>
        <vertAlign val="superscript"/>
        <sz val="7"/>
        <color rgb="FF7F7E82"/>
        <rFont val="Arial Narrow"/>
        <family val="2"/>
      </rPr>
      <t>2</t>
    </r>
  </si>
  <si>
    <t>Net Rent</t>
  </si>
  <si>
    <t>NET INCOME (ex add inc)</t>
  </si>
  <si>
    <t>NET INCOME (incl add inc)</t>
  </si>
  <si>
    <t>Comments</t>
  </si>
  <si>
    <t>Our analysis has relied upon information provided to us, and while this information is considered reliable, we are unable to guarantee its accuracy. In our analysis, we have forecast future income values for analytical purposes only, with these figures no</t>
  </si>
  <si>
    <t>Premium</t>
  </si>
  <si>
    <t>Our analysis has relied upon information provided to us, and while this information is considered reliable, we are unable to guarantee its accuracy. In our analysis, we have forecast future income values for analytical purposes only.</t>
  </si>
  <si>
    <t>Major Tenant Profile -Top 10 by area</t>
  </si>
  <si>
    <t>Tenant</t>
  </si>
  <si>
    <t>NLA m²</t>
  </si>
  <si>
    <t>% by NLA</t>
  </si>
  <si>
    <t>Car Parks</t>
  </si>
  <si>
    <t>NLA Breakdown</t>
  </si>
  <si>
    <t>Major Tenant Profile -Top 10 by income</t>
  </si>
  <si>
    <t>Average Rates</t>
  </si>
  <si>
    <t>Gross Passing Inocme</t>
  </si>
  <si>
    <t>Rental($/m²)</t>
  </si>
  <si>
    <t>Car Parks ($/bay/month)</t>
  </si>
  <si>
    <t>Year End</t>
  </si>
  <si>
    <t>No. of Tenants</t>
  </si>
  <si>
    <t>Lease Expiry Profile</t>
  </si>
  <si>
    <t>% Expiring</t>
  </si>
  <si>
    <t>Weighted Average Lease Duration By Income</t>
  </si>
  <si>
    <t>Weighted Average Lease Duration By Area</t>
  </si>
  <si>
    <t>Composition - Industry Type</t>
  </si>
  <si>
    <t>Gross Passing</t>
  </si>
  <si>
    <t>Usage Type</t>
  </si>
  <si>
    <t>m²</t>
  </si>
  <si>
    <t>Accuracy</t>
  </si>
  <si>
    <t>Composition - Usage Type</t>
  </si>
  <si>
    <t>Composition - Other Income</t>
  </si>
  <si>
    <t>Name</t>
  </si>
  <si>
    <t>Amount pa.</t>
  </si>
  <si>
    <t>Discounted Cash Flow Analysis</t>
  </si>
  <si>
    <t>Lease Income</t>
  </si>
  <si>
    <t>RUNNING YIELD PRE-CAPEX</t>
  </si>
  <si>
    <t>Summary Graph</t>
  </si>
  <si>
    <t>NET INCOME</t>
  </si>
  <si>
    <t>TERMINAL VALUE PRIOR TO DISCOUNTING</t>
  </si>
  <si>
    <t>NPV Sensitivity</t>
  </si>
  <si>
    <t>DCF BASED MARKET VALUE</t>
  </si>
  <si>
    <t>IRR Calculation</t>
  </si>
  <si>
    <t>IRR Sensitivity</t>
  </si>
  <si>
    <t>TOTAL COST OF PURCHASE</t>
  </si>
  <si>
    <t>* DCF assumes end of period discounting</t>
  </si>
  <si>
    <t>ESTIMATED NET MARKET INCOME</t>
  </si>
  <si>
    <t>CORE CAPITAL VALUE</t>
  </si>
  <si>
    <t>y</t>
  </si>
  <si>
    <t>x</t>
  </si>
  <si>
    <t>Core Cap Value</t>
  </si>
  <si>
    <t>DCF Value</t>
  </si>
  <si>
    <t>ADJUSTED CORE CAPITAL VALUE</t>
  </si>
  <si>
    <t>ADJUSTED CORE CAPITAL VALUE - Rounded</t>
  </si>
  <si>
    <t>Net Passing</t>
  </si>
  <si>
    <t>Tenancy Summary</t>
  </si>
  <si>
    <t>TENANCY DETAILS</t>
  </si>
  <si>
    <t>LEASE PARTICULARS</t>
  </si>
  <si>
    <t>RENTAL INCOME</t>
  </si>
  <si>
    <t>Building Details</t>
  </si>
  <si>
    <t>Tenant Details</t>
  </si>
  <si>
    <t>Passing Rent</t>
  </si>
  <si>
    <t>Gross Passing Rent Rent</t>
  </si>
  <si>
    <t>Lease Type</t>
  </si>
  <si>
    <t>Options</t>
  </si>
  <si>
    <t>Annual Reviews</t>
  </si>
  <si>
    <t>Passing Rent $ p.a.</t>
  </si>
  <si>
    <r>
      <t>$ per m</t>
    </r>
    <r>
      <rPr>
        <b/>
        <vertAlign val="superscript"/>
        <sz val="7"/>
        <color rgb="FF7F7E82"/>
        <rFont val="Arial Narrow"/>
        <family val="2"/>
      </rPr>
      <t>2</t>
    </r>
  </si>
  <si>
    <t>Parking        $ p.a.</t>
  </si>
  <si>
    <t>$ per pcm</t>
  </si>
  <si>
    <t xml:space="preserve">Total Gross Passing Rent </t>
  </si>
  <si>
    <t>Market Rental Profile</t>
  </si>
  <si>
    <t>Tenant By Tenant Detail</t>
  </si>
  <si>
    <t>Lease Assumptions</t>
  </si>
  <si>
    <t>Market Rent Particluars</t>
  </si>
  <si>
    <t>Gross Passing Rent</t>
  </si>
  <si>
    <t>Profile</t>
  </si>
  <si>
    <t>Basis</t>
  </si>
  <si>
    <t>Lease term</t>
  </si>
  <si>
    <t>Renewal Probablity</t>
  </si>
  <si>
    <t>Average Growth Rate</t>
  </si>
  <si>
    <t>Renewal Leasing Commission</t>
  </si>
  <si>
    <t>New Leasing Commission</t>
  </si>
  <si>
    <t>Capital Expenditure on Expiry</t>
  </si>
  <si>
    <t>$ p.a.</t>
  </si>
  <si>
    <r>
      <t>$ per m</t>
    </r>
    <r>
      <rPr>
        <vertAlign val="superscript"/>
        <sz val="7"/>
        <rFont val="Arial Narrow"/>
        <family val="2"/>
      </rPr>
      <t>2</t>
    </r>
  </si>
  <si>
    <t>TOTALS</t>
  </si>
  <si>
    <t>Tenancy Cash Flow - Annual</t>
  </si>
  <si>
    <t>TOTAL BASE LEASE INCOME</t>
  </si>
  <si>
    <t>TOTAL OUTGOINGS RECOVERED</t>
  </si>
  <si>
    <t>TOTAL NEW LEASE COMMISSIONS</t>
  </si>
  <si>
    <t>TOTAL INCENTIVES</t>
  </si>
  <si>
    <t>TOTAL CAPITAL UPGRADES</t>
  </si>
  <si>
    <t>TOTAL MARKET RENT</t>
  </si>
  <si>
    <t>~</t>
  </si>
  <si>
    <t>Effective</t>
  </si>
  <si>
    <t>% Gross</t>
  </si>
  <si>
    <t>% Net</t>
  </si>
  <si>
    <t>Current</t>
  </si>
  <si>
    <t>3-year</t>
  </si>
  <si>
    <t>5-year</t>
  </si>
  <si>
    <t>10-year</t>
  </si>
  <si>
    <t>Discounted Cash Flow - Growth Projections</t>
  </si>
  <si>
    <t>Growth Profile</t>
  </si>
  <si>
    <t>Avg %</t>
  </si>
  <si>
    <t>Discounted Cash Flow - Vacant Space Profiles</t>
  </si>
  <si>
    <t>Profiles</t>
  </si>
  <si>
    <t>Tenant Incentives (%) on Secondary Expiries</t>
  </si>
  <si>
    <t>Tenancy Cash Flow - Monthly</t>
  </si>
  <si>
    <t>Current Passing Income</t>
  </si>
  <si>
    <t>Total Income</t>
  </si>
  <si>
    <t>Plus: Recoverable Outgoings</t>
  </si>
  <si>
    <t>TOTAL GROSS PASSING INCOME</t>
  </si>
  <si>
    <t>Less: Budgeted Outgoings</t>
  </si>
  <si>
    <t>NET PASSING INCOME</t>
  </si>
  <si>
    <t>Passing Income (Fully Leased)</t>
  </si>
  <si>
    <t>Income On Vacant Space</t>
  </si>
  <si>
    <t>Income On Vacant Car Parking</t>
  </si>
  <si>
    <t>NET PASSING INCOME (FULLY LEASED)</t>
  </si>
  <si>
    <t>TOTAL MARKET INCOME</t>
  </si>
  <si>
    <t>NET MARKET INCOME</t>
  </si>
  <si>
    <t>GROSS INCOME</t>
  </si>
  <si>
    <t>Outgoings Summary</t>
  </si>
  <si>
    <t>Applied Input</t>
  </si>
  <si>
    <t>SUB-TOTAL</t>
  </si>
  <si>
    <t>TOTAL RECOVERABLE</t>
  </si>
  <si>
    <t>Non-Recoverables</t>
  </si>
  <si>
    <t>TOTAL OUTGOINGS</t>
  </si>
  <si>
    <t>Outgoings Comparison</t>
  </si>
  <si>
    <t>Capital Expenditure Summary</t>
  </si>
  <si>
    <t>Sinking Fund Contribution</t>
  </si>
  <si>
    <t>Capex on Expiry/Renewal</t>
  </si>
  <si>
    <t>TOTAL CAP. EXPENDITURE</t>
  </si>
  <si>
    <t>Capital Expenditure Forecast</t>
  </si>
  <si>
    <t xml:space="preserve">Sinking Fund </t>
  </si>
  <si>
    <t>Specified Date</t>
  </si>
  <si>
    <t>Capital Upgrades</t>
  </si>
  <si>
    <t xml:space="preserve">Vacancy </t>
  </si>
  <si>
    <t>Usage</t>
  </si>
  <si>
    <t>Market Rental Rate</t>
  </si>
  <si>
    <t>Annual Rent</t>
  </si>
  <si>
    <t xml:space="preserve">Tenant Name </t>
  </si>
  <si>
    <t>Nominal Amount</t>
  </si>
  <si>
    <t>PV Amount</t>
  </si>
  <si>
    <t>Discounted Cash Flow - Transaction Costs</t>
  </si>
  <si>
    <t>Transaction Costs</t>
  </si>
  <si>
    <t>$</t>
  </si>
  <si>
    <t>Discounted Cash Flow - Present Value</t>
  </si>
  <si>
    <t>Discounted Cash Flow - Sensitivity Analysis</t>
  </si>
  <si>
    <t>Static Investment Approach - Calculation Summary</t>
  </si>
  <si>
    <t>Calculation Summary</t>
  </si>
  <si>
    <t>EST. NET MARKET INCOME</t>
  </si>
  <si>
    <t>ADJUSTED NET MARKET INCOME</t>
  </si>
  <si>
    <t>Adjustments to Core Capital Value:</t>
  </si>
  <si>
    <t>ADJ CORE CAPITAL VALUE</t>
  </si>
  <si>
    <t>Discounted Cash Flow Apprach</t>
  </si>
  <si>
    <t>Direct Comparison</t>
  </si>
  <si>
    <t>Equated Reversionary Market Yield</t>
  </si>
  <si>
    <t>Rate per square metre of Net Lettable Area</t>
  </si>
  <si>
    <t>Blank Sheet</t>
  </si>
  <si>
    <t>Pencil Valuation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</si>
</sst>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6">
    <numFmt numFmtId="5" formatCode="&quot;$&quot;#,##0;\-&quot;$&quot;#,##0"/>
    <numFmt numFmtId="6" formatCode="&quot;$&quot;#,##0;[Red]\-&quot;$&quot;#,##0"/>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d\-mmm\-yyyy"/>
    <numFmt numFmtId="166" formatCode="_-* #,##0_-;\-* #,##0_-;_-* &quot;-&quot;??_-;_-@_-"/>
    <numFmt numFmtId="167" formatCode="#,##0_)\ ;[Red]\(#,##0\);&quot;- &quot;\ "/>
    <numFmt numFmtId="168" formatCode="#,##0_);[Red]\(#,##0\);&quot;- &quot;\ "/>
    <numFmt numFmtId="169" formatCode="0.0%"/>
    <numFmt numFmtId="170" formatCode="#"/>
    <numFmt numFmtId="171" formatCode="#,##0.0\ &quot;years&quot;;;;"/>
    <numFmt numFmtId="172" formatCode="#,###\ &quot;Years&quot;"/>
    <numFmt numFmtId="173" formatCode="&quot;$&quot;#,##0"/>
    <numFmt numFmtId="174" formatCode="#\ &quot;Months&quot;"/>
    <numFmt numFmtId="175" formatCode="#0.0\ &quot;months&quot;"/>
    <numFmt numFmtId="176" formatCode="&quot;+/-&quot;\ 0.00%"/>
    <numFmt numFmtId="177" formatCode="#,##0.00\ &quot;sqm&quot;;"/>
    <numFmt numFmtId="178" formatCode="dd\-mmm\-yy"/>
    <numFmt numFmtId="179" formatCode="&quot;$&quot;#,##0\ &quot;/ sqm&quot;;;&quot;&quot;;"/>
    <numFmt numFmtId="180" formatCode="&quot;Year&quot;\ #"/>
    <numFmt numFmtId="181" formatCode="&quot;$&quot;#,##0;\(&quot;$&quot;#,###\)"/>
    <numFmt numFmtId="182" formatCode="&quot;Year &quot;#"/>
    <numFmt numFmtId="183" formatCode="#,##0.00_ ;\-#,##0.00\ "/>
    <numFmt numFmtId="184" formatCode="&quot;Calendar Year&quot;\ ##"/>
    <numFmt numFmtId="185" formatCode="&quot;Yes&quot;;&quot;***&quot;;&quot;No&quot;"/>
    <numFmt numFmtId="186" formatCode="&quot;$&quot;#,##0_)\ ;\(&quot;$&quot;#,##0\);&quot;- &quot;\ "/>
    <numFmt numFmtId="187" formatCode="#0\ &quot;months&quot;"/>
    <numFmt numFmtId="188" formatCode="&quot;Calendar Year&quot;\ ##\ &quot; &amp; onwards&quot;"/>
    <numFmt numFmtId="189" formatCode="&quot; Tenancy&quot;\ #"/>
    <numFmt numFmtId="190" formatCode="#,##0_);\(#,##0\)\ ;&quot;- &quot;\ "/>
    <numFmt numFmtId="191" formatCode="&quot;$&quot;#,##0\ &quot;p.a.&quot;"/>
    <numFmt numFmtId="192" formatCode="#,###.0\ &quot;Years&quot;"/>
    <numFmt numFmtId="193" formatCode="&quot;$&quot;#,##0.0&quot;m²&quot;;"/>
    <numFmt numFmtId="194" formatCode="#\ &quot;Tenants&quot;"/>
    <numFmt numFmtId="195" formatCode="&quot;$&quot;#,##0.0\ &quot;/m²&quot;;;&quot;&quot;;"/>
    <numFmt numFmtId="196" formatCode="0.0000"/>
    <numFmt numFmtId="197" formatCode="#,##0.0\ &quot;/m²&quot;;;&quot;&quot;;"/>
    <numFmt numFmtId="198" formatCode="_-* #,##0_-;[Red]\(\ #,##0\);_-* &quot;-&quot;??_-;_-@_-"/>
    <numFmt numFmtId="199" formatCode="&quot;On&quot;;;&quot;Off&quot;"/>
    <numFmt numFmtId="200" formatCode="&quot;$&quot;#,##0_);\(&quot;$&quot;#,##0\);&quot;- &quot;\ "/>
    <numFmt numFmtId="201" formatCode="_-* #,##0.000_-;\-* #,##0.000_-;_-* &quot;-&quot;??_-;_-@_-"/>
    <numFmt numFmtId="202" formatCode="_-* #,##0.0000_-;\-* #,##0.0000_-;_-* &quot;-&quot;??_-;_-@_-"/>
    <numFmt numFmtId="203" formatCode="#\ &quot;Years&quot;"/>
    <numFmt numFmtId="204" formatCode="d\ mmmm\ yyyy"/>
    <numFmt numFmtId="205" formatCode="#,##0.0&quot;/m²&quot;"/>
    <numFmt numFmtId="206" formatCode="#,##0.00&quot;m²&quot;;;&quot;&quot;;"/>
    <numFmt numFmtId="207" formatCode="#,##0.00&quot;m²&quot;"/>
    <numFmt numFmtId="208" formatCode="&quot;$&quot;#,##0;\(&quot;$&quot;#,##0\)"/>
    <numFmt numFmtId="209" formatCode="&quot;$&quot;#,##0.0"/>
    <numFmt numFmtId="210" formatCode="#,##0&quot;m²&quot;;;0&quot;m²&quot;;"/>
    <numFmt numFmtId="211" formatCode="&quot;Year&quot;\ ##"/>
    <numFmt numFmtId="212" formatCode="&quot;Year&quot;\ ##\ &quot; &amp; onwards&quot;"/>
    <numFmt numFmtId="213" formatCode="#,##0.0\ &quot;years&quot;"/>
    <numFmt numFmtId="214" formatCode="#,##0.00\ &quot;years&quot;"/>
    <numFmt numFmtId="215" formatCode="&quot;$&quot;#,##0.0&quot;/m²&quot;;"/>
    <numFmt numFmtId="216" formatCode="&quot;Error&quot;;&quot;Error&quot;;&quot;Ok&quot;"/>
    <numFmt numFmtId="217" formatCode="&quot;(&quot;0.0%&quot;)&quot;"/>
    <numFmt numFmtId="218" formatCode="&quot;Previous Year&quot;\ ##"/>
    <numFmt numFmtId="219" formatCode="_-* #,##0.000000_-;\-* #,##0.000000_-;_-* &quot;-&quot;??_-;_-@_-"/>
    <numFmt numFmtId="220" formatCode="#,##0;\(#,##0\)"/>
    <numFmt numFmtId="221" formatCode="&quot;$&quot;#,##0.00;\(&quot;$&quot;#,##0.00\)"/>
    <numFmt numFmtId="222" formatCode="0.00_)"/>
    <numFmt numFmtId="223" formatCode="0.00%;\(0.00%\)"/>
    <numFmt numFmtId="224" formatCode="_-* #,##0.00_-;\(#,##0.00\);_-* &quot;-&quot;??_-;_-@_-"/>
    <numFmt numFmtId="225" formatCode="[$$-C09]#,##0;[Red][$$-C09]#,##0"/>
    <numFmt numFmtId="226" formatCode="#,##0&quot;m²&quot;"/>
    <numFmt numFmtId="227" formatCode="##0.0\ &quot;years&quot;;"/>
    <numFmt numFmtId="228" formatCode="[$$-C09]#,##0.00;[Red][$$-C09]#,##0.00"/>
    <numFmt numFmtId="229" formatCode="#0.0"/>
    <numFmt numFmtId="230" formatCode="&quot;$&quot;#,##0&quot;/m²&quot;"/>
    <numFmt numFmtId="231" formatCode="&quot;$&quot;#,##0.0;\(&quot;$&quot;#,##0.0\)"/>
    <numFmt numFmtId="232" formatCode="0.0\ &quot;Months&quot;"/>
    <numFmt numFmtId="233" formatCode="#.0&quot; Years&quot;"/>
    <numFmt numFmtId="234" formatCode="&quot;$&quot;#,##0.00"/>
    <numFmt numFmtId="235" formatCode="0.00\ &quot;Years&quot;"/>
    <numFmt numFmtId="236" formatCode="&quot;$&quot;#,##0;\(&quot;$&quot;#,##0\);&quot;$&quot;0"/>
    <numFmt numFmtId="237" formatCode="#,##0.0&quot;m²&quot;;;0.0&quot;m²&quot;;"/>
    <numFmt numFmtId="238" formatCode="&quot;Yes&quot;;;&quot;No&quot;"/>
    <numFmt numFmtId="239" formatCode="mmmm"/>
    <numFmt numFmtId="240" formatCode="yyyy"/>
    <numFmt numFmtId="241" formatCode="&quot;Source &quot;#"/>
    <numFmt numFmtId="242" formatCode="&quot; Source &quot;#"/>
    <numFmt numFmtId="243" formatCode="[$-C09]dd\-mmm\-yy;@"/>
    <numFmt numFmtId="244" formatCode="&quot;Y&quot;#"/>
    <numFmt numFmtId="245" formatCode="&quot;Period &quot;#"/>
    <numFmt numFmtId="246" formatCode="0&quot; Spaces&quot;"/>
    <numFmt numFmtId="247" formatCode="d\-mmm\-yyyy;;"/>
    <numFmt numFmtId="248" formatCode="&quot;Profile &quot;\ #"/>
    <numFmt numFmtId="249" formatCode="#.00&quot; Years&quot;"/>
    <numFmt numFmtId="250" formatCode="0.0\ &quot;Years&quot;"/>
    <numFmt numFmtId="251" formatCode="&quot;$&quot;#,##0;\(&quot;$&quot;#,##0\);&quot;- &quot;\ "/>
    <numFmt numFmtId="252" formatCode="dd\ mmmm\ yyyy"/>
    <numFmt numFmtId="253" formatCode="0.0;\-0.0;\-"/>
    <numFmt numFmtId="254" formatCode="0.0"/>
    <numFmt numFmtId="255" formatCode="&quot;$&quot;#,##0_);\(&quot;$&quot;#,##0\)\,\-"/>
    <numFmt numFmtId="256" formatCode="&quot;$&quot;#,##0&quot; per m²&quot;"/>
    <numFmt numFmtId="257" formatCode="&quot;$&quot;#,##0&quot;*&quot;;[Red]\-&quot;$&quot;#&quot;*&quot;\,##0&quot;*&quot;"/>
    <numFmt numFmtId="258" formatCode="[$-409]d\-mmm\-yy;@"/>
    <numFmt numFmtId="259" formatCode="[$-1409]d\ mmmm\ yyyy;@"/>
    <numFmt numFmtId="260" formatCode="&quot;$&quot;#,##0.0&quot; pcm&quot;;"/>
    <numFmt numFmtId="261" formatCode="&quot;$&quot;#,##0_);\(&quot;$&quot;#,##0\);&quot;-&quot;"/>
    <numFmt numFmtId="262" formatCode="#;\(#\);&quot;-&quot;"/>
    <numFmt numFmtId="263" formatCode="dd\ mmm\ yy"/>
    <numFmt numFmtId="264" formatCode="&quot;$&quot;#,##0.0&quot; pcm&quot;;;&quot;-&quot;"/>
    <numFmt numFmtId="265" formatCode="#,##0&quot; m²&quot;"/>
    <numFmt numFmtId="266" formatCode="#,##0.0&quot; m²&quot;"/>
    <numFmt numFmtId="267" formatCode="&quot;$&quot;#,##0.0&quot; /m²&quot;;"/>
    <numFmt numFmtId="268" formatCode="&quot;$&quot;#,##0;\(&quot;$&quot;#,##0\);&quot;&quot;"/>
    <numFmt numFmtId="269" formatCode="0;;"/>
    <numFmt numFmtId="270" formatCode="&quot;$&quot;#,##0;\(&quot;$&quot;#,##0\);&quot;-&quot;"/>
    <numFmt numFmtId="271" formatCode="0.000"/>
    <numFmt numFmtId="272" formatCode="#,##0.0_);\(#,##0.0\);@_)"/>
    <numFmt numFmtId="273" formatCode="#,##0.0&quot; Years&quot;;;0.0&quot; Years&quot;;"/>
    <numFmt numFmtId="274" formatCode="#,##0.0&quot; Months&quot;;;0.0&quot; Months&quot;;"/>
    <numFmt numFmtId="275" formatCode="#,##0&quot;-Year&quot;;;0&quot;-Year&quot;;"/>
    <numFmt numFmtId="276" formatCode="#,##0.00&quot;m²&quot;;;0.00&quot;m²&quot;;"/>
    <numFmt numFmtId="277" formatCode="#,##0_);\(#,##0\);@_)"/>
    <numFmt numFmtId="278" formatCode="_(&quot;$&quot;#,##0_);_(&quot;$&quot;#,##0\);_(&quot;-&quot;_);_(@_)"/>
    <numFmt numFmtId="279" formatCode="_(0.00%_);_(&quot;-&quot;_)"/>
    <numFmt numFmtId="280" formatCode="0.0_)%;[Red]\(0.0%\);0.0_)%"/>
    <numFmt numFmtId="281" formatCode="#,##0_);[Red]\(#,##0\);\-_)"/>
    <numFmt numFmtId="282" formatCode="#,##0_);\(#,##0\);\-_)"/>
    <numFmt numFmtId="283" formatCode="_(&quot;$&quot;\,##0_);_(&quot;$&quot;\(#,##0\);_(&quot;-&quot;_);_(@_)"/>
    <numFmt numFmtId="284" formatCode="##0;\(&quot;$&quot;#,##0\);&quot;-&quot;"/>
    <numFmt numFmtId="285" formatCode="_(&quot;$&quot;#,##0_);_(&quot;$&quot;\(#,##0\);_(&quot;-&quot;_);_(@_)"/>
    <numFmt numFmtId="286" formatCode="&quot;$&quot;#,##0.0_);\(&quot;$&quot;#,##0.0\);&quot;-&quot;"/>
    <numFmt numFmtId="287" formatCode="&quot;$&quot;#,##0\);\(&quot;$&quot;#,##0\);&quot;-&quot;"/>
    <numFmt numFmtId="288" formatCode="&quot;$&quot;#,##0.0&quot;m²&quot;;\(&quot;$&quot;#,##0.0&quot;m²&quot;\);&quot;-&quot;"/>
    <numFmt numFmtId="289" formatCode="##0.0&quot;m²&quot;;\(##0.0&quot;m²&quot;\);&quot;-&quot;"/>
    <numFmt numFmtId="290" formatCode="&quot;$&quot;#,##0.0\ &quot;/m²&quot;;\(&quot;$&quot;#,##0.0\ &quot;/m²&quot;\);&quot;-&quot;"/>
    <numFmt numFmtId="291" formatCode="##0.00&quot;m²&quot;;\(##0.00&quot;m²&quot;\);&quot;-&quot;"/>
    <numFmt numFmtId="292" formatCode="##0.0&quot;/m²&quot;;\(##0.0&quot;/m²&quot;\);&quot;-&quot;"/>
    <numFmt numFmtId="293" formatCode="&quot;$&quot;#,##0;\(&quot;$&quot;#,###\);&quot;-&quot;"/>
    <numFmt numFmtId="294" formatCode="#,##0&quot;m²&quot;;\(0&quot;m²&quot;\);&quot;-&quot;"/>
    <numFmt numFmtId="295" formatCode="_(#,##0_);_(\(#,##0\);\-_)"/>
    <numFmt numFmtId="296" formatCode="_(#,###_);_(\(#,###\);\-_)"/>
    <numFmt numFmtId="297" formatCode="#,##0_);\(#,##0.0\);@_)"/>
    <numFmt numFmtId="298" formatCode="#,##0&quot;m²&quot;;;&quot;-&quot;"/>
    <numFmt numFmtId="299" formatCode="&quot;$&quot;#,##0_);\(#,##0\);@_)"/>
    <numFmt numFmtId="300" formatCode="###0;\-#,##0"/>
    <numFmt numFmtId="301" formatCode="&quot;$&quot;#,##0&quot;m²&quot;;\(&quot;$&quot;#,##0&quot;m²&quot;\);&quot;-&quot;"/>
    <numFmt numFmtId="302" formatCode="##0&quot;m²&quot;;\(##0&quot;m²&quot;\);&quot;-&quot;"/>
    <numFmt numFmtId="303" formatCode="&quot;$&quot;#,##0&quot; /m²&quot;;"/>
    <numFmt numFmtId="304" formatCode="_(#,###%_);_(\(#,##0\);\-_)"/>
    <numFmt numFmtId="305" formatCode="0%;;&quot;-&quot;"/>
    <numFmt numFmtId="306" formatCode="&quot;$&quot;#,##0\ &quot;/m²&quot;;\(&quot;$&quot;#,##0\ &quot;/m²&quot;\);&quot;-&quot;"/>
    <numFmt numFmtId="307" formatCode="#,##0&quot;m²&quot;;;&quot;-&quot;;"/>
    <numFmt numFmtId="308" formatCode="&quot;$&quot;#,##0&quot;m²&quot;;"/>
    <numFmt numFmtId="309" formatCode="&quot;$&quot;#,##0\ &quot;/m²&quot;;;&quot;&quot;;"/>
    <numFmt numFmtId="310" formatCode="_(&quot;$&quot;#,##0_);_(&quot;$&quot;\(#,##0\);_(&quot;-&quot;?_);_(@_)"/>
    <numFmt numFmtId="311" formatCode="#,###;#,###;&quot;-&quot;"/>
    <numFmt numFmtId="312" formatCode="#,##0%_);\(#,##0%\);@_)"/>
    <numFmt numFmtId="313" formatCode="0.00%;;&quot;-&quot;"/>
    <numFmt numFmtId="314" formatCode="&quot;$&quot;#,##0.00&quot;m²&quot;;;&quot;-&quot;;"/>
    <numFmt numFmtId="315" formatCode="&quot;$&quot;#,##0&quot; /pcm&quot;;"/>
    <numFmt numFmtId="316" formatCode="&quot;$&quot;#,##0_)&quot;/m²&quot;\ ;\(&quot;$&quot;#,##0\);&quot;- &quot;\ "/>
    <numFmt numFmtId="317" formatCode="&quot;$&quot;#,##0.00_)\ ;\(&quot;$&quot;#,##0.00\);&quot;- &quot;\ "/>
    <numFmt numFmtId="318" formatCode="#,##0%;_(\(#,##0\)%;\-_)"/>
    <numFmt numFmtId="319" formatCode="#,##0.00%;_(\(#,##0.00\)%;\-_)"/>
    <numFmt numFmtId="320" formatCode="#,##0.0%;_(\(#,##0.0\)%;\-_)"/>
    <numFmt numFmtId="321" formatCode="&quot;$&quot;#,##0.000_)\ ;\(&quot;$&quot;#,##0.000\);&quot;- &quot;\ "/>
    <numFmt numFmtId="322" formatCode="&quot;$&quot;#,##0;\(&quot;$&quot;#,##0\);\-"/>
  </numFmts>
  <fonts count="135">
    <font>
      <sz val="10"/>
      <name val="Arial"/>
    </font>
    <font>
      <sz val="10"/>
      <color theme="1"/>
      <name val="Arial"/>
      <family val="2"/>
    </font>
    <font>
      <sz val="10"/>
      <name val="Arial"/>
      <family val="2"/>
    </font>
    <font>
      <b/>
      <sz val="10"/>
      <color indexed="9"/>
      <name val="Arial"/>
      <family val="2"/>
    </font>
    <font>
      <u/>
      <sz val="10"/>
      <color indexed="12"/>
      <name val="Arial"/>
      <family val="2"/>
    </font>
    <font>
      <sz val="10"/>
      <name val="Arial"/>
      <family val="2"/>
    </font>
    <font>
      <sz val="10"/>
      <name val="Times New Roman"/>
      <family val="1"/>
    </font>
    <font>
      <sz val="10"/>
      <color indexed="12"/>
      <name val="Arial"/>
      <family val="2"/>
    </font>
    <font>
      <b/>
      <sz val="10"/>
      <name val="Arial Narrow"/>
      <family val="2"/>
    </font>
    <font>
      <sz val="10"/>
      <name val="Arial Narrow"/>
      <family val="2"/>
    </font>
    <font>
      <b/>
      <sz val="10"/>
      <name val="Arial"/>
      <family val="2"/>
    </font>
    <font>
      <sz val="8"/>
      <name val="Arial"/>
      <family val="2"/>
    </font>
    <font>
      <sz val="12"/>
      <name val="Times New Roman"/>
      <family val="1"/>
    </font>
    <font>
      <sz val="10"/>
      <color indexed="12"/>
      <name val="Times New Roman"/>
      <family val="1"/>
    </font>
    <font>
      <sz val="10"/>
      <color indexed="12"/>
      <name val="Arial Narrow"/>
      <family val="2"/>
    </font>
    <font>
      <sz val="10"/>
      <name val="Arial Narrow"/>
      <family val="2"/>
    </font>
    <font>
      <b/>
      <sz val="15"/>
      <color indexed="18"/>
      <name val="Arial Narrow"/>
      <family val="2"/>
    </font>
    <font>
      <b/>
      <sz val="12"/>
      <color indexed="18"/>
      <name val="Arial Narrow"/>
      <family val="2"/>
    </font>
    <font>
      <b/>
      <sz val="10"/>
      <color indexed="8"/>
      <name val="Arial Narrow"/>
      <family val="2"/>
    </font>
    <font>
      <b/>
      <sz val="12"/>
      <color indexed="9"/>
      <name val="Arial"/>
      <family val="2"/>
    </font>
    <font>
      <b/>
      <i/>
      <sz val="16"/>
      <name val="Helv"/>
    </font>
    <font>
      <u/>
      <sz val="10"/>
      <name val="Arial Narrow"/>
      <family val="2"/>
    </font>
    <font>
      <b/>
      <i/>
      <sz val="14"/>
      <color indexed="9"/>
      <name val="Times New Roman"/>
      <family val="1"/>
    </font>
    <font>
      <sz val="10"/>
      <color indexed="10"/>
      <name val="Arial Narrow"/>
      <family val="2"/>
    </font>
    <font>
      <b/>
      <sz val="12"/>
      <name val="Times New Roman"/>
      <family val="1"/>
    </font>
    <font>
      <sz val="7"/>
      <name val="Times New Roman"/>
      <family val="1"/>
    </font>
    <font>
      <sz val="12"/>
      <name val="Symbol"/>
      <family val="1"/>
      <charset val="2"/>
    </font>
    <font>
      <b/>
      <sz val="24"/>
      <name val="Arial"/>
      <family val="2"/>
    </font>
    <font>
      <sz val="11"/>
      <name val="Arial Narrow"/>
      <family val="2"/>
    </font>
    <font>
      <sz val="11"/>
      <name val="Arial"/>
      <family val="2"/>
    </font>
    <font>
      <b/>
      <sz val="10"/>
      <name val="Times New Roman"/>
      <family val="1"/>
    </font>
    <font>
      <u/>
      <sz val="12"/>
      <color indexed="12"/>
      <name val="Arial Narrow"/>
      <family val="2"/>
    </font>
    <font>
      <b/>
      <sz val="11"/>
      <color indexed="9"/>
      <name val="Arial"/>
      <family val="2"/>
    </font>
    <font>
      <sz val="10"/>
      <name val="Calibri"/>
      <family val="2"/>
    </font>
    <font>
      <sz val="14"/>
      <color indexed="9"/>
      <name val="Calibri"/>
      <family val="2"/>
    </font>
    <font>
      <b/>
      <sz val="10"/>
      <color indexed="9"/>
      <name val="Calibri"/>
      <family val="2"/>
    </font>
    <font>
      <sz val="10"/>
      <color indexed="9"/>
      <name val="Calibri"/>
      <family val="2"/>
    </font>
    <font>
      <b/>
      <sz val="10"/>
      <name val="Calibri"/>
      <family val="2"/>
    </font>
    <font>
      <sz val="10"/>
      <name val="Calibri"/>
      <family val="2"/>
      <scheme val="minor"/>
    </font>
    <font>
      <b/>
      <sz val="10"/>
      <color indexed="9"/>
      <name val="Calibri"/>
      <family val="2"/>
      <scheme val="minor"/>
    </font>
    <font>
      <sz val="10"/>
      <color indexed="9"/>
      <name val="Calibri"/>
      <family val="2"/>
      <scheme val="minor"/>
    </font>
    <font>
      <b/>
      <sz val="10"/>
      <name val="Calibri"/>
      <family val="2"/>
      <scheme val="minor"/>
    </font>
    <font>
      <b/>
      <sz val="10"/>
      <color indexed="10"/>
      <name val="Calibri"/>
      <family val="2"/>
      <scheme val="minor"/>
    </font>
    <font>
      <sz val="10"/>
      <color rgb="FF0000FF"/>
      <name val="Arial"/>
      <family val="2"/>
    </font>
    <font>
      <sz val="10"/>
      <color indexed="18"/>
      <name val="Calibri"/>
      <family val="2"/>
      <scheme val="minor"/>
    </font>
    <font>
      <sz val="10"/>
      <color indexed="12"/>
      <name val="Calibri"/>
      <family val="2"/>
      <scheme val="minor"/>
    </font>
    <font>
      <u/>
      <sz val="10"/>
      <color indexed="12"/>
      <name val="Calibri"/>
      <family val="2"/>
      <scheme val="minor"/>
    </font>
    <font>
      <sz val="10"/>
      <color indexed="22"/>
      <name val="Calibri"/>
      <family val="2"/>
      <scheme val="minor"/>
    </font>
    <font>
      <sz val="10"/>
      <color indexed="10"/>
      <name val="Calibri"/>
      <family val="2"/>
      <scheme val="minor"/>
    </font>
    <font>
      <sz val="10"/>
      <color theme="1"/>
      <name val="Calibri"/>
      <family val="2"/>
      <scheme val="minor"/>
    </font>
    <font>
      <sz val="10"/>
      <color indexed="23"/>
      <name val="Calibri"/>
      <family val="2"/>
      <scheme val="minor"/>
    </font>
    <font>
      <sz val="10"/>
      <color rgb="FF538ED5"/>
      <name val="Calibri"/>
      <family val="2"/>
      <scheme val="minor"/>
    </font>
    <font>
      <sz val="7.5"/>
      <name val="Calibri"/>
      <family val="2"/>
    </font>
    <font>
      <sz val="11"/>
      <color indexed="40"/>
      <name val="Calibri"/>
      <family val="2"/>
    </font>
    <font>
      <b/>
      <sz val="10"/>
      <color indexed="44"/>
      <name val="Calibri"/>
      <family val="2"/>
    </font>
    <font>
      <u/>
      <sz val="10"/>
      <color indexed="44"/>
      <name val="Calibri"/>
      <family val="2"/>
    </font>
    <font>
      <b/>
      <sz val="10"/>
      <color indexed="23"/>
      <name val="Calibri"/>
      <family val="2"/>
    </font>
    <font>
      <b/>
      <sz val="9"/>
      <color indexed="9"/>
      <name val="Calibri"/>
      <family val="2"/>
    </font>
    <font>
      <u/>
      <sz val="10"/>
      <color indexed="40"/>
      <name val="Calibri"/>
      <family val="2"/>
    </font>
    <font>
      <sz val="10"/>
      <color rgb="FF538ED5"/>
      <name val="Calibri"/>
      <family val="2"/>
    </font>
    <font>
      <sz val="10"/>
      <color indexed="10"/>
      <name val="Calibri"/>
      <family val="2"/>
    </font>
    <font>
      <sz val="10"/>
      <color indexed="8"/>
      <name val="Arial"/>
      <family val="2"/>
    </font>
    <font>
      <sz val="10"/>
      <color indexed="8"/>
      <name val="Calibri"/>
      <family val="2"/>
    </font>
    <font>
      <i/>
      <sz val="14"/>
      <name val="Calibri"/>
      <family val="2"/>
    </font>
    <font>
      <sz val="11"/>
      <name val="Calibri"/>
      <family val="2"/>
    </font>
    <font>
      <sz val="11"/>
      <name val="Calibri"/>
      <family val="2"/>
      <scheme val="minor"/>
    </font>
    <font>
      <b/>
      <sz val="11"/>
      <color indexed="9"/>
      <name val="Calibri"/>
      <family val="2"/>
      <scheme val="minor"/>
    </font>
    <font>
      <sz val="48"/>
      <color indexed="9"/>
      <name val="Calibri"/>
      <family val="2"/>
      <scheme val="minor"/>
    </font>
    <font>
      <sz val="10"/>
      <color indexed="60"/>
      <name val="Calibri"/>
      <family val="2"/>
      <scheme val="minor"/>
    </font>
    <font>
      <sz val="7"/>
      <name val="Calibri"/>
      <family val="2"/>
      <scheme val="minor"/>
    </font>
    <font>
      <b/>
      <sz val="14"/>
      <name val="Calibri"/>
      <family val="2"/>
      <scheme val="minor"/>
    </font>
    <font>
      <b/>
      <sz val="11"/>
      <name val="Calibri"/>
      <family val="2"/>
      <scheme val="minor"/>
    </font>
    <font>
      <sz val="8"/>
      <name val="Calibri"/>
      <family val="2"/>
      <scheme val="minor"/>
    </font>
    <font>
      <sz val="12"/>
      <name val="Arial"/>
      <family val="2"/>
    </font>
    <font>
      <b/>
      <sz val="12"/>
      <name val="Arial"/>
      <family val="2"/>
    </font>
    <font>
      <b/>
      <sz val="20"/>
      <name val="Arial"/>
      <family val="2"/>
    </font>
    <font>
      <b/>
      <i/>
      <sz val="16"/>
      <name val="Arial"/>
      <family val="2"/>
    </font>
    <font>
      <i/>
      <sz val="12"/>
      <name val="Times New Roman"/>
      <family val="1"/>
    </font>
    <font>
      <sz val="22"/>
      <name val="EY Tagline"/>
    </font>
    <font>
      <b/>
      <sz val="14"/>
      <name val="Calibri"/>
      <family val="2"/>
    </font>
    <font>
      <sz val="10"/>
      <color rgb="FF000000"/>
      <name val="Calibri"/>
      <family val="2"/>
    </font>
    <font>
      <sz val="28"/>
      <color theme="0"/>
      <name val="Calibri"/>
      <family val="2"/>
      <scheme val="minor"/>
    </font>
    <font>
      <sz val="14"/>
      <name val="Calibri"/>
      <family val="2"/>
      <scheme val="minor"/>
    </font>
    <font>
      <sz val="14"/>
      <name val="Calibri"/>
      <family val="2"/>
    </font>
    <font>
      <b/>
      <sz val="12"/>
      <color indexed="9"/>
      <name val="Calibri"/>
      <family val="2"/>
      <scheme val="minor"/>
    </font>
    <font>
      <sz val="7"/>
      <color rgb="FF7F7E82"/>
      <name val="Arial Narrow"/>
      <family val="2"/>
    </font>
    <font>
      <b/>
      <sz val="7"/>
      <color rgb="FF7F7E82"/>
      <name val="Arial Narrow"/>
      <family val="2"/>
    </font>
    <font>
      <b/>
      <vertAlign val="superscript"/>
      <sz val="7"/>
      <color rgb="FF7F7E82"/>
      <name val="Arial Narrow"/>
      <family val="2"/>
    </font>
    <font>
      <b/>
      <sz val="7"/>
      <name val="Arial Narrow"/>
      <family val="2"/>
    </font>
    <font>
      <sz val="7"/>
      <name val="Arial Narrow"/>
      <family val="2"/>
    </font>
    <font>
      <b/>
      <sz val="11"/>
      <color indexed="9"/>
      <name val="Arial Narrow"/>
      <family val="2"/>
    </font>
    <font>
      <sz val="11"/>
      <color indexed="9"/>
      <name val="Arial Narrow"/>
      <family val="2"/>
    </font>
    <font>
      <sz val="9"/>
      <name val="Arial Narrow"/>
      <family val="2"/>
    </font>
    <font>
      <b/>
      <sz val="9"/>
      <name val="Arial Narrow"/>
      <family val="2"/>
    </font>
    <font>
      <i/>
      <sz val="9"/>
      <name val="Arial Narrow"/>
      <family val="2"/>
    </font>
    <font>
      <b/>
      <sz val="7"/>
      <color indexed="9"/>
      <name val="Arial Narrow"/>
      <family val="2"/>
    </font>
    <font>
      <sz val="7"/>
      <color indexed="9"/>
      <name val="Arial Narrow"/>
      <family val="2"/>
    </font>
    <font>
      <sz val="10"/>
      <color indexed="9"/>
      <name val="Arial Narrow"/>
      <family val="2"/>
    </font>
    <font>
      <b/>
      <sz val="10"/>
      <color rgb="FF7F7E82"/>
      <name val="Arial Narrow"/>
      <family val="2"/>
    </font>
    <font>
      <sz val="7"/>
      <color indexed="10"/>
      <name val="Arial Narrow"/>
      <family val="2"/>
    </font>
    <font>
      <vertAlign val="superscript"/>
      <sz val="7"/>
      <name val="Arial Narrow"/>
      <family val="2"/>
    </font>
    <font>
      <b/>
      <sz val="7"/>
      <color indexed="8"/>
      <name val="Arial Narrow"/>
      <family val="2"/>
    </font>
    <font>
      <sz val="9"/>
      <color indexed="60"/>
      <name val="Arial Narrow"/>
      <family val="2"/>
    </font>
    <font>
      <b/>
      <sz val="14"/>
      <name val="Arial Narrow"/>
      <family val="2"/>
    </font>
    <font>
      <sz val="10"/>
      <color theme="0"/>
      <name val="Arial Narrow"/>
      <family val="2"/>
    </font>
    <font>
      <b/>
      <sz val="10"/>
      <color theme="0"/>
      <name val="Arial Narrow"/>
      <family val="2"/>
    </font>
    <font>
      <i/>
      <sz val="7"/>
      <name val="Arial Narrow"/>
      <family val="2"/>
    </font>
    <font>
      <sz val="7"/>
      <color indexed="12"/>
      <name val="Arial Narrow"/>
      <family val="2"/>
    </font>
    <font>
      <sz val="7"/>
      <color theme="0"/>
      <name val="Arial Narrow"/>
      <family val="2"/>
    </font>
    <font>
      <sz val="7"/>
      <color rgb="FF538ED5"/>
      <name val="Arial Narrow"/>
      <family val="2"/>
    </font>
    <font>
      <sz val="5"/>
      <name val="Arial Narrow"/>
      <family val="2"/>
    </font>
    <font>
      <i/>
      <sz val="10"/>
      <name val="Calibri"/>
      <family val="2"/>
      <scheme val="minor"/>
    </font>
    <font>
      <i/>
      <sz val="18"/>
      <name val="Calibri"/>
      <family val="2"/>
    </font>
    <font>
      <b/>
      <sz val="10"/>
      <color rgb="FFFF0000"/>
      <name val="Calibri"/>
      <family val="2"/>
      <scheme val="minor"/>
    </font>
    <font>
      <b/>
      <sz val="7"/>
      <color theme="1"/>
      <name val="Arial Narrow"/>
      <family val="2"/>
    </font>
    <font>
      <i/>
      <sz val="7"/>
      <name val="Calibri"/>
      <family val="2"/>
      <scheme val="minor"/>
    </font>
    <font>
      <b/>
      <sz val="8"/>
      <color theme="0" tint="-0.499984740745262"/>
      <name val="Arial Narrow"/>
      <family val="2"/>
    </font>
    <font>
      <sz val="8"/>
      <name val="Arial Narrow"/>
      <family val="2"/>
    </font>
    <font>
      <sz val="8"/>
      <color indexed="10"/>
      <name val="Arial Narrow"/>
      <family val="2"/>
    </font>
    <font>
      <b/>
      <sz val="7"/>
      <color theme="0"/>
      <name val="Arial Narrow"/>
      <family val="2"/>
    </font>
    <font>
      <sz val="10"/>
      <color theme="0"/>
      <name val="Calibri"/>
      <family val="2"/>
      <scheme val="minor"/>
    </font>
    <font>
      <b/>
      <sz val="12"/>
      <name val="Calibri"/>
      <family val="2"/>
    </font>
    <font>
      <u/>
      <sz val="10"/>
      <name val="Calibri"/>
      <family val="2"/>
    </font>
    <font>
      <i/>
      <sz val="11"/>
      <color rgb="FF7F7F7F"/>
      <name val="Calibri"/>
      <family val="2"/>
      <scheme val="minor"/>
    </font>
    <font>
      <i/>
      <sz val="10"/>
      <name val="Calibri"/>
      <family val="2"/>
    </font>
    <font>
      <b/>
      <i/>
      <sz val="10"/>
      <name val="Calibri"/>
      <family val="2"/>
    </font>
    <font>
      <sz val="8"/>
      <color theme="1"/>
      <name val="Arial"/>
      <family val="2"/>
    </font>
    <font>
      <b/>
      <sz val="8"/>
      <color rgb="FFFFFFFF"/>
      <name val="Arial"/>
      <family val="2"/>
    </font>
    <font>
      <sz val="18"/>
      <name val="Arial"/>
      <family val="2"/>
    </font>
    <font>
      <sz val="8"/>
      <color rgb="FF000000"/>
      <name val="Arial"/>
      <family val="2"/>
    </font>
    <font>
      <b/>
      <sz val="8"/>
      <color rgb="FF000000"/>
      <name val="Arial"/>
      <family val="2"/>
    </font>
    <font>
      <b/>
      <sz val="8"/>
      <color theme="0"/>
      <name val="Arial"/>
      <family val="2"/>
    </font>
    <font>
      <i/>
      <sz val="8"/>
      <color rgb="FF000000"/>
      <name val="Arial"/>
      <family val="2"/>
    </font>
    <font>
      <i/>
      <u/>
      <sz val="8"/>
      <name val="Arial"/>
      <family val="2"/>
    </font>
    <font>
      <b/>
      <sz val="14"/>
      <color rgb="FF000000"/>
      <name val="Arial"/>
      <family val="2"/>
    </font>
  </fonts>
  <fills count="47">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gray0625">
        <bgColor indexed="22"/>
      </patternFill>
    </fill>
    <fill>
      <patternFill patternType="solid">
        <fgColor indexed="47"/>
        <bgColor indexed="64"/>
      </patternFill>
    </fill>
    <fill>
      <patternFill patternType="solid">
        <fgColor indexed="26"/>
        <bgColor indexed="64"/>
      </patternFill>
    </fill>
    <fill>
      <patternFill patternType="solid">
        <fgColor indexed="37"/>
        <bgColor indexed="64"/>
      </patternFill>
    </fill>
    <fill>
      <patternFill patternType="solid">
        <fgColor indexed="32"/>
        <bgColor indexed="64"/>
      </patternFill>
    </fill>
    <fill>
      <patternFill patternType="solid">
        <fgColor indexed="17"/>
        <bgColor indexed="64"/>
      </patternFill>
    </fill>
    <fill>
      <patternFill patternType="solid">
        <fgColor indexed="18"/>
        <bgColor indexed="64"/>
      </patternFill>
    </fill>
    <fill>
      <patternFill patternType="solid">
        <fgColor indexed="42"/>
        <bgColor indexed="64"/>
      </patternFill>
    </fill>
    <fill>
      <patternFill patternType="solid">
        <fgColor indexed="23"/>
        <bgColor indexed="64"/>
      </patternFill>
    </fill>
    <fill>
      <patternFill patternType="solid">
        <fgColor indexed="18"/>
        <bgColor indexed="15"/>
      </patternFill>
    </fill>
    <fill>
      <patternFill patternType="solid">
        <fgColor indexed="65"/>
        <bgColor indexed="64"/>
      </patternFill>
    </fill>
    <fill>
      <patternFill patternType="solid">
        <fgColor indexed="9"/>
        <bgColor indexed="22"/>
      </patternFill>
    </fill>
    <fill>
      <patternFill patternType="solid">
        <fgColor indexed="55"/>
        <bgColor indexed="64"/>
      </patternFill>
    </fill>
    <fill>
      <patternFill patternType="solid">
        <fgColor indexed="23"/>
        <bgColor indexed="15"/>
      </patternFill>
    </fill>
    <fill>
      <patternFill patternType="solid">
        <fgColor indexed="9"/>
        <bgColor indexed="64"/>
      </patternFill>
    </fill>
    <fill>
      <patternFill patternType="solid">
        <fgColor indexed="9"/>
        <bgColor indexed="15"/>
      </patternFill>
    </fill>
    <fill>
      <patternFill patternType="solid">
        <fgColor indexed="43"/>
        <bgColor indexed="22"/>
      </patternFill>
    </fill>
    <fill>
      <patternFill patternType="solid">
        <fgColor indexed="10"/>
        <bgColor indexed="15"/>
      </patternFill>
    </fill>
    <fill>
      <patternFill patternType="solid">
        <fgColor indexed="10"/>
        <bgColor indexed="64"/>
      </patternFill>
    </fill>
    <fill>
      <patternFill patternType="solid">
        <fgColor indexed="45"/>
        <bgColor indexed="64"/>
      </patternFill>
    </fill>
    <fill>
      <patternFill patternType="solid">
        <fgColor theme="0" tint="-0.34998626667073579"/>
        <bgColor indexed="64"/>
      </patternFill>
    </fill>
    <fill>
      <patternFill patternType="solid">
        <fgColor theme="0" tint="-0.34998626667073579"/>
        <bgColor indexed="15"/>
      </patternFill>
    </fill>
    <fill>
      <patternFill patternType="solid">
        <fgColor rgb="FFFFFF99"/>
        <bgColor indexed="64"/>
      </patternFill>
    </fill>
    <fill>
      <patternFill patternType="solid">
        <fgColor theme="0"/>
        <bgColor indexed="64"/>
      </patternFill>
    </fill>
    <fill>
      <patternFill patternType="solid">
        <fgColor theme="0"/>
        <bgColor indexed="14"/>
      </patternFill>
    </fill>
    <fill>
      <patternFill patternType="solid">
        <fgColor theme="0" tint="-4.9989318521683403E-2"/>
        <bgColor indexed="64"/>
      </patternFill>
    </fill>
    <fill>
      <patternFill patternType="solid">
        <fgColor rgb="FFF2F2F2"/>
        <bgColor indexed="64"/>
      </patternFill>
    </fill>
    <fill>
      <patternFill patternType="solid">
        <fgColor rgb="FFF2F2F2"/>
        <bgColor indexed="14"/>
      </patternFill>
    </fill>
    <fill>
      <patternFill patternType="solid">
        <fgColor theme="1"/>
        <bgColor indexed="64"/>
      </patternFill>
    </fill>
    <fill>
      <patternFill patternType="solid">
        <fgColor theme="0" tint="-4.9989318521683403E-2"/>
        <bgColor indexed="15"/>
      </patternFill>
    </fill>
    <fill>
      <patternFill patternType="solid">
        <fgColor theme="0" tint="-0.14999847407452621"/>
        <bgColor indexed="64"/>
      </patternFill>
    </fill>
    <fill>
      <patternFill patternType="solid">
        <fgColor rgb="FFFF0000"/>
        <bgColor indexed="64"/>
      </patternFill>
    </fill>
    <fill>
      <patternFill patternType="solid">
        <fgColor rgb="FFA6A6A6"/>
        <bgColor indexed="15"/>
      </patternFill>
    </fill>
    <fill>
      <patternFill patternType="solid">
        <fgColor rgb="FFFF66FF"/>
        <bgColor indexed="64"/>
      </patternFill>
    </fill>
    <fill>
      <patternFill patternType="solid">
        <fgColor rgb="FF808080"/>
        <bgColor indexed="64"/>
      </patternFill>
    </fill>
    <fill>
      <patternFill patternType="solid">
        <fgColor rgb="FFFFFFFF"/>
        <bgColor indexed="14"/>
      </patternFill>
    </fill>
    <fill>
      <patternFill patternType="solid">
        <fgColor rgb="FFFFFFFF"/>
        <bgColor indexed="15"/>
      </patternFill>
    </fill>
    <fill>
      <patternFill patternType="solid">
        <fgColor rgb="FF92D050"/>
        <bgColor indexed="64"/>
      </patternFill>
    </fill>
    <fill>
      <patternFill patternType="solid">
        <fgColor rgb="FFC893C7"/>
        <bgColor indexed="64"/>
      </patternFill>
    </fill>
    <fill>
      <patternFill patternType="solid">
        <fgColor rgb="FF66FF33"/>
        <bgColor indexed="64"/>
      </patternFill>
    </fill>
    <fill>
      <patternFill patternType="solid">
        <fgColor theme="1" tint="0.14999847407452621"/>
        <bgColor indexed="64"/>
      </patternFill>
    </fill>
    <fill>
      <patternFill patternType="solid">
        <fgColor rgb="FFFFE900"/>
        <bgColor indexed="64"/>
      </patternFill>
    </fill>
    <fill>
      <patternFill patternType="solid">
        <fgColor rgb="FF333333"/>
        <bgColor indexed="64"/>
      </patternFill>
    </fill>
  </fills>
  <borders count="137">
    <border>
      <left/>
      <right/>
      <top/>
      <bottom/>
      <diagonal/>
    </border>
    <border>
      <left style="thin">
        <color indexed="64"/>
      </left>
      <right style="thin">
        <color indexed="64"/>
      </right>
      <top style="thin">
        <color indexed="64"/>
      </top>
      <bottom style="thin">
        <color indexed="64"/>
      </bottom>
      <diagonal/>
    </border>
    <border>
      <left style="hair">
        <color indexed="12"/>
      </left>
      <right style="hair">
        <color indexed="12"/>
      </right>
      <top style="hair">
        <color indexed="12"/>
      </top>
      <bottom style="hair">
        <color indexed="12"/>
      </bottom>
      <diagonal/>
    </border>
    <border>
      <left/>
      <right/>
      <top style="thin">
        <color indexed="64"/>
      </top>
      <bottom style="thin">
        <color indexed="64"/>
      </bottom>
      <diagonal/>
    </border>
    <border>
      <left/>
      <right/>
      <top style="thin">
        <color indexed="64"/>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right/>
      <top style="thin">
        <color indexed="23"/>
      </top>
      <bottom style="double">
        <color indexed="23"/>
      </bottom>
      <diagonal/>
    </border>
    <border>
      <left/>
      <right style="thin">
        <color indexed="22"/>
      </right>
      <top style="thin">
        <color indexed="22"/>
      </top>
      <bottom style="thin">
        <color indexed="22"/>
      </bottom>
      <diagonal/>
    </border>
    <border>
      <left/>
      <right style="thin">
        <color indexed="22"/>
      </right>
      <top style="thin">
        <color indexed="22"/>
      </top>
      <bottom/>
      <diagonal/>
    </border>
    <border>
      <left style="thin">
        <color indexed="22"/>
      </left>
      <right style="thin">
        <color indexed="22"/>
      </right>
      <top/>
      <bottom style="thin">
        <color indexed="22"/>
      </bottom>
      <diagonal/>
    </border>
    <border>
      <left style="thin">
        <color indexed="22"/>
      </left>
      <right style="thin">
        <color indexed="22"/>
      </right>
      <top/>
      <bottom/>
      <diagonal/>
    </border>
    <border>
      <left style="thin">
        <color indexed="22"/>
      </left>
      <right/>
      <top/>
      <bottom style="thin">
        <color indexed="22"/>
      </bottom>
      <diagonal/>
    </border>
    <border>
      <left style="mediumDashed">
        <color indexed="22"/>
      </left>
      <right style="thin">
        <color indexed="22"/>
      </right>
      <top/>
      <bottom style="thin">
        <color indexed="22"/>
      </bottom>
      <diagonal/>
    </border>
    <border>
      <left/>
      <right/>
      <top style="thin">
        <color indexed="22"/>
      </top>
      <bottom/>
      <diagonal/>
    </border>
    <border>
      <left style="mediumDashed">
        <color indexed="22"/>
      </left>
      <right/>
      <top style="thin">
        <color indexed="22"/>
      </top>
      <bottom/>
      <diagonal/>
    </border>
    <border>
      <left style="mediumDashed">
        <color indexed="22"/>
      </left>
      <right style="thin">
        <color indexed="22"/>
      </right>
      <top style="thin">
        <color indexed="22"/>
      </top>
      <bottom style="thin">
        <color indexed="22"/>
      </bottom>
      <diagonal/>
    </border>
    <border>
      <left style="mediumDashed">
        <color indexed="22"/>
      </left>
      <right/>
      <top style="thin">
        <color indexed="22"/>
      </top>
      <bottom style="thin">
        <color indexed="22"/>
      </bottom>
      <diagonal/>
    </border>
    <border>
      <left/>
      <right/>
      <top style="thin">
        <color indexed="22"/>
      </top>
      <bottom style="thin">
        <color indexed="22"/>
      </bottom>
      <diagonal/>
    </border>
    <border>
      <left style="medium">
        <color indexed="18"/>
      </left>
      <right/>
      <top style="medium">
        <color indexed="18"/>
      </top>
      <bottom style="thin">
        <color indexed="22"/>
      </bottom>
      <diagonal/>
    </border>
    <border>
      <left style="medium">
        <color indexed="18"/>
      </left>
      <right style="thin">
        <color indexed="22"/>
      </right>
      <top style="thin">
        <color indexed="22"/>
      </top>
      <bottom style="thin">
        <color indexed="22"/>
      </bottom>
      <diagonal/>
    </border>
    <border>
      <left/>
      <right style="thin">
        <color indexed="22"/>
      </right>
      <top style="thin">
        <color indexed="22"/>
      </top>
      <bottom style="medium">
        <color indexed="18"/>
      </bottom>
      <diagonal/>
    </border>
    <border>
      <left style="mediumDashed">
        <color indexed="22"/>
      </left>
      <right/>
      <top style="thin">
        <color indexed="22"/>
      </top>
      <bottom style="medium">
        <color indexed="18"/>
      </bottom>
      <diagonal/>
    </border>
    <border>
      <left/>
      <right style="medium">
        <color indexed="18"/>
      </right>
      <top style="thin">
        <color indexed="22"/>
      </top>
      <bottom style="medium">
        <color indexed="62"/>
      </bottom>
      <diagonal/>
    </border>
    <border>
      <left/>
      <right style="medium">
        <color indexed="18"/>
      </right>
      <top style="medium">
        <color indexed="18"/>
      </top>
      <bottom style="thin">
        <color indexed="22"/>
      </bottom>
      <diagonal/>
    </border>
    <border>
      <left/>
      <right/>
      <top/>
      <bottom style="thin">
        <color indexed="22"/>
      </bottom>
      <diagonal/>
    </border>
    <border>
      <left style="thin">
        <color indexed="22"/>
      </left>
      <right style="medium">
        <color indexed="18"/>
      </right>
      <top style="thin">
        <color indexed="22"/>
      </top>
      <bottom style="thin">
        <color indexed="22"/>
      </bottom>
      <diagonal/>
    </border>
    <border>
      <left style="medium">
        <color indexed="18"/>
      </left>
      <right/>
      <top style="thin">
        <color indexed="22"/>
      </top>
      <bottom style="medium">
        <color indexed="18"/>
      </bottom>
      <diagonal/>
    </border>
    <border>
      <left style="mediumDashed">
        <color indexed="22"/>
      </left>
      <right/>
      <top/>
      <bottom style="thin">
        <color indexed="22"/>
      </bottom>
      <diagonal/>
    </border>
    <border>
      <left style="thin">
        <color indexed="22"/>
      </left>
      <right/>
      <top style="thin">
        <color indexed="22"/>
      </top>
      <bottom/>
      <diagonal/>
    </border>
    <border>
      <left style="thin">
        <color indexed="22"/>
      </left>
      <right style="thin">
        <color indexed="22"/>
      </right>
      <top style="thick">
        <color indexed="22"/>
      </top>
      <bottom style="thin">
        <color indexed="22"/>
      </bottom>
      <diagonal/>
    </border>
    <border>
      <left style="thin">
        <color indexed="22"/>
      </left>
      <right style="thin">
        <color indexed="22"/>
      </right>
      <top style="thick">
        <color indexed="22"/>
      </top>
      <bottom style="double">
        <color indexed="22"/>
      </bottom>
      <diagonal/>
    </border>
    <border>
      <left style="thin">
        <color indexed="22"/>
      </left>
      <right style="thin">
        <color indexed="22"/>
      </right>
      <top style="double">
        <color indexed="22"/>
      </top>
      <bottom style="thin">
        <color indexed="22"/>
      </bottom>
      <diagonal/>
    </border>
    <border>
      <left/>
      <right style="thin">
        <color indexed="22"/>
      </right>
      <top/>
      <bottom style="thin">
        <color indexed="22"/>
      </bottom>
      <diagonal/>
    </border>
    <border>
      <left/>
      <right/>
      <top style="thin">
        <color indexed="23"/>
      </top>
      <bottom style="thin">
        <color indexed="23"/>
      </bottom>
      <diagonal/>
    </border>
    <border>
      <left/>
      <right/>
      <top/>
      <bottom style="medium">
        <color indexed="22"/>
      </bottom>
      <diagonal/>
    </border>
    <border>
      <left/>
      <right style="thin">
        <color indexed="22"/>
      </right>
      <top/>
      <bottom/>
      <diagonal/>
    </border>
    <border>
      <left style="thin">
        <color indexed="22"/>
      </left>
      <right/>
      <top/>
      <bottom/>
      <diagonal/>
    </border>
    <border>
      <left/>
      <right/>
      <top style="medium">
        <color indexed="22"/>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thick">
        <color indexed="64"/>
      </bottom>
      <diagonal/>
    </border>
    <border>
      <left/>
      <right/>
      <top/>
      <bottom style="double">
        <color indexed="64"/>
      </bottom>
      <diagonal/>
    </border>
    <border>
      <left/>
      <right/>
      <top style="thin">
        <color indexed="64"/>
      </top>
      <bottom style="double">
        <color indexed="64"/>
      </bottom>
      <diagonal/>
    </border>
    <border>
      <left style="thin">
        <color indexed="64"/>
      </left>
      <right style="thin">
        <color indexed="64"/>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diagonal/>
    </border>
    <border>
      <left/>
      <right style="thin">
        <color indexed="55"/>
      </right>
      <top/>
      <bottom/>
      <diagonal/>
    </border>
    <border>
      <left/>
      <right/>
      <top/>
      <bottom style="thin">
        <color indexed="55"/>
      </bottom>
      <diagonal/>
    </border>
    <border>
      <left style="medium">
        <color indexed="22"/>
      </left>
      <right style="medium">
        <color indexed="22"/>
      </right>
      <top/>
      <bottom style="medium">
        <color indexed="22"/>
      </bottom>
      <diagonal/>
    </border>
    <border>
      <left style="medium">
        <color indexed="22"/>
      </left>
      <right style="medium">
        <color indexed="22"/>
      </right>
      <top style="medium">
        <color indexed="22"/>
      </top>
      <bottom/>
      <diagonal/>
    </border>
    <border>
      <left style="medium">
        <color indexed="22"/>
      </left>
      <right style="medium">
        <color indexed="22"/>
      </right>
      <top/>
      <bottom/>
      <diagonal/>
    </border>
    <border>
      <left style="medium">
        <color indexed="22"/>
      </left>
      <right style="medium">
        <color indexed="22"/>
      </right>
      <top/>
      <bottom style="thin">
        <color indexed="22"/>
      </bottom>
      <diagonal/>
    </border>
    <border>
      <left style="thin">
        <color indexed="22"/>
      </left>
      <right/>
      <top style="thin">
        <color indexed="22"/>
      </top>
      <bottom style="medium">
        <color indexed="64"/>
      </bottom>
      <diagonal/>
    </border>
    <border>
      <left/>
      <right style="thin">
        <color indexed="22"/>
      </right>
      <top style="thin">
        <color indexed="22"/>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22"/>
      </top>
      <bottom style="thin">
        <color indexed="22"/>
      </bottom>
      <diagonal/>
    </border>
    <border>
      <left style="medium">
        <color indexed="64"/>
      </left>
      <right/>
      <top style="thin">
        <color indexed="22"/>
      </top>
      <bottom style="thin">
        <color indexed="22"/>
      </bottom>
      <diagonal/>
    </border>
    <border>
      <left/>
      <right style="thin">
        <color indexed="55"/>
      </right>
      <top/>
      <bottom style="thin">
        <color indexed="55"/>
      </bottom>
      <diagonal/>
    </border>
    <border>
      <left style="thin">
        <color indexed="64"/>
      </left>
      <right/>
      <top style="thin">
        <color indexed="55"/>
      </top>
      <bottom style="thin">
        <color indexed="55"/>
      </bottom>
      <diagonal/>
    </border>
    <border>
      <left style="thin">
        <color indexed="55"/>
      </left>
      <right/>
      <top style="thin">
        <color indexed="55"/>
      </top>
      <bottom style="thin">
        <color indexed="64"/>
      </bottom>
      <diagonal/>
    </border>
    <border>
      <left/>
      <right/>
      <top style="thin">
        <color indexed="55"/>
      </top>
      <bottom style="thin">
        <color indexed="64"/>
      </bottom>
      <diagonal/>
    </border>
    <border>
      <left/>
      <right style="thin">
        <color indexed="55"/>
      </right>
      <top style="thin">
        <color indexed="55"/>
      </top>
      <bottom style="thin">
        <color indexed="64"/>
      </bottom>
      <diagonal/>
    </border>
    <border>
      <left style="thin">
        <color indexed="55"/>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
      <left/>
      <right style="thin">
        <color indexed="64"/>
      </right>
      <top style="thin">
        <color indexed="55"/>
      </top>
      <bottom style="thin">
        <color indexed="55"/>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hair">
        <color auto="1"/>
      </left>
      <right style="hair">
        <color auto="1"/>
      </right>
      <top style="hair">
        <color auto="1"/>
      </top>
      <bottom style="hair">
        <color auto="1"/>
      </bottom>
      <diagonal/>
    </border>
    <border>
      <left style="thin">
        <color indexed="22"/>
      </left>
      <right/>
      <top style="thin">
        <color indexed="22"/>
      </top>
      <bottom style="hair">
        <color auto="1"/>
      </bottom>
      <diagonal/>
    </border>
    <border>
      <left/>
      <right style="hair">
        <color auto="1"/>
      </right>
      <top style="thin">
        <color indexed="22"/>
      </top>
      <bottom style="hair">
        <color auto="1"/>
      </bottom>
      <diagonal/>
    </border>
    <border>
      <left style="thin">
        <color indexed="22"/>
      </left>
      <right/>
      <top style="hair">
        <color auto="1"/>
      </top>
      <bottom style="hair">
        <color auto="1"/>
      </bottom>
      <diagonal/>
    </border>
    <border>
      <left/>
      <right style="hair">
        <color auto="1"/>
      </right>
      <top style="hair">
        <color auto="1"/>
      </top>
      <bottom style="hair">
        <color auto="1"/>
      </bottom>
      <diagonal/>
    </border>
    <border>
      <left style="hair">
        <color auto="1"/>
      </left>
      <right/>
      <top style="thin">
        <color indexed="22"/>
      </top>
      <bottom style="hair">
        <color auto="1"/>
      </bottom>
      <diagonal/>
    </border>
    <border>
      <left/>
      <right/>
      <top style="thin">
        <color indexed="22"/>
      </top>
      <bottom style="hair">
        <color auto="1"/>
      </bottom>
      <diagonal/>
    </border>
    <border>
      <left/>
      <right style="thin">
        <color indexed="22"/>
      </right>
      <top style="thin">
        <color indexed="22"/>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thin">
        <color indexed="22"/>
      </right>
      <top style="hair">
        <color auto="1"/>
      </top>
      <bottom style="hair">
        <color auto="1"/>
      </bottom>
      <diagonal/>
    </border>
    <border>
      <left style="hair">
        <color auto="1"/>
      </left>
      <right/>
      <top style="hair">
        <color auto="1"/>
      </top>
      <bottom style="thin">
        <color indexed="22"/>
      </bottom>
      <diagonal/>
    </border>
    <border>
      <left/>
      <right/>
      <top style="hair">
        <color auto="1"/>
      </top>
      <bottom style="thin">
        <color indexed="22"/>
      </bottom>
      <diagonal/>
    </border>
    <border>
      <left/>
      <right style="thin">
        <color indexed="22"/>
      </right>
      <top style="hair">
        <color auto="1"/>
      </top>
      <bottom style="thin">
        <color indexed="22"/>
      </bottom>
      <diagonal/>
    </border>
    <border>
      <left style="thin">
        <color indexed="22"/>
      </left>
      <right/>
      <top style="hair">
        <color auto="1"/>
      </top>
      <bottom style="thin">
        <color indexed="22"/>
      </bottom>
      <diagonal/>
    </border>
    <border>
      <left/>
      <right style="hair">
        <color auto="1"/>
      </right>
      <top style="hair">
        <color auto="1"/>
      </top>
      <bottom style="thin">
        <color indexed="22"/>
      </bottom>
      <diagonal/>
    </border>
    <border>
      <left style="hair">
        <color indexed="8"/>
      </left>
      <right style="hair">
        <color indexed="8"/>
      </right>
      <top style="hair">
        <color indexed="8"/>
      </top>
      <bottom style="hair">
        <color indexed="8"/>
      </bottom>
      <diagonal/>
    </border>
    <border>
      <left/>
      <right/>
      <top/>
      <bottom style="thick">
        <color rgb="FFFFCC00"/>
      </bottom>
      <diagonal/>
    </border>
    <border>
      <left style="thin">
        <color indexed="22"/>
      </left>
      <right style="thin">
        <color indexed="22"/>
      </right>
      <top style="thin">
        <color indexed="22"/>
      </top>
      <bottom style="thin">
        <color indexed="64"/>
      </bottom>
      <diagonal/>
    </border>
    <border>
      <left style="hair">
        <color auto="1"/>
      </left>
      <right style="hair">
        <color auto="1"/>
      </right>
      <top style="hair">
        <color indexed="64"/>
      </top>
      <bottom style="hair">
        <color auto="1"/>
      </bottom>
      <diagonal/>
    </border>
    <border>
      <left/>
      <right style="thin">
        <color indexed="64"/>
      </right>
      <top style="dotted">
        <color theme="0" tint="-0.14996795556505021"/>
      </top>
      <bottom style="dotted">
        <color theme="0" tint="-0.14996795556505021"/>
      </bottom>
      <diagonal/>
    </border>
    <border>
      <left/>
      <right/>
      <top style="dotted">
        <color theme="0" tint="-0.14996795556505021"/>
      </top>
      <bottom style="dotted">
        <color theme="0" tint="-0.14996795556505021"/>
      </bottom>
      <diagonal/>
    </border>
    <border>
      <left/>
      <right style="thin">
        <color indexed="64"/>
      </right>
      <top style="dotted">
        <color theme="0" tint="-0.14996795556505021"/>
      </top>
      <bottom/>
      <diagonal/>
    </border>
    <border>
      <left/>
      <right/>
      <top style="dotted">
        <color theme="0" tint="-0.14996795556505021"/>
      </top>
      <bottom/>
      <diagonal/>
    </border>
    <border>
      <left style="thin">
        <color indexed="64"/>
      </left>
      <right/>
      <top style="dotted">
        <color theme="0" tint="-0.14996795556505021"/>
      </top>
      <bottom style="dotted">
        <color theme="0" tint="-0.14996795556505021"/>
      </bottom>
      <diagonal/>
    </border>
    <border>
      <left/>
      <right style="thin">
        <color indexed="64"/>
      </right>
      <top style="dotted">
        <color theme="0" tint="-0.14996795556505021"/>
      </top>
      <bottom style="thin">
        <color indexed="64"/>
      </bottom>
      <diagonal/>
    </border>
    <border>
      <left/>
      <right style="thin">
        <color indexed="22"/>
      </right>
      <top style="thin">
        <color indexed="22"/>
      </top>
      <bottom style="thin">
        <color indexed="64"/>
      </bottom>
      <diagonal/>
    </border>
    <border>
      <left style="hair">
        <color indexed="64"/>
      </left>
      <right style="thin">
        <color indexed="22"/>
      </right>
      <top style="thin">
        <color indexed="22"/>
      </top>
      <bottom style="thin">
        <color indexed="64"/>
      </bottom>
      <diagonal/>
    </border>
    <border>
      <left style="hair">
        <color indexed="22"/>
      </left>
      <right style="thin">
        <color indexed="22"/>
      </right>
      <top style="thin">
        <color indexed="22"/>
      </top>
      <bottom style="thin">
        <color indexed="22"/>
      </bottom>
      <diagonal/>
    </border>
    <border>
      <left style="hair">
        <color indexed="22"/>
      </left>
      <right style="thin">
        <color indexed="22"/>
      </right>
      <top style="thin">
        <color indexed="22"/>
      </top>
      <bottom style="thin">
        <color indexed="64"/>
      </bottom>
      <diagonal/>
    </border>
    <border>
      <left/>
      <right/>
      <top/>
      <bottom style="thin">
        <color theme="0" tint="-0.499984740745262"/>
      </bottom>
      <diagonal/>
    </border>
    <border>
      <left/>
      <right/>
      <top style="thin">
        <color theme="0" tint="-0.499984740745262"/>
      </top>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indexed="22"/>
      </left>
      <right/>
      <top style="thin">
        <color indexed="22"/>
      </top>
      <bottom style="thin">
        <color theme="0" tint="-0.499984740745262"/>
      </bottom>
      <diagonal/>
    </border>
    <border>
      <left/>
      <right style="thin">
        <color indexed="22"/>
      </right>
      <top style="thin">
        <color indexed="22"/>
      </top>
      <bottom style="thin">
        <color theme="0" tint="-0.499984740745262"/>
      </bottom>
      <diagonal/>
    </border>
    <border>
      <left style="thin">
        <color indexed="22"/>
      </left>
      <right/>
      <top style="medium">
        <color indexed="64"/>
      </top>
      <bottom style="thin">
        <color theme="0" tint="-0.499984740745262"/>
      </bottom>
      <diagonal/>
    </border>
    <border>
      <left/>
      <right style="thin">
        <color indexed="22"/>
      </right>
      <top style="medium">
        <color indexed="64"/>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auto="1"/>
      </left>
      <right style="hair">
        <color auto="1"/>
      </right>
      <top style="hair">
        <color auto="1"/>
      </top>
      <bottom/>
      <diagonal/>
    </border>
    <border>
      <left/>
      <right style="thin">
        <color rgb="FF0000FF"/>
      </right>
      <top/>
      <bottom style="thin">
        <color rgb="FF646464"/>
      </bottom>
      <diagonal/>
    </border>
    <border>
      <left style="thin">
        <color rgb="FF0000FF"/>
      </left>
      <right style="thin">
        <color rgb="FF0000FF"/>
      </right>
      <top style="thin">
        <color rgb="FF0000FF"/>
      </top>
      <bottom style="thin">
        <color rgb="FF0000FF"/>
      </bottom>
      <diagonal/>
    </border>
    <border>
      <left/>
      <right/>
      <top/>
      <bottom style="thin">
        <color rgb="FF646464"/>
      </bottom>
      <diagonal/>
    </border>
    <border>
      <left/>
      <right/>
      <top style="thin">
        <color rgb="FF646464"/>
      </top>
      <bottom style="thin">
        <color rgb="FF646464"/>
      </bottom>
      <diagonal/>
    </border>
  </borders>
  <cellStyleXfs count="71">
    <xf numFmtId="0" fontId="0" fillId="0" borderId="0"/>
    <xf numFmtId="0" fontId="12" fillId="0" borderId="0"/>
    <xf numFmtId="3" fontId="13" fillId="2" borderId="1">
      <alignment horizontal="center"/>
      <protection locked="0"/>
    </xf>
    <xf numFmtId="3" fontId="13" fillId="2" borderId="0">
      <alignment horizontal="center"/>
      <protection locked="0"/>
    </xf>
    <xf numFmtId="17" fontId="7" fillId="2" borderId="1">
      <alignment horizontal="center"/>
      <protection locked="0"/>
    </xf>
    <xf numFmtId="167" fontId="5" fillId="2" borderId="1">
      <alignment horizontal="right"/>
      <protection locked="0"/>
    </xf>
    <xf numFmtId="167" fontId="7" fillId="0" borderId="1">
      <alignment horizontal="right"/>
    </xf>
    <xf numFmtId="43" fontId="2" fillId="0" borderId="0" applyFont="0" applyFill="0" applyBorder="0" applyAlignment="0" applyProtection="0"/>
    <xf numFmtId="44" fontId="2" fillId="0" borderId="0" applyFont="0" applyFill="0" applyBorder="0" applyAlignment="0" applyProtection="0"/>
    <xf numFmtId="220" fontId="14" fillId="0" borderId="0" applyFill="0" applyBorder="0">
      <protection locked="0"/>
    </xf>
    <xf numFmtId="221" fontId="15" fillId="0" borderId="0" applyFill="0" applyBorder="0"/>
    <xf numFmtId="221" fontId="14" fillId="0" borderId="0" applyFill="0" applyBorder="0">
      <protection locked="0"/>
    </xf>
    <xf numFmtId="167" fontId="5" fillId="2" borderId="1">
      <alignment horizontal="right"/>
      <protection locked="0"/>
    </xf>
    <xf numFmtId="165" fontId="15" fillId="0" borderId="0" applyFill="0" applyBorder="0"/>
    <xf numFmtId="15" fontId="14" fillId="0" borderId="0" applyFill="0" applyBorder="0">
      <protection locked="0"/>
    </xf>
    <xf numFmtId="1" fontId="15" fillId="0" borderId="0" applyFill="0" applyBorder="0">
      <alignment horizontal="right"/>
    </xf>
    <xf numFmtId="2" fontId="15" fillId="0" borderId="0" applyFill="0" applyBorder="0">
      <alignment horizontal="right"/>
    </xf>
    <xf numFmtId="2" fontId="14" fillId="0" borderId="0" applyFill="0" applyBorder="0">
      <protection locked="0"/>
    </xf>
    <xf numFmtId="196" fontId="15" fillId="0" borderId="0" applyFill="0" applyBorder="0">
      <alignment horizontal="right"/>
    </xf>
    <xf numFmtId="196" fontId="14" fillId="0" borderId="0" applyFill="0" applyBorder="0">
      <protection locked="0"/>
    </xf>
    <xf numFmtId="38" fontId="11" fillId="3" borderId="0" applyNumberFormat="0" applyBorder="0" applyAlignment="0" applyProtection="0"/>
    <xf numFmtId="9" fontId="7" fillId="2" borderId="0">
      <alignment horizontal="right"/>
      <protection locked="0"/>
    </xf>
    <xf numFmtId="0" fontId="2" fillId="4" borderId="0"/>
    <xf numFmtId="0" fontId="16" fillId="0" borderId="0" applyNumberFormat="0" applyFill="0" applyBorder="0"/>
    <xf numFmtId="0" fontId="17" fillId="0" borderId="0" applyNumberFormat="0" applyFill="0" applyBorder="0"/>
    <xf numFmtId="220" fontId="18" fillId="0" borderId="0" applyFill="0" applyBorder="0"/>
    <xf numFmtId="220" fontId="9" fillId="0" borderId="0" applyFill="0" applyBorder="0"/>
    <xf numFmtId="0" fontId="4"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166" fontId="5" fillId="2" borderId="1">
      <alignment horizontal="center"/>
      <protection locked="0"/>
    </xf>
    <xf numFmtId="178" fontId="13" fillId="5" borderId="2"/>
    <xf numFmtId="224" fontId="13" fillId="2" borderId="2"/>
    <xf numFmtId="10" fontId="11" fillId="6" borderId="1" applyNumberFormat="0" applyBorder="0" applyAlignment="0" applyProtection="0"/>
    <xf numFmtId="0" fontId="19" fillId="7" borderId="0"/>
    <xf numFmtId="0" fontId="3" fillId="8" borderId="0"/>
    <xf numFmtId="222" fontId="20" fillId="0" borderId="0"/>
    <xf numFmtId="0" fontId="14" fillId="0" borderId="0" applyFill="0" applyBorder="0">
      <protection locked="0"/>
    </xf>
    <xf numFmtId="0" fontId="6" fillId="0" borderId="0"/>
    <xf numFmtId="0" fontId="6" fillId="0" borderId="0"/>
    <xf numFmtId="0" fontId="6" fillId="0" borderId="0"/>
    <xf numFmtId="0" fontId="2" fillId="0" borderId="0"/>
    <xf numFmtId="9" fontId="2" fillId="0" borderId="0" applyFont="0" applyFill="0" applyBorder="0" applyAlignment="0" applyProtection="0"/>
    <xf numFmtId="223" fontId="15" fillId="0" borderId="0" applyFill="0" applyBorder="0"/>
    <xf numFmtId="223" fontId="14" fillId="0" borderId="0" applyFill="0" applyBorder="0">
      <protection locked="0"/>
    </xf>
    <xf numFmtId="10" fontId="2" fillId="0" borderId="0" applyFont="0" applyFill="0" applyBorder="0" applyAlignment="0" applyProtection="0"/>
    <xf numFmtId="198" fontId="7" fillId="0" borderId="1">
      <alignment horizontal="right"/>
    </xf>
    <xf numFmtId="0" fontId="3" fillId="9" borderId="0"/>
    <xf numFmtId="41" fontId="13" fillId="2" borderId="0">
      <alignment horizontal="center"/>
      <protection locked="0"/>
    </xf>
    <xf numFmtId="0" fontId="21" fillId="0" borderId="0" applyFill="0" applyBorder="0" applyAlignment="0"/>
    <xf numFmtId="0" fontId="22" fillId="10" borderId="0"/>
    <xf numFmtId="220" fontId="8" fillId="0" borderId="3" applyFill="0"/>
    <xf numFmtId="220" fontId="8" fillId="0" borderId="4" applyFill="0"/>
    <xf numFmtId="220" fontId="15" fillId="0" borderId="3" applyFill="0"/>
    <xf numFmtId="220" fontId="15" fillId="0" borderId="4" applyFill="0"/>
    <xf numFmtId="41" fontId="2" fillId="0" borderId="0" applyFont="0" applyFill="0" applyBorder="0" applyAlignment="0" applyProtection="0"/>
    <xf numFmtId="43" fontId="2" fillId="0" borderId="0" applyFont="0" applyFill="0" applyBorder="0" applyAlignment="0" applyProtection="0"/>
    <xf numFmtId="198" fontId="7" fillId="11" borderId="1">
      <alignment horizontal="right"/>
    </xf>
    <xf numFmtId="198" fontId="7" fillId="0" borderId="1">
      <alignment horizontal="right"/>
    </xf>
    <xf numFmtId="42" fontId="2" fillId="0" borderId="0" applyFont="0" applyFill="0" applyBorder="0" applyAlignment="0" applyProtection="0"/>
    <xf numFmtId="44" fontId="2" fillId="0" borderId="0" applyFont="0" applyFill="0" applyBorder="0" applyAlignment="0" applyProtection="0"/>
    <xf numFmtId="0" fontId="23" fillId="0" borderId="0" applyNumberFormat="0" applyFill="0" applyBorder="0"/>
    <xf numFmtId="272" fontId="43" fillId="26" borderId="84">
      <alignment horizontal="right"/>
      <protection locked="0"/>
    </xf>
    <xf numFmtId="280" fontId="7" fillId="2" borderId="100" applyAlignment="0">
      <protection locked="0"/>
    </xf>
    <xf numFmtId="280" fontId="61" fillId="0" borderId="0" applyFill="0" applyBorder="0" applyAlignment="0" applyProtection="0"/>
    <xf numFmtId="281" fontId="61" fillId="0" borderId="0" applyFill="0" applyBorder="0" applyAlignment="0" applyProtection="0"/>
    <xf numFmtId="282" fontId="1" fillId="29" borderId="0" applyNumberFormat="0" applyBorder="0">
      <alignment horizontal="right"/>
    </xf>
    <xf numFmtId="0" fontId="123" fillId="0" borderId="0" applyNumberFormat="0" applyFill="0" applyBorder="0" applyAlignment="0" applyProtection="0"/>
    <xf numFmtId="0" fontId="2" fillId="0" borderId="0"/>
    <xf numFmtId="0" fontId="126" fillId="0" borderId="0"/>
    <xf numFmtId="9" fontId="126" fillId="0" borderId="0" applyFont="0" applyFill="0" applyBorder="0" applyAlignment="0" applyProtection="0"/>
    <xf numFmtId="10" fontId="126" fillId="27" borderId="136">
      <alignment horizontal="right"/>
      <protection locked="0"/>
    </xf>
  </cellStyleXfs>
  <cellXfs count="1616">
    <xf numFmtId="0" fontId="0" fillId="0" borderId="0" xfId="0"/>
    <xf numFmtId="0" fontId="6" fillId="0" borderId="0" xfId="37"/>
    <xf numFmtId="0" fontId="2" fillId="0" borderId="0" xfId="0" applyFont="1"/>
    <xf numFmtId="0" fontId="0" fillId="0" borderId="0" xfId="0" applyProtection="1">
      <protection locked="0"/>
    </xf>
    <xf numFmtId="0" fontId="9" fillId="0" borderId="0" xfId="0" applyFont="1" applyProtection="1">
      <protection locked="0"/>
    </xf>
    <xf numFmtId="0" fontId="28" fillId="0" borderId="0" xfId="0" applyFont="1" applyProtection="1">
      <protection locked="0"/>
    </xf>
    <xf numFmtId="0" fontId="29" fillId="0" borderId="0" xfId="0" applyFont="1" applyProtection="1">
      <protection locked="0"/>
    </xf>
    <xf numFmtId="173" fontId="29" fillId="0" borderId="0" xfId="0" applyNumberFormat="1" applyFont="1" applyAlignment="1" applyProtection="1">
      <alignment horizontal="center" vertical="center"/>
      <protection locked="0"/>
    </xf>
    <xf numFmtId="173" fontId="0" fillId="0" borderId="0" xfId="0" applyNumberFormat="1" applyAlignment="1" applyProtection="1">
      <alignment horizontal="center" vertical="center"/>
      <protection locked="0"/>
    </xf>
    <xf numFmtId="173" fontId="0" fillId="0" borderId="0" xfId="0" applyNumberFormat="1" applyProtection="1">
      <protection locked="0"/>
    </xf>
    <xf numFmtId="0" fontId="10" fillId="0" borderId="0" xfId="0" applyFont="1"/>
    <xf numFmtId="0" fontId="10" fillId="0" borderId="0" xfId="0" applyFont="1" applyProtection="1">
      <protection locked="0"/>
    </xf>
    <xf numFmtId="0" fontId="30" fillId="0" borderId="0" xfId="37" applyFont="1"/>
    <xf numFmtId="0" fontId="33" fillId="0" borderId="0" xfId="0" applyFont="1"/>
    <xf numFmtId="0" fontId="35" fillId="24" borderId="0" xfId="0" applyFont="1" applyFill="1"/>
    <xf numFmtId="0" fontId="36" fillId="24" borderId="0" xfId="0" applyFont="1" applyFill="1"/>
    <xf numFmtId="0" fontId="38" fillId="0" borderId="0" xfId="0" applyFont="1"/>
    <xf numFmtId="0" fontId="39" fillId="24" borderId="0" xfId="0" applyFont="1" applyFill="1"/>
    <xf numFmtId="0" fontId="40" fillId="24" borderId="0" xfId="0" applyFont="1" applyFill="1"/>
    <xf numFmtId="0" fontId="41" fillId="0" borderId="5" xfId="39" applyFont="1" applyBorder="1" applyAlignment="1">
      <alignment horizontal="left" indent="1"/>
    </xf>
    <xf numFmtId="0" fontId="38" fillId="0" borderId="5" xfId="0" applyFont="1" applyBorder="1"/>
    <xf numFmtId="204" fontId="38" fillId="0" borderId="5" xfId="0" applyNumberFormat="1" applyFont="1" applyBorder="1" applyAlignment="1">
      <alignment horizontal="left"/>
    </xf>
    <xf numFmtId="0" fontId="41" fillId="0" borderId="5" xfId="39" applyFont="1" applyBorder="1" applyAlignment="1">
      <alignment horizontal="left" vertical="top" wrapText="1" indent="1"/>
    </xf>
    <xf numFmtId="0" fontId="38" fillId="0" borderId="5" xfId="39" applyFont="1" applyBorder="1" applyAlignment="1">
      <alignment horizontal="center"/>
    </xf>
    <xf numFmtId="167" fontId="42" fillId="15" borderId="5" xfId="6" applyFont="1" applyFill="1" applyBorder="1" applyAlignment="1">
      <alignment horizontal="center"/>
    </xf>
    <xf numFmtId="0" fontId="39" fillId="12" borderId="0" xfId="0" applyFont="1" applyFill="1" applyAlignment="1">
      <alignment horizontal="center"/>
    </xf>
    <xf numFmtId="0" fontId="39" fillId="12" borderId="6" xfId="39" applyFont="1" applyFill="1" applyBorder="1" applyAlignment="1">
      <alignment horizontal="center"/>
    </xf>
    <xf numFmtId="0" fontId="38" fillId="0" borderId="9" xfId="0" applyFont="1" applyBorder="1"/>
    <xf numFmtId="0" fontId="38" fillId="0" borderId="5" xfId="0" applyFont="1" applyBorder="1" applyAlignment="1">
      <alignment horizontal="center"/>
    </xf>
    <xf numFmtId="0" fontId="41" fillId="0" borderId="5" xfId="0" applyFont="1" applyBorder="1"/>
    <xf numFmtId="0" fontId="38" fillId="0" borderId="5" xfId="39" applyFont="1" applyBorder="1" applyAlignment="1" applyProtection="1">
      <alignment horizontal="left" indent="1"/>
      <protection locked="0"/>
    </xf>
    <xf numFmtId="0" fontId="41" fillId="0" borderId="11" xfId="0" applyFont="1" applyBorder="1"/>
    <xf numFmtId="0" fontId="39" fillId="24" borderId="5" xfId="0" applyFont="1" applyFill="1" applyBorder="1" applyAlignment="1">
      <alignment horizontal="center"/>
    </xf>
    <xf numFmtId="0" fontId="44" fillId="0" borderId="11" xfId="0" applyFont="1" applyBorder="1"/>
    <xf numFmtId="0" fontId="44" fillId="0" borderId="12" xfId="0" applyFont="1" applyBorder="1"/>
    <xf numFmtId="0" fontId="44" fillId="0" borderId="13" xfId="0" applyFont="1" applyBorder="1"/>
    <xf numFmtId="0" fontId="44" fillId="0" borderId="14" xfId="0" applyFont="1" applyBorder="1"/>
    <xf numFmtId="0" fontId="44" fillId="0" borderId="7" xfId="0" applyFont="1" applyBorder="1"/>
    <xf numFmtId="0" fontId="44" fillId="0" borderId="15" xfId="0" applyFont="1" applyBorder="1"/>
    <xf numFmtId="0" fontId="44" fillId="0" borderId="16" xfId="0" applyFont="1" applyBorder="1"/>
    <xf numFmtId="0" fontId="44" fillId="0" borderId="9" xfId="0" applyFont="1" applyBorder="1"/>
    <xf numFmtId="0" fontId="44" fillId="0" borderId="17" xfId="0" applyFont="1" applyBorder="1"/>
    <xf numFmtId="0" fontId="44" fillId="0" borderId="5" xfId="0" applyFont="1" applyBorder="1"/>
    <xf numFmtId="0" fontId="44" fillId="0" borderId="18" xfId="0" applyFont="1" applyBorder="1"/>
    <xf numFmtId="0" fontId="38" fillId="0" borderId="7" xfId="0" applyFont="1" applyBorder="1"/>
    <xf numFmtId="0" fontId="44" fillId="0" borderId="19" xfId="0" applyFont="1" applyBorder="1"/>
    <xf numFmtId="0" fontId="44" fillId="0" borderId="6" xfId="0" applyFont="1" applyBorder="1"/>
    <xf numFmtId="0" fontId="44" fillId="0" borderId="20" xfId="0" applyFont="1" applyBorder="1"/>
    <xf numFmtId="0" fontId="44" fillId="0" borderId="21" xfId="0" applyFont="1" applyBorder="1"/>
    <xf numFmtId="0" fontId="44" fillId="0" borderId="22" xfId="0" applyFont="1" applyBorder="1"/>
    <xf numFmtId="0" fontId="44" fillId="0" borderId="23" xfId="0" applyFont="1" applyBorder="1"/>
    <xf numFmtId="0" fontId="44" fillId="0" borderId="24" xfId="0" applyFont="1" applyBorder="1"/>
    <xf numFmtId="0" fontId="44" fillId="0" borderId="25" xfId="0" applyFont="1" applyBorder="1"/>
    <xf numFmtId="0" fontId="44" fillId="0" borderId="26" xfId="0" applyFont="1" applyBorder="1"/>
    <xf numFmtId="0" fontId="44" fillId="0" borderId="27" xfId="0" applyFont="1" applyBorder="1"/>
    <xf numFmtId="0" fontId="44" fillId="0" borderId="28" xfId="0" applyFont="1" applyBorder="1"/>
    <xf numFmtId="0" fontId="44" fillId="0" borderId="29" xfId="0" applyFont="1" applyBorder="1"/>
    <xf numFmtId="0" fontId="38" fillId="0" borderId="0" xfId="38" applyFont="1"/>
    <xf numFmtId="0" fontId="41" fillId="0" borderId="0" xfId="28" applyNumberFormat="1" applyFont="1" applyFill="1" applyBorder="1" applyAlignment="1" applyProtection="1">
      <alignment horizontal="left"/>
    </xf>
    <xf numFmtId="0" fontId="45" fillId="0" borderId="0" xfId="28" applyNumberFormat="1" applyFont="1" applyFill="1" applyBorder="1" applyAlignment="1" applyProtection="1">
      <alignment horizontal="left"/>
    </xf>
    <xf numFmtId="0" fontId="41" fillId="0" borderId="0" xfId="0" applyFont="1"/>
    <xf numFmtId="0" fontId="47" fillId="0" borderId="0" xfId="0" applyFont="1"/>
    <xf numFmtId="0" fontId="39" fillId="12" borderId="0" xfId="0" applyFont="1" applyFill="1"/>
    <xf numFmtId="0" fontId="39" fillId="24" borderId="0" xfId="0" applyFont="1" applyFill="1" applyAlignment="1">
      <alignment horizontal="center"/>
    </xf>
    <xf numFmtId="10" fontId="38" fillId="0" borderId="5" xfId="0" applyNumberFormat="1" applyFont="1" applyBorder="1" applyAlignment="1">
      <alignment horizontal="center"/>
    </xf>
    <xf numFmtId="173" fontId="38" fillId="0" borderId="5" xfId="0" applyNumberFormat="1" applyFont="1" applyBorder="1"/>
    <xf numFmtId="165" fontId="38" fillId="0" borderId="5" xfId="0" applyNumberFormat="1" applyFont="1" applyBorder="1" applyAlignment="1">
      <alignment horizontal="center"/>
    </xf>
    <xf numFmtId="194" fontId="38" fillId="0" borderId="5" xfId="0" applyNumberFormat="1" applyFont="1" applyBorder="1" applyAlignment="1">
      <alignment horizontal="center"/>
    </xf>
    <xf numFmtId="0" fontId="48" fillId="0" borderId="0" xfId="0" applyFont="1"/>
    <xf numFmtId="0" fontId="48" fillId="0" borderId="0" xfId="0" applyFont="1" applyAlignment="1">
      <alignment horizontal="center"/>
    </xf>
    <xf numFmtId="187" fontId="38" fillId="0" borderId="5" xfId="0" applyNumberFormat="1" applyFont="1" applyBorder="1" applyAlignment="1">
      <alignment horizontal="center"/>
    </xf>
    <xf numFmtId="248" fontId="38" fillId="0" borderId="5" xfId="0" applyNumberFormat="1" applyFont="1" applyBorder="1" applyAlignment="1">
      <alignment horizontal="center"/>
    </xf>
    <xf numFmtId="192" fontId="38" fillId="0" borderId="5" xfId="0" applyNumberFormat="1" applyFont="1" applyBorder="1" applyAlignment="1">
      <alignment horizontal="center"/>
    </xf>
    <xf numFmtId="9" fontId="38" fillId="0" borderId="5" xfId="41" applyFont="1" applyFill="1" applyBorder="1" applyAlignment="1" applyProtection="1">
      <alignment horizontal="center"/>
    </xf>
    <xf numFmtId="169" fontId="38" fillId="0" borderId="5" xfId="41" applyNumberFormat="1" applyFont="1" applyFill="1" applyBorder="1" applyAlignment="1" applyProtection="1">
      <alignment horizontal="center"/>
    </xf>
    <xf numFmtId="0" fontId="47" fillId="0" borderId="0" xfId="0" applyFont="1" applyAlignment="1">
      <alignment horizontal="center"/>
    </xf>
    <xf numFmtId="211" fontId="38" fillId="0" borderId="5" xfId="0" applyNumberFormat="1" applyFont="1" applyBorder="1" applyAlignment="1">
      <alignment horizontal="left" indent="1"/>
    </xf>
    <xf numFmtId="232" fontId="38" fillId="0" borderId="5" xfId="0" applyNumberFormat="1" applyFont="1" applyBorder="1" applyAlignment="1" applyProtection="1">
      <alignment horizontal="center"/>
      <protection locked="0"/>
    </xf>
    <xf numFmtId="212" fontId="38" fillId="0" borderId="5" xfId="0" applyNumberFormat="1" applyFont="1" applyBorder="1" applyAlignment="1">
      <alignment horizontal="left" indent="1" shrinkToFit="1"/>
    </xf>
    <xf numFmtId="0" fontId="47" fillId="0" borderId="15" xfId="0" applyFont="1" applyBorder="1" applyAlignment="1">
      <alignment horizontal="center"/>
    </xf>
    <xf numFmtId="0" fontId="49" fillId="0" borderId="0" xfId="0" applyFont="1" applyAlignment="1">
      <alignment horizontal="center" vertical="center"/>
    </xf>
    <xf numFmtId="0" fontId="38" fillId="0" borderId="0" xfId="0" applyFont="1" applyAlignment="1">
      <alignment horizontal="left"/>
    </xf>
    <xf numFmtId="10" fontId="50" fillId="19" borderId="5" xfId="41" applyNumberFormat="1" applyFont="1" applyFill="1" applyBorder="1" applyAlignment="1" applyProtection="1">
      <alignment horizontal="center"/>
    </xf>
    <xf numFmtId="258" fontId="38" fillId="0" borderId="5" xfId="41" applyNumberFormat="1" applyFont="1" applyFill="1" applyBorder="1" applyAlignment="1" applyProtection="1">
      <alignment horizontal="center"/>
    </xf>
    <xf numFmtId="0" fontId="38" fillId="0" borderId="5" xfId="0" applyFont="1" applyBorder="1" applyAlignment="1">
      <alignment horizontal="left"/>
    </xf>
    <xf numFmtId="172" fontId="38" fillId="18" borderId="5" xfId="0" applyNumberFormat="1" applyFont="1" applyFill="1" applyBorder="1" applyAlignment="1">
      <alignment horizontal="center"/>
    </xf>
    <xf numFmtId="0" fontId="41" fillId="6" borderId="38" xfId="0" applyFont="1" applyFill="1" applyBorder="1"/>
    <xf numFmtId="0" fontId="38" fillId="6" borderId="0" xfId="0" applyFont="1" applyFill="1"/>
    <xf numFmtId="0" fontId="38" fillId="6" borderId="37" xfId="0" applyFont="1" applyFill="1" applyBorder="1"/>
    <xf numFmtId="0" fontId="41" fillId="6" borderId="13" xfId="0" applyFont="1" applyFill="1" applyBorder="1"/>
    <xf numFmtId="0" fontId="38" fillId="6" borderId="26" xfId="0" applyFont="1" applyFill="1" applyBorder="1"/>
    <xf numFmtId="0" fontId="38" fillId="6" borderId="34" xfId="0" applyFont="1" applyFill="1" applyBorder="1"/>
    <xf numFmtId="241" fontId="39" fillId="24" borderId="5" xfId="7" applyNumberFormat="1" applyFont="1" applyFill="1" applyBorder="1" applyAlignment="1" applyProtection="1">
      <alignment horizontal="center"/>
    </xf>
    <xf numFmtId="170" fontId="38" fillId="0" borderId="5" xfId="0" applyNumberFormat="1" applyFont="1" applyBorder="1" applyAlignment="1">
      <alignment horizontal="center"/>
    </xf>
    <xf numFmtId="0" fontId="38" fillId="0" borderId="7" xfId="27" applyFont="1" applyFill="1" applyBorder="1" applyAlignment="1" applyProtection="1"/>
    <xf numFmtId="169" fontId="38" fillId="2" borderId="5" xfId="41" applyNumberFormat="1" applyFont="1" applyFill="1" applyBorder="1" applyAlignment="1" applyProtection="1">
      <alignment horizontal="center"/>
      <protection locked="0"/>
    </xf>
    <xf numFmtId="0" fontId="38" fillId="2" borderId="5" xfId="41" applyNumberFormat="1" applyFont="1" applyFill="1" applyBorder="1" applyAlignment="1" applyProtection="1">
      <alignment horizontal="center"/>
      <protection locked="0"/>
    </xf>
    <xf numFmtId="173" fontId="38" fillId="2" borderId="5" xfId="41" applyNumberFormat="1" applyFont="1" applyFill="1" applyBorder="1" applyAlignment="1" applyProtection="1">
      <alignment horizontal="center"/>
      <protection locked="0"/>
    </xf>
    <xf numFmtId="173" fontId="38" fillId="0" borderId="5" xfId="41" applyNumberFormat="1" applyFont="1" applyFill="1" applyBorder="1" applyAlignment="1" applyProtection="1">
      <alignment horizontal="center"/>
    </xf>
    <xf numFmtId="15" fontId="38" fillId="2" borderId="5" xfId="41" applyNumberFormat="1" applyFont="1" applyFill="1" applyBorder="1" applyAlignment="1" applyProtection="1">
      <alignment horizontal="center"/>
      <protection locked="0"/>
    </xf>
    <xf numFmtId="247" fontId="38" fillId="0" borderId="5" xfId="41" applyNumberFormat="1" applyFont="1" applyFill="1" applyBorder="1" applyAlignment="1" applyProtection="1">
      <alignment horizontal="center"/>
    </xf>
    <xf numFmtId="0" fontId="41" fillId="0" borderId="15" xfId="27" applyFont="1" applyFill="1" applyBorder="1" applyAlignment="1" applyProtection="1"/>
    <xf numFmtId="169" fontId="38" fillId="0" borderId="15" xfId="41" applyNumberFormat="1" applyFont="1" applyFill="1" applyBorder="1" applyAlignment="1" applyProtection="1">
      <alignment horizontal="center"/>
    </xf>
    <xf numFmtId="0" fontId="41" fillId="0" borderId="26" xfId="27" applyFont="1" applyFill="1" applyBorder="1" applyAlignment="1" applyProtection="1"/>
    <xf numFmtId="169" fontId="38" fillId="0" borderId="26" xfId="41" applyNumberFormat="1" applyFont="1" applyFill="1" applyBorder="1" applyAlignment="1" applyProtection="1">
      <alignment horizontal="center"/>
    </xf>
    <xf numFmtId="10" fontId="38" fillId="0" borderId="5" xfId="41" applyNumberFormat="1" applyFont="1" applyFill="1" applyBorder="1" applyAlignment="1" applyProtection="1">
      <alignment horizontal="center"/>
    </xf>
    <xf numFmtId="10" fontId="38" fillId="2" borderId="5" xfId="41" applyNumberFormat="1" applyFont="1" applyFill="1" applyBorder="1" applyAlignment="1" applyProtection="1">
      <alignment horizontal="center"/>
      <protection locked="0"/>
    </xf>
    <xf numFmtId="0" fontId="39" fillId="16" borderId="5" xfId="0" applyFont="1" applyFill="1" applyBorder="1" applyAlignment="1">
      <alignment horizontal="center"/>
    </xf>
    <xf numFmtId="0" fontId="39" fillId="12" borderId="5" xfId="0" applyFont="1" applyFill="1" applyBorder="1" applyAlignment="1">
      <alignment horizontal="center"/>
    </xf>
    <xf numFmtId="0" fontId="39" fillId="12" borderId="7" xfId="0" applyFont="1" applyFill="1" applyBorder="1" applyAlignment="1">
      <alignment horizontal="center"/>
    </xf>
    <xf numFmtId="0" fontId="39" fillId="12" borderId="80" xfId="0" applyFont="1" applyFill="1" applyBorder="1" applyAlignment="1">
      <alignment horizontal="center"/>
    </xf>
    <xf numFmtId="0" fontId="39" fillId="12" borderId="81" xfId="0" applyFont="1" applyFill="1" applyBorder="1" applyAlignment="1">
      <alignment horizontal="center"/>
    </xf>
    <xf numFmtId="0" fontId="39" fillId="12" borderId="9" xfId="0" applyFont="1" applyFill="1" applyBorder="1" applyAlignment="1">
      <alignment horizontal="center"/>
    </xf>
    <xf numFmtId="0" fontId="39" fillId="12" borderId="7" xfId="0" applyFont="1" applyFill="1" applyBorder="1" applyAlignment="1">
      <alignment horizontal="left"/>
    </xf>
    <xf numFmtId="0" fontId="38" fillId="0" borderId="5" xfId="7" applyNumberFormat="1" applyFont="1" applyFill="1" applyBorder="1" applyAlignment="1" applyProtection="1">
      <alignment horizontal="center"/>
    </xf>
    <xf numFmtId="15" fontId="38" fillId="0" borderId="7" xfId="7" applyNumberFormat="1" applyFont="1" applyFill="1" applyBorder="1" applyAlignment="1" applyProtection="1">
      <alignment horizontal="center"/>
    </xf>
    <xf numFmtId="15" fontId="38" fillId="0" borderId="80" xfId="7" applyNumberFormat="1" applyFont="1" applyFill="1" applyBorder="1" applyAlignment="1" applyProtection="1">
      <alignment horizontal="center"/>
    </xf>
    <xf numFmtId="15" fontId="38" fillId="0" borderId="81" xfId="7" applyNumberFormat="1" applyFont="1" applyFill="1" applyBorder="1" applyAlignment="1" applyProtection="1">
      <alignment horizontal="center"/>
    </xf>
    <xf numFmtId="181" fontId="38" fillId="0" borderId="5" xfId="7" applyNumberFormat="1" applyFont="1" applyFill="1" applyBorder="1" applyAlignment="1" applyProtection="1">
      <alignment horizontal="left"/>
    </xf>
    <xf numFmtId="15" fontId="38" fillId="0" borderId="82" xfId="7" applyNumberFormat="1" applyFont="1" applyFill="1" applyBorder="1" applyAlignment="1" applyProtection="1">
      <alignment horizontal="center"/>
    </xf>
    <xf numFmtId="15" fontId="38" fillId="0" borderId="83" xfId="7" applyNumberFormat="1" applyFont="1" applyFill="1" applyBorder="1" applyAlignment="1" applyProtection="1">
      <alignment horizontal="center"/>
    </xf>
    <xf numFmtId="0" fontId="38" fillId="0" borderId="19" xfId="7" applyNumberFormat="1" applyFont="1" applyFill="1" applyBorder="1" applyAlignment="1" applyProtection="1">
      <alignment horizontal="center"/>
    </xf>
    <xf numFmtId="0" fontId="38" fillId="0" borderId="9" xfId="7" applyNumberFormat="1" applyFont="1" applyFill="1" applyBorder="1" applyAlignment="1" applyProtection="1">
      <alignment horizontal="center"/>
    </xf>
    <xf numFmtId="0" fontId="38" fillId="0" borderId="0" xfId="7" applyNumberFormat="1" applyFont="1" applyFill="1" applyBorder="1" applyAlignment="1" applyProtection="1">
      <alignment horizontal="center"/>
    </xf>
    <xf numFmtId="170" fontId="39" fillId="12" borderId="7" xfId="7" applyNumberFormat="1" applyFont="1" applyFill="1" applyBorder="1" applyAlignment="1" applyProtection="1">
      <alignment horizontal="left"/>
    </xf>
    <xf numFmtId="170" fontId="39" fillId="12" borderId="7" xfId="7" applyNumberFormat="1" applyFont="1" applyFill="1" applyBorder="1" applyAlignment="1" applyProtection="1">
      <alignment horizontal="left" indent="1"/>
    </xf>
    <xf numFmtId="170" fontId="39" fillId="12" borderId="7" xfId="7" applyNumberFormat="1" applyFont="1" applyFill="1" applyBorder="1" applyAlignment="1" applyProtection="1">
      <alignment horizontal="center"/>
    </xf>
    <xf numFmtId="218" fontId="38" fillId="0" borderId="5" xfId="0" applyNumberFormat="1" applyFont="1" applyBorder="1" applyAlignment="1">
      <alignment horizontal="left" indent="1"/>
    </xf>
    <xf numFmtId="183" fontId="38" fillId="0" borderId="5" xfId="7" applyNumberFormat="1" applyFont="1" applyFill="1" applyBorder="1" applyAlignment="1" applyProtection="1">
      <alignment horizontal="center"/>
    </xf>
    <xf numFmtId="0" fontId="38" fillId="12" borderId="0" xfId="0" applyFont="1" applyFill="1"/>
    <xf numFmtId="0" fontId="39" fillId="12" borderId="30" xfId="0" applyFont="1" applyFill="1" applyBorder="1" applyAlignment="1">
      <alignment horizontal="center"/>
    </xf>
    <xf numFmtId="0" fontId="39" fillId="12" borderId="6" xfId="0" applyFont="1" applyFill="1" applyBorder="1" applyAlignment="1">
      <alignment horizontal="center"/>
    </xf>
    <xf numFmtId="0" fontId="39" fillId="12" borderId="11" xfId="0" applyFont="1" applyFill="1" applyBorder="1" applyAlignment="1">
      <alignment horizontal="center"/>
    </xf>
    <xf numFmtId="232" fontId="38" fillId="0" borderId="5" xfId="0" applyNumberFormat="1" applyFont="1" applyBorder="1" applyAlignment="1">
      <alignment horizontal="center"/>
    </xf>
    <xf numFmtId="188" fontId="41" fillId="0" borderId="5" xfId="0" applyNumberFormat="1" applyFont="1" applyBorder="1" applyAlignment="1">
      <alignment horizontal="left"/>
    </xf>
    <xf numFmtId="170" fontId="39" fillId="17" borderId="9" xfId="7" applyNumberFormat="1" applyFont="1" applyFill="1" applyBorder="1" applyAlignment="1" applyProtection="1">
      <alignment horizontal="center"/>
    </xf>
    <xf numFmtId="0" fontId="39" fillId="12" borderId="19" xfId="0" applyFont="1" applyFill="1" applyBorder="1" applyAlignment="1">
      <alignment horizontal="left"/>
    </xf>
    <xf numFmtId="184" fontId="38" fillId="0" borderId="5" xfId="0" applyNumberFormat="1" applyFont="1" applyBorder="1" applyAlignment="1">
      <alignment horizontal="left"/>
    </xf>
    <xf numFmtId="170" fontId="38" fillId="0" borderId="5" xfId="41" applyNumberFormat="1" applyFont="1" applyFill="1" applyBorder="1" applyAlignment="1" applyProtection="1">
      <alignment horizontal="center"/>
    </xf>
    <xf numFmtId="0" fontId="38" fillId="0" borderId="5" xfId="41" applyNumberFormat="1" applyFont="1" applyFill="1" applyBorder="1" applyAlignment="1" applyProtection="1">
      <alignment horizontal="center"/>
    </xf>
    <xf numFmtId="0" fontId="38" fillId="3" borderId="62" xfId="0" applyFont="1" applyFill="1" applyBorder="1"/>
    <xf numFmtId="0" fontId="38" fillId="3" borderId="63" xfId="0" applyFont="1" applyFill="1" applyBorder="1"/>
    <xf numFmtId="0" fontId="38" fillId="3" borderId="64" xfId="0" applyFont="1" applyFill="1" applyBorder="1"/>
    <xf numFmtId="0" fontId="38" fillId="0" borderId="61" xfId="0" applyFont="1" applyBorder="1"/>
    <xf numFmtId="0" fontId="39" fillId="12" borderId="5" xfId="0" applyFont="1" applyFill="1" applyBorder="1" applyAlignment="1">
      <alignment horizontal="left"/>
    </xf>
    <xf numFmtId="0" fontId="39" fillId="17" borderId="5" xfId="0" applyFont="1" applyFill="1" applyBorder="1" applyAlignment="1">
      <alignment horizontal="center"/>
    </xf>
    <xf numFmtId="195" fontId="38" fillId="0" borderId="5" xfId="0" applyNumberFormat="1" applyFont="1" applyBorder="1" applyAlignment="1">
      <alignment horizontal="center"/>
    </xf>
    <xf numFmtId="0" fontId="41" fillId="18" borderId="31" xfId="0" applyFont="1" applyFill="1" applyBorder="1"/>
    <xf numFmtId="166" fontId="38" fillId="0" borderId="5" xfId="7" applyNumberFormat="1" applyFont="1" applyFill="1" applyBorder="1" applyAlignment="1" applyProtection="1"/>
    <xf numFmtId="193" fontId="38" fillId="0" borderId="0" xfId="0" applyNumberFormat="1" applyFont="1"/>
    <xf numFmtId="0" fontId="41" fillId="18" borderId="32" xfId="0" applyFont="1" applyFill="1" applyBorder="1"/>
    <xf numFmtId="0" fontId="41" fillId="18" borderId="11" xfId="0" applyFont="1" applyFill="1" applyBorder="1"/>
    <xf numFmtId="0" fontId="41" fillId="18" borderId="33" xfId="0" applyFont="1" applyFill="1" applyBorder="1"/>
    <xf numFmtId="173" fontId="41" fillId="19" borderId="33" xfId="0" applyNumberFormat="1" applyFont="1" applyFill="1" applyBorder="1" applyAlignment="1">
      <alignment horizontal="center"/>
    </xf>
    <xf numFmtId="173" fontId="51" fillId="26" borderId="84" xfId="61" applyNumberFormat="1" applyFont="1" applyAlignment="1">
      <alignment horizontal="center"/>
      <protection locked="0"/>
    </xf>
    <xf numFmtId="272" fontId="51" fillId="26" borderId="84" xfId="61" applyFont="1" applyAlignment="1">
      <alignment horizontal="left"/>
      <protection locked="0"/>
    </xf>
    <xf numFmtId="272" fontId="51" fillId="26" borderId="84" xfId="61" applyFont="1" applyAlignment="1">
      <alignment horizontal="center"/>
      <protection locked="0"/>
    </xf>
    <xf numFmtId="215" fontId="51" fillId="26" borderId="84" xfId="61" applyNumberFormat="1" applyFont="1" applyAlignment="1">
      <alignment horizontal="center"/>
      <protection locked="0"/>
    </xf>
    <xf numFmtId="191" fontId="51" fillId="26" borderId="84" xfId="61" applyNumberFormat="1" applyFont="1" applyAlignment="1">
      <alignment horizontal="center"/>
      <protection locked="0"/>
    </xf>
    <xf numFmtId="10" fontId="51" fillId="26" borderId="84" xfId="61" applyNumberFormat="1" applyFont="1" applyAlignment="1">
      <alignment horizontal="center"/>
      <protection locked="0"/>
    </xf>
    <xf numFmtId="274" fontId="51" fillId="26" borderId="84" xfId="61" applyNumberFormat="1" applyFont="1" applyAlignment="1">
      <alignment horizontal="center"/>
      <protection locked="0"/>
    </xf>
    <xf numFmtId="273" fontId="51" fillId="26" borderId="84" xfId="61" applyNumberFormat="1" applyFont="1" applyAlignment="1">
      <alignment horizontal="center"/>
      <protection locked="0"/>
    </xf>
    <xf numFmtId="37" fontId="51" fillId="26" borderId="84" xfId="61" applyNumberFormat="1" applyFont="1" applyAlignment="1">
      <alignment horizontal="center"/>
      <protection locked="0"/>
    </xf>
    <xf numFmtId="258" fontId="51" fillId="26" borderId="84" xfId="61" applyNumberFormat="1" applyFont="1" applyAlignment="1">
      <alignment horizontal="center"/>
      <protection locked="0"/>
    </xf>
    <xf numFmtId="275" fontId="51" fillId="26" borderId="84" xfId="61" applyNumberFormat="1" applyFont="1" applyAlignment="1">
      <alignment horizontal="center"/>
      <protection locked="0"/>
    </xf>
    <xf numFmtId="168" fontId="42" fillId="27" borderId="5" xfId="0" applyNumberFormat="1" applyFont="1" applyFill="1" applyBorder="1" applyAlignment="1">
      <alignment horizontal="center"/>
    </xf>
    <xf numFmtId="168" fontId="42" fillId="27" borderId="11" xfId="0" applyNumberFormat="1" applyFont="1" applyFill="1" applyBorder="1" applyAlignment="1">
      <alignment horizontal="center"/>
    </xf>
    <xf numFmtId="0" fontId="37" fillId="0" borderId="7" xfId="0" applyFont="1" applyBorder="1"/>
    <xf numFmtId="0" fontId="37" fillId="0" borderId="9" xfId="0" applyFont="1" applyBorder="1"/>
    <xf numFmtId="0" fontId="33" fillId="0" borderId="7" xfId="0" applyFont="1" applyBorder="1"/>
    <xf numFmtId="0" fontId="33" fillId="0" borderId="19" xfId="0" applyFont="1" applyBorder="1"/>
    <xf numFmtId="0" fontId="33" fillId="0" borderId="9" xfId="0" applyFont="1" applyBorder="1"/>
    <xf numFmtId="0" fontId="37" fillId="6" borderId="38" xfId="0" applyFont="1" applyFill="1" applyBorder="1"/>
    <xf numFmtId="0" fontId="33" fillId="6" borderId="0" xfId="0" applyFont="1" applyFill="1"/>
    <xf numFmtId="0" fontId="33" fillId="6" borderId="37" xfId="0" applyFont="1" applyFill="1" applyBorder="1"/>
    <xf numFmtId="0" fontId="37" fillId="6" borderId="13" xfId="0" applyFont="1" applyFill="1" applyBorder="1"/>
    <xf numFmtId="0" fontId="33" fillId="6" borderId="26" xfId="0" applyFont="1" applyFill="1" applyBorder="1"/>
    <xf numFmtId="0" fontId="33" fillId="6" borderId="34" xfId="0" applyFont="1" applyFill="1" applyBorder="1"/>
    <xf numFmtId="0" fontId="36" fillId="0" borderId="0" xfId="0" applyFont="1"/>
    <xf numFmtId="0" fontId="35" fillId="12" borderId="0" xfId="0" applyFont="1" applyFill="1"/>
    <xf numFmtId="0" fontId="33" fillId="12" borderId="0" xfId="0" applyFont="1" applyFill="1"/>
    <xf numFmtId="0" fontId="53" fillId="12" borderId="0" xfId="27" applyFont="1" applyFill="1" applyBorder="1" applyAlignment="1" applyProtection="1">
      <alignment horizontal="center"/>
    </xf>
    <xf numFmtId="0" fontId="53" fillId="12" borderId="0" xfId="0" applyFont="1" applyFill="1"/>
    <xf numFmtId="0" fontId="33" fillId="0" borderId="0" xfId="0" applyFont="1" applyAlignment="1">
      <alignment horizontal="center"/>
    </xf>
    <xf numFmtId="0" fontId="35" fillId="12" borderId="6" xfId="0" applyFont="1" applyFill="1" applyBorder="1" applyAlignment="1">
      <alignment horizontal="center"/>
    </xf>
    <xf numFmtId="0" fontId="35" fillId="12" borderId="6" xfId="0" applyFont="1" applyFill="1" applyBorder="1" applyAlignment="1">
      <alignment horizontal="center" wrapText="1"/>
    </xf>
    <xf numFmtId="0" fontId="35" fillId="12" borderId="0" xfId="0" applyFont="1" applyFill="1" applyAlignment="1">
      <alignment horizontal="center"/>
    </xf>
    <xf numFmtId="0" fontId="35" fillId="12" borderId="12" xfId="0" applyFont="1" applyFill="1" applyBorder="1" applyAlignment="1">
      <alignment horizontal="center"/>
    </xf>
    <xf numFmtId="178" fontId="56" fillId="17" borderId="12" xfId="0" applyNumberFormat="1" applyFont="1" applyFill="1" applyBorder="1" applyAlignment="1">
      <alignment horizontal="center"/>
    </xf>
    <xf numFmtId="178" fontId="35" fillId="17" borderId="12" xfId="0" applyNumberFormat="1" applyFont="1" applyFill="1" applyBorder="1" applyAlignment="1">
      <alignment horizontal="center"/>
    </xf>
    <xf numFmtId="178" fontId="57" fillId="17" borderId="12" xfId="0" applyNumberFormat="1" applyFont="1" applyFill="1" applyBorder="1" applyAlignment="1">
      <alignment horizontal="center"/>
    </xf>
    <xf numFmtId="178" fontId="57" fillId="12" borderId="12" xfId="0" applyNumberFormat="1" applyFont="1" applyFill="1" applyBorder="1" applyAlignment="1">
      <alignment horizontal="center"/>
    </xf>
    <xf numFmtId="178" fontId="57" fillId="12" borderId="0" xfId="0" applyNumberFormat="1" applyFont="1" applyFill="1" applyAlignment="1">
      <alignment horizontal="center"/>
    </xf>
    <xf numFmtId="0" fontId="57" fillId="12" borderId="12" xfId="7" applyNumberFormat="1" applyFont="1" applyFill="1" applyBorder="1" applyAlignment="1" applyProtection="1">
      <alignment horizontal="center"/>
    </xf>
    <xf numFmtId="0" fontId="35" fillId="12" borderId="11" xfId="0" applyFont="1" applyFill="1" applyBorder="1" applyAlignment="1">
      <alignment horizontal="center"/>
    </xf>
    <xf numFmtId="0" fontId="55" fillId="12" borderId="11" xfId="27" applyFont="1" applyFill="1" applyBorder="1" applyAlignment="1" applyProtection="1">
      <alignment horizontal="center" wrapText="1"/>
    </xf>
    <xf numFmtId="0" fontId="35" fillId="12" borderId="11" xfId="0" applyFont="1" applyFill="1" applyBorder="1" applyAlignment="1">
      <alignment horizontal="center" wrapText="1"/>
    </xf>
    <xf numFmtId="0" fontId="35" fillId="12" borderId="34" xfId="0" applyFont="1" applyFill="1" applyBorder="1" applyAlignment="1">
      <alignment horizontal="center"/>
    </xf>
    <xf numFmtId="0" fontId="35" fillId="12" borderId="13" xfId="0" applyFont="1" applyFill="1" applyBorder="1" applyAlignment="1">
      <alignment horizontal="center"/>
    </xf>
    <xf numFmtId="0" fontId="58" fillId="12" borderId="11" xfId="27" applyFont="1" applyFill="1" applyBorder="1" applyAlignment="1" applyProtection="1">
      <alignment horizontal="center" wrapText="1"/>
    </xf>
    <xf numFmtId="0" fontId="35" fillId="12" borderId="11" xfId="0" applyFont="1" applyFill="1" applyBorder="1"/>
    <xf numFmtId="0" fontId="35" fillId="12" borderId="13" xfId="0" applyFont="1" applyFill="1" applyBorder="1" applyAlignment="1">
      <alignment horizontal="left"/>
    </xf>
    <xf numFmtId="0" fontId="35" fillId="17" borderId="11" xfId="0" applyFont="1" applyFill="1" applyBorder="1" applyAlignment="1">
      <alignment horizontal="center"/>
    </xf>
    <xf numFmtId="0" fontId="35" fillId="17" borderId="13" xfId="0" applyFont="1" applyFill="1" applyBorder="1" applyAlignment="1">
      <alignment horizontal="center"/>
    </xf>
    <xf numFmtId="0" fontId="58" fillId="12" borderId="11" xfId="0" applyFont="1" applyFill="1" applyBorder="1" applyAlignment="1">
      <alignment horizontal="center"/>
    </xf>
    <xf numFmtId="178" fontId="57" fillId="17" borderId="11" xfId="0" applyNumberFormat="1" applyFont="1" applyFill="1" applyBorder="1" applyAlignment="1">
      <alignment horizontal="center"/>
    </xf>
    <xf numFmtId="211" fontId="57" fillId="12" borderId="11" xfId="0" applyNumberFormat="1" applyFont="1" applyFill="1" applyBorder="1" applyAlignment="1">
      <alignment horizontal="center"/>
    </xf>
    <xf numFmtId="211" fontId="57" fillId="12" borderId="0" xfId="0" applyNumberFormat="1" applyFont="1" applyFill="1" applyAlignment="1">
      <alignment horizontal="left"/>
    </xf>
    <xf numFmtId="178" fontId="57" fillId="12" borderId="11" xfId="0" applyNumberFormat="1" applyFont="1" applyFill="1" applyBorder="1" applyAlignment="1">
      <alignment horizontal="center"/>
    </xf>
    <xf numFmtId="170" fontId="57" fillId="12" borderId="11" xfId="0" applyNumberFormat="1" applyFont="1" applyFill="1" applyBorder="1" applyAlignment="1">
      <alignment horizontal="center"/>
    </xf>
    <xf numFmtId="0" fontId="33" fillId="0" borderId="5" xfId="0" applyFont="1" applyBorder="1"/>
    <xf numFmtId="0" fontId="33" fillId="0" borderId="5" xfId="0" applyFont="1" applyBorder="1" applyAlignment="1">
      <alignment horizontal="left"/>
    </xf>
    <xf numFmtId="272" fontId="59" fillId="26" borderId="84" xfId="61" applyFont="1" applyAlignment="1">
      <alignment horizontal="left"/>
      <protection locked="0"/>
    </xf>
    <xf numFmtId="272" fontId="59" fillId="26" borderId="84" xfId="61" applyFont="1" applyAlignment="1">
      <alignment horizontal="center"/>
      <protection locked="0"/>
    </xf>
    <xf numFmtId="258" fontId="59" fillId="26" borderId="84" xfId="61" applyNumberFormat="1" applyFont="1" applyAlignment="1">
      <alignment horizontal="center"/>
      <protection locked="0"/>
    </xf>
    <xf numFmtId="171" fontId="33" fillId="0" borderId="5" xfId="0" applyNumberFormat="1" applyFont="1" applyBorder="1"/>
    <xf numFmtId="170" fontId="33" fillId="0" borderId="5" xfId="41" applyNumberFormat="1" applyFont="1" applyFill="1" applyBorder="1" applyAlignment="1" applyProtection="1">
      <alignment horizontal="center"/>
    </xf>
    <xf numFmtId="43" fontId="33" fillId="0" borderId="5" xfId="7" applyFont="1" applyFill="1" applyBorder="1" applyAlignment="1" applyProtection="1">
      <alignment horizontal="center"/>
    </xf>
    <xf numFmtId="250" fontId="33" fillId="0" borderId="5" xfId="7" applyNumberFormat="1" applyFont="1" applyFill="1" applyBorder="1" applyAlignment="1" applyProtection="1">
      <alignment horizontal="center"/>
    </xf>
    <xf numFmtId="9" fontId="33" fillId="0" borderId="5" xfId="41" applyFont="1" applyFill="1" applyBorder="1" applyAlignment="1" applyProtection="1">
      <alignment horizontal="center"/>
    </xf>
    <xf numFmtId="169" fontId="33" fillId="0" borderId="5" xfId="41" applyNumberFormat="1" applyFont="1" applyFill="1" applyBorder="1" applyAlignment="1" applyProtection="1">
      <alignment horizontal="center"/>
    </xf>
    <xf numFmtId="0" fontId="33" fillId="0" borderId="5" xfId="7" applyNumberFormat="1" applyFont="1" applyFill="1" applyBorder="1" applyAlignment="1" applyProtection="1">
      <alignment horizontal="center"/>
      <protection locked="0"/>
    </xf>
    <xf numFmtId="173" fontId="33" fillId="20" borderId="5" xfId="41" applyNumberFormat="1" applyFont="1" applyFill="1" applyBorder="1" applyAlignment="1" applyProtection="1">
      <alignment horizontal="center"/>
      <protection locked="0"/>
    </xf>
    <xf numFmtId="173" fontId="59" fillId="26" borderId="84" xfId="61" applyNumberFormat="1" applyFont="1" applyAlignment="1">
      <alignment horizontal="center"/>
      <protection locked="0"/>
    </xf>
    <xf numFmtId="9" fontId="59" fillId="26" borderId="84" xfId="61" applyNumberFormat="1" applyFont="1" applyAlignment="1">
      <alignment horizontal="center"/>
      <protection locked="0"/>
    </xf>
    <xf numFmtId="5" fontId="33" fillId="0" borderId="5" xfId="8" applyNumberFormat="1" applyFont="1" applyFill="1" applyBorder="1" applyAlignment="1" applyProtection="1">
      <alignment horizontal="center"/>
    </xf>
    <xf numFmtId="274" fontId="59" fillId="26" borderId="84" xfId="61" applyNumberFormat="1" applyFont="1" applyAlignment="1">
      <alignment horizontal="center"/>
      <protection locked="0"/>
    </xf>
    <xf numFmtId="0" fontId="33" fillId="0" borderId="5" xfId="41" applyNumberFormat="1" applyFont="1" applyFill="1" applyBorder="1" applyAlignment="1" applyProtection="1">
      <alignment horizontal="center"/>
    </xf>
    <xf numFmtId="0" fontId="33" fillId="0" borderId="5" xfId="7" applyNumberFormat="1" applyFont="1" applyFill="1" applyBorder="1" applyAlignment="1" applyProtection="1">
      <alignment horizontal="center"/>
    </xf>
    <xf numFmtId="15" fontId="33" fillId="0" borderId="5" xfId="0" applyNumberFormat="1" applyFont="1" applyBorder="1" applyAlignment="1">
      <alignment horizontal="center"/>
    </xf>
    <xf numFmtId="15" fontId="33" fillId="0" borderId="5" xfId="0" quotePrefix="1" applyNumberFormat="1" applyFont="1" applyBorder="1" applyAlignment="1">
      <alignment horizontal="center"/>
    </xf>
    <xf numFmtId="178" fontId="33" fillId="0" borderId="5" xfId="0" applyNumberFormat="1" applyFont="1" applyBorder="1" applyAlignment="1" applyProtection="1">
      <alignment horizontal="center"/>
      <protection locked="0"/>
    </xf>
    <xf numFmtId="175" fontId="33" fillId="0" borderId="5" xfId="41" applyNumberFormat="1" applyFont="1" applyFill="1" applyBorder="1" applyAlignment="1" applyProtection="1">
      <alignment horizontal="center"/>
    </xf>
    <xf numFmtId="186" fontId="33" fillId="0" borderId="5" xfId="41" applyNumberFormat="1" applyFont="1" applyFill="1" applyBorder="1" applyAlignment="1" applyProtection="1">
      <alignment horizontal="center"/>
    </xf>
    <xf numFmtId="15" fontId="33" fillId="0" borderId="5" xfId="41" applyNumberFormat="1" applyFont="1" applyFill="1" applyBorder="1" applyAlignment="1" applyProtection="1">
      <alignment horizontal="center"/>
    </xf>
    <xf numFmtId="10" fontId="33" fillId="0" borderId="5" xfId="41" applyNumberFormat="1" applyFont="1" applyFill="1" applyBorder="1" applyAlignment="1" applyProtection="1">
      <alignment horizontal="center"/>
    </xf>
    <xf numFmtId="233" fontId="33" fillId="0" borderId="5" xfId="41" applyNumberFormat="1" applyFont="1" applyFill="1" applyBorder="1" applyAlignment="1" applyProtection="1">
      <alignment horizontal="center"/>
    </xf>
    <xf numFmtId="207" fontId="33" fillId="0" borderId="5" xfId="0" applyNumberFormat="1" applyFont="1" applyBorder="1" applyAlignment="1">
      <alignment horizontal="center" shrinkToFit="1"/>
    </xf>
    <xf numFmtId="214" fontId="33" fillId="0" borderId="5" xfId="0" applyNumberFormat="1" applyFont="1" applyBorder="1" applyAlignment="1">
      <alignment horizontal="center"/>
    </xf>
    <xf numFmtId="177" fontId="33" fillId="0" borderId="5" xfId="0" applyNumberFormat="1" applyFont="1" applyBorder="1" applyAlignment="1">
      <alignment horizontal="center" shrinkToFit="1"/>
    </xf>
    <xf numFmtId="0" fontId="33" fillId="0" borderId="5" xfId="7" applyNumberFormat="1" applyFont="1" applyFill="1" applyBorder="1" applyAlignment="1" applyProtection="1">
      <alignment horizontal="left"/>
    </xf>
    <xf numFmtId="238" fontId="33" fillId="0" borderId="5" xfId="7" applyNumberFormat="1" applyFont="1" applyFill="1" applyBorder="1" applyAlignment="1" applyProtection="1">
      <alignment horizontal="center"/>
    </xf>
    <xf numFmtId="0" fontId="37" fillId="0" borderId="8" xfId="0" applyFont="1" applyBorder="1"/>
    <xf numFmtId="0" fontId="33" fillId="0" borderId="8" xfId="0" applyFont="1" applyBorder="1"/>
    <xf numFmtId="179" fontId="37" fillId="0" borderId="8" xfId="0" applyNumberFormat="1" applyFont="1" applyBorder="1"/>
    <xf numFmtId="195" fontId="37" fillId="0" borderId="8" xfId="0" applyNumberFormat="1" applyFont="1" applyBorder="1"/>
    <xf numFmtId="186" fontId="37" fillId="0" borderId="8" xfId="0" applyNumberFormat="1" applyFont="1" applyBorder="1"/>
    <xf numFmtId="173" fontId="37" fillId="0" borderId="8" xfId="0" applyNumberFormat="1" applyFont="1" applyBorder="1"/>
    <xf numFmtId="186" fontId="37" fillId="0" borderId="8" xfId="0" applyNumberFormat="1" applyFont="1" applyBorder="1" applyAlignment="1">
      <alignment shrinkToFit="1"/>
    </xf>
    <xf numFmtId="251" fontId="37" fillId="0" borderId="8" xfId="0" applyNumberFormat="1" applyFont="1" applyBorder="1"/>
    <xf numFmtId="207" fontId="37" fillId="0" borderId="8" xfId="0" applyNumberFormat="1" applyFont="1" applyBorder="1"/>
    <xf numFmtId="214" fontId="37" fillId="0" borderId="8" xfId="0" applyNumberFormat="1" applyFont="1" applyBorder="1"/>
    <xf numFmtId="10" fontId="37" fillId="0" borderId="8" xfId="41" applyNumberFormat="1" applyFont="1" applyFill="1" applyBorder="1" applyProtection="1"/>
    <xf numFmtId="169" fontId="37" fillId="0" borderId="8" xfId="41" applyNumberFormat="1" applyFont="1" applyFill="1" applyBorder="1" applyProtection="1"/>
    <xf numFmtId="0" fontId="33" fillId="21" borderId="35" xfId="0" applyFont="1" applyFill="1" applyBorder="1"/>
    <xf numFmtId="0" fontId="33" fillId="22" borderId="35" xfId="0" applyFont="1" applyFill="1" applyBorder="1"/>
    <xf numFmtId="216" fontId="33" fillId="21" borderId="35" xfId="0" applyNumberFormat="1" applyFont="1" applyFill="1" applyBorder="1" applyAlignment="1">
      <alignment horizontal="center"/>
    </xf>
    <xf numFmtId="173" fontId="33" fillId="0" borderId="0" xfId="0" applyNumberFormat="1" applyFont="1"/>
    <xf numFmtId="186" fontId="33" fillId="0" borderId="39" xfId="41" applyNumberFormat="1" applyFont="1" applyFill="1" applyBorder="1" applyAlignment="1" applyProtection="1">
      <alignment horizontal="right"/>
    </xf>
    <xf numFmtId="186" fontId="33" fillId="0" borderId="39" xfId="41" applyNumberFormat="1" applyFont="1" applyFill="1" applyBorder="1" applyProtection="1"/>
    <xf numFmtId="15" fontId="33" fillId="0" borderId="0" xfId="0" applyNumberFormat="1" applyFont="1"/>
    <xf numFmtId="186" fontId="33" fillId="0" borderId="36" xfId="41" applyNumberFormat="1" applyFont="1" applyFill="1" applyBorder="1" applyAlignment="1" applyProtection="1">
      <alignment horizontal="right"/>
    </xf>
    <xf numFmtId="186" fontId="33" fillId="0" borderId="36" xfId="41" applyNumberFormat="1" applyFont="1" applyFill="1" applyBorder="1" applyProtection="1"/>
    <xf numFmtId="208" fontId="33" fillId="0" borderId="0" xfId="0" applyNumberFormat="1" applyFont="1"/>
    <xf numFmtId="272" fontId="59" fillId="26" borderId="92" xfId="61" applyFont="1" applyBorder="1" applyAlignment="1">
      <alignment horizontal="left"/>
      <protection locked="0"/>
    </xf>
    <xf numFmtId="272" fontId="59" fillId="26" borderId="93" xfId="61" applyFont="1" applyBorder="1" applyAlignment="1">
      <alignment horizontal="left"/>
      <protection locked="0"/>
    </xf>
    <xf numFmtId="272" fontId="59" fillId="26" borderId="88" xfId="61" applyFont="1" applyBorder="1" applyAlignment="1">
      <alignment horizontal="left"/>
      <protection locked="0"/>
    </xf>
    <xf numFmtId="1" fontId="33" fillId="0" borderId="0" xfId="0" applyNumberFormat="1" applyFont="1"/>
    <xf numFmtId="173" fontId="33" fillId="0" borderId="0" xfId="0" applyNumberFormat="1" applyFont="1" applyAlignment="1">
      <alignment horizontal="center" vertical="center"/>
    </xf>
    <xf numFmtId="258" fontId="33" fillId="0" borderId="0" xfId="0" applyNumberFormat="1" applyFont="1"/>
    <xf numFmtId="272" fontId="59" fillId="26" borderId="87" xfId="61" applyFont="1" applyBorder="1" applyAlignment="1">
      <alignment horizontal="left"/>
      <protection locked="0"/>
    </xf>
    <xf numFmtId="207" fontId="33" fillId="0" borderId="5" xfId="0" applyNumberFormat="1" applyFont="1" applyBorder="1" applyAlignment="1">
      <alignment shrinkToFit="1"/>
    </xf>
    <xf numFmtId="0" fontId="33" fillId="0" borderId="7" xfId="0" applyFont="1" applyBorder="1" applyAlignment="1">
      <alignment horizontal="center"/>
    </xf>
    <xf numFmtId="0" fontId="33" fillId="0" borderId="5" xfId="0" applyFont="1" applyBorder="1" applyAlignment="1">
      <alignment shrinkToFit="1"/>
    </xf>
    <xf numFmtId="178" fontId="33" fillId="0" borderId="5" xfId="41" applyNumberFormat="1" applyFont="1" applyFill="1" applyBorder="1" applyProtection="1"/>
    <xf numFmtId="9" fontId="33" fillId="0" borderId="5" xfId="41" applyFont="1" applyFill="1" applyBorder="1" applyProtection="1"/>
    <xf numFmtId="9" fontId="33" fillId="0" borderId="0" xfId="41" applyFont="1" applyFill="1" applyBorder="1" applyProtection="1"/>
    <xf numFmtId="209" fontId="33" fillId="0" borderId="5" xfId="7" applyNumberFormat="1" applyFont="1" applyFill="1" applyBorder="1" applyProtection="1"/>
    <xf numFmtId="5" fontId="33" fillId="0" borderId="0" xfId="8" applyNumberFormat="1" applyFont="1" applyFill="1" applyBorder="1" applyProtection="1"/>
    <xf numFmtId="175" fontId="33" fillId="0" borderId="5" xfId="41" applyNumberFormat="1" applyFont="1" applyFill="1" applyBorder="1" applyProtection="1"/>
    <xf numFmtId="173" fontId="33" fillId="0" borderId="5" xfId="7" applyNumberFormat="1" applyFont="1" applyFill="1" applyBorder="1" applyProtection="1"/>
    <xf numFmtId="208" fontId="33" fillId="0" borderId="5" xfId="7" applyNumberFormat="1" applyFont="1" applyFill="1" applyBorder="1" applyProtection="1"/>
    <xf numFmtId="209" fontId="33" fillId="0" borderId="0" xfId="7" applyNumberFormat="1" applyFont="1" applyFill="1" applyBorder="1" applyProtection="1"/>
    <xf numFmtId="170" fontId="33" fillId="0" borderId="5" xfId="0" applyNumberFormat="1" applyFont="1" applyBorder="1" applyAlignment="1">
      <alignment horizontal="center" shrinkToFit="1"/>
    </xf>
    <xf numFmtId="0" fontId="33" fillId="0" borderId="5" xfId="7" applyNumberFormat="1" applyFont="1" applyFill="1" applyBorder="1" applyAlignment="1" applyProtection="1">
      <alignment horizontal="center" shrinkToFit="1"/>
    </xf>
    <xf numFmtId="0" fontId="33" fillId="0" borderId="5" xfId="41" applyNumberFormat="1" applyFont="1" applyFill="1" applyBorder="1" applyAlignment="1" applyProtection="1">
      <alignment horizontal="center" shrinkToFit="1"/>
    </xf>
    <xf numFmtId="178" fontId="33" fillId="0" borderId="5" xfId="0" applyNumberFormat="1" applyFont="1" applyBorder="1" applyAlignment="1">
      <alignment horizontal="right"/>
    </xf>
    <xf numFmtId="186" fontId="33" fillId="0" borderId="5" xfId="41" applyNumberFormat="1" applyFont="1" applyFill="1" applyBorder="1" applyProtection="1"/>
    <xf numFmtId="169" fontId="33" fillId="0" borderId="5" xfId="41" applyNumberFormat="1" applyFont="1" applyFill="1" applyBorder="1" applyProtection="1"/>
    <xf numFmtId="10" fontId="33" fillId="0" borderId="5" xfId="41" applyNumberFormat="1" applyFont="1" applyFill="1" applyBorder="1" applyProtection="1"/>
    <xf numFmtId="233" fontId="33" fillId="0" borderId="5" xfId="41" applyNumberFormat="1" applyFont="1" applyFill="1" applyBorder="1" applyProtection="1"/>
    <xf numFmtId="213" fontId="33" fillId="0" borderId="5" xfId="0" applyNumberFormat="1" applyFont="1" applyBorder="1"/>
    <xf numFmtId="177" fontId="33" fillId="0" borderId="5" xfId="0" applyNumberFormat="1" applyFont="1" applyBorder="1" applyAlignment="1">
      <alignment shrinkToFit="1"/>
    </xf>
    <xf numFmtId="234" fontId="33" fillId="0" borderId="0" xfId="0" applyNumberFormat="1" applyFont="1"/>
    <xf numFmtId="0" fontId="33" fillId="0" borderId="7" xfId="0" applyFont="1" applyBorder="1" applyAlignment="1">
      <alignment horizontal="left"/>
    </xf>
    <xf numFmtId="0" fontId="33" fillId="0" borderId="9" xfId="0" applyFont="1" applyBorder="1" applyAlignment="1">
      <alignment horizontal="left"/>
    </xf>
    <xf numFmtId="0" fontId="33" fillId="0" borderId="5" xfId="0" applyFont="1" applyBorder="1" applyAlignment="1">
      <alignment horizontal="center"/>
    </xf>
    <xf numFmtId="0" fontId="57" fillId="17" borderId="5" xfId="7" applyNumberFormat="1" applyFont="1" applyFill="1" applyBorder="1" applyAlignment="1" applyProtection="1">
      <alignment horizontal="center"/>
    </xf>
    <xf numFmtId="166" fontId="33" fillId="0" borderId="5" xfId="7" applyNumberFormat="1" applyFont="1" applyFill="1" applyBorder="1" applyAlignment="1" applyProtection="1">
      <alignment horizontal="center"/>
    </xf>
    <xf numFmtId="0" fontId="37" fillId="0" borderId="0" xfId="0" applyFont="1"/>
    <xf numFmtId="15" fontId="40" fillId="25" borderId="0" xfId="0" applyNumberFormat="1" applyFont="1" applyFill="1" applyAlignment="1">
      <alignment horizontal="center"/>
    </xf>
    <xf numFmtId="0" fontId="38" fillId="13" borderId="0" xfId="0" applyFont="1" applyFill="1"/>
    <xf numFmtId="15" fontId="40" fillId="24" borderId="0" xfId="0" applyNumberFormat="1" applyFont="1" applyFill="1" applyAlignment="1">
      <alignment horizontal="center"/>
    </xf>
    <xf numFmtId="180" fontId="40" fillId="25" borderId="0" xfId="7" applyNumberFormat="1" applyFont="1" applyFill="1" applyAlignment="1" applyProtection="1">
      <alignment horizontal="center"/>
    </xf>
    <xf numFmtId="1" fontId="40" fillId="25" borderId="0" xfId="7" applyNumberFormat="1" applyFont="1" applyFill="1" applyAlignment="1" applyProtection="1">
      <alignment horizontal="center"/>
    </xf>
    <xf numFmtId="0" fontId="38" fillId="14" borderId="0" xfId="0" applyFont="1" applyFill="1"/>
    <xf numFmtId="166" fontId="38" fillId="0" borderId="0" xfId="7" applyNumberFormat="1" applyFont="1" applyFill="1" applyProtection="1"/>
    <xf numFmtId="166" fontId="38" fillId="0" borderId="0" xfId="7" applyNumberFormat="1" applyFont="1" applyProtection="1"/>
    <xf numFmtId="166" fontId="38" fillId="0" borderId="0" xfId="7" applyNumberFormat="1" applyFont="1" applyFill="1" applyBorder="1" applyAlignment="1" applyProtection="1">
      <alignment horizontal="center"/>
    </xf>
    <xf numFmtId="10" fontId="38" fillId="0" borderId="0" xfId="41" applyNumberFormat="1" applyFont="1" applyFill="1" applyBorder="1" applyAlignment="1" applyProtection="1">
      <alignment horizontal="right"/>
    </xf>
    <xf numFmtId="0" fontId="38" fillId="0" borderId="0" xfId="0" applyFont="1" applyAlignment="1">
      <alignment horizontal="center"/>
    </xf>
    <xf numFmtId="0" fontId="40" fillId="24" borderId="0" xfId="0" applyFont="1" applyFill="1" applyAlignment="1">
      <alignment horizontal="center"/>
    </xf>
    <xf numFmtId="0" fontId="38" fillId="12" borderId="0" xfId="0" applyFont="1" applyFill="1" applyAlignment="1">
      <alignment horizontal="center"/>
    </xf>
    <xf numFmtId="15" fontId="40" fillId="12" borderId="0" xfId="0" applyNumberFormat="1" applyFont="1" applyFill="1" applyAlignment="1">
      <alignment horizontal="center"/>
    </xf>
    <xf numFmtId="186" fontId="38" fillId="0" borderId="0" xfId="0" applyNumberFormat="1" applyFont="1" applyAlignment="1">
      <alignment horizontal="center"/>
    </xf>
    <xf numFmtId="166" fontId="35" fillId="25" borderId="0" xfId="0" applyNumberFormat="1" applyFont="1" applyFill="1"/>
    <xf numFmtId="15" fontId="36" fillId="25" borderId="0" xfId="0" applyNumberFormat="1" applyFont="1" applyFill="1" applyAlignment="1">
      <alignment horizontal="center"/>
    </xf>
    <xf numFmtId="0" fontId="33" fillId="13" borderId="0" xfId="0" applyFont="1" applyFill="1"/>
    <xf numFmtId="15" fontId="36" fillId="24" borderId="0" xfId="0" applyNumberFormat="1" applyFont="1" applyFill="1" applyAlignment="1">
      <alignment horizontal="center"/>
    </xf>
    <xf numFmtId="0" fontId="33" fillId="14" borderId="0" xfId="0" applyFont="1" applyFill="1"/>
    <xf numFmtId="166" fontId="33" fillId="0" borderId="5" xfId="7" applyNumberFormat="1" applyFont="1" applyBorder="1" applyProtection="1"/>
    <xf numFmtId="0" fontId="35" fillId="25" borderId="0" xfId="0" applyFont="1" applyFill="1"/>
    <xf numFmtId="0" fontId="36" fillId="24" borderId="0" xfId="0" applyFont="1" applyFill="1" applyAlignment="1">
      <alignment horizontal="center"/>
    </xf>
    <xf numFmtId="166" fontId="33" fillId="0" borderId="0" xfId="7" applyNumberFormat="1" applyFont="1" applyFill="1" applyProtection="1"/>
    <xf numFmtId="237" fontId="33" fillId="0" borderId="5" xfId="0" applyNumberFormat="1" applyFont="1" applyBorder="1" applyAlignment="1">
      <alignment horizontal="center" shrinkToFit="1"/>
    </xf>
    <xf numFmtId="166" fontId="33" fillId="0" borderId="0" xfId="7" applyNumberFormat="1" applyFont="1" applyFill="1" applyBorder="1" applyProtection="1"/>
    <xf numFmtId="166" fontId="33" fillId="0" borderId="0" xfId="7" applyNumberFormat="1" applyFont="1" applyProtection="1"/>
    <xf numFmtId="166" fontId="37" fillId="0" borderId="5" xfId="7" applyNumberFormat="1" applyFont="1" applyFill="1" applyBorder="1" applyAlignment="1" applyProtection="1">
      <alignment horizontal="left"/>
    </xf>
    <xf numFmtId="174" fontId="33" fillId="0" borderId="5" xfId="0" applyNumberFormat="1" applyFont="1" applyBorder="1" applyAlignment="1">
      <alignment horizontal="center"/>
    </xf>
    <xf numFmtId="173" fontId="33" fillId="0" borderId="5" xfId="41" applyNumberFormat="1" applyFont="1" applyFill="1" applyBorder="1" applyAlignment="1" applyProtection="1">
      <alignment horizontal="center"/>
      <protection locked="0"/>
    </xf>
    <xf numFmtId="0" fontId="33" fillId="0" borderId="0" xfId="0" applyFont="1" applyAlignment="1">
      <alignment horizontal="right"/>
    </xf>
    <xf numFmtId="166" fontId="33" fillId="0" borderId="0" xfId="7" applyNumberFormat="1" applyFont="1" applyBorder="1" applyProtection="1"/>
    <xf numFmtId="0" fontId="33" fillId="12" borderId="0" xfId="0" applyFont="1" applyFill="1" applyAlignment="1">
      <alignment horizontal="center"/>
    </xf>
    <xf numFmtId="205" fontId="33" fillId="0" borderId="0" xfId="7" applyNumberFormat="1" applyFont="1" applyFill="1" applyBorder="1" applyProtection="1"/>
    <xf numFmtId="166" fontId="33" fillId="0" borderId="0" xfId="7" applyNumberFormat="1" applyFont="1" applyFill="1" applyBorder="1" applyAlignment="1" applyProtection="1">
      <alignment horizontal="center"/>
    </xf>
    <xf numFmtId="10" fontId="33" fillId="0" borderId="0" xfId="41" applyNumberFormat="1" applyFont="1" applyFill="1" applyBorder="1" applyAlignment="1" applyProtection="1">
      <alignment horizontal="center"/>
    </xf>
    <xf numFmtId="169" fontId="33" fillId="0" borderId="0" xfId="0" applyNumberFormat="1" applyFont="1"/>
    <xf numFmtId="186" fontId="33" fillId="0" borderId="5" xfId="7" applyNumberFormat="1" applyFont="1" applyFill="1" applyBorder="1" applyAlignment="1" applyProtection="1">
      <alignment horizontal="right"/>
    </xf>
    <xf numFmtId="15" fontId="35" fillId="25" borderId="0" xfId="0" applyNumberFormat="1" applyFont="1" applyFill="1"/>
    <xf numFmtId="15" fontId="35" fillId="24" borderId="0" xfId="0" applyNumberFormat="1" applyFont="1" applyFill="1" applyAlignment="1">
      <alignment horizontal="center"/>
    </xf>
    <xf numFmtId="166" fontId="33" fillId="0" borderId="0" xfId="7" applyNumberFormat="1" applyFont="1" applyFill="1"/>
    <xf numFmtId="166" fontId="33" fillId="0" borderId="5" xfId="7" applyNumberFormat="1" applyFont="1" applyFill="1" applyBorder="1" applyAlignment="1">
      <alignment horizontal="center"/>
    </xf>
    <xf numFmtId="166" fontId="33" fillId="0" borderId="0" xfId="7" applyNumberFormat="1" applyFont="1" applyFill="1" applyBorder="1"/>
    <xf numFmtId="166" fontId="33" fillId="0" borderId="0" xfId="7" applyNumberFormat="1" applyFont="1" applyFill="1" applyBorder="1" applyAlignment="1">
      <alignment shrinkToFit="1"/>
    </xf>
    <xf numFmtId="166" fontId="37" fillId="0" borderId="0" xfId="7" applyNumberFormat="1" applyFont="1" applyFill="1" applyBorder="1"/>
    <xf numFmtId="0" fontId="33" fillId="24" borderId="0" xfId="0" applyFont="1" applyFill="1"/>
    <xf numFmtId="186" fontId="33" fillId="0" borderId="0" xfId="7" applyNumberFormat="1" applyFont="1" applyFill="1" applyBorder="1" applyAlignment="1">
      <alignment horizontal="right"/>
    </xf>
    <xf numFmtId="10" fontId="33" fillId="0" borderId="0" xfId="41" applyNumberFormat="1" applyFont="1" applyFill="1" applyBorder="1" applyAlignment="1">
      <alignment horizontal="right"/>
    </xf>
    <xf numFmtId="15" fontId="39" fillId="25" borderId="0" xfId="0" applyNumberFormat="1" applyFont="1" applyFill="1"/>
    <xf numFmtId="15" fontId="39" fillId="24" borderId="0" xfId="0" applyNumberFormat="1" applyFont="1" applyFill="1" applyAlignment="1">
      <alignment horizontal="center"/>
    </xf>
    <xf numFmtId="166" fontId="41" fillId="0" borderId="0" xfId="7" applyNumberFormat="1" applyFont="1" applyFill="1" applyBorder="1" applyProtection="1"/>
    <xf numFmtId="5" fontId="38" fillId="0" borderId="0" xfId="7" applyNumberFormat="1" applyFont="1" applyFill="1" applyBorder="1" applyAlignment="1" applyProtection="1">
      <alignment horizontal="center"/>
    </xf>
    <xf numFmtId="5" fontId="38" fillId="0" borderId="0" xfId="7" applyNumberFormat="1" applyFont="1" applyFill="1" applyBorder="1" applyProtection="1"/>
    <xf numFmtId="0" fontId="40" fillId="0" borderId="0" xfId="0" applyFont="1" applyAlignment="1">
      <alignment horizontal="center"/>
    </xf>
    <xf numFmtId="0" fontId="40" fillId="0" borderId="0" xfId="0" applyFont="1"/>
    <xf numFmtId="0" fontId="39" fillId="17" borderId="0" xfId="0" applyFont="1" applyFill="1"/>
    <xf numFmtId="0" fontId="41" fillId="0" borderId="0" xfId="0" applyFont="1" applyAlignment="1">
      <alignment horizontal="center"/>
    </xf>
    <xf numFmtId="15" fontId="36" fillId="25" borderId="0" xfId="0" applyNumberFormat="1" applyFont="1" applyFill="1" applyAlignment="1">
      <alignment horizontal="right"/>
    </xf>
    <xf numFmtId="15" fontId="36" fillId="24" borderId="0" xfId="0" applyNumberFormat="1" applyFont="1" applyFill="1" applyAlignment="1">
      <alignment horizontal="right"/>
    </xf>
    <xf numFmtId="180" fontId="36" fillId="25" borderId="0" xfId="7" applyNumberFormat="1" applyFont="1" applyFill="1" applyAlignment="1">
      <alignment horizontal="right"/>
    </xf>
    <xf numFmtId="1" fontId="36" fillId="25" borderId="0" xfId="7" applyNumberFormat="1" applyFont="1" applyFill="1" applyAlignment="1">
      <alignment horizontal="right"/>
    </xf>
    <xf numFmtId="0" fontId="36" fillId="24" borderId="0" xfId="0" applyFont="1" applyFill="1" applyAlignment="1">
      <alignment horizontal="right"/>
    </xf>
    <xf numFmtId="4" fontId="33" fillId="0" borderId="0" xfId="0" applyNumberFormat="1" applyFont="1" applyAlignment="1">
      <alignment horizontal="right"/>
    </xf>
    <xf numFmtId="0" fontId="33" fillId="12" borderId="0" xfId="0" applyFont="1" applyFill="1" applyAlignment="1">
      <alignment horizontal="right"/>
    </xf>
    <xf numFmtId="0" fontId="33" fillId="24" borderId="0" xfId="0" applyFont="1" applyFill="1" applyAlignment="1">
      <alignment horizontal="right"/>
    </xf>
    <xf numFmtId="166" fontId="33" fillId="0" borderId="0" xfId="7" applyNumberFormat="1" applyFont="1" applyFill="1" applyBorder="1" applyAlignment="1">
      <alignment horizontal="right"/>
    </xf>
    <xf numFmtId="166" fontId="37" fillId="0" borderId="0" xfId="7" applyNumberFormat="1" applyFont="1" applyFill="1" applyAlignment="1">
      <alignment horizontal="right"/>
    </xf>
    <xf numFmtId="0" fontId="37" fillId="0" borderId="0" xfId="0" applyFont="1" applyAlignment="1">
      <alignment horizontal="right"/>
    </xf>
    <xf numFmtId="180" fontId="36" fillId="25" borderId="0" xfId="7" applyNumberFormat="1" applyFont="1" applyFill="1" applyAlignment="1" applyProtection="1">
      <alignment horizontal="right"/>
    </xf>
    <xf numFmtId="1" fontId="36" fillId="25" borderId="0" xfId="7" applyNumberFormat="1" applyFont="1" applyFill="1" applyAlignment="1" applyProtection="1">
      <alignment horizontal="right"/>
    </xf>
    <xf numFmtId="0" fontId="60" fillId="0" borderId="0" xfId="0" applyFont="1" applyAlignment="1">
      <alignment horizontal="right"/>
    </xf>
    <xf numFmtId="0" fontId="33" fillId="0" borderId="0" xfId="7" applyNumberFormat="1" applyFont="1" applyFill="1" applyBorder="1" applyAlignment="1" applyProtection="1">
      <alignment horizontal="right"/>
    </xf>
    <xf numFmtId="15" fontId="36" fillId="12" borderId="0" xfId="0" applyNumberFormat="1" applyFont="1" applyFill="1" applyAlignment="1">
      <alignment horizontal="right"/>
    </xf>
    <xf numFmtId="10" fontId="33" fillId="0" borderId="0" xfId="41" applyNumberFormat="1" applyFont="1" applyFill="1" applyBorder="1" applyAlignment="1" applyProtection="1">
      <alignment horizontal="right"/>
    </xf>
    <xf numFmtId="186" fontId="33" fillId="0" borderId="0" xfId="7" applyNumberFormat="1" applyFont="1" applyFill="1" applyBorder="1" applyAlignment="1" applyProtection="1">
      <alignment horizontal="right" shrinkToFit="1"/>
    </xf>
    <xf numFmtId="186" fontId="33" fillId="0" borderId="0" xfId="0" applyNumberFormat="1" applyFont="1" applyAlignment="1">
      <alignment horizontal="right"/>
    </xf>
    <xf numFmtId="186" fontId="33" fillId="0" borderId="0" xfId="7" applyNumberFormat="1" applyFont="1" applyFill="1" applyBorder="1" applyAlignment="1" applyProtection="1">
      <alignment horizontal="right"/>
    </xf>
    <xf numFmtId="0" fontId="63" fillId="0" borderId="0" xfId="0" applyFont="1" applyAlignment="1">
      <alignment horizontal="center" vertical="top"/>
    </xf>
    <xf numFmtId="0" fontId="64" fillId="0" borderId="0" xfId="0" applyFont="1"/>
    <xf numFmtId="0" fontId="38" fillId="0" borderId="0" xfId="0" applyFont="1" applyAlignment="1">
      <alignment horizontal="center" vertical="top" textRotation="180"/>
    </xf>
    <xf numFmtId="0" fontId="65" fillId="0" borderId="0" xfId="0" applyFont="1"/>
    <xf numFmtId="0" fontId="41" fillId="0" borderId="0" xfId="0" applyFont="1" applyAlignment="1" applyProtection="1">
      <alignment horizontal="center" vertical="center"/>
      <protection locked="0"/>
    </xf>
    <xf numFmtId="0" fontId="38" fillId="0" borderId="48" xfId="0" applyFont="1" applyBorder="1"/>
    <xf numFmtId="0" fontId="70" fillId="0" borderId="0" xfId="0" applyFont="1"/>
    <xf numFmtId="0" fontId="66" fillId="24" borderId="0" xfId="0" applyFont="1" applyFill="1" applyAlignment="1">
      <alignment horizontal="left"/>
    </xf>
    <xf numFmtId="0" fontId="71" fillId="0" borderId="0" xfId="0" applyFont="1"/>
    <xf numFmtId="0" fontId="38" fillId="0" borderId="40" xfId="0" applyFont="1" applyBorder="1"/>
    <xf numFmtId="0" fontId="38" fillId="0" borderId="41" xfId="0" applyFont="1" applyBorder="1"/>
    <xf numFmtId="0" fontId="38" fillId="0" borderId="42" xfId="0" applyFont="1" applyBorder="1"/>
    <xf numFmtId="0" fontId="38" fillId="0" borderId="43" xfId="0" applyFont="1" applyBorder="1"/>
    <xf numFmtId="0" fontId="72" fillId="0" borderId="0" xfId="0" applyFont="1"/>
    <xf numFmtId="0" fontId="72" fillId="0" borderId="0" xfId="0" applyFont="1" applyAlignment="1">
      <alignment horizontal="center"/>
    </xf>
    <xf numFmtId="0" fontId="38" fillId="0" borderId="0" xfId="0" applyFont="1" applyAlignment="1">
      <alignment vertical="top"/>
    </xf>
    <xf numFmtId="0" fontId="65" fillId="0" borderId="0" xfId="0" applyFont="1" applyProtection="1">
      <protection locked="0"/>
    </xf>
    <xf numFmtId="0" fontId="38" fillId="0" borderId="0" xfId="0" applyFont="1" applyProtection="1">
      <protection locked="0"/>
    </xf>
    <xf numFmtId="0" fontId="40" fillId="0" borderId="0" xfId="0" applyFont="1" applyProtection="1">
      <protection locked="0"/>
    </xf>
    <xf numFmtId="0" fontId="66" fillId="23" borderId="55" xfId="0" applyFont="1" applyFill="1" applyBorder="1" applyAlignment="1">
      <alignment horizontal="left"/>
    </xf>
    <xf numFmtId="0" fontId="66" fillId="23" borderId="56" xfId="0" applyFont="1" applyFill="1" applyBorder="1" applyAlignment="1">
      <alignment horizontal="left"/>
    </xf>
    <xf numFmtId="0" fontId="38" fillId="0" borderId="41" xfId="0" applyFont="1" applyBorder="1" applyProtection="1">
      <protection locked="0"/>
    </xf>
    <xf numFmtId="0" fontId="39" fillId="0" borderId="0" xfId="0" applyFont="1" applyAlignment="1">
      <alignment horizontal="left"/>
    </xf>
    <xf numFmtId="4" fontId="38" fillId="0" borderId="0" xfId="0" applyNumberFormat="1" applyFont="1" applyProtection="1">
      <protection locked="0"/>
    </xf>
    <xf numFmtId="0" fontId="32" fillId="24" borderId="0" xfId="0" applyFont="1" applyFill="1" applyAlignment="1" applyProtection="1">
      <alignment horizontal="right"/>
      <protection locked="0"/>
    </xf>
    <xf numFmtId="0" fontId="45" fillId="0" borderId="0" xfId="0" applyFont="1"/>
    <xf numFmtId="0" fontId="41" fillId="0" borderId="0" xfId="0" applyFont="1" applyProtection="1">
      <protection locked="0"/>
    </xf>
    <xf numFmtId="0" fontId="38" fillId="0" borderId="0" xfId="0" applyFont="1" applyAlignment="1" applyProtection="1">
      <alignment horizontal="left"/>
      <protection locked="0"/>
    </xf>
    <xf numFmtId="166" fontId="38" fillId="0" borderId="0" xfId="7" applyNumberFormat="1" applyFont="1" applyBorder="1" applyAlignment="1" applyProtection="1">
      <alignment horizontal="left" indent="1"/>
    </xf>
    <xf numFmtId="166" fontId="38" fillId="0" borderId="0" xfId="7" applyNumberFormat="1" applyFont="1" applyFill="1" applyBorder="1" applyAlignment="1" applyProtection="1">
      <alignment horizontal="left" indent="1"/>
    </xf>
    <xf numFmtId="286" fontId="33" fillId="0" borderId="5" xfId="41" applyNumberFormat="1" applyFont="1" applyFill="1" applyBorder="1" applyAlignment="1" applyProtection="1">
      <alignment horizontal="center"/>
    </xf>
    <xf numFmtId="286" fontId="33" fillId="0" borderId="7" xfId="41" applyNumberFormat="1" applyFont="1" applyFill="1" applyBorder="1" applyAlignment="1" applyProtection="1">
      <alignment horizontal="center"/>
    </xf>
    <xf numFmtId="286" fontId="33" fillId="0" borderId="5" xfId="7" applyNumberFormat="1" applyFont="1" applyFill="1" applyBorder="1" applyAlignment="1" applyProtection="1">
      <alignment horizontal="center"/>
    </xf>
    <xf numFmtId="261" fontId="33" fillId="0" borderId="5" xfId="7" applyNumberFormat="1" applyFont="1" applyFill="1" applyBorder="1" applyAlignment="1" applyProtection="1">
      <alignment horizontal="center"/>
    </xf>
    <xf numFmtId="270" fontId="59" fillId="26" borderId="84" xfId="61" applyNumberFormat="1" applyFont="1" applyAlignment="1">
      <alignment horizontal="center"/>
      <protection locked="0"/>
    </xf>
    <xf numFmtId="270" fontId="33" fillId="0" borderId="5" xfId="41" applyNumberFormat="1" applyFont="1" applyFill="1" applyBorder="1" applyAlignment="1" applyProtection="1">
      <alignment horizontal="center"/>
    </xf>
    <xf numFmtId="287" fontId="33" fillId="0" borderId="5" xfId="7" applyNumberFormat="1" applyFont="1" applyFill="1" applyBorder="1" applyAlignment="1" applyProtection="1">
      <alignment horizontal="center"/>
    </xf>
    <xf numFmtId="270" fontId="33" fillId="0" borderId="5" xfId="7" applyNumberFormat="1" applyFont="1" applyFill="1" applyBorder="1" applyAlignment="1" applyProtection="1">
      <alignment horizontal="center"/>
    </xf>
    <xf numFmtId="284" fontId="33" fillId="0" borderId="5" xfId="41" applyNumberFormat="1" applyFont="1" applyFill="1" applyBorder="1" applyAlignment="1" applyProtection="1">
      <alignment horizontal="center"/>
    </xf>
    <xf numFmtId="284" fontId="33" fillId="0" borderId="5" xfId="0" applyNumberFormat="1" applyFont="1" applyBorder="1" applyAlignment="1">
      <alignment horizontal="center" shrinkToFit="1"/>
    </xf>
    <xf numFmtId="43" fontId="33" fillId="31" borderId="5" xfId="7" applyFont="1" applyFill="1" applyBorder="1" applyAlignment="1" applyProtection="1">
      <alignment horizontal="center"/>
    </xf>
    <xf numFmtId="0" fontId="33" fillId="31" borderId="5" xfId="0" applyFont="1" applyFill="1" applyBorder="1" applyAlignment="1">
      <alignment horizontal="center" shrinkToFit="1"/>
    </xf>
    <xf numFmtId="0" fontId="38" fillId="30" borderId="7" xfId="0" applyFont="1" applyFill="1" applyBorder="1"/>
    <xf numFmtId="0" fontId="38" fillId="30" borderId="19" xfId="0" applyFont="1" applyFill="1" applyBorder="1"/>
    <xf numFmtId="0" fontId="38" fillId="30" borderId="9" xfId="0" applyFont="1" applyFill="1" applyBorder="1"/>
    <xf numFmtId="10" fontId="38" fillId="30" borderId="5" xfId="0" applyNumberFormat="1" applyFont="1" applyFill="1" applyBorder="1" applyAlignment="1">
      <alignment horizontal="center"/>
    </xf>
    <xf numFmtId="173" fontId="38" fillId="30" borderId="5" xfId="0" applyNumberFormat="1" applyFont="1" applyFill="1" applyBorder="1"/>
    <xf numFmtId="231" fontId="38" fillId="30" borderId="5" xfId="7" applyNumberFormat="1" applyFont="1" applyFill="1" applyBorder="1" applyAlignment="1" applyProtection="1">
      <alignment horizontal="center"/>
    </xf>
    <xf numFmtId="0" fontId="66" fillId="0" borderId="4" xfId="0" applyFont="1" applyBorder="1" applyAlignment="1">
      <alignment horizontal="right"/>
    </xf>
    <xf numFmtId="0" fontId="65" fillId="24" borderId="4" xfId="0" applyFont="1" applyFill="1" applyBorder="1"/>
    <xf numFmtId="0" fontId="65" fillId="24" borderId="45" xfId="0" applyFont="1" applyFill="1" applyBorder="1"/>
    <xf numFmtId="272" fontId="0" fillId="0" borderId="101" xfId="0" applyNumberFormat="1" applyBorder="1"/>
    <xf numFmtId="272" fontId="0" fillId="0" borderId="0" xfId="0" applyNumberFormat="1"/>
    <xf numFmtId="284" fontId="38" fillId="0" borderId="5" xfId="0" applyNumberFormat="1" applyFont="1" applyBorder="1" applyAlignment="1">
      <alignment horizontal="center"/>
    </xf>
    <xf numFmtId="287" fontId="38" fillId="0" borderId="5" xfId="41" applyNumberFormat="1" applyFont="1" applyFill="1" applyBorder="1" applyAlignment="1" applyProtection="1">
      <alignment horizontal="center"/>
    </xf>
    <xf numFmtId="290" fontId="38" fillId="0" borderId="5" xfId="0" applyNumberFormat="1" applyFont="1" applyBorder="1"/>
    <xf numFmtId="290" fontId="38" fillId="30" borderId="5" xfId="0" applyNumberFormat="1" applyFont="1" applyFill="1" applyBorder="1"/>
    <xf numFmtId="290" fontId="38" fillId="0" borderId="5" xfId="7" applyNumberFormat="1" applyFont="1" applyFill="1" applyBorder="1" applyAlignment="1" applyProtection="1">
      <alignment horizontal="center"/>
    </xf>
    <xf numFmtId="290" fontId="38" fillId="19" borderId="31" xfId="0" applyNumberFormat="1" applyFont="1" applyFill="1" applyBorder="1" applyAlignment="1">
      <alignment horizontal="center"/>
    </xf>
    <xf numFmtId="290" fontId="38" fillId="19" borderId="32" xfId="0" applyNumberFormat="1" applyFont="1" applyFill="1" applyBorder="1" applyAlignment="1">
      <alignment horizontal="center"/>
    </xf>
    <xf numFmtId="290" fontId="41" fillId="19" borderId="11" xfId="0" applyNumberFormat="1" applyFont="1" applyFill="1" applyBorder="1" applyAlignment="1">
      <alignment horizontal="center"/>
    </xf>
    <xf numFmtId="290" fontId="38" fillId="18" borderId="32" xfId="0" applyNumberFormat="1" applyFont="1" applyFill="1" applyBorder="1" applyAlignment="1">
      <alignment horizontal="center"/>
    </xf>
    <xf numFmtId="290" fontId="38" fillId="18" borderId="33" xfId="0" applyNumberFormat="1" applyFont="1" applyFill="1" applyBorder="1" applyAlignment="1">
      <alignment horizontal="center"/>
    </xf>
    <xf numFmtId="290" fontId="41" fillId="19" borderId="33" xfId="0" applyNumberFormat="1" applyFont="1" applyFill="1" applyBorder="1" applyAlignment="1">
      <alignment horizontal="center"/>
    </xf>
    <xf numFmtId="270" fontId="38" fillId="19" borderId="32" xfId="0" applyNumberFormat="1" applyFont="1" applyFill="1" applyBorder="1" applyAlignment="1">
      <alignment horizontal="center"/>
    </xf>
    <xf numFmtId="291" fontId="33" fillId="0" borderId="5" xfId="0" applyNumberFormat="1" applyFont="1" applyBorder="1" applyAlignment="1">
      <alignment shrinkToFit="1"/>
    </xf>
    <xf numFmtId="166" fontId="38" fillId="0" borderId="0" xfId="7" applyNumberFormat="1" applyFont="1" applyFill="1" applyBorder="1" applyProtection="1"/>
    <xf numFmtId="166" fontId="38" fillId="0" borderId="0" xfId="7" applyNumberFormat="1" applyFont="1" applyBorder="1" applyProtection="1"/>
    <xf numFmtId="166" fontId="41" fillId="0" borderId="0" xfId="7" applyNumberFormat="1" applyFont="1" applyBorder="1" applyProtection="1"/>
    <xf numFmtId="197" fontId="38" fillId="0" borderId="0" xfId="7" applyNumberFormat="1" applyFont="1" applyFill="1" applyBorder="1" applyProtection="1"/>
    <xf numFmtId="0" fontId="75" fillId="0" borderId="0" xfId="37" applyFont="1" applyAlignment="1">
      <alignment horizontal="center"/>
    </xf>
    <xf numFmtId="0" fontId="76" fillId="0" borderId="0" xfId="37" applyFont="1" applyAlignment="1">
      <alignment horizontal="center"/>
    </xf>
    <xf numFmtId="0" fontId="24" fillId="0" borderId="0" xfId="37" applyFont="1" applyAlignment="1">
      <alignment horizontal="right"/>
    </xf>
    <xf numFmtId="0" fontId="73" fillId="0" borderId="0" xfId="37" applyFont="1"/>
    <xf numFmtId="0" fontId="2" fillId="0" borderId="0" xfId="40" applyAlignment="1">
      <alignment horizontal="justify" wrapText="1"/>
    </xf>
    <xf numFmtId="0" fontId="78" fillId="0" borderId="0" xfId="37" applyFont="1"/>
    <xf numFmtId="0" fontId="74" fillId="0" borderId="0" xfId="37" applyFont="1"/>
    <xf numFmtId="0" fontId="6" fillId="0" borderId="0" xfId="37" applyAlignment="1">
      <alignment vertical="center"/>
    </xf>
    <xf numFmtId="0" fontId="73" fillId="0" borderId="0" xfId="37" applyFont="1" applyAlignment="1">
      <alignment vertical="center"/>
    </xf>
    <xf numFmtId="0" fontId="27" fillId="0" borderId="0" xfId="37" applyFont="1" applyAlignment="1">
      <alignment horizontal="center" vertical="center"/>
    </xf>
    <xf numFmtId="0" fontId="12" fillId="0" borderId="0" xfId="37" applyFont="1" applyAlignment="1">
      <alignment horizontal="left" wrapText="1" indent="1"/>
    </xf>
    <xf numFmtId="0" fontId="12" fillId="0" borderId="0" xfId="37" applyFont="1" applyAlignment="1">
      <alignment wrapText="1"/>
    </xf>
    <xf numFmtId="0" fontId="26" fillId="0" borderId="0" xfId="37" applyFont="1" applyAlignment="1">
      <alignment horizontal="left" wrapText="1" indent="3"/>
    </xf>
    <xf numFmtId="0" fontId="26" fillId="0" borderId="0" xfId="0" applyFont="1" applyAlignment="1">
      <alignment horizontal="left" wrapText="1" indent="3"/>
    </xf>
    <xf numFmtId="0" fontId="12" fillId="0" borderId="0" xfId="37" applyFont="1" applyAlignment="1">
      <alignment horizontal="left" vertical="top" wrapText="1" indent="6"/>
    </xf>
    <xf numFmtId="0" fontId="6" fillId="32" borderId="0" xfId="37" applyFill="1"/>
    <xf numFmtId="0" fontId="73" fillId="32" borderId="0" xfId="37" applyFont="1" applyFill="1"/>
    <xf numFmtId="0" fontId="6" fillId="32" borderId="0" xfId="37" applyFill="1" applyAlignment="1">
      <alignment vertical="center"/>
    </xf>
    <xf numFmtId="0" fontId="73" fillId="32" borderId="0" xfId="37" applyFont="1" applyFill="1" applyAlignment="1">
      <alignment vertical="center"/>
    </xf>
    <xf numFmtId="0" fontId="79" fillId="27" borderId="15" xfId="0" applyFont="1" applyFill="1" applyBorder="1" applyAlignment="1">
      <alignment horizontal="center"/>
    </xf>
    <xf numFmtId="0" fontId="79" fillId="27" borderId="0" xfId="0" applyFont="1" applyFill="1"/>
    <xf numFmtId="0" fontId="34" fillId="0" borderId="0" xfId="0" applyFont="1"/>
    <xf numFmtId="186" fontId="33" fillId="0" borderId="0" xfId="7" applyNumberFormat="1" applyFont="1" applyFill="1" applyBorder="1" applyAlignment="1" applyProtection="1">
      <alignment horizontal="center"/>
    </xf>
    <xf numFmtId="41" fontId="33" fillId="0" borderId="0" xfId="7" applyNumberFormat="1" applyFont="1" applyFill="1" applyBorder="1" applyAlignment="1" applyProtection="1">
      <alignment horizontal="right"/>
    </xf>
    <xf numFmtId="251" fontId="33" fillId="0" borderId="0" xfId="7" applyNumberFormat="1" applyFont="1" applyFill="1" applyBorder="1" applyAlignment="1" applyProtection="1">
      <alignment horizontal="right"/>
    </xf>
    <xf numFmtId="15" fontId="33" fillId="0" borderId="0" xfId="0" applyNumberFormat="1" applyFont="1" applyAlignment="1">
      <alignment horizontal="center"/>
    </xf>
    <xf numFmtId="15" fontId="33" fillId="0" borderId="0" xfId="0" applyNumberFormat="1" applyFont="1" applyAlignment="1">
      <alignment horizontal="right"/>
    </xf>
    <xf numFmtId="170" fontId="33" fillId="0" borderId="0" xfId="0" applyNumberFormat="1" applyFont="1" applyAlignment="1">
      <alignment horizontal="right"/>
    </xf>
    <xf numFmtId="180" fontId="33" fillId="0" borderId="0" xfId="7" applyNumberFormat="1" applyFont="1" applyFill="1" applyBorder="1" applyAlignment="1" applyProtection="1">
      <alignment horizontal="right"/>
    </xf>
    <xf numFmtId="189" fontId="33" fillId="0" borderId="0" xfId="7" applyNumberFormat="1" applyFont="1" applyBorder="1" applyAlignment="1" applyProtection="1">
      <alignment horizontal="left"/>
    </xf>
    <xf numFmtId="166" fontId="33" fillId="0" borderId="53" xfId="7" applyNumberFormat="1" applyFont="1" applyBorder="1" applyProtection="1"/>
    <xf numFmtId="0" fontId="33" fillId="0" borderId="53" xfId="0" applyFont="1" applyBorder="1"/>
    <xf numFmtId="0" fontId="33" fillId="0" borderId="53" xfId="0" applyFont="1" applyBorder="1" applyAlignment="1">
      <alignment horizontal="center"/>
    </xf>
    <xf numFmtId="41" fontId="33" fillId="0" borderId="53" xfId="7" applyNumberFormat="1" applyFont="1" applyFill="1" applyBorder="1" applyAlignment="1" applyProtection="1">
      <alignment horizontal="right"/>
    </xf>
    <xf numFmtId="166" fontId="33" fillId="0" borderId="4" xfId="7" applyNumberFormat="1" applyFont="1" applyBorder="1" applyProtection="1"/>
    <xf numFmtId="0" fontId="33" fillId="0" borderId="4" xfId="0" applyFont="1" applyBorder="1"/>
    <xf numFmtId="0" fontId="33" fillId="0" borderId="4" xfId="0" applyFont="1" applyBorder="1" applyAlignment="1">
      <alignment horizontal="center"/>
    </xf>
    <xf numFmtId="41" fontId="33" fillId="0" borderId="4" xfId="7" applyNumberFormat="1" applyFont="1" applyFill="1" applyBorder="1" applyAlignment="1" applyProtection="1">
      <alignment horizontal="right"/>
    </xf>
    <xf numFmtId="174" fontId="33" fillId="0" borderId="0" xfId="0" applyNumberFormat="1" applyFont="1" applyAlignment="1">
      <alignment horizontal="center"/>
    </xf>
    <xf numFmtId="166" fontId="33" fillId="0" borderId="53" xfId="7" applyNumberFormat="1" applyFont="1" applyFill="1" applyBorder="1" applyProtection="1"/>
    <xf numFmtId="0" fontId="33" fillId="0" borderId="0" xfId="0" quotePrefix="1" applyFont="1" applyAlignment="1">
      <alignment horizontal="right"/>
    </xf>
    <xf numFmtId="292" fontId="33" fillId="0" borderId="0" xfId="0" applyNumberFormat="1" applyFont="1" applyAlignment="1">
      <alignment horizontal="center" shrinkToFit="1"/>
    </xf>
    <xf numFmtId="292" fontId="33" fillId="0" borderId="0" xfId="0" applyNumberFormat="1" applyFont="1" applyAlignment="1">
      <alignment horizontal="right" shrinkToFit="1"/>
    </xf>
    <xf numFmtId="43" fontId="33" fillId="0" borderId="0" xfId="7" applyFont="1" applyFill="1" applyBorder="1" applyAlignment="1" applyProtection="1">
      <alignment horizontal="right"/>
    </xf>
    <xf numFmtId="183" fontId="33" fillId="0" borderId="0" xfId="7" applyNumberFormat="1" applyFont="1" applyFill="1" applyBorder="1" applyAlignment="1" applyProtection="1">
      <alignment horizontal="right"/>
    </xf>
    <xf numFmtId="166" fontId="33" fillId="0" borderId="0" xfId="7" applyNumberFormat="1" applyFont="1" applyFill="1" applyBorder="1" applyAlignment="1" applyProtection="1">
      <alignment horizontal="right"/>
    </xf>
    <xf numFmtId="166" fontId="33" fillId="0" borderId="0" xfId="7" applyNumberFormat="1" applyFont="1" applyFill="1" applyBorder="1" applyAlignment="1" applyProtection="1"/>
    <xf numFmtId="186" fontId="33" fillId="0" borderId="53" xfId="7" applyNumberFormat="1" applyFont="1" applyFill="1" applyBorder="1" applyAlignment="1" applyProtection="1">
      <alignment horizontal="right"/>
    </xf>
    <xf numFmtId="185" fontId="33" fillId="0" borderId="0" xfId="7" applyNumberFormat="1" applyFont="1" applyFill="1" applyBorder="1" applyAlignment="1" applyProtection="1">
      <alignment horizontal="center"/>
    </xf>
    <xf numFmtId="169" fontId="33" fillId="0" borderId="0" xfId="41" applyNumberFormat="1" applyFont="1" applyFill="1" applyBorder="1" applyAlignment="1" applyProtection="1">
      <alignment horizontal="center"/>
    </xf>
    <xf numFmtId="186" fontId="33" fillId="0" borderId="0" xfId="41" applyNumberFormat="1" applyFont="1" applyFill="1" applyBorder="1" applyAlignment="1" applyProtection="1">
      <alignment horizontal="center"/>
    </xf>
    <xf numFmtId="189" fontId="33" fillId="0" borderId="0" xfId="7" applyNumberFormat="1" applyFont="1" applyFill="1" applyBorder="1" applyAlignment="1" applyProtection="1">
      <alignment horizontal="left"/>
    </xf>
    <xf numFmtId="166" fontId="33" fillId="0" borderId="52" xfId="7" applyNumberFormat="1" applyFont="1" applyFill="1" applyBorder="1" applyProtection="1"/>
    <xf numFmtId="166" fontId="33" fillId="0" borderId="52" xfId="7" applyNumberFormat="1" applyFont="1" applyFill="1" applyBorder="1" applyAlignment="1" applyProtection="1">
      <alignment horizontal="center"/>
    </xf>
    <xf numFmtId="186" fontId="33" fillId="0" borderId="52" xfId="7" applyNumberFormat="1" applyFont="1" applyFill="1" applyBorder="1" applyAlignment="1" applyProtection="1">
      <alignment horizontal="right"/>
    </xf>
    <xf numFmtId="166" fontId="33" fillId="0" borderId="0" xfId="7" applyNumberFormat="1" applyFont="1" applyFill="1" applyBorder="1" applyAlignment="1" applyProtection="1">
      <alignment horizontal="left" indent="1"/>
    </xf>
    <xf numFmtId="171" fontId="33" fillId="0" borderId="0" xfId="41" applyNumberFormat="1" applyFont="1" applyFill="1" applyBorder="1" applyAlignment="1" applyProtection="1">
      <alignment horizontal="center"/>
    </xf>
    <xf numFmtId="169" fontId="33" fillId="0" borderId="0" xfId="41" applyNumberFormat="1" applyFont="1" applyFill="1" applyBorder="1" applyAlignment="1" applyProtection="1">
      <alignment horizontal="right"/>
    </xf>
    <xf numFmtId="229" fontId="33" fillId="0" borderId="0" xfId="41" applyNumberFormat="1" applyFont="1" applyFill="1" applyBorder="1" applyAlignment="1" applyProtection="1">
      <alignment horizontal="right"/>
    </xf>
    <xf numFmtId="192" fontId="33" fillId="0" borderId="0" xfId="41" applyNumberFormat="1" applyFont="1" applyFill="1" applyBorder="1" applyAlignment="1" applyProtection="1">
      <alignment horizontal="center"/>
    </xf>
    <xf numFmtId="232" fontId="33" fillId="0" borderId="0" xfId="7" applyNumberFormat="1" applyFont="1" applyFill="1" applyBorder="1" applyAlignment="1" applyProtection="1">
      <alignment horizontal="center" shrinkToFit="1"/>
    </xf>
    <xf numFmtId="166" fontId="33" fillId="0" borderId="0" xfId="0" applyNumberFormat="1" applyFont="1" applyAlignment="1">
      <alignment horizontal="right"/>
    </xf>
    <xf numFmtId="238" fontId="33" fillId="0" borderId="0" xfId="7" applyNumberFormat="1" applyFont="1" applyFill="1" applyBorder="1" applyAlignment="1" applyProtection="1">
      <alignment horizontal="right"/>
    </xf>
    <xf numFmtId="166" fontId="33" fillId="0" borderId="48" xfId="7" applyNumberFormat="1" applyFont="1" applyFill="1" applyBorder="1" applyProtection="1"/>
    <xf numFmtId="0" fontId="33" fillId="0" borderId="48" xfId="0" applyFont="1" applyBorder="1"/>
    <xf numFmtId="166" fontId="33" fillId="0" borderId="48" xfId="7" applyNumberFormat="1" applyFont="1" applyFill="1" applyBorder="1" applyAlignment="1" applyProtection="1">
      <alignment horizontal="center"/>
    </xf>
    <xf numFmtId="238" fontId="33" fillId="0" borderId="48" xfId="7" applyNumberFormat="1" applyFont="1" applyFill="1" applyBorder="1" applyAlignment="1" applyProtection="1">
      <alignment horizontal="right"/>
    </xf>
    <xf numFmtId="186" fontId="33" fillId="0" borderId="48" xfId="7" applyNumberFormat="1" applyFont="1" applyFill="1" applyBorder="1" applyAlignment="1" applyProtection="1">
      <alignment horizontal="right"/>
    </xf>
    <xf numFmtId="199" fontId="33" fillId="0" borderId="0" xfId="0" applyNumberFormat="1" applyFont="1" applyAlignment="1">
      <alignment horizontal="center"/>
    </xf>
    <xf numFmtId="210" fontId="33" fillId="0" borderId="0" xfId="0" applyNumberFormat="1" applyFont="1" applyAlignment="1">
      <alignment horizontal="center" shrinkToFit="1"/>
    </xf>
    <xf numFmtId="290" fontId="33" fillId="0" borderId="0" xfId="0" applyNumberFormat="1" applyFont="1" applyAlignment="1">
      <alignment horizontal="center" shrinkToFit="1"/>
    </xf>
    <xf numFmtId="290" fontId="33" fillId="0" borderId="0" xfId="0" applyNumberFormat="1" applyFont="1" applyAlignment="1">
      <alignment horizontal="right" shrinkToFit="1"/>
    </xf>
    <xf numFmtId="180" fontId="33" fillId="0" borderId="0" xfId="7" applyNumberFormat="1" applyFont="1" applyFill="1" applyBorder="1" applyAlignment="1">
      <alignment horizontal="right"/>
    </xf>
    <xf numFmtId="0" fontId="33" fillId="0" borderId="0" xfId="7" applyNumberFormat="1" applyFont="1" applyFill="1" applyBorder="1" applyAlignment="1">
      <alignment horizontal="right"/>
    </xf>
    <xf numFmtId="279" fontId="33" fillId="0" borderId="0" xfId="41" applyNumberFormat="1" applyFont="1" applyFill="1" applyBorder="1" applyAlignment="1">
      <alignment horizontal="right"/>
    </xf>
    <xf numFmtId="281" fontId="62" fillId="0" borderId="0" xfId="64" applyFont="1" applyFill="1" applyBorder="1" applyAlignment="1">
      <alignment horizontal="right"/>
    </xf>
    <xf numFmtId="166" fontId="37" fillId="27" borderId="0" xfId="7" applyNumberFormat="1" applyFont="1" applyFill="1" applyBorder="1" applyAlignment="1">
      <alignment horizontal="right"/>
    </xf>
    <xf numFmtId="166" fontId="33" fillId="0" borderId="0" xfId="7" quotePrefix="1" applyNumberFormat="1" applyFont="1" applyFill="1" applyBorder="1" applyAlignment="1">
      <alignment horizontal="right"/>
    </xf>
    <xf numFmtId="166" fontId="33" fillId="0" borderId="48" xfId="7" applyNumberFormat="1" applyFont="1" applyFill="1" applyBorder="1"/>
    <xf numFmtId="0" fontId="33" fillId="0" borderId="48" xfId="0" applyFont="1" applyBorder="1" applyAlignment="1">
      <alignment horizontal="right"/>
    </xf>
    <xf numFmtId="186" fontId="33" fillId="0" borderId="48" xfId="7" applyNumberFormat="1" applyFont="1" applyFill="1" applyBorder="1" applyAlignment="1">
      <alignment horizontal="right"/>
    </xf>
    <xf numFmtId="196" fontId="33" fillId="0" borderId="0" xfId="7" applyNumberFormat="1" applyFont="1" applyFill="1" applyBorder="1" applyAlignment="1">
      <alignment horizontal="right"/>
    </xf>
    <xf numFmtId="241" fontId="37" fillId="0" borderId="0" xfId="7" applyNumberFormat="1" applyFont="1" applyFill="1" applyBorder="1" applyAlignment="1">
      <alignment horizontal="left"/>
    </xf>
    <xf numFmtId="199" fontId="33" fillId="0" borderId="0" xfId="7" applyNumberFormat="1" applyFont="1" applyFill="1" applyBorder="1" applyAlignment="1">
      <alignment horizontal="right"/>
    </xf>
    <xf numFmtId="15" fontId="33" fillId="0" borderId="0" xfId="7" applyNumberFormat="1" applyFont="1" applyFill="1" applyBorder="1" applyAlignment="1">
      <alignment horizontal="right"/>
    </xf>
    <xf numFmtId="2" fontId="33" fillId="0" borderId="0" xfId="7" applyNumberFormat="1" applyFont="1" applyFill="1" applyBorder="1" applyAlignment="1">
      <alignment horizontal="right"/>
    </xf>
    <xf numFmtId="166" fontId="33" fillId="0" borderId="48" xfId="7" applyNumberFormat="1" applyFont="1" applyFill="1" applyBorder="1" applyAlignment="1">
      <alignment horizontal="right"/>
    </xf>
    <xf numFmtId="242" fontId="33" fillId="0" borderId="0" xfId="7" applyNumberFormat="1" applyFont="1" applyFill="1" applyBorder="1" applyAlignment="1">
      <alignment horizontal="left"/>
    </xf>
    <xf numFmtId="166" fontId="37" fillId="0" borderId="4" xfId="7" applyNumberFormat="1" applyFont="1" applyFill="1" applyBorder="1"/>
    <xf numFmtId="166" fontId="33" fillId="0" borderId="4" xfId="7" applyNumberFormat="1" applyFont="1" applyFill="1" applyBorder="1"/>
    <xf numFmtId="166" fontId="37" fillId="0" borderId="4" xfId="7" applyNumberFormat="1" applyFont="1" applyFill="1" applyBorder="1" applyAlignment="1">
      <alignment horizontal="right"/>
    </xf>
    <xf numFmtId="186" fontId="33" fillId="0" borderId="4" xfId="7" applyNumberFormat="1" applyFont="1" applyFill="1" applyBorder="1" applyAlignment="1">
      <alignment horizontal="right"/>
    </xf>
    <xf numFmtId="0" fontId="37" fillId="0" borderId="53" xfId="0" applyFont="1" applyBorder="1"/>
    <xf numFmtId="166" fontId="33" fillId="0" borderId="53" xfId="7" applyNumberFormat="1" applyFont="1" applyFill="1" applyBorder="1"/>
    <xf numFmtId="0" fontId="33" fillId="0" borderId="53" xfId="0" applyFont="1" applyBorder="1" applyAlignment="1">
      <alignment horizontal="right"/>
    </xf>
    <xf numFmtId="186" fontId="33" fillId="0" borderId="53" xfId="0" applyNumberFormat="1" applyFont="1" applyBorder="1" applyAlignment="1">
      <alignment horizontal="right"/>
    </xf>
    <xf numFmtId="0" fontId="33" fillId="0" borderId="0" xfId="41" applyNumberFormat="1" applyFont="1" applyFill="1" applyBorder="1" applyAlignment="1">
      <alignment horizontal="right"/>
    </xf>
    <xf numFmtId="164" fontId="33" fillId="0" borderId="0" xfId="41" applyNumberFormat="1" applyFont="1" applyFill="1" applyBorder="1" applyAlignment="1">
      <alignment horizontal="right"/>
    </xf>
    <xf numFmtId="278" fontId="33" fillId="0" borderId="0" xfId="8" applyNumberFormat="1" applyFont="1" applyFill="1" applyBorder="1" applyAlignment="1" applyProtection="1">
      <alignment horizontal="right"/>
    </xf>
    <xf numFmtId="242" fontId="33" fillId="0" borderId="48" xfId="7" applyNumberFormat="1" applyFont="1" applyFill="1" applyBorder="1" applyAlignment="1">
      <alignment horizontal="left"/>
    </xf>
    <xf numFmtId="278" fontId="33" fillId="0" borderId="48" xfId="8" applyNumberFormat="1" applyFont="1" applyFill="1" applyBorder="1" applyAlignment="1" applyProtection="1">
      <alignment horizontal="right"/>
    </xf>
    <xf numFmtId="5" fontId="33" fillId="0" borderId="0" xfId="8" applyNumberFormat="1" applyFont="1" applyFill="1" applyBorder="1" applyAlignment="1" applyProtection="1">
      <alignment horizontal="right"/>
    </xf>
    <xf numFmtId="242" fontId="33" fillId="0" borderId="53" xfId="7" applyNumberFormat="1" applyFont="1" applyFill="1" applyBorder="1" applyAlignment="1">
      <alignment horizontal="left"/>
    </xf>
    <xf numFmtId="278" fontId="33" fillId="0" borderId="53" xfId="8" applyNumberFormat="1" applyFont="1" applyFill="1" applyBorder="1" applyAlignment="1" applyProtection="1">
      <alignment horizontal="right"/>
    </xf>
    <xf numFmtId="15" fontId="38" fillId="0" borderId="0" xfId="0" applyNumberFormat="1" applyFont="1" applyAlignment="1">
      <alignment horizontal="center"/>
    </xf>
    <xf numFmtId="196" fontId="38" fillId="0" borderId="0" xfId="7" applyNumberFormat="1" applyFont="1" applyFill="1" applyBorder="1" applyAlignment="1" applyProtection="1">
      <alignment horizontal="center"/>
    </xf>
    <xf numFmtId="186" fontId="38" fillId="0" borderId="0" xfId="7" applyNumberFormat="1" applyFont="1" applyFill="1" applyBorder="1" applyAlignment="1" applyProtection="1">
      <alignment horizontal="center"/>
    </xf>
    <xf numFmtId="166" fontId="38" fillId="0" borderId="48" xfId="7" applyNumberFormat="1" applyFont="1" applyFill="1" applyBorder="1" applyProtection="1"/>
    <xf numFmtId="0" fontId="38" fillId="0" borderId="48" xfId="0" applyFont="1" applyBorder="1" applyAlignment="1">
      <alignment horizontal="center"/>
    </xf>
    <xf numFmtId="186" fontId="38" fillId="0" borderId="48" xfId="7" applyNumberFormat="1" applyFont="1" applyFill="1" applyBorder="1" applyAlignment="1" applyProtection="1">
      <alignment horizontal="center"/>
    </xf>
    <xf numFmtId="166" fontId="38" fillId="0" borderId="48" xfId="7" applyNumberFormat="1" applyFont="1" applyBorder="1" applyProtection="1"/>
    <xf numFmtId="166" fontId="38" fillId="0" borderId="4" xfId="7" applyNumberFormat="1" applyFont="1" applyBorder="1" applyProtection="1"/>
    <xf numFmtId="0" fontId="38" fillId="0" borderId="4" xfId="0" applyFont="1" applyBorder="1"/>
    <xf numFmtId="0" fontId="38" fillId="0" borderId="4" xfId="0" applyFont="1" applyBorder="1" applyAlignment="1">
      <alignment horizontal="center"/>
    </xf>
    <xf numFmtId="186" fontId="38" fillId="0" borderId="4" xfId="7" applyNumberFormat="1" applyFont="1" applyFill="1" applyBorder="1" applyAlignment="1" applyProtection="1">
      <alignment horizontal="center"/>
    </xf>
    <xf numFmtId="0" fontId="38" fillId="0" borderId="53" xfId="0" applyFont="1" applyBorder="1"/>
    <xf numFmtId="0" fontId="38" fillId="0" borderId="53" xfId="0" applyFont="1" applyBorder="1" applyAlignment="1">
      <alignment horizontal="center"/>
    </xf>
    <xf numFmtId="5" fontId="38" fillId="0" borderId="53" xfId="0" applyNumberFormat="1" applyFont="1" applyBorder="1" applyAlignment="1">
      <alignment horizontal="center"/>
    </xf>
    <xf numFmtId="182" fontId="41" fillId="0" borderId="0" xfId="0" applyNumberFormat="1" applyFont="1" applyAlignment="1">
      <alignment horizontal="center"/>
    </xf>
    <xf numFmtId="10" fontId="38" fillId="0" borderId="0" xfId="41" applyNumberFormat="1" applyFont="1" applyFill="1" applyBorder="1" applyAlignment="1" applyProtection="1">
      <alignment horizontal="center"/>
    </xf>
    <xf numFmtId="201" fontId="38" fillId="0" borderId="0" xfId="7" applyNumberFormat="1" applyFont="1" applyFill="1" applyBorder="1" applyAlignment="1" applyProtection="1"/>
    <xf numFmtId="201" fontId="38" fillId="0" borderId="0" xfId="7" applyNumberFormat="1" applyFont="1" applyFill="1" applyBorder="1" applyAlignment="1" applyProtection="1">
      <alignment horizontal="center"/>
    </xf>
    <xf numFmtId="166" fontId="38" fillId="0" borderId="53" xfId="7" applyNumberFormat="1" applyFont="1" applyFill="1" applyBorder="1" applyProtection="1"/>
    <xf numFmtId="166" fontId="38" fillId="0" borderId="53" xfId="7" applyNumberFormat="1" applyFont="1" applyFill="1" applyBorder="1" applyAlignment="1" applyProtection="1">
      <alignment horizontal="center"/>
    </xf>
    <xf numFmtId="213" fontId="38" fillId="0" borderId="0" xfId="41" applyNumberFormat="1" applyFont="1" applyFill="1" applyBorder="1" applyAlignment="1" applyProtection="1">
      <alignment horizontal="center"/>
    </xf>
    <xf numFmtId="200" fontId="38" fillId="0" borderId="0" xfId="7" applyNumberFormat="1" applyFont="1" applyFill="1" applyBorder="1" applyAlignment="1" applyProtection="1">
      <alignment horizontal="center"/>
    </xf>
    <xf numFmtId="166" fontId="38" fillId="2" borderId="0" xfId="7" applyNumberFormat="1" applyFont="1" applyFill="1" applyBorder="1" applyProtection="1"/>
    <xf numFmtId="5" fontId="38" fillId="0" borderId="53" xfId="0" applyNumberFormat="1" applyFont="1" applyBorder="1" applyAlignment="1">
      <alignment horizontal="center" shrinkToFit="1"/>
    </xf>
    <xf numFmtId="203" fontId="38" fillId="0" borderId="0" xfId="7" applyNumberFormat="1" applyFont="1" applyFill="1" applyBorder="1" applyAlignment="1" applyProtection="1">
      <alignment horizontal="center"/>
    </xf>
    <xf numFmtId="166" fontId="38" fillId="0" borderId="0" xfId="0" applyNumberFormat="1" applyFont="1"/>
    <xf numFmtId="166" fontId="38" fillId="0" borderId="53" xfId="0" applyNumberFormat="1" applyFont="1" applyBorder="1"/>
    <xf numFmtId="202" fontId="38" fillId="0" borderId="0" xfId="7" applyNumberFormat="1" applyFont="1" applyFill="1" applyBorder="1" applyAlignment="1" applyProtection="1">
      <alignment horizontal="center"/>
    </xf>
    <xf numFmtId="10" fontId="38" fillId="0" borderId="0" xfId="41" applyNumberFormat="1" applyFont="1" applyFill="1" applyBorder="1" applyProtection="1"/>
    <xf numFmtId="166" fontId="41" fillId="0" borderId="0" xfId="7" applyNumberFormat="1" applyFont="1" applyBorder="1" applyAlignment="1" applyProtection="1">
      <alignment horizontal="center"/>
    </xf>
    <xf numFmtId="166" fontId="38" fillId="21" borderId="0" xfId="7" applyNumberFormat="1" applyFont="1" applyFill="1" applyBorder="1" applyAlignment="1" applyProtection="1">
      <alignment horizontal="center"/>
    </xf>
    <xf numFmtId="200" fontId="38" fillId="0" borderId="0" xfId="7" applyNumberFormat="1" applyFont="1" applyFill="1" applyBorder="1" applyAlignment="1" applyProtection="1">
      <alignment horizontal="center" shrinkToFit="1"/>
    </xf>
    <xf numFmtId="166" fontId="41" fillId="0" borderId="0" xfId="7" applyNumberFormat="1" applyFont="1" applyFill="1" applyBorder="1" applyAlignment="1" applyProtection="1">
      <alignment horizontal="right"/>
    </xf>
    <xf numFmtId="15" fontId="38" fillId="0" borderId="0" xfId="7" applyNumberFormat="1" applyFont="1" applyFill="1" applyBorder="1" applyAlignment="1" applyProtection="1">
      <alignment horizontal="center"/>
    </xf>
    <xf numFmtId="166" fontId="38" fillId="0" borderId="0" xfId="0" applyNumberFormat="1" applyFont="1" applyAlignment="1">
      <alignment horizontal="center"/>
    </xf>
    <xf numFmtId="10" fontId="38" fillId="0" borderId="53" xfId="41" applyNumberFormat="1" applyFont="1" applyFill="1" applyBorder="1" applyAlignment="1" applyProtection="1">
      <alignment horizontal="center"/>
    </xf>
    <xf numFmtId="200" fontId="38" fillId="0" borderId="0" xfId="41" applyNumberFormat="1" applyFont="1" applyFill="1" applyBorder="1" applyAlignment="1" applyProtection="1">
      <alignment horizontal="center"/>
    </xf>
    <xf numFmtId="169" fontId="38" fillId="0" borderId="0" xfId="41" applyNumberFormat="1" applyFont="1" applyFill="1" applyBorder="1" applyAlignment="1" applyProtection="1">
      <alignment horizontal="center"/>
    </xf>
    <xf numFmtId="166" fontId="38" fillId="0" borderId="48" xfId="0" applyNumberFormat="1" applyFont="1" applyBorder="1"/>
    <xf numFmtId="200" fontId="38" fillId="0" borderId="48" xfId="41" applyNumberFormat="1" applyFont="1" applyFill="1" applyBorder="1" applyAlignment="1" applyProtection="1">
      <alignment horizontal="center"/>
    </xf>
    <xf numFmtId="10" fontId="38" fillId="0" borderId="48" xfId="41" applyNumberFormat="1" applyFont="1" applyFill="1" applyBorder="1" applyAlignment="1" applyProtection="1">
      <alignment horizontal="center"/>
    </xf>
    <xf numFmtId="169" fontId="38" fillId="0" borderId="48" xfId="41" applyNumberFormat="1" applyFont="1" applyFill="1" applyBorder="1" applyAlignment="1" applyProtection="1">
      <alignment horizontal="center"/>
    </xf>
    <xf numFmtId="200" fontId="38" fillId="0" borderId="0" xfId="41" applyNumberFormat="1" applyFont="1" applyFill="1" applyBorder="1" applyProtection="1"/>
    <xf numFmtId="190" fontId="38" fillId="0" borderId="0" xfId="41" applyNumberFormat="1" applyFont="1" applyFill="1" applyBorder="1" applyAlignment="1" applyProtection="1">
      <alignment horizontal="right"/>
    </xf>
    <xf numFmtId="190" fontId="41" fillId="0" borderId="0" xfId="41" applyNumberFormat="1" applyFont="1" applyFill="1" applyBorder="1" applyAlignment="1" applyProtection="1"/>
    <xf numFmtId="190" fontId="38" fillId="0" borderId="48" xfId="41" applyNumberFormat="1" applyFont="1" applyFill="1" applyBorder="1" applyAlignment="1" applyProtection="1"/>
    <xf numFmtId="190" fontId="41" fillId="0" borderId="0" xfId="41" applyNumberFormat="1" applyFont="1" applyFill="1" applyBorder="1" applyAlignment="1" applyProtection="1">
      <alignment horizontal="right"/>
    </xf>
    <xf numFmtId="295" fontId="80" fillId="0" borderId="0" xfId="61" applyNumberFormat="1" applyFont="1" applyFill="1" applyBorder="1" applyProtection="1">
      <alignment horizontal="right"/>
    </xf>
    <xf numFmtId="10" fontId="38" fillId="0" borderId="48" xfId="41" applyNumberFormat="1" applyFont="1" applyFill="1" applyBorder="1" applyAlignment="1" applyProtection="1"/>
    <xf numFmtId="200" fontId="43" fillId="26" borderId="84" xfId="61" applyNumberFormat="1">
      <alignment horizontal="right"/>
      <protection locked="0"/>
    </xf>
    <xf numFmtId="190" fontId="38" fillId="0" borderId="0" xfId="7" applyNumberFormat="1" applyFont="1" applyFill="1" applyBorder="1" applyAlignment="1" applyProtection="1">
      <alignment horizontal="right"/>
    </xf>
    <xf numFmtId="293" fontId="38" fillId="0" borderId="0" xfId="7" applyNumberFormat="1" applyFont="1" applyFill="1" applyBorder="1" applyAlignment="1" applyProtection="1"/>
    <xf numFmtId="293" fontId="38" fillId="0" borderId="48" xfId="7" applyNumberFormat="1" applyFont="1" applyFill="1" applyBorder="1" applyAlignment="1" applyProtection="1"/>
    <xf numFmtId="10" fontId="41" fillId="0" borderId="48" xfId="41" applyNumberFormat="1" applyFont="1" applyFill="1" applyBorder="1" applyAlignment="1" applyProtection="1">
      <alignment horizontal="left"/>
    </xf>
    <xf numFmtId="10" fontId="41" fillId="0" borderId="48" xfId="41" applyNumberFormat="1" applyFont="1" applyFill="1" applyBorder="1" applyAlignment="1" applyProtection="1">
      <alignment horizontal="center"/>
    </xf>
    <xf numFmtId="170" fontId="39" fillId="12" borderId="6" xfId="7" applyNumberFormat="1" applyFont="1" applyFill="1" applyBorder="1" applyAlignment="1" applyProtection="1">
      <alignment horizontal="center"/>
    </xf>
    <xf numFmtId="242" fontId="38" fillId="0" borderId="0" xfId="7" applyNumberFormat="1" applyFont="1" applyFill="1" applyBorder="1" applyAlignment="1" applyProtection="1">
      <alignment horizontal="left"/>
    </xf>
    <xf numFmtId="255" fontId="38" fillId="0" borderId="0" xfId="0" applyNumberFormat="1" applyFont="1"/>
    <xf numFmtId="5" fontId="38" fillId="0" borderId="0" xfId="0" applyNumberFormat="1" applyFont="1"/>
    <xf numFmtId="5" fontId="38" fillId="0" borderId="0" xfId="0" applyNumberFormat="1" applyFont="1" applyAlignment="1">
      <alignment horizontal="right"/>
    </xf>
    <xf numFmtId="186" fontId="38" fillId="0" borderId="53" xfId="7" applyNumberFormat="1" applyFont="1" applyFill="1" applyBorder="1" applyAlignment="1" applyProtection="1">
      <alignment horizontal="center"/>
    </xf>
    <xf numFmtId="0" fontId="82" fillId="0" borderId="0" xfId="0" applyFont="1" applyAlignment="1">
      <alignment vertical="center"/>
    </xf>
    <xf numFmtId="0" fontId="41" fillId="0" borderId="0" xfId="0" applyFont="1" applyAlignment="1">
      <alignment horizontal="right"/>
    </xf>
    <xf numFmtId="0" fontId="83" fillId="0" borderId="0" xfId="0" applyFont="1" applyAlignment="1">
      <alignment vertical="center"/>
    </xf>
    <xf numFmtId="0" fontId="83" fillId="0" borderId="0" xfId="0" applyFont="1" applyAlignment="1">
      <alignment horizontal="right" vertical="center"/>
    </xf>
    <xf numFmtId="0" fontId="82" fillId="0" borderId="0" xfId="0" applyFont="1" applyAlignment="1">
      <alignment horizontal="center" vertical="center"/>
    </xf>
    <xf numFmtId="0" fontId="70" fillId="0" borderId="0" xfId="0" applyFont="1" applyAlignment="1">
      <alignment vertical="center"/>
    </xf>
    <xf numFmtId="0" fontId="82" fillId="0" borderId="0" xfId="0" applyFont="1"/>
    <xf numFmtId="0" fontId="2" fillId="0" borderId="0" xfId="0" applyFont="1" applyProtection="1">
      <protection locked="0"/>
    </xf>
    <xf numFmtId="272" fontId="38" fillId="0" borderId="101" xfId="0" applyNumberFormat="1" applyFont="1" applyBorder="1"/>
    <xf numFmtId="0" fontId="84" fillId="24" borderId="0" xfId="0" applyFont="1" applyFill="1" applyProtection="1">
      <protection locked="0"/>
    </xf>
    <xf numFmtId="0" fontId="66" fillId="24" borderId="0" xfId="0" applyFont="1" applyFill="1" applyAlignment="1" applyProtection="1">
      <alignment horizontal="right"/>
      <protection locked="0"/>
    </xf>
    <xf numFmtId="170" fontId="38" fillId="0" borderId="0" xfId="7" applyNumberFormat="1" applyFont="1" applyFill="1" applyBorder="1" applyAlignment="1" applyProtection="1">
      <alignment horizontal="left"/>
      <protection locked="0"/>
    </xf>
    <xf numFmtId="0" fontId="79" fillId="0" borderId="0" xfId="0" applyFont="1" applyAlignment="1">
      <alignment vertical="center"/>
    </xf>
    <xf numFmtId="295" fontId="80" fillId="0" borderId="0" xfId="0" applyNumberFormat="1" applyFont="1"/>
    <xf numFmtId="0" fontId="85" fillId="29" borderId="0" xfId="0" applyFont="1" applyFill="1"/>
    <xf numFmtId="0" fontId="89" fillId="29" borderId="0" xfId="0" applyFont="1" applyFill="1" applyAlignment="1">
      <alignment horizontal="left" indent="1"/>
    </xf>
    <xf numFmtId="0" fontId="86" fillId="29" borderId="0" xfId="0" applyFont="1" applyFill="1" applyAlignment="1">
      <alignment horizontal="left" vertical="center"/>
    </xf>
    <xf numFmtId="0" fontId="9" fillId="0" borderId="0" xfId="0" applyFont="1"/>
    <xf numFmtId="0" fontId="8" fillId="0" borderId="0" xfId="0" applyFont="1"/>
    <xf numFmtId="0" fontId="89" fillId="0" borderId="4" xfId="0" applyFont="1" applyBorder="1"/>
    <xf numFmtId="0" fontId="88" fillId="0" borderId="4" xfId="0" applyFont="1" applyBorder="1"/>
    <xf numFmtId="0" fontId="89" fillId="0" borderId="45" xfId="0" applyFont="1" applyBorder="1"/>
    <xf numFmtId="0" fontId="89" fillId="0" borderId="0" xfId="0" applyFont="1"/>
    <xf numFmtId="0" fontId="88" fillId="0" borderId="0" xfId="0" applyFont="1" applyAlignment="1" applyProtection="1">
      <alignment horizontal="center" vertical="center"/>
      <protection locked="0"/>
    </xf>
    <xf numFmtId="0" fontId="88" fillId="0" borderId="41" xfId="0" applyFont="1" applyBorder="1" applyAlignment="1" applyProtection="1">
      <alignment horizontal="center" vertical="center"/>
      <protection locked="0"/>
    </xf>
    <xf numFmtId="259" fontId="89" fillId="0" borderId="0" xfId="0" applyNumberFormat="1" applyFont="1" applyAlignment="1">
      <alignment horizontal="left"/>
    </xf>
    <xf numFmtId="15" fontId="89" fillId="0" borderId="0" xfId="0" applyNumberFormat="1" applyFont="1" applyAlignment="1">
      <alignment horizontal="left"/>
    </xf>
    <xf numFmtId="265" fontId="89" fillId="2" borderId="11" xfId="0" applyNumberFormat="1" applyFont="1" applyFill="1" applyBorder="1" applyAlignment="1" applyProtection="1">
      <alignment horizontal="left"/>
      <protection locked="0"/>
    </xf>
    <xf numFmtId="266" fontId="89" fillId="0" borderId="0" xfId="0" applyNumberFormat="1" applyFont="1" applyAlignment="1">
      <alignment horizontal="left"/>
    </xf>
    <xf numFmtId="0" fontId="89" fillId="0" borderId="0" xfId="0" applyFont="1" applyAlignment="1">
      <alignment horizontal="center" vertical="center"/>
    </xf>
    <xf numFmtId="0" fontId="89" fillId="0" borderId="41" xfId="0" applyFont="1" applyBorder="1" applyAlignment="1">
      <alignment horizontal="center" vertical="center"/>
    </xf>
    <xf numFmtId="0" fontId="89" fillId="0" borderId="0" xfId="0" applyFont="1" applyAlignment="1">
      <alignment vertical="top" wrapText="1"/>
    </xf>
    <xf numFmtId="0" fontId="89" fillId="0" borderId="41" xfId="0" applyFont="1" applyBorder="1" applyAlignment="1">
      <alignment vertical="top" wrapText="1"/>
    </xf>
    <xf numFmtId="0" fontId="89" fillId="0" borderId="44" xfId="0" applyFont="1" applyBorder="1"/>
    <xf numFmtId="0" fontId="89" fillId="0" borderId="40" xfId="0" applyFont="1" applyBorder="1"/>
    <xf numFmtId="0" fontId="89" fillId="29" borderId="0" xfId="0" applyFont="1" applyFill="1"/>
    <xf numFmtId="0" fontId="88" fillId="29" borderId="3" xfId="0" applyFont="1" applyFill="1" applyBorder="1"/>
    <xf numFmtId="0" fontId="97" fillId="0" borderId="0" xfId="0" applyFont="1" applyAlignment="1">
      <alignment horizontal="center"/>
    </xf>
    <xf numFmtId="0" fontId="96" fillId="0" borderId="4" xfId="0" applyFont="1" applyBorder="1"/>
    <xf numFmtId="0" fontId="95" fillId="0" borderId="4" xfId="0" applyFont="1" applyBorder="1" applyAlignment="1">
      <alignment horizontal="left" indent="1"/>
    </xf>
    <xf numFmtId="0" fontId="95" fillId="0" borderId="4" xfId="0" applyFont="1" applyBorder="1"/>
    <xf numFmtId="0" fontId="95" fillId="0" borderId="4" xfId="0" applyFont="1" applyBorder="1" applyAlignment="1">
      <alignment horizontal="right"/>
    </xf>
    <xf numFmtId="169" fontId="95" fillId="0" borderId="4" xfId="0" applyNumberFormat="1" applyFont="1" applyBorder="1" applyAlignment="1">
      <alignment horizontal="center"/>
    </xf>
    <xf numFmtId="0" fontId="89" fillId="0" borderId="0" xfId="0" applyFont="1" applyAlignment="1">
      <alignment horizontal="left" indent="1"/>
    </xf>
    <xf numFmtId="0" fontId="89" fillId="0" borderId="0" xfId="7" applyNumberFormat="1" applyFont="1" applyFill="1" applyBorder="1" applyAlignment="1" applyProtection="1">
      <alignment vertical="top" wrapText="1"/>
      <protection locked="0"/>
    </xf>
    <xf numFmtId="0" fontId="86" fillId="29" borderId="48" xfId="0" applyFont="1" applyFill="1" applyBorder="1"/>
    <xf numFmtId="0" fontId="85" fillId="29" borderId="0" xfId="7" applyNumberFormat="1" applyFont="1" applyFill="1" applyBorder="1" applyAlignment="1" applyProtection="1">
      <alignment vertical="top" wrapText="1"/>
      <protection locked="0"/>
    </xf>
    <xf numFmtId="0" fontId="86" fillId="29" borderId="48" xfId="0" applyFont="1" applyFill="1" applyBorder="1" applyAlignment="1">
      <alignment horizontal="left" indent="1"/>
    </xf>
    <xf numFmtId="0" fontId="88" fillId="29" borderId="48" xfId="0" applyFont="1" applyFill="1" applyBorder="1"/>
    <xf numFmtId="0" fontId="89" fillId="29" borderId="48" xfId="0" applyFont="1" applyFill="1" applyBorder="1"/>
    <xf numFmtId="0" fontId="89" fillId="29" borderId="4" xfId="0" applyFont="1" applyFill="1" applyBorder="1"/>
    <xf numFmtId="0" fontId="89" fillId="29" borderId="0" xfId="7" applyNumberFormat="1" applyFont="1" applyFill="1" applyBorder="1" applyAlignment="1" applyProtection="1">
      <alignment vertical="top" wrapText="1"/>
      <protection locked="0"/>
    </xf>
    <xf numFmtId="232" fontId="89" fillId="29" borderId="0" xfId="0" applyNumberFormat="1" applyFont="1" applyFill="1"/>
    <xf numFmtId="10" fontId="88" fillId="29" borderId="0" xfId="0" applyNumberFormat="1" applyFont="1" applyFill="1" applyAlignment="1">
      <alignment horizontal="right"/>
    </xf>
    <xf numFmtId="10" fontId="89" fillId="29" borderId="0" xfId="0" applyNumberFormat="1" applyFont="1" applyFill="1" applyAlignment="1">
      <alignment horizontal="right"/>
    </xf>
    <xf numFmtId="9" fontId="89" fillId="29" borderId="0" xfId="41" applyFont="1" applyFill="1" applyBorder="1" applyProtection="1"/>
    <xf numFmtId="9" fontId="89" fillId="29" borderId="0" xfId="41" applyFont="1" applyFill="1" applyBorder="1" applyAlignment="1" applyProtection="1">
      <alignment horizontal="right"/>
    </xf>
    <xf numFmtId="0" fontId="99" fillId="29" borderId="0" xfId="0" applyFont="1" applyFill="1"/>
    <xf numFmtId="0" fontId="101" fillId="0" borderId="0" xfId="0" applyFont="1"/>
    <xf numFmtId="0" fontId="86" fillId="29" borderId="0" xfId="0" applyFont="1" applyFill="1" applyAlignment="1">
      <alignment horizontal="center"/>
    </xf>
    <xf numFmtId="9" fontId="89" fillId="0" borderId="0" xfId="41" applyFont="1" applyFill="1" applyBorder="1" applyProtection="1"/>
    <xf numFmtId="0" fontId="89" fillId="29" borderId="0" xfId="0" applyFont="1" applyFill="1" applyAlignment="1">
      <alignment horizontal="center"/>
    </xf>
    <xf numFmtId="284" fontId="89" fillId="29" borderId="0" xfId="0" applyNumberFormat="1" applyFont="1" applyFill="1" applyAlignment="1">
      <alignment horizontal="center"/>
    </xf>
    <xf numFmtId="294" fontId="89" fillId="29" borderId="0" xfId="0" applyNumberFormat="1" applyFont="1" applyFill="1" applyProtection="1">
      <protection locked="0"/>
    </xf>
    <xf numFmtId="294" fontId="89" fillId="29" borderId="0" xfId="0" applyNumberFormat="1" applyFont="1" applyFill="1" applyAlignment="1" applyProtection="1">
      <alignment horizontal="right"/>
      <protection locked="0"/>
    </xf>
    <xf numFmtId="240" fontId="89" fillId="29" borderId="0" xfId="0" applyNumberFormat="1" applyFont="1" applyFill="1" applyAlignment="1">
      <alignment horizontal="center"/>
    </xf>
    <xf numFmtId="226" fontId="88" fillId="29" borderId="0" xfId="0" applyNumberFormat="1" applyFont="1" applyFill="1" applyAlignment="1">
      <alignment horizontal="right"/>
    </xf>
    <xf numFmtId="235" fontId="88" fillId="29" borderId="0" xfId="0" applyNumberFormat="1" applyFont="1" applyFill="1"/>
    <xf numFmtId="0" fontId="96" fillId="0" borderId="40" xfId="0" applyFont="1" applyBorder="1"/>
    <xf numFmtId="0" fontId="96" fillId="0" borderId="0" xfId="0" applyFont="1"/>
    <xf numFmtId="9" fontId="96" fillId="0" borderId="0" xfId="41" applyFont="1" applyBorder="1" applyProtection="1"/>
    <xf numFmtId="0" fontId="96" fillId="0" borderId="0" xfId="0" applyFont="1" applyAlignment="1">
      <alignment horizontal="center"/>
    </xf>
    <xf numFmtId="0" fontId="89" fillId="0" borderId="0" xfId="0" applyFont="1" applyAlignment="1">
      <alignment horizontal="center"/>
    </xf>
    <xf numFmtId="0" fontId="92" fillId="0" borderId="0" xfId="0" applyFont="1"/>
    <xf numFmtId="0" fontId="93" fillId="0" borderId="0" xfId="0" applyFont="1" applyAlignment="1">
      <alignment horizontal="left" indent="1"/>
    </xf>
    <xf numFmtId="169" fontId="89" fillId="29" borderId="0" xfId="41" applyNumberFormat="1" applyFont="1" applyFill="1" applyBorder="1" applyProtection="1"/>
    <xf numFmtId="0" fontId="103" fillId="0" borderId="0" xfId="0" applyFont="1"/>
    <xf numFmtId="272" fontId="9" fillId="0" borderId="101" xfId="0" applyNumberFormat="1" applyFont="1" applyBorder="1"/>
    <xf numFmtId="0" fontId="28" fillId="0" borderId="0" xfId="0" applyFont="1"/>
    <xf numFmtId="0" fontId="90" fillId="24" borderId="0" xfId="0" applyFont="1" applyFill="1"/>
    <xf numFmtId="0" fontId="90" fillId="24" borderId="0" xfId="0" applyFont="1" applyFill="1" applyAlignment="1">
      <alignment horizontal="right"/>
    </xf>
    <xf numFmtId="227" fontId="104" fillId="0" borderId="0" xfId="41" applyNumberFormat="1" applyFont="1" applyFill="1" applyBorder="1" applyAlignment="1" applyProtection="1">
      <alignment horizontal="right" shrinkToFit="1"/>
    </xf>
    <xf numFmtId="10" fontId="9" fillId="0" borderId="0" xfId="0" applyNumberFormat="1" applyFont="1"/>
    <xf numFmtId="0" fontId="104" fillId="0" borderId="0" xfId="0" applyFont="1"/>
    <xf numFmtId="200" fontId="9" fillId="0" borderId="0" xfId="7" applyNumberFormat="1" applyFont="1" applyFill="1" applyBorder="1" applyAlignment="1" applyProtection="1">
      <alignment horizontal="right"/>
    </xf>
    <xf numFmtId="0" fontId="9" fillId="0" borderId="51" xfId="0" applyFont="1" applyBorder="1"/>
    <xf numFmtId="0" fontId="97" fillId="0" borderId="0" xfId="0" applyFont="1"/>
    <xf numFmtId="254" fontId="104" fillId="0" borderId="0" xfId="0" applyNumberFormat="1" applyFont="1"/>
    <xf numFmtId="170" fontId="104" fillId="0" borderId="0" xfId="0" applyNumberFormat="1" applyFont="1"/>
    <xf numFmtId="10" fontId="104" fillId="0" borderId="0" xfId="0" applyNumberFormat="1" applyFont="1"/>
    <xf numFmtId="1" fontId="104" fillId="0" borderId="0" xfId="0" applyNumberFormat="1" applyFont="1"/>
    <xf numFmtId="200" fontId="105" fillId="0" borderId="0" xfId="7" applyNumberFormat="1" applyFont="1" applyFill="1" applyBorder="1" applyAlignment="1" applyProtection="1">
      <alignment horizontal="right" shrinkToFit="1"/>
    </xf>
    <xf numFmtId="1" fontId="105" fillId="0" borderId="0" xfId="0" applyNumberFormat="1" applyFont="1"/>
    <xf numFmtId="200" fontId="104" fillId="0" borderId="0" xfId="7" applyNumberFormat="1" applyFont="1" applyFill="1" applyBorder="1" applyAlignment="1" applyProtection="1">
      <alignment horizontal="right"/>
    </xf>
    <xf numFmtId="0" fontId="104" fillId="0" borderId="0" xfId="7" applyNumberFormat="1" applyFont="1" applyFill="1" applyBorder="1" applyAlignment="1" applyProtection="1">
      <alignment horizontal="left"/>
    </xf>
    <xf numFmtId="9" fontId="97" fillId="0" borderId="0" xfId="41" applyFont="1" applyFill="1" applyBorder="1" applyAlignment="1" applyProtection="1">
      <alignment horizontal="right"/>
    </xf>
    <xf numFmtId="190" fontId="97" fillId="0" borderId="0" xfId="41" applyNumberFormat="1" applyFont="1" applyFill="1" applyBorder="1" applyAlignment="1" applyProtection="1">
      <alignment horizontal="left"/>
    </xf>
    <xf numFmtId="10" fontId="9" fillId="0" borderId="0" xfId="41" applyNumberFormat="1" applyFont="1" applyFill="1" applyBorder="1" applyAlignment="1" applyProtection="1">
      <alignment horizontal="right"/>
    </xf>
    <xf numFmtId="0" fontId="90" fillId="24" borderId="0" xfId="0" applyFont="1" applyFill="1" applyAlignment="1">
      <alignment horizontal="left"/>
    </xf>
    <xf numFmtId="173" fontId="104" fillId="0" borderId="0" xfId="0" applyNumberFormat="1" applyFont="1"/>
    <xf numFmtId="0" fontId="97" fillId="0" borderId="51" xfId="0" applyFont="1" applyBorder="1"/>
    <xf numFmtId="0" fontId="91" fillId="24" borderId="0" xfId="0" applyFont="1" applyFill="1" applyAlignment="1">
      <alignment horizontal="left"/>
    </xf>
    <xf numFmtId="10" fontId="9" fillId="0" borderId="0" xfId="41" applyNumberFormat="1" applyFont="1" applyFill="1" applyBorder="1" applyAlignment="1" applyProtection="1"/>
    <xf numFmtId="41" fontId="9" fillId="0" borderId="0" xfId="0" applyNumberFormat="1" applyFont="1"/>
    <xf numFmtId="234" fontId="9" fillId="0" borderId="0" xfId="0" applyNumberFormat="1" applyFont="1"/>
    <xf numFmtId="10" fontId="89" fillId="0" borderId="0" xfId="41" applyNumberFormat="1" applyFont="1" applyFill="1" applyBorder="1" applyAlignment="1" applyProtection="1"/>
    <xf numFmtId="41" fontId="89" fillId="0" borderId="0" xfId="0" applyNumberFormat="1" applyFont="1"/>
    <xf numFmtId="0" fontId="88" fillId="0" borderId="0" xfId="0" applyFont="1" applyAlignment="1">
      <alignment horizontal="left"/>
    </xf>
    <xf numFmtId="0" fontId="89" fillId="0" borderId="34" xfId="0" applyFont="1" applyBorder="1"/>
    <xf numFmtId="10" fontId="89" fillId="0" borderId="11" xfId="41" applyNumberFormat="1" applyFont="1" applyFill="1" applyBorder="1" applyAlignment="1" applyProtection="1"/>
    <xf numFmtId="41" fontId="89" fillId="0" borderId="11" xfId="0" applyNumberFormat="1" applyFont="1" applyBorder="1"/>
    <xf numFmtId="0" fontId="89" fillId="0" borderId="9" xfId="0" applyFont="1" applyBorder="1"/>
    <xf numFmtId="10" fontId="89" fillId="0" borderId="5" xfId="41" applyNumberFormat="1" applyFont="1" applyFill="1" applyBorder="1" applyAlignment="1" applyProtection="1"/>
    <xf numFmtId="41" fontId="89" fillId="0" borderId="5" xfId="0" applyNumberFormat="1" applyFont="1" applyBorder="1"/>
    <xf numFmtId="0" fontId="88" fillId="0" borderId="0" xfId="0" applyFont="1"/>
    <xf numFmtId="170" fontId="89" fillId="0" borderId="0" xfId="7" applyNumberFormat="1" applyFont="1" applyFill="1" applyBorder="1" applyAlignment="1" applyProtection="1">
      <alignment horizontal="left"/>
    </xf>
    <xf numFmtId="262" fontId="89" fillId="0" borderId="0" xfId="7" applyNumberFormat="1" applyFont="1" applyFill="1" applyBorder="1" applyAlignment="1" applyProtection="1">
      <alignment horizontal="center"/>
    </xf>
    <xf numFmtId="170" fontId="89" fillId="18" borderId="0" xfId="7" applyNumberFormat="1" applyFont="1" applyFill="1" applyBorder="1" applyAlignment="1" applyProtection="1">
      <alignment horizontal="left"/>
    </xf>
    <xf numFmtId="262" fontId="89" fillId="18" borderId="0" xfId="7" applyNumberFormat="1" applyFont="1" applyFill="1" applyBorder="1" applyAlignment="1" applyProtection="1">
      <alignment horizontal="center"/>
    </xf>
    <xf numFmtId="170" fontId="89" fillId="0" borderId="48" xfId="7" applyNumberFormat="1" applyFont="1" applyFill="1" applyBorder="1" applyAlignment="1" applyProtection="1">
      <alignment horizontal="left"/>
    </xf>
    <xf numFmtId="262" fontId="89" fillId="0" borderId="48" xfId="7" applyNumberFormat="1" applyFont="1" applyFill="1" applyBorder="1" applyAlignment="1" applyProtection="1">
      <alignment horizontal="center"/>
    </xf>
    <xf numFmtId="170" fontId="88" fillId="0" borderId="0" xfId="7" applyNumberFormat="1" applyFont="1" applyFill="1" applyBorder="1" applyAlignment="1" applyProtection="1">
      <alignment horizontal="left"/>
    </xf>
    <xf numFmtId="9" fontId="89" fillId="0" borderId="0" xfId="41" applyFont="1" applyFill="1" applyBorder="1" applyAlignment="1" applyProtection="1">
      <alignment horizontal="right"/>
    </xf>
    <xf numFmtId="262" fontId="89" fillId="0" borderId="0" xfId="41" applyNumberFormat="1" applyFont="1" applyFill="1" applyBorder="1" applyAlignment="1" applyProtection="1">
      <alignment horizontal="center"/>
    </xf>
    <xf numFmtId="17" fontId="89" fillId="0" borderId="0" xfId="0" applyNumberFormat="1" applyFont="1" applyAlignment="1">
      <alignment horizontal="left"/>
    </xf>
    <xf numFmtId="200" fontId="89" fillId="0" borderId="0" xfId="7" applyNumberFormat="1" applyFont="1" applyFill="1" applyBorder="1" applyAlignment="1" applyProtection="1">
      <alignment horizontal="right"/>
    </xf>
    <xf numFmtId="173" fontId="89" fillId="0" borderId="0" xfId="7" applyNumberFormat="1" applyFont="1" applyFill="1" applyBorder="1" applyAlignment="1" applyProtection="1">
      <alignment horizontal="right" shrinkToFit="1"/>
    </xf>
    <xf numFmtId="10" fontId="89" fillId="0" borderId="0" xfId="41" applyNumberFormat="1" applyFont="1" applyFill="1" applyBorder="1" applyAlignment="1" applyProtection="1">
      <alignment horizontal="right"/>
    </xf>
    <xf numFmtId="226" fontId="89" fillId="0" borderId="0" xfId="7" applyNumberFormat="1" applyFont="1" applyFill="1" applyBorder="1" applyAlignment="1" applyProtection="1">
      <alignment horizontal="right" shrinkToFit="1"/>
    </xf>
    <xf numFmtId="200" fontId="89" fillId="0" borderId="0" xfId="7" applyNumberFormat="1" applyFont="1" applyFill="1" applyBorder="1" applyAlignment="1" applyProtection="1">
      <alignment horizontal="left"/>
    </xf>
    <xf numFmtId="173" fontId="89" fillId="0" borderId="0" xfId="41" applyNumberFormat="1" applyFont="1" applyFill="1" applyBorder="1" applyAlignment="1" applyProtection="1">
      <alignment horizontal="right"/>
    </xf>
    <xf numFmtId="226" fontId="89" fillId="0" borderId="0" xfId="41" applyNumberFormat="1" applyFont="1" applyFill="1" applyBorder="1" applyAlignment="1" applyProtection="1">
      <alignment horizontal="right" shrinkToFit="1"/>
    </xf>
    <xf numFmtId="293" fontId="89" fillId="0" borderId="0" xfId="7" applyNumberFormat="1" applyFont="1" applyFill="1" applyBorder="1" applyAlignment="1" applyProtection="1">
      <alignment horizontal="right" shrinkToFit="1"/>
    </xf>
    <xf numFmtId="0" fontId="98" fillId="29" borderId="0" xfId="0" applyFont="1" applyFill="1" applyAlignment="1">
      <alignment horizontal="center"/>
    </xf>
    <xf numFmtId="0" fontId="86" fillId="29" borderId="0" xfId="0" applyFont="1" applyFill="1" applyAlignment="1">
      <alignment horizontal="right"/>
    </xf>
    <xf numFmtId="0" fontId="86" fillId="0" borderId="0" xfId="0" applyFont="1"/>
    <xf numFmtId="262" fontId="88" fillId="0" borderId="0" xfId="7" applyNumberFormat="1" applyFont="1" applyFill="1" applyBorder="1" applyAlignment="1" applyProtection="1">
      <alignment horizontal="center"/>
    </xf>
    <xf numFmtId="0" fontId="89" fillId="0" borderId="0" xfId="0" applyFont="1" applyAlignment="1">
      <alignment horizontal="left"/>
    </xf>
    <xf numFmtId="15" fontId="89" fillId="0" borderId="0" xfId="7" applyNumberFormat="1" applyFont="1" applyFill="1" applyBorder="1" applyAlignment="1" applyProtection="1">
      <alignment horizontal="left"/>
    </xf>
    <xf numFmtId="268" fontId="89" fillId="0" borderId="0" xfId="7" applyNumberFormat="1" applyFont="1" applyFill="1" applyBorder="1" applyAlignment="1" applyProtection="1">
      <alignment horizontal="left" shrinkToFit="1"/>
    </xf>
    <xf numFmtId="269" fontId="89" fillId="0" borderId="0" xfId="0" applyNumberFormat="1" applyFont="1" applyAlignment="1">
      <alignment horizontal="left"/>
    </xf>
    <xf numFmtId="226" fontId="88" fillId="0" borderId="0" xfId="41" applyNumberFormat="1" applyFont="1" applyFill="1" applyBorder="1" applyAlignment="1" applyProtection="1">
      <alignment horizontal="right" shrinkToFit="1"/>
    </xf>
    <xf numFmtId="200" fontId="89" fillId="0" borderId="48" xfId="7" applyNumberFormat="1" applyFont="1" applyFill="1" applyBorder="1" applyAlignment="1" applyProtection="1">
      <alignment horizontal="right"/>
    </xf>
    <xf numFmtId="173" fontId="89" fillId="0" borderId="48" xfId="7" applyNumberFormat="1" applyFont="1" applyFill="1" applyBorder="1" applyAlignment="1" applyProtection="1">
      <alignment horizontal="right" shrinkToFit="1"/>
    </xf>
    <xf numFmtId="226" fontId="89" fillId="0" borderId="48" xfId="7" applyNumberFormat="1" applyFont="1" applyFill="1" applyBorder="1" applyAlignment="1" applyProtection="1">
      <alignment horizontal="right" shrinkToFit="1"/>
    </xf>
    <xf numFmtId="200" fontId="89" fillId="0" borderId="48" xfId="7" applyNumberFormat="1" applyFont="1" applyFill="1" applyBorder="1" applyAlignment="1" applyProtection="1">
      <alignment horizontal="left"/>
    </xf>
    <xf numFmtId="226" fontId="89" fillId="0" borderId="48" xfId="41" applyNumberFormat="1" applyFont="1" applyFill="1" applyBorder="1" applyAlignment="1" applyProtection="1">
      <alignment horizontal="right" shrinkToFit="1"/>
    </xf>
    <xf numFmtId="268" fontId="88" fillId="0" borderId="0" xfId="0" applyNumberFormat="1" applyFont="1" applyAlignment="1">
      <alignment horizontal="left"/>
    </xf>
    <xf numFmtId="269" fontId="89" fillId="0" borderId="48" xfId="0" applyNumberFormat="1" applyFont="1" applyBorder="1" applyAlignment="1">
      <alignment horizontal="left"/>
    </xf>
    <xf numFmtId="0" fontId="89" fillId="0" borderId="48" xfId="0" applyFont="1" applyBorder="1" applyAlignment="1">
      <alignment horizontal="left"/>
    </xf>
    <xf numFmtId="15" fontId="89" fillId="0" borderId="48" xfId="7" applyNumberFormat="1" applyFont="1" applyFill="1" applyBorder="1" applyAlignment="1" applyProtection="1">
      <alignment horizontal="left"/>
    </xf>
    <xf numFmtId="268" fontId="89" fillId="0" borderId="48" xfId="7" applyNumberFormat="1" applyFont="1" applyFill="1" applyBorder="1" applyAlignment="1" applyProtection="1">
      <alignment horizontal="left" shrinkToFit="1"/>
    </xf>
    <xf numFmtId="200" fontId="9" fillId="0" borderId="0" xfId="0" applyNumberFormat="1" applyFont="1"/>
    <xf numFmtId="166" fontId="8" fillId="0" borderId="0" xfId="7" applyNumberFormat="1" applyFont="1" applyFill="1" applyBorder="1" applyAlignment="1" applyProtection="1">
      <alignment horizontal="left"/>
    </xf>
    <xf numFmtId="219" fontId="9" fillId="0" borderId="0" xfId="7" applyNumberFormat="1" applyFont="1" applyFill="1" applyBorder="1" applyAlignment="1" applyProtection="1">
      <alignment horizontal="right"/>
    </xf>
    <xf numFmtId="0" fontId="95" fillId="24" borderId="0" xfId="0" applyFont="1" applyFill="1" applyAlignment="1">
      <alignment horizontal="left"/>
    </xf>
    <xf numFmtId="0" fontId="88" fillId="0" borderId="0" xfId="7" applyNumberFormat="1" applyFont="1" applyBorder="1" applyAlignment="1" applyProtection="1">
      <alignment horizontal="left"/>
    </xf>
    <xf numFmtId="0" fontId="88" fillId="0" borderId="0" xfId="7" applyNumberFormat="1" applyFont="1" applyBorder="1" applyAlignment="1" applyProtection="1">
      <alignment horizontal="right"/>
    </xf>
    <xf numFmtId="0" fontId="89" fillId="0" borderId="0" xfId="7" applyNumberFormat="1" applyFont="1" applyBorder="1" applyAlignment="1" applyProtection="1">
      <alignment horizontal="left"/>
    </xf>
    <xf numFmtId="0" fontId="89" fillId="0" borderId="0" xfId="7" applyNumberFormat="1" applyFont="1" applyBorder="1" applyAlignment="1" applyProtection="1">
      <alignment horizontal="right"/>
    </xf>
    <xf numFmtId="0" fontId="89" fillId="0" borderId="0" xfId="7" applyNumberFormat="1" applyFont="1" applyFill="1" applyBorder="1" applyAlignment="1" applyProtection="1">
      <alignment horizontal="left"/>
    </xf>
    <xf numFmtId="0" fontId="89" fillId="0" borderId="0" xfId="7" applyNumberFormat="1" applyFont="1" applyFill="1" applyBorder="1" applyAlignment="1" applyProtection="1">
      <alignment horizontal="right"/>
    </xf>
    <xf numFmtId="0" fontId="88" fillId="29" borderId="0" xfId="7" applyNumberFormat="1" applyFont="1" applyFill="1" applyBorder="1" applyAlignment="1" applyProtection="1">
      <alignment horizontal="left"/>
    </xf>
    <xf numFmtId="0" fontId="88" fillId="29" borderId="0" xfId="7" applyNumberFormat="1" applyFont="1" applyFill="1" applyBorder="1" applyAlignment="1" applyProtection="1">
      <alignment horizontal="right"/>
    </xf>
    <xf numFmtId="0" fontId="89" fillId="29" borderId="4" xfId="7" applyNumberFormat="1" applyFont="1" applyFill="1" applyBorder="1" applyAlignment="1" applyProtection="1">
      <alignment horizontal="left"/>
    </xf>
    <xf numFmtId="0" fontId="89" fillId="29" borderId="4" xfId="7" applyNumberFormat="1" applyFont="1" applyFill="1" applyBorder="1" applyAlignment="1" applyProtection="1">
      <alignment horizontal="right"/>
    </xf>
    <xf numFmtId="0" fontId="89" fillId="29" borderId="3" xfId="7" applyNumberFormat="1" applyFont="1" applyFill="1" applyBorder="1" applyAlignment="1" applyProtection="1">
      <alignment horizontal="left"/>
    </xf>
    <xf numFmtId="0" fontId="88" fillId="0" borderId="0" xfId="7" applyNumberFormat="1" applyFont="1" applyFill="1" applyBorder="1" applyAlignment="1" applyProtection="1">
      <alignment horizontal="right"/>
    </xf>
    <xf numFmtId="0" fontId="95" fillId="24" borderId="0" xfId="0" applyFont="1" applyFill="1"/>
    <xf numFmtId="0" fontId="95" fillId="29" borderId="0" xfId="0" applyFont="1" applyFill="1"/>
    <xf numFmtId="0" fontId="88" fillId="29" borderId="3" xfId="7" applyNumberFormat="1" applyFont="1" applyFill="1" applyBorder="1" applyAlignment="1" applyProtection="1">
      <alignment horizontal="right"/>
    </xf>
    <xf numFmtId="200" fontId="89" fillId="29" borderId="0" xfId="7" applyNumberFormat="1" applyFont="1" applyFill="1" applyBorder="1" applyAlignment="1" applyProtection="1">
      <alignment horizontal="left"/>
    </xf>
    <xf numFmtId="200" fontId="89" fillId="29" borderId="0" xfId="7" applyNumberFormat="1" applyFont="1" applyFill="1" applyBorder="1" applyAlignment="1" applyProtection="1">
      <alignment horizontal="left" indent="1"/>
    </xf>
    <xf numFmtId="200" fontId="96" fillId="0" borderId="0" xfId="7" applyNumberFormat="1" applyFont="1" applyFill="1" applyBorder="1" applyAlignment="1" applyProtection="1">
      <alignment horizontal="right"/>
    </xf>
    <xf numFmtId="200" fontId="95" fillId="0" borderId="0" xfId="7" applyNumberFormat="1" applyFont="1" applyFill="1" applyBorder="1" applyAlignment="1" applyProtection="1">
      <alignment horizontal="center"/>
    </xf>
    <xf numFmtId="200" fontId="96" fillId="0" borderId="0" xfId="7" applyNumberFormat="1" applyFont="1" applyFill="1" applyBorder="1" applyAlignment="1" applyProtection="1">
      <alignment horizontal="right" shrinkToFit="1"/>
    </xf>
    <xf numFmtId="43" fontId="96" fillId="0" borderId="0" xfId="7" applyFont="1" applyFill="1" applyBorder="1" applyAlignment="1" applyProtection="1">
      <alignment horizontal="right"/>
    </xf>
    <xf numFmtId="10" fontId="96" fillId="0" borderId="0" xfId="41" applyNumberFormat="1" applyFont="1" applyFill="1" applyBorder="1" applyAlignment="1" applyProtection="1">
      <alignment horizontal="right"/>
    </xf>
    <xf numFmtId="0" fontId="96" fillId="0" borderId="0" xfId="7" applyNumberFormat="1" applyFont="1" applyBorder="1" applyAlignment="1" applyProtection="1">
      <alignment horizontal="right"/>
    </xf>
    <xf numFmtId="0" fontId="96" fillId="0" borderId="0" xfId="7" applyNumberFormat="1" applyFont="1" applyFill="1" applyBorder="1" applyAlignment="1" applyProtection="1">
      <alignment horizontal="left"/>
    </xf>
    <xf numFmtId="0" fontId="96" fillId="0" borderId="0" xfId="7" applyNumberFormat="1" applyFont="1" applyFill="1" applyBorder="1" applyAlignment="1" applyProtection="1">
      <alignment horizontal="right"/>
    </xf>
    <xf numFmtId="0" fontId="96" fillId="0" borderId="0" xfId="7" applyNumberFormat="1" applyFont="1" applyBorder="1" applyAlignment="1" applyProtection="1">
      <alignment horizontal="left"/>
    </xf>
    <xf numFmtId="200" fontId="96" fillId="0" borderId="0" xfId="7" applyNumberFormat="1" applyFont="1" applyFill="1" applyBorder="1" applyAlignment="1" applyProtection="1">
      <alignment horizontal="left"/>
    </xf>
    <xf numFmtId="190" fontId="96" fillId="0" borderId="0" xfId="41" applyNumberFormat="1" applyFont="1" applyFill="1" applyBorder="1" applyAlignment="1" applyProtection="1">
      <alignment horizontal="right"/>
    </xf>
    <xf numFmtId="10" fontId="88" fillId="29" borderId="0" xfId="41" applyNumberFormat="1" applyFont="1" applyFill="1" applyBorder="1" applyAlignment="1" applyProtection="1">
      <alignment horizontal="right"/>
    </xf>
    <xf numFmtId="251" fontId="89" fillId="29" borderId="0" xfId="41" applyNumberFormat="1" applyFont="1" applyFill="1" applyBorder="1" applyAlignment="1" applyProtection="1">
      <alignment horizontal="right"/>
    </xf>
    <xf numFmtId="251" fontId="89" fillId="29" borderId="0" xfId="0" applyNumberFormat="1" applyFont="1" applyFill="1"/>
    <xf numFmtId="290" fontId="89" fillId="29" borderId="0" xfId="7" applyNumberFormat="1" applyFont="1" applyFill="1" applyBorder="1" applyAlignment="1" applyProtection="1"/>
    <xf numFmtId="200" fontId="88" fillId="29" borderId="0" xfId="7" applyNumberFormat="1" applyFont="1" applyFill="1" applyBorder="1" applyAlignment="1" applyProtection="1">
      <alignment horizontal="right"/>
    </xf>
    <xf numFmtId="0" fontId="88" fillId="29" borderId="0" xfId="0" applyFont="1" applyFill="1"/>
    <xf numFmtId="0" fontId="95" fillId="25" borderId="0" xfId="0" applyFont="1" applyFill="1"/>
    <xf numFmtId="0" fontId="95" fillId="24" borderId="0" xfId="0" applyFont="1" applyFill="1" applyAlignment="1">
      <alignment horizontal="right"/>
    </xf>
    <xf numFmtId="10" fontId="95" fillId="24" borderId="0" xfId="0" applyNumberFormat="1" applyFont="1" applyFill="1" applyAlignment="1">
      <alignment horizontal="center"/>
    </xf>
    <xf numFmtId="228" fontId="96" fillId="0" borderId="0" xfId="0" applyNumberFormat="1" applyFont="1"/>
    <xf numFmtId="0" fontId="88" fillId="0" borderId="51" xfId="0" applyFont="1" applyBorder="1"/>
    <xf numFmtId="0" fontId="89" fillId="0" borderId="51" xfId="0" applyFont="1" applyBorder="1"/>
    <xf numFmtId="0" fontId="89" fillId="0" borderId="0" xfId="0" applyFont="1" applyProtection="1">
      <protection locked="0"/>
    </xf>
    <xf numFmtId="0" fontId="96" fillId="0" borderId="0" xfId="0" applyFont="1" applyProtection="1">
      <protection locked="0"/>
    </xf>
    <xf numFmtId="0" fontId="89" fillId="29" borderId="40" xfId="0" applyFont="1" applyFill="1" applyBorder="1"/>
    <xf numFmtId="0" fontId="89" fillId="29" borderId="41" xfId="0" applyFont="1" applyFill="1" applyBorder="1"/>
    <xf numFmtId="0" fontId="89" fillId="29" borderId="40" xfId="0" applyFont="1" applyFill="1" applyBorder="1" applyAlignment="1">
      <alignment horizontal="left"/>
    </xf>
    <xf numFmtId="228" fontId="89" fillId="29" borderId="0" xfId="0" applyNumberFormat="1" applyFont="1" applyFill="1" applyAlignment="1">
      <alignment horizontal="center"/>
    </xf>
    <xf numFmtId="10" fontId="89" fillId="29" borderId="0" xfId="0" applyNumberFormat="1" applyFont="1" applyFill="1"/>
    <xf numFmtId="169" fontId="89" fillId="29" borderId="54" xfId="41" applyNumberFormat="1" applyFont="1" applyFill="1" applyBorder="1" applyAlignment="1" applyProtection="1">
      <alignment horizontal="center"/>
    </xf>
    <xf numFmtId="10" fontId="89" fillId="29" borderId="0" xfId="0" applyNumberFormat="1" applyFont="1" applyFill="1" applyAlignment="1">
      <alignment horizontal="center"/>
    </xf>
    <xf numFmtId="10" fontId="89" fillId="29" borderId="4" xfId="0" applyNumberFormat="1" applyFont="1" applyFill="1" applyBorder="1" applyAlignment="1">
      <alignment horizontal="center"/>
    </xf>
    <xf numFmtId="10" fontId="89" fillId="29" borderId="48" xfId="0" applyNumberFormat="1" applyFont="1" applyFill="1" applyBorder="1" applyAlignment="1">
      <alignment horizontal="center"/>
    </xf>
    <xf numFmtId="10" fontId="89" fillId="29" borderId="54" xfId="0" applyNumberFormat="1" applyFont="1" applyFill="1" applyBorder="1" applyAlignment="1">
      <alignment horizontal="center"/>
    </xf>
    <xf numFmtId="10" fontId="89" fillId="33" borderId="4" xfId="0" applyNumberFormat="1" applyFont="1" applyFill="1" applyBorder="1" applyAlignment="1">
      <alignment horizontal="center"/>
    </xf>
    <xf numFmtId="10" fontId="89" fillId="33" borderId="0" xfId="0" applyNumberFormat="1" applyFont="1" applyFill="1" applyAlignment="1">
      <alignment horizontal="center"/>
    </xf>
    <xf numFmtId="10" fontId="89" fillId="33" borderId="48" xfId="0" applyNumberFormat="1" applyFont="1" applyFill="1" applyBorder="1" applyAlignment="1">
      <alignment horizontal="center"/>
    </xf>
    <xf numFmtId="170" fontId="89" fillId="29" borderId="0" xfId="0" applyNumberFormat="1" applyFont="1" applyFill="1" applyProtection="1">
      <protection locked="0"/>
    </xf>
    <xf numFmtId="253" fontId="89" fillId="29" borderId="0" xfId="41" applyNumberFormat="1" applyFont="1" applyFill="1" applyBorder="1" applyAlignment="1" applyProtection="1">
      <alignment horizontal="right"/>
      <protection locked="0"/>
    </xf>
    <xf numFmtId="0" fontId="86" fillId="29" borderId="0" xfId="0" applyFont="1" applyFill="1"/>
    <xf numFmtId="0" fontId="86" fillId="29" borderId="0" xfId="0" applyFont="1" applyFill="1" applyProtection="1">
      <protection locked="0"/>
    </xf>
    <xf numFmtId="170" fontId="89" fillId="29" borderId="0" xfId="7" applyNumberFormat="1" applyFont="1" applyFill="1" applyBorder="1" applyAlignment="1" applyProtection="1">
      <alignment horizontal="left"/>
    </xf>
    <xf numFmtId="200" fontId="89" fillId="29" borderId="0" xfId="8" quotePrefix="1" applyNumberFormat="1" applyFont="1" applyFill="1" applyBorder="1" applyAlignment="1" applyProtection="1">
      <alignment vertical="top"/>
    </xf>
    <xf numFmtId="200" fontId="89" fillId="29" borderId="0" xfId="0" applyNumberFormat="1" applyFont="1" applyFill="1" applyAlignment="1">
      <alignment shrinkToFit="1"/>
    </xf>
    <xf numFmtId="0" fontId="69" fillId="0" borderId="0" xfId="0" applyFont="1"/>
    <xf numFmtId="200" fontId="88" fillId="29" borderId="4" xfId="0" applyNumberFormat="1" applyFont="1" applyFill="1" applyBorder="1" applyAlignment="1">
      <alignment shrinkToFit="1"/>
    </xf>
    <xf numFmtId="200" fontId="88" fillId="29" borderId="3" xfId="0" applyNumberFormat="1" applyFont="1" applyFill="1" applyBorder="1" applyAlignment="1">
      <alignment shrinkToFit="1"/>
    </xf>
    <xf numFmtId="200" fontId="89" fillId="29" borderId="48" xfId="8" quotePrefix="1" applyNumberFormat="1" applyFont="1" applyFill="1" applyBorder="1" applyAlignment="1" applyProtection="1">
      <alignment vertical="top"/>
    </xf>
    <xf numFmtId="173" fontId="89" fillId="29" borderId="0" xfId="0" applyNumberFormat="1" applyFont="1" applyFill="1" applyAlignment="1">
      <alignment shrinkToFit="1"/>
    </xf>
    <xf numFmtId="193" fontId="89" fillId="29" borderId="0" xfId="0" applyNumberFormat="1" applyFont="1" applyFill="1" applyAlignment="1">
      <alignment shrinkToFit="1"/>
    </xf>
    <xf numFmtId="193" fontId="89" fillId="29" borderId="48" xfId="0" applyNumberFormat="1" applyFont="1" applyFill="1" applyBorder="1" applyAlignment="1">
      <alignment shrinkToFit="1"/>
    </xf>
    <xf numFmtId="0" fontId="89" fillId="29" borderId="0" xfId="0" applyFont="1" applyFill="1" applyAlignment="1">
      <alignment shrinkToFit="1"/>
    </xf>
    <xf numFmtId="0" fontId="88" fillId="29" borderId="0" xfId="0" applyFont="1" applyFill="1" applyAlignment="1">
      <alignment horizontal="left" indent="1"/>
    </xf>
    <xf numFmtId="9" fontId="89" fillId="29" borderId="0" xfId="41" applyFont="1" applyFill="1" applyBorder="1" applyAlignment="1" applyProtection="1">
      <alignment shrinkToFit="1"/>
    </xf>
    <xf numFmtId="200" fontId="88" fillId="29" borderId="0" xfId="8" quotePrefix="1" applyNumberFormat="1" applyFont="1" applyFill="1" applyBorder="1" applyAlignment="1" applyProtection="1">
      <alignment vertical="top"/>
    </xf>
    <xf numFmtId="193" fontId="88" fillId="29" borderId="0" xfId="0" applyNumberFormat="1" applyFont="1" applyFill="1" applyAlignment="1">
      <alignment shrinkToFit="1"/>
    </xf>
    <xf numFmtId="0" fontId="108" fillId="0" borderId="0" xfId="0" applyFont="1" applyProtection="1">
      <protection locked="0"/>
    </xf>
    <xf numFmtId="9" fontId="108" fillId="0" borderId="0" xfId="41" applyFont="1" applyBorder="1" applyProtection="1">
      <protection locked="0"/>
    </xf>
    <xf numFmtId="0" fontId="95" fillId="0" borderId="0" xfId="0" applyFont="1" applyAlignment="1">
      <alignment horizontal="left"/>
    </xf>
    <xf numFmtId="170" fontId="89" fillId="29" borderId="0" xfId="0" applyNumberFormat="1" applyFont="1" applyFill="1" applyAlignment="1" applyProtection="1">
      <alignment horizontal="left"/>
      <protection locked="0"/>
    </xf>
    <xf numFmtId="170" fontId="89" fillId="29" borderId="48" xfId="0" applyNumberFormat="1" applyFont="1" applyFill="1" applyBorder="1" applyAlignment="1" applyProtection="1">
      <alignment horizontal="left"/>
      <protection locked="0"/>
    </xf>
    <xf numFmtId="0" fontId="88" fillId="29" borderId="4" xfId="0" applyFont="1" applyFill="1" applyBorder="1"/>
    <xf numFmtId="15" fontId="89" fillId="29" borderId="0" xfId="0" applyNumberFormat="1" applyFont="1" applyFill="1" applyAlignment="1" applyProtection="1">
      <alignment horizontal="left" indent="1"/>
      <protection locked="0"/>
    </xf>
    <xf numFmtId="170" fontId="88" fillId="29" borderId="0" xfId="7" applyNumberFormat="1" applyFont="1" applyFill="1" applyBorder="1" applyAlignment="1" applyProtection="1">
      <alignment horizontal="left" vertical="center"/>
    </xf>
    <xf numFmtId="0" fontId="88" fillId="29" borderId="53" xfId="0" applyFont="1" applyFill="1" applyBorder="1"/>
    <xf numFmtId="251" fontId="88" fillId="29" borderId="53" xfId="0" applyNumberFormat="1" applyFont="1" applyFill="1" applyBorder="1"/>
    <xf numFmtId="0" fontId="89" fillId="29" borderId="53" xfId="0" applyFont="1" applyFill="1" applyBorder="1"/>
    <xf numFmtId="251" fontId="89" fillId="29" borderId="0" xfId="8" applyNumberFormat="1" applyFont="1" applyFill="1" applyBorder="1" applyAlignment="1" applyProtection="1">
      <alignment shrinkToFit="1"/>
    </xf>
    <xf numFmtId="251" fontId="89" fillId="29" borderId="0" xfId="8" applyNumberFormat="1" applyFont="1" applyFill="1" applyBorder="1" applyProtection="1"/>
    <xf numFmtId="244" fontId="86" fillId="29" borderId="0" xfId="0" applyNumberFormat="1" applyFont="1" applyFill="1" applyAlignment="1">
      <alignment horizontal="center"/>
    </xf>
    <xf numFmtId="0" fontId="85" fillId="29" borderId="0" xfId="7" applyNumberFormat="1" applyFont="1" applyFill="1" applyBorder="1" applyAlignment="1" applyProtection="1">
      <alignment horizontal="left"/>
    </xf>
    <xf numFmtId="263" fontId="86" fillId="33" borderId="0" xfId="7" applyNumberFormat="1" applyFont="1" applyFill="1" applyBorder="1" applyAlignment="1" applyProtection="1">
      <alignment horizontal="right"/>
    </xf>
    <xf numFmtId="0" fontId="107" fillId="0" borderId="0" xfId="0" applyFont="1"/>
    <xf numFmtId="0" fontId="109" fillId="0" borderId="0" xfId="0" applyFont="1"/>
    <xf numFmtId="166" fontId="89" fillId="29" borderId="0" xfId="7" applyNumberFormat="1" applyFont="1" applyFill="1" applyBorder="1" applyAlignment="1" applyProtection="1">
      <alignment horizontal="left" indent="1"/>
    </xf>
    <xf numFmtId="166" fontId="89" fillId="29" borderId="60" xfId="7" applyNumberFormat="1" applyFont="1" applyFill="1" applyBorder="1" applyAlignment="1" applyProtection="1">
      <alignment horizontal="left" indent="1"/>
    </xf>
    <xf numFmtId="166" fontId="88" fillId="29" borderId="0" xfId="7" applyNumberFormat="1" applyFont="1" applyFill="1" applyBorder="1" applyAlignment="1" applyProtection="1">
      <alignment horizontal="left" indent="1"/>
    </xf>
    <xf numFmtId="0" fontId="89" fillId="29" borderId="55" xfId="0" applyFont="1" applyFill="1" applyBorder="1" applyProtection="1">
      <protection locked="0"/>
    </xf>
    <xf numFmtId="166" fontId="88" fillId="29" borderId="55" xfId="7" applyNumberFormat="1" applyFont="1" applyFill="1" applyBorder="1" applyAlignment="1" applyProtection="1">
      <alignment horizontal="left" indent="1"/>
    </xf>
    <xf numFmtId="166" fontId="88" fillId="29" borderId="55" xfId="7" applyNumberFormat="1" applyFont="1" applyFill="1" applyBorder="1" applyProtection="1"/>
    <xf numFmtId="166" fontId="88" fillId="29" borderId="58" xfId="7" applyNumberFormat="1" applyFont="1" applyFill="1" applyBorder="1" applyAlignment="1" applyProtection="1"/>
    <xf numFmtId="166" fontId="88" fillId="29" borderId="0" xfId="7" applyNumberFormat="1" applyFont="1" applyFill="1" applyBorder="1" applyAlignment="1" applyProtection="1"/>
    <xf numFmtId="166" fontId="88" fillId="29" borderId="55" xfId="7" applyNumberFormat="1" applyFont="1" applyFill="1" applyBorder="1" applyAlignment="1" applyProtection="1"/>
    <xf numFmtId="15" fontId="89" fillId="29" borderId="48" xfId="0" applyNumberFormat="1" applyFont="1" applyFill="1" applyBorder="1" applyAlignment="1" applyProtection="1">
      <alignment horizontal="left" indent="1"/>
      <protection locked="0"/>
    </xf>
    <xf numFmtId="0" fontId="110" fillId="29" borderId="0" xfId="0" quotePrefix="1" applyFont="1" applyFill="1"/>
    <xf numFmtId="0" fontId="95" fillId="0" borderId="0" xfId="0" applyFont="1"/>
    <xf numFmtId="0" fontId="96" fillId="0" borderId="0" xfId="0" applyFont="1" applyAlignment="1">
      <alignment vertical="top"/>
    </xf>
    <xf numFmtId="200" fontId="89" fillId="0" borderId="5" xfId="8" quotePrefix="1" applyNumberFormat="1" applyFont="1" applyFill="1" applyBorder="1" applyAlignment="1" applyProtection="1">
      <alignment vertical="top"/>
    </xf>
    <xf numFmtId="0" fontId="89" fillId="0" borderId="0" xfId="0" applyFont="1" applyAlignment="1">
      <alignment vertical="top"/>
    </xf>
    <xf numFmtId="0" fontId="88" fillId="0" borderId="53" xfId="0" applyFont="1" applyBorder="1"/>
    <xf numFmtId="0" fontId="96" fillId="0" borderId="53" xfId="0" applyFont="1" applyBorder="1"/>
    <xf numFmtId="210" fontId="88" fillId="0" borderId="53" xfId="0" applyNumberFormat="1" applyFont="1" applyBorder="1"/>
    <xf numFmtId="0" fontId="89" fillId="0" borderId="11" xfId="0" quotePrefix="1" applyFont="1" applyBorder="1" applyAlignment="1">
      <alignment horizontal="center" vertical="top"/>
    </xf>
    <xf numFmtId="170" fontId="89" fillId="0" borderId="11" xfId="0" quotePrefix="1" applyNumberFormat="1" applyFont="1" applyBorder="1" applyAlignment="1">
      <alignment horizontal="center" vertical="top"/>
    </xf>
    <xf numFmtId="294" fontId="89" fillId="0" borderId="11" xfId="0" quotePrefix="1" applyNumberFormat="1" applyFont="1" applyBorder="1" applyAlignment="1">
      <alignment vertical="top" shrinkToFit="1"/>
    </xf>
    <xf numFmtId="0" fontId="89" fillId="0" borderId="11" xfId="0" quotePrefix="1" applyFont="1" applyBorder="1" applyAlignment="1">
      <alignment horizontal="center" vertical="top" shrinkToFit="1"/>
    </xf>
    <xf numFmtId="0" fontId="89" fillId="0" borderId="5" xfId="0" quotePrefix="1" applyFont="1" applyBorder="1"/>
    <xf numFmtId="170" fontId="89" fillId="0" borderId="5" xfId="0" quotePrefix="1" applyNumberFormat="1" applyFont="1" applyBorder="1"/>
    <xf numFmtId="0" fontId="89" fillId="0" borderId="11" xfId="0" quotePrefix="1" applyFont="1" applyBorder="1"/>
    <xf numFmtId="170" fontId="89" fillId="0" borderId="11" xfId="0" quotePrefix="1" applyNumberFormat="1" applyFont="1" applyBorder="1"/>
    <xf numFmtId="0" fontId="86" fillId="29" borderId="48" xfId="0" applyFont="1" applyFill="1" applyBorder="1" applyAlignment="1">
      <alignment horizontal="center" vertical="center"/>
    </xf>
    <xf numFmtId="200" fontId="89" fillId="0" borderId="11" xfId="8" quotePrefix="1" applyNumberFormat="1" applyFont="1" applyFill="1" applyBorder="1" applyAlignment="1" applyProtection="1">
      <alignment vertical="top"/>
    </xf>
    <xf numFmtId="243" fontId="86" fillId="29" borderId="0" xfId="0" applyNumberFormat="1" applyFont="1" applyFill="1" applyAlignment="1">
      <alignment horizontal="center"/>
    </xf>
    <xf numFmtId="244" fontId="86" fillId="29" borderId="48" xfId="0" applyNumberFormat="1" applyFont="1" applyFill="1" applyBorder="1" applyAlignment="1">
      <alignment horizontal="center"/>
    </xf>
    <xf numFmtId="211" fontId="38" fillId="0" borderId="15" xfId="0" applyNumberFormat="1" applyFont="1" applyBorder="1" applyAlignment="1">
      <alignment horizontal="left" indent="1"/>
    </xf>
    <xf numFmtId="211" fontId="38" fillId="0" borderId="26" xfId="0" applyNumberFormat="1" applyFont="1" applyBorder="1" applyAlignment="1">
      <alignment horizontal="left" indent="1"/>
    </xf>
    <xf numFmtId="211" fontId="111" fillId="0" borderId="0" xfId="0" applyNumberFormat="1" applyFont="1" applyAlignment="1">
      <alignment horizontal="left" indent="1"/>
    </xf>
    <xf numFmtId="166" fontId="41" fillId="0" borderId="0" xfId="0" applyNumberFormat="1" applyFont="1"/>
    <xf numFmtId="180" fontId="38" fillId="0" borderId="0" xfId="7" applyNumberFormat="1" applyFont="1" applyFill="1" applyAlignment="1">
      <alignment horizontal="center"/>
    </xf>
    <xf numFmtId="1" fontId="38" fillId="0" borderId="0" xfId="7" applyNumberFormat="1" applyFont="1" applyFill="1" applyAlignment="1">
      <alignment horizontal="center"/>
    </xf>
    <xf numFmtId="189" fontId="41" fillId="0" borderId="0" xfId="7" applyNumberFormat="1" applyFont="1" applyFill="1" applyBorder="1" applyAlignment="1">
      <alignment horizontal="left"/>
    </xf>
    <xf numFmtId="296" fontId="38" fillId="0" borderId="0" xfId="7" applyNumberFormat="1" applyFont="1" applyFill="1" applyBorder="1" applyAlignment="1">
      <alignment horizontal="left"/>
    </xf>
    <xf numFmtId="296" fontId="38" fillId="0" borderId="0" xfId="0" applyNumberFormat="1" applyFont="1"/>
    <xf numFmtId="296" fontId="38" fillId="0" borderId="0" xfId="7" applyNumberFormat="1" applyFont="1" applyFill="1" applyBorder="1" applyAlignment="1">
      <alignment horizontal="right"/>
    </xf>
    <xf numFmtId="296" fontId="41" fillId="0" borderId="53" xfId="0" applyNumberFormat="1" applyFont="1" applyBorder="1"/>
    <xf numFmtId="296" fontId="41" fillId="0" borderId="53" xfId="7" applyNumberFormat="1" applyFont="1" applyFill="1" applyBorder="1" applyAlignment="1">
      <alignment horizontal="right"/>
    </xf>
    <xf numFmtId="296" fontId="41" fillId="0" borderId="0" xfId="0" applyNumberFormat="1" applyFont="1"/>
    <xf numFmtId="296" fontId="39" fillId="24" borderId="0" xfId="0" applyNumberFormat="1" applyFont="1" applyFill="1"/>
    <xf numFmtId="296" fontId="40" fillId="24" borderId="0" xfId="0" applyNumberFormat="1" applyFont="1" applyFill="1"/>
    <xf numFmtId="296" fontId="40" fillId="24" borderId="0" xfId="0" applyNumberFormat="1" applyFont="1" applyFill="1" applyAlignment="1">
      <alignment horizontal="right"/>
    </xf>
    <xf numFmtId="0" fontId="38" fillId="3" borderId="0" xfId="0" applyFont="1" applyFill="1"/>
    <xf numFmtId="296" fontId="38" fillId="0" borderId="53" xfId="0" applyNumberFormat="1" applyFont="1" applyBorder="1"/>
    <xf numFmtId="2" fontId="105" fillId="0" borderId="0" xfId="0" applyNumberFormat="1" applyFont="1"/>
    <xf numFmtId="298" fontId="89" fillId="0" borderId="0" xfId="41" applyNumberFormat="1" applyFont="1" applyFill="1" applyBorder="1" applyAlignment="1" applyProtection="1">
      <alignment horizontal="right" shrinkToFit="1"/>
    </xf>
    <xf numFmtId="245" fontId="85" fillId="29" borderId="48" xfId="0" applyNumberFormat="1" applyFont="1" applyFill="1" applyBorder="1" applyAlignment="1">
      <alignment horizontal="center"/>
    </xf>
    <xf numFmtId="170" fontId="89" fillId="0" borderId="5" xfId="0" quotePrefix="1" applyNumberFormat="1" applyFont="1" applyBorder="1" applyAlignment="1">
      <alignment horizontal="center"/>
    </xf>
    <xf numFmtId="210" fontId="88" fillId="0" borderId="53" xfId="0" applyNumberFormat="1" applyFont="1" applyBorder="1" applyAlignment="1">
      <alignment horizontal="center"/>
    </xf>
    <xf numFmtId="170" fontId="59" fillId="2" borderId="5" xfId="0" applyNumberFormat="1" applyFont="1" applyFill="1" applyBorder="1" applyAlignment="1" applyProtection="1">
      <alignment horizontal="center" shrinkToFit="1"/>
      <protection locked="0"/>
    </xf>
    <xf numFmtId="271" fontId="59" fillId="2" borderId="5" xfId="7" applyNumberFormat="1" applyFont="1" applyFill="1" applyBorder="1" applyAlignment="1" applyProtection="1">
      <alignment horizontal="center" shrinkToFit="1"/>
      <protection locked="0"/>
    </xf>
    <xf numFmtId="300" fontId="51" fillId="26" borderId="84" xfId="61" applyNumberFormat="1" applyFont="1" applyAlignment="1">
      <alignment horizontal="center"/>
      <protection locked="0"/>
    </xf>
    <xf numFmtId="171" fontId="33" fillId="0" borderId="9" xfId="0" applyNumberFormat="1" applyFont="1" applyBorder="1"/>
    <xf numFmtId="277" fontId="51" fillId="26" borderId="84" xfId="61" applyNumberFormat="1" applyFont="1" applyAlignment="1">
      <alignment horizontal="center" vertical="center"/>
      <protection locked="0"/>
    </xf>
    <xf numFmtId="301" fontId="89" fillId="29" borderId="0" xfId="0" applyNumberFormat="1" applyFont="1" applyFill="1" applyAlignment="1">
      <alignment horizontal="right"/>
    </xf>
    <xf numFmtId="301" fontId="89" fillId="29" borderId="0" xfId="0" applyNumberFormat="1" applyFont="1" applyFill="1"/>
    <xf numFmtId="302" fontId="89" fillId="29" borderId="0" xfId="0" applyNumberFormat="1" applyFont="1" applyFill="1"/>
    <xf numFmtId="291" fontId="89" fillId="29" borderId="0" xfId="0" applyNumberFormat="1" applyFont="1" applyFill="1" applyAlignment="1">
      <alignment horizontal="right"/>
    </xf>
    <xf numFmtId="285" fontId="89" fillId="29" borderId="0" xfId="0" applyNumberFormat="1" applyFont="1" applyFill="1"/>
    <xf numFmtId="303" fontId="89" fillId="29" borderId="0" xfId="0" applyNumberFormat="1" applyFont="1" applyFill="1" applyAlignment="1">
      <alignment horizontal="right"/>
    </xf>
    <xf numFmtId="302" fontId="89" fillId="0" borderId="0" xfId="7" applyNumberFormat="1" applyFont="1" applyFill="1" applyBorder="1" applyAlignment="1" applyProtection="1">
      <alignment horizontal="right" shrinkToFit="1"/>
    </xf>
    <xf numFmtId="304" fontId="89" fillId="0" borderId="0" xfId="41" applyNumberFormat="1" applyFont="1" applyFill="1" applyBorder="1" applyAlignment="1" applyProtection="1">
      <alignment horizontal="center"/>
    </xf>
    <xf numFmtId="304" fontId="89" fillId="18" borderId="0" xfId="41" applyNumberFormat="1" applyFont="1" applyFill="1" applyBorder="1" applyAlignment="1" applyProtection="1">
      <alignment horizontal="center"/>
    </xf>
    <xf numFmtId="304" fontId="89" fillId="0" borderId="48" xfId="41" applyNumberFormat="1" applyFont="1" applyFill="1" applyBorder="1" applyAlignment="1" applyProtection="1">
      <alignment horizontal="center"/>
    </xf>
    <xf numFmtId="304" fontId="88" fillId="0" borderId="0" xfId="41" applyNumberFormat="1" applyFont="1" applyFill="1" applyBorder="1" applyAlignment="1" applyProtection="1">
      <alignment horizontal="center"/>
    </xf>
    <xf numFmtId="307" fontId="89" fillId="0" borderId="0" xfId="41" applyNumberFormat="1" applyFont="1" applyFill="1" applyBorder="1" applyAlignment="1" applyProtection="1">
      <alignment horizontal="right"/>
    </xf>
    <xf numFmtId="9" fontId="89" fillId="0" borderId="48" xfId="41" applyFont="1" applyFill="1" applyBorder="1" applyAlignment="1" applyProtection="1">
      <alignment horizontal="right"/>
    </xf>
    <xf numFmtId="9" fontId="88" fillId="0" borderId="0" xfId="41" applyFont="1" applyFill="1" applyBorder="1" applyAlignment="1" applyProtection="1">
      <alignment horizontal="right"/>
    </xf>
    <xf numFmtId="225" fontId="89" fillId="29" borderId="0" xfId="0" applyNumberFormat="1" applyFont="1" applyFill="1" applyAlignment="1">
      <alignment horizontal="center"/>
    </xf>
    <xf numFmtId="225" fontId="89" fillId="29" borderId="41" xfId="0" applyNumberFormat="1" applyFont="1" applyFill="1" applyBorder="1" applyAlignment="1">
      <alignment horizontal="center"/>
    </xf>
    <xf numFmtId="200" fontId="89" fillId="29" borderId="48" xfId="8" quotePrefix="1" applyNumberFormat="1" applyFont="1" applyFill="1" applyBorder="1" applyAlignment="1" applyProtection="1">
      <alignment horizontal="right" vertical="center"/>
    </xf>
    <xf numFmtId="308" fontId="89" fillId="29" borderId="48" xfId="0" applyNumberFormat="1" applyFont="1" applyFill="1" applyBorder="1" applyAlignment="1">
      <alignment horizontal="right" vertical="center"/>
    </xf>
    <xf numFmtId="310" fontId="89" fillId="0" borderId="5" xfId="7" quotePrefix="1" applyNumberFormat="1" applyFont="1" applyFill="1" applyBorder="1" applyAlignment="1" applyProtection="1">
      <alignment vertical="top"/>
    </xf>
    <xf numFmtId="285" fontId="89" fillId="0" borderId="53" xfId="0" applyNumberFormat="1" applyFont="1" applyBorder="1"/>
    <xf numFmtId="200" fontId="89" fillId="29" borderId="0" xfId="8" quotePrefix="1" applyNumberFormat="1" applyFont="1" applyFill="1" applyBorder="1" applyAlignment="1" applyProtection="1">
      <alignment horizontal="right" vertical="center"/>
    </xf>
    <xf numFmtId="301" fontId="89" fillId="29" borderId="0" xfId="0" applyNumberFormat="1" applyFont="1" applyFill="1" applyAlignment="1">
      <alignment horizontal="right" vertical="center"/>
    </xf>
    <xf numFmtId="301" fontId="89" fillId="29" borderId="48" xfId="0" applyNumberFormat="1" applyFont="1" applyFill="1" applyBorder="1" applyAlignment="1">
      <alignment horizontal="right" vertical="center"/>
    </xf>
    <xf numFmtId="193" fontId="89" fillId="29" borderId="48" xfId="0" applyNumberFormat="1" applyFont="1" applyFill="1" applyBorder="1" applyAlignment="1">
      <alignment horizontal="right" vertical="center"/>
    </xf>
    <xf numFmtId="0" fontId="88" fillId="29" borderId="48" xfId="0" applyFont="1" applyFill="1" applyBorder="1" applyAlignment="1">
      <alignment horizontal="center"/>
    </xf>
    <xf numFmtId="283" fontId="88" fillId="29" borderId="48" xfId="0" applyNumberFormat="1" applyFont="1" applyFill="1" applyBorder="1"/>
    <xf numFmtId="0" fontId="88" fillId="29" borderId="48" xfId="0" applyFont="1" applyFill="1" applyBorder="1" applyAlignment="1">
      <alignment horizontal="left"/>
    </xf>
    <xf numFmtId="272" fontId="65" fillId="0" borderId="101" xfId="0" applyNumberFormat="1" applyFont="1" applyBorder="1" applyAlignment="1">
      <alignment horizontal="left" vertical="center"/>
    </xf>
    <xf numFmtId="0" fontId="85" fillId="0" borderId="0" xfId="0" applyFont="1"/>
    <xf numFmtId="0" fontId="89" fillId="0" borderId="41" xfId="0" applyFont="1" applyBorder="1"/>
    <xf numFmtId="0" fontId="89" fillId="0" borderId="40" xfId="0" applyFont="1" applyBorder="1" applyAlignment="1">
      <alignment horizontal="left" indent="1"/>
    </xf>
    <xf numFmtId="267" fontId="89" fillId="0" borderId="0" xfId="0" applyNumberFormat="1" applyFont="1" applyAlignment="1">
      <alignment horizontal="right"/>
    </xf>
    <xf numFmtId="267" fontId="89" fillId="0" borderId="41" xfId="0" applyNumberFormat="1" applyFont="1" applyBorder="1" applyAlignment="1">
      <alignment horizontal="right"/>
    </xf>
    <xf numFmtId="264" fontId="89" fillId="0" borderId="0" xfId="0" applyNumberFormat="1" applyFont="1" applyAlignment="1">
      <alignment horizontal="right"/>
    </xf>
    <xf numFmtId="260" fontId="89" fillId="0" borderId="41" xfId="0" applyNumberFormat="1" applyFont="1" applyBorder="1" applyAlignment="1">
      <alignment horizontal="right"/>
    </xf>
    <xf numFmtId="193" fontId="89" fillId="0" borderId="0" xfId="0" applyNumberFormat="1" applyFont="1"/>
    <xf numFmtId="0" fontId="89" fillId="0" borderId="48" xfId="0" applyFont="1" applyBorder="1"/>
    <xf numFmtId="193" fontId="89" fillId="0" borderId="41" xfId="0" applyNumberFormat="1" applyFont="1" applyBorder="1"/>
    <xf numFmtId="0" fontId="89" fillId="0" borderId="43" xfId="0" applyFont="1" applyBorder="1"/>
    <xf numFmtId="0" fontId="89" fillId="0" borderId="3" xfId="0" applyFont="1" applyBorder="1"/>
    <xf numFmtId="0" fontId="89" fillId="0" borderId="46" xfId="0" applyFont="1" applyBorder="1"/>
    <xf numFmtId="0" fontId="88" fillId="0" borderId="40" xfId="0" applyFont="1" applyBorder="1"/>
    <xf numFmtId="0" fontId="89" fillId="0" borderId="0" xfId="0" applyFont="1" applyAlignment="1">
      <alignment horizontal="right"/>
    </xf>
    <xf numFmtId="0" fontId="89" fillId="0" borderId="41" xfId="0" applyFont="1" applyBorder="1" applyAlignment="1">
      <alignment horizontal="right"/>
    </xf>
    <xf numFmtId="10" fontId="89" fillId="0" borderId="41" xfId="0" applyNumberFormat="1" applyFont="1" applyBorder="1" applyAlignment="1">
      <alignment horizontal="right"/>
    </xf>
    <xf numFmtId="225" fontId="89" fillId="0" borderId="41" xfId="0" applyNumberFormat="1" applyFont="1" applyBorder="1" applyAlignment="1">
      <alignment horizontal="right"/>
    </xf>
    <xf numFmtId="261" fontId="89" fillId="0" borderId="41" xfId="0" applyNumberFormat="1" applyFont="1" applyBorder="1" applyAlignment="1">
      <alignment horizontal="right"/>
    </xf>
    <xf numFmtId="171" fontId="89" fillId="0" borderId="41" xfId="0" applyNumberFormat="1" applyFont="1" applyBorder="1" applyAlignment="1">
      <alignment horizontal="right"/>
    </xf>
    <xf numFmtId="225" fontId="89" fillId="0" borderId="41" xfId="0" applyNumberFormat="1" applyFont="1" applyBorder="1" applyAlignment="1">
      <alignment horizontal="right" shrinkToFit="1"/>
    </xf>
    <xf numFmtId="249" fontId="89" fillId="0" borderId="41" xfId="0" applyNumberFormat="1" applyFont="1" applyBorder="1"/>
    <xf numFmtId="0" fontId="88" fillId="0" borderId="49" xfId="0" applyFont="1" applyBorder="1" applyAlignment="1">
      <alignment horizontal="left" vertical="center"/>
    </xf>
    <xf numFmtId="0" fontId="28" fillId="0" borderId="3" xfId="0" applyFont="1" applyBorder="1"/>
    <xf numFmtId="0" fontId="28" fillId="0" borderId="46" xfId="0" applyFont="1" applyBorder="1"/>
    <xf numFmtId="0" fontId="88" fillId="0" borderId="41" xfId="0" applyFont="1" applyBorder="1" applyAlignment="1">
      <alignment horizontal="center"/>
    </xf>
    <xf numFmtId="0" fontId="88" fillId="0" borderId="3" xfId="0" applyFont="1" applyBorder="1" applyAlignment="1">
      <alignment horizontal="left" vertical="center"/>
    </xf>
    <xf numFmtId="0" fontId="88" fillId="0" borderId="0" xfId="0" applyFont="1" applyAlignment="1">
      <alignment horizontal="left" indent="1"/>
    </xf>
    <xf numFmtId="0" fontId="88" fillId="0" borderId="48" xfId="0" applyFont="1" applyBorder="1"/>
    <xf numFmtId="193" fontId="89" fillId="0" borderId="0" xfId="0" applyNumberFormat="1" applyFont="1" applyAlignment="1">
      <alignment horizontal="right"/>
    </xf>
    <xf numFmtId="193" fontId="89" fillId="0" borderId="41" xfId="0" applyNumberFormat="1" applyFont="1" applyBorder="1" applyAlignment="1">
      <alignment horizontal="right"/>
    </xf>
    <xf numFmtId="193" fontId="88" fillId="0" borderId="0" xfId="0" applyNumberFormat="1" applyFont="1"/>
    <xf numFmtId="173" fontId="88" fillId="0" borderId="41" xfId="0" applyNumberFormat="1" applyFont="1" applyBorder="1"/>
    <xf numFmtId="267" fontId="89" fillId="0" borderId="0" xfId="0" applyNumberFormat="1" applyFont="1"/>
    <xf numFmtId="267" fontId="89" fillId="0" borderId="41" xfId="0" applyNumberFormat="1" applyFont="1" applyBorder="1"/>
    <xf numFmtId="0" fontId="88" fillId="0" borderId="105" xfId="0" applyFont="1" applyBorder="1"/>
    <xf numFmtId="193" fontId="89" fillId="0" borderId="105" xfId="0" applyNumberFormat="1" applyFont="1" applyBorder="1"/>
    <xf numFmtId="193" fontId="89" fillId="0" borderId="104" xfId="0" applyNumberFormat="1" applyFont="1" applyBorder="1"/>
    <xf numFmtId="0" fontId="88" fillId="0" borderId="107" xfId="0" applyFont="1" applyBorder="1"/>
    <xf numFmtId="193" fontId="88" fillId="0" borderId="107" xfId="0" applyNumberFormat="1" applyFont="1" applyBorder="1"/>
    <xf numFmtId="193" fontId="88" fillId="0" borderId="106" xfId="0" applyNumberFormat="1" applyFont="1" applyBorder="1"/>
    <xf numFmtId="0" fontId="88" fillId="0" borderId="105" xfId="0" applyFont="1" applyBorder="1" applyAlignment="1">
      <alignment horizontal="left" indent="1"/>
    </xf>
    <xf numFmtId="0" fontId="88" fillId="0" borderId="108" xfId="0" applyFont="1" applyBorder="1" applyAlignment="1">
      <alignment horizontal="left" indent="1"/>
    </xf>
    <xf numFmtId="0" fontId="8" fillId="0" borderId="48" xfId="0" applyFont="1" applyBorder="1"/>
    <xf numFmtId="0" fontId="9" fillId="0" borderId="48" xfId="0" applyFont="1" applyBorder="1"/>
    <xf numFmtId="0" fontId="9" fillId="0" borderId="43" xfId="0" applyFont="1" applyBorder="1"/>
    <xf numFmtId="0" fontId="89" fillId="0" borderId="105" xfId="0" applyFont="1" applyBorder="1"/>
    <xf numFmtId="230" fontId="88" fillId="0" borderId="104" xfId="0" applyNumberFormat="1" applyFont="1" applyBorder="1"/>
    <xf numFmtId="0" fontId="9" fillId="0" borderId="109" xfId="0" applyFont="1" applyBorder="1"/>
    <xf numFmtId="0" fontId="8" fillId="0" borderId="4" xfId="0" applyFont="1" applyBorder="1"/>
    <xf numFmtId="0" fontId="9" fillId="0" borderId="4" xfId="0" applyFont="1" applyBorder="1"/>
    <xf numFmtId="0" fontId="9" fillId="0" borderId="45" xfId="0" applyFont="1" applyBorder="1"/>
    <xf numFmtId="0" fontId="9" fillId="0" borderId="41" xfId="0" applyFont="1" applyBorder="1"/>
    <xf numFmtId="0" fontId="93" fillId="0" borderId="48" xfId="0" applyFont="1" applyBorder="1" applyAlignment="1" applyProtection="1">
      <alignment horizontal="center"/>
      <protection locked="0"/>
    </xf>
    <xf numFmtId="0" fontId="88" fillId="29" borderId="50" xfId="0" applyFont="1" applyFill="1" applyBorder="1" applyAlignment="1">
      <alignment horizontal="center" wrapText="1"/>
    </xf>
    <xf numFmtId="0" fontId="88" fillId="29" borderId="3" xfId="0" applyFont="1" applyFill="1" applyBorder="1" applyAlignment="1">
      <alignment horizontal="center" wrapText="1"/>
    </xf>
    <xf numFmtId="0" fontId="88" fillId="29" borderId="46" xfId="0" applyFont="1" applyFill="1" applyBorder="1" applyAlignment="1">
      <alignment horizontal="center" wrapText="1"/>
    </xf>
    <xf numFmtId="0" fontId="88" fillId="29" borderId="47" xfId="0" applyFont="1" applyFill="1" applyBorder="1" applyAlignment="1">
      <alignment horizontal="center"/>
    </xf>
    <xf numFmtId="0" fontId="88" fillId="29" borderId="49" xfId="0" applyFont="1" applyFill="1" applyBorder="1" applyAlignment="1">
      <alignment horizontal="center" wrapText="1"/>
    </xf>
    <xf numFmtId="0" fontId="88" fillId="29" borderId="1" xfId="0" applyFont="1" applyFill="1" applyBorder="1" applyAlignment="1">
      <alignment horizontal="center" wrapText="1"/>
    </xf>
    <xf numFmtId="0" fontId="88" fillId="29" borderId="0" xfId="0" applyFont="1" applyFill="1" applyProtection="1">
      <protection locked="0"/>
    </xf>
    <xf numFmtId="0" fontId="88" fillId="29" borderId="0" xfId="0" applyFont="1" applyFill="1" applyAlignment="1" applyProtection="1">
      <alignment horizontal="right"/>
      <protection locked="0"/>
    </xf>
    <xf numFmtId="244" fontId="88" fillId="29" borderId="0" xfId="0" applyNumberFormat="1" applyFont="1" applyFill="1" applyAlignment="1" applyProtection="1">
      <alignment horizontal="right"/>
      <protection locked="0"/>
    </xf>
    <xf numFmtId="313" fontId="89" fillId="33" borderId="4" xfId="0" applyNumberFormat="1" applyFont="1" applyFill="1" applyBorder="1" applyAlignment="1">
      <alignment horizontal="center"/>
    </xf>
    <xf numFmtId="313" fontId="89" fillId="33" borderId="0" xfId="0" applyNumberFormat="1" applyFont="1" applyFill="1" applyAlignment="1">
      <alignment horizontal="center"/>
    </xf>
    <xf numFmtId="313" fontId="89" fillId="33" borderId="48" xfId="0" applyNumberFormat="1" applyFont="1" applyFill="1" applyBorder="1" applyAlignment="1">
      <alignment horizontal="center"/>
    </xf>
    <xf numFmtId="313" fontId="89" fillId="29" borderId="4" xfId="0" applyNumberFormat="1" applyFont="1" applyFill="1" applyBorder="1" applyAlignment="1">
      <alignment horizontal="center"/>
    </xf>
    <xf numFmtId="313" fontId="89" fillId="29" borderId="4" xfId="0" applyNumberFormat="1" applyFont="1" applyFill="1" applyBorder="1"/>
    <xf numFmtId="313" fontId="89" fillId="29" borderId="0" xfId="0" applyNumberFormat="1" applyFont="1" applyFill="1" applyAlignment="1">
      <alignment horizontal="center"/>
    </xf>
    <xf numFmtId="313" fontId="89" fillId="29" borderId="0" xfId="0" applyNumberFormat="1" applyFont="1" applyFill="1"/>
    <xf numFmtId="313" fontId="89" fillId="29" borderId="48" xfId="0" applyNumberFormat="1" applyFont="1" applyFill="1" applyBorder="1" applyAlignment="1">
      <alignment horizontal="center"/>
    </xf>
    <xf numFmtId="313" fontId="89" fillId="29" borderId="48" xfId="0" applyNumberFormat="1" applyFont="1" applyFill="1" applyBorder="1"/>
    <xf numFmtId="313" fontId="38" fillId="0" borderId="5" xfId="41" applyNumberFormat="1" applyFont="1" applyFill="1" applyBorder="1" applyAlignment="1" applyProtection="1">
      <alignment horizontal="center"/>
    </xf>
    <xf numFmtId="313" fontId="38" fillId="0" borderId="19" xfId="0" applyNumberFormat="1" applyFont="1" applyBorder="1"/>
    <xf numFmtId="208" fontId="88" fillId="0" borderId="53" xfId="0" applyNumberFormat="1" applyFont="1" applyBorder="1"/>
    <xf numFmtId="170" fontId="89" fillId="0" borderId="7" xfId="0" applyNumberFormat="1" applyFont="1" applyBorder="1" applyAlignment="1">
      <alignment horizontal="center" vertical="top"/>
    </xf>
    <xf numFmtId="0" fontId="89" fillId="0" borderId="26" xfId="0" applyFont="1" applyBorder="1"/>
    <xf numFmtId="0" fontId="88" fillId="0" borderId="0" xfId="0" applyFont="1" applyAlignment="1">
      <alignment horizontal="center"/>
    </xf>
    <xf numFmtId="171" fontId="89" fillId="0" borderId="5" xfId="0" quotePrefix="1" applyNumberFormat="1" applyFont="1" applyBorder="1" applyAlignment="1">
      <alignment horizontal="center" vertical="top"/>
    </xf>
    <xf numFmtId="9" fontId="89" fillId="0" borderId="9" xfId="41" applyFont="1" applyFill="1" applyBorder="1" applyAlignment="1" applyProtection="1">
      <alignment horizontal="center" vertical="top"/>
    </xf>
    <xf numFmtId="9" fontId="89" fillId="0" borderId="5" xfId="41" applyFont="1" applyFill="1" applyBorder="1" applyAlignment="1" applyProtection="1">
      <alignment horizontal="center" vertical="top"/>
    </xf>
    <xf numFmtId="0" fontId="89" fillId="0" borderId="15" xfId="0" applyFont="1" applyBorder="1"/>
    <xf numFmtId="254" fontId="88" fillId="0" borderId="53" xfId="0" applyNumberFormat="1" applyFont="1" applyBorder="1"/>
    <xf numFmtId="254" fontId="96" fillId="0" borderId="53" xfId="0" applyNumberFormat="1" applyFont="1" applyBorder="1"/>
    <xf numFmtId="314" fontId="59" fillId="26" borderId="84" xfId="61" applyNumberFormat="1" applyFont="1" applyAlignment="1">
      <alignment horizontal="center"/>
      <protection locked="0"/>
    </xf>
    <xf numFmtId="315" fontId="89" fillId="29" borderId="0" xfId="0" applyNumberFormat="1" applyFont="1" applyFill="1" applyAlignment="1">
      <alignment horizontal="right"/>
    </xf>
    <xf numFmtId="295" fontId="80" fillId="29" borderId="0" xfId="0" applyNumberFormat="1" applyFont="1" applyFill="1" applyAlignment="1">
      <alignment horizontal="right"/>
    </xf>
    <xf numFmtId="9" fontId="89" fillId="0" borderId="112" xfId="41" applyFont="1" applyFill="1" applyBorder="1" applyAlignment="1" applyProtection="1">
      <alignment horizontal="center" vertical="top"/>
    </xf>
    <xf numFmtId="316" fontId="89" fillId="0" borderId="5" xfId="41" applyNumberFormat="1" applyFont="1" applyFill="1" applyBorder="1" applyAlignment="1" applyProtection="1">
      <alignment vertical="top" wrapText="1"/>
    </xf>
    <xf numFmtId="270" fontId="33" fillId="0" borderId="0" xfId="7" applyNumberFormat="1" applyFont="1" applyFill="1" applyBorder="1" applyAlignment="1" applyProtection="1">
      <alignment horizontal="center"/>
    </xf>
    <xf numFmtId="169" fontId="113" fillId="0" borderId="15" xfId="41" applyNumberFormat="1" applyFont="1" applyFill="1" applyBorder="1" applyAlignment="1" applyProtection="1">
      <alignment horizontal="center"/>
    </xf>
    <xf numFmtId="248" fontId="38" fillId="0" borderId="5" xfId="0" applyNumberFormat="1" applyFont="1" applyBorder="1" applyAlignment="1" applyProtection="1">
      <alignment horizontal="center"/>
      <protection locked="0"/>
    </xf>
    <xf numFmtId="270" fontId="38" fillId="0" borderId="5" xfId="41" applyNumberFormat="1" applyFont="1" applyFill="1" applyBorder="1" applyAlignment="1" applyProtection="1">
      <alignment horizontal="center"/>
    </xf>
    <xf numFmtId="265" fontId="92" fillId="0" borderId="0" xfId="0" applyNumberFormat="1" applyFont="1" applyAlignment="1">
      <alignment horizontal="left"/>
    </xf>
    <xf numFmtId="302" fontId="88" fillId="0" borderId="4" xfId="7" applyNumberFormat="1" applyFont="1" applyFill="1" applyBorder="1" applyAlignment="1" applyProtection="1">
      <alignment horizontal="right" shrinkToFit="1"/>
    </xf>
    <xf numFmtId="236" fontId="89" fillId="29" borderId="0" xfId="7" applyNumberFormat="1" applyFont="1" applyFill="1" applyBorder="1" applyAlignment="1" applyProtection="1">
      <alignment horizontal="center" shrinkToFit="1"/>
    </xf>
    <xf numFmtId="305" fontId="89" fillId="29" borderId="0" xfId="41" applyNumberFormat="1" applyFont="1" applyFill="1" applyBorder="1" applyAlignment="1" applyProtection="1">
      <alignment horizontal="center" shrinkToFit="1"/>
    </xf>
    <xf numFmtId="306" fontId="89" fillId="29" borderId="0" xfId="41" applyNumberFormat="1" applyFont="1" applyFill="1" applyBorder="1" applyAlignment="1" applyProtection="1">
      <alignment horizontal="center"/>
    </xf>
    <xf numFmtId="306" fontId="89" fillId="29" borderId="0" xfId="7" applyNumberFormat="1" applyFont="1" applyFill="1" applyBorder="1" applyAlignment="1" applyProtection="1">
      <alignment horizontal="center"/>
    </xf>
    <xf numFmtId="0" fontId="89" fillId="29" borderId="0" xfId="0" quotePrefix="1" applyFont="1" applyFill="1" applyAlignment="1">
      <alignment horizontal="center" vertical="top"/>
    </xf>
    <xf numFmtId="170" fontId="89" fillId="29" borderId="0" xfId="0" quotePrefix="1" applyNumberFormat="1" applyFont="1" applyFill="1" applyAlignment="1">
      <alignment horizontal="center" vertical="top"/>
    </xf>
    <xf numFmtId="294" fontId="89" fillId="29" borderId="0" xfId="0" quotePrefix="1" applyNumberFormat="1" applyFont="1" applyFill="1" applyAlignment="1">
      <alignment horizontal="center" vertical="top" shrinkToFit="1"/>
    </xf>
    <xf numFmtId="0" fontId="89" fillId="29" borderId="0" xfId="0" quotePrefix="1" applyFont="1" applyFill="1" applyAlignment="1">
      <alignment horizontal="center" vertical="top" shrinkToFit="1"/>
    </xf>
    <xf numFmtId="170" fontId="89" fillId="29" borderId="0" xfId="0" applyNumberFormat="1" applyFont="1" applyFill="1" applyAlignment="1">
      <alignment horizontal="center" vertical="top"/>
    </xf>
    <xf numFmtId="178" fontId="89" fillId="29" borderId="0" xfId="41" applyNumberFormat="1" applyFont="1" applyFill="1" applyBorder="1" applyAlignment="1" applyProtection="1">
      <alignment horizontal="center" vertical="top"/>
    </xf>
    <xf numFmtId="171" fontId="89" fillId="29" borderId="0" xfId="0" quotePrefix="1" applyNumberFormat="1" applyFont="1" applyFill="1" applyAlignment="1">
      <alignment horizontal="center" vertical="top"/>
    </xf>
    <xf numFmtId="171" fontId="89" fillId="29" borderId="0" xfId="0" applyNumberFormat="1" applyFont="1" applyFill="1" applyAlignment="1">
      <alignment horizontal="center" vertical="top"/>
    </xf>
    <xf numFmtId="200" fontId="89" fillId="29" borderId="0" xfId="8" quotePrefix="1" applyNumberFormat="1" applyFont="1" applyFill="1" applyBorder="1" applyAlignment="1" applyProtection="1">
      <alignment horizontal="center" vertical="top"/>
    </xf>
    <xf numFmtId="310" fontId="89" fillId="29" borderId="0" xfId="7" quotePrefix="1" applyNumberFormat="1" applyFont="1" applyFill="1" applyBorder="1" applyAlignment="1" applyProtection="1">
      <alignment horizontal="center" vertical="top"/>
    </xf>
    <xf numFmtId="208" fontId="88" fillId="0" borderId="0" xfId="0" applyNumberFormat="1" applyFont="1"/>
    <xf numFmtId="208" fontId="88" fillId="0" borderId="0" xfId="0" applyNumberFormat="1" applyFont="1" applyAlignment="1">
      <alignment horizontal="center"/>
    </xf>
    <xf numFmtId="10" fontId="89" fillId="29" borderId="0" xfId="7" applyNumberFormat="1" applyFont="1" applyFill="1" applyBorder="1" applyAlignment="1" applyProtection="1">
      <alignment horizontal="right"/>
    </xf>
    <xf numFmtId="0" fontId="88" fillId="29" borderId="114" xfId="7" applyNumberFormat="1" applyFont="1" applyFill="1" applyBorder="1" applyAlignment="1" applyProtection="1">
      <alignment horizontal="left"/>
    </xf>
    <xf numFmtId="0" fontId="88" fillId="29" borderId="114" xfId="0" applyFont="1" applyFill="1" applyBorder="1"/>
    <xf numFmtId="0" fontId="89" fillId="29" borderId="114" xfId="7" applyNumberFormat="1" applyFont="1" applyFill="1" applyBorder="1" applyAlignment="1" applyProtection="1">
      <alignment horizontal="left"/>
    </xf>
    <xf numFmtId="0" fontId="89" fillId="29" borderId="115" xfId="7" applyNumberFormat="1" applyFont="1" applyFill="1" applyBorder="1" applyAlignment="1" applyProtection="1">
      <alignment horizontal="left"/>
    </xf>
    <xf numFmtId="0" fontId="89" fillId="29" borderId="115" xfId="0" applyFont="1" applyFill="1" applyBorder="1"/>
    <xf numFmtId="0" fontId="88" fillId="29" borderId="116" xfId="7" applyNumberFormat="1" applyFont="1" applyFill="1" applyBorder="1" applyAlignment="1" applyProtection="1">
      <alignment horizontal="left"/>
    </xf>
    <xf numFmtId="0" fontId="88" fillId="29" borderId="116" xfId="0" applyFont="1" applyFill="1" applyBorder="1"/>
    <xf numFmtId="0" fontId="86" fillId="29" borderId="116" xfId="0" applyFont="1" applyFill="1" applyBorder="1" applyAlignment="1">
      <alignment horizontal="left"/>
    </xf>
    <xf numFmtId="170" fontId="89" fillId="29" borderId="115" xfId="7" applyNumberFormat="1" applyFont="1" applyFill="1" applyBorder="1" applyAlignment="1" applyProtection="1">
      <alignment horizontal="left"/>
    </xf>
    <xf numFmtId="236" fontId="89" fillId="29" borderId="115" xfId="7" applyNumberFormat="1" applyFont="1" applyFill="1" applyBorder="1" applyAlignment="1" applyProtection="1">
      <alignment horizontal="center" shrinkToFit="1"/>
    </xf>
    <xf numFmtId="305" fontId="89" fillId="29" borderId="115" xfId="41" applyNumberFormat="1" applyFont="1" applyFill="1" applyBorder="1" applyAlignment="1" applyProtection="1">
      <alignment horizontal="center" shrinkToFit="1"/>
    </xf>
    <xf numFmtId="290" fontId="89" fillId="29" borderId="115" xfId="41" applyNumberFormat="1" applyFont="1" applyFill="1" applyBorder="1" applyAlignment="1" applyProtection="1">
      <alignment horizontal="center"/>
    </xf>
    <xf numFmtId="264" fontId="89" fillId="29" borderId="115" xfId="7" applyNumberFormat="1" applyFont="1" applyFill="1" applyBorder="1" applyAlignment="1" applyProtection="1">
      <alignment horizontal="center"/>
    </xf>
    <xf numFmtId="170" fontId="88" fillId="29" borderId="114" xfId="7" applyNumberFormat="1" applyFont="1" applyFill="1" applyBorder="1" applyAlignment="1" applyProtection="1">
      <alignment horizontal="left"/>
    </xf>
    <xf numFmtId="236" fontId="88" fillId="29" borderId="114" xfId="7" applyNumberFormat="1" applyFont="1" applyFill="1" applyBorder="1" applyAlignment="1" applyProtection="1">
      <alignment horizontal="center" shrinkToFit="1"/>
    </xf>
    <xf numFmtId="305" fontId="88" fillId="29" borderId="114" xfId="41" applyNumberFormat="1" applyFont="1" applyFill="1" applyBorder="1" applyAlignment="1" applyProtection="1">
      <alignment horizontal="center" shrinkToFit="1"/>
    </xf>
    <xf numFmtId="306" fontId="88" fillId="29" borderId="114" xfId="41" applyNumberFormat="1" applyFont="1" applyFill="1" applyBorder="1" applyAlignment="1" applyProtection="1">
      <alignment horizontal="center"/>
    </xf>
    <xf numFmtId="306" fontId="88" fillId="29" borderId="114" xfId="7" applyNumberFormat="1" applyFont="1" applyFill="1" applyBorder="1" applyAlignment="1" applyProtection="1">
      <alignment horizontal="center"/>
    </xf>
    <xf numFmtId="0" fontId="86" fillId="29" borderId="116" xfId="0" applyFont="1" applyFill="1" applyBorder="1"/>
    <xf numFmtId="200" fontId="88" fillId="29" borderId="116" xfId="7" applyNumberFormat="1" applyFont="1" applyFill="1" applyBorder="1" applyAlignment="1" applyProtection="1">
      <alignment horizontal="left"/>
    </xf>
    <xf numFmtId="0" fontId="88" fillId="29" borderId="116" xfId="7" applyNumberFormat="1" applyFont="1" applyFill="1" applyBorder="1" applyAlignment="1" applyProtection="1">
      <alignment horizontal="right"/>
    </xf>
    <xf numFmtId="200" fontId="89" fillId="29" borderId="116" xfId="7" applyNumberFormat="1" applyFont="1" applyFill="1" applyBorder="1" applyAlignment="1" applyProtection="1">
      <alignment horizontal="right"/>
    </xf>
    <xf numFmtId="200" fontId="88" fillId="29" borderId="116" xfId="7" applyNumberFormat="1" applyFont="1" applyFill="1" applyBorder="1" applyAlignment="1" applyProtection="1">
      <alignment horizontal="right"/>
    </xf>
    <xf numFmtId="0" fontId="86" fillId="29" borderId="115" xfId="0" applyFont="1" applyFill="1" applyBorder="1"/>
    <xf numFmtId="0" fontId="96" fillId="29" borderId="114" xfId="0" applyFont="1" applyFill="1" applyBorder="1"/>
    <xf numFmtId="210" fontId="88" fillId="29" borderId="114" xfId="0" applyNumberFormat="1" applyFont="1" applyFill="1" applyBorder="1" applyAlignment="1">
      <alignment horizontal="center"/>
    </xf>
    <xf numFmtId="0" fontId="88" fillId="29" borderId="114" xfId="0" applyFont="1" applyFill="1" applyBorder="1" applyAlignment="1">
      <alignment horizontal="center"/>
    </xf>
    <xf numFmtId="0" fontId="96" fillId="29" borderId="114" xfId="0" applyFont="1" applyFill="1" applyBorder="1" applyAlignment="1">
      <alignment horizontal="center"/>
    </xf>
    <xf numFmtId="208" fontId="88" fillId="29" borderId="114" xfId="0" applyNumberFormat="1" applyFont="1" applyFill="1" applyBorder="1" applyAlignment="1">
      <alignment horizontal="center"/>
    </xf>
    <xf numFmtId="0" fontId="86" fillId="29" borderId="118" xfId="0" applyFont="1" applyFill="1" applyBorder="1"/>
    <xf numFmtId="170" fontId="89" fillId="29" borderId="119" xfId="0" quotePrefix="1" applyNumberFormat="1" applyFont="1" applyFill="1" applyBorder="1" applyAlignment="1">
      <alignment horizontal="center" vertical="top"/>
    </xf>
    <xf numFmtId="0" fontId="96" fillId="29" borderId="120" xfId="0" applyFont="1" applyFill="1" applyBorder="1" applyAlignment="1">
      <alignment horizontal="center"/>
    </xf>
    <xf numFmtId="0" fontId="86" fillId="29" borderId="123" xfId="0" applyFont="1" applyFill="1" applyBorder="1"/>
    <xf numFmtId="310" fontId="89" fillId="29" borderId="119" xfId="7" quotePrefix="1" applyNumberFormat="1" applyFont="1" applyFill="1" applyBorder="1" applyAlignment="1" applyProtection="1">
      <alignment horizontal="center" vertical="top"/>
    </xf>
    <xf numFmtId="208" fontId="88" fillId="29" borderId="120" xfId="0" applyNumberFormat="1" applyFont="1" applyFill="1" applyBorder="1" applyAlignment="1">
      <alignment horizontal="center"/>
    </xf>
    <xf numFmtId="310" fontId="89" fillId="29" borderId="124" xfId="7" quotePrefix="1" applyNumberFormat="1" applyFont="1" applyFill="1" applyBorder="1" applyAlignment="1" applyProtection="1">
      <alignment horizontal="center" vertical="top"/>
    </xf>
    <xf numFmtId="208" fontId="88" fillId="29" borderId="125" xfId="0" applyNumberFormat="1" applyFont="1" applyFill="1" applyBorder="1" applyAlignment="1">
      <alignment horizontal="center"/>
    </xf>
    <xf numFmtId="200" fontId="89" fillId="29" borderId="119" xfId="8" quotePrefix="1" applyNumberFormat="1" applyFont="1" applyFill="1" applyBorder="1" applyAlignment="1" applyProtection="1">
      <alignment horizontal="center" vertical="top"/>
    </xf>
    <xf numFmtId="0" fontId="89" fillId="29" borderId="116" xfId="7" applyNumberFormat="1" applyFont="1" applyFill="1" applyBorder="1" applyAlignment="1" applyProtection="1">
      <alignment horizontal="left"/>
    </xf>
    <xf numFmtId="0" fontId="86" fillId="29" borderId="116" xfId="0" applyFont="1" applyFill="1" applyBorder="1" applyAlignment="1">
      <alignment horizontal="center"/>
    </xf>
    <xf numFmtId="0" fontId="89" fillId="29" borderId="116" xfId="0" applyFont="1" applyFill="1" applyBorder="1"/>
    <xf numFmtId="173" fontId="89" fillId="29" borderId="116" xfId="0" applyNumberFormat="1" applyFont="1" applyFill="1" applyBorder="1"/>
    <xf numFmtId="208" fontId="89" fillId="29" borderId="116" xfId="0" applyNumberFormat="1" applyFont="1" applyFill="1" applyBorder="1"/>
    <xf numFmtId="173" fontId="88" fillId="29" borderId="116" xfId="0" applyNumberFormat="1" applyFont="1" applyFill="1" applyBorder="1"/>
    <xf numFmtId="173" fontId="89" fillId="29" borderId="114" xfId="0" applyNumberFormat="1" applyFont="1" applyFill="1" applyBorder="1"/>
    <xf numFmtId="173" fontId="89" fillId="29" borderId="115" xfId="0" applyNumberFormat="1" applyFont="1" applyFill="1" applyBorder="1"/>
    <xf numFmtId="0" fontId="88" fillId="29" borderId="116" xfId="0" applyFont="1" applyFill="1" applyBorder="1" applyAlignment="1">
      <alignment horizontal="center"/>
    </xf>
    <xf numFmtId="0" fontId="85" fillId="29" borderId="114" xfId="0" applyFont="1" applyFill="1" applyBorder="1"/>
    <xf numFmtId="0" fontId="85" fillId="29" borderId="116" xfId="0" applyFont="1" applyFill="1" applyBorder="1"/>
    <xf numFmtId="0" fontId="38" fillId="29" borderId="0" xfId="0" applyFont="1" applyFill="1"/>
    <xf numFmtId="0" fontId="38" fillId="29" borderId="115" xfId="0" applyFont="1" applyFill="1" applyBorder="1"/>
    <xf numFmtId="0" fontId="38" fillId="29" borderId="116" xfId="0" applyFont="1" applyFill="1" applyBorder="1"/>
    <xf numFmtId="193" fontId="89" fillId="29" borderId="115" xfId="0" applyNumberFormat="1" applyFont="1" applyFill="1" applyBorder="1"/>
    <xf numFmtId="303" fontId="89" fillId="29" borderId="0" xfId="0" applyNumberFormat="1" applyFont="1" applyFill="1"/>
    <xf numFmtId="0" fontId="88" fillId="29" borderId="115" xfId="0" applyFont="1" applyFill="1" applyBorder="1"/>
    <xf numFmtId="173" fontId="88" fillId="29" borderId="115" xfId="0" applyNumberFormat="1" applyFont="1" applyFill="1" applyBorder="1"/>
    <xf numFmtId="239" fontId="86" fillId="29" borderId="114" xfId="0" applyNumberFormat="1" applyFont="1" applyFill="1" applyBorder="1" applyAlignment="1">
      <alignment horizontal="center"/>
    </xf>
    <xf numFmtId="0" fontId="86" fillId="29" borderId="114" xfId="0" applyFont="1" applyFill="1" applyBorder="1" applyAlignment="1">
      <alignment horizontal="center"/>
    </xf>
    <xf numFmtId="294" fontId="88" fillId="29" borderId="116" xfId="0" applyNumberFormat="1" applyFont="1" applyFill="1" applyBorder="1" applyAlignment="1">
      <alignment horizontal="right"/>
    </xf>
    <xf numFmtId="10" fontId="86" fillId="29" borderId="0" xfId="0" applyNumberFormat="1" applyFont="1" applyFill="1" applyAlignment="1">
      <alignment horizontal="right"/>
    </xf>
    <xf numFmtId="0" fontId="89" fillId="29" borderId="116" xfId="0" applyFont="1" applyFill="1" applyBorder="1" applyAlignment="1">
      <alignment horizontal="right"/>
    </xf>
    <xf numFmtId="10" fontId="89" fillId="29" borderId="116" xfId="0" applyNumberFormat="1" applyFont="1" applyFill="1" applyBorder="1" applyAlignment="1">
      <alignment horizontal="right"/>
    </xf>
    <xf numFmtId="0" fontId="85" fillId="29" borderId="0" xfId="0" applyFont="1" applyFill="1" applyAlignment="1">
      <alignment horizontal="right"/>
    </xf>
    <xf numFmtId="10" fontId="85" fillId="29" borderId="0" xfId="0" applyNumberFormat="1" applyFont="1" applyFill="1" applyAlignment="1">
      <alignment horizontal="right"/>
    </xf>
    <xf numFmtId="301" fontId="89" fillId="29" borderId="115" xfId="0" applyNumberFormat="1" applyFont="1" applyFill="1" applyBorder="1" applyAlignment="1">
      <alignment horizontal="right"/>
    </xf>
    <xf numFmtId="0" fontId="86" fillId="29" borderId="0" xfId="0" applyFont="1" applyFill="1" applyAlignment="1">
      <alignment horizontal="left" indent="1"/>
    </xf>
    <xf numFmtId="0" fontId="89" fillId="29" borderId="115" xfId="0" applyFont="1" applyFill="1" applyBorder="1" applyAlignment="1">
      <alignment horizontal="left" indent="1"/>
    </xf>
    <xf numFmtId="10" fontId="89" fillId="29" borderId="115" xfId="0" applyNumberFormat="1" applyFont="1" applyFill="1" applyBorder="1"/>
    <xf numFmtId="0" fontId="99" fillId="29" borderId="115" xfId="0" applyFont="1" applyFill="1" applyBorder="1"/>
    <xf numFmtId="302" fontId="89" fillId="29" borderId="115" xfId="0" applyNumberFormat="1" applyFont="1" applyFill="1" applyBorder="1"/>
    <xf numFmtId="291" fontId="89" fillId="29" borderId="115" xfId="0" applyNumberFormat="1" applyFont="1" applyFill="1" applyBorder="1" applyAlignment="1">
      <alignment horizontal="right"/>
    </xf>
    <xf numFmtId="0" fontId="114" fillId="0" borderId="0" xfId="0" applyFont="1"/>
    <xf numFmtId="246" fontId="89" fillId="0" borderId="0" xfId="0" applyNumberFormat="1" applyFont="1" applyAlignment="1">
      <alignment horizontal="left"/>
    </xf>
    <xf numFmtId="0" fontId="99" fillId="0" borderId="0" xfId="0" applyFont="1"/>
    <xf numFmtId="0" fontId="86" fillId="29" borderId="116" xfId="0" applyFont="1" applyFill="1" applyBorder="1" applyAlignment="1">
      <alignment horizontal="right"/>
    </xf>
    <xf numFmtId="10" fontId="86" fillId="29" borderId="116" xfId="0" applyNumberFormat="1" applyFont="1" applyFill="1" applyBorder="1" applyAlignment="1">
      <alignment horizontal="right"/>
    </xf>
    <xf numFmtId="0" fontId="68" fillId="0" borderId="0" xfId="0" applyFont="1" applyAlignment="1">
      <alignment vertical="top"/>
    </xf>
    <xf numFmtId="0" fontId="86" fillId="29" borderId="114" xfId="0" applyFont="1" applyFill="1" applyBorder="1" applyAlignment="1">
      <alignment horizontal="left" indent="1"/>
    </xf>
    <xf numFmtId="0" fontId="85" fillId="29" borderId="114" xfId="0" applyFont="1" applyFill="1" applyBorder="1" applyAlignment="1">
      <alignment horizontal="right"/>
    </xf>
    <xf numFmtId="239" fontId="86" fillId="29" borderId="0" xfId="0" applyNumberFormat="1" applyFont="1" applyFill="1" applyAlignment="1">
      <alignment horizontal="center"/>
    </xf>
    <xf numFmtId="0" fontId="89" fillId="29" borderId="115" xfId="0" applyFont="1" applyFill="1" applyBorder="1" applyAlignment="1">
      <alignment horizontal="center"/>
    </xf>
    <xf numFmtId="284" fontId="89" fillId="29" borderId="115" xfId="0" applyNumberFormat="1" applyFont="1" applyFill="1" applyBorder="1" applyAlignment="1">
      <alignment horizontal="center"/>
    </xf>
    <xf numFmtId="294" fontId="89" fillId="29" borderId="115" xfId="0" applyNumberFormat="1" applyFont="1" applyFill="1" applyBorder="1" applyProtection="1">
      <protection locked="0"/>
    </xf>
    <xf numFmtId="294" fontId="89" fillId="29" borderId="115" xfId="0" applyNumberFormat="1" applyFont="1" applyFill="1" applyBorder="1" applyAlignment="1" applyProtection="1">
      <alignment horizontal="right"/>
      <protection locked="0"/>
    </xf>
    <xf numFmtId="190" fontId="108" fillId="0" borderId="0" xfId="41" applyNumberFormat="1" applyFont="1" applyFill="1" applyBorder="1" applyAlignment="1" applyProtection="1">
      <alignment horizontal="right"/>
    </xf>
    <xf numFmtId="197" fontId="108" fillId="0" borderId="0" xfId="7" applyNumberFormat="1" applyFont="1" applyFill="1" applyBorder="1" applyProtection="1"/>
    <xf numFmtId="0" fontId="116" fillId="27" borderId="0" xfId="0" applyFont="1" applyFill="1" applyAlignment="1">
      <alignment horizontal="left"/>
    </xf>
    <xf numFmtId="0" fontId="117" fillId="27" borderId="0" xfId="0" applyFont="1" applyFill="1"/>
    <xf numFmtId="6" fontId="117" fillId="27" borderId="0" xfId="0" applyNumberFormat="1" applyFont="1" applyFill="1" applyAlignment="1">
      <alignment horizontal="left"/>
    </xf>
    <xf numFmtId="252" fontId="117" fillId="27" borderId="0" xfId="0" applyNumberFormat="1" applyFont="1" applyFill="1" applyAlignment="1">
      <alignment horizontal="left"/>
    </xf>
    <xf numFmtId="170" fontId="117" fillId="27" borderId="0" xfId="0" applyNumberFormat="1" applyFont="1" applyFill="1" applyAlignment="1">
      <alignment horizontal="left"/>
    </xf>
    <xf numFmtId="265" fontId="117" fillId="27" borderId="0" xfId="0" applyNumberFormat="1" applyFont="1" applyFill="1" applyAlignment="1">
      <alignment horizontal="left"/>
    </xf>
    <xf numFmtId="246" fontId="117" fillId="27" borderId="0" xfId="0" applyNumberFormat="1" applyFont="1" applyFill="1" applyAlignment="1">
      <alignment horizontal="left"/>
    </xf>
    <xf numFmtId="10" fontId="117" fillId="27" borderId="0" xfId="0" applyNumberFormat="1" applyFont="1" applyFill="1" applyAlignment="1">
      <alignment horizontal="left"/>
    </xf>
    <xf numFmtId="0" fontId="118" fillId="27" borderId="0" xfId="0" applyFont="1" applyFill="1"/>
    <xf numFmtId="234" fontId="38" fillId="0" borderId="0" xfId="0" applyNumberFormat="1" applyFont="1"/>
    <xf numFmtId="272" fontId="51" fillId="26" borderId="103" xfId="61" applyFont="1" applyBorder="1" applyAlignment="1">
      <alignment horizontal="center"/>
      <protection locked="0"/>
    </xf>
    <xf numFmtId="37" fontId="51" fillId="26" borderId="103" xfId="61" applyNumberFormat="1" applyFont="1" applyBorder="1" applyAlignment="1">
      <alignment horizontal="center"/>
      <protection locked="0"/>
    </xf>
    <xf numFmtId="258" fontId="51" fillId="26" borderId="103" xfId="61" applyNumberFormat="1" applyFont="1" applyBorder="1" applyAlignment="1">
      <alignment horizontal="center"/>
      <protection locked="0"/>
    </xf>
    <xf numFmtId="289" fontId="51" fillId="26" borderId="103" xfId="61" applyNumberFormat="1" applyFont="1" applyBorder="1" applyAlignment="1">
      <alignment horizontal="center"/>
      <protection locked="0"/>
    </xf>
    <xf numFmtId="10" fontId="51" fillId="26" borderId="103" xfId="61" applyNumberFormat="1" applyFont="1" applyBorder="1" applyAlignment="1">
      <alignment horizontal="center"/>
      <protection locked="0"/>
    </xf>
    <xf numFmtId="272" fontId="51" fillId="26" borderId="103" xfId="61" applyFont="1" applyBorder="1" applyAlignment="1">
      <alignment horizontal="left"/>
      <protection locked="0"/>
    </xf>
    <xf numFmtId="173" fontId="51" fillId="26" borderId="103" xfId="61" applyNumberFormat="1" applyFont="1" applyBorder="1" applyAlignment="1">
      <alignment horizontal="center"/>
      <protection locked="0"/>
    </xf>
    <xf numFmtId="243" fontId="59" fillId="26" borderId="103" xfId="61" applyNumberFormat="1" applyFont="1" applyBorder="1" applyAlignment="1">
      <alignment horizontal="center" vertical="center"/>
      <protection locked="0"/>
    </xf>
    <xf numFmtId="297" fontId="59" fillId="26" borderId="103" xfId="61" applyNumberFormat="1" applyFont="1" applyBorder="1" applyAlignment="1">
      <alignment horizontal="left"/>
      <protection locked="0"/>
    </xf>
    <xf numFmtId="272" fontId="59" fillId="26" borderId="103" xfId="61" applyFont="1" applyBorder="1" applyAlignment="1">
      <alignment horizontal="left"/>
      <protection locked="0"/>
    </xf>
    <xf numFmtId="276" fontId="59" fillId="26" borderId="103" xfId="61" applyNumberFormat="1" applyFont="1" applyBorder="1" applyAlignment="1">
      <alignment horizontal="center"/>
      <protection locked="0"/>
    </xf>
    <xf numFmtId="272" fontId="59" fillId="26" borderId="103" xfId="61" applyFont="1" applyBorder="1" applyAlignment="1">
      <alignment horizontal="center"/>
      <protection locked="0"/>
    </xf>
    <xf numFmtId="277" fontId="59" fillId="26" borderId="103" xfId="61" applyNumberFormat="1" applyFont="1" applyBorder="1" applyAlignment="1">
      <alignment horizontal="center"/>
      <protection locked="0"/>
    </xf>
    <xf numFmtId="299" fontId="51" fillId="26" borderId="103" xfId="61" applyNumberFormat="1" applyFont="1" applyBorder="1" applyAlignment="1">
      <alignment horizontal="center" vertical="center"/>
      <protection locked="0"/>
    </xf>
    <xf numFmtId="312" fontId="51" fillId="26" borderId="103" xfId="61" applyNumberFormat="1" applyFont="1" applyBorder="1" applyAlignment="1">
      <alignment horizontal="center" vertical="center"/>
      <protection locked="0"/>
    </xf>
    <xf numFmtId="176" fontId="51" fillId="26" borderId="84" xfId="61" applyNumberFormat="1" applyFont="1" applyAlignment="1">
      <alignment horizontal="center"/>
      <protection locked="0"/>
    </xf>
    <xf numFmtId="317" fontId="33" fillId="0" borderId="5" xfId="41" applyNumberFormat="1" applyFont="1" applyFill="1" applyBorder="1" applyAlignment="1" applyProtection="1">
      <alignment horizontal="center"/>
    </xf>
    <xf numFmtId="1" fontId="9" fillId="0" borderId="0" xfId="0" applyNumberFormat="1" applyFont="1"/>
    <xf numFmtId="0" fontId="89" fillId="29" borderId="111" xfId="0" applyFont="1" applyFill="1" applyBorder="1" applyAlignment="1">
      <alignment horizontal="center" vertical="center" wrapText="1"/>
    </xf>
    <xf numFmtId="0" fontId="89" fillId="29" borderId="102" xfId="0" applyFont="1" applyFill="1" applyBorder="1" applyAlignment="1">
      <alignment horizontal="center" vertical="center" wrapText="1"/>
    </xf>
    <xf numFmtId="0" fontId="96" fillId="0" borderId="0" xfId="0" applyFont="1" applyAlignment="1">
      <alignment horizontal="center" vertical="center" wrapText="1"/>
    </xf>
    <xf numFmtId="0" fontId="89" fillId="29" borderId="110" xfId="0" applyFont="1" applyFill="1" applyBorder="1" applyAlignment="1">
      <alignment horizontal="center" vertical="center" wrapText="1"/>
    </xf>
    <xf numFmtId="0" fontId="89" fillId="29" borderId="113" xfId="0" applyFont="1" applyFill="1" applyBorder="1" applyAlignment="1">
      <alignment horizontal="center" vertical="center" wrapText="1"/>
    </xf>
    <xf numFmtId="0" fontId="0" fillId="0" borderId="0" xfId="0" applyAlignment="1">
      <alignment horizontal="center" vertical="center" wrapText="1"/>
    </xf>
    <xf numFmtId="0" fontId="89" fillId="0" borderId="0" xfId="0" applyFont="1" applyAlignment="1">
      <alignment horizontal="center" vertical="center" wrapText="1"/>
    </xf>
    <xf numFmtId="318" fontId="80" fillId="0" borderId="0" xfId="0" applyNumberFormat="1" applyFont="1"/>
    <xf numFmtId="0" fontId="86" fillId="29" borderId="116" xfId="0" applyFont="1" applyFill="1" applyBorder="1" applyAlignment="1">
      <alignment horizontal="center" vertical="center" wrapText="1"/>
    </xf>
    <xf numFmtId="0" fontId="86" fillId="29" borderId="117" xfId="0" applyFont="1" applyFill="1" applyBorder="1" applyAlignment="1">
      <alignment horizontal="center" vertical="center" wrapText="1"/>
    </xf>
    <xf numFmtId="0" fontId="86" fillId="29" borderId="122" xfId="0" applyFont="1" applyFill="1" applyBorder="1" applyAlignment="1">
      <alignment horizontal="center" vertical="center" wrapText="1"/>
    </xf>
    <xf numFmtId="319" fontId="89" fillId="29" borderId="124" xfId="41" applyNumberFormat="1" applyFont="1" applyFill="1" applyBorder="1" applyAlignment="1" applyProtection="1">
      <alignment horizontal="center" vertical="top"/>
    </xf>
    <xf numFmtId="319" fontId="96" fillId="29" borderId="125" xfId="0" applyNumberFormat="1" applyFont="1" applyFill="1" applyBorder="1" applyAlignment="1">
      <alignment horizontal="center"/>
    </xf>
    <xf numFmtId="0" fontId="86" fillId="29" borderId="121" xfId="0" applyFont="1" applyFill="1" applyBorder="1" applyAlignment="1">
      <alignment horizontal="center" vertical="center" wrapText="1"/>
    </xf>
    <xf numFmtId="310" fontId="89" fillId="29" borderId="130" xfId="7" quotePrefix="1" applyNumberFormat="1" applyFont="1" applyFill="1" applyBorder="1" applyAlignment="1" applyProtection="1">
      <alignment horizontal="center" vertical="top"/>
    </xf>
    <xf numFmtId="208" fontId="88" fillId="29" borderId="131" xfId="0" applyNumberFormat="1" applyFont="1" applyFill="1" applyBorder="1" applyAlignment="1">
      <alignment horizontal="center"/>
    </xf>
    <xf numFmtId="8" fontId="33" fillId="0" borderId="0" xfId="0" applyNumberFormat="1" applyFont="1"/>
    <xf numFmtId="318" fontId="80" fillId="0" borderId="0" xfId="0" applyNumberFormat="1" applyFont="1" applyAlignment="1">
      <alignment horizontal="right"/>
    </xf>
    <xf numFmtId="0" fontId="120" fillId="0" borderId="0" xfId="0" applyFont="1"/>
    <xf numFmtId="288" fontId="120" fillId="0" borderId="0" xfId="0" applyNumberFormat="1" applyFont="1"/>
    <xf numFmtId="319" fontId="80" fillId="0" borderId="0" xfId="0" applyNumberFormat="1" applyFont="1" applyAlignment="1">
      <alignment horizontal="center"/>
    </xf>
    <xf numFmtId="320" fontId="80" fillId="0" borderId="0" xfId="0" applyNumberFormat="1" applyFont="1" applyAlignment="1">
      <alignment horizontal="center"/>
    </xf>
    <xf numFmtId="234" fontId="89" fillId="29" borderId="0" xfId="7" applyNumberFormat="1" applyFont="1" applyFill="1" applyBorder="1" applyAlignment="1" applyProtection="1">
      <alignment horizontal="left"/>
    </xf>
    <xf numFmtId="0" fontId="47" fillId="35" borderId="0" xfId="0" applyFont="1" applyFill="1"/>
    <xf numFmtId="0" fontId="39" fillId="17" borderId="0" xfId="0" applyFont="1" applyFill="1" applyAlignment="1">
      <alignment horizontal="center"/>
    </xf>
    <xf numFmtId="290" fontId="38" fillId="19" borderId="0" xfId="0" applyNumberFormat="1" applyFont="1" applyFill="1" applyAlignment="1">
      <alignment horizontal="center"/>
    </xf>
    <xf numFmtId="290" fontId="41" fillId="19" borderId="0" xfId="0" applyNumberFormat="1" applyFont="1" applyFill="1" applyAlignment="1">
      <alignment horizontal="center"/>
    </xf>
    <xf numFmtId="0" fontId="39" fillId="12" borderId="0" xfId="0" applyFont="1" applyFill="1" applyAlignment="1">
      <alignment horizontal="left"/>
    </xf>
    <xf numFmtId="290" fontId="38" fillId="18" borderId="0" xfId="0" applyNumberFormat="1" applyFont="1" applyFill="1" applyAlignment="1">
      <alignment horizontal="center"/>
    </xf>
    <xf numFmtId="0" fontId="45" fillId="3" borderId="44" xfId="27" applyFont="1" applyFill="1" applyBorder="1" applyAlignment="1" applyProtection="1">
      <alignment horizontal="center" vertical="center" wrapText="1"/>
    </xf>
    <xf numFmtId="0" fontId="45" fillId="3" borderId="4" xfId="27" applyFont="1" applyFill="1" applyBorder="1" applyAlignment="1" applyProtection="1">
      <alignment horizontal="center" vertical="center" wrapText="1"/>
    </xf>
    <xf numFmtId="0" fontId="45" fillId="3" borderId="45" xfId="27" applyFont="1" applyFill="1" applyBorder="1" applyAlignment="1" applyProtection="1">
      <alignment horizontal="center" vertical="center" wrapText="1"/>
    </xf>
    <xf numFmtId="0" fontId="45" fillId="3" borderId="40" xfId="27" applyFont="1" applyFill="1" applyBorder="1" applyAlignment="1" applyProtection="1">
      <alignment horizontal="center" vertical="center" wrapText="1"/>
    </xf>
    <xf numFmtId="0" fontId="45" fillId="3" borderId="0" xfId="27" applyFont="1" applyFill="1" applyBorder="1" applyAlignment="1" applyProtection="1">
      <alignment horizontal="center" vertical="center" wrapText="1"/>
    </xf>
    <xf numFmtId="0" fontId="45" fillId="3" borderId="41" xfId="27" applyFont="1" applyFill="1" applyBorder="1" applyAlignment="1" applyProtection="1">
      <alignment horizontal="center" vertical="center" wrapText="1"/>
    </xf>
    <xf numFmtId="0" fontId="45" fillId="3" borderId="42" xfId="27" applyFont="1" applyFill="1" applyBorder="1" applyAlignment="1" applyProtection="1">
      <alignment horizontal="center" vertical="center" wrapText="1"/>
    </xf>
    <xf numFmtId="0" fontId="45" fillId="3" borderId="48" xfId="27" applyFont="1" applyFill="1" applyBorder="1" applyAlignment="1" applyProtection="1">
      <alignment horizontal="center" vertical="center" wrapText="1"/>
    </xf>
    <xf numFmtId="0" fontId="45" fillId="3" borderId="43" xfId="27" applyFont="1" applyFill="1" applyBorder="1" applyAlignment="1" applyProtection="1">
      <alignment horizontal="center" vertical="center" wrapText="1"/>
    </xf>
    <xf numFmtId="0" fontId="46" fillId="3" borderId="44" xfId="27" applyFont="1" applyFill="1" applyBorder="1" applyAlignment="1" applyProtection="1">
      <alignment horizontal="center" vertical="center" wrapText="1"/>
    </xf>
    <xf numFmtId="0" fontId="39" fillId="12" borderId="19" xfId="0" applyFont="1" applyFill="1" applyBorder="1" applyAlignment="1">
      <alignment horizontal="center"/>
    </xf>
    <xf numFmtId="0" fontId="39" fillId="24" borderId="7" xfId="0" applyFont="1" applyFill="1" applyBorder="1"/>
    <xf numFmtId="0" fontId="39" fillId="24" borderId="9" xfId="0" applyFont="1" applyFill="1" applyBorder="1"/>
    <xf numFmtId="0" fontId="38" fillId="0" borderId="7" xfId="28" applyNumberFormat="1" applyFont="1" applyFill="1" applyBorder="1" applyAlignment="1" applyProtection="1">
      <alignment horizontal="center"/>
    </xf>
    <xf numFmtId="0" fontId="38" fillId="0" borderId="9" xfId="28" applyNumberFormat="1" applyFont="1" applyFill="1" applyBorder="1" applyAlignment="1" applyProtection="1">
      <alignment horizontal="center"/>
    </xf>
    <xf numFmtId="0" fontId="45" fillId="0" borderId="7" xfId="28" applyNumberFormat="1" applyFont="1" applyFill="1" applyBorder="1" applyAlignment="1" applyProtection="1">
      <alignment horizontal="left"/>
    </xf>
    <xf numFmtId="0" fontId="45" fillId="0" borderId="19" xfId="28" applyNumberFormat="1" applyFont="1" applyFill="1" applyBorder="1" applyAlignment="1" applyProtection="1">
      <alignment horizontal="left"/>
    </xf>
    <xf numFmtId="0" fontId="45" fillId="0" borderId="9" xfId="28" applyNumberFormat="1" applyFont="1" applyFill="1" applyBorder="1" applyAlignment="1" applyProtection="1">
      <alignment horizontal="left"/>
    </xf>
    <xf numFmtId="0" fontId="39" fillId="12" borderId="7" xfId="0" applyFont="1" applyFill="1" applyBorder="1"/>
    <xf numFmtId="0" fontId="39" fillId="12" borderId="19" xfId="0" applyFont="1" applyFill="1" applyBorder="1"/>
    <xf numFmtId="0" fontId="39" fillId="12" borderId="9" xfId="0" applyFont="1" applyFill="1" applyBorder="1"/>
    <xf numFmtId="0" fontId="45" fillId="19" borderId="7" xfId="28" applyNumberFormat="1" applyFont="1" applyFill="1" applyBorder="1" applyAlignment="1" applyProtection="1">
      <alignment horizontal="left"/>
    </xf>
    <xf numFmtId="0" fontId="45" fillId="19" borderId="19" xfId="28" applyNumberFormat="1" applyFont="1" applyFill="1" applyBorder="1" applyAlignment="1" applyProtection="1">
      <alignment horizontal="left"/>
    </xf>
    <xf numFmtId="0" fontId="45" fillId="19" borderId="9" xfId="28" applyNumberFormat="1" applyFont="1" applyFill="1" applyBorder="1" applyAlignment="1" applyProtection="1">
      <alignment horizontal="left"/>
    </xf>
    <xf numFmtId="0" fontId="39" fillId="12" borderId="13" xfId="0" applyFont="1" applyFill="1" applyBorder="1" applyAlignment="1">
      <alignment horizontal="center"/>
    </xf>
    <xf numFmtId="0" fontId="38" fillId="0" borderId="26" xfId="0" applyFont="1" applyBorder="1"/>
    <xf numFmtId="272" fontId="51" fillId="26" borderId="85" xfId="61" applyFont="1" applyBorder="1" applyAlignment="1">
      <alignment horizontal="center" wrapText="1"/>
      <protection locked="0"/>
    </xf>
    <xf numFmtId="272" fontId="51" fillId="26" borderId="86" xfId="61" applyFont="1" applyBorder="1" applyAlignment="1">
      <alignment horizontal="center" wrapText="1"/>
      <protection locked="0"/>
    </xf>
    <xf numFmtId="272" fontId="51" fillId="26" borderId="87" xfId="61" applyFont="1" applyBorder="1" applyAlignment="1">
      <alignment horizontal="center"/>
      <protection locked="0"/>
    </xf>
    <xf numFmtId="272" fontId="51" fillId="26" borderId="88" xfId="61" applyFont="1" applyBorder="1" applyAlignment="1">
      <alignment horizontal="center"/>
      <protection locked="0"/>
    </xf>
    <xf numFmtId="288" fontId="38" fillId="0" borderId="5" xfId="0" applyNumberFormat="1" applyFont="1" applyBorder="1" applyAlignment="1">
      <alignment horizontal="center"/>
    </xf>
    <xf numFmtId="0" fontId="38" fillId="0" borderId="19" xfId="0" applyFont="1" applyBorder="1"/>
    <xf numFmtId="272" fontId="51" fillId="26" borderId="89" xfId="61" applyFont="1" applyBorder="1" applyAlignment="1">
      <alignment horizontal="left"/>
      <protection locked="0"/>
    </xf>
    <xf numFmtId="272" fontId="51" fillId="26" borderId="90" xfId="61" applyFont="1" applyBorder="1" applyAlignment="1">
      <alignment horizontal="left"/>
      <protection locked="0"/>
    </xf>
    <xf numFmtId="272" fontId="51" fillId="26" borderId="91" xfId="61" applyFont="1" applyBorder="1" applyAlignment="1">
      <alignment horizontal="left"/>
      <protection locked="0"/>
    </xf>
    <xf numFmtId="272" fontId="51" fillId="26" borderId="92" xfId="61" applyFont="1" applyBorder="1" applyAlignment="1">
      <alignment horizontal="left"/>
      <protection locked="0"/>
    </xf>
    <xf numFmtId="272" fontId="51" fillId="26" borderId="93" xfId="61" applyFont="1" applyBorder="1" applyAlignment="1">
      <alignment horizontal="left"/>
      <protection locked="0"/>
    </xf>
    <xf numFmtId="272" fontId="51" fillId="26" borderId="94" xfId="61" applyFont="1" applyBorder="1" applyAlignment="1">
      <alignment horizontal="left"/>
      <protection locked="0"/>
    </xf>
    <xf numFmtId="272" fontId="51" fillId="26" borderId="95" xfId="61" applyFont="1" applyBorder="1" applyAlignment="1">
      <alignment horizontal="left"/>
      <protection locked="0"/>
    </xf>
    <xf numFmtId="272" fontId="51" fillId="26" borderId="96" xfId="61" applyFont="1" applyBorder="1" applyAlignment="1">
      <alignment horizontal="left"/>
      <protection locked="0"/>
    </xf>
    <xf numFmtId="272" fontId="51" fillId="26" borderId="97" xfId="61" applyFont="1" applyBorder="1" applyAlignment="1">
      <alignment horizontal="left"/>
      <protection locked="0"/>
    </xf>
    <xf numFmtId="288" fontId="51" fillId="26" borderId="92" xfId="61" applyNumberFormat="1" applyFont="1" applyBorder="1" applyAlignment="1">
      <alignment horizontal="center"/>
      <protection locked="0"/>
    </xf>
    <xf numFmtId="288" fontId="51" fillId="26" borderId="94" xfId="61" applyNumberFormat="1" applyFont="1" applyBorder="1" applyAlignment="1">
      <alignment horizontal="center"/>
      <protection locked="0"/>
    </xf>
    <xf numFmtId="288" fontId="51" fillId="26" borderId="95" xfId="61" applyNumberFormat="1" applyFont="1" applyBorder="1" applyAlignment="1">
      <alignment horizontal="center"/>
      <protection locked="0"/>
    </xf>
    <xf numFmtId="288" fontId="51" fillId="26" borderId="97" xfId="61" applyNumberFormat="1" applyFont="1" applyBorder="1" applyAlignment="1">
      <alignment horizontal="center"/>
      <protection locked="0"/>
    </xf>
    <xf numFmtId="288" fontId="51" fillId="26" borderId="89" xfId="61" applyNumberFormat="1" applyFont="1" applyBorder="1" applyAlignment="1">
      <alignment horizontal="center"/>
      <protection locked="0"/>
    </xf>
    <xf numFmtId="288" fontId="51" fillId="26" borderId="91" xfId="61" applyNumberFormat="1" applyFont="1" applyBorder="1" applyAlignment="1">
      <alignment horizontal="center"/>
      <protection locked="0"/>
    </xf>
    <xf numFmtId="288" fontId="51" fillId="26" borderId="85" xfId="61" applyNumberFormat="1" applyFont="1" applyBorder="1" applyAlignment="1">
      <alignment horizontal="center"/>
      <protection locked="0"/>
    </xf>
    <xf numFmtId="288" fontId="51" fillId="26" borderId="86" xfId="61" applyNumberFormat="1" applyFont="1" applyBorder="1" applyAlignment="1">
      <alignment horizontal="center"/>
      <protection locked="0"/>
    </xf>
    <xf numFmtId="288" fontId="51" fillId="26" borderId="87" xfId="61" applyNumberFormat="1" applyFont="1" applyBorder="1" applyAlignment="1">
      <alignment horizontal="center"/>
      <protection locked="0"/>
    </xf>
    <xf numFmtId="288" fontId="51" fillId="26" borderId="88" xfId="61" applyNumberFormat="1" applyFont="1" applyBorder="1" applyAlignment="1">
      <alignment horizontal="center"/>
      <protection locked="0"/>
    </xf>
    <xf numFmtId="288" fontId="51" fillId="26" borderId="98" xfId="61" applyNumberFormat="1" applyFont="1" applyBorder="1" applyAlignment="1">
      <alignment horizontal="center"/>
      <protection locked="0"/>
    </xf>
    <xf numFmtId="288" fontId="51" fillId="26" borderId="99" xfId="61" applyNumberFormat="1" applyFont="1" applyBorder="1" applyAlignment="1">
      <alignment horizontal="center"/>
      <protection locked="0"/>
    </xf>
    <xf numFmtId="0" fontId="79" fillId="27" borderId="0" xfId="0" applyFont="1" applyFill="1" applyAlignment="1">
      <alignment horizontal="center"/>
    </xf>
    <xf numFmtId="208" fontId="37" fillId="0" borderId="8" xfId="0" applyNumberFormat="1" applyFont="1" applyBorder="1"/>
    <xf numFmtId="0" fontId="35" fillId="12" borderId="30" xfId="0" applyFont="1" applyFill="1" applyBorder="1" applyAlignment="1">
      <alignment horizontal="center"/>
    </xf>
    <xf numFmtId="0" fontId="35" fillId="12" borderId="10" xfId="0" applyFont="1" applyFill="1" applyBorder="1" applyAlignment="1">
      <alignment horizontal="center"/>
    </xf>
    <xf numFmtId="0" fontId="35" fillId="12" borderId="38" xfId="0" applyFont="1" applyFill="1" applyBorder="1" applyAlignment="1">
      <alignment horizontal="center"/>
    </xf>
    <xf numFmtId="0" fontId="35" fillId="12" borderId="37" xfId="0" applyFont="1" applyFill="1" applyBorder="1" applyAlignment="1">
      <alignment horizontal="center"/>
    </xf>
    <xf numFmtId="0" fontId="35" fillId="12" borderId="0" xfId="0" applyFont="1" applyFill="1" applyAlignment="1">
      <alignment horizontal="center" wrapText="1"/>
    </xf>
    <xf numFmtId="166" fontId="41" fillId="0" borderId="0" xfId="7" applyNumberFormat="1" applyFont="1" applyFill="1" applyBorder="1" applyAlignment="1" applyProtection="1">
      <alignment horizontal="center"/>
    </xf>
    <xf numFmtId="208" fontId="88" fillId="0" borderId="0" xfId="0" applyNumberFormat="1" applyFont="1" applyAlignment="1">
      <alignment horizontal="right" shrinkToFit="1"/>
    </xf>
    <xf numFmtId="208" fontId="88" fillId="0" borderId="41" xfId="0" applyNumberFormat="1" applyFont="1" applyBorder="1" applyAlignment="1">
      <alignment horizontal="right" shrinkToFit="1"/>
    </xf>
    <xf numFmtId="0" fontId="89" fillId="2" borderId="0" xfId="0" applyFont="1" applyFill="1" applyAlignment="1" applyProtection="1">
      <alignment horizontal="left" vertical="center" wrapText="1"/>
      <protection locked="0"/>
    </xf>
    <xf numFmtId="0" fontId="89" fillId="2" borderId="0" xfId="0" applyFont="1" applyFill="1" applyAlignment="1" applyProtection="1">
      <alignment horizontal="left" vertical="top" wrapText="1"/>
      <protection locked="0"/>
    </xf>
    <xf numFmtId="0" fontId="89" fillId="2" borderId="0" xfId="7" applyNumberFormat="1" applyFont="1" applyFill="1" applyBorder="1" applyAlignment="1" applyProtection="1">
      <alignment vertical="top" wrapText="1"/>
      <protection locked="0"/>
    </xf>
    <xf numFmtId="0" fontId="89" fillId="2" borderId="41" xfId="7" applyNumberFormat="1" applyFont="1" applyFill="1" applyBorder="1" applyAlignment="1" applyProtection="1">
      <alignment vertical="top" wrapText="1"/>
      <protection locked="0"/>
    </xf>
    <xf numFmtId="0" fontId="89" fillId="2" borderId="0" xfId="0" applyFont="1" applyFill="1" applyAlignment="1" applyProtection="1">
      <alignment vertical="top" wrapText="1"/>
      <protection locked="0"/>
    </xf>
    <xf numFmtId="0" fontId="89" fillId="2" borderId="41" xfId="0" applyFont="1" applyFill="1" applyBorder="1" applyAlignment="1" applyProtection="1">
      <alignment vertical="top" wrapText="1"/>
      <protection locked="0"/>
    </xf>
    <xf numFmtId="0" fontId="88" fillId="0" borderId="48" xfId="0" applyFont="1" applyBorder="1" applyAlignment="1">
      <alignment horizontal="center"/>
    </xf>
    <xf numFmtId="0" fontId="0" fillId="0" borderId="43" xfId="0" applyBorder="1"/>
    <xf numFmtId="285" fontId="88" fillId="0" borderId="0" xfId="0" applyNumberFormat="1" applyFont="1"/>
    <xf numFmtId="285" fontId="89" fillId="0" borderId="0" xfId="0" applyNumberFormat="1" applyFont="1"/>
    <xf numFmtId="0" fontId="0" fillId="0" borderId="48" xfId="0" applyBorder="1"/>
    <xf numFmtId="225" fontId="88" fillId="0" borderId="105" xfId="0" applyNumberFormat="1" applyFont="1" applyBorder="1" applyAlignment="1">
      <alignment horizontal="right"/>
    </xf>
    <xf numFmtId="225" fontId="88" fillId="0" borderId="104" xfId="0" applyNumberFormat="1" applyFont="1" applyBorder="1" applyAlignment="1">
      <alignment horizontal="right"/>
    </xf>
    <xf numFmtId="225" fontId="88" fillId="0" borderId="0" xfId="0" applyNumberFormat="1" applyFont="1" applyAlignment="1">
      <alignment horizontal="right" shrinkToFit="1"/>
    </xf>
    <xf numFmtId="225" fontId="88" fillId="0" borderId="41" xfId="0" applyNumberFormat="1" applyFont="1" applyBorder="1" applyAlignment="1">
      <alignment horizontal="right" shrinkToFit="1"/>
    </xf>
    <xf numFmtId="285" fontId="88" fillId="0" borderId="107" xfId="0" applyNumberFormat="1" applyFont="1" applyBorder="1"/>
    <xf numFmtId="173" fontId="88" fillId="0" borderId="105" xfId="0" applyNumberFormat="1" applyFont="1" applyBorder="1"/>
    <xf numFmtId="0" fontId="112" fillId="34" borderId="44" xfId="0" applyFont="1" applyFill="1" applyBorder="1" applyAlignment="1">
      <alignment horizontal="center" vertical="top" textRotation="180"/>
    </xf>
    <xf numFmtId="0" fontId="112" fillId="34" borderId="40" xfId="0" applyFont="1" applyFill="1" applyBorder="1" applyAlignment="1">
      <alignment horizontal="center" vertical="top" textRotation="180"/>
    </xf>
    <xf numFmtId="0" fontId="0" fillId="0" borderId="40" xfId="0" applyBorder="1" applyAlignment="1">
      <alignment horizontal="center" vertical="top"/>
    </xf>
    <xf numFmtId="0" fontId="0" fillId="0" borderId="42" xfId="0" applyBorder="1" applyAlignment="1">
      <alignment horizontal="center" vertical="top"/>
    </xf>
    <xf numFmtId="0" fontId="94" fillId="0" borderId="0" xfId="0" applyFont="1" applyAlignment="1" applyProtection="1">
      <alignment horizontal="center"/>
      <protection locked="0"/>
    </xf>
    <xf numFmtId="173" fontId="89" fillId="0" borderId="0" xfId="0" applyNumberFormat="1" applyFont="1"/>
    <xf numFmtId="173" fontId="88" fillId="0" borderId="107" xfId="0" applyNumberFormat="1" applyFont="1" applyBorder="1"/>
    <xf numFmtId="0" fontId="93" fillId="0" borderId="0" xfId="0" applyFont="1" applyAlignment="1" applyProtection="1">
      <alignment horizontal="center"/>
      <protection locked="0"/>
    </xf>
    <xf numFmtId="257" fontId="93" fillId="0" borderId="0" xfId="0" applyNumberFormat="1" applyFont="1" applyAlignment="1">
      <alignment horizontal="center"/>
    </xf>
    <xf numFmtId="0" fontId="69" fillId="0" borderId="48" xfId="0" applyFont="1" applyBorder="1" applyAlignment="1">
      <alignment vertical="top" wrapText="1"/>
    </xf>
    <xf numFmtId="170" fontId="89" fillId="0" borderId="0" xfId="0" applyNumberFormat="1" applyFont="1" applyAlignment="1">
      <alignment horizontal="left"/>
    </xf>
    <xf numFmtId="265" fontId="89" fillId="0" borderId="0" xfId="0" applyNumberFormat="1" applyFont="1" applyAlignment="1">
      <alignment horizontal="left"/>
    </xf>
    <xf numFmtId="0" fontId="67" fillId="24" borderId="41" xfId="0" applyFont="1" applyFill="1" applyBorder="1" applyAlignment="1">
      <alignment horizontal="left" vertical="top" textRotation="180"/>
    </xf>
    <xf numFmtId="0" fontId="81" fillId="24" borderId="0" xfId="0" applyFont="1" applyFill="1" applyAlignment="1">
      <alignment vertical="top" textRotation="180"/>
    </xf>
    <xf numFmtId="0" fontId="68" fillId="0" borderId="0" xfId="0" applyFont="1" applyAlignment="1">
      <alignment horizontal="left" vertical="top"/>
    </xf>
    <xf numFmtId="6" fontId="88" fillId="0" borderId="0" xfId="0" applyNumberFormat="1" applyFont="1" applyAlignment="1">
      <alignment horizontal="left"/>
    </xf>
    <xf numFmtId="252" fontId="89" fillId="0" borderId="0" xfId="0" applyNumberFormat="1" applyFont="1" applyAlignment="1">
      <alignment horizontal="left"/>
    </xf>
    <xf numFmtId="0" fontId="102" fillId="0" borderId="0" xfId="0" applyFont="1" applyAlignment="1">
      <alignment horizontal="left" vertical="top" textRotation="90"/>
    </xf>
    <xf numFmtId="10" fontId="89" fillId="0" borderId="0" xfId="0" applyNumberFormat="1" applyFont="1" applyAlignment="1">
      <alignment horizontal="left"/>
    </xf>
    <xf numFmtId="0" fontId="115" fillId="0" borderId="48" xfId="0" applyFont="1" applyBorder="1" applyAlignment="1">
      <alignment vertical="top" wrapText="1"/>
    </xf>
    <xf numFmtId="0" fontId="68" fillId="0" borderId="0" xfId="0" applyFont="1" applyAlignment="1">
      <alignment horizontal="center" vertical="top"/>
    </xf>
    <xf numFmtId="0" fontId="119" fillId="0" borderId="0" xfId="0" applyFont="1" applyAlignment="1">
      <alignment horizontal="center" vertical="center"/>
    </xf>
    <xf numFmtId="0" fontId="86" fillId="29" borderId="0" xfId="0" applyFont="1" applyFill="1" applyAlignment="1">
      <alignment horizontal="center" vertical="center"/>
    </xf>
    <xf numFmtId="0" fontId="0" fillId="0" borderId="0" xfId="0" applyAlignment="1">
      <alignment horizontal="center" vertical="center"/>
    </xf>
    <xf numFmtId="235" fontId="89" fillId="29" borderId="0" xfId="0" applyNumberFormat="1" applyFont="1" applyFill="1" applyAlignment="1">
      <alignment horizontal="right"/>
    </xf>
    <xf numFmtId="235" fontId="89" fillId="29" borderId="0" xfId="0" applyNumberFormat="1" applyFont="1" applyFill="1" applyAlignment="1">
      <alignment horizontal="right" shrinkToFit="1"/>
    </xf>
    <xf numFmtId="173" fontId="88" fillId="0" borderId="0" xfId="41" applyNumberFormat="1" applyFont="1" applyFill="1" applyBorder="1" applyAlignment="1" applyProtection="1">
      <alignment horizontal="right" shrinkToFit="1"/>
    </xf>
    <xf numFmtId="200" fontId="89" fillId="29" borderId="0" xfId="7" applyNumberFormat="1" applyFont="1" applyFill="1" applyBorder="1" applyAlignment="1" applyProtection="1">
      <alignment horizontal="right" shrinkToFit="1"/>
    </xf>
    <xf numFmtId="200" fontId="89" fillId="29" borderId="48" xfId="7" applyNumberFormat="1" applyFont="1" applyFill="1" applyBorder="1" applyAlignment="1" applyProtection="1">
      <alignment horizontal="right" shrinkToFit="1"/>
    </xf>
    <xf numFmtId="200" fontId="89" fillId="29" borderId="4" xfId="7" applyNumberFormat="1" applyFont="1" applyFill="1" applyBorder="1" applyAlignment="1" applyProtection="1">
      <alignment horizontal="right" shrinkToFit="1"/>
    </xf>
    <xf numFmtId="0" fontId="89" fillId="29" borderId="48" xfId="7" applyNumberFormat="1" applyFont="1" applyFill="1" applyBorder="1" applyAlignment="1" applyProtection="1">
      <alignment horizontal="right"/>
    </xf>
    <xf numFmtId="200" fontId="89" fillId="29" borderId="3" xfId="7" applyNumberFormat="1" applyFont="1" applyFill="1" applyBorder="1" applyAlignment="1" applyProtection="1">
      <alignment horizontal="right" shrinkToFit="1"/>
    </xf>
    <xf numFmtId="0" fontId="89" fillId="29" borderId="3" xfId="7" applyNumberFormat="1" applyFont="1" applyFill="1" applyBorder="1" applyAlignment="1" applyProtection="1">
      <alignment horizontal="right"/>
    </xf>
    <xf numFmtId="0" fontId="89" fillId="29" borderId="0" xfId="7" applyNumberFormat="1" applyFont="1" applyFill="1" applyBorder="1" applyAlignment="1" applyProtection="1">
      <alignment horizontal="right"/>
    </xf>
    <xf numFmtId="180" fontId="88" fillId="29" borderId="0" xfId="7" applyNumberFormat="1" applyFont="1" applyFill="1" applyBorder="1" applyAlignment="1" applyProtection="1">
      <alignment horizontal="right"/>
    </xf>
    <xf numFmtId="263" fontId="88" fillId="33" borderId="0" xfId="7" applyNumberFormat="1" applyFont="1" applyFill="1" applyBorder="1" applyAlignment="1" applyProtection="1">
      <alignment horizontal="right"/>
    </xf>
    <xf numFmtId="10" fontId="88" fillId="29" borderId="3" xfId="41" applyNumberFormat="1" applyFont="1" applyFill="1" applyBorder="1" applyAlignment="1" applyProtection="1">
      <alignment horizontal="right"/>
    </xf>
    <xf numFmtId="200" fontId="89" fillId="29" borderId="0" xfId="7" applyNumberFormat="1" applyFont="1" applyFill="1" applyBorder="1" applyAlignment="1" applyProtection="1">
      <alignment horizontal="right"/>
    </xf>
    <xf numFmtId="10" fontId="88" fillId="29" borderId="67" xfId="41" applyNumberFormat="1" applyFont="1" applyFill="1" applyBorder="1" applyAlignment="1" applyProtection="1">
      <alignment horizontal="right" shrinkToFit="1"/>
    </xf>
    <xf numFmtId="10" fontId="88" fillId="29" borderId="68" xfId="41" applyNumberFormat="1" applyFont="1" applyFill="1" applyBorder="1" applyAlignment="1" applyProtection="1">
      <alignment horizontal="right" shrinkToFit="1"/>
    </xf>
    <xf numFmtId="10" fontId="89" fillId="29" borderId="128" xfId="41" applyNumberFormat="1" applyFont="1" applyFill="1" applyBorder="1" applyAlignment="1" applyProtection="1">
      <alignment horizontal="right" shrinkToFit="1"/>
    </xf>
    <xf numFmtId="10" fontId="89" fillId="29" borderId="129" xfId="41" applyNumberFormat="1" applyFont="1" applyFill="1" applyBorder="1" applyAlignment="1" applyProtection="1">
      <alignment horizontal="right" shrinkToFit="1"/>
    </xf>
    <xf numFmtId="10" fontId="88" fillId="29" borderId="7" xfId="7" applyNumberFormat="1" applyFont="1" applyFill="1" applyBorder="1" applyAlignment="1" applyProtection="1">
      <alignment horizontal="right"/>
    </xf>
    <xf numFmtId="10" fontId="88" fillId="29" borderId="9" xfId="7" applyNumberFormat="1" applyFont="1" applyFill="1" applyBorder="1" applyAlignment="1" applyProtection="1">
      <alignment horizontal="right"/>
    </xf>
    <xf numFmtId="10" fontId="89" fillId="29" borderId="7" xfId="41" applyNumberFormat="1" applyFont="1" applyFill="1" applyBorder="1" applyAlignment="1" applyProtection="1">
      <alignment horizontal="right" shrinkToFit="1"/>
    </xf>
    <xf numFmtId="10" fontId="89" fillId="29" borderId="9" xfId="41" applyNumberFormat="1" applyFont="1" applyFill="1" applyBorder="1" applyAlignment="1" applyProtection="1">
      <alignment horizontal="right" shrinkToFit="1"/>
    </xf>
    <xf numFmtId="10" fontId="89" fillId="29" borderId="69" xfId="41" applyNumberFormat="1" applyFont="1" applyFill="1" applyBorder="1" applyAlignment="1" applyProtection="1">
      <alignment horizontal="right" shrinkToFit="1"/>
    </xf>
    <xf numFmtId="173" fontId="88" fillId="29" borderId="7" xfId="7" applyNumberFormat="1" applyFont="1" applyFill="1" applyBorder="1" applyAlignment="1" applyProtection="1">
      <alignment horizontal="right" shrinkToFit="1"/>
    </xf>
    <xf numFmtId="173" fontId="88" fillId="29" borderId="9" xfId="7" applyNumberFormat="1" applyFont="1" applyFill="1" applyBorder="1" applyAlignment="1" applyProtection="1">
      <alignment horizontal="right" shrinkToFit="1"/>
    </xf>
    <xf numFmtId="200" fontId="89" fillId="29" borderId="65" xfId="7" applyNumberFormat="1" applyFont="1" applyFill="1" applyBorder="1" applyAlignment="1" applyProtection="1">
      <alignment horizontal="right" shrinkToFit="1"/>
    </xf>
    <xf numFmtId="200" fontId="89" fillId="29" borderId="66" xfId="7" applyNumberFormat="1" applyFont="1" applyFill="1" applyBorder="1" applyAlignment="1" applyProtection="1">
      <alignment horizontal="right" shrinkToFit="1"/>
    </xf>
    <xf numFmtId="10" fontId="89" fillId="29" borderId="70" xfId="41" applyNumberFormat="1" applyFont="1" applyFill="1" applyBorder="1" applyAlignment="1" applyProtection="1">
      <alignment horizontal="right" shrinkToFit="1"/>
    </xf>
    <xf numFmtId="10" fontId="88" fillId="29" borderId="26" xfId="7" applyNumberFormat="1" applyFont="1" applyFill="1" applyBorder="1" applyAlignment="1" applyProtection="1">
      <alignment horizontal="center"/>
    </xf>
    <xf numFmtId="200" fontId="88" fillId="29" borderId="67" xfId="7" applyNumberFormat="1" applyFont="1" applyFill="1" applyBorder="1" applyAlignment="1" applyProtection="1">
      <alignment horizontal="right" shrinkToFit="1"/>
    </xf>
    <xf numFmtId="200" fontId="88" fillId="29" borderId="68" xfId="7" applyNumberFormat="1" applyFont="1" applyFill="1" applyBorder="1" applyAlignment="1" applyProtection="1">
      <alignment horizontal="right" shrinkToFit="1"/>
    </xf>
    <xf numFmtId="200" fontId="89" fillId="29" borderId="128" xfId="7" applyNumberFormat="1" applyFont="1" applyFill="1" applyBorder="1" applyAlignment="1" applyProtection="1">
      <alignment horizontal="right" shrinkToFit="1"/>
    </xf>
    <xf numFmtId="200" fontId="89" fillId="29" borderId="129" xfId="7" applyNumberFormat="1" applyFont="1" applyFill="1" applyBorder="1" applyAlignment="1" applyProtection="1">
      <alignment horizontal="right" shrinkToFit="1"/>
    </xf>
    <xf numFmtId="200" fontId="89" fillId="29" borderId="7" xfId="7" applyNumberFormat="1" applyFont="1" applyFill="1" applyBorder="1" applyAlignment="1" applyProtection="1">
      <alignment horizontal="right" shrinkToFit="1"/>
    </xf>
    <xf numFmtId="200" fontId="89" fillId="29" borderId="9" xfId="7" applyNumberFormat="1" applyFont="1" applyFill="1" applyBorder="1" applyAlignment="1" applyProtection="1">
      <alignment horizontal="right" shrinkToFit="1"/>
    </xf>
    <xf numFmtId="200" fontId="89" fillId="29" borderId="69" xfId="7" applyNumberFormat="1" applyFont="1" applyFill="1" applyBorder="1" applyAlignment="1" applyProtection="1">
      <alignment horizontal="right" shrinkToFit="1"/>
    </xf>
    <xf numFmtId="173" fontId="88" fillId="29" borderId="126" xfId="7" applyNumberFormat="1" applyFont="1" applyFill="1" applyBorder="1" applyAlignment="1" applyProtection="1">
      <alignment horizontal="right" shrinkToFit="1"/>
    </xf>
    <xf numFmtId="173" fontId="88" fillId="29" borderId="127" xfId="7" applyNumberFormat="1" applyFont="1" applyFill="1" applyBorder="1" applyAlignment="1" applyProtection="1">
      <alignment horizontal="right" shrinkToFit="1"/>
    </xf>
    <xf numFmtId="10" fontId="88" fillId="29" borderId="126" xfId="7" applyNumberFormat="1" applyFont="1" applyFill="1" applyBorder="1" applyAlignment="1" applyProtection="1">
      <alignment horizontal="right"/>
    </xf>
    <xf numFmtId="10" fontId="88" fillId="29" borderId="127" xfId="7" applyNumberFormat="1" applyFont="1" applyFill="1" applyBorder="1" applyAlignment="1" applyProtection="1">
      <alignment horizontal="right"/>
    </xf>
    <xf numFmtId="200" fontId="89" fillId="29" borderId="70" xfId="7" applyNumberFormat="1" applyFont="1" applyFill="1" applyBorder="1" applyAlignment="1" applyProtection="1">
      <alignment horizontal="right" shrinkToFit="1"/>
    </xf>
    <xf numFmtId="200" fontId="89" fillId="29" borderId="126" xfId="7" applyNumberFormat="1" applyFont="1" applyFill="1" applyBorder="1" applyAlignment="1" applyProtection="1">
      <alignment horizontal="right" shrinkToFit="1"/>
    </xf>
    <xf numFmtId="200" fontId="89" fillId="29" borderId="127" xfId="7" applyNumberFormat="1" applyFont="1" applyFill="1" applyBorder="1" applyAlignment="1" applyProtection="1">
      <alignment horizontal="right" shrinkToFit="1"/>
    </xf>
    <xf numFmtId="10" fontId="89" fillId="29" borderId="126" xfId="41" applyNumberFormat="1" applyFont="1" applyFill="1" applyBorder="1" applyAlignment="1" applyProtection="1">
      <alignment horizontal="right" shrinkToFit="1"/>
    </xf>
    <xf numFmtId="10" fontId="89" fillId="29" borderId="127" xfId="41" applyNumberFormat="1" applyFont="1" applyFill="1" applyBorder="1" applyAlignment="1" applyProtection="1">
      <alignment horizontal="right" shrinkToFit="1"/>
    </xf>
    <xf numFmtId="10" fontId="89" fillId="29" borderId="65" xfId="41" applyNumberFormat="1" applyFont="1" applyFill="1" applyBorder="1" applyAlignment="1" applyProtection="1">
      <alignment horizontal="right" shrinkToFit="1"/>
    </xf>
    <xf numFmtId="10" fontId="89" fillId="29" borderId="66" xfId="41" applyNumberFormat="1" applyFont="1" applyFill="1" applyBorder="1" applyAlignment="1" applyProtection="1">
      <alignment horizontal="right" shrinkToFit="1"/>
    </xf>
    <xf numFmtId="173" fontId="88" fillId="29" borderId="4" xfId="0" applyNumberFormat="1" applyFont="1" applyFill="1" applyBorder="1"/>
    <xf numFmtId="173" fontId="89" fillId="29" borderId="0" xfId="0" applyNumberFormat="1" applyFont="1" applyFill="1"/>
    <xf numFmtId="208" fontId="89" fillId="29" borderId="48" xfId="0" applyNumberFormat="1" applyFont="1" applyFill="1" applyBorder="1"/>
    <xf numFmtId="200" fontId="88" fillId="29" borderId="116" xfId="7" applyNumberFormat="1" applyFont="1" applyFill="1" applyBorder="1" applyAlignment="1" applyProtection="1">
      <alignment horizontal="right" shrinkToFit="1"/>
    </xf>
    <xf numFmtId="200" fontId="89" fillId="29" borderId="115" xfId="7" applyNumberFormat="1" applyFont="1" applyFill="1" applyBorder="1" applyAlignment="1" applyProtection="1">
      <alignment horizontal="right" shrinkToFit="1"/>
    </xf>
    <xf numFmtId="200" fontId="89" fillId="29" borderId="114" xfId="7" applyNumberFormat="1" applyFont="1" applyFill="1" applyBorder="1" applyAlignment="1" applyProtection="1">
      <alignment horizontal="right" shrinkToFit="1"/>
    </xf>
    <xf numFmtId="200" fontId="88" fillId="29" borderId="114" xfId="7" applyNumberFormat="1" applyFont="1" applyFill="1" applyBorder="1" applyAlignment="1" applyProtection="1">
      <alignment horizontal="right" shrinkToFit="1"/>
    </xf>
    <xf numFmtId="10" fontId="89" fillId="29" borderId="0" xfId="41" applyNumberFormat="1" applyFont="1" applyFill="1" applyBorder="1" applyAlignment="1" applyProtection="1">
      <alignment horizontal="right" shrinkToFit="1"/>
    </xf>
    <xf numFmtId="200" fontId="88" fillId="29" borderId="116" xfId="7" applyNumberFormat="1" applyFont="1" applyFill="1" applyBorder="1" applyAlignment="1" applyProtection="1">
      <alignment horizontal="right" shrinkToFit="1"/>
      <protection locked="0"/>
    </xf>
    <xf numFmtId="306" fontId="89" fillId="29" borderId="0" xfId="7" applyNumberFormat="1" applyFont="1" applyFill="1" applyBorder="1" applyAlignment="1" applyProtection="1"/>
    <xf numFmtId="0" fontId="86" fillId="29" borderId="115" xfId="0" applyFont="1" applyFill="1" applyBorder="1" applyAlignment="1">
      <alignment horizontal="left"/>
    </xf>
    <xf numFmtId="0" fontId="88" fillId="29" borderId="116" xfId="0" applyFont="1" applyFill="1" applyBorder="1" applyAlignment="1">
      <alignment horizontal="center" vertical="center"/>
    </xf>
    <xf numFmtId="0" fontId="2" fillId="0" borderId="116" xfId="0" applyFont="1" applyBorder="1" applyAlignment="1">
      <alignment horizontal="center" vertical="center"/>
    </xf>
    <xf numFmtId="0" fontId="2" fillId="0" borderId="122" xfId="0" applyFont="1" applyBorder="1" applyAlignment="1">
      <alignment horizontal="center" vertical="center"/>
    </xf>
    <xf numFmtId="0" fontId="88" fillId="29" borderId="117" xfId="0" applyFont="1" applyFill="1" applyBorder="1" applyAlignment="1">
      <alignment horizontal="center" vertical="center"/>
    </xf>
    <xf numFmtId="0" fontId="0" fillId="0" borderId="116" xfId="0" applyBorder="1" applyAlignment="1">
      <alignment horizontal="center" vertical="center"/>
    </xf>
    <xf numFmtId="0" fontId="0" fillId="0" borderId="122" xfId="0" applyBorder="1" applyAlignment="1">
      <alignment horizontal="center" vertical="center"/>
    </xf>
    <xf numFmtId="9" fontId="89" fillId="29" borderId="0" xfId="41" applyFont="1" applyFill="1" applyBorder="1" applyAlignment="1" applyProtection="1">
      <alignment horizontal="right"/>
      <protection locked="0"/>
    </xf>
    <xf numFmtId="0" fontId="88" fillId="29" borderId="3" xfId="0" applyFont="1" applyFill="1" applyBorder="1" applyAlignment="1" applyProtection="1">
      <alignment horizontal="center"/>
      <protection locked="0"/>
    </xf>
    <xf numFmtId="248" fontId="89" fillId="29" borderId="0" xfId="0" applyNumberFormat="1" applyFont="1" applyFill="1" applyAlignment="1" applyProtection="1">
      <alignment horizontal="right"/>
      <protection locked="0"/>
    </xf>
    <xf numFmtId="1" fontId="89" fillId="29" borderId="0" xfId="0" applyNumberFormat="1" applyFont="1" applyFill="1" applyAlignment="1" applyProtection="1">
      <alignment horizontal="right"/>
      <protection locked="0"/>
    </xf>
    <xf numFmtId="0" fontId="89" fillId="29" borderId="0" xfId="0" applyFont="1" applyFill="1" applyAlignment="1" applyProtection="1">
      <alignment horizontal="right"/>
      <protection locked="0"/>
    </xf>
    <xf numFmtId="0" fontId="89" fillId="29" borderId="0" xfId="0" applyFont="1" applyFill="1" applyAlignment="1">
      <alignment horizontal="right"/>
    </xf>
    <xf numFmtId="0" fontId="88" fillId="29" borderId="0" xfId="0" applyFont="1" applyFill="1" applyAlignment="1">
      <alignment horizontal="center"/>
    </xf>
    <xf numFmtId="282" fontId="89" fillId="29" borderId="0" xfId="0" applyNumberFormat="1" applyFont="1" applyFill="1" applyAlignment="1" applyProtection="1">
      <alignment horizontal="right"/>
      <protection locked="0"/>
    </xf>
    <xf numFmtId="211" fontId="89" fillId="29" borderId="0" xfId="0" applyNumberFormat="1" applyFont="1" applyFill="1" applyAlignment="1">
      <alignment horizontal="left"/>
    </xf>
    <xf numFmtId="212" fontId="89" fillId="29" borderId="0" xfId="0" applyNumberFormat="1" applyFont="1" applyFill="1" applyAlignment="1">
      <alignment horizontal="left" shrinkToFit="1"/>
    </xf>
    <xf numFmtId="0" fontId="88" fillId="29" borderId="49" xfId="0" applyFont="1" applyFill="1" applyBorder="1" applyAlignment="1">
      <alignment horizontal="center"/>
    </xf>
    <xf numFmtId="0" fontId="88" fillId="29" borderId="3" xfId="0" applyFont="1" applyFill="1" applyBorder="1" applyAlignment="1">
      <alignment horizontal="center"/>
    </xf>
    <xf numFmtId="0" fontId="88" fillId="29" borderId="46" xfId="0" applyFont="1" applyFill="1" applyBorder="1" applyAlignment="1">
      <alignment horizontal="center"/>
    </xf>
    <xf numFmtId="170" fontId="89" fillId="29" borderId="0" xfId="0" applyNumberFormat="1" applyFont="1" applyFill="1" applyAlignment="1">
      <alignment horizontal="left"/>
    </xf>
    <xf numFmtId="0" fontId="89" fillId="29" borderId="0" xfId="0" applyFont="1" applyFill="1" applyAlignment="1">
      <alignment horizontal="left"/>
    </xf>
    <xf numFmtId="0" fontId="89" fillId="29" borderId="48" xfId="0" applyFont="1" applyFill="1" applyBorder="1" applyAlignment="1">
      <alignment horizontal="left"/>
    </xf>
    <xf numFmtId="170" fontId="89" fillId="29" borderId="0" xfId="7" applyNumberFormat="1" applyFont="1" applyFill="1" applyBorder="1" applyAlignment="1" applyProtection="1">
      <alignment horizontal="center"/>
    </xf>
    <xf numFmtId="170" fontId="89" fillId="29" borderId="48" xfId="7" applyNumberFormat="1" applyFont="1" applyFill="1" applyBorder="1" applyAlignment="1" applyProtection="1">
      <alignment horizontal="center"/>
    </xf>
    <xf numFmtId="0" fontId="86" fillId="29" borderId="48" xfId="0" applyFont="1" applyFill="1" applyBorder="1" applyProtection="1">
      <protection locked="0"/>
    </xf>
    <xf numFmtId="285" fontId="88" fillId="29" borderId="0" xfId="7" applyNumberFormat="1" applyFont="1" applyFill="1" applyBorder="1" applyAlignment="1" applyProtection="1">
      <alignment horizontal="right"/>
    </xf>
    <xf numFmtId="285" fontId="88" fillId="29" borderId="48" xfId="7" applyNumberFormat="1" applyFont="1" applyFill="1" applyBorder="1" applyAlignment="1" applyProtection="1">
      <alignment horizontal="right"/>
    </xf>
    <xf numFmtId="285" fontId="88" fillId="29" borderId="0" xfId="41" applyNumberFormat="1" applyFont="1" applyFill="1" applyBorder="1" applyAlignment="1" applyProtection="1">
      <alignment horizontal="right"/>
    </xf>
    <xf numFmtId="0" fontId="86" fillId="29" borderId="0" xfId="0" applyFont="1" applyFill="1" applyAlignment="1">
      <alignment horizontal="left"/>
    </xf>
    <xf numFmtId="285" fontId="89" fillId="29" borderId="0" xfId="7" applyNumberFormat="1" applyFont="1" applyFill="1" applyBorder="1" applyAlignment="1" applyProtection="1">
      <alignment horizontal="right" shrinkToFit="1"/>
    </xf>
    <xf numFmtId="0" fontId="86" fillId="29" borderId="48" xfId="0" applyFont="1" applyFill="1" applyBorder="1" applyAlignment="1">
      <alignment horizontal="center"/>
    </xf>
    <xf numFmtId="285" fontId="89" fillId="29" borderId="0" xfId="7" applyNumberFormat="1" applyFont="1" applyFill="1" applyBorder="1" applyAlignment="1" applyProtection="1">
      <alignment horizontal="left"/>
    </xf>
    <xf numFmtId="285" fontId="89" fillId="29" borderId="0" xfId="7" applyNumberFormat="1" applyFont="1" applyFill="1" applyBorder="1" applyAlignment="1" applyProtection="1">
      <alignment horizontal="right"/>
    </xf>
    <xf numFmtId="195" fontId="89" fillId="29" borderId="0" xfId="0" applyNumberFormat="1" applyFont="1" applyFill="1"/>
    <xf numFmtId="0" fontId="86" fillId="29" borderId="48" xfId="0" applyFont="1" applyFill="1" applyBorder="1" applyAlignment="1">
      <alignment horizontal="right"/>
    </xf>
    <xf numFmtId="285" fontId="89" fillId="29" borderId="48" xfId="7" applyNumberFormat="1" applyFont="1" applyFill="1" applyBorder="1" applyAlignment="1" applyProtection="1">
      <alignment horizontal="right"/>
    </xf>
    <xf numFmtId="288" fontId="88" fillId="33" borderId="3" xfId="0" applyNumberFormat="1" applyFont="1" applyFill="1" applyBorder="1"/>
    <xf numFmtId="288" fontId="88" fillId="33" borderId="4" xfId="0" applyNumberFormat="1" applyFont="1" applyFill="1" applyBorder="1"/>
    <xf numFmtId="195" fontId="89" fillId="29" borderId="48" xfId="0" applyNumberFormat="1" applyFont="1" applyFill="1" applyBorder="1" applyProtection="1">
      <protection locked="0"/>
    </xf>
    <xf numFmtId="288" fontId="88" fillId="33" borderId="0" xfId="0" applyNumberFormat="1" applyFont="1" applyFill="1"/>
    <xf numFmtId="309" fontId="89" fillId="29" borderId="0" xfId="0" applyNumberFormat="1" applyFont="1" applyFill="1"/>
    <xf numFmtId="285" fontId="89" fillId="29" borderId="0" xfId="0" applyNumberFormat="1" applyFont="1" applyFill="1" applyProtection="1">
      <protection locked="0"/>
    </xf>
    <xf numFmtId="285" fontId="89" fillId="29" borderId="0" xfId="0" applyNumberFormat="1" applyFont="1" applyFill="1" applyAlignment="1">
      <alignment horizontal="left"/>
    </xf>
    <xf numFmtId="195" fontId="89" fillId="29" borderId="0" xfId="0" applyNumberFormat="1" applyFont="1" applyFill="1" applyProtection="1">
      <protection locked="0"/>
    </xf>
    <xf numFmtId="309" fontId="88" fillId="29" borderId="0" xfId="0" applyNumberFormat="1" applyFont="1" applyFill="1"/>
    <xf numFmtId="288" fontId="88" fillId="29" borderId="0" xfId="0" applyNumberFormat="1" applyFont="1" applyFill="1"/>
    <xf numFmtId="285" fontId="88" fillId="29" borderId="0" xfId="0" applyNumberFormat="1" applyFont="1" applyFill="1"/>
    <xf numFmtId="285" fontId="89" fillId="29" borderId="48" xfId="0" applyNumberFormat="1" applyFont="1" applyFill="1" applyBorder="1" applyProtection="1">
      <protection locked="0"/>
    </xf>
    <xf numFmtId="309" fontId="89" fillId="29" borderId="48" xfId="0" applyNumberFormat="1" applyFont="1" applyFill="1" applyBorder="1"/>
    <xf numFmtId="285" fontId="88" fillId="33" borderId="3" xfId="0" applyNumberFormat="1" applyFont="1" applyFill="1" applyBorder="1"/>
    <xf numFmtId="309" fontId="88" fillId="29" borderId="4" xfId="0" applyNumberFormat="1" applyFont="1" applyFill="1" applyBorder="1"/>
    <xf numFmtId="309" fontId="88" fillId="33" borderId="3" xfId="0" applyNumberFormat="1" applyFont="1" applyFill="1" applyBorder="1"/>
    <xf numFmtId="285" fontId="88" fillId="33" borderId="4" xfId="0" applyNumberFormat="1" applyFont="1" applyFill="1" applyBorder="1"/>
    <xf numFmtId="285" fontId="88" fillId="33" borderId="0" xfId="0" applyNumberFormat="1" applyFont="1" applyFill="1"/>
    <xf numFmtId="270" fontId="89" fillId="29" borderId="0" xfId="41" applyNumberFormat="1" applyFont="1" applyFill="1" applyBorder="1" applyAlignment="1" applyProtection="1">
      <alignment horizontal="right"/>
    </xf>
    <xf numFmtId="270" fontId="88" fillId="29" borderId="55" xfId="41" applyNumberFormat="1" applyFont="1" applyFill="1" applyBorder="1" applyAlignment="1" applyProtection="1">
      <alignment horizontal="right"/>
    </xf>
    <xf numFmtId="166" fontId="89" fillId="29" borderId="0" xfId="7" applyNumberFormat="1" applyFont="1" applyFill="1" applyBorder="1" applyProtection="1"/>
    <xf numFmtId="10" fontId="88" fillId="29" borderId="0" xfId="7" applyNumberFormat="1" applyFont="1" applyFill="1" applyBorder="1" applyAlignment="1" applyProtection="1">
      <alignment horizontal="right"/>
    </xf>
    <xf numFmtId="10" fontId="88" fillId="29" borderId="59" xfId="7" applyNumberFormat="1" applyFont="1" applyFill="1" applyBorder="1" applyAlignment="1" applyProtection="1">
      <alignment horizontal="right"/>
    </xf>
    <xf numFmtId="10" fontId="88" fillId="29" borderId="57" xfId="7" applyNumberFormat="1" applyFont="1" applyFill="1" applyBorder="1" applyAlignment="1" applyProtection="1">
      <alignment horizontal="right"/>
    </xf>
    <xf numFmtId="10" fontId="88" fillId="29" borderId="55" xfId="7" applyNumberFormat="1" applyFont="1" applyFill="1" applyBorder="1" applyAlignment="1" applyProtection="1">
      <alignment horizontal="right"/>
    </xf>
    <xf numFmtId="10" fontId="88" fillId="29" borderId="56" xfId="7" applyNumberFormat="1" applyFont="1" applyFill="1" applyBorder="1" applyAlignment="1" applyProtection="1">
      <alignment horizontal="right"/>
    </xf>
    <xf numFmtId="200" fontId="89" fillId="29" borderId="57" xfId="7" applyNumberFormat="1" applyFont="1" applyFill="1" applyBorder="1" applyAlignment="1" applyProtection="1">
      <alignment horizontal="right" shrinkToFit="1"/>
    </xf>
    <xf numFmtId="200" fontId="89" fillId="29" borderId="55" xfId="7" applyNumberFormat="1" applyFont="1" applyFill="1" applyBorder="1" applyAlignment="1" applyProtection="1">
      <alignment horizontal="right" shrinkToFit="1"/>
    </xf>
    <xf numFmtId="200" fontId="89" fillId="29" borderId="56" xfId="7" applyNumberFormat="1" applyFont="1" applyFill="1" applyBorder="1" applyAlignment="1" applyProtection="1">
      <alignment horizontal="right" shrinkToFit="1"/>
    </xf>
    <xf numFmtId="10" fontId="88" fillId="29" borderId="60" xfId="7" applyNumberFormat="1" applyFont="1" applyFill="1" applyBorder="1" applyAlignment="1" applyProtection="1">
      <alignment horizontal="center"/>
    </xf>
    <xf numFmtId="0" fontId="89" fillId="29" borderId="60" xfId="0" applyFont="1" applyFill="1" applyBorder="1" applyProtection="1">
      <protection locked="0"/>
    </xf>
    <xf numFmtId="0" fontId="89" fillId="29" borderId="71" xfId="0" applyFont="1" applyFill="1" applyBorder="1" applyProtection="1">
      <protection locked="0"/>
    </xf>
    <xf numFmtId="0" fontId="89" fillId="29" borderId="0" xfId="0" applyFont="1" applyFill="1" applyProtection="1">
      <protection locked="0"/>
    </xf>
    <xf numFmtId="200" fontId="88" fillId="29" borderId="49" xfId="7" applyNumberFormat="1" applyFont="1" applyFill="1" applyBorder="1" applyAlignment="1" applyProtection="1">
      <alignment horizontal="right" shrinkToFit="1"/>
    </xf>
    <xf numFmtId="200" fontId="88" fillId="29" borderId="3" xfId="7" applyNumberFormat="1" applyFont="1" applyFill="1" applyBorder="1" applyAlignment="1" applyProtection="1">
      <alignment horizontal="right" shrinkToFit="1"/>
    </xf>
    <xf numFmtId="200" fontId="88" fillId="29" borderId="46" xfId="7" applyNumberFormat="1" applyFont="1" applyFill="1" applyBorder="1" applyAlignment="1" applyProtection="1">
      <alignment horizontal="right" shrinkToFit="1"/>
    </xf>
    <xf numFmtId="173" fontId="88" fillId="29" borderId="57" xfId="7" applyNumberFormat="1" applyFont="1" applyFill="1" applyBorder="1" applyAlignment="1" applyProtection="1">
      <alignment horizontal="right" shrinkToFit="1"/>
    </xf>
    <xf numFmtId="173" fontId="88" fillId="29" borderId="55" xfId="7" applyNumberFormat="1" applyFont="1" applyFill="1" applyBorder="1" applyAlignment="1" applyProtection="1">
      <alignment horizontal="right" shrinkToFit="1"/>
    </xf>
    <xf numFmtId="173" fontId="88" fillId="29" borderId="56" xfId="7" applyNumberFormat="1" applyFont="1" applyFill="1" applyBorder="1" applyAlignment="1" applyProtection="1">
      <alignment horizontal="right" shrinkToFit="1"/>
    </xf>
    <xf numFmtId="10" fontId="89" fillId="29" borderId="57" xfId="41" applyNumberFormat="1" applyFont="1" applyFill="1" applyBorder="1" applyAlignment="1" applyProtection="1">
      <alignment horizontal="right" shrinkToFit="1"/>
    </xf>
    <xf numFmtId="10" fontId="89" fillId="29" borderId="55" xfId="41" applyNumberFormat="1" applyFont="1" applyFill="1" applyBorder="1" applyAlignment="1" applyProtection="1">
      <alignment horizontal="right" shrinkToFit="1"/>
    </xf>
    <xf numFmtId="10" fontId="89" fillId="29" borderId="56" xfId="41" applyNumberFormat="1" applyFont="1" applyFill="1" applyBorder="1" applyAlignment="1" applyProtection="1">
      <alignment horizontal="right" shrinkToFit="1"/>
    </xf>
    <xf numFmtId="166" fontId="89" fillId="29" borderId="60" xfId="7" applyNumberFormat="1" applyFont="1" applyFill="1" applyBorder="1" applyProtection="1"/>
    <xf numFmtId="270" fontId="88" fillId="29" borderId="55" xfId="41" applyNumberFormat="1" applyFont="1" applyFill="1" applyBorder="1" applyAlignment="1" applyProtection="1"/>
    <xf numFmtId="10" fontId="89" fillId="29" borderId="0" xfId="41" applyNumberFormat="1" applyFont="1" applyFill="1" applyBorder="1" applyAlignment="1" applyProtection="1"/>
    <xf numFmtId="256" fontId="89" fillId="29" borderId="0" xfId="0" applyNumberFormat="1" applyFont="1" applyFill="1"/>
    <xf numFmtId="169" fontId="89" fillId="29" borderId="0" xfId="41" applyNumberFormat="1" applyFont="1" applyFill="1" applyBorder="1" applyProtection="1">
      <protection locked="0"/>
    </xf>
    <xf numFmtId="197" fontId="89" fillId="29" borderId="0" xfId="7" applyNumberFormat="1" applyFont="1" applyFill="1" applyBorder="1" applyProtection="1"/>
    <xf numFmtId="270" fontId="89" fillId="29" borderId="0" xfId="7" applyNumberFormat="1" applyFont="1" applyFill="1" applyBorder="1" applyAlignment="1" applyProtection="1">
      <alignment horizontal="right"/>
    </xf>
    <xf numFmtId="173" fontId="89" fillId="29" borderId="0" xfId="0" applyNumberFormat="1" applyFont="1" applyFill="1" applyProtection="1">
      <protection locked="0"/>
    </xf>
    <xf numFmtId="166" fontId="89" fillId="29" borderId="0" xfId="7" applyNumberFormat="1" applyFont="1" applyFill="1" applyBorder="1" applyAlignment="1" applyProtection="1">
      <alignment horizontal="left"/>
    </xf>
    <xf numFmtId="166" fontId="89" fillId="29" borderId="0" xfId="7" applyNumberFormat="1" applyFont="1" applyFill="1" applyBorder="1" applyAlignment="1" applyProtection="1"/>
    <xf numFmtId="270" fontId="89" fillId="29" borderId="60" xfId="41" applyNumberFormat="1" applyFont="1" applyFill="1" applyBorder="1" applyAlignment="1" applyProtection="1">
      <alignment horizontal="right"/>
    </xf>
    <xf numFmtId="270" fontId="88" fillId="29" borderId="0" xfId="41" applyNumberFormat="1" applyFont="1" applyFill="1" applyBorder="1" applyAlignment="1" applyProtection="1"/>
    <xf numFmtId="0" fontId="89" fillId="29" borderId="60" xfId="0" applyFont="1" applyFill="1" applyBorder="1"/>
    <xf numFmtId="0" fontId="89" fillId="29" borderId="59" xfId="0" applyFont="1" applyFill="1" applyBorder="1"/>
    <xf numFmtId="10" fontId="89" fillId="29" borderId="76" xfId="41" applyNumberFormat="1" applyFont="1" applyFill="1" applyBorder="1" applyAlignment="1" applyProtection="1">
      <alignment horizontal="right" shrinkToFit="1"/>
    </xf>
    <xf numFmtId="10" fontId="89" fillId="29" borderId="77" xfId="41" applyNumberFormat="1" applyFont="1" applyFill="1" applyBorder="1" applyAlignment="1" applyProtection="1">
      <alignment horizontal="right" shrinkToFit="1"/>
    </xf>
    <xf numFmtId="10" fontId="89" fillId="29" borderId="78" xfId="41" applyNumberFormat="1" applyFont="1" applyFill="1" applyBorder="1" applyAlignment="1" applyProtection="1">
      <alignment horizontal="right" shrinkToFit="1"/>
    </xf>
    <xf numFmtId="10" fontId="89" fillId="29" borderId="73" xfId="41" applyNumberFormat="1" applyFont="1" applyFill="1" applyBorder="1" applyAlignment="1" applyProtection="1">
      <alignment horizontal="right" shrinkToFit="1"/>
    </xf>
    <xf numFmtId="10" fontId="89" fillId="29" borderId="74" xfId="41" applyNumberFormat="1" applyFont="1" applyFill="1" applyBorder="1" applyAlignment="1" applyProtection="1">
      <alignment horizontal="right" shrinkToFit="1"/>
    </xf>
    <xf numFmtId="10" fontId="89" fillId="29" borderId="75" xfId="41" applyNumberFormat="1" applyFont="1" applyFill="1" applyBorder="1" applyAlignment="1" applyProtection="1">
      <alignment horizontal="right" shrinkToFit="1"/>
    </xf>
    <xf numFmtId="200" fontId="89" fillId="29" borderId="72" xfId="7" applyNumberFormat="1" applyFont="1" applyFill="1" applyBorder="1" applyAlignment="1" applyProtection="1">
      <alignment horizontal="right" shrinkToFit="1"/>
    </xf>
    <xf numFmtId="236" fontId="89" fillId="29" borderId="0" xfId="0" applyNumberFormat="1" applyFont="1" applyFill="1" applyProtection="1">
      <protection locked="0"/>
    </xf>
    <xf numFmtId="43" fontId="89" fillId="29" borderId="0" xfId="7" applyFont="1" applyFill="1" applyBorder="1" applyAlignment="1" applyProtection="1">
      <alignment horizontal="right"/>
      <protection locked="0"/>
    </xf>
    <xf numFmtId="0" fontId="89" fillId="29" borderId="0" xfId="7" applyNumberFormat="1" applyFont="1" applyFill="1" applyBorder="1" applyAlignment="1" applyProtection="1">
      <alignment horizontal="left"/>
    </xf>
    <xf numFmtId="0" fontId="88" fillId="29" borderId="4" xfId="7" applyNumberFormat="1" applyFont="1" applyFill="1" applyBorder="1" applyAlignment="1" applyProtection="1">
      <alignment horizontal="left"/>
    </xf>
    <xf numFmtId="0" fontId="89" fillId="29" borderId="48" xfId="7" applyNumberFormat="1" applyFont="1" applyFill="1" applyBorder="1" applyAlignment="1" applyProtection="1">
      <alignment horizontal="left"/>
    </xf>
    <xf numFmtId="217" fontId="106" fillId="29" borderId="0" xfId="41" applyNumberFormat="1" applyFont="1" applyFill="1" applyBorder="1" applyAlignment="1" applyProtection="1">
      <alignment horizontal="left"/>
    </xf>
    <xf numFmtId="208" fontId="89" fillId="29" borderId="0" xfId="0" applyNumberFormat="1" applyFont="1" applyFill="1"/>
    <xf numFmtId="173" fontId="88" fillId="29" borderId="0" xfId="0" applyNumberFormat="1" applyFont="1" applyFill="1"/>
    <xf numFmtId="217" fontId="106" fillId="29" borderId="0" xfId="41" applyNumberFormat="1" applyFont="1" applyFill="1" applyBorder="1" applyAlignment="1" applyProtection="1">
      <alignment horizontal="right"/>
    </xf>
    <xf numFmtId="173" fontId="89" fillId="29" borderId="48" xfId="0" applyNumberFormat="1" applyFont="1" applyFill="1" applyBorder="1"/>
    <xf numFmtId="173" fontId="89" fillId="29" borderId="4" xfId="0" applyNumberFormat="1" applyFont="1" applyFill="1" applyBorder="1"/>
    <xf numFmtId="200" fontId="89" fillId="29" borderId="79" xfId="7" applyNumberFormat="1" applyFont="1" applyFill="1" applyBorder="1" applyAlignment="1" applyProtection="1">
      <alignment horizontal="right" shrinkToFit="1"/>
    </xf>
    <xf numFmtId="200" fontId="89" fillId="29" borderId="73" xfId="7" applyNumberFormat="1" applyFont="1" applyFill="1" applyBorder="1" applyAlignment="1" applyProtection="1">
      <alignment horizontal="right" shrinkToFit="1"/>
    </xf>
    <xf numFmtId="200" fontId="89" fillId="29" borderId="74" xfId="7" applyNumberFormat="1" applyFont="1" applyFill="1" applyBorder="1" applyAlignment="1" applyProtection="1">
      <alignment horizontal="right" shrinkToFit="1"/>
    </xf>
    <xf numFmtId="200" fontId="89" fillId="29" borderId="75" xfId="7" applyNumberFormat="1" applyFont="1" applyFill="1" applyBorder="1" applyAlignment="1" applyProtection="1">
      <alignment horizontal="right" shrinkToFit="1"/>
    </xf>
    <xf numFmtId="200" fontId="89" fillId="29" borderId="76" xfId="7" applyNumberFormat="1" applyFont="1" applyFill="1" applyBorder="1" applyAlignment="1" applyProtection="1">
      <alignment horizontal="right" shrinkToFit="1"/>
    </xf>
    <xf numFmtId="200" fontId="89" fillId="29" borderId="77" xfId="7" applyNumberFormat="1" applyFont="1" applyFill="1" applyBorder="1" applyAlignment="1" applyProtection="1">
      <alignment horizontal="right" shrinkToFit="1"/>
    </xf>
    <xf numFmtId="200" fontId="89" fillId="29" borderId="78" xfId="7" applyNumberFormat="1" applyFont="1" applyFill="1" applyBorder="1" applyAlignment="1" applyProtection="1">
      <alignment horizontal="right" shrinkToFit="1"/>
    </xf>
    <xf numFmtId="0" fontId="89" fillId="29" borderId="60" xfId="7" applyNumberFormat="1" applyFont="1" applyFill="1" applyBorder="1" applyAlignment="1" applyProtection="1">
      <alignment horizontal="right"/>
    </xf>
    <xf numFmtId="0" fontId="89" fillId="29" borderId="71" xfId="7" applyNumberFormat="1" applyFont="1" applyFill="1" applyBorder="1" applyAlignment="1" applyProtection="1">
      <alignment horizontal="right"/>
    </xf>
    <xf numFmtId="166" fontId="89" fillId="29" borderId="60" xfId="7" applyNumberFormat="1" applyFont="1" applyFill="1" applyBorder="1" applyAlignment="1" applyProtection="1"/>
    <xf numFmtId="10" fontId="89" fillId="29" borderId="79" xfId="41" applyNumberFormat="1" applyFont="1" applyFill="1" applyBorder="1" applyAlignment="1" applyProtection="1">
      <alignment horizontal="right" shrinkToFit="1"/>
    </xf>
    <xf numFmtId="10" fontId="89" fillId="29" borderId="72" xfId="41" applyNumberFormat="1" applyFont="1" applyFill="1" applyBorder="1" applyAlignment="1" applyProtection="1">
      <alignment horizontal="right" shrinkToFit="1"/>
    </xf>
    <xf numFmtId="10" fontId="88" fillId="29" borderId="49" xfId="41" applyNumberFormat="1" applyFont="1" applyFill="1" applyBorder="1" applyAlignment="1" applyProtection="1">
      <alignment horizontal="right" shrinkToFit="1"/>
    </xf>
    <xf numFmtId="10" fontId="88" fillId="29" borderId="3" xfId="41" applyNumberFormat="1" applyFont="1" applyFill="1" applyBorder="1" applyAlignment="1" applyProtection="1">
      <alignment horizontal="right" shrinkToFit="1"/>
    </xf>
    <xf numFmtId="10" fontId="88" fillId="29" borderId="46" xfId="41" applyNumberFormat="1" applyFont="1" applyFill="1" applyBorder="1" applyAlignment="1" applyProtection="1">
      <alignment horizontal="right" shrinkToFit="1"/>
    </xf>
    <xf numFmtId="270" fontId="89" fillId="29" borderId="60" xfId="7" applyNumberFormat="1" applyFont="1" applyFill="1" applyBorder="1" applyAlignment="1" applyProtection="1">
      <alignment horizontal="right"/>
      <protection locked="0"/>
    </xf>
    <xf numFmtId="0" fontId="86" fillId="29" borderId="48" xfId="0" applyFont="1" applyFill="1" applyBorder="1" applyAlignment="1">
      <alignment horizontal="left"/>
    </xf>
    <xf numFmtId="0" fontId="89" fillId="29" borderId="0" xfId="7" applyNumberFormat="1" applyFont="1" applyFill="1" applyBorder="1" applyAlignment="1" applyProtection="1">
      <alignment horizontal="left" shrinkToFit="1"/>
    </xf>
    <xf numFmtId="170" fontId="89" fillId="29" borderId="0" xfId="7" applyNumberFormat="1" applyFont="1" applyFill="1" applyBorder="1" applyAlignment="1" applyProtection="1">
      <alignment horizontal="left" shrinkToFit="1"/>
    </xf>
    <xf numFmtId="173" fontId="89" fillId="29" borderId="0" xfId="7" applyNumberFormat="1" applyFont="1" applyFill="1" applyBorder="1" applyAlignment="1" applyProtection="1">
      <alignment horizontal="left" shrinkToFit="1"/>
    </xf>
    <xf numFmtId="9" fontId="89" fillId="29" borderId="0" xfId="41" applyFont="1" applyFill="1" applyBorder="1" applyAlignment="1" applyProtection="1">
      <alignment horizontal="left" shrinkToFit="1"/>
    </xf>
    <xf numFmtId="232" fontId="89" fillId="29" borderId="0" xfId="7" applyNumberFormat="1" applyFont="1" applyFill="1" applyBorder="1" applyAlignment="1" applyProtection="1">
      <alignment horizontal="left" shrinkToFit="1"/>
    </xf>
    <xf numFmtId="170" fontId="89" fillId="29" borderId="0" xfId="7" applyNumberFormat="1" applyFont="1" applyFill="1" applyBorder="1" applyAlignment="1" applyProtection="1">
      <alignment horizontal="center" shrinkToFit="1"/>
    </xf>
    <xf numFmtId="0" fontId="89" fillId="29" borderId="0" xfId="0" applyFont="1" applyFill="1" applyAlignment="1" applyProtection="1">
      <alignment shrinkToFit="1"/>
      <protection locked="0"/>
    </xf>
    <xf numFmtId="251" fontId="89" fillId="29" borderId="0" xfId="7" applyNumberFormat="1" applyFont="1" applyFill="1" applyBorder="1" applyAlignment="1" applyProtection="1">
      <alignment horizontal="center" shrinkToFit="1"/>
    </xf>
    <xf numFmtId="173" fontId="89" fillId="29" borderId="0" xfId="7" applyNumberFormat="1" applyFont="1" applyFill="1" applyBorder="1" applyAlignment="1" applyProtection="1">
      <alignment horizontal="right" shrinkToFit="1"/>
    </xf>
    <xf numFmtId="9" fontId="89" fillId="29" borderId="0" xfId="41" applyFont="1" applyFill="1" applyBorder="1" applyAlignment="1" applyProtection="1">
      <alignment horizontal="center" shrinkToFit="1"/>
    </xf>
    <xf numFmtId="0" fontId="89" fillId="29" borderId="0" xfId="7" applyNumberFormat="1" applyFont="1" applyFill="1" applyBorder="1" applyAlignment="1" applyProtection="1">
      <alignment horizontal="center" shrinkToFit="1"/>
    </xf>
    <xf numFmtId="1" fontId="36" fillId="36" borderId="0" xfId="7" applyNumberFormat="1" applyFont="1" applyFill="1" applyAlignment="1" applyProtection="1">
      <alignment horizontal="right"/>
    </xf>
    <xf numFmtId="166" fontId="33" fillId="37" borderId="0" xfId="7" applyNumberFormat="1" applyFont="1" applyFill="1" applyBorder="1" applyProtection="1"/>
    <xf numFmtId="182" fontId="35" fillId="38" borderId="12" xfId="0" applyNumberFormat="1" applyFont="1" applyFill="1" applyBorder="1" applyAlignment="1">
      <alignment horizontal="right"/>
    </xf>
    <xf numFmtId="180" fontId="36" fillId="36" borderId="0" xfId="7" applyNumberFormat="1" applyFont="1" applyFill="1" applyAlignment="1" applyProtection="1">
      <alignment horizontal="right"/>
    </xf>
    <xf numFmtId="317" fontId="33" fillId="0" borderId="0" xfId="7" applyNumberFormat="1" applyFont="1" applyFill="1" applyBorder="1" applyAlignment="1" applyProtection="1">
      <alignment horizontal="right"/>
    </xf>
    <xf numFmtId="321" fontId="33" fillId="0" borderId="0" xfId="7" applyNumberFormat="1" applyFont="1" applyFill="1" applyBorder="1" applyAlignment="1" applyProtection="1">
      <alignment horizontal="right"/>
    </xf>
    <xf numFmtId="173" fontId="41" fillId="40" borderId="11" xfId="0" applyNumberFormat="1" applyFont="1" applyFill="1" applyBorder="1" applyAlignment="1">
      <alignment horizontal="center"/>
    </xf>
    <xf numFmtId="270" fontId="38" fillId="40" borderId="32" xfId="0" applyNumberFormat="1" applyFont="1" applyFill="1" applyBorder="1" applyAlignment="1">
      <alignment horizontal="center"/>
    </xf>
    <xf numFmtId="270" fontId="38" fillId="40" borderId="31" xfId="0" applyNumberFormat="1" applyFont="1" applyFill="1" applyBorder="1" applyAlignment="1">
      <alignment horizontal="center"/>
    </xf>
    <xf numFmtId="317" fontId="33" fillId="0" borderId="0" xfId="0" applyNumberFormat="1" applyFont="1" applyAlignment="1">
      <alignment horizontal="right"/>
    </xf>
    <xf numFmtId="321" fontId="33" fillId="0" borderId="0" xfId="0" applyNumberFormat="1" applyFont="1" applyAlignment="1">
      <alignment horizontal="right"/>
    </xf>
    <xf numFmtId="317" fontId="33" fillId="0" borderId="0" xfId="0" applyNumberFormat="1" applyFont="1"/>
    <xf numFmtId="170" fontId="39" fillId="38" borderId="7" xfId="7" applyNumberFormat="1" applyFont="1" applyFill="1" applyBorder="1" applyAlignment="1" applyProtection="1">
      <alignment horizontal="center"/>
    </xf>
    <xf numFmtId="180" fontId="36" fillId="36" borderId="0" xfId="7" applyNumberFormat="1" applyFont="1" applyFill="1" applyAlignment="1">
      <alignment horizontal="right"/>
    </xf>
    <xf numFmtId="317" fontId="33" fillId="0" borderId="0" xfId="7" applyNumberFormat="1" applyFont="1" applyFill="1" applyBorder="1" applyAlignment="1">
      <alignment horizontal="right"/>
    </xf>
    <xf numFmtId="0" fontId="35" fillId="38" borderId="12" xfId="0" applyFont="1" applyFill="1" applyBorder="1" applyAlignment="1">
      <alignment horizontal="center"/>
    </xf>
    <xf numFmtId="0" fontId="121" fillId="27" borderId="0" xfId="0" applyFont="1" applyFill="1"/>
    <xf numFmtId="285" fontId="89" fillId="30" borderId="0" xfId="0" applyNumberFormat="1" applyFont="1" applyFill="1"/>
    <xf numFmtId="200" fontId="89" fillId="30" borderId="0" xfId="8" quotePrefix="1" applyNumberFormat="1" applyFont="1" applyFill="1" applyBorder="1" applyAlignment="1" applyProtection="1">
      <alignment vertical="top"/>
    </xf>
    <xf numFmtId="200" fontId="89" fillId="30" borderId="0" xfId="8" quotePrefix="1" applyNumberFormat="1" applyFont="1" applyFill="1" applyBorder="1" applyAlignment="1" applyProtection="1">
      <alignment horizontal="right" vertical="center"/>
    </xf>
    <xf numFmtId="9" fontId="33" fillId="0" borderId="0" xfId="0" applyNumberFormat="1" applyFont="1" applyAlignment="1">
      <alignment horizontal="right"/>
    </xf>
    <xf numFmtId="0" fontId="33" fillId="41" borderId="0" xfId="0" applyFont="1" applyFill="1"/>
    <xf numFmtId="43" fontId="33" fillId="0" borderId="0" xfId="7" applyFont="1" applyFill="1" applyBorder="1" applyAlignment="1" applyProtection="1"/>
    <xf numFmtId="166" fontId="33" fillId="41" borderId="0" xfId="7" applyNumberFormat="1" applyFont="1" applyFill="1" applyBorder="1" applyProtection="1"/>
    <xf numFmtId="0" fontId="33" fillId="41" borderId="0" xfId="0" applyFont="1" applyFill="1" applyAlignment="1">
      <alignment horizontal="right"/>
    </xf>
    <xf numFmtId="0" fontId="122" fillId="0" borderId="0" xfId="0" applyFont="1"/>
    <xf numFmtId="0" fontId="33" fillId="42" borderId="0" xfId="0" applyFont="1" applyFill="1"/>
    <xf numFmtId="166" fontId="33" fillId="42" borderId="0" xfId="7" applyNumberFormat="1" applyFont="1" applyFill="1" applyBorder="1" applyProtection="1"/>
    <xf numFmtId="0" fontId="2" fillId="4" borderId="0" xfId="22"/>
    <xf numFmtId="166" fontId="37" fillId="0" borderId="4" xfId="7" applyNumberFormat="1" applyFont="1" applyBorder="1" applyProtection="1"/>
    <xf numFmtId="0" fontId="37" fillId="0" borderId="4" xfId="0" applyFont="1" applyBorder="1"/>
    <xf numFmtId="186" fontId="37" fillId="0" borderId="4" xfId="7" applyNumberFormat="1" applyFont="1" applyFill="1" applyBorder="1" applyAlignment="1" applyProtection="1">
      <alignment horizontal="center"/>
    </xf>
    <xf numFmtId="186" fontId="37" fillId="0" borderId="4" xfId="7" applyNumberFormat="1" applyFont="1" applyFill="1" applyBorder="1" applyAlignment="1" applyProtection="1">
      <alignment horizontal="right"/>
    </xf>
    <xf numFmtId="166" fontId="33" fillId="0" borderId="0" xfId="7" applyNumberFormat="1" applyFont="1" applyFill="1" applyBorder="1" applyAlignment="1" applyProtection="1">
      <alignment horizontal="right" indent="2"/>
    </xf>
    <xf numFmtId="186" fontId="33" fillId="39" borderId="0" xfId="7" applyNumberFormat="1" applyFont="1" applyFill="1" applyBorder="1" applyAlignment="1" applyProtection="1">
      <alignment horizontal="center"/>
    </xf>
    <xf numFmtId="186" fontId="33" fillId="28" borderId="0" xfId="7" applyNumberFormat="1" applyFont="1" applyFill="1" applyBorder="1" applyAlignment="1" applyProtection="1">
      <alignment horizontal="center"/>
    </xf>
    <xf numFmtId="166" fontId="37" fillId="0" borderId="0" xfId="7" applyNumberFormat="1" applyFont="1" applyFill="1" applyBorder="1" applyAlignment="1" applyProtection="1">
      <alignment horizontal="left"/>
    </xf>
    <xf numFmtId="166" fontId="33" fillId="0" borderId="0" xfId="7" applyNumberFormat="1" applyFont="1" applyFill="1" applyBorder="1" applyAlignment="1" applyProtection="1">
      <alignment horizontal="left"/>
    </xf>
    <xf numFmtId="186" fontId="33" fillId="0" borderId="0" xfId="7" applyNumberFormat="1" applyFont="1" applyFill="1" applyBorder="1" applyAlignment="1" applyProtection="1"/>
    <xf numFmtId="49" fontId="124" fillId="0" borderId="0" xfId="7" applyNumberFormat="1" applyFont="1" applyFill="1" applyBorder="1" applyAlignment="1" applyProtection="1">
      <alignment horizontal="left"/>
    </xf>
    <xf numFmtId="49" fontId="125" fillId="0" borderId="0" xfId="7" applyNumberFormat="1" applyFont="1" applyFill="1" applyBorder="1" applyAlignment="1" applyProtection="1">
      <alignment horizontal="left"/>
    </xf>
    <xf numFmtId="166" fontId="123" fillId="0" borderId="0" xfId="66" applyNumberFormat="1" applyFill="1" applyBorder="1" applyProtection="1"/>
    <xf numFmtId="0" fontId="124" fillId="0" borderId="0" xfId="0" applyFont="1"/>
    <xf numFmtId="166" fontId="37" fillId="0" borderId="0" xfId="7" applyNumberFormat="1" applyFont="1" applyFill="1" applyBorder="1" applyProtection="1"/>
    <xf numFmtId="166" fontId="37" fillId="0" borderId="4" xfId="7" applyNumberFormat="1" applyFont="1" applyFill="1" applyBorder="1" applyProtection="1"/>
    <xf numFmtId="0" fontId="37" fillId="0" borderId="4" xfId="0" applyFont="1" applyBorder="1" applyAlignment="1">
      <alignment horizontal="center"/>
    </xf>
    <xf numFmtId="321" fontId="37" fillId="0" borderId="4" xfId="7" applyNumberFormat="1" applyFont="1" applyFill="1" applyBorder="1" applyAlignment="1" applyProtection="1">
      <alignment horizontal="right"/>
    </xf>
    <xf numFmtId="317" fontId="37" fillId="0" borderId="4" xfId="7" applyNumberFormat="1" applyFont="1" applyFill="1" applyBorder="1" applyAlignment="1" applyProtection="1">
      <alignment horizontal="right"/>
    </xf>
    <xf numFmtId="166" fontId="124" fillId="0" borderId="0" xfId="7" applyNumberFormat="1" applyFont="1" applyFill="1" applyBorder="1" applyProtection="1"/>
    <xf numFmtId="0" fontId="38" fillId="35" borderId="0" xfId="0" applyFont="1" applyFill="1"/>
    <xf numFmtId="0" fontId="33" fillId="6" borderId="38" xfId="0" applyFont="1" applyFill="1" applyBorder="1"/>
    <xf numFmtId="312" fontId="33" fillId="0" borderId="5" xfId="8" applyNumberFormat="1" applyFont="1" applyFill="1" applyBorder="1" applyProtection="1"/>
    <xf numFmtId="0" fontId="33" fillId="6" borderId="13" xfId="0" applyFont="1" applyFill="1" applyBorder="1"/>
    <xf numFmtId="206" fontId="37" fillId="0" borderId="8" xfId="0" applyNumberFormat="1" applyFont="1" applyBorder="1" applyAlignment="1">
      <alignment horizontal="center"/>
    </xf>
    <xf numFmtId="234" fontId="33" fillId="0" borderId="0" xfId="0" applyNumberFormat="1" applyFont="1" applyAlignment="1">
      <alignment horizontal="right"/>
    </xf>
    <xf numFmtId="0" fontId="33" fillId="43" borderId="0" xfId="0" applyFont="1" applyFill="1"/>
    <xf numFmtId="166" fontId="33" fillId="43" borderId="0" xfId="7" applyNumberFormat="1" applyFont="1" applyFill="1" applyBorder="1" applyProtection="1"/>
    <xf numFmtId="200" fontId="43" fillId="26" borderId="132" xfId="61" applyNumberFormat="1" applyBorder="1">
      <alignment horizontal="right"/>
      <protection locked="0"/>
    </xf>
    <xf numFmtId="166" fontId="41" fillId="0" borderId="4" xfId="7" applyNumberFormat="1" applyFont="1" applyBorder="1" applyProtection="1"/>
    <xf numFmtId="166" fontId="38" fillId="0" borderId="4" xfId="7" applyNumberFormat="1" applyFont="1" applyFill="1" applyBorder="1" applyAlignment="1" applyProtection="1">
      <alignment horizontal="center"/>
    </xf>
    <xf numFmtId="200" fontId="41" fillId="0" borderId="4" xfId="7" applyNumberFormat="1" applyFont="1" applyFill="1" applyBorder="1" applyAlignment="1" applyProtection="1">
      <alignment horizontal="center"/>
    </xf>
    <xf numFmtId="0" fontId="2" fillId="0" borderId="0" xfId="67"/>
    <xf numFmtId="0" fontId="126" fillId="0" borderId="0" xfId="68"/>
    <xf numFmtId="0" fontId="127" fillId="44" borderId="133" xfId="67" applyFont="1" applyFill="1" applyBorder="1" applyAlignment="1">
      <alignment horizontal="left" vertical="center" wrapText="1" readingOrder="1"/>
    </xf>
    <xf numFmtId="0" fontId="2" fillId="27" borderId="134" xfId="67" applyFill="1" applyBorder="1"/>
    <xf numFmtId="0" fontId="10" fillId="45" borderId="0" xfId="67" applyFont="1" applyFill="1"/>
    <xf numFmtId="0" fontId="2" fillId="45" borderId="0" xfId="67" applyFill="1"/>
    <xf numFmtId="0" fontId="10" fillId="0" borderId="0" xfId="67" applyFont="1"/>
    <xf numFmtId="0" fontId="127" fillId="44" borderId="135" xfId="67" applyFont="1" applyFill="1" applyBorder="1" applyAlignment="1">
      <alignment horizontal="left" vertical="center" wrapText="1" readingOrder="1"/>
    </xf>
    <xf numFmtId="0" fontId="127" fillId="44" borderId="135" xfId="67" applyFont="1" applyFill="1" applyBorder="1" applyAlignment="1">
      <alignment horizontal="right" vertical="center" wrapText="1" readingOrder="1"/>
    </xf>
    <xf numFmtId="0" fontId="128" fillId="44" borderId="136" xfId="67" applyFont="1" applyFill="1" applyBorder="1" applyAlignment="1">
      <alignment vertical="top" wrapText="1"/>
    </xf>
    <xf numFmtId="17" fontId="127" fillId="44" borderId="136" xfId="67" applyNumberFormat="1" applyFont="1" applyFill="1" applyBorder="1" applyAlignment="1">
      <alignment horizontal="right" vertical="center" wrapText="1" readingOrder="1"/>
    </xf>
    <xf numFmtId="0" fontId="129" fillId="0" borderId="136" xfId="67" applyFont="1" applyBorder="1" applyAlignment="1">
      <alignment horizontal="left" vertical="center" wrapText="1" readingOrder="1"/>
    </xf>
    <xf numFmtId="322" fontId="129" fillId="0" borderId="136" xfId="67" applyNumberFormat="1" applyFont="1" applyBorder="1" applyAlignment="1">
      <alignment horizontal="right" wrapText="1" readingOrder="1"/>
    </xf>
    <xf numFmtId="0" fontId="130" fillId="30" borderId="136" xfId="67" applyFont="1" applyFill="1" applyBorder="1" applyAlignment="1">
      <alignment horizontal="left" vertical="center" wrapText="1" readingOrder="1"/>
    </xf>
    <xf numFmtId="322" fontId="130" fillId="29" borderId="136" xfId="67" applyNumberFormat="1" applyFont="1" applyFill="1" applyBorder="1" applyAlignment="1">
      <alignment horizontal="right" wrapText="1" readingOrder="1"/>
    </xf>
    <xf numFmtId="0" fontId="2" fillId="44" borderId="0" xfId="67" applyFill="1"/>
    <xf numFmtId="10" fontId="131" fillId="44" borderId="0" xfId="67" applyNumberFormat="1" applyFont="1" applyFill="1" applyAlignment="1">
      <alignment horizontal="center" wrapText="1" readingOrder="1"/>
    </xf>
    <xf numFmtId="0" fontId="130" fillId="29" borderId="136" xfId="67" applyFont="1" applyFill="1" applyBorder="1" applyAlignment="1">
      <alignment horizontal="left" vertical="center" wrapText="1" readingOrder="1"/>
    </xf>
    <xf numFmtId="322" fontId="129" fillId="0" borderId="136" xfId="67" applyNumberFormat="1" applyFont="1" applyBorder="1" applyAlignment="1">
      <alignment horizontal="center" wrapText="1" readingOrder="1"/>
    </xf>
    <xf numFmtId="322" fontId="130" fillId="0" borderId="136" xfId="67" applyNumberFormat="1" applyFont="1" applyBorder="1" applyAlignment="1">
      <alignment horizontal="center" wrapText="1" readingOrder="1"/>
    </xf>
    <xf numFmtId="322" fontId="130" fillId="30" borderId="136" xfId="67" applyNumberFormat="1" applyFont="1" applyFill="1" applyBorder="1" applyAlignment="1">
      <alignment horizontal="right" vertical="center" wrapText="1" readingOrder="1"/>
    </xf>
    <xf numFmtId="173" fontId="131" fillId="44" borderId="0" xfId="67" applyNumberFormat="1" applyFont="1" applyFill="1" applyAlignment="1">
      <alignment horizontal="center" wrapText="1" readingOrder="1"/>
    </xf>
    <xf numFmtId="10" fontId="129" fillId="0" borderId="136" xfId="69" applyNumberFormat="1" applyFont="1" applyBorder="1" applyAlignment="1">
      <alignment horizontal="center" wrapText="1" readingOrder="1"/>
    </xf>
    <xf numFmtId="10" fontId="130" fillId="0" borderId="136" xfId="69" applyNumberFormat="1" applyFont="1" applyBorder="1" applyAlignment="1">
      <alignment horizontal="center" wrapText="1" readingOrder="1"/>
    </xf>
    <xf numFmtId="9" fontId="132" fillId="0" borderId="136" xfId="67" applyNumberFormat="1" applyFont="1" applyBorder="1" applyAlignment="1">
      <alignment horizontal="right" wrapText="1" readingOrder="1"/>
    </xf>
    <xf numFmtId="0" fontId="130" fillId="29" borderId="136" xfId="67" applyFont="1" applyFill="1" applyBorder="1" applyAlignment="1">
      <alignment horizontal="right" wrapText="1" readingOrder="1"/>
    </xf>
    <xf numFmtId="0" fontId="129" fillId="0" borderId="136" xfId="67" applyFont="1" applyBorder="1" applyAlignment="1">
      <alignment horizontal="right" wrapText="1" readingOrder="1"/>
    </xf>
    <xf numFmtId="0" fontId="129" fillId="30" borderId="136" xfId="67" applyFont="1" applyFill="1" applyBorder="1" applyAlignment="1">
      <alignment horizontal="right" wrapText="1" readingOrder="1"/>
    </xf>
    <xf numFmtId="0" fontId="1" fillId="0" borderId="0" xfId="68" applyFont="1"/>
    <xf numFmtId="0" fontId="127" fillId="46" borderId="135" xfId="68" applyFont="1" applyFill="1" applyBorder="1" applyAlignment="1">
      <alignment horizontal="left" wrapText="1" readingOrder="1"/>
    </xf>
    <xf numFmtId="0" fontId="127" fillId="46" borderId="135" xfId="68" applyFont="1" applyFill="1" applyBorder="1" applyAlignment="1">
      <alignment horizontal="right" wrapText="1" readingOrder="1"/>
    </xf>
    <xf numFmtId="0" fontId="127" fillId="38" borderId="136" xfId="68" applyFont="1" applyFill="1" applyBorder="1" applyAlignment="1">
      <alignment horizontal="left" wrapText="1" readingOrder="1"/>
    </xf>
    <xf numFmtId="0" fontId="11" fillId="38" borderId="136" xfId="68" applyFont="1" applyFill="1" applyBorder="1" applyAlignment="1">
      <alignment horizontal="right" wrapText="1"/>
    </xf>
    <xf numFmtId="0" fontId="129" fillId="0" borderId="136" xfId="68" applyFont="1" applyBorder="1" applyAlignment="1">
      <alignment horizontal="left" wrapText="1" readingOrder="1"/>
    </xf>
    <xf numFmtId="0" fontId="130" fillId="30" borderId="136" xfId="68" applyFont="1" applyFill="1" applyBorder="1" applyAlignment="1">
      <alignment horizontal="left" wrapText="1" readingOrder="1"/>
    </xf>
    <xf numFmtId="10" fontId="129" fillId="0" borderId="136" xfId="67" applyNumberFormat="1" applyFont="1" applyBorder="1" applyAlignment="1">
      <alignment horizontal="right" wrapText="1" readingOrder="1"/>
    </xf>
    <xf numFmtId="0" fontId="11" fillId="38" borderId="136" xfId="68" applyFont="1" applyFill="1" applyBorder="1" applyAlignment="1">
      <alignment wrapText="1"/>
    </xf>
    <xf numFmtId="322" fontId="129" fillId="0" borderId="136" xfId="67" applyNumberFormat="1" applyFont="1" applyBorder="1" applyAlignment="1">
      <alignment horizontal="right" vertical="center" wrapText="1" readingOrder="1"/>
    </xf>
    <xf numFmtId="10" fontId="126" fillId="27" borderId="136" xfId="70">
      <alignment horizontal="right"/>
      <protection locked="0"/>
    </xf>
    <xf numFmtId="0" fontId="130" fillId="0" borderId="136" xfId="67" applyFont="1" applyBorder="1" applyAlignment="1">
      <alignment horizontal="left" vertical="center" wrapText="1" readingOrder="1"/>
    </xf>
    <xf numFmtId="10" fontId="130" fillId="0" borderId="136" xfId="67" applyNumberFormat="1" applyFont="1" applyBorder="1" applyAlignment="1">
      <alignment horizontal="right" vertical="center" wrapText="1" readingOrder="1"/>
    </xf>
    <xf numFmtId="0" fontId="130" fillId="0" borderId="136" xfId="67" applyFont="1" applyBorder="1" applyAlignment="1">
      <alignment horizontal="right" vertical="center" wrapText="1" readingOrder="1"/>
    </xf>
    <xf numFmtId="322" fontId="130" fillId="0" borderId="136" xfId="67" applyNumberFormat="1" applyFont="1" applyBorder="1" applyAlignment="1">
      <alignment horizontal="right" vertical="center" wrapText="1" readingOrder="1"/>
    </xf>
    <xf numFmtId="0" fontId="11" fillId="3" borderId="0" xfId="20" applyNumberFormat="1"/>
    <xf numFmtId="0" fontId="133" fillId="0" borderId="0" xfId="67" applyFont="1"/>
    <xf numFmtId="9" fontId="0" fillId="0" borderId="0" xfId="0" applyNumberFormat="1"/>
    <xf numFmtId="311" fontId="59" fillId="26" borderId="103" xfId="61" applyNumberFormat="1" applyFont="1" applyBorder="1" applyAlignment="1">
      <alignment horizontal="center" vertical="center"/>
      <protection locked="0"/>
    </xf>
    <xf numFmtId="296" fontId="51" fillId="0" borderId="103" xfId="7" applyNumberFormat="1" applyFont="1" applyFill="1" applyBorder="1" applyAlignment="1">
      <alignment horizontal="left"/>
    </xf>
    <xf numFmtId="296" fontId="51" fillId="0" borderId="103" xfId="0" applyNumberFormat="1" applyFont="1" applyBorder="1"/>
    <xf numFmtId="296" fontId="51" fillId="0" borderId="103" xfId="7" applyNumberFormat="1" applyFont="1" applyFill="1" applyBorder="1" applyAlignment="1">
      <alignment horizontal="right"/>
    </xf>
    <xf numFmtId="170" fontId="2" fillId="0" borderId="0" xfId="7" applyNumberFormat="1" applyFont="1" applyFill="1" applyBorder="1" applyAlignment="1" applyProtection="1">
      <alignment horizontal="left"/>
      <protection locked="0"/>
    </xf>
    <xf numFmtId="170" fontId="29" fillId="0" borderId="0" xfId="7" applyNumberFormat="1" applyFont="1" applyFill="1" applyBorder="1" applyAlignment="1" applyProtection="1">
      <alignment horizontal="left"/>
      <protection locked="0"/>
    </xf>
    <xf numFmtId="0" fontId="35" fillId="12" borderId="6" xfId="0" applyFont="1" applyFill="1" applyBorder="1" applyAlignment="1">
      <alignment horizontal="center" vertical="center" wrapText="1"/>
    </xf>
    <xf numFmtId="0" fontId="35" fillId="12" borderId="11" xfId="0" applyFont="1" applyFill="1" applyBorder="1" applyAlignment="1">
      <alignment horizontal="center" vertical="center" wrapText="1"/>
    </xf>
  </cellXfs>
  <cellStyles count="71">
    <cellStyle name="(SR) Percentage" xfId="70" xr:uid="{AD0C473A-9480-4845-845B-A84AE0AD9C3F}"/>
    <cellStyle name="assumption 1" xfId="1" xr:uid="{00000000-0005-0000-0000-000000000000}"/>
    <cellStyle name="Assumption 2" xfId="2" xr:uid="{00000000-0005-0000-0000-000001000000}"/>
    <cellStyle name="Assumption 3" xfId="3" xr:uid="{00000000-0005-0000-0000-000002000000}"/>
    <cellStyle name="Assumption Date" xfId="4" xr:uid="{00000000-0005-0000-0000-000003000000}"/>
    <cellStyle name="BMM_Data Input" xfId="5" xr:uid="{00000000-0005-0000-0000-000004000000}"/>
    <cellStyle name="BMM_Referenced" xfId="6" xr:uid="{00000000-0005-0000-0000-000005000000}"/>
    <cellStyle name="Comma" xfId="7" builtinId="3"/>
    <cellStyle name="Currency" xfId="8" builtinId="4"/>
    <cellStyle name="Currency [0] U" xfId="9" xr:uid="{00000000-0005-0000-0000-000008000000}"/>
    <cellStyle name="Currency [2]" xfId="10" xr:uid="{00000000-0005-0000-0000-000009000000}"/>
    <cellStyle name="Currency [2] U" xfId="11" xr:uid="{00000000-0005-0000-0000-00000A000000}"/>
    <cellStyle name="Data Input" xfId="12" xr:uid="{00000000-0005-0000-0000-00000B000000}"/>
    <cellStyle name="Date" xfId="13" xr:uid="{00000000-0005-0000-0000-00000C000000}"/>
    <cellStyle name="Date U" xfId="14" xr:uid="{00000000-0005-0000-0000-00000D000000}"/>
    <cellStyle name="Decimal [0]" xfId="15" xr:uid="{00000000-0005-0000-0000-00000E000000}"/>
    <cellStyle name="Decimal [2]" xfId="16" xr:uid="{00000000-0005-0000-0000-00000F000000}"/>
    <cellStyle name="Decimal [2] U" xfId="17" xr:uid="{00000000-0005-0000-0000-000010000000}"/>
    <cellStyle name="Decimal [4]" xfId="18" xr:uid="{00000000-0005-0000-0000-000011000000}"/>
    <cellStyle name="Decimal [4] U" xfId="19" xr:uid="{00000000-0005-0000-0000-000012000000}"/>
    <cellStyle name="Explanatory Text" xfId="66" builtinId="53"/>
    <cellStyle name="EY # Input" xfId="61" xr:uid="{00000000-0005-0000-0000-000013000000}"/>
    <cellStyle name="EY Unique Cell" xfId="65" xr:uid="{00000000-0005-0000-0000-000014000000}"/>
    <cellStyle name="EYInputPercent" xfId="62" xr:uid="{00000000-0005-0000-0000-000015000000}"/>
    <cellStyle name="EYNormal" xfId="64" xr:uid="{00000000-0005-0000-0000-000016000000}"/>
    <cellStyle name="EYPercent" xfId="63" xr:uid="{00000000-0005-0000-0000-000017000000}"/>
    <cellStyle name="Grey" xfId="20" xr:uid="{00000000-0005-0000-0000-000018000000}"/>
    <cellStyle name="Growth Factor" xfId="21" xr:uid="{00000000-0005-0000-0000-000019000000}"/>
    <cellStyle name="Hash Out" xfId="22" xr:uid="{00000000-0005-0000-0000-00001A000000}"/>
    <cellStyle name="Heading 1" xfId="23" builtinId="16" customBuiltin="1"/>
    <cellStyle name="Heading 2" xfId="24" builtinId="17" customBuiltin="1"/>
    <cellStyle name="Heading 3" xfId="25" builtinId="18" customBuiltin="1"/>
    <cellStyle name="Heading 4" xfId="26" builtinId="19" customBuiltin="1"/>
    <cellStyle name="Hyperlink" xfId="27" builtinId="8"/>
    <cellStyle name="Hyperlink_BasicModelTemplate0401_AR_10" xfId="28" xr:uid="{00000000-0005-0000-0000-000020000000}"/>
    <cellStyle name="input" xfId="29" xr:uid="{00000000-0005-0000-0000-000021000000}"/>
    <cellStyle name="Input (Date)" xfId="30" xr:uid="{00000000-0005-0000-0000-000022000000}"/>
    <cellStyle name="Input (StyleA)" xfId="31" xr:uid="{00000000-0005-0000-0000-000023000000}"/>
    <cellStyle name="Input [yellow]" xfId="32" xr:uid="{00000000-0005-0000-0000-000024000000}"/>
    <cellStyle name="MAJOR ROW HEADING" xfId="33" xr:uid="{00000000-0005-0000-0000-000025000000}"/>
    <cellStyle name="MINOR ROW HEADING" xfId="34" xr:uid="{00000000-0005-0000-0000-000026000000}"/>
    <cellStyle name="Normal" xfId="0" builtinId="0"/>
    <cellStyle name="Normal - Style1" xfId="35" xr:uid="{00000000-0005-0000-0000-000028000000}"/>
    <cellStyle name="Normal 2" xfId="67" xr:uid="{D82C8BAA-A758-4BCB-82DB-2DDAAF99692C}"/>
    <cellStyle name="Normal 3" xfId="68" xr:uid="{EE8B2D97-26B5-489B-A158-4BE01A20D201}"/>
    <cellStyle name="Normal U" xfId="36" xr:uid="{00000000-0005-0000-0000-000029000000}"/>
    <cellStyle name="Normal_Basic Model Template 0401" xfId="37" xr:uid="{00000000-0005-0000-0000-00002A000000}"/>
    <cellStyle name="Normal_BasicModelTemplate0401_AR_10" xfId="38" xr:uid="{00000000-0005-0000-0000-00002B000000}"/>
    <cellStyle name="Normal_Baycorp Valuation 221002" xfId="39" xr:uid="{00000000-0005-0000-0000-00002C000000}"/>
    <cellStyle name="Normal_disclaimer_a1" xfId="40" xr:uid="{00000000-0005-0000-0000-00002D000000}"/>
    <cellStyle name="Percent" xfId="41" builtinId="5"/>
    <cellStyle name="Percent [2]" xfId="42" xr:uid="{00000000-0005-0000-0000-00002F000000}"/>
    <cellStyle name="Percent [2] U" xfId="43" xr:uid="{00000000-0005-0000-0000-000030000000}"/>
    <cellStyle name="Percent [2]_SGV" xfId="44" xr:uid="{00000000-0005-0000-0000-000031000000}"/>
    <cellStyle name="Percent 2" xfId="69" xr:uid="{F01CC64F-B4E2-430F-AA5D-A08DC98CC17E}"/>
    <cellStyle name="secondary" xfId="45" xr:uid="{00000000-0005-0000-0000-000032000000}"/>
    <cellStyle name="SUBMINOR ROW HEADING" xfId="46" xr:uid="{00000000-0005-0000-0000-000033000000}"/>
    <cellStyle name="Switch" xfId="47" xr:uid="{00000000-0005-0000-0000-000034000000}"/>
    <cellStyle name="Table Heading" xfId="48" xr:uid="{00000000-0005-0000-0000-000035000000}"/>
    <cellStyle name="TitleBars" xfId="49" xr:uid="{00000000-0005-0000-0000-000036000000}"/>
    <cellStyle name="Total 1" xfId="50" xr:uid="{00000000-0005-0000-0000-000037000000}"/>
    <cellStyle name="Total 2" xfId="51" xr:uid="{00000000-0005-0000-0000-000038000000}"/>
    <cellStyle name="Total 3" xfId="52" xr:uid="{00000000-0005-0000-0000-000039000000}"/>
    <cellStyle name="Total 4" xfId="53" xr:uid="{00000000-0005-0000-0000-00003A000000}"/>
    <cellStyle name="Tusental (0)_pldt" xfId="54" xr:uid="{00000000-0005-0000-0000-00003B000000}"/>
    <cellStyle name="Tusental_pldt" xfId="55" xr:uid="{00000000-0005-0000-0000-00003C000000}"/>
    <cellStyle name="unique" xfId="56" xr:uid="{00000000-0005-0000-0000-00003D000000}"/>
    <cellStyle name="Usual" xfId="57" xr:uid="{00000000-0005-0000-0000-00003E000000}"/>
    <cellStyle name="Valuta (0)_pldt" xfId="58" xr:uid="{00000000-0005-0000-0000-00003F000000}"/>
    <cellStyle name="Valuta_pldt" xfId="59" xr:uid="{00000000-0005-0000-0000-000040000000}"/>
    <cellStyle name="Warning" xfId="60" xr:uid="{00000000-0005-0000-0000-000041000000}"/>
  </cellStyles>
  <dxfs count="105">
    <dxf>
      <font>
        <color theme="0" tint="-4.9989318521683403E-2"/>
      </font>
    </dxf>
    <dxf>
      <font>
        <condense val="0"/>
        <extend val="0"/>
        <color indexed="23"/>
      </font>
      <fill>
        <patternFill>
          <bgColor indexed="22"/>
        </patternFill>
      </fill>
      <border>
        <left style="dashed">
          <color indexed="43"/>
        </left>
        <right style="dashed">
          <color indexed="43"/>
        </right>
        <top style="dashed">
          <color indexed="43"/>
        </top>
        <bottom style="dashed">
          <color indexed="43"/>
        </bottom>
      </border>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none">
          <bgColor auto="1"/>
        </patternFill>
      </fill>
    </dxf>
    <dxf>
      <font>
        <condense val="0"/>
        <extend val="0"/>
        <color indexed="9"/>
      </font>
    </dxf>
    <dxf>
      <fill>
        <patternFill patternType="solid">
          <bgColor theme="0" tint="-4.9989318521683403E-2"/>
        </patternFill>
      </fill>
      <border>
        <left/>
        <right/>
        <top/>
        <bottom/>
      </border>
    </dxf>
    <dxf>
      <font>
        <color auto="1"/>
      </font>
      <fill>
        <patternFill patternType="solid">
          <bgColor theme="0" tint="-4.9989318521683403E-2"/>
        </patternFill>
      </fill>
      <border>
        <left/>
        <right/>
        <top/>
        <bottom/>
      </border>
    </dxf>
    <dxf>
      <fill>
        <patternFill patternType="solid">
          <bgColor theme="0" tint="-4.9989318521683403E-2"/>
        </patternFill>
      </fill>
      <border>
        <left/>
        <right/>
        <top/>
        <bottom/>
      </border>
    </dxf>
    <dxf>
      <font>
        <color auto="1"/>
      </font>
      <fill>
        <patternFill patternType="solid">
          <bgColor theme="0" tint="-4.9989318521683403E-2"/>
        </patternFill>
      </fill>
      <border>
        <left/>
        <right/>
        <top/>
        <bottom/>
      </border>
    </dxf>
    <dxf>
      <fill>
        <patternFill>
          <bgColor indexed="9"/>
        </patternFill>
      </fill>
      <border>
        <left/>
        <right/>
        <top/>
        <bottom/>
      </border>
    </dxf>
    <dxf>
      <fill>
        <patternFill>
          <bgColor indexed="9"/>
        </patternFill>
      </fill>
      <border>
        <left/>
        <right/>
        <top/>
        <bottom/>
      </border>
    </dxf>
    <dxf>
      <fill>
        <patternFill>
          <bgColor indexed="9"/>
        </patternFill>
      </fill>
      <border>
        <right style="thin">
          <color indexed="64"/>
        </right>
      </border>
    </dxf>
    <dxf>
      <fill>
        <patternFill patternType="none">
          <bgColor indexed="65"/>
        </patternFill>
      </fill>
      <border>
        <left/>
        <right/>
        <top/>
        <bottom/>
      </border>
    </dxf>
    <dxf>
      <fill>
        <patternFill patternType="none">
          <bgColor indexed="65"/>
        </patternFill>
      </fill>
      <border>
        <left/>
        <right style="thin">
          <color indexed="64"/>
        </right>
        <top/>
        <bottom/>
      </border>
    </dxf>
    <dxf>
      <font>
        <condense val="0"/>
        <extend val="0"/>
        <color indexed="23"/>
      </font>
      <fill>
        <patternFill>
          <bgColor indexed="22"/>
        </patternFill>
      </fill>
      <border>
        <left style="dashed">
          <color indexed="43"/>
        </left>
        <right style="dashed">
          <color indexed="43"/>
        </right>
        <top style="dashed">
          <color indexed="43"/>
        </top>
        <bottom style="dashed">
          <color indexed="43"/>
        </bottom>
      </border>
    </dxf>
    <dxf>
      <font>
        <b val="0"/>
        <i val="0"/>
        <condense val="0"/>
        <extend val="0"/>
        <color auto="1"/>
      </font>
      <fill>
        <patternFill>
          <bgColor indexed="43"/>
        </patternFill>
      </fill>
    </dxf>
    <dxf>
      <font>
        <b val="0"/>
        <i val="0"/>
        <condense val="0"/>
        <extend val="0"/>
        <color auto="1"/>
      </font>
      <fill>
        <patternFill>
          <bgColor indexed="43"/>
        </patternFill>
      </fill>
    </dxf>
    <dxf>
      <font>
        <b/>
        <i val="0"/>
        <condense val="0"/>
        <extend val="0"/>
        <color indexed="10"/>
      </font>
      <fill>
        <patternFill patternType="lightUp">
          <fgColor indexed="22"/>
          <bgColor indexed="9"/>
        </patternFill>
      </fill>
    </dxf>
    <dxf>
      <fill>
        <patternFill patternType="none">
          <bgColor auto="1"/>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font>
    </dxf>
    <dxf>
      <font>
        <b/>
        <i val="0"/>
        <condense val="0"/>
        <extend val="0"/>
        <color indexed="12"/>
      </font>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ont>
        <b/>
        <i val="0"/>
        <condense val="0"/>
        <extend val="0"/>
        <color indexed="10"/>
      </font>
      <fill>
        <patternFill patternType="lightUp">
          <fgColor indexed="22"/>
          <bgColor indexed="9"/>
        </patternFill>
      </fill>
    </dxf>
    <dxf>
      <fill>
        <patternFill>
          <bgColor indexed="42"/>
        </patternFill>
      </fill>
    </dxf>
    <dxf>
      <fill>
        <patternFill>
          <bgColor indexed="41"/>
        </patternFill>
      </fill>
    </dxf>
    <dxf>
      <font>
        <b/>
        <i val="0"/>
        <condense val="0"/>
        <extend val="0"/>
        <color indexed="10"/>
      </font>
      <fill>
        <patternFill patternType="lightUp">
          <fgColor indexed="22"/>
          <bgColor indexed="9"/>
        </patternFill>
      </fill>
    </dxf>
    <dxf>
      <fill>
        <patternFill patternType="solid">
          <bgColor indexed="9"/>
        </patternFill>
      </fill>
    </dxf>
    <dxf>
      <fill>
        <patternFill patternType="solid">
          <bgColor indexed="9"/>
        </patternFill>
      </fill>
    </dxf>
    <dxf>
      <font>
        <condense val="0"/>
        <extend val="0"/>
        <color auto="1"/>
      </font>
      <fill>
        <patternFill>
          <bgColor indexed="9"/>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4367C5"/>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4367C5"/>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4367C5"/>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EAEAEA"/>
      <rgbColor rgb="00A1BBE4"/>
      <rgbColor rgb="00993366"/>
      <rgbColor rgb="00333399"/>
      <rgbColor rgb="00333333"/>
    </indexedColors>
    <mruColors>
      <color rgb="FF66FF33"/>
      <color rgb="FFFF66FF"/>
      <color rgb="FFC893C7"/>
      <color rgb="FFFFFF66"/>
      <color rgb="FF7F7E82"/>
      <color rgb="FFFFE600"/>
      <color rgb="FFFFE87F"/>
      <color rgb="FF7F8882"/>
      <color rgb="FF7FD1DD"/>
      <color rgb="FF7FD1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Outgoings Comparison</a:t>
            </a:r>
          </a:p>
        </c:rich>
      </c:tx>
      <c:layout>
        <c:manualLayout>
          <c:xMode val="edge"/>
          <c:yMode val="edge"/>
          <c:x val="0.42335766423358545"/>
          <c:y val="1.1746298310093101E-2"/>
        </c:manualLayout>
      </c:layout>
      <c:overlay val="0"/>
      <c:spPr>
        <a:noFill/>
        <a:ln w="25400">
          <a:noFill/>
        </a:ln>
      </c:spPr>
    </c:title>
    <c:autoTitleDeleted val="0"/>
    <c:plotArea>
      <c:layout>
        <c:manualLayout>
          <c:layoutTarget val="inner"/>
          <c:xMode val="edge"/>
          <c:yMode val="edge"/>
          <c:x val="5.0052137643378534E-2"/>
          <c:y val="6.8128530198539969E-2"/>
          <c:w val="0.93430656934306056"/>
          <c:h val="0.8245901413685357"/>
        </c:manualLayout>
      </c:layout>
      <c:barChart>
        <c:barDir val="col"/>
        <c:grouping val="stacked"/>
        <c:varyColors val="0"/>
        <c:ser>
          <c:idx val="0"/>
          <c:order val="0"/>
          <c:tx>
            <c:strRef>
              <c:f>IP_Outgoings!$L$9</c:f>
              <c:strCache>
                <c:ptCount val="1"/>
                <c:pt idx="0">
                  <c:v>Statutory Expenses</c:v>
                </c:pt>
              </c:strCache>
            </c:strRef>
          </c:tx>
          <c:spPr>
            <a:solidFill>
              <a:srgbClr val="7F7E82"/>
            </a:solidFill>
            <a:ln w="12700">
              <a:solidFill>
                <a:srgbClr val="000000"/>
              </a:solidFill>
              <a:prstDash val="solid"/>
            </a:ln>
          </c:spPr>
          <c:invertIfNegative val="0"/>
          <c:cat>
            <c:multiLvlStrRef>
              <c:f>IP_Outgoings!$H$10:$H$15</c:f>
            </c:multiLvlStrRef>
          </c:cat>
          <c:val>
            <c:numRef>
              <c:f>[0]!Data_Values5</c:f>
              <c:numCache>
                <c:formatCode>"$"#,##0.0"m²";\("$"#,##0.0"m²"\);"-"</c:formatCode>
                <c:ptCount val="1"/>
                <c:pt idx="0">
                  <c:v>30</c:v>
                </c:pt>
              </c:numCache>
            </c:numRef>
          </c:val>
          <c:extLst>
            <c:ext xmlns:c16="http://schemas.microsoft.com/office/drawing/2014/chart" uri="{C3380CC4-5D6E-409C-BE32-E72D297353CC}">
              <c16:uniqueId val="{00000000-0A90-4A83-9132-DE1C44EA5676}"/>
            </c:ext>
          </c:extLst>
        </c:ser>
        <c:ser>
          <c:idx val="1"/>
          <c:order val="1"/>
          <c:tx>
            <c:strRef>
              <c:f>IP_Outgoings!$N$9</c:f>
              <c:strCache>
                <c:ptCount val="1"/>
                <c:pt idx="0">
                  <c:v>Operating Expenses</c:v>
                </c:pt>
              </c:strCache>
            </c:strRef>
          </c:tx>
          <c:spPr>
            <a:solidFill>
              <a:srgbClr val="FFE600"/>
            </a:solidFill>
            <a:ln w="12700">
              <a:solidFill>
                <a:srgbClr val="000000"/>
              </a:solidFill>
              <a:prstDash val="solid"/>
            </a:ln>
          </c:spPr>
          <c:invertIfNegative val="0"/>
          <c:cat>
            <c:multiLvlStrRef>
              <c:f>IP_Outgoings!$H$10:$H$15</c:f>
            </c:multiLvlStrRef>
          </c:cat>
          <c:val>
            <c:numRef>
              <c:f>[0]!Data_Values6</c:f>
              <c:numCache>
                <c:formatCode>"$"#,##0.0"m²";\("$"#,##0.0"m²"\);"-"</c:formatCode>
                <c:ptCount val="1"/>
                <c:pt idx="0">
                  <c:v>0</c:v>
                </c:pt>
              </c:numCache>
            </c:numRef>
          </c:val>
          <c:extLst>
            <c:ext xmlns:c16="http://schemas.microsoft.com/office/drawing/2014/chart" uri="{C3380CC4-5D6E-409C-BE32-E72D297353CC}">
              <c16:uniqueId val="{00000001-0A90-4A83-9132-DE1C44EA5676}"/>
            </c:ext>
          </c:extLst>
        </c:ser>
        <c:dLbls>
          <c:showLegendKey val="0"/>
          <c:showVal val="0"/>
          <c:showCatName val="0"/>
          <c:showSerName val="0"/>
          <c:showPercent val="0"/>
          <c:showBubbleSize val="0"/>
        </c:dLbls>
        <c:gapWidth val="150"/>
        <c:overlap val="100"/>
        <c:axId val="102962304"/>
        <c:axId val="102963840"/>
      </c:barChart>
      <c:lineChart>
        <c:grouping val="standard"/>
        <c:varyColors val="0"/>
        <c:ser>
          <c:idx val="2"/>
          <c:order val="2"/>
          <c:tx>
            <c:strRef>
              <c:f>IP_Outgoings!$R$9</c:f>
              <c:strCache>
                <c:ptCount val="1"/>
                <c:pt idx="0">
                  <c:v>Average Total</c:v>
                </c:pt>
              </c:strCache>
            </c:strRef>
          </c:tx>
          <c:spPr>
            <a:ln>
              <a:solidFill>
                <a:schemeClr val="tx1"/>
              </a:solidFill>
              <a:prstDash val="dash"/>
            </a:ln>
          </c:spPr>
          <c:marker>
            <c:symbol val="none"/>
          </c:marker>
          <c:cat>
            <c:multiLvlStrRef>
              <c:f>[0]!Data_Values1</c:f>
            </c:multiLvlStrRef>
          </c:cat>
          <c:val>
            <c:numRef>
              <c:f>[0]!Data_Values7</c:f>
              <c:numCache>
                <c:formatCode>"$"#,##0.0"m²";\("$"#,##0.0"m²"\);"-"</c:formatCode>
                <c:ptCount val="1"/>
                <c:pt idx="0">
                  <c:v>30</c:v>
                </c:pt>
              </c:numCache>
            </c:numRef>
          </c:val>
          <c:smooth val="0"/>
          <c:extLst>
            <c:ext xmlns:c16="http://schemas.microsoft.com/office/drawing/2014/chart" uri="{C3380CC4-5D6E-409C-BE32-E72D297353CC}">
              <c16:uniqueId val="{00000002-0A90-4A83-9132-DE1C44EA5676}"/>
            </c:ext>
          </c:extLst>
        </c:ser>
        <c:dLbls>
          <c:showLegendKey val="0"/>
          <c:showVal val="0"/>
          <c:showCatName val="0"/>
          <c:showSerName val="0"/>
          <c:showPercent val="0"/>
          <c:showBubbleSize val="0"/>
        </c:dLbls>
        <c:marker val="1"/>
        <c:smooth val="0"/>
        <c:axId val="102962304"/>
        <c:axId val="102963840"/>
      </c:lineChart>
      <c:catAx>
        <c:axId val="102962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102963840"/>
        <c:crosses val="autoZero"/>
        <c:auto val="1"/>
        <c:lblAlgn val="ctr"/>
        <c:lblOffset val="100"/>
        <c:tickLblSkip val="1"/>
        <c:tickMarkSkip val="1"/>
        <c:noMultiLvlLbl val="0"/>
      </c:catAx>
      <c:valAx>
        <c:axId val="102963840"/>
        <c:scaling>
          <c:orientation val="minMax"/>
        </c:scaling>
        <c:delete val="0"/>
        <c:axPos val="l"/>
        <c:numFmt formatCode="\$#,##0&quot;m²&quot;;" sourceLinked="0"/>
        <c:majorTickMark val="out"/>
        <c:minorTickMark val="none"/>
        <c:tickLblPos val="nextTo"/>
        <c:spPr>
          <a:ln w="3175">
            <a:solidFill>
              <a:srgbClr val="000000"/>
            </a:solidFill>
            <a:prstDash val="solid"/>
          </a:ln>
        </c:spPr>
        <c:txPr>
          <a:bodyPr rot="0" vert="horz"/>
          <a:lstStyle/>
          <a:p>
            <a:pPr>
              <a:defRPr/>
            </a:pPr>
            <a:endParaRPr lang="en-US"/>
          </a:p>
        </c:txPr>
        <c:crossAx val="102962304"/>
        <c:crosses val="autoZero"/>
        <c:crossBetween val="between"/>
      </c:valAx>
      <c:spPr>
        <a:solidFill>
          <a:srgbClr val="FFFFFF"/>
        </a:solidFill>
        <a:ln w="12700">
          <a:noFill/>
          <a:prstDash val="solid"/>
        </a:ln>
      </c:spPr>
    </c:plotArea>
    <c:legend>
      <c:legendPos val="b"/>
      <c:layout>
        <c:manualLayout>
          <c:xMode val="edge"/>
          <c:yMode val="edge"/>
          <c:x val="0.20646506777893694"/>
          <c:y val="0.93265608582139159"/>
          <c:w val="0.44700255502253772"/>
          <c:h val="5.1512335906771262E-2"/>
        </c:manualLayout>
      </c:layout>
      <c:overlay val="0"/>
      <c:spPr>
        <a:noFill/>
        <a:ln w="25400">
          <a:noFill/>
        </a:ln>
      </c:spPr>
    </c:legend>
    <c:plotVisOnly val="1"/>
    <c:dispBlanksAs val="gap"/>
    <c:showDLblsOverMax val="0"/>
  </c:chart>
  <c:spPr>
    <a:noFill/>
    <a:ln w="3175">
      <a:noFill/>
      <a:prstDash val="solid"/>
    </a:ln>
  </c:spPr>
  <c:txPr>
    <a:bodyPr/>
    <a:lstStyle/>
    <a:p>
      <a:pPr>
        <a:defRPr sz="800" b="0" i="0" u="none" strike="noStrike" baseline="0">
          <a:solidFill>
            <a:srgbClr val="000000"/>
          </a:solidFill>
          <a:latin typeface="Calibri" pitchFamily="34" charset="0"/>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800" b="1" i="0" baseline="0"/>
              <a:t>Monthly Passing vs Monthly Market</a:t>
            </a:r>
            <a:endParaRPr lang="en-AU"/>
          </a:p>
        </c:rich>
      </c:tx>
      <c:layout>
        <c:manualLayout>
          <c:xMode val="edge"/>
          <c:yMode val="edge"/>
          <c:x val="0.27715622504903092"/>
          <c:y val="0"/>
        </c:manualLayout>
      </c:layout>
      <c:overlay val="1"/>
    </c:title>
    <c:autoTitleDeleted val="0"/>
    <c:plotArea>
      <c:layout>
        <c:manualLayout>
          <c:layoutTarget val="inner"/>
          <c:xMode val="edge"/>
          <c:yMode val="edge"/>
          <c:x val="8.6143104505778181E-2"/>
          <c:y val="0.12844826518635682"/>
          <c:w val="0.87885276012284652"/>
          <c:h val="0.63027539177233138"/>
        </c:manualLayout>
      </c:layout>
      <c:areaChart>
        <c:grouping val="stacked"/>
        <c:varyColors val="0"/>
        <c:ser>
          <c:idx val="0"/>
          <c:order val="0"/>
          <c:tx>
            <c:strRef>
              <c:f>CF_Tenant!$B$25</c:f>
              <c:strCache>
                <c:ptCount val="1"/>
                <c:pt idx="0">
                  <c:v> Incentives </c:v>
                </c:pt>
              </c:strCache>
            </c:strRef>
          </c:tx>
          <c:cat>
            <c:numRef>
              <c:f>CF_Tenant!$E$7:$ES$7</c:f>
              <c:numCache>
                <c:formatCode>"Year"\ #</c:formatCode>
                <c:ptCount val="145"/>
                <c:pt idx="0">
                  <c:v>1</c:v>
                </c:pt>
                <c:pt idx="1">
                  <c:v>1</c:v>
                </c:pt>
                <c:pt idx="2">
                  <c:v>1</c:v>
                </c:pt>
                <c:pt idx="3">
                  <c:v>1</c:v>
                </c:pt>
                <c:pt idx="4">
                  <c:v>1</c:v>
                </c:pt>
                <c:pt idx="5">
                  <c:v>1</c:v>
                </c:pt>
                <c:pt idx="6">
                  <c:v>1</c:v>
                </c:pt>
                <c:pt idx="7">
                  <c:v>1</c:v>
                </c:pt>
                <c:pt idx="8">
                  <c:v>1</c:v>
                </c:pt>
                <c:pt idx="9">
                  <c:v>1</c:v>
                </c:pt>
                <c:pt idx="10">
                  <c:v>1</c:v>
                </c:pt>
                <c:pt idx="11">
                  <c:v>1</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5</c:v>
                </c:pt>
                <c:pt idx="58">
                  <c:v>5</c:v>
                </c:pt>
                <c:pt idx="59">
                  <c:v>5</c:v>
                </c:pt>
                <c:pt idx="60">
                  <c:v>6</c:v>
                </c:pt>
                <c:pt idx="61">
                  <c:v>6</c:v>
                </c:pt>
                <c:pt idx="62">
                  <c:v>6</c:v>
                </c:pt>
                <c:pt idx="63">
                  <c:v>6</c:v>
                </c:pt>
                <c:pt idx="64">
                  <c:v>6</c:v>
                </c:pt>
                <c:pt idx="65">
                  <c:v>6</c:v>
                </c:pt>
                <c:pt idx="66">
                  <c:v>6</c:v>
                </c:pt>
                <c:pt idx="67">
                  <c:v>6</c:v>
                </c:pt>
                <c:pt idx="68">
                  <c:v>6</c:v>
                </c:pt>
                <c:pt idx="69">
                  <c:v>6</c:v>
                </c:pt>
                <c:pt idx="70">
                  <c:v>6</c:v>
                </c:pt>
                <c:pt idx="71">
                  <c:v>6</c:v>
                </c:pt>
                <c:pt idx="72">
                  <c:v>7</c:v>
                </c:pt>
                <c:pt idx="73">
                  <c:v>7</c:v>
                </c:pt>
                <c:pt idx="74">
                  <c:v>7</c:v>
                </c:pt>
                <c:pt idx="75">
                  <c:v>7</c:v>
                </c:pt>
                <c:pt idx="76">
                  <c:v>7</c:v>
                </c:pt>
                <c:pt idx="77">
                  <c:v>7</c:v>
                </c:pt>
                <c:pt idx="78">
                  <c:v>7</c:v>
                </c:pt>
                <c:pt idx="79">
                  <c:v>7</c:v>
                </c:pt>
                <c:pt idx="80">
                  <c:v>7</c:v>
                </c:pt>
                <c:pt idx="81">
                  <c:v>7</c:v>
                </c:pt>
                <c:pt idx="82">
                  <c:v>7</c:v>
                </c:pt>
                <c:pt idx="83">
                  <c:v>7</c:v>
                </c:pt>
                <c:pt idx="84">
                  <c:v>8</c:v>
                </c:pt>
                <c:pt idx="85">
                  <c:v>8</c:v>
                </c:pt>
                <c:pt idx="86">
                  <c:v>8</c:v>
                </c:pt>
                <c:pt idx="87">
                  <c:v>8</c:v>
                </c:pt>
                <c:pt idx="88">
                  <c:v>8</c:v>
                </c:pt>
                <c:pt idx="89">
                  <c:v>8</c:v>
                </c:pt>
                <c:pt idx="90">
                  <c:v>8</c:v>
                </c:pt>
                <c:pt idx="91">
                  <c:v>8</c:v>
                </c:pt>
                <c:pt idx="92">
                  <c:v>8</c:v>
                </c:pt>
                <c:pt idx="93">
                  <c:v>8</c:v>
                </c:pt>
                <c:pt idx="94">
                  <c:v>8</c:v>
                </c:pt>
                <c:pt idx="95">
                  <c:v>8</c:v>
                </c:pt>
                <c:pt idx="96">
                  <c:v>9</c:v>
                </c:pt>
                <c:pt idx="97">
                  <c:v>9</c:v>
                </c:pt>
                <c:pt idx="98">
                  <c:v>9</c:v>
                </c:pt>
                <c:pt idx="99">
                  <c:v>9</c:v>
                </c:pt>
                <c:pt idx="100">
                  <c:v>9</c:v>
                </c:pt>
                <c:pt idx="101">
                  <c:v>9</c:v>
                </c:pt>
                <c:pt idx="102">
                  <c:v>9</c:v>
                </c:pt>
                <c:pt idx="103">
                  <c:v>9</c:v>
                </c:pt>
                <c:pt idx="104">
                  <c:v>9</c:v>
                </c:pt>
                <c:pt idx="105">
                  <c:v>9</c:v>
                </c:pt>
                <c:pt idx="106">
                  <c:v>9</c:v>
                </c:pt>
                <c:pt idx="107">
                  <c:v>9</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11</c:v>
                </c:pt>
                <c:pt idx="121">
                  <c:v>11</c:v>
                </c:pt>
                <c:pt idx="122">
                  <c:v>11</c:v>
                </c:pt>
                <c:pt idx="123">
                  <c:v>11</c:v>
                </c:pt>
                <c:pt idx="124">
                  <c:v>11</c:v>
                </c:pt>
                <c:pt idx="125">
                  <c:v>11</c:v>
                </c:pt>
                <c:pt idx="126">
                  <c:v>11</c:v>
                </c:pt>
                <c:pt idx="127">
                  <c:v>11</c:v>
                </c:pt>
                <c:pt idx="128">
                  <c:v>11</c:v>
                </c:pt>
                <c:pt idx="129">
                  <c:v>11</c:v>
                </c:pt>
                <c:pt idx="130">
                  <c:v>11</c:v>
                </c:pt>
                <c:pt idx="131">
                  <c:v>11</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13</c:v>
                </c:pt>
              </c:numCache>
            </c:numRef>
          </c:cat>
          <c:val>
            <c:numRef>
              <c:f>CF_Tenant!$E$25:$ES$25</c:f>
              <c:numCache>
                <c:formatCode>"$"#,##0;\("$"#,##0\);"- "\ </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numCache>
            </c:numRef>
          </c:val>
          <c:extLst>
            <c:ext xmlns:c16="http://schemas.microsoft.com/office/drawing/2014/chart" uri="{C3380CC4-5D6E-409C-BE32-E72D297353CC}">
              <c16:uniqueId val="{00000000-2038-420D-9414-9E216C487C0D}"/>
            </c:ext>
          </c:extLst>
        </c:ser>
        <c:ser>
          <c:idx val="2"/>
          <c:order val="2"/>
          <c:tx>
            <c:strRef>
              <c:f>CF_Tenant!$B$21</c:f>
              <c:strCache>
                <c:ptCount val="1"/>
                <c:pt idx="0">
                  <c:v> Base Lease Income </c:v>
                </c:pt>
              </c:strCache>
            </c:strRef>
          </c:tx>
          <c:spPr>
            <a:solidFill>
              <a:srgbClr val="FFC000"/>
            </a:solidFill>
          </c:spPr>
          <c:cat>
            <c:numRef>
              <c:f>CF_Tenant!$E$7:$ES$7</c:f>
              <c:numCache>
                <c:formatCode>"Year"\ #</c:formatCode>
                <c:ptCount val="145"/>
                <c:pt idx="0">
                  <c:v>1</c:v>
                </c:pt>
                <c:pt idx="1">
                  <c:v>1</c:v>
                </c:pt>
                <c:pt idx="2">
                  <c:v>1</c:v>
                </c:pt>
                <c:pt idx="3">
                  <c:v>1</c:v>
                </c:pt>
                <c:pt idx="4">
                  <c:v>1</c:v>
                </c:pt>
                <c:pt idx="5">
                  <c:v>1</c:v>
                </c:pt>
                <c:pt idx="6">
                  <c:v>1</c:v>
                </c:pt>
                <c:pt idx="7">
                  <c:v>1</c:v>
                </c:pt>
                <c:pt idx="8">
                  <c:v>1</c:v>
                </c:pt>
                <c:pt idx="9">
                  <c:v>1</c:v>
                </c:pt>
                <c:pt idx="10">
                  <c:v>1</c:v>
                </c:pt>
                <c:pt idx="11">
                  <c:v>1</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5</c:v>
                </c:pt>
                <c:pt idx="58">
                  <c:v>5</c:v>
                </c:pt>
                <c:pt idx="59">
                  <c:v>5</c:v>
                </c:pt>
                <c:pt idx="60">
                  <c:v>6</c:v>
                </c:pt>
                <c:pt idx="61">
                  <c:v>6</c:v>
                </c:pt>
                <c:pt idx="62">
                  <c:v>6</c:v>
                </c:pt>
                <c:pt idx="63">
                  <c:v>6</c:v>
                </c:pt>
                <c:pt idx="64">
                  <c:v>6</c:v>
                </c:pt>
                <c:pt idx="65">
                  <c:v>6</c:v>
                </c:pt>
                <c:pt idx="66">
                  <c:v>6</c:v>
                </c:pt>
                <c:pt idx="67">
                  <c:v>6</c:v>
                </c:pt>
                <c:pt idx="68">
                  <c:v>6</c:v>
                </c:pt>
                <c:pt idx="69">
                  <c:v>6</c:v>
                </c:pt>
                <c:pt idx="70">
                  <c:v>6</c:v>
                </c:pt>
                <c:pt idx="71">
                  <c:v>6</c:v>
                </c:pt>
                <c:pt idx="72">
                  <c:v>7</c:v>
                </c:pt>
                <c:pt idx="73">
                  <c:v>7</c:v>
                </c:pt>
                <c:pt idx="74">
                  <c:v>7</c:v>
                </c:pt>
                <c:pt idx="75">
                  <c:v>7</c:v>
                </c:pt>
                <c:pt idx="76">
                  <c:v>7</c:v>
                </c:pt>
                <c:pt idx="77">
                  <c:v>7</c:v>
                </c:pt>
                <c:pt idx="78">
                  <c:v>7</c:v>
                </c:pt>
                <c:pt idx="79">
                  <c:v>7</c:v>
                </c:pt>
                <c:pt idx="80">
                  <c:v>7</c:v>
                </c:pt>
                <c:pt idx="81">
                  <c:v>7</c:v>
                </c:pt>
                <c:pt idx="82">
                  <c:v>7</c:v>
                </c:pt>
                <c:pt idx="83">
                  <c:v>7</c:v>
                </c:pt>
                <c:pt idx="84">
                  <c:v>8</c:v>
                </c:pt>
                <c:pt idx="85">
                  <c:v>8</c:v>
                </c:pt>
                <c:pt idx="86">
                  <c:v>8</c:v>
                </c:pt>
                <c:pt idx="87">
                  <c:v>8</c:v>
                </c:pt>
                <c:pt idx="88">
                  <c:v>8</c:v>
                </c:pt>
                <c:pt idx="89">
                  <c:v>8</c:v>
                </c:pt>
                <c:pt idx="90">
                  <c:v>8</c:v>
                </c:pt>
                <c:pt idx="91">
                  <c:v>8</c:v>
                </c:pt>
                <c:pt idx="92">
                  <c:v>8</c:v>
                </c:pt>
                <c:pt idx="93">
                  <c:v>8</c:v>
                </c:pt>
                <c:pt idx="94">
                  <c:v>8</c:v>
                </c:pt>
                <c:pt idx="95">
                  <c:v>8</c:v>
                </c:pt>
                <c:pt idx="96">
                  <c:v>9</c:v>
                </c:pt>
                <c:pt idx="97">
                  <c:v>9</c:v>
                </c:pt>
                <c:pt idx="98">
                  <c:v>9</c:v>
                </c:pt>
                <c:pt idx="99">
                  <c:v>9</c:v>
                </c:pt>
                <c:pt idx="100">
                  <c:v>9</c:v>
                </c:pt>
                <c:pt idx="101">
                  <c:v>9</c:v>
                </c:pt>
                <c:pt idx="102">
                  <c:v>9</c:v>
                </c:pt>
                <c:pt idx="103">
                  <c:v>9</c:v>
                </c:pt>
                <c:pt idx="104">
                  <c:v>9</c:v>
                </c:pt>
                <c:pt idx="105">
                  <c:v>9</c:v>
                </c:pt>
                <c:pt idx="106">
                  <c:v>9</c:v>
                </c:pt>
                <c:pt idx="107">
                  <c:v>9</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11</c:v>
                </c:pt>
                <c:pt idx="121">
                  <c:v>11</c:v>
                </c:pt>
                <c:pt idx="122">
                  <c:v>11</c:v>
                </c:pt>
                <c:pt idx="123">
                  <c:v>11</c:v>
                </c:pt>
                <c:pt idx="124">
                  <c:v>11</c:v>
                </c:pt>
                <c:pt idx="125">
                  <c:v>11</c:v>
                </c:pt>
                <c:pt idx="126">
                  <c:v>11</c:v>
                </c:pt>
                <c:pt idx="127">
                  <c:v>11</c:v>
                </c:pt>
                <c:pt idx="128">
                  <c:v>11</c:v>
                </c:pt>
                <c:pt idx="129">
                  <c:v>11</c:v>
                </c:pt>
                <c:pt idx="130">
                  <c:v>11</c:v>
                </c:pt>
                <c:pt idx="131">
                  <c:v>11</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13</c:v>
                </c:pt>
              </c:numCache>
            </c:numRef>
          </c:cat>
          <c:val>
            <c:numRef>
              <c:f>CF_Tenant!$E$21:$ES$21</c:f>
              <c:numCache>
                <c:formatCode>"$"#,##0.000_)\ ;\("$"#,##0.000\);"- "\ </c:formatCode>
                <c:ptCount val="145"/>
                <c:pt idx="0">
                  <c:v>16.666666666666668</c:v>
                </c:pt>
                <c:pt idx="1">
                  <c:v>17.333333333333332</c:v>
                </c:pt>
                <c:pt idx="2">
                  <c:v>17.333333333333332</c:v>
                </c:pt>
                <c:pt idx="3">
                  <c:v>17.333333333333332</c:v>
                </c:pt>
                <c:pt idx="4">
                  <c:v>17.333333333333332</c:v>
                </c:pt>
                <c:pt idx="5">
                  <c:v>17.333333333333332</c:v>
                </c:pt>
                <c:pt idx="6">
                  <c:v>17.333333333333332</c:v>
                </c:pt>
                <c:pt idx="7">
                  <c:v>17.333333333333332</c:v>
                </c:pt>
                <c:pt idx="8">
                  <c:v>17.333333333333332</c:v>
                </c:pt>
                <c:pt idx="9">
                  <c:v>17.333333333333332</c:v>
                </c:pt>
                <c:pt idx="10">
                  <c:v>17.333333333333332</c:v>
                </c:pt>
                <c:pt idx="11">
                  <c:v>17.333333333333332</c:v>
                </c:pt>
                <c:pt idx="12">
                  <c:v>17.333333333333332</c:v>
                </c:pt>
                <c:pt idx="13">
                  <c:v>18.026666666666667</c:v>
                </c:pt>
                <c:pt idx="14">
                  <c:v>18.026666666666667</c:v>
                </c:pt>
                <c:pt idx="15">
                  <c:v>18.026666666666667</c:v>
                </c:pt>
                <c:pt idx="16">
                  <c:v>18.026666666666667</c:v>
                </c:pt>
                <c:pt idx="17">
                  <c:v>18.026666666666667</c:v>
                </c:pt>
                <c:pt idx="18">
                  <c:v>18.026666666666667</c:v>
                </c:pt>
                <c:pt idx="19">
                  <c:v>18.026666666666667</c:v>
                </c:pt>
                <c:pt idx="20">
                  <c:v>18.026666666666667</c:v>
                </c:pt>
                <c:pt idx="21">
                  <c:v>18.026666666666667</c:v>
                </c:pt>
                <c:pt idx="22">
                  <c:v>18.026666666666667</c:v>
                </c:pt>
                <c:pt idx="23">
                  <c:v>18.026666666666667</c:v>
                </c:pt>
                <c:pt idx="24">
                  <c:v>18.026666666666667</c:v>
                </c:pt>
                <c:pt idx="25">
                  <c:v>18.747733333333333</c:v>
                </c:pt>
                <c:pt idx="26">
                  <c:v>18.747733333333333</c:v>
                </c:pt>
                <c:pt idx="27">
                  <c:v>18.747733333333333</c:v>
                </c:pt>
                <c:pt idx="28">
                  <c:v>18.747733333333333</c:v>
                </c:pt>
                <c:pt idx="29">
                  <c:v>18.747733333333333</c:v>
                </c:pt>
                <c:pt idx="30">
                  <c:v>18.747733333333333</c:v>
                </c:pt>
                <c:pt idx="31">
                  <c:v>18.747733333333333</c:v>
                </c:pt>
                <c:pt idx="32">
                  <c:v>18.747733333333333</c:v>
                </c:pt>
                <c:pt idx="33">
                  <c:v>18.747733333333333</c:v>
                </c:pt>
                <c:pt idx="34">
                  <c:v>18.747733333333333</c:v>
                </c:pt>
                <c:pt idx="35">
                  <c:v>18.747733333333333</c:v>
                </c:pt>
                <c:pt idx="36">
                  <c:v>18.747733333333333</c:v>
                </c:pt>
                <c:pt idx="37">
                  <c:v>19.497642666666668</c:v>
                </c:pt>
                <c:pt idx="38">
                  <c:v>19.497642666666668</c:v>
                </c:pt>
                <c:pt idx="39">
                  <c:v>19.497642666666668</c:v>
                </c:pt>
                <c:pt idx="40">
                  <c:v>19.497642666666668</c:v>
                </c:pt>
                <c:pt idx="41">
                  <c:v>19.497642666666668</c:v>
                </c:pt>
                <c:pt idx="42">
                  <c:v>19.497642666666668</c:v>
                </c:pt>
                <c:pt idx="43">
                  <c:v>19.497642666666668</c:v>
                </c:pt>
                <c:pt idx="44">
                  <c:v>19.497642666666668</c:v>
                </c:pt>
                <c:pt idx="45">
                  <c:v>19.497642666666668</c:v>
                </c:pt>
                <c:pt idx="46">
                  <c:v>19.497642666666668</c:v>
                </c:pt>
                <c:pt idx="47">
                  <c:v>19.497642666666668</c:v>
                </c:pt>
                <c:pt idx="48">
                  <c:v>0</c:v>
                </c:pt>
                <c:pt idx="49">
                  <c:v>0</c:v>
                </c:pt>
                <c:pt idx="50">
                  <c:v>0</c:v>
                </c:pt>
                <c:pt idx="51">
                  <c:v>9.2744643743065627</c:v>
                </c:pt>
                <c:pt idx="52">
                  <c:v>9.2744643743065627</c:v>
                </c:pt>
                <c:pt idx="53">
                  <c:v>9.2744643743065627</c:v>
                </c:pt>
                <c:pt idx="54">
                  <c:v>9.2744643743065627</c:v>
                </c:pt>
                <c:pt idx="55">
                  <c:v>9.2744643743065627</c:v>
                </c:pt>
                <c:pt idx="56">
                  <c:v>9.2744643743065627</c:v>
                </c:pt>
                <c:pt idx="57">
                  <c:v>9.2744643743065627</c:v>
                </c:pt>
                <c:pt idx="58">
                  <c:v>9.2744643743065627</c:v>
                </c:pt>
                <c:pt idx="59">
                  <c:v>9.2744643743065627</c:v>
                </c:pt>
                <c:pt idx="60">
                  <c:v>9.2744643743065627</c:v>
                </c:pt>
                <c:pt idx="61">
                  <c:v>9.2744643743065627</c:v>
                </c:pt>
                <c:pt idx="62">
                  <c:v>9.2744643743065627</c:v>
                </c:pt>
                <c:pt idx="63">
                  <c:v>9.5063259836642118</c:v>
                </c:pt>
                <c:pt idx="64">
                  <c:v>9.5063259836642118</c:v>
                </c:pt>
                <c:pt idx="65">
                  <c:v>9.5063259836642118</c:v>
                </c:pt>
                <c:pt idx="66">
                  <c:v>9.5063259836642118</c:v>
                </c:pt>
                <c:pt idx="67">
                  <c:v>9.5063259836642118</c:v>
                </c:pt>
                <c:pt idx="68">
                  <c:v>9.5063259836642118</c:v>
                </c:pt>
                <c:pt idx="69">
                  <c:v>9.5063259836642118</c:v>
                </c:pt>
                <c:pt idx="70">
                  <c:v>9.5063259836642118</c:v>
                </c:pt>
                <c:pt idx="71">
                  <c:v>9.5063259836642118</c:v>
                </c:pt>
                <c:pt idx="72">
                  <c:v>9.5063259836642118</c:v>
                </c:pt>
                <c:pt idx="73">
                  <c:v>9.5063259836642118</c:v>
                </c:pt>
                <c:pt idx="74">
                  <c:v>9.5063259836642118</c:v>
                </c:pt>
                <c:pt idx="75">
                  <c:v>9.7439841332558021</c:v>
                </c:pt>
                <c:pt idx="76">
                  <c:v>9.7439841332558021</c:v>
                </c:pt>
                <c:pt idx="77">
                  <c:v>9.7439841332558021</c:v>
                </c:pt>
                <c:pt idx="78">
                  <c:v>9.7439841332558021</c:v>
                </c:pt>
                <c:pt idx="79">
                  <c:v>9.7439841332558021</c:v>
                </c:pt>
                <c:pt idx="80">
                  <c:v>9.7439841332558021</c:v>
                </c:pt>
                <c:pt idx="81">
                  <c:v>9.7439841332558021</c:v>
                </c:pt>
                <c:pt idx="82">
                  <c:v>9.7439841332558021</c:v>
                </c:pt>
                <c:pt idx="83">
                  <c:v>9.7439841332558021</c:v>
                </c:pt>
                <c:pt idx="84">
                  <c:v>9.7439841332558021</c:v>
                </c:pt>
                <c:pt idx="85">
                  <c:v>9.7439841332558021</c:v>
                </c:pt>
                <c:pt idx="86">
                  <c:v>9.7439841332558021</c:v>
                </c:pt>
                <c:pt idx="87">
                  <c:v>9.9875837365871849</c:v>
                </c:pt>
                <c:pt idx="88">
                  <c:v>9.9875837365871849</c:v>
                </c:pt>
                <c:pt idx="89">
                  <c:v>9.9875837365871849</c:v>
                </c:pt>
                <c:pt idx="90">
                  <c:v>9.9875837365871849</c:v>
                </c:pt>
                <c:pt idx="91">
                  <c:v>9.9875837365871849</c:v>
                </c:pt>
                <c:pt idx="92">
                  <c:v>9.9875837365871849</c:v>
                </c:pt>
                <c:pt idx="93">
                  <c:v>9.9875837365871849</c:v>
                </c:pt>
                <c:pt idx="94">
                  <c:v>9.9875837365871849</c:v>
                </c:pt>
                <c:pt idx="95">
                  <c:v>9.9875837365871849</c:v>
                </c:pt>
                <c:pt idx="96">
                  <c:v>9.9875837365871849</c:v>
                </c:pt>
                <c:pt idx="97">
                  <c:v>9.9875837365871849</c:v>
                </c:pt>
                <c:pt idx="98">
                  <c:v>9.9875837365871849</c:v>
                </c:pt>
                <c:pt idx="99">
                  <c:v>10.23727333000185</c:v>
                </c:pt>
                <c:pt idx="100">
                  <c:v>10.23727333000185</c:v>
                </c:pt>
                <c:pt idx="101">
                  <c:v>10.23727333000185</c:v>
                </c:pt>
                <c:pt idx="102">
                  <c:v>10.23727333000185</c:v>
                </c:pt>
                <c:pt idx="103">
                  <c:v>10.23727333000185</c:v>
                </c:pt>
                <c:pt idx="104">
                  <c:v>10.23727333000185</c:v>
                </c:pt>
                <c:pt idx="105">
                  <c:v>10.23727333000185</c:v>
                </c:pt>
                <c:pt idx="106">
                  <c:v>10.23727333000185</c:v>
                </c:pt>
                <c:pt idx="107">
                  <c:v>10.23727333000185</c:v>
                </c:pt>
                <c:pt idx="108">
                  <c:v>10.23727333000185</c:v>
                </c:pt>
                <c:pt idx="109">
                  <c:v>10.23727333000185</c:v>
                </c:pt>
                <c:pt idx="110">
                  <c:v>10.23727333000185</c:v>
                </c:pt>
                <c:pt idx="111">
                  <c:v>0</c:v>
                </c:pt>
                <c:pt idx="112">
                  <c:v>0</c:v>
                </c:pt>
                <c:pt idx="113">
                  <c:v>0</c:v>
                </c:pt>
                <c:pt idx="114">
                  <c:v>10.55818167436817</c:v>
                </c:pt>
                <c:pt idx="115">
                  <c:v>10.55818167436817</c:v>
                </c:pt>
                <c:pt idx="116">
                  <c:v>10.55818167436817</c:v>
                </c:pt>
                <c:pt idx="117">
                  <c:v>10.55818167436817</c:v>
                </c:pt>
                <c:pt idx="118">
                  <c:v>10.55818167436817</c:v>
                </c:pt>
                <c:pt idx="119">
                  <c:v>10.55818167436817</c:v>
                </c:pt>
                <c:pt idx="120">
                  <c:v>10.55818167436817</c:v>
                </c:pt>
                <c:pt idx="121">
                  <c:v>10.55818167436817</c:v>
                </c:pt>
                <c:pt idx="122">
                  <c:v>10.55818167436817</c:v>
                </c:pt>
                <c:pt idx="123">
                  <c:v>10.55818167436817</c:v>
                </c:pt>
                <c:pt idx="124">
                  <c:v>10.55818167436817</c:v>
                </c:pt>
                <c:pt idx="125">
                  <c:v>10.55818167436817</c:v>
                </c:pt>
                <c:pt idx="126">
                  <c:v>10.822136216227362</c:v>
                </c:pt>
                <c:pt idx="127">
                  <c:v>10.822136216227362</c:v>
                </c:pt>
                <c:pt idx="128">
                  <c:v>10.822136216227362</c:v>
                </c:pt>
                <c:pt idx="129">
                  <c:v>10.822136216227362</c:v>
                </c:pt>
                <c:pt idx="130">
                  <c:v>10.822136216227362</c:v>
                </c:pt>
                <c:pt idx="131">
                  <c:v>10.822136216227362</c:v>
                </c:pt>
                <c:pt idx="132">
                  <c:v>10.822136216227362</c:v>
                </c:pt>
                <c:pt idx="133">
                  <c:v>10.822136216227362</c:v>
                </c:pt>
                <c:pt idx="134">
                  <c:v>10.822136216227362</c:v>
                </c:pt>
                <c:pt idx="135">
                  <c:v>10.822136216227362</c:v>
                </c:pt>
                <c:pt idx="136">
                  <c:v>10.822136216227362</c:v>
                </c:pt>
                <c:pt idx="137">
                  <c:v>10.822136216227362</c:v>
                </c:pt>
                <c:pt idx="138">
                  <c:v>11.092689621633028</c:v>
                </c:pt>
                <c:pt idx="139">
                  <c:v>11.092689621633028</c:v>
                </c:pt>
                <c:pt idx="140">
                  <c:v>11.092689621633028</c:v>
                </c:pt>
                <c:pt idx="141">
                  <c:v>11.092689621633028</c:v>
                </c:pt>
                <c:pt idx="142">
                  <c:v>11.092689621633028</c:v>
                </c:pt>
                <c:pt idx="143">
                  <c:v>11.092689621633028</c:v>
                </c:pt>
                <c:pt idx="144">
                  <c:v>11.092689621633028</c:v>
                </c:pt>
              </c:numCache>
            </c:numRef>
          </c:val>
          <c:extLst>
            <c:ext xmlns:c16="http://schemas.microsoft.com/office/drawing/2014/chart" uri="{C3380CC4-5D6E-409C-BE32-E72D297353CC}">
              <c16:uniqueId val="{00000001-2038-420D-9414-9E216C487C0D}"/>
            </c:ext>
          </c:extLst>
        </c:ser>
        <c:ser>
          <c:idx val="6"/>
          <c:order val="3"/>
          <c:tx>
            <c:strRef>
              <c:f>CF_Tenant!$B$22</c:f>
              <c:strCache>
                <c:ptCount val="1"/>
                <c:pt idx="0">
                  <c:v> Car parking Rental Income </c:v>
                </c:pt>
              </c:strCache>
            </c:strRef>
          </c:tx>
          <c:spPr>
            <a:solidFill>
              <a:schemeClr val="accent2">
                <a:lumMod val="60000"/>
                <a:lumOff val="40000"/>
              </a:schemeClr>
            </a:solidFill>
          </c:spPr>
          <c:val>
            <c:numRef>
              <c:f>CF_Tenant!$E$22:$ES$22</c:f>
              <c:numCache>
                <c:formatCode>"$"#,##0.000_)\ ;\("$"#,##0.000\);"- "\ </c:formatCode>
                <c:ptCount val="145"/>
                <c:pt idx="0">
                  <c:v>0.83333333333333337</c:v>
                </c:pt>
                <c:pt idx="1">
                  <c:v>0.8666666666666667</c:v>
                </c:pt>
                <c:pt idx="2">
                  <c:v>0.8666666666666667</c:v>
                </c:pt>
                <c:pt idx="3">
                  <c:v>0.8666666666666667</c:v>
                </c:pt>
                <c:pt idx="4">
                  <c:v>0.8666666666666667</c:v>
                </c:pt>
                <c:pt idx="5">
                  <c:v>0.8666666666666667</c:v>
                </c:pt>
                <c:pt idx="6">
                  <c:v>0.8666666666666667</c:v>
                </c:pt>
                <c:pt idx="7">
                  <c:v>0.8666666666666667</c:v>
                </c:pt>
                <c:pt idx="8">
                  <c:v>0.8666666666666667</c:v>
                </c:pt>
                <c:pt idx="9">
                  <c:v>0.8666666666666667</c:v>
                </c:pt>
                <c:pt idx="10">
                  <c:v>0.8666666666666667</c:v>
                </c:pt>
                <c:pt idx="11">
                  <c:v>0.8666666666666667</c:v>
                </c:pt>
                <c:pt idx="12">
                  <c:v>0.8666666666666667</c:v>
                </c:pt>
                <c:pt idx="13">
                  <c:v>0.90133333333333343</c:v>
                </c:pt>
                <c:pt idx="14">
                  <c:v>0.90133333333333343</c:v>
                </c:pt>
                <c:pt idx="15">
                  <c:v>0.90133333333333343</c:v>
                </c:pt>
                <c:pt idx="16">
                  <c:v>0.90133333333333343</c:v>
                </c:pt>
                <c:pt idx="17">
                  <c:v>0.90133333333333343</c:v>
                </c:pt>
                <c:pt idx="18">
                  <c:v>0.90133333333333343</c:v>
                </c:pt>
                <c:pt idx="19">
                  <c:v>0.90133333333333343</c:v>
                </c:pt>
                <c:pt idx="20">
                  <c:v>0.90133333333333343</c:v>
                </c:pt>
                <c:pt idx="21">
                  <c:v>0.90133333333333343</c:v>
                </c:pt>
                <c:pt idx="22">
                  <c:v>0.90133333333333343</c:v>
                </c:pt>
                <c:pt idx="23">
                  <c:v>0.90133333333333343</c:v>
                </c:pt>
                <c:pt idx="24">
                  <c:v>0.90133333333333343</c:v>
                </c:pt>
                <c:pt idx="25">
                  <c:v>0.93738666666666681</c:v>
                </c:pt>
                <c:pt idx="26">
                  <c:v>0.93738666666666681</c:v>
                </c:pt>
                <c:pt idx="27">
                  <c:v>0.93738666666666681</c:v>
                </c:pt>
                <c:pt idx="28">
                  <c:v>0.93738666666666681</c:v>
                </c:pt>
                <c:pt idx="29">
                  <c:v>0.93738666666666681</c:v>
                </c:pt>
                <c:pt idx="30">
                  <c:v>0.93738666666666681</c:v>
                </c:pt>
                <c:pt idx="31">
                  <c:v>0.93738666666666681</c:v>
                </c:pt>
                <c:pt idx="32">
                  <c:v>0.93738666666666681</c:v>
                </c:pt>
                <c:pt idx="33">
                  <c:v>0.93738666666666681</c:v>
                </c:pt>
                <c:pt idx="34">
                  <c:v>0.93738666666666681</c:v>
                </c:pt>
                <c:pt idx="35">
                  <c:v>0.93738666666666681</c:v>
                </c:pt>
                <c:pt idx="36">
                  <c:v>0.93738666666666681</c:v>
                </c:pt>
                <c:pt idx="37">
                  <c:v>0.97488213333333362</c:v>
                </c:pt>
                <c:pt idx="38">
                  <c:v>0.97488213333333362</c:v>
                </c:pt>
                <c:pt idx="39">
                  <c:v>0.97488213333333362</c:v>
                </c:pt>
                <c:pt idx="40">
                  <c:v>0.97488213333333362</c:v>
                </c:pt>
                <c:pt idx="41">
                  <c:v>0.97488213333333362</c:v>
                </c:pt>
                <c:pt idx="42">
                  <c:v>0.97488213333333362</c:v>
                </c:pt>
                <c:pt idx="43">
                  <c:v>0.97488213333333362</c:v>
                </c:pt>
                <c:pt idx="44">
                  <c:v>0.97488213333333362</c:v>
                </c:pt>
                <c:pt idx="45">
                  <c:v>0.97488213333333362</c:v>
                </c:pt>
                <c:pt idx="46">
                  <c:v>0.97488213333333362</c:v>
                </c:pt>
                <c:pt idx="47">
                  <c:v>0.97488213333333362</c:v>
                </c:pt>
                <c:pt idx="48">
                  <c:v>0</c:v>
                </c:pt>
                <c:pt idx="49">
                  <c:v>0</c:v>
                </c:pt>
                <c:pt idx="50">
                  <c:v>0</c:v>
                </c:pt>
                <c:pt idx="51">
                  <c:v>0.92744643743065625</c:v>
                </c:pt>
                <c:pt idx="52">
                  <c:v>0.92744643743065625</c:v>
                </c:pt>
                <c:pt idx="53">
                  <c:v>0.92744643743065625</c:v>
                </c:pt>
                <c:pt idx="54">
                  <c:v>0.92744643743065625</c:v>
                </c:pt>
                <c:pt idx="55">
                  <c:v>0.92744643743065625</c:v>
                </c:pt>
                <c:pt idx="56">
                  <c:v>0.92744643743065625</c:v>
                </c:pt>
                <c:pt idx="57">
                  <c:v>0.92744643743065625</c:v>
                </c:pt>
                <c:pt idx="58">
                  <c:v>0.92744643743065625</c:v>
                </c:pt>
                <c:pt idx="59">
                  <c:v>0.92744643743065625</c:v>
                </c:pt>
                <c:pt idx="60">
                  <c:v>0.92744643743065625</c:v>
                </c:pt>
                <c:pt idx="61">
                  <c:v>0.92744643743065625</c:v>
                </c:pt>
                <c:pt idx="62">
                  <c:v>0.92744643743065625</c:v>
                </c:pt>
                <c:pt idx="63">
                  <c:v>0.95063259836642133</c:v>
                </c:pt>
                <c:pt idx="64">
                  <c:v>0.95063259836642133</c:v>
                </c:pt>
                <c:pt idx="65">
                  <c:v>0.95063259836642133</c:v>
                </c:pt>
                <c:pt idx="66">
                  <c:v>0.95063259836642133</c:v>
                </c:pt>
                <c:pt idx="67">
                  <c:v>0.95063259836642133</c:v>
                </c:pt>
                <c:pt idx="68">
                  <c:v>0.95063259836642133</c:v>
                </c:pt>
                <c:pt idx="69">
                  <c:v>0.95063259836642133</c:v>
                </c:pt>
                <c:pt idx="70">
                  <c:v>0.95063259836642133</c:v>
                </c:pt>
                <c:pt idx="71">
                  <c:v>0.95063259836642133</c:v>
                </c:pt>
                <c:pt idx="72">
                  <c:v>0.95063259836642133</c:v>
                </c:pt>
                <c:pt idx="73">
                  <c:v>0.95063259836642133</c:v>
                </c:pt>
                <c:pt idx="74">
                  <c:v>0.95063259836642133</c:v>
                </c:pt>
                <c:pt idx="75">
                  <c:v>0.97439841332558064</c:v>
                </c:pt>
                <c:pt idx="76">
                  <c:v>0.97439841332558064</c:v>
                </c:pt>
                <c:pt idx="77">
                  <c:v>0.97439841332558064</c:v>
                </c:pt>
                <c:pt idx="78">
                  <c:v>0.97439841332558064</c:v>
                </c:pt>
                <c:pt idx="79">
                  <c:v>0.97439841332558064</c:v>
                </c:pt>
                <c:pt idx="80">
                  <c:v>0.97439841332558064</c:v>
                </c:pt>
                <c:pt idx="81">
                  <c:v>0.97439841332558064</c:v>
                </c:pt>
                <c:pt idx="82">
                  <c:v>0.97439841332558064</c:v>
                </c:pt>
                <c:pt idx="83">
                  <c:v>0.97439841332558064</c:v>
                </c:pt>
                <c:pt idx="84">
                  <c:v>0.97439841332558064</c:v>
                </c:pt>
                <c:pt idx="85">
                  <c:v>0.97439841332558064</c:v>
                </c:pt>
                <c:pt idx="86">
                  <c:v>0.97439841332558064</c:v>
                </c:pt>
                <c:pt idx="87">
                  <c:v>0.99875837365871856</c:v>
                </c:pt>
                <c:pt idx="88">
                  <c:v>0.99875837365871856</c:v>
                </c:pt>
                <c:pt idx="89">
                  <c:v>0.99875837365871856</c:v>
                </c:pt>
                <c:pt idx="90">
                  <c:v>0.99875837365871856</c:v>
                </c:pt>
                <c:pt idx="91">
                  <c:v>0.99875837365871856</c:v>
                </c:pt>
                <c:pt idx="92">
                  <c:v>0.99875837365871856</c:v>
                </c:pt>
                <c:pt idx="93">
                  <c:v>0.99875837365871856</c:v>
                </c:pt>
                <c:pt idx="94">
                  <c:v>0.99875837365871856</c:v>
                </c:pt>
                <c:pt idx="95">
                  <c:v>0.99875837365871856</c:v>
                </c:pt>
                <c:pt idx="96">
                  <c:v>0.99875837365871856</c:v>
                </c:pt>
                <c:pt idx="97">
                  <c:v>0.99875837365871856</c:v>
                </c:pt>
                <c:pt idx="98">
                  <c:v>0.99875837365871856</c:v>
                </c:pt>
                <c:pt idx="99">
                  <c:v>1.023727333000185</c:v>
                </c:pt>
                <c:pt idx="100">
                  <c:v>1.023727333000185</c:v>
                </c:pt>
                <c:pt idx="101">
                  <c:v>1.023727333000185</c:v>
                </c:pt>
                <c:pt idx="102">
                  <c:v>1.023727333000185</c:v>
                </c:pt>
                <c:pt idx="103">
                  <c:v>1.023727333000185</c:v>
                </c:pt>
                <c:pt idx="104">
                  <c:v>1.023727333000185</c:v>
                </c:pt>
                <c:pt idx="105">
                  <c:v>1.023727333000185</c:v>
                </c:pt>
                <c:pt idx="106">
                  <c:v>1.023727333000185</c:v>
                </c:pt>
                <c:pt idx="107">
                  <c:v>1.023727333000185</c:v>
                </c:pt>
                <c:pt idx="108">
                  <c:v>1.023727333000185</c:v>
                </c:pt>
                <c:pt idx="109">
                  <c:v>1.023727333000185</c:v>
                </c:pt>
                <c:pt idx="110">
                  <c:v>1.023727333000185</c:v>
                </c:pt>
                <c:pt idx="111">
                  <c:v>0</c:v>
                </c:pt>
                <c:pt idx="112">
                  <c:v>0</c:v>
                </c:pt>
                <c:pt idx="113">
                  <c:v>0</c:v>
                </c:pt>
                <c:pt idx="114">
                  <c:v>1.0558181674368172</c:v>
                </c:pt>
                <c:pt idx="115">
                  <c:v>1.0558181674368172</c:v>
                </c:pt>
                <c:pt idx="116">
                  <c:v>1.0558181674368172</c:v>
                </c:pt>
                <c:pt idx="117">
                  <c:v>1.0558181674368172</c:v>
                </c:pt>
                <c:pt idx="118">
                  <c:v>1.0558181674368172</c:v>
                </c:pt>
                <c:pt idx="119">
                  <c:v>1.0558181674368172</c:v>
                </c:pt>
                <c:pt idx="120">
                  <c:v>1.0558181674368172</c:v>
                </c:pt>
                <c:pt idx="121">
                  <c:v>1.0558181674368172</c:v>
                </c:pt>
                <c:pt idx="122">
                  <c:v>1.0558181674368172</c:v>
                </c:pt>
                <c:pt idx="123">
                  <c:v>1.0558181674368172</c:v>
                </c:pt>
                <c:pt idx="124">
                  <c:v>1.0558181674368172</c:v>
                </c:pt>
                <c:pt idx="125">
                  <c:v>1.0558181674368172</c:v>
                </c:pt>
                <c:pt idx="126">
                  <c:v>1.082213621622736</c:v>
                </c:pt>
                <c:pt idx="127">
                  <c:v>1.082213621622736</c:v>
                </c:pt>
                <c:pt idx="128">
                  <c:v>1.082213621622736</c:v>
                </c:pt>
                <c:pt idx="129">
                  <c:v>1.082213621622736</c:v>
                </c:pt>
                <c:pt idx="130">
                  <c:v>1.082213621622736</c:v>
                </c:pt>
                <c:pt idx="131">
                  <c:v>1.082213621622736</c:v>
                </c:pt>
                <c:pt idx="132">
                  <c:v>1.082213621622736</c:v>
                </c:pt>
                <c:pt idx="133">
                  <c:v>1.082213621622736</c:v>
                </c:pt>
                <c:pt idx="134">
                  <c:v>1.082213621622736</c:v>
                </c:pt>
                <c:pt idx="135">
                  <c:v>1.082213621622736</c:v>
                </c:pt>
                <c:pt idx="136">
                  <c:v>1.082213621622736</c:v>
                </c:pt>
                <c:pt idx="137">
                  <c:v>1.082213621622736</c:v>
                </c:pt>
                <c:pt idx="138">
                  <c:v>1.1092689621633032</c:v>
                </c:pt>
                <c:pt idx="139">
                  <c:v>1.1092689621633032</c:v>
                </c:pt>
                <c:pt idx="140">
                  <c:v>1.1092689621633032</c:v>
                </c:pt>
                <c:pt idx="141">
                  <c:v>1.1092689621633032</c:v>
                </c:pt>
                <c:pt idx="142">
                  <c:v>1.1092689621633032</c:v>
                </c:pt>
                <c:pt idx="143">
                  <c:v>1.1092689621633032</c:v>
                </c:pt>
                <c:pt idx="144">
                  <c:v>1.1092689621633032</c:v>
                </c:pt>
              </c:numCache>
            </c:numRef>
          </c:val>
          <c:extLst>
            <c:ext xmlns:c16="http://schemas.microsoft.com/office/drawing/2014/chart" uri="{C3380CC4-5D6E-409C-BE32-E72D297353CC}">
              <c16:uniqueId val="{00000000-648D-43FB-A717-95951E2B1679}"/>
            </c:ext>
          </c:extLst>
        </c:ser>
        <c:ser>
          <c:idx val="3"/>
          <c:order val="4"/>
          <c:tx>
            <c:strRef>
              <c:f>CF_Tenant!$B$23</c:f>
              <c:strCache>
                <c:ptCount val="1"/>
                <c:pt idx="0">
                  <c:v> Outgoings Recovered </c:v>
                </c:pt>
              </c:strCache>
            </c:strRef>
          </c:tx>
          <c:spPr>
            <a:solidFill>
              <a:schemeClr val="bg1">
                <a:lumMod val="50000"/>
              </a:schemeClr>
            </a:solidFill>
          </c:spPr>
          <c:cat>
            <c:numRef>
              <c:f>CF_Tenant!$E$7:$ES$7</c:f>
              <c:numCache>
                <c:formatCode>"Year"\ #</c:formatCode>
                <c:ptCount val="145"/>
                <c:pt idx="0">
                  <c:v>1</c:v>
                </c:pt>
                <c:pt idx="1">
                  <c:v>1</c:v>
                </c:pt>
                <c:pt idx="2">
                  <c:v>1</c:v>
                </c:pt>
                <c:pt idx="3">
                  <c:v>1</c:v>
                </c:pt>
                <c:pt idx="4">
                  <c:v>1</c:v>
                </c:pt>
                <c:pt idx="5">
                  <c:v>1</c:v>
                </c:pt>
                <c:pt idx="6">
                  <c:v>1</c:v>
                </c:pt>
                <c:pt idx="7">
                  <c:v>1</c:v>
                </c:pt>
                <c:pt idx="8">
                  <c:v>1</c:v>
                </c:pt>
                <c:pt idx="9">
                  <c:v>1</c:v>
                </c:pt>
                <c:pt idx="10">
                  <c:v>1</c:v>
                </c:pt>
                <c:pt idx="11">
                  <c:v>1</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5</c:v>
                </c:pt>
                <c:pt idx="58">
                  <c:v>5</c:v>
                </c:pt>
                <c:pt idx="59">
                  <c:v>5</c:v>
                </c:pt>
                <c:pt idx="60">
                  <c:v>6</c:v>
                </c:pt>
                <c:pt idx="61">
                  <c:v>6</c:v>
                </c:pt>
                <c:pt idx="62">
                  <c:v>6</c:v>
                </c:pt>
                <c:pt idx="63">
                  <c:v>6</c:v>
                </c:pt>
                <c:pt idx="64">
                  <c:v>6</c:v>
                </c:pt>
                <c:pt idx="65">
                  <c:v>6</c:v>
                </c:pt>
                <c:pt idx="66">
                  <c:v>6</c:v>
                </c:pt>
                <c:pt idx="67">
                  <c:v>6</c:v>
                </c:pt>
                <c:pt idx="68">
                  <c:v>6</c:v>
                </c:pt>
                <c:pt idx="69">
                  <c:v>6</c:v>
                </c:pt>
                <c:pt idx="70">
                  <c:v>6</c:v>
                </c:pt>
                <c:pt idx="71">
                  <c:v>6</c:v>
                </c:pt>
                <c:pt idx="72">
                  <c:v>7</c:v>
                </c:pt>
                <c:pt idx="73">
                  <c:v>7</c:v>
                </c:pt>
                <c:pt idx="74">
                  <c:v>7</c:v>
                </c:pt>
                <c:pt idx="75">
                  <c:v>7</c:v>
                </c:pt>
                <c:pt idx="76">
                  <c:v>7</c:v>
                </c:pt>
                <c:pt idx="77">
                  <c:v>7</c:v>
                </c:pt>
                <c:pt idx="78">
                  <c:v>7</c:v>
                </c:pt>
                <c:pt idx="79">
                  <c:v>7</c:v>
                </c:pt>
                <c:pt idx="80">
                  <c:v>7</c:v>
                </c:pt>
                <c:pt idx="81">
                  <c:v>7</c:v>
                </c:pt>
                <c:pt idx="82">
                  <c:v>7</c:v>
                </c:pt>
                <c:pt idx="83">
                  <c:v>7</c:v>
                </c:pt>
                <c:pt idx="84">
                  <c:v>8</c:v>
                </c:pt>
                <c:pt idx="85">
                  <c:v>8</c:v>
                </c:pt>
                <c:pt idx="86">
                  <c:v>8</c:v>
                </c:pt>
                <c:pt idx="87">
                  <c:v>8</c:v>
                </c:pt>
                <c:pt idx="88">
                  <c:v>8</c:v>
                </c:pt>
                <c:pt idx="89">
                  <c:v>8</c:v>
                </c:pt>
                <c:pt idx="90">
                  <c:v>8</c:v>
                </c:pt>
                <c:pt idx="91">
                  <c:v>8</c:v>
                </c:pt>
                <c:pt idx="92">
                  <c:v>8</c:v>
                </c:pt>
                <c:pt idx="93">
                  <c:v>8</c:v>
                </c:pt>
                <c:pt idx="94">
                  <c:v>8</c:v>
                </c:pt>
                <c:pt idx="95">
                  <c:v>8</c:v>
                </c:pt>
                <c:pt idx="96">
                  <c:v>9</c:v>
                </c:pt>
                <c:pt idx="97">
                  <c:v>9</c:v>
                </c:pt>
                <c:pt idx="98">
                  <c:v>9</c:v>
                </c:pt>
                <c:pt idx="99">
                  <c:v>9</c:v>
                </c:pt>
                <c:pt idx="100">
                  <c:v>9</c:v>
                </c:pt>
                <c:pt idx="101">
                  <c:v>9</c:v>
                </c:pt>
                <c:pt idx="102">
                  <c:v>9</c:v>
                </c:pt>
                <c:pt idx="103">
                  <c:v>9</c:v>
                </c:pt>
                <c:pt idx="104">
                  <c:v>9</c:v>
                </c:pt>
                <c:pt idx="105">
                  <c:v>9</c:v>
                </c:pt>
                <c:pt idx="106">
                  <c:v>9</c:v>
                </c:pt>
                <c:pt idx="107">
                  <c:v>9</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11</c:v>
                </c:pt>
                <c:pt idx="121">
                  <c:v>11</c:v>
                </c:pt>
                <c:pt idx="122">
                  <c:v>11</c:v>
                </c:pt>
                <c:pt idx="123">
                  <c:v>11</c:v>
                </c:pt>
                <c:pt idx="124">
                  <c:v>11</c:v>
                </c:pt>
                <c:pt idx="125">
                  <c:v>11</c:v>
                </c:pt>
                <c:pt idx="126">
                  <c:v>11</c:v>
                </c:pt>
                <c:pt idx="127">
                  <c:v>11</c:v>
                </c:pt>
                <c:pt idx="128">
                  <c:v>11</c:v>
                </c:pt>
                <c:pt idx="129">
                  <c:v>11</c:v>
                </c:pt>
                <c:pt idx="130">
                  <c:v>11</c:v>
                </c:pt>
                <c:pt idx="131">
                  <c:v>11</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13</c:v>
                </c:pt>
              </c:numCache>
            </c:numRef>
          </c:cat>
          <c:val>
            <c:numRef>
              <c:f>CF_Tenant!$E$23:$ES$23</c:f>
              <c:numCache>
                <c:formatCode>"$"#,##0.000_)\ ;\("$"#,##0.000\);"- "\ </c:formatCode>
                <c:ptCount val="145"/>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numCache>
            </c:numRef>
          </c:val>
          <c:extLst>
            <c:ext xmlns:c16="http://schemas.microsoft.com/office/drawing/2014/chart" uri="{C3380CC4-5D6E-409C-BE32-E72D297353CC}">
              <c16:uniqueId val="{00000002-2038-420D-9414-9E216C487C0D}"/>
            </c:ext>
          </c:extLst>
        </c:ser>
        <c:ser>
          <c:idx val="4"/>
          <c:order val="5"/>
          <c:tx>
            <c:strRef>
              <c:f>CF_Tenant!$B$25</c:f>
              <c:strCache>
                <c:ptCount val="1"/>
                <c:pt idx="0">
                  <c:v> Incentives </c:v>
                </c:pt>
              </c:strCache>
            </c:strRef>
          </c:tx>
          <c:spPr>
            <a:solidFill>
              <a:schemeClr val="tx2">
                <a:lumMod val="60000"/>
                <a:lumOff val="40000"/>
              </a:schemeClr>
            </a:solidFill>
          </c:spPr>
          <c:cat>
            <c:numRef>
              <c:f>CF_Tenant!$E$7:$ES$7</c:f>
              <c:numCache>
                <c:formatCode>"Year"\ #</c:formatCode>
                <c:ptCount val="145"/>
                <c:pt idx="0">
                  <c:v>1</c:v>
                </c:pt>
                <c:pt idx="1">
                  <c:v>1</c:v>
                </c:pt>
                <c:pt idx="2">
                  <c:v>1</c:v>
                </c:pt>
                <c:pt idx="3">
                  <c:v>1</c:v>
                </c:pt>
                <c:pt idx="4">
                  <c:v>1</c:v>
                </c:pt>
                <c:pt idx="5">
                  <c:v>1</c:v>
                </c:pt>
                <c:pt idx="6">
                  <c:v>1</c:v>
                </c:pt>
                <c:pt idx="7">
                  <c:v>1</c:v>
                </c:pt>
                <c:pt idx="8">
                  <c:v>1</c:v>
                </c:pt>
                <c:pt idx="9">
                  <c:v>1</c:v>
                </c:pt>
                <c:pt idx="10">
                  <c:v>1</c:v>
                </c:pt>
                <c:pt idx="11">
                  <c:v>1</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5</c:v>
                </c:pt>
                <c:pt idx="58">
                  <c:v>5</c:v>
                </c:pt>
                <c:pt idx="59">
                  <c:v>5</c:v>
                </c:pt>
                <c:pt idx="60">
                  <c:v>6</c:v>
                </c:pt>
                <c:pt idx="61">
                  <c:v>6</c:v>
                </c:pt>
                <c:pt idx="62">
                  <c:v>6</c:v>
                </c:pt>
                <c:pt idx="63">
                  <c:v>6</c:v>
                </c:pt>
                <c:pt idx="64">
                  <c:v>6</c:v>
                </c:pt>
                <c:pt idx="65">
                  <c:v>6</c:v>
                </c:pt>
                <c:pt idx="66">
                  <c:v>6</c:v>
                </c:pt>
                <c:pt idx="67">
                  <c:v>6</c:v>
                </c:pt>
                <c:pt idx="68">
                  <c:v>6</c:v>
                </c:pt>
                <c:pt idx="69">
                  <c:v>6</c:v>
                </c:pt>
                <c:pt idx="70">
                  <c:v>6</c:v>
                </c:pt>
                <c:pt idx="71">
                  <c:v>6</c:v>
                </c:pt>
                <c:pt idx="72">
                  <c:v>7</c:v>
                </c:pt>
                <c:pt idx="73">
                  <c:v>7</c:v>
                </c:pt>
                <c:pt idx="74">
                  <c:v>7</c:v>
                </c:pt>
                <c:pt idx="75">
                  <c:v>7</c:v>
                </c:pt>
                <c:pt idx="76">
                  <c:v>7</c:v>
                </c:pt>
                <c:pt idx="77">
                  <c:v>7</c:v>
                </c:pt>
                <c:pt idx="78">
                  <c:v>7</c:v>
                </c:pt>
                <c:pt idx="79">
                  <c:v>7</c:v>
                </c:pt>
                <c:pt idx="80">
                  <c:v>7</c:v>
                </c:pt>
                <c:pt idx="81">
                  <c:v>7</c:v>
                </c:pt>
                <c:pt idx="82">
                  <c:v>7</c:v>
                </c:pt>
                <c:pt idx="83">
                  <c:v>7</c:v>
                </c:pt>
                <c:pt idx="84">
                  <c:v>8</c:v>
                </c:pt>
                <c:pt idx="85">
                  <c:v>8</c:v>
                </c:pt>
                <c:pt idx="86">
                  <c:v>8</c:v>
                </c:pt>
                <c:pt idx="87">
                  <c:v>8</c:v>
                </c:pt>
                <c:pt idx="88">
                  <c:v>8</c:v>
                </c:pt>
                <c:pt idx="89">
                  <c:v>8</c:v>
                </c:pt>
                <c:pt idx="90">
                  <c:v>8</c:v>
                </c:pt>
                <c:pt idx="91">
                  <c:v>8</c:v>
                </c:pt>
                <c:pt idx="92">
                  <c:v>8</c:v>
                </c:pt>
                <c:pt idx="93">
                  <c:v>8</c:v>
                </c:pt>
                <c:pt idx="94">
                  <c:v>8</c:v>
                </c:pt>
                <c:pt idx="95">
                  <c:v>8</c:v>
                </c:pt>
                <c:pt idx="96">
                  <c:v>9</c:v>
                </c:pt>
                <c:pt idx="97">
                  <c:v>9</c:v>
                </c:pt>
                <c:pt idx="98">
                  <c:v>9</c:v>
                </c:pt>
                <c:pt idx="99">
                  <c:v>9</c:v>
                </c:pt>
                <c:pt idx="100">
                  <c:v>9</c:v>
                </c:pt>
                <c:pt idx="101">
                  <c:v>9</c:v>
                </c:pt>
                <c:pt idx="102">
                  <c:v>9</c:v>
                </c:pt>
                <c:pt idx="103">
                  <c:v>9</c:v>
                </c:pt>
                <c:pt idx="104">
                  <c:v>9</c:v>
                </c:pt>
                <c:pt idx="105">
                  <c:v>9</c:v>
                </c:pt>
                <c:pt idx="106">
                  <c:v>9</c:v>
                </c:pt>
                <c:pt idx="107">
                  <c:v>9</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11</c:v>
                </c:pt>
                <c:pt idx="121">
                  <c:v>11</c:v>
                </c:pt>
                <c:pt idx="122">
                  <c:v>11</c:v>
                </c:pt>
                <c:pt idx="123">
                  <c:v>11</c:v>
                </c:pt>
                <c:pt idx="124">
                  <c:v>11</c:v>
                </c:pt>
                <c:pt idx="125">
                  <c:v>11</c:v>
                </c:pt>
                <c:pt idx="126">
                  <c:v>11</c:v>
                </c:pt>
                <c:pt idx="127">
                  <c:v>11</c:v>
                </c:pt>
                <c:pt idx="128">
                  <c:v>11</c:v>
                </c:pt>
                <c:pt idx="129">
                  <c:v>11</c:v>
                </c:pt>
                <c:pt idx="130">
                  <c:v>11</c:v>
                </c:pt>
                <c:pt idx="131">
                  <c:v>11</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13</c:v>
                </c:pt>
              </c:numCache>
            </c:numRef>
          </c:cat>
          <c:val>
            <c:numRef>
              <c:f>CF_Tenant!$E$25:$ES$25</c:f>
              <c:numCache>
                <c:formatCode>"$"#,##0;\("$"#,##0\);"- "\ </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numCache>
            </c:numRef>
          </c:val>
          <c:extLst>
            <c:ext xmlns:c16="http://schemas.microsoft.com/office/drawing/2014/chart" uri="{C3380CC4-5D6E-409C-BE32-E72D297353CC}">
              <c16:uniqueId val="{00000003-2038-420D-9414-9E216C487C0D}"/>
            </c:ext>
          </c:extLst>
        </c:ser>
        <c:dLbls>
          <c:showLegendKey val="0"/>
          <c:showVal val="0"/>
          <c:showCatName val="0"/>
          <c:showSerName val="0"/>
          <c:showPercent val="0"/>
          <c:showBubbleSize val="0"/>
        </c:dLbls>
        <c:axId val="232525824"/>
        <c:axId val="232527360"/>
      </c:areaChart>
      <c:lineChart>
        <c:grouping val="standard"/>
        <c:varyColors val="0"/>
        <c:ser>
          <c:idx val="1"/>
          <c:order val="1"/>
          <c:tx>
            <c:strRef>
              <c:f>CF_Tenant!$B$15</c:f>
              <c:strCache>
                <c:ptCount val="1"/>
                <c:pt idx="0">
                  <c:v> Monthly Market Rent (excl. Car Parking) - Gross </c:v>
                </c:pt>
              </c:strCache>
            </c:strRef>
          </c:tx>
          <c:spPr>
            <a:ln>
              <a:solidFill>
                <a:schemeClr val="tx1"/>
              </a:solidFill>
            </a:ln>
          </c:spPr>
          <c:marker>
            <c:symbol val="none"/>
          </c:marker>
          <c:val>
            <c:numRef>
              <c:f>CF_Tenant!$E$15:$ES$15</c:f>
              <c:numCache>
                <c:formatCode>"$"#,##0.000_)\ ;\("$"#,##0.000\);"- "\ </c:formatCode>
                <c:ptCount val="145"/>
                <c:pt idx="0">
                  <c:v>10.85564822625663</c:v>
                </c:pt>
                <c:pt idx="1">
                  <c:v>10.878009084205727</c:v>
                </c:pt>
                <c:pt idx="2">
                  <c:v>10.900416001861053</c:v>
                </c:pt>
                <c:pt idx="3">
                  <c:v>10.922869074098061</c:v>
                </c:pt>
                <c:pt idx="4">
                  <c:v>10.945368395987632</c:v>
                </c:pt>
                <c:pt idx="5">
                  <c:v>10.967914062796478</c:v>
                </c:pt>
                <c:pt idx="6">
                  <c:v>10.990506169987544</c:v>
                </c:pt>
                <c:pt idx="7">
                  <c:v>11.013144813220414</c:v>
                </c:pt>
                <c:pt idx="8">
                  <c:v>11.035830088351716</c:v>
                </c:pt>
                <c:pt idx="9">
                  <c:v>11.058562091435524</c:v>
                </c:pt>
                <c:pt idx="10">
                  <c:v>11.081340918723772</c:v>
                </c:pt>
                <c:pt idx="11">
                  <c:v>11.104166666666652</c:v>
                </c:pt>
                <c:pt idx="12">
                  <c:v>11.127039431913031</c:v>
                </c:pt>
                <c:pt idx="13">
                  <c:v>11.149959311310857</c:v>
                </c:pt>
                <c:pt idx="14">
                  <c:v>11.172926401907565</c:v>
                </c:pt>
                <c:pt idx="15">
                  <c:v>11.195940800950497</c:v>
                </c:pt>
                <c:pt idx="16">
                  <c:v>11.219002605887308</c:v>
                </c:pt>
                <c:pt idx="17">
                  <c:v>11.242111914366374</c:v>
                </c:pt>
                <c:pt idx="18">
                  <c:v>11.265268824237218</c:v>
                </c:pt>
                <c:pt idx="19">
                  <c:v>11.28847343355091</c:v>
                </c:pt>
                <c:pt idx="20">
                  <c:v>11.311725840560495</c:v>
                </c:pt>
                <c:pt idx="21">
                  <c:v>11.335026143721398</c:v>
                </c:pt>
                <c:pt idx="22">
                  <c:v>11.358374441691851</c:v>
                </c:pt>
                <c:pt idx="23">
                  <c:v>11.381770833333302</c:v>
                </c:pt>
                <c:pt idx="24">
                  <c:v>11.40521541771084</c:v>
                </c:pt>
                <c:pt idx="25">
                  <c:v>11.42870829409361</c:v>
                </c:pt>
                <c:pt idx="26">
                  <c:v>11.452249561955236</c:v>
                </c:pt>
                <c:pt idx="27">
                  <c:v>11.475839320974242</c:v>
                </c:pt>
                <c:pt idx="28">
                  <c:v>11.499477671034471</c:v>
                </c:pt>
                <c:pt idx="29">
                  <c:v>11.523164712225515</c:v>
                </c:pt>
                <c:pt idx="30">
                  <c:v>11.54690054484313</c:v>
                </c:pt>
                <c:pt idx="31">
                  <c:v>11.570685269389664</c:v>
                </c:pt>
                <c:pt idx="32">
                  <c:v>11.594518986574487</c:v>
                </c:pt>
                <c:pt idx="33">
                  <c:v>11.618401797314414</c:v>
                </c:pt>
                <c:pt idx="34">
                  <c:v>11.642333802734129</c:v>
                </c:pt>
                <c:pt idx="35">
                  <c:v>11.666315104166618</c:v>
                </c:pt>
                <c:pt idx="36">
                  <c:v>11.690345803153594</c:v>
                </c:pt>
                <c:pt idx="37">
                  <c:v>11.714426001445934</c:v>
                </c:pt>
                <c:pt idx="38">
                  <c:v>11.738555801004102</c:v>
                </c:pt>
                <c:pt idx="39">
                  <c:v>11.762735303998584</c:v>
                </c:pt>
                <c:pt idx="40">
                  <c:v>11.786964612810319</c:v>
                </c:pt>
                <c:pt idx="41">
                  <c:v>11.811243830031138</c:v>
                </c:pt>
                <c:pt idx="42">
                  <c:v>11.835573058464192</c:v>
                </c:pt>
                <c:pt idx="43">
                  <c:v>11.85995240112439</c:v>
                </c:pt>
                <c:pt idx="44">
                  <c:v>11.884381961238836</c:v>
                </c:pt>
                <c:pt idx="45">
                  <c:v>11.90886184224726</c:v>
                </c:pt>
                <c:pt idx="46">
                  <c:v>11.933392147802467</c:v>
                </c:pt>
                <c:pt idx="47">
                  <c:v>11.957972981770768</c:v>
                </c:pt>
                <c:pt idx="48">
                  <c:v>11.982604448232419</c:v>
                </c:pt>
                <c:pt idx="49">
                  <c:v>12.007286651482067</c:v>
                </c:pt>
                <c:pt idx="50">
                  <c:v>12.032019696029188</c:v>
                </c:pt>
                <c:pt idx="51">
                  <c:v>12.056803686598531</c:v>
                </c:pt>
                <c:pt idx="52">
                  <c:v>12.08163872813056</c:v>
                </c:pt>
                <c:pt idx="53">
                  <c:v>12.106524925781899</c:v>
                </c:pt>
                <c:pt idx="54">
                  <c:v>12.131462384925781</c:v>
                </c:pt>
                <c:pt idx="55">
                  <c:v>12.156451211152485</c:v>
                </c:pt>
                <c:pt idx="56">
                  <c:v>12.18149151026979</c:v>
                </c:pt>
                <c:pt idx="57">
                  <c:v>12.206583388303425</c:v>
                </c:pt>
                <c:pt idx="58">
                  <c:v>12.231726951497512</c:v>
                </c:pt>
                <c:pt idx="59">
                  <c:v>12.256922306315019</c:v>
                </c:pt>
                <c:pt idx="60">
                  <c:v>12.282169559438211</c:v>
                </c:pt>
                <c:pt idx="61">
                  <c:v>12.307468817769101</c:v>
                </c:pt>
                <c:pt idx="62">
                  <c:v>12.332820188429899</c:v>
                </c:pt>
                <c:pt idx="63">
                  <c:v>12.358223778763476</c:v>
                </c:pt>
                <c:pt idx="64">
                  <c:v>12.383679696333806</c:v>
                </c:pt>
                <c:pt idx="65">
                  <c:v>12.409188048926429</c:v>
                </c:pt>
                <c:pt idx="66">
                  <c:v>12.434748944548907</c:v>
                </c:pt>
                <c:pt idx="67">
                  <c:v>12.460362491431278</c:v>
                </c:pt>
                <c:pt idx="68">
                  <c:v>12.486028798026515</c:v>
                </c:pt>
                <c:pt idx="69">
                  <c:v>12.511747973010991</c:v>
                </c:pt>
                <c:pt idx="70">
                  <c:v>12.53752012528493</c:v>
                </c:pt>
                <c:pt idx="71">
                  <c:v>12.563345363972875</c:v>
                </c:pt>
                <c:pt idx="72">
                  <c:v>12.589223798424147</c:v>
                </c:pt>
                <c:pt idx="73">
                  <c:v>12.615155538213308</c:v>
                </c:pt>
                <c:pt idx="74">
                  <c:v>12.641140693140628</c:v>
                </c:pt>
                <c:pt idx="75">
                  <c:v>12.667179373232544</c:v>
                </c:pt>
                <c:pt idx="76">
                  <c:v>12.693271688742133</c:v>
                </c:pt>
                <c:pt idx="77">
                  <c:v>12.719417750149573</c:v>
                </c:pt>
                <c:pt idx="78">
                  <c:v>12.745617668162613</c:v>
                </c:pt>
                <c:pt idx="79">
                  <c:v>12.771871553717043</c:v>
                </c:pt>
                <c:pt idx="80">
                  <c:v>12.798179517977163</c:v>
                </c:pt>
                <c:pt idx="81">
                  <c:v>12.824541672336251</c:v>
                </c:pt>
                <c:pt idx="82">
                  <c:v>12.850958128417039</c:v>
                </c:pt>
                <c:pt idx="83">
                  <c:v>12.877428998072183</c:v>
                </c:pt>
                <c:pt idx="84">
                  <c:v>12.903954393384737</c:v>
                </c:pt>
                <c:pt idx="85">
                  <c:v>12.930534426668627</c:v>
                </c:pt>
                <c:pt idx="86">
                  <c:v>12.957169210469129</c:v>
                </c:pt>
                <c:pt idx="87">
                  <c:v>12.983858857563343</c:v>
                </c:pt>
                <c:pt idx="88">
                  <c:v>13.01060348096067</c:v>
                </c:pt>
                <c:pt idx="89">
                  <c:v>13.037403193903295</c:v>
                </c:pt>
                <c:pt idx="90">
                  <c:v>13.06425810986666</c:v>
                </c:pt>
                <c:pt idx="91">
                  <c:v>13.091168342559952</c:v>
                </c:pt>
                <c:pt idx="92">
                  <c:v>13.118134005926574</c:v>
                </c:pt>
                <c:pt idx="93">
                  <c:v>13.145155214144639</c:v>
                </c:pt>
                <c:pt idx="94">
                  <c:v>13.172232081627447</c:v>
                </c:pt>
                <c:pt idx="95">
                  <c:v>13.199364723023969</c:v>
                </c:pt>
                <c:pt idx="96">
                  <c:v>13.226553253219336</c:v>
                </c:pt>
                <c:pt idx="97">
                  <c:v>13.253797787335325</c:v>
                </c:pt>
                <c:pt idx="98">
                  <c:v>13.281098440730839</c:v>
                </c:pt>
                <c:pt idx="99">
                  <c:v>13.308455329002408</c:v>
                </c:pt>
                <c:pt idx="100">
                  <c:v>13.335868567984669</c:v>
                </c:pt>
                <c:pt idx="101">
                  <c:v>13.363338273750859</c:v>
                </c:pt>
                <c:pt idx="102">
                  <c:v>13.390864562613309</c:v>
                </c:pt>
                <c:pt idx="103">
                  <c:v>13.418447551123933</c:v>
                </c:pt>
                <c:pt idx="104">
                  <c:v>13.44608735607472</c:v>
                </c:pt>
                <c:pt idx="105">
                  <c:v>13.473784094498237</c:v>
                </c:pt>
                <c:pt idx="106">
                  <c:v>13.501537883668115</c:v>
                </c:pt>
                <c:pt idx="107">
                  <c:v>13.529348841099551</c:v>
                </c:pt>
                <c:pt idx="108">
                  <c:v>13.557217084549803</c:v>
                </c:pt>
                <c:pt idx="109">
                  <c:v>13.58514273201869</c:v>
                </c:pt>
                <c:pt idx="110">
                  <c:v>13.613125901749093</c:v>
                </c:pt>
                <c:pt idx="111">
                  <c:v>13.641166712227452</c:v>
                </c:pt>
                <c:pt idx="112">
                  <c:v>13.66926528218427</c:v>
                </c:pt>
                <c:pt idx="113">
                  <c:v>13.697421730594614</c:v>
                </c:pt>
                <c:pt idx="114">
                  <c:v>13.725636176678625</c:v>
                </c:pt>
                <c:pt idx="115">
                  <c:v>13.753908739902014</c:v>
                </c:pt>
                <c:pt idx="116">
                  <c:v>13.782239539976571</c:v>
                </c:pt>
                <c:pt idx="117">
                  <c:v>13.810628696860675</c:v>
                </c:pt>
                <c:pt idx="118">
                  <c:v>13.8390763307598</c:v>
                </c:pt>
                <c:pt idx="119">
                  <c:v>13.867582562127021</c:v>
                </c:pt>
                <c:pt idx="120">
                  <c:v>13.896147511663528</c:v>
                </c:pt>
                <c:pt idx="121">
                  <c:v>13.924771300319138</c:v>
                </c:pt>
                <c:pt idx="122">
                  <c:v>13.953454049292802</c:v>
                </c:pt>
                <c:pt idx="123">
                  <c:v>13.982195880033119</c:v>
                </c:pt>
                <c:pt idx="124">
                  <c:v>14.010996914238858</c:v>
                </c:pt>
                <c:pt idx="125">
                  <c:v>14.039857273859461</c:v>
                </c:pt>
                <c:pt idx="126">
                  <c:v>14.068777081095572</c:v>
                </c:pt>
                <c:pt idx="127">
                  <c:v>14.097756458399544</c:v>
                </c:pt>
                <c:pt idx="128">
                  <c:v>14.126795528475965</c:v>
                </c:pt>
                <c:pt idx="129">
                  <c:v>14.155894414282171</c:v>
                </c:pt>
                <c:pt idx="130">
                  <c:v>14.185053239028774</c:v>
                </c:pt>
                <c:pt idx="131">
                  <c:v>14.214272126180175</c:v>
                </c:pt>
                <c:pt idx="132">
                  <c:v>14.243551199455096</c:v>
                </c:pt>
                <c:pt idx="133">
                  <c:v>14.272890582827095</c:v>
                </c:pt>
                <c:pt idx="134">
                  <c:v>14.302290400525099</c:v>
                </c:pt>
                <c:pt idx="135">
                  <c:v>14.331750777033923</c:v>
                </c:pt>
                <c:pt idx="136">
                  <c:v>14.361271837094804</c:v>
                </c:pt>
                <c:pt idx="137">
                  <c:v>14.390853705705924</c:v>
                </c:pt>
                <c:pt idx="138">
                  <c:v>14.420496508122937</c:v>
                </c:pt>
                <c:pt idx="139">
                  <c:v>14.450200369859509</c:v>
                </c:pt>
                <c:pt idx="140">
                  <c:v>14.47996541668784</c:v>
                </c:pt>
                <c:pt idx="141">
                  <c:v>14.509791774639202</c:v>
                </c:pt>
                <c:pt idx="142">
                  <c:v>14.53967957000447</c:v>
                </c:pt>
                <c:pt idx="143">
                  <c:v>14.569628929334657</c:v>
                </c:pt>
                <c:pt idx="144">
                  <c:v>14.59963997944145</c:v>
                </c:pt>
              </c:numCache>
            </c:numRef>
          </c:val>
          <c:smooth val="0"/>
          <c:extLst>
            <c:ext xmlns:c16="http://schemas.microsoft.com/office/drawing/2014/chart" uri="{C3380CC4-5D6E-409C-BE32-E72D297353CC}">
              <c16:uniqueId val="{00000004-2038-420D-9414-9E216C487C0D}"/>
            </c:ext>
          </c:extLst>
        </c:ser>
        <c:ser>
          <c:idx val="5"/>
          <c:order val="6"/>
          <c:tx>
            <c:strRef>
              <c:f>CF_Tenant!$B$16</c:f>
              <c:strCache>
                <c:ptCount val="1"/>
                <c:pt idx="0">
                  <c:v> Monthly Market Rent (excl. Car Parking) - Net </c:v>
                </c:pt>
              </c:strCache>
            </c:strRef>
          </c:tx>
          <c:spPr>
            <a:ln>
              <a:solidFill>
                <a:schemeClr val="accent2">
                  <a:lumMod val="75000"/>
                </a:schemeClr>
              </a:solidFill>
            </a:ln>
          </c:spPr>
          <c:marker>
            <c:symbol val="none"/>
          </c:marker>
          <c:val>
            <c:numRef>
              <c:f>CF_Tenant!$E$16:$ES$16</c:f>
              <c:numCache>
                <c:formatCode>"$"#,##0.000_)\ ;\("$"#,##0.000\);"- "\ </c:formatCode>
                <c:ptCount val="145"/>
                <c:pt idx="0">
                  <c:v>8.3504986355820225</c:v>
                </c:pt>
                <c:pt idx="1">
                  <c:v>8.3676992955428666</c:v>
                </c:pt>
                <c:pt idx="2">
                  <c:v>8.3849353860469638</c:v>
                </c:pt>
                <c:pt idx="3">
                  <c:v>8.402206980075432</c:v>
                </c:pt>
                <c:pt idx="4">
                  <c:v>8.4195141507597171</c:v>
                </c:pt>
                <c:pt idx="5">
                  <c:v>8.4368569713819053</c:v>
                </c:pt>
                <c:pt idx="6">
                  <c:v>8.4542355153750339</c:v>
                </c:pt>
                <c:pt idx="7">
                  <c:v>8.4716498563233955</c:v>
                </c:pt>
                <c:pt idx="8">
                  <c:v>8.489100067962859</c:v>
                </c:pt>
                <c:pt idx="9">
                  <c:v>8.5065862241811718</c:v>
                </c:pt>
                <c:pt idx="10">
                  <c:v>8.5241083990182851</c:v>
                </c:pt>
                <c:pt idx="11">
                  <c:v>8.5416666666666554</c:v>
                </c:pt>
                <c:pt idx="12">
                  <c:v>8.5592611014715629</c:v>
                </c:pt>
                <c:pt idx="13">
                  <c:v>8.5768917779314293</c:v>
                </c:pt>
                <c:pt idx="14" formatCode="&quot;$&quot;#,##0.00_)\ ;\(&quot;$&quot;#,##0.00\);&quot;- &quot;\ ">
                  <c:v>8.5945587706981268</c:v>
                </c:pt>
                <c:pt idx="15" formatCode="&quot;$&quot;#,##0.00_)\ ;\(&quot;$&quot;#,##0.00\);&quot;- &quot;\ ">
                  <c:v>8.612262154577305</c:v>
                </c:pt>
                <c:pt idx="16" formatCode="&quot;$&quot;#,##0.00_)\ ;\(&quot;$&quot;#,##0.00\);&quot;- &quot;\ ">
                  <c:v>8.6300020045286985</c:v>
                </c:pt>
                <c:pt idx="17" formatCode="&quot;$&quot;#,##0.00_)\ ;\(&quot;$&quot;#,##0.00\);&quot;- &quot;\ ">
                  <c:v>8.6477783956664425</c:v>
                </c:pt>
                <c:pt idx="18" formatCode="&quot;$&quot;#,##0.00_)\ ;\(&quot;$&quot;#,##0.00\);&quot;- &quot;\ ">
                  <c:v>8.6655914032593984</c:v>
                </c:pt>
                <c:pt idx="19" formatCode="&quot;$&quot;#,##0.00_)\ ;\(&quot;$&quot;#,##0.00\);&quot;- &quot;\ ">
                  <c:v>8.6834411027314697</c:v>
                </c:pt>
                <c:pt idx="20" formatCode="&quot;$&quot;#,##0.00_)\ ;\(&quot;$&quot;#,##0.00\);&quot;- &quot;\ ">
                  <c:v>8.7013275696619203</c:v>
                </c:pt>
                <c:pt idx="21" formatCode="&quot;$&quot;#,##0.00_)\ ;\(&quot;$&quot;#,##0.00\);&quot;- &quot;\ ">
                  <c:v>8.7192508797856902</c:v>
                </c:pt>
                <c:pt idx="22" formatCode="&quot;$&quot;#,##0.00_)\ ;\(&quot;$&quot;#,##0.00\);&quot;- &quot;\ ">
                  <c:v>8.7372111089937317</c:v>
                </c:pt>
                <c:pt idx="23" formatCode="&quot;$&quot;#,##0.00_)\ ;\(&quot;$&quot;#,##0.00\);&quot;- &quot;\ ">
                  <c:v>8.7552083333333091</c:v>
                </c:pt>
                <c:pt idx="24" formatCode="&quot;$&quot;#,##0.00_)\ ;\(&quot;$&quot;#,##0.00\);&quot;- &quot;\ ">
                  <c:v>8.7732426290083385</c:v>
                </c:pt>
                <c:pt idx="25" formatCode="&quot;$&quot;#,##0.00_)\ ;\(&quot;$&quot;#,##0.00\);&quot;- &quot;\ ">
                  <c:v>8.7913140723797003</c:v>
                </c:pt>
                <c:pt idx="26" formatCode="&quot;$&quot;#,##0.00_)\ ;\(&quot;$&quot;#,##0.00\);&quot;- &quot;\ ">
                  <c:v>8.8094227399655658</c:v>
                </c:pt>
                <c:pt idx="27" formatCode="&quot;$&quot;#,##0.00_)\ ;\(&quot;$&quot;#,##0.00\);&quot;- &quot;\ ">
                  <c:v>8.8275687084417243</c:v>
                </c:pt>
                <c:pt idx="28" formatCode="&quot;$&quot;#,##0.00_)\ ;\(&quot;$&quot;#,##0.00\);&quot;- &quot;\ ">
                  <c:v>8.8457520546418991</c:v>
                </c:pt>
                <c:pt idx="29" formatCode="&quot;$&quot;#,##0.00_)\ ;\(&quot;$&quot;#,##0.00\);&quot;- &quot;\ ">
                  <c:v>8.8639728555580888</c:v>
                </c:pt>
                <c:pt idx="30" formatCode="&quot;$&quot;#,##0.00_)\ ;\(&quot;$&quot;#,##0.00\);&quot;- &quot;\ ">
                  <c:v>8.8822311883408673</c:v>
                </c:pt>
                <c:pt idx="31" formatCode="&quot;$&quot;#,##0.00_)\ ;\(&quot;$&quot;#,##0.00\);&quot;- &quot;\ ">
                  <c:v>8.9005271302997393</c:v>
                </c:pt>
                <c:pt idx="32" formatCode="&quot;$&quot;#,##0.00_)\ ;\(&quot;$&quot;#,##0.00\);&quot;- &quot;\ ">
                  <c:v>8.9188607589034508</c:v>
                </c:pt>
                <c:pt idx="33" formatCode="&quot;$&quot;#,##0.00_)\ ;\(&quot;$&quot;#,##0.00\);&quot;- &quot;\ ">
                  <c:v>8.9372321517803179</c:v>
                </c:pt>
                <c:pt idx="34" formatCode="&quot;$&quot;#,##0.00_)\ ;\(&quot;$&quot;#,##0.00\);&quot;- &quot;\ ">
                  <c:v>8.9556413867185594</c:v>
                </c:pt>
                <c:pt idx="35" formatCode="&quot;$&quot;#,##0.00_)\ ;\(&quot;$&quot;#,##0.00\);&quot;- &quot;\ ">
                  <c:v>8.9740885416666281</c:v>
                </c:pt>
                <c:pt idx="36" formatCode="&quot;$&quot;#,##0.00_)\ ;\(&quot;$&quot;#,##0.00\);&quot;- &quot;\ ">
                  <c:v>8.9925736947335331</c:v>
                </c:pt>
                <c:pt idx="37" formatCode="&quot;$&quot;#,##0.00_)\ ;\(&quot;$&quot;#,##0.00\);&quot;- &quot;\ ">
                  <c:v>9.0110969241891805</c:v>
                </c:pt>
                <c:pt idx="38" formatCode="&quot;$&quot;#,##0.00_)\ ;\(&quot;$&quot;#,##0.00\);&quot;- &quot;\ ">
                  <c:v>9.0296583084646933</c:v>
                </c:pt>
                <c:pt idx="39" formatCode="&quot;$&quot;#,##0.00_)\ ;\(&quot;$&quot;#,##0.00\);&quot;- &quot;\ ">
                  <c:v>9.0482579261527576</c:v>
                </c:pt>
                <c:pt idx="40" formatCode="&quot;$&quot;#,##0.00_)\ ;\(&quot;$&quot;#,##0.00\);&quot;- &quot;\ ">
                  <c:v>9.0668958560079371</c:v>
                </c:pt>
                <c:pt idx="41" formatCode="&quot;$&quot;#,##0.00_)\ ;\(&quot;$&quot;#,##0.00\);&quot;- &quot;\ ">
                  <c:v>9.0855721769470286</c:v>
                </c:pt>
                <c:pt idx="42" formatCode="&quot;$&quot;#,##0.00_)\ ;\(&quot;$&quot;#,##0.00\);&quot;- &quot;\ ">
                  <c:v>9.1042869680493776</c:v>
                </c:pt>
                <c:pt idx="43" formatCode="&quot;$&quot;#,##0.00_)\ ;\(&quot;$&quot;#,##0.00\);&quot;- &quot;\ ">
                  <c:v>9.123040308557222</c:v>
                </c:pt>
                <c:pt idx="44" formatCode="&quot;$&quot;#,##0.00_)\ ;\(&quot;$&quot;#,##0.00\);&quot;- &quot;\ ">
                  <c:v>9.141832277876027</c:v>
                </c:pt>
                <c:pt idx="45" formatCode="&quot;$&quot;#,##0.00_)\ ;\(&quot;$&quot;#,##0.00\);&quot;- &quot;\ ">
                  <c:v>9.160662955574816</c:v>
                </c:pt>
                <c:pt idx="46" formatCode="&quot;$&quot;#,##0.00_)\ ;\(&quot;$&quot;#,##0.00\);&quot;- &quot;\ ">
                  <c:v>9.1795324213865133</c:v>
                </c:pt>
                <c:pt idx="47" formatCode="&quot;$&quot;#,##0.00_)\ ;\(&quot;$&quot;#,##0.00\);&quot;- &quot;\ ">
                  <c:v>9.1984407552082832</c:v>
                </c:pt>
                <c:pt idx="48" formatCode="&quot;$&quot;#,##0.00_)\ ;\(&quot;$&quot;#,##0.00\);&quot;- &quot;\ ">
                  <c:v>9.2173880371018608</c:v>
                </c:pt>
                <c:pt idx="49" formatCode="&quot;$&quot;#,##0.00_)\ ;\(&quot;$&quot;#,##0.00\);&quot;- &quot;\ ">
                  <c:v>9.2363743472938982</c:v>
                </c:pt>
                <c:pt idx="50" formatCode="&quot;$&quot;#,##0.00_)\ ;\(&quot;$&quot;#,##0.00\);&quot;- &quot;\ ">
                  <c:v>9.2553997661762981</c:v>
                </c:pt>
                <c:pt idx="51" formatCode="&quot;$&quot;#,##0.00_)\ ;\(&quot;$&quot;#,##0.00\);&quot;- &quot;\ ">
                  <c:v>9.2744643743065627</c:v>
                </c:pt>
                <c:pt idx="52" formatCode="&quot;$&quot;#,##0.00_)\ ;\(&quot;$&quot;#,##0.00\);&quot;- &quot;\ ">
                  <c:v>9.2935682524081233</c:v>
                </c:pt>
                <c:pt idx="53" formatCode="&quot;$&quot;#,##0.00_)\ ;\(&quot;$&quot;#,##0.00\);&quot;- &quot;\ ">
                  <c:v>9.312711481370691</c:v>
                </c:pt>
                <c:pt idx="54" formatCode="&quot;$&quot;#,##0.00_)\ ;\(&quot;$&quot;#,##0.00\);&quot;- &quot;\ ">
                  <c:v>9.3318941422506008</c:v>
                </c:pt>
                <c:pt idx="55" formatCode="&quot;$&quot;#,##0.00_)\ ;\(&quot;$&quot;#,##0.00\);&quot;- &quot;\ ">
                  <c:v>9.3511163162711419</c:v>
                </c:pt>
                <c:pt idx="56" formatCode="&quot;$&quot;#,##0.00_)\ ;\(&quot;$&quot;#,##0.00\);&quot;- &quot;\ ">
                  <c:v>9.3703780848229155</c:v>
                </c:pt>
                <c:pt idx="57" formatCode="&quot;$&quot;#,##0.00_)\ ;\(&quot;$&quot;#,##0.00\);&quot;- &quot;\ ">
                  <c:v>9.3896795294641731</c:v>
                </c:pt>
                <c:pt idx="58" formatCode="&quot;$&quot;#,##0.00_)\ ;\(&quot;$&quot;#,##0.00\);&quot;- &quot;\ ">
                  <c:v>9.4090207319211636</c:v>
                </c:pt>
                <c:pt idx="59" formatCode="&quot;$&quot;#,##0.00_)\ ;\(&quot;$&quot;#,##0.00\);&quot;- &quot;\ ">
                  <c:v>9.428401774088476</c:v>
                </c:pt>
                <c:pt idx="60" formatCode="&quot;$&quot;#,##0.00_)\ ;\(&quot;$&quot;#,##0.00\);&quot;- &quot;\ ">
                  <c:v>9.4478227380293927</c:v>
                </c:pt>
                <c:pt idx="61" formatCode="&quot;$&quot;#,##0.00_)\ ;\(&quot;$&quot;#,##0.00\);&quot;- &quot;\ ">
                  <c:v>9.4672837059762305</c:v>
                </c:pt>
                <c:pt idx="62" formatCode="&quot;$&quot;#,##0.00_)\ ;\(&quot;$&quot;#,##0.00\);&quot;- &quot;\ ">
                  <c:v>9.486784760330691</c:v>
                </c:pt>
                <c:pt idx="63" formatCode="&quot;$&quot;#,##0.00_)\ ;\(&quot;$&quot;#,##0.00\);&quot;- &quot;\ ">
                  <c:v>9.5063259836642118</c:v>
                </c:pt>
                <c:pt idx="64" formatCode="&quot;$&quot;#,##0.00_)\ ;\(&quot;$&quot;#,##0.00\);&quot;- &quot;\ ">
                  <c:v>9.5259074587183115</c:v>
                </c:pt>
                <c:pt idx="65" formatCode="&quot;$&quot;#,##0.00_)\ ;\(&quot;$&quot;#,##0.00\);&quot;- &quot;\ ">
                  <c:v>9.5455292684049446</c:v>
                </c:pt>
                <c:pt idx="66" formatCode="&quot;$&quot;#,##0.00_)\ ;\(&quot;$&quot;#,##0.00\);&quot;- &quot;\ ">
                  <c:v>9.565191495806852</c:v>
                </c:pt>
                <c:pt idx="67" formatCode="&quot;$&quot;#,##0.00_)\ ;\(&quot;$&quot;#,##0.00\);&quot;- &quot;\ ">
                  <c:v>9.5848942241779049</c:v>
                </c:pt>
                <c:pt idx="68" formatCode="&quot;$&quot;#,##0.00_)\ ;\(&quot;$&quot;#,##0.00\);&quot;- &quot;\ ">
                  <c:v>9.6046375369434731</c:v>
                </c:pt>
                <c:pt idx="69" formatCode="&quot;$&quot;#,##0.00_)\ ;\(&quot;$&quot;#,##0.00\);&quot;- &quot;\ ">
                  <c:v>9.6244215177007604</c:v>
                </c:pt>
                <c:pt idx="70" formatCode="&quot;$&quot;#,##0.00_)\ ;\(&quot;$&quot;#,##0.00\);&quot;- &quot;\ ">
                  <c:v>9.6442462502191759</c:v>
                </c:pt>
                <c:pt idx="71" formatCode="&quot;$&quot;#,##0.00_)\ ;\(&quot;$&quot;#,##0.00\);&quot;- &quot;\ ">
                  <c:v>9.6641118184406718</c:v>
                </c:pt>
                <c:pt idx="72" formatCode="&quot;$&quot;#,##0.00_)\ ;\(&quot;$&quot;#,##0.00\);&quot;- &quot;\ ">
                  <c:v>9.6840183064801124</c:v>
                </c:pt>
                <c:pt idx="73" formatCode="&quot;$&quot;#,##0.00_)\ ;\(&quot;$&quot;#,##0.00\);&quot;- &quot;\ ">
                  <c:v>9.7039657986256209</c:v>
                </c:pt>
                <c:pt idx="74" formatCode="&quot;$&quot;#,##0.00_)\ ;\(&quot;$&quot;#,##0.00\);&quot;- &quot;\ ">
                  <c:v>9.7239543793389434</c:v>
                </c:pt>
                <c:pt idx="75" formatCode="&quot;$&quot;#,##0.00_)\ ;\(&quot;$&quot;#,##0.00\);&quot;- &quot;\ ">
                  <c:v>9.7439841332558021</c:v>
                </c:pt>
                <c:pt idx="76" formatCode="&quot;$&quot;#,##0.00_)\ ;\(&quot;$&quot;#,##0.00\);&quot;- &quot;\ ">
                  <c:v>9.7640551451862549</c:v>
                </c:pt>
                <c:pt idx="77" formatCode="&quot;$&quot;#,##0.00_)\ ;\(&quot;$&quot;#,##0.00\);&quot;- &quot;\ ">
                  <c:v>9.7841675001150552</c:v>
                </c:pt>
                <c:pt idx="78" formatCode="&quot;$&quot;#,##0.00_)\ ;\(&quot;$&quot;#,##0.00\);&quot;- &quot;\ ">
                  <c:v>9.8043212832020092</c:v>
                </c:pt>
                <c:pt idx="79" formatCode="&quot;$&quot;#,##0.00_)\ ;\(&quot;$&quot;#,##0.00\);&quot;- &quot;\ ">
                  <c:v>9.8245165797823404</c:v>
                </c:pt>
                <c:pt idx="80" formatCode="&quot;$&quot;#,##0.00_)\ ;\(&quot;$&quot;#,##0.00\);&quot;- &quot;\ ">
                  <c:v>9.8447534753670478</c:v>
                </c:pt>
                <c:pt idx="81" formatCode="&quot;$&quot;#,##0.00_)\ ;\(&quot;$&quot;#,##0.00\);&quot;- &quot;\ ">
                  <c:v>9.8650320556432689</c:v>
                </c:pt>
                <c:pt idx="82" formatCode="&quot;$&quot;#,##0.00_)\ ;\(&quot;$&quot;#,##0.00\);&quot;- &quot;\ ">
                  <c:v>9.8853524064746452</c:v>
                </c:pt>
                <c:pt idx="83" formatCode="&quot;$&quot;#,##0.00_)\ ;\(&quot;$&quot;#,##0.00\);&quot;- &quot;\ ">
                  <c:v>9.9057146139016794</c:v>
                </c:pt>
                <c:pt idx="84" formatCode="&quot;$&quot;#,##0.00_)\ ;\(&quot;$&quot;#,##0.00\);&quot;- &quot;\ ">
                  <c:v>9.9261187641421067</c:v>
                </c:pt>
                <c:pt idx="85" formatCode="&quot;$&quot;#,##0.00_)\ ;\(&quot;$&quot;#,##0.00\);&quot;- &quot;\ ">
                  <c:v>9.9465649435912518</c:v>
                </c:pt>
                <c:pt idx="86" formatCode="&quot;$&quot;#,##0.00_)\ ;\(&quot;$&quot;#,##0.00\);&quot;- &quot;\ ">
                  <c:v>9.9670532388224071</c:v>
                </c:pt>
                <c:pt idx="87" formatCode="&quot;$&quot;#,##0.00_)\ ;\(&quot;$&quot;#,##0.00\);&quot;- &quot;\ ">
                  <c:v>9.9875837365871867</c:v>
                </c:pt>
                <c:pt idx="88" formatCode="&quot;$&quot;#,##0.00_)\ ;\(&quot;$&quot;#,##0.00\);&quot;- &quot;\ ">
                  <c:v>10.0081565238159</c:v>
                </c:pt>
                <c:pt idx="89" formatCode="&quot;$&quot;#,##0.00_)\ ;\(&quot;$&quot;#,##0.00\);&quot;- &quot;\ ">
                  <c:v>10.028771687617919</c:v>
                </c:pt>
                <c:pt idx="90" formatCode="&quot;$&quot;#,##0.00_)\ ;\(&quot;$&quot;#,##0.00\);&quot;- &quot;\ ">
                  <c:v>10.049429315282048</c:v>
                </c:pt>
                <c:pt idx="91" formatCode="&quot;$&quot;#,##0.00_)\ ;\(&quot;$&quot;#,##0.00\);&quot;- &quot;\ ">
                  <c:v>10.070129494276888</c:v>
                </c:pt>
                <c:pt idx="92" formatCode="&quot;$&quot;#,##0.00_)\ ;\(&quot;$&quot;#,##0.00\);&quot;- &quot;\ ">
                  <c:v>10.090872312251213</c:v>
                </c:pt>
                <c:pt idx="93" formatCode="&quot;$&quot;#,##0.00_)\ ;\(&quot;$&quot;#,##0.00\);&quot;- &quot;\ ">
                  <c:v>10.111657857034338</c:v>
                </c:pt>
                <c:pt idx="94" formatCode="&quot;$&quot;#,##0.00_)\ ;\(&quot;$&quot;#,##0.00\);&quot;- &quot;\ ">
                  <c:v>10.132486216636499</c:v>
                </c:pt>
                <c:pt idx="95" formatCode="&quot;$&quot;#,##0.00_)\ ;\(&quot;$&quot;#,##0.00\);&quot;- &quot;\ ">
                  <c:v>10.153357479249207</c:v>
                </c:pt>
                <c:pt idx="96" formatCode="&quot;$&quot;#,##0.00_)\ ;\(&quot;$&quot;#,##0.00\);&quot;- &quot;\ ">
                  <c:v>10.174271733245643</c:v>
                </c:pt>
                <c:pt idx="97" formatCode="&quot;$&quot;#,##0.00_)\ ;\(&quot;$&quot;#,##0.00\);&quot;- &quot;\ ">
                  <c:v>10.195229067181019</c:v>
                </c:pt>
                <c:pt idx="98" formatCode="&quot;$&quot;#,##0.00_)\ ;\(&quot;$&quot;#,##0.00\);&quot;- &quot;\ ">
                  <c:v>10.216229569792954</c:v>
                </c:pt>
                <c:pt idx="99" formatCode="&quot;$&quot;#,##0.00_)\ ;\(&quot;$&quot;#,##0.00\);&quot;- &quot;\ ">
                  <c:v>10.237273330001853</c:v>
                </c:pt>
                <c:pt idx="100" formatCode="&quot;$&quot;#,##0.00_)\ ;\(&quot;$&quot;#,##0.00\);&quot;- &quot;\ ">
                  <c:v>10.258360436911284</c:v>
                </c:pt>
                <c:pt idx="101" formatCode="&quot;$&quot;#,##0.00_)\ ;\(&quot;$&quot;#,##0.00\);&quot;- &quot;\ ">
                  <c:v>10.279490979808354</c:v>
                </c:pt>
                <c:pt idx="102" formatCode="&quot;$&quot;#,##0.00_)\ ;\(&quot;$&quot;#,##0.00\);&quot;- &quot;\ ">
                  <c:v>10.300665048164085</c:v>
                </c:pt>
                <c:pt idx="103" formatCode="&quot;$&quot;#,##0.00_)\ ;\(&quot;$&quot;#,##0.00\);&quot;- &quot;\ ">
                  <c:v>10.321882731633796</c:v>
                </c:pt>
                <c:pt idx="104" formatCode="&quot;$&quot;#,##0.00_)\ ;\(&quot;$&quot;#,##0.00\);&quot;- &quot;\ ">
                  <c:v>10.343144120057477</c:v>
                </c:pt>
                <c:pt idx="105" formatCode="&quot;$&quot;#,##0.00_)\ ;\(&quot;$&quot;#,##0.00\);&quot;- &quot;\ ">
                  <c:v>10.364449303460184</c:v>
                </c:pt>
                <c:pt idx="106" formatCode="&quot;$&quot;#,##0.00_)\ ;\(&quot;$&quot;#,##0.00\);&quot;- &quot;\ ">
                  <c:v>10.385798372052397</c:v>
                </c:pt>
                <c:pt idx="107" formatCode="&quot;$&quot;#,##0.00_)\ ;\(&quot;$&quot;#,##0.00\);&quot;- &quot;\ ">
                  <c:v>10.407191416230425</c:v>
                </c:pt>
                <c:pt idx="108" formatCode="&quot;$&quot;#,##0.00_)\ ;\(&quot;$&quot;#,##0.00\);&quot;- &quot;\ ">
                  <c:v>10.428628526576773</c:v>
                </c:pt>
                <c:pt idx="109" formatCode="&quot;$&quot;#,##0.00_)\ ;\(&quot;$&quot;#,##0.00\);&quot;- &quot;\ ">
                  <c:v>10.450109793860531</c:v>
                </c:pt>
                <c:pt idx="110" formatCode="&quot;$&quot;#,##0.00_)\ ;\(&quot;$&quot;#,##0.00\);&quot;- &quot;\ ">
                  <c:v>10.471635309037765</c:v>
                </c:pt>
                <c:pt idx="111" formatCode="&quot;$&quot;#,##0.00_)\ ;\(&quot;$&quot;#,##0.00\);&quot;- &quot;\ ">
                  <c:v>10.493205163251886</c:v>
                </c:pt>
                <c:pt idx="112" formatCode="&quot;$&quot;#,##0.00_)\ ;\(&quot;$&quot;#,##0.00\);&quot;- &quot;\ ">
                  <c:v>10.514819447834054</c:v>
                </c:pt>
                <c:pt idx="113" formatCode="&quot;$&quot;#,##0.00_)\ ;\(&quot;$&quot;#,##0.00\);&quot;- &quot;\ ">
                  <c:v>10.53647825430355</c:v>
                </c:pt>
                <c:pt idx="114" formatCode="&quot;$&quot;#,##0.00_)\ ;\(&quot;$&quot;#,##0.00\);&quot;- &quot;\ ">
                  <c:v>10.558181674368173</c:v>
                </c:pt>
                <c:pt idx="115" formatCode="&quot;$&quot;#,##0.00_)\ ;\(&quot;$&quot;#,##0.00\);&quot;- &quot;\ ">
                  <c:v>10.579929799924628</c:v>
                </c:pt>
                <c:pt idx="116" formatCode="&quot;$&quot;#,##0.00_)\ ;\(&quot;$&quot;#,##0.00\);&quot;- &quot;\ ">
                  <c:v>10.6017227230589</c:v>
                </c:pt>
                <c:pt idx="117" formatCode="&quot;$&quot;#,##0.00_)\ ;\(&quot;$&quot;#,##0.00\);&quot;- &quot;\ ">
                  <c:v>10.623560536046673</c:v>
                </c:pt>
                <c:pt idx="118" formatCode="&quot;$&quot;#,##0.00_)\ ;\(&quot;$&quot;#,##0.00\);&quot;- &quot;\ ">
                  <c:v>10.645443331353693</c:v>
                </c:pt>
                <c:pt idx="119" formatCode="&quot;$&quot;#,##0.00_)\ ;\(&quot;$&quot;#,##0.00\);&quot;- &quot;\ ">
                  <c:v>10.66737120163617</c:v>
                </c:pt>
                <c:pt idx="120" formatCode="&quot;$&quot;#,##0.00_)\ ;\(&quot;$&quot;#,##0.00\);&quot;- &quot;\ ">
                  <c:v>10.689344239741176</c:v>
                </c:pt>
                <c:pt idx="121" formatCode="&quot;$&quot;#,##0.00_)\ ;\(&quot;$&quot;#,##0.00\);&quot;- &quot;\ ">
                  <c:v>10.71136253870703</c:v>
                </c:pt>
                <c:pt idx="122" formatCode="&quot;$&quot;#,##0.00_)\ ;\(&quot;$&quot;#,##0.00\);&quot;- &quot;\ ">
                  <c:v>10.733426191763694</c:v>
                </c:pt>
                <c:pt idx="123" formatCode="&quot;$&quot;#,##0.00_)\ ;\(&quot;$&quot;#,##0.00\);&quot;- &quot;\ ">
                  <c:v>10.755535292333169</c:v>
                </c:pt>
                <c:pt idx="124" formatCode="&quot;$&quot;#,##0.00_)\ ;\(&quot;$&quot;#,##0.00\);&quot;- &quot;\ ">
                  <c:v>10.777689934029892</c:v>
                </c:pt>
                <c:pt idx="125" formatCode="&quot;$&quot;#,##0.00_)\ ;\(&quot;$&quot;#,##0.00\);&quot;- &quot;\ ">
                  <c:v>10.799890210661125</c:v>
                </c:pt>
                <c:pt idx="126" formatCode="&quot;$&quot;#,##0.00_)\ ;\(&quot;$&quot;#,##0.00\);&quot;- &quot;\ ">
                  <c:v>10.822136216227364</c:v>
                </c:pt>
                <c:pt idx="127" formatCode="&quot;$&quot;#,##0.00_)\ ;\(&quot;$&quot;#,##0.00\);&quot;- &quot;\ ">
                  <c:v>10.844428044922727</c:v>
                </c:pt>
                <c:pt idx="128" formatCode="&quot;$&quot;#,##0.00_)\ ;\(&quot;$&quot;#,##0.00\);&quot;- &quot;\ ">
                  <c:v>10.866765791135357</c:v>
                </c:pt>
                <c:pt idx="129" formatCode="&quot;$&quot;#,##0.00_)\ ;\(&quot;$&quot;#,##0.00\);&quot;- &quot;\ ">
                  <c:v>10.889149549447824</c:v>
                </c:pt>
                <c:pt idx="130" formatCode="&quot;$&quot;#,##0.00_)\ ;\(&quot;$&quot;#,##0.00\);&quot;- &quot;\ ">
                  <c:v>10.911579414637519</c:v>
                </c:pt>
                <c:pt idx="131" formatCode="&quot;$&quot;#,##0.00_)\ ;\(&quot;$&quot;#,##0.00\);&quot;- &quot;\ ">
                  <c:v>10.934055481677058</c:v>
                </c:pt>
                <c:pt idx="132" formatCode="&quot;$&quot;#,##0.00_)\ ;\(&quot;$&quot;#,##0.00\);&quot;- &quot;\ ">
                  <c:v>10.956577845734689</c:v>
                </c:pt>
                <c:pt idx="133" formatCode="&quot;$&quot;#,##0.00_)\ ;\(&quot;$&quot;#,##0.00\);&quot;- &quot;\ ">
                  <c:v>10.979146602174689</c:v>
                </c:pt>
                <c:pt idx="134" formatCode="&quot;$&quot;#,##0.00_)\ ;\(&quot;$&quot;#,##0.00\);&quot;- &quot;\ ">
                  <c:v>11.001761846557768</c:v>
                </c:pt>
                <c:pt idx="135" formatCode="&quot;$&quot;#,##0.00_)\ ;\(&quot;$&quot;#,##0.00\);&quot;- &quot;\ ">
                  <c:v>11.024423674641479</c:v>
                </c:pt>
                <c:pt idx="136" formatCode="&quot;$&quot;#,##0.00_)\ ;\(&quot;$&quot;#,##0.00\);&quot;- &quot;\ ">
                  <c:v>11.047132182380619</c:v>
                </c:pt>
                <c:pt idx="137" formatCode="&quot;$&quot;#,##0.00_)\ ;\(&quot;$&quot;#,##0.00\);&quot;- &quot;\ ">
                  <c:v>11.069887465927632</c:v>
                </c:pt>
                <c:pt idx="138" formatCode="&quot;$&quot;#,##0.00_)\ ;\(&quot;$&quot;#,##0.00\);&quot;- &quot;\ ">
                  <c:v>11.092689621633028</c:v>
                </c:pt>
                <c:pt idx="139" formatCode="&quot;$&quot;#,##0.00_)\ ;\(&quot;$&quot;#,##0.00\);&quot;- &quot;\ ">
                  <c:v>11.115538746045775</c:v>
                </c:pt>
                <c:pt idx="140" formatCode="&quot;$&quot;#,##0.00_)\ ;\(&quot;$&quot;#,##0.00\);&quot;- &quot;\ ">
                  <c:v>11.138434935913722</c:v>
                </c:pt>
                <c:pt idx="141" formatCode="&quot;$&quot;#,##0.00_)\ ;\(&quot;$&quot;#,##0.00\);&quot;- &quot;\ ">
                  <c:v>11.161378288184</c:v>
                </c:pt>
                <c:pt idx="142" formatCode="&quot;$&quot;#,##0.00_)\ ;\(&quot;$&quot;#,##0.00\);&quot;- &quot;\ ">
                  <c:v>11.184368900003438</c:v>
                </c:pt>
                <c:pt idx="143" formatCode="&quot;$&quot;#,##0.00_)\ ;\(&quot;$&quot;#,##0.00\);&quot;- &quot;\ ">
                  <c:v>11.207406868718966</c:v>
                </c:pt>
                <c:pt idx="144" formatCode="&quot;$&quot;#,##0.00_)\ ;\(&quot;$&quot;#,##0.00\);&quot;- &quot;\ ">
                  <c:v>11.230492291878038</c:v>
                </c:pt>
              </c:numCache>
            </c:numRef>
          </c:val>
          <c:smooth val="0"/>
          <c:extLst>
            <c:ext xmlns:c16="http://schemas.microsoft.com/office/drawing/2014/chart" uri="{C3380CC4-5D6E-409C-BE32-E72D297353CC}">
              <c16:uniqueId val="{00000002-2059-4412-B31C-F8745B4BC835}"/>
            </c:ext>
          </c:extLst>
        </c:ser>
        <c:dLbls>
          <c:showLegendKey val="0"/>
          <c:showVal val="0"/>
          <c:showCatName val="0"/>
          <c:showSerName val="0"/>
          <c:showPercent val="0"/>
          <c:showBubbleSize val="0"/>
        </c:dLbls>
        <c:marker val="1"/>
        <c:smooth val="0"/>
        <c:axId val="232525824"/>
        <c:axId val="232527360"/>
      </c:lineChart>
      <c:catAx>
        <c:axId val="232525824"/>
        <c:scaling>
          <c:orientation val="minMax"/>
        </c:scaling>
        <c:delete val="0"/>
        <c:axPos val="b"/>
        <c:numFmt formatCode="&quot;Year&quot;\ #" sourceLinked="1"/>
        <c:majorTickMark val="out"/>
        <c:minorTickMark val="none"/>
        <c:tickLblPos val="nextTo"/>
        <c:txPr>
          <a:bodyPr rot="-5400000"/>
          <a:lstStyle/>
          <a:p>
            <a:pPr>
              <a:defRPr/>
            </a:pPr>
            <a:endParaRPr lang="en-US"/>
          </a:p>
        </c:txPr>
        <c:crossAx val="232527360"/>
        <c:crosses val="autoZero"/>
        <c:auto val="1"/>
        <c:lblAlgn val="ctr"/>
        <c:lblOffset val="100"/>
        <c:tickLblSkip val="12"/>
        <c:noMultiLvlLbl val="0"/>
      </c:catAx>
      <c:valAx>
        <c:axId val="232527360"/>
        <c:scaling>
          <c:orientation val="minMax"/>
        </c:scaling>
        <c:delete val="0"/>
        <c:axPos val="l"/>
        <c:majorGridlines>
          <c:spPr>
            <a:ln>
              <a:solidFill>
                <a:schemeClr val="bg1">
                  <a:lumMod val="85000"/>
                </a:schemeClr>
              </a:solidFill>
            </a:ln>
          </c:spPr>
        </c:majorGridlines>
        <c:numFmt formatCode="##,###" sourceLinked="0"/>
        <c:majorTickMark val="out"/>
        <c:minorTickMark val="none"/>
        <c:tickLblPos val="nextTo"/>
        <c:crossAx val="232525824"/>
        <c:crosses val="autoZero"/>
        <c:crossBetween val="between"/>
      </c:valAx>
    </c:plotArea>
    <c:legend>
      <c:legendPos val="b"/>
      <c:legendEntry>
        <c:idx val="0"/>
        <c:delete val="1"/>
      </c:legendEntry>
      <c:overlay val="0"/>
    </c:legend>
    <c:plotVisOnly val="1"/>
    <c:dispBlanksAs val="zero"/>
    <c:showDLblsOverMax val="0"/>
  </c:chart>
  <c:spPr>
    <a:noFill/>
    <a:ln>
      <a:noFill/>
    </a:ln>
  </c:spPr>
  <c:printSettings>
    <c:headerFooter/>
    <c:pageMargins b="0.75000000000000222" l="0.70000000000000062" r="0.70000000000000062" t="0.750000000000002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Calibri" pitchFamily="34" charset="0"/>
                <a:ea typeface="Arial"/>
                <a:cs typeface="Arial"/>
              </a:defRPr>
            </a:pPr>
            <a:r>
              <a:rPr lang="en-AU">
                <a:latin typeface="Calibri" pitchFamily="34" charset="0"/>
              </a:rPr>
              <a:t>NPV using 1 to 12 Year Cash Flows</a:t>
            </a:r>
          </a:p>
        </c:rich>
      </c:tx>
      <c:layout>
        <c:manualLayout>
          <c:xMode val="edge"/>
          <c:yMode val="edge"/>
          <c:x val="0.33957364528942829"/>
          <c:y val="2.2421524663677191E-2"/>
        </c:manualLayout>
      </c:layout>
      <c:overlay val="0"/>
      <c:spPr>
        <a:noFill/>
        <a:ln w="25400">
          <a:noFill/>
        </a:ln>
      </c:spPr>
    </c:title>
    <c:autoTitleDeleted val="0"/>
    <c:plotArea>
      <c:layout>
        <c:manualLayout>
          <c:layoutTarget val="inner"/>
          <c:xMode val="edge"/>
          <c:yMode val="edge"/>
          <c:x val="7.9669201394823433E-2"/>
          <c:y val="0.10762331838565298"/>
          <c:w val="0.87766726782493798"/>
          <c:h val="0.69506726457399104"/>
        </c:manualLayout>
      </c:layout>
      <c:scatterChart>
        <c:scatterStyle val="lineMarker"/>
        <c:varyColors val="0"/>
        <c:ser>
          <c:idx val="0"/>
          <c:order val="0"/>
          <c:tx>
            <c:v>NPV</c:v>
          </c:tx>
          <c:spPr>
            <a:ln w="25400">
              <a:solidFill>
                <a:srgbClr val="FFE600"/>
              </a:solidFill>
              <a:prstDash val="solid"/>
            </a:ln>
          </c:spPr>
          <c:marker>
            <c:symbol val="none"/>
          </c:marker>
          <c:xVal>
            <c:numRef>
              <c:f>Calc_DCF!$E$12:$ER$12</c:f>
              <c:numCache>
                <c:formatCode>General</c:formatCode>
                <c:ptCount val="144"/>
                <c:pt idx="0">
                  <c:v>1</c:v>
                </c:pt>
                <c:pt idx="1">
                  <c:v>1</c:v>
                </c:pt>
                <c:pt idx="2">
                  <c:v>1</c:v>
                </c:pt>
                <c:pt idx="3">
                  <c:v>1</c:v>
                </c:pt>
                <c:pt idx="4">
                  <c:v>1</c:v>
                </c:pt>
                <c:pt idx="5">
                  <c:v>1</c:v>
                </c:pt>
                <c:pt idx="6">
                  <c:v>1</c:v>
                </c:pt>
                <c:pt idx="7">
                  <c:v>1</c:v>
                </c:pt>
                <c:pt idx="8">
                  <c:v>1</c:v>
                </c:pt>
                <c:pt idx="9">
                  <c:v>1</c:v>
                </c:pt>
                <c:pt idx="10">
                  <c:v>1</c:v>
                </c:pt>
                <c:pt idx="11">
                  <c:v>1</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5</c:v>
                </c:pt>
                <c:pt idx="58">
                  <c:v>5</c:v>
                </c:pt>
                <c:pt idx="59">
                  <c:v>5</c:v>
                </c:pt>
                <c:pt idx="60">
                  <c:v>6</c:v>
                </c:pt>
                <c:pt idx="61">
                  <c:v>6</c:v>
                </c:pt>
                <c:pt idx="62">
                  <c:v>6</c:v>
                </c:pt>
                <c:pt idx="63">
                  <c:v>6</c:v>
                </c:pt>
                <c:pt idx="64">
                  <c:v>6</c:v>
                </c:pt>
                <c:pt idx="65">
                  <c:v>6</c:v>
                </c:pt>
                <c:pt idx="66">
                  <c:v>6</c:v>
                </c:pt>
                <c:pt idx="67">
                  <c:v>6</c:v>
                </c:pt>
                <c:pt idx="68">
                  <c:v>6</c:v>
                </c:pt>
                <c:pt idx="69">
                  <c:v>6</c:v>
                </c:pt>
                <c:pt idx="70">
                  <c:v>6</c:v>
                </c:pt>
                <c:pt idx="71">
                  <c:v>6</c:v>
                </c:pt>
                <c:pt idx="72">
                  <c:v>7</c:v>
                </c:pt>
                <c:pt idx="73">
                  <c:v>7</c:v>
                </c:pt>
                <c:pt idx="74">
                  <c:v>7</c:v>
                </c:pt>
                <c:pt idx="75">
                  <c:v>7</c:v>
                </c:pt>
                <c:pt idx="76">
                  <c:v>7</c:v>
                </c:pt>
                <c:pt idx="77">
                  <c:v>7</c:v>
                </c:pt>
                <c:pt idx="78">
                  <c:v>7</c:v>
                </c:pt>
                <c:pt idx="79">
                  <c:v>7</c:v>
                </c:pt>
                <c:pt idx="80">
                  <c:v>7</c:v>
                </c:pt>
                <c:pt idx="81">
                  <c:v>7</c:v>
                </c:pt>
                <c:pt idx="82">
                  <c:v>7</c:v>
                </c:pt>
                <c:pt idx="83">
                  <c:v>7</c:v>
                </c:pt>
                <c:pt idx="84">
                  <c:v>8</c:v>
                </c:pt>
                <c:pt idx="85">
                  <c:v>8</c:v>
                </c:pt>
                <c:pt idx="86">
                  <c:v>8</c:v>
                </c:pt>
                <c:pt idx="87">
                  <c:v>8</c:v>
                </c:pt>
                <c:pt idx="88">
                  <c:v>8</c:v>
                </c:pt>
                <c:pt idx="89">
                  <c:v>8</c:v>
                </c:pt>
                <c:pt idx="90">
                  <c:v>8</c:v>
                </c:pt>
                <c:pt idx="91">
                  <c:v>8</c:v>
                </c:pt>
                <c:pt idx="92">
                  <c:v>8</c:v>
                </c:pt>
                <c:pt idx="93">
                  <c:v>8</c:v>
                </c:pt>
                <c:pt idx="94">
                  <c:v>8</c:v>
                </c:pt>
                <c:pt idx="95">
                  <c:v>8</c:v>
                </c:pt>
                <c:pt idx="96">
                  <c:v>9</c:v>
                </c:pt>
                <c:pt idx="97">
                  <c:v>9</c:v>
                </c:pt>
                <c:pt idx="98">
                  <c:v>9</c:v>
                </c:pt>
                <c:pt idx="99">
                  <c:v>9</c:v>
                </c:pt>
                <c:pt idx="100">
                  <c:v>9</c:v>
                </c:pt>
                <c:pt idx="101">
                  <c:v>9</c:v>
                </c:pt>
                <c:pt idx="102">
                  <c:v>9</c:v>
                </c:pt>
                <c:pt idx="103">
                  <c:v>9</c:v>
                </c:pt>
                <c:pt idx="104">
                  <c:v>9</c:v>
                </c:pt>
                <c:pt idx="105">
                  <c:v>9</c:v>
                </c:pt>
                <c:pt idx="106">
                  <c:v>9</c:v>
                </c:pt>
                <c:pt idx="107">
                  <c:v>9</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11</c:v>
                </c:pt>
                <c:pt idx="121">
                  <c:v>11</c:v>
                </c:pt>
                <c:pt idx="122">
                  <c:v>11</c:v>
                </c:pt>
                <c:pt idx="123">
                  <c:v>11</c:v>
                </c:pt>
                <c:pt idx="124">
                  <c:v>11</c:v>
                </c:pt>
                <c:pt idx="125">
                  <c:v>11</c:v>
                </c:pt>
                <c:pt idx="126">
                  <c:v>11</c:v>
                </c:pt>
                <c:pt idx="127">
                  <c:v>11</c:v>
                </c:pt>
                <c:pt idx="128">
                  <c:v>11</c:v>
                </c:pt>
                <c:pt idx="129">
                  <c:v>11</c:v>
                </c:pt>
                <c:pt idx="130">
                  <c:v>11</c:v>
                </c:pt>
                <c:pt idx="131">
                  <c:v>11</c:v>
                </c:pt>
                <c:pt idx="132">
                  <c:v>12</c:v>
                </c:pt>
                <c:pt idx="133">
                  <c:v>12</c:v>
                </c:pt>
                <c:pt idx="134">
                  <c:v>12</c:v>
                </c:pt>
                <c:pt idx="135">
                  <c:v>12</c:v>
                </c:pt>
                <c:pt idx="136">
                  <c:v>12</c:v>
                </c:pt>
                <c:pt idx="137">
                  <c:v>12</c:v>
                </c:pt>
                <c:pt idx="138">
                  <c:v>12</c:v>
                </c:pt>
                <c:pt idx="139">
                  <c:v>12</c:v>
                </c:pt>
                <c:pt idx="140">
                  <c:v>12</c:v>
                </c:pt>
                <c:pt idx="141">
                  <c:v>12</c:v>
                </c:pt>
                <c:pt idx="142">
                  <c:v>12</c:v>
                </c:pt>
                <c:pt idx="143">
                  <c:v>12</c:v>
                </c:pt>
              </c:numCache>
            </c:numRef>
          </c:xVal>
          <c:yVal>
            <c:numRef>
              <c:f>Calc_DCF!$E$116:$ER$116</c:f>
              <c:numCache>
                <c:formatCode>"$"#,##0_);\("$"#,##0\)</c:formatCode>
                <c:ptCount val="144"/>
                <c:pt idx="0">
                  <c:v>1588.7675261740314</c:v>
                </c:pt>
                <c:pt idx="1">
                  <c:v>1589.487009939641</c:v>
                </c:pt>
                <c:pt idx="2">
                  <c:v>1687.9728374312335</c:v>
                </c:pt>
                <c:pt idx="3">
                  <c:v>1786.0765525896004</c:v>
                </c:pt>
                <c:pt idx="4">
                  <c:v>1883.1258315638329</c:v>
                </c:pt>
                <c:pt idx="5">
                  <c:v>1979.7998110480746</c:v>
                </c:pt>
                <c:pt idx="6">
                  <c:v>2075.4343168940732</c:v>
                </c:pt>
                <c:pt idx="7">
                  <c:v>2170.3573947846335</c:v>
                </c:pt>
                <c:pt idx="8">
                  <c:v>2265.5963034329443</c:v>
                </c:pt>
                <c:pt idx="9">
                  <c:v>2359.1796930283463</c:v>
                </c:pt>
                <c:pt idx="10">
                  <c:v>2452.4040641332244</c:v>
                </c:pt>
                <c:pt idx="11">
                  <c:v>2544.621804057967</c:v>
                </c:pt>
                <c:pt idx="12">
                  <c:v>2636.4881449671166</c:v>
                </c:pt>
                <c:pt idx="13">
                  <c:v>2776.7365856914475</c:v>
                </c:pt>
                <c:pt idx="14">
                  <c:v>2870.4067188002846</c:v>
                </c:pt>
                <c:pt idx="15">
                  <c:v>2963.7210737362939</c:v>
                </c:pt>
                <c:pt idx="16">
                  <c:v>3056.0249138065592</c:v>
                </c:pt>
                <c:pt idx="17">
                  <c:v>3147.9793353067407</c:v>
                </c:pt>
                <c:pt idx="18">
                  <c:v>3238.9386951687757</c:v>
                </c:pt>
                <c:pt idx="19">
                  <c:v>3329.221305882681</c:v>
                </c:pt>
                <c:pt idx="20">
                  <c:v>3419.8247035132099</c:v>
                </c:pt>
                <c:pt idx="21">
                  <c:v>3508.8331754826459</c:v>
                </c:pt>
                <c:pt idx="22">
                  <c:v>3597.5066945641647</c:v>
                </c:pt>
                <c:pt idx="23">
                  <c:v>3685.217286982268</c:v>
                </c:pt>
                <c:pt idx="24">
                  <c:v>3772.5989324945322</c:v>
                </c:pt>
                <c:pt idx="25">
                  <c:v>3904.3419736600526</c:v>
                </c:pt>
                <c:pt idx="26">
                  <c:v>3993.3178387113562</c:v>
                </c:pt>
                <c:pt idx="27">
                  <c:v>4081.9619868266263</c:v>
                </c:pt>
                <c:pt idx="28">
                  <c:v>4169.6400969910464</c:v>
                </c:pt>
                <c:pt idx="29">
                  <c:v>4256.9932979395126</c:v>
                </c:pt>
                <c:pt idx="30">
                  <c:v>4343.3943024178598</c:v>
                </c:pt>
                <c:pt idx="31">
                  <c:v>4429.1535038492293</c:v>
                </c:pt>
                <c:pt idx="32">
                  <c:v>4514.914738827054</c:v>
                </c:pt>
                <c:pt idx="33">
                  <c:v>4599.4426894666831</c:v>
                </c:pt>
                <c:pt idx="34">
                  <c:v>4683.6591319987147</c:v>
                </c:pt>
                <c:pt idx="35">
                  <c:v>4766.9553272971934</c:v>
                </c:pt>
                <c:pt idx="36">
                  <c:v>4849.9457757075734</c:v>
                </c:pt>
                <c:pt idx="37">
                  <c:v>4939.3150677988242</c:v>
                </c:pt>
                <c:pt idx="38">
                  <c:v>5021.2994218158919</c:v>
                </c:pt>
                <c:pt idx="39">
                  <c:v>5102.9833439815675</c:v>
                </c:pt>
                <c:pt idx="40">
                  <c:v>5183.7720617981722</c:v>
                </c:pt>
                <c:pt idx="41">
                  <c:v>5264.2657625345955</c:v>
                </c:pt>
                <c:pt idx="42">
                  <c:v>5343.8761129584673</c:v>
                </c:pt>
                <c:pt idx="43">
                  <c:v>5422.8947388774768</c:v>
                </c:pt>
                <c:pt idx="44">
                  <c:v>5502.2287771725005</c:v>
                </c:pt>
                <c:pt idx="45">
                  <c:v>5580.1315396258733</c:v>
                </c:pt>
                <c:pt idx="46">
                  <c:v>5657.7539352836384</c:v>
                </c:pt>
                <c:pt idx="47">
                  <c:v>5663.1899802412263</c:v>
                </c:pt>
                <c:pt idx="48">
                  <c:v>5562.1131454270271</c:v>
                </c:pt>
                <c:pt idx="49">
                  <c:v>5625.2168830595347</c:v>
                </c:pt>
                <c:pt idx="50">
                  <c:v>5687.8459779998411</c:v>
                </c:pt>
                <c:pt idx="51">
                  <c:v>5864.0200176323342</c:v>
                </c:pt>
                <c:pt idx="52">
                  <c:v>5934.5113853231596</c:v>
                </c:pt>
                <c:pt idx="53">
                  <c:v>6004.7515151174766</c:v>
                </c:pt>
                <c:pt idx="54">
                  <c:v>6074.2136774145101</c:v>
                </c:pt>
                <c:pt idx="55">
                  <c:v>6143.1571280694216</c:v>
                </c:pt>
                <c:pt idx="56">
                  <c:v>6212.3993373710837</c:v>
                </c:pt>
                <c:pt idx="57">
                  <c:v>6280.3688917965046</c:v>
                </c:pt>
                <c:pt idx="58">
                  <c:v>6348.0994073918264</c:v>
                </c:pt>
                <c:pt idx="59">
                  <c:v>6415.0755474455364</c:v>
                </c:pt>
                <c:pt idx="60">
                  <c:v>6481.8170865655502</c:v>
                </c:pt>
                <c:pt idx="61">
                  <c:v>6547.8157010002988</c:v>
                </c:pt>
                <c:pt idx="62">
                  <c:v>6613.3212596821049</c:v>
                </c:pt>
                <c:pt idx="63">
                  <c:v>6680.878521420691</c:v>
                </c:pt>
                <c:pt idx="64">
                  <c:v>6745.5881173713278</c:v>
                </c:pt>
                <c:pt idx="65">
                  <c:v>6810.0733132813393</c:v>
                </c:pt>
                <c:pt idx="66">
                  <c:v>6873.8374512901537</c:v>
                </c:pt>
                <c:pt idx="67">
                  <c:v>6937.1258636361599</c:v>
                </c:pt>
                <c:pt idx="68">
                  <c:v>7000.7051859708872</c:v>
                </c:pt>
                <c:pt idx="69">
                  <c:v>7063.0981395658764</c:v>
                </c:pt>
                <c:pt idx="70">
                  <c:v>7125.2777368367952</c:v>
                </c:pt>
                <c:pt idx="71">
                  <c:v>7186.7587737986005</c:v>
                </c:pt>
                <c:pt idx="72">
                  <c:v>7248.0310927975979</c:v>
                </c:pt>
                <c:pt idx="73">
                  <c:v>7308.6135218390637</c:v>
                </c:pt>
                <c:pt idx="74">
                  <c:v>7368.7443968177558</c:v>
                </c:pt>
                <c:pt idx="75">
                  <c:v>7430.8151161345422</c:v>
                </c:pt>
                <c:pt idx="76">
                  <c:v>7490.2175667589599</c:v>
                </c:pt>
                <c:pt idx="77">
                  <c:v>7549.4204752740525</c:v>
                </c:pt>
                <c:pt idx="78">
                  <c:v>7607.9543787468965</c:v>
                </c:pt>
                <c:pt idx="79">
                  <c:v>7666.0525747820257</c:v>
                </c:pt>
                <c:pt idx="80">
                  <c:v>7724.1947517988856</c:v>
                </c:pt>
                <c:pt idx="81">
                  <c:v>7781.4567763306377</c:v>
                </c:pt>
                <c:pt idx="82">
                  <c:v>7838.5278834063683</c:v>
                </c:pt>
                <c:pt idx="83">
                  <c:v>7894.9523646691305</c:v>
                </c:pt>
                <c:pt idx="84">
                  <c:v>7951.1895562404252</c:v>
                </c:pt>
                <c:pt idx="85">
                  <c:v>8006.7893082340779</c:v>
                </c:pt>
                <c:pt idx="86">
                  <c:v>8061.9742441322633</c:v>
                </c:pt>
                <c:pt idx="87">
                  <c:v>8118.9916342729839</c:v>
                </c:pt>
                <c:pt idx="88">
                  <c:v>8173.5108196992278</c:v>
                </c:pt>
                <c:pt idx="89">
                  <c:v>8227.851087329027</c:v>
                </c:pt>
                <c:pt idx="90">
                  <c:v>8281.5731543525599</c:v>
                </c:pt>
                <c:pt idx="91">
                  <c:v>8334.8943865678302</c:v>
                </c:pt>
                <c:pt idx="92">
                  <c:v>8388.4906385166323</c:v>
                </c:pt>
                <c:pt idx="93">
                  <c:v>8441.0563209653337</c:v>
                </c:pt>
                <c:pt idx="94">
                  <c:v>8493.4514110462933</c:v>
                </c:pt>
                <c:pt idx="95">
                  <c:v>8545.2482630120212</c:v>
                </c:pt>
                <c:pt idx="96">
                  <c:v>8596.8783845779708</c:v>
                </c:pt>
                <c:pt idx="97">
                  <c:v>8647.917502478851</c:v>
                </c:pt>
                <c:pt idx="98">
                  <c:v>8698.5756277955716</c:v>
                </c:pt>
                <c:pt idx="99">
                  <c:v>8750.965442620929</c:v>
                </c:pt>
                <c:pt idx="100">
                  <c:v>8801.0155507642576</c:v>
                </c:pt>
                <c:pt idx="101">
                  <c:v>8850.9058404279185</c:v>
                </c:pt>
                <c:pt idx="102">
                  <c:v>8900.223605041434</c:v>
                </c:pt>
                <c:pt idx="103">
                  <c:v>8949.1731386345164</c:v>
                </c:pt>
                <c:pt idx="104">
                  <c:v>8998.3883609295153</c:v>
                </c:pt>
                <c:pt idx="105">
                  <c:v>9046.6441931460195</c:v>
                </c:pt>
                <c:pt idx="106">
                  <c:v>9094.7478443961481</c:v>
                </c:pt>
                <c:pt idx="107">
                  <c:v>9142.2978662711175</c:v>
                </c:pt>
                <c:pt idx="108">
                  <c:v>9189.6981196311899</c:v>
                </c:pt>
                <c:pt idx="109">
                  <c:v>9236.5509102960696</c:v>
                </c:pt>
                <c:pt idx="110">
                  <c:v>9237.7019771339001</c:v>
                </c:pt>
                <c:pt idx="111">
                  <c:v>9194.5496028934886</c:v>
                </c:pt>
                <c:pt idx="112">
                  <c:v>9234.0376324447661</c:v>
                </c:pt>
                <c:pt idx="113">
                  <c:v>9273.406898613217</c:v>
                </c:pt>
                <c:pt idx="114">
                  <c:v>9394.6570574741654</c:v>
                </c:pt>
                <c:pt idx="115">
                  <c:v>9439.6251095188491</c:v>
                </c:pt>
                <c:pt idx="116">
                  <c:v>9484.8502979573823</c:v>
                </c:pt>
                <c:pt idx="117">
                  <c:v>9529.1811129384132</c:v>
                </c:pt>
                <c:pt idx="118">
                  <c:v>9573.3757033301426</c:v>
                </c:pt>
                <c:pt idx="119">
                  <c:v>9617.0566030400023</c:v>
                </c:pt>
                <c:pt idx="120">
                  <c:v>9660.6054223764859</c:v>
                </c:pt>
                <c:pt idx="121">
                  <c:v>9703.6463060507958</c:v>
                </c:pt>
                <c:pt idx="122">
                  <c:v>9746.3658453912776</c:v>
                </c:pt>
                <c:pt idx="123">
                  <c:v>9788.9573325062465</c:v>
                </c:pt>
                <c:pt idx="124">
                  <c:v>9831.050812397476</c:v>
                </c:pt>
                <c:pt idx="125">
                  <c:v>9873.0187989979022</c:v>
                </c:pt>
                <c:pt idx="126">
                  <c:v>9916.1452594653674</c:v>
                </c:pt>
                <c:pt idx="127">
                  <c:v>9957.4284975809769</c:v>
                </c:pt>
                <c:pt idx="128">
                  <c:v>9998.7743494859151</c:v>
                </c:pt>
                <c:pt idx="129">
                  <c:v>10039.462413056386</c:v>
                </c:pt>
                <c:pt idx="130">
                  <c:v>10080.029907258413</c:v>
                </c:pt>
                <c:pt idx="131">
                  <c:v>10120.121420730744</c:v>
                </c:pt>
                <c:pt idx="132">
                  <c:v>10160.095204878759</c:v>
                </c:pt>
                <c:pt idx="133">
                  <c:v>10199.598806638696</c:v>
                </c:pt>
                <c:pt idx="134">
                  <c:v>10238.807702199034</c:v>
                </c:pt>
                <c:pt idx="135">
                  <c:v>10277.901976880536</c:v>
                </c:pt>
                <c:pt idx="136">
                  <c:v>10316.53578095143</c:v>
                </c:pt>
                <c:pt idx="137">
                  <c:v>10355.058168487774</c:v>
                </c:pt>
                <c:pt idx="138">
                  <c:v>10394.675482955066</c:v>
                </c:pt>
                <c:pt idx="139">
                  <c:v>10432.567924625771</c:v>
                </c:pt>
                <c:pt idx="140">
                  <c:v>10470.699404224128</c:v>
                </c:pt>
                <c:pt idx="141">
                  <c:v>10508.053127548777</c:v>
                </c:pt>
                <c:pt idx="142">
                  <c:v>10545.30052364746</c:v>
                </c:pt>
                <c:pt idx="143">
                  <c:v>10582.106881727783</c:v>
                </c:pt>
              </c:numCache>
            </c:numRef>
          </c:yVal>
          <c:smooth val="0"/>
          <c:extLst>
            <c:ext xmlns:c16="http://schemas.microsoft.com/office/drawing/2014/chart" uri="{C3380CC4-5D6E-409C-BE32-E72D297353CC}">
              <c16:uniqueId val="{00000000-8F06-4DE6-98E7-888C5011134C}"/>
            </c:ext>
          </c:extLst>
        </c:ser>
        <c:ser>
          <c:idx val="1"/>
          <c:order val="1"/>
          <c:tx>
            <c:v>Selected Year</c:v>
          </c:tx>
          <c:spPr>
            <a:ln w="3175">
              <a:solidFill>
                <a:srgbClr val="CCCBCD"/>
              </a:solidFill>
              <a:prstDash val="lgDash"/>
            </a:ln>
          </c:spPr>
          <c:marker>
            <c:symbol val="none"/>
          </c:marker>
          <c:dPt>
            <c:idx val="1"/>
            <c:bubble3D val="0"/>
            <c:spPr>
              <a:ln w="3175">
                <a:solidFill>
                  <a:srgbClr val="CCCBCD"/>
                </a:solidFill>
                <a:prstDash val="sysDash"/>
              </a:ln>
            </c:spPr>
            <c:extLst>
              <c:ext xmlns:c16="http://schemas.microsoft.com/office/drawing/2014/chart" uri="{C3380CC4-5D6E-409C-BE32-E72D297353CC}">
                <c16:uniqueId val="{00000002-8F06-4DE6-98E7-888C5011134C}"/>
              </c:ext>
            </c:extLst>
          </c:dPt>
          <c:dLbls>
            <c:dLbl>
              <c:idx val="1"/>
              <c:layout>
                <c:manualLayout>
                  <c:x val="-2.3778097830115998E-2"/>
                  <c:y val="-6.584465963435561E-2"/>
                </c:manualLayout>
              </c:layout>
              <c:numFmt formatCode="0" sourceLinked="0"/>
              <c:spPr>
                <a:noFill/>
                <a:ln w="25400">
                  <a:noFill/>
                </a:ln>
              </c:spPr>
              <c:txPr>
                <a:bodyPr/>
                <a:lstStyle/>
                <a:p>
                  <a:pPr>
                    <a:defRPr sz="800" b="1" i="0" u="none" strike="noStrike" baseline="0">
                      <a:solidFill>
                        <a:srgbClr val="000000"/>
                      </a:solidFill>
                      <a:latin typeface="Arial"/>
                      <a:ea typeface="Arial"/>
                      <a:cs typeface="Arial"/>
                    </a:defRPr>
                  </a:pPr>
                  <a:endParaRPr lang="en-US"/>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F06-4DE6-98E7-888C5011134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Calc_DCF!$I$122:$J$122</c:f>
              <c:numCache>
                <c:formatCode>General</c:formatCode>
                <c:ptCount val="2"/>
                <c:pt idx="0">
                  <c:v>10</c:v>
                </c:pt>
                <c:pt idx="1">
                  <c:v>10</c:v>
                </c:pt>
              </c:numCache>
            </c:numRef>
          </c:xVal>
          <c:yVal>
            <c:numRef>
              <c:f>Calc_DCF!$I$123:$J$123</c:f>
              <c:numCache>
                <c:formatCode>General</c:formatCode>
                <c:ptCount val="2"/>
                <c:pt idx="0">
                  <c:v>0</c:v>
                </c:pt>
                <c:pt idx="1">
                  <c:v>9617.0566030400023</c:v>
                </c:pt>
              </c:numCache>
            </c:numRef>
          </c:yVal>
          <c:smooth val="0"/>
          <c:extLst>
            <c:ext xmlns:c16="http://schemas.microsoft.com/office/drawing/2014/chart" uri="{C3380CC4-5D6E-409C-BE32-E72D297353CC}">
              <c16:uniqueId val="{00000003-8F06-4DE6-98E7-888C5011134C}"/>
            </c:ext>
          </c:extLst>
        </c:ser>
        <c:ser>
          <c:idx val="2"/>
          <c:order val="2"/>
          <c:tx>
            <c:v>TV</c:v>
          </c:tx>
          <c:spPr>
            <a:ln w="25400">
              <a:solidFill>
                <a:srgbClr val="7F7E82"/>
              </a:solidFill>
              <a:prstDash val="solid"/>
            </a:ln>
          </c:spPr>
          <c:marker>
            <c:symbol val="none"/>
          </c:marker>
          <c:xVal>
            <c:numRef>
              <c:f>Calc_DCF!$E$12:$ER$12</c:f>
              <c:numCache>
                <c:formatCode>General</c:formatCode>
                <c:ptCount val="144"/>
                <c:pt idx="0">
                  <c:v>1</c:v>
                </c:pt>
                <c:pt idx="1">
                  <c:v>1</c:v>
                </c:pt>
                <c:pt idx="2">
                  <c:v>1</c:v>
                </c:pt>
                <c:pt idx="3">
                  <c:v>1</c:v>
                </c:pt>
                <c:pt idx="4">
                  <c:v>1</c:v>
                </c:pt>
                <c:pt idx="5">
                  <c:v>1</c:v>
                </c:pt>
                <c:pt idx="6">
                  <c:v>1</c:v>
                </c:pt>
                <c:pt idx="7">
                  <c:v>1</c:v>
                </c:pt>
                <c:pt idx="8">
                  <c:v>1</c:v>
                </c:pt>
                <c:pt idx="9">
                  <c:v>1</c:v>
                </c:pt>
                <c:pt idx="10">
                  <c:v>1</c:v>
                </c:pt>
                <c:pt idx="11">
                  <c:v>1</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5</c:v>
                </c:pt>
                <c:pt idx="58">
                  <c:v>5</c:v>
                </c:pt>
                <c:pt idx="59">
                  <c:v>5</c:v>
                </c:pt>
                <c:pt idx="60">
                  <c:v>6</c:v>
                </c:pt>
                <c:pt idx="61">
                  <c:v>6</c:v>
                </c:pt>
                <c:pt idx="62">
                  <c:v>6</c:v>
                </c:pt>
                <c:pt idx="63">
                  <c:v>6</c:v>
                </c:pt>
                <c:pt idx="64">
                  <c:v>6</c:v>
                </c:pt>
                <c:pt idx="65">
                  <c:v>6</c:v>
                </c:pt>
                <c:pt idx="66">
                  <c:v>6</c:v>
                </c:pt>
                <c:pt idx="67">
                  <c:v>6</c:v>
                </c:pt>
                <c:pt idx="68">
                  <c:v>6</c:v>
                </c:pt>
                <c:pt idx="69">
                  <c:v>6</c:v>
                </c:pt>
                <c:pt idx="70">
                  <c:v>6</c:v>
                </c:pt>
                <c:pt idx="71">
                  <c:v>6</c:v>
                </c:pt>
                <c:pt idx="72">
                  <c:v>7</c:v>
                </c:pt>
                <c:pt idx="73">
                  <c:v>7</c:v>
                </c:pt>
                <c:pt idx="74">
                  <c:v>7</c:v>
                </c:pt>
                <c:pt idx="75">
                  <c:v>7</c:v>
                </c:pt>
                <c:pt idx="76">
                  <c:v>7</c:v>
                </c:pt>
                <c:pt idx="77">
                  <c:v>7</c:v>
                </c:pt>
                <c:pt idx="78">
                  <c:v>7</c:v>
                </c:pt>
                <c:pt idx="79">
                  <c:v>7</c:v>
                </c:pt>
                <c:pt idx="80">
                  <c:v>7</c:v>
                </c:pt>
                <c:pt idx="81">
                  <c:v>7</c:v>
                </c:pt>
                <c:pt idx="82">
                  <c:v>7</c:v>
                </c:pt>
                <c:pt idx="83">
                  <c:v>7</c:v>
                </c:pt>
                <c:pt idx="84">
                  <c:v>8</c:v>
                </c:pt>
                <c:pt idx="85">
                  <c:v>8</c:v>
                </c:pt>
                <c:pt idx="86">
                  <c:v>8</c:v>
                </c:pt>
                <c:pt idx="87">
                  <c:v>8</c:v>
                </c:pt>
                <c:pt idx="88">
                  <c:v>8</c:v>
                </c:pt>
                <c:pt idx="89">
                  <c:v>8</c:v>
                </c:pt>
                <c:pt idx="90">
                  <c:v>8</c:v>
                </c:pt>
                <c:pt idx="91">
                  <c:v>8</c:v>
                </c:pt>
                <c:pt idx="92">
                  <c:v>8</c:v>
                </c:pt>
                <c:pt idx="93">
                  <c:v>8</c:v>
                </c:pt>
                <c:pt idx="94">
                  <c:v>8</c:v>
                </c:pt>
                <c:pt idx="95">
                  <c:v>8</c:v>
                </c:pt>
                <c:pt idx="96">
                  <c:v>9</c:v>
                </c:pt>
                <c:pt idx="97">
                  <c:v>9</c:v>
                </c:pt>
                <c:pt idx="98">
                  <c:v>9</c:v>
                </c:pt>
                <c:pt idx="99">
                  <c:v>9</c:v>
                </c:pt>
                <c:pt idx="100">
                  <c:v>9</c:v>
                </c:pt>
                <c:pt idx="101">
                  <c:v>9</c:v>
                </c:pt>
                <c:pt idx="102">
                  <c:v>9</c:v>
                </c:pt>
                <c:pt idx="103">
                  <c:v>9</c:v>
                </c:pt>
                <c:pt idx="104">
                  <c:v>9</c:v>
                </c:pt>
                <c:pt idx="105">
                  <c:v>9</c:v>
                </c:pt>
                <c:pt idx="106">
                  <c:v>9</c:v>
                </c:pt>
                <c:pt idx="107">
                  <c:v>9</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11</c:v>
                </c:pt>
                <c:pt idx="121">
                  <c:v>11</c:v>
                </c:pt>
                <c:pt idx="122">
                  <c:v>11</c:v>
                </c:pt>
                <c:pt idx="123">
                  <c:v>11</c:v>
                </c:pt>
                <c:pt idx="124">
                  <c:v>11</c:v>
                </c:pt>
                <c:pt idx="125">
                  <c:v>11</c:v>
                </c:pt>
                <c:pt idx="126">
                  <c:v>11</c:v>
                </c:pt>
                <c:pt idx="127">
                  <c:v>11</c:v>
                </c:pt>
                <c:pt idx="128">
                  <c:v>11</c:v>
                </c:pt>
                <c:pt idx="129">
                  <c:v>11</c:v>
                </c:pt>
                <c:pt idx="130">
                  <c:v>11</c:v>
                </c:pt>
                <c:pt idx="131">
                  <c:v>11</c:v>
                </c:pt>
                <c:pt idx="132">
                  <c:v>12</c:v>
                </c:pt>
                <c:pt idx="133">
                  <c:v>12</c:v>
                </c:pt>
                <c:pt idx="134">
                  <c:v>12</c:v>
                </c:pt>
                <c:pt idx="135">
                  <c:v>12</c:v>
                </c:pt>
                <c:pt idx="136">
                  <c:v>12</c:v>
                </c:pt>
                <c:pt idx="137">
                  <c:v>12</c:v>
                </c:pt>
                <c:pt idx="138">
                  <c:v>12</c:v>
                </c:pt>
                <c:pt idx="139">
                  <c:v>12</c:v>
                </c:pt>
                <c:pt idx="140">
                  <c:v>12</c:v>
                </c:pt>
                <c:pt idx="141">
                  <c:v>12</c:v>
                </c:pt>
                <c:pt idx="142">
                  <c:v>12</c:v>
                </c:pt>
                <c:pt idx="143">
                  <c:v>12</c:v>
                </c:pt>
              </c:numCache>
            </c:numRef>
          </c:xVal>
          <c:yVal>
            <c:numRef>
              <c:f>Calc_DCF!$E$114:$ER$114</c:f>
              <c:numCache>
                <c:formatCode>"$"#,##0_);\("$"#,##0\);"- "\ </c:formatCode>
                <c:ptCount val="144"/>
                <c:pt idx="0">
                  <c:v>1499.341675764706</c:v>
                </c:pt>
                <c:pt idx="1">
                  <c:v>1393.3037151023416</c:v>
                </c:pt>
                <c:pt idx="2">
                  <c:v>1385.8105961025633</c:v>
                </c:pt>
                <c:pt idx="3">
                  <c:v>1378.683353712617</c:v>
                </c:pt>
                <c:pt idx="4">
                  <c:v>1371.2690623226292</c:v>
                </c:pt>
                <c:pt idx="5">
                  <c:v>1364.2167856204521</c:v>
                </c:pt>
                <c:pt idx="6">
                  <c:v>1356.8814700680475</c:v>
                </c:pt>
                <c:pt idx="7">
                  <c:v>1349.5856551743905</c:v>
                </c:pt>
                <c:pt idx="8">
                  <c:v>1343.2792334160411</c:v>
                </c:pt>
                <c:pt idx="9">
                  <c:v>1336.0577592846128</c:v>
                </c:pt>
                <c:pt idx="10">
                  <c:v>1329.1888074079736</c:v>
                </c:pt>
                <c:pt idx="11">
                  <c:v>1322.0431230078764</c:v>
                </c:pt>
                <c:pt idx="12">
                  <c:v>1315.2473339449541</c:v>
                </c:pt>
                <c:pt idx="13">
                  <c:v>1353.7195451896057</c:v>
                </c:pt>
                <c:pt idx="14">
                  <c:v>1346.3556501750099</c:v>
                </c:pt>
                <c:pt idx="15">
                  <c:v>1339.3490923515942</c:v>
                </c:pt>
                <c:pt idx="16">
                  <c:v>1332.0636276256712</c:v>
                </c:pt>
                <c:pt idx="17">
                  <c:v>1325.1316819714077</c:v>
                </c:pt>
                <c:pt idx="18">
                  <c:v>1317.9257524014899</c:v>
                </c:pt>
                <c:pt idx="19">
                  <c:v>1310.7589901204708</c:v>
                </c:pt>
                <c:pt idx="20">
                  <c:v>1304.5550877347905</c:v>
                </c:pt>
                <c:pt idx="21">
                  <c:v>1297.4622053447101</c:v>
                </c:pt>
                <c:pt idx="22">
                  <c:v>1290.7126501861762</c:v>
                </c:pt>
                <c:pt idx="23">
                  <c:v>1283.6960386593023</c:v>
                </c:pt>
                <c:pt idx="24">
                  <c:v>1277.0190803408307</c:v>
                </c:pt>
                <c:pt idx="25">
                  <c:v>1311.8714063763948</c:v>
                </c:pt>
                <c:pt idx="26">
                  <c:v>1304.663157082925</c:v>
                </c:pt>
                <c:pt idx="27">
                  <c:v>1297.8020189930037</c:v>
                </c:pt>
                <c:pt idx="28">
                  <c:v>1290.6713584529127</c:v>
                </c:pt>
                <c:pt idx="29">
                  <c:v>1283.8849284486503</c:v>
                </c:pt>
                <c:pt idx="30">
                  <c:v>1276.8327953559649</c:v>
                </c:pt>
                <c:pt idx="31">
                  <c:v>1269.8203555164023</c:v>
                </c:pt>
                <c:pt idx="32">
                  <c:v>1263.4429865869274</c:v>
                </c:pt>
                <c:pt idx="33">
                  <c:v>1256.5042613871703</c:v>
                </c:pt>
                <c:pt idx="34">
                  <c:v>1249.899624324994</c:v>
                </c:pt>
                <c:pt idx="35">
                  <c:v>1243.0370776180055</c:v>
                </c:pt>
                <c:pt idx="36">
                  <c:v>1236.5050889040706</c:v>
                </c:pt>
                <c:pt idx="37">
                  <c:v>1236.438939615771</c:v>
                </c:pt>
                <c:pt idx="38">
                  <c:v>1229.640034523409</c:v>
                </c:pt>
                <c:pt idx="39">
                  <c:v>1223.1673210467889</c:v>
                </c:pt>
                <c:pt idx="40">
                  <c:v>1216.4422773882218</c:v>
                </c:pt>
                <c:pt idx="41">
                  <c:v>1210.0398972620217</c:v>
                </c:pt>
                <c:pt idx="42">
                  <c:v>1203.3878655547783</c:v>
                </c:pt>
                <c:pt idx="43">
                  <c:v>1196.7731952462552</c:v>
                </c:pt>
                <c:pt idx="44">
                  <c:v>1191.0382100314057</c:v>
                </c:pt>
                <c:pt idx="45">
                  <c:v>1184.4922764942064</c:v>
                </c:pt>
                <c:pt idx="46">
                  <c:v>1178.2619930256335</c:v>
                </c:pt>
                <c:pt idx="47">
                  <c:v>1171.7861485697731</c:v>
                </c:pt>
                <c:pt idx="48">
                  <c:v>1001.8420033860797</c:v>
                </c:pt>
                <c:pt idx="49">
                  <c:v>996.5846489766077</c:v>
                </c:pt>
                <c:pt idx="50">
                  <c:v>991.3551575991246</c:v>
                </c:pt>
                <c:pt idx="51">
                  <c:v>1100.9248090570168</c:v>
                </c:pt>
                <c:pt idx="52">
                  <c:v>1094.9607463082664</c:v>
                </c:pt>
                <c:pt idx="53">
                  <c:v>1089.2851029721442</c:v>
                </c:pt>
                <c:pt idx="54">
                  <c:v>1083.3850758542831</c:v>
                </c:pt>
                <c:pt idx="55">
                  <c:v>1077.5159593347507</c:v>
                </c:pt>
                <c:pt idx="56">
                  <c:v>1072.4385336847338</c:v>
                </c:pt>
                <c:pt idx="57">
                  <c:v>1066.6304213682129</c:v>
                </c:pt>
                <c:pt idx="58">
                  <c:v>1061.1039998839669</c:v>
                </c:pt>
                <c:pt idx="59">
                  <c:v>1055.3574370806284</c:v>
                </c:pt>
                <c:pt idx="60">
                  <c:v>1049.8895725205134</c:v>
                </c:pt>
                <c:pt idx="61">
                  <c:v>1044.2053292084586</c:v>
                </c:pt>
                <c:pt idx="62">
                  <c:v>1038.5508082747779</c:v>
                </c:pt>
                <c:pt idx="63">
                  <c:v>1035.2733354495779</c:v>
                </c:pt>
                <c:pt idx="64">
                  <c:v>1029.6647416944734</c:v>
                </c:pt>
                <c:pt idx="65">
                  <c:v>1024.32805033197</c:v>
                </c:pt>
                <c:pt idx="66">
                  <c:v>1018.7794750589917</c:v>
                </c:pt>
                <c:pt idx="67">
                  <c:v>1013.2606424823027</c:v>
                </c:pt>
                <c:pt idx="68">
                  <c:v>1008.4861109867887</c:v>
                </c:pt>
                <c:pt idx="69">
                  <c:v>1003.0237014000118</c:v>
                </c:pt>
                <c:pt idx="70">
                  <c:v>997.82683174942622</c:v>
                </c:pt>
                <c:pt idx="71">
                  <c:v>992.42277925041776</c:v>
                </c:pt>
                <c:pt idx="72">
                  <c:v>987.28207186247778</c:v>
                </c:pt>
                <c:pt idx="73">
                  <c:v>981.93578095953239</c:v>
                </c:pt>
                <c:pt idx="74">
                  <c:v>976.61871794997319</c:v>
                </c:pt>
                <c:pt idx="75">
                  <c:v>973.53707863566922</c:v>
                </c:pt>
                <c:pt idx="76">
                  <c:v>968.262305333315</c:v>
                </c:pt>
                <c:pt idx="77">
                  <c:v>963.24444832721088</c:v>
                </c:pt>
                <c:pt idx="78">
                  <c:v>958.02594135461277</c:v>
                </c:pt>
                <c:pt idx="79">
                  <c:v>952.83661675192559</c:v>
                </c:pt>
                <c:pt idx="80">
                  <c:v>948.12316234347441</c:v>
                </c:pt>
                <c:pt idx="81">
                  <c:v>942.98791980116039</c:v>
                </c:pt>
                <c:pt idx="82">
                  <c:v>938.1021620648562</c:v>
                </c:pt>
                <c:pt idx="83">
                  <c:v>933.02160257426988</c:v>
                </c:pt>
                <c:pt idx="84">
                  <c:v>928.18787203311035</c:v>
                </c:pt>
                <c:pt idx="85">
                  <c:v>923.16202457892132</c:v>
                </c:pt>
                <c:pt idx="86">
                  <c:v>918.16349713943725</c:v>
                </c:pt>
                <c:pt idx="87">
                  <c:v>915.26579285406956</c:v>
                </c:pt>
                <c:pt idx="88">
                  <c:v>910.3068517242632</c:v>
                </c:pt>
                <c:pt idx="89">
                  <c:v>905.5887855672313</c:v>
                </c:pt>
                <c:pt idx="90">
                  <c:v>900.68319918919519</c:v>
                </c:pt>
                <c:pt idx="91">
                  <c:v>895.80432430413202</c:v>
                </c:pt>
                <c:pt idx="92">
                  <c:v>891.58391493976296</c:v>
                </c:pt>
                <c:pt idx="93">
                  <c:v>886.75458128506546</c:v>
                </c:pt>
                <c:pt idx="94">
                  <c:v>882.15977812204244</c:v>
                </c:pt>
                <c:pt idx="95">
                  <c:v>877.38231507312776</c:v>
                </c:pt>
                <c:pt idx="96">
                  <c:v>872.83741432645479</c:v>
                </c:pt>
                <c:pt idx="97">
                  <c:v>868.11115885018819</c:v>
                </c:pt>
                <c:pt idx="98">
                  <c:v>863.41057881644724</c:v>
                </c:pt>
                <c:pt idx="99">
                  <c:v>860.68536161153895</c:v>
                </c:pt>
                <c:pt idx="100">
                  <c:v>856.02237580793292</c:v>
                </c:pt>
                <c:pt idx="101">
                  <c:v>851.58575944587142</c:v>
                </c:pt>
                <c:pt idx="102">
                  <c:v>846.97277304063914</c:v>
                </c:pt>
                <c:pt idx="103">
                  <c:v>842.38482807497064</c:v>
                </c:pt>
                <c:pt idx="104">
                  <c:v>838.41537210587182</c:v>
                </c:pt>
                <c:pt idx="105">
                  <c:v>833.87437036825622</c:v>
                </c:pt>
                <c:pt idx="106">
                  <c:v>829.55383373962275</c:v>
                </c:pt>
                <c:pt idx="107">
                  <c:v>825.06193210893059</c:v>
                </c:pt>
                <c:pt idx="108">
                  <c:v>820.78759194997781</c:v>
                </c:pt>
                <c:pt idx="109">
                  <c:v>816.34264538693742</c:v>
                </c:pt>
                <c:pt idx="110">
                  <c:v>811.92231720200164</c:v>
                </c:pt>
                <c:pt idx="111">
                  <c:v>725.15536449806848</c:v>
                </c:pt>
                <c:pt idx="112">
                  <c:v>721.34977281171098</c:v>
                </c:pt>
                <c:pt idx="113">
                  <c:v>717.73387144133972</c:v>
                </c:pt>
                <c:pt idx="114">
                  <c:v>796.87349826357581</c:v>
                </c:pt>
                <c:pt idx="115">
                  <c:v>792.55614855894135</c:v>
                </c:pt>
                <c:pt idx="116">
                  <c:v>788.8206975516697</c:v>
                </c:pt>
                <c:pt idx="117">
                  <c:v>784.54789665361079</c:v>
                </c:pt>
                <c:pt idx="118">
                  <c:v>780.48194677399874</c:v>
                </c:pt>
                <c:pt idx="119">
                  <c:v>776.25423610714813</c:v>
                </c:pt>
                <c:pt idx="120">
                  <c:v>772.23258408778247</c:v>
                </c:pt>
                <c:pt idx="121">
                  <c:v>768.04990548813817</c:v>
                </c:pt>
                <c:pt idx="122">
                  <c:v>763.89026745295428</c:v>
                </c:pt>
                <c:pt idx="123">
                  <c:v>759.93342602384848</c:v>
                </c:pt>
                <c:pt idx="124">
                  <c:v>755.81804922126844</c:v>
                </c:pt>
                <c:pt idx="125">
                  <c:v>751.90330832396876</c:v>
                </c:pt>
                <c:pt idx="126">
                  <c:v>749.35359987717675</c:v>
                </c:pt>
                <c:pt idx="127">
                  <c:v>745.29375669714454</c:v>
                </c:pt>
                <c:pt idx="128">
                  <c:v>741.60593123645185</c:v>
                </c:pt>
                <c:pt idx="129">
                  <c:v>737.58873068458934</c:v>
                </c:pt>
                <c:pt idx="130">
                  <c:v>733.76646584065134</c:v>
                </c:pt>
                <c:pt idx="131">
                  <c:v>729.79194846274322</c:v>
                </c:pt>
                <c:pt idx="132">
                  <c:v>726.01070622761642</c:v>
                </c:pt>
                <c:pt idx="133">
                  <c:v>722.07839147505103</c:v>
                </c:pt>
                <c:pt idx="134">
                  <c:v>718.16812025198647</c:v>
                </c:pt>
                <c:pt idx="135">
                  <c:v>714.44756579680507</c:v>
                </c:pt>
                <c:pt idx="136">
                  <c:v>710.57877180108994</c:v>
                </c:pt>
                <c:pt idx="137">
                  <c:v>706.89852025915491</c:v>
                </c:pt>
                <c:pt idx="138">
                  <c:v>704.50061263135194</c:v>
                </c:pt>
                <c:pt idx="139">
                  <c:v>700.68421077486141</c:v>
                </c:pt>
                <c:pt idx="140">
                  <c:v>697.38169526066861</c:v>
                </c:pt>
                <c:pt idx="141">
                  <c:v>693.60357394552682</c:v>
                </c:pt>
                <c:pt idx="142">
                  <c:v>690.00943592266344</c:v>
                </c:pt>
                <c:pt idx="143">
                  <c:v>686.2721000879792</c:v>
                </c:pt>
              </c:numCache>
            </c:numRef>
          </c:yVal>
          <c:smooth val="0"/>
          <c:extLst>
            <c:ext xmlns:c16="http://schemas.microsoft.com/office/drawing/2014/chart" uri="{C3380CC4-5D6E-409C-BE32-E72D297353CC}">
              <c16:uniqueId val="{00000004-8F06-4DE6-98E7-888C5011134C}"/>
            </c:ext>
          </c:extLst>
        </c:ser>
        <c:dLbls>
          <c:showLegendKey val="0"/>
          <c:showVal val="0"/>
          <c:showCatName val="0"/>
          <c:showSerName val="0"/>
          <c:showPercent val="0"/>
          <c:showBubbleSize val="0"/>
        </c:dLbls>
        <c:axId val="409117824"/>
        <c:axId val="409119744"/>
      </c:scatterChart>
      <c:valAx>
        <c:axId val="409117824"/>
        <c:scaling>
          <c:orientation val="minMax"/>
          <c:max val="12"/>
          <c:min val="1"/>
        </c:scaling>
        <c:delete val="0"/>
        <c:axPos val="b"/>
        <c:title>
          <c:tx>
            <c:rich>
              <a:bodyPr/>
              <a:lstStyle/>
              <a:p>
                <a:pPr>
                  <a:defRPr sz="800" b="0" i="0" u="none" strike="noStrike" baseline="0">
                    <a:solidFill>
                      <a:srgbClr val="000000"/>
                    </a:solidFill>
                    <a:latin typeface="Calibri" pitchFamily="34" charset="0"/>
                    <a:ea typeface="Arial"/>
                    <a:cs typeface="Arial"/>
                  </a:defRPr>
                </a:pPr>
                <a:r>
                  <a:rPr lang="en-AU" sz="800">
                    <a:latin typeface="Calibri" pitchFamily="34" charset="0"/>
                  </a:rPr>
                  <a:t>Year</a:t>
                </a:r>
              </a:p>
            </c:rich>
          </c:tx>
          <c:layout>
            <c:manualLayout>
              <c:xMode val="edge"/>
              <c:yMode val="edge"/>
              <c:x val="0.97300909900234933"/>
              <c:y val="0.8340807174888157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09119744"/>
        <c:crosses val="autoZero"/>
        <c:crossBetween val="midCat"/>
      </c:valAx>
      <c:valAx>
        <c:axId val="409119744"/>
        <c:scaling>
          <c:orientation val="minMax"/>
        </c:scaling>
        <c:delete val="0"/>
        <c:axPos val="l"/>
        <c:numFmt formatCode="\$#,##0.0_);\(\$#,##0.0\);&quot;- &quot;\ "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alibri" pitchFamily="34" charset="0"/>
                <a:ea typeface="Arial"/>
                <a:cs typeface="Arial"/>
              </a:defRPr>
            </a:pPr>
            <a:endParaRPr lang="en-US"/>
          </a:p>
        </c:txPr>
        <c:crossAx val="409117824"/>
        <c:crosses val="autoZero"/>
        <c:crossBetween val="midCat"/>
        <c:dispUnits>
          <c:builtInUnit val="millions"/>
          <c:dispUnitsLbl>
            <c:layout>
              <c:manualLayout>
                <c:xMode val="edge"/>
                <c:yMode val="edge"/>
                <c:x val="6.5302624094121121E-3"/>
                <c:y val="0.10762331838565298"/>
              </c:manualLayout>
            </c:layout>
            <c:spPr>
              <a:noFill/>
              <a:ln w="25400">
                <a:noFill/>
              </a:ln>
            </c:spPr>
            <c:txPr>
              <a:bodyPr rot="-5400000" vert="horz"/>
              <a:lstStyle/>
              <a:p>
                <a:pPr algn="ctr">
                  <a:defRPr sz="850" b="0" i="0" u="none" strike="noStrike" baseline="0">
                    <a:solidFill>
                      <a:srgbClr val="000000"/>
                    </a:solidFill>
                    <a:latin typeface="Calibri" pitchFamily="34" charset="0"/>
                    <a:ea typeface="Arial"/>
                    <a:cs typeface="Arial"/>
                  </a:defRPr>
                </a:pPr>
                <a:endParaRPr lang="en-US"/>
              </a:p>
            </c:txPr>
          </c:dispUnitsLbl>
        </c:dispUnits>
      </c:valAx>
      <c:spPr>
        <a:noFill/>
        <a:ln w="12700">
          <a:noFill/>
          <a:prstDash val="solid"/>
        </a:ln>
      </c:spPr>
    </c:plotArea>
    <c:legend>
      <c:legendPos val="r"/>
      <c:layout>
        <c:manualLayout>
          <c:xMode val="edge"/>
          <c:yMode val="edge"/>
          <c:x val="0.15672629782588746"/>
          <c:y val="0.89686098654708524"/>
          <c:w val="0.7313893898541145"/>
          <c:h val="8.9686098654708543E-2"/>
        </c:manualLayout>
      </c:layout>
      <c:overlay val="0"/>
      <c:spPr>
        <a:solidFill>
          <a:srgbClr val="FFFFFF"/>
        </a:solidFill>
        <a:ln w="25400">
          <a:noFill/>
        </a:ln>
      </c:spPr>
      <c:txPr>
        <a:bodyPr/>
        <a:lstStyle/>
        <a:p>
          <a:pPr>
            <a:defRPr sz="8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8.324802177552422E-2"/>
          <c:y val="0.3620219028513173"/>
          <c:w val="0.81398065736070124"/>
          <c:h val="0.29466899069294245"/>
        </c:manualLayout>
      </c:layout>
      <c:pie3DChart>
        <c:varyColors val="1"/>
        <c:ser>
          <c:idx val="0"/>
          <c:order val="0"/>
          <c:spPr>
            <a:solidFill>
              <a:srgbClr val="9999FF"/>
            </a:solidFill>
            <a:ln w="12700">
              <a:solidFill>
                <a:srgbClr val="000000"/>
              </a:solidFill>
              <a:prstDash val="solid"/>
            </a:ln>
          </c:spPr>
          <c:dPt>
            <c:idx val="0"/>
            <c:bubble3D val="0"/>
            <c:spPr>
              <a:solidFill>
                <a:srgbClr val="FFE600"/>
              </a:solidFill>
              <a:ln w="12700">
                <a:solidFill>
                  <a:srgbClr val="000000"/>
                </a:solidFill>
                <a:prstDash val="solid"/>
              </a:ln>
            </c:spPr>
            <c:extLst>
              <c:ext xmlns:c16="http://schemas.microsoft.com/office/drawing/2014/chart" uri="{C3380CC4-5D6E-409C-BE32-E72D297353CC}">
                <c16:uniqueId val="{00000001-B306-4FEE-8ED6-A74B85A04090}"/>
              </c:ext>
            </c:extLst>
          </c:dPt>
          <c:dPt>
            <c:idx val="1"/>
            <c:bubble3D val="0"/>
            <c:spPr>
              <a:solidFill>
                <a:srgbClr val="CCCBCD"/>
              </a:solidFill>
              <a:ln w="12700">
                <a:solidFill>
                  <a:srgbClr val="000000"/>
                </a:solidFill>
                <a:prstDash val="solid"/>
              </a:ln>
            </c:spPr>
            <c:extLst>
              <c:ext xmlns:c16="http://schemas.microsoft.com/office/drawing/2014/chart" uri="{C3380CC4-5D6E-409C-BE32-E72D297353CC}">
                <c16:uniqueId val="{00000003-B306-4FEE-8ED6-A74B85A04090}"/>
              </c:ext>
            </c:extLst>
          </c:dPt>
          <c:dPt>
            <c:idx val="2"/>
            <c:bubble3D val="0"/>
            <c:spPr>
              <a:solidFill>
                <a:srgbClr val="7F7E82"/>
              </a:solidFill>
              <a:ln w="12700">
                <a:solidFill>
                  <a:srgbClr val="000000"/>
                </a:solidFill>
                <a:prstDash val="solid"/>
              </a:ln>
            </c:spPr>
            <c:extLst>
              <c:ext xmlns:c16="http://schemas.microsoft.com/office/drawing/2014/chart" uri="{C3380CC4-5D6E-409C-BE32-E72D297353CC}">
                <c16:uniqueId val="{00000005-B306-4FEE-8ED6-A74B85A04090}"/>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7-B306-4FEE-8ED6-A74B85A04090}"/>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9-B306-4FEE-8ED6-A74B85A04090}"/>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B-B306-4FEE-8ED6-A74B85A04090}"/>
              </c:ext>
            </c:extLst>
          </c:dPt>
          <c:dPt>
            <c:idx val="6"/>
            <c:bubble3D val="0"/>
            <c:spPr>
              <a:solidFill>
                <a:srgbClr val="4367C5"/>
              </a:solidFill>
              <a:ln w="12700">
                <a:solidFill>
                  <a:srgbClr val="000000"/>
                </a:solidFill>
                <a:prstDash val="solid"/>
              </a:ln>
            </c:spPr>
            <c:extLst>
              <c:ext xmlns:c16="http://schemas.microsoft.com/office/drawing/2014/chart" uri="{C3380CC4-5D6E-409C-BE32-E72D297353CC}">
                <c16:uniqueId val="{0000000D-B306-4FEE-8ED6-A74B85A04090}"/>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F-B306-4FEE-8ED6-A74B85A04090}"/>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1-B306-4FEE-8ED6-A74B85A04090}"/>
              </c:ext>
            </c:extLst>
          </c:dPt>
          <c:dLbls>
            <c:dLbl>
              <c:idx val="3"/>
              <c:delete val="1"/>
              <c:extLst>
                <c:ext xmlns:c15="http://schemas.microsoft.com/office/drawing/2012/chart" uri="{CE6537A1-D6FC-4f65-9D91-7224C49458BB}"/>
                <c:ext xmlns:c16="http://schemas.microsoft.com/office/drawing/2014/chart" uri="{C3380CC4-5D6E-409C-BE32-E72D297353CC}">
                  <c16:uniqueId val="{00000007-B306-4FEE-8ED6-A74B85A04090}"/>
                </c:ext>
              </c:extLst>
            </c:dLbl>
            <c:dLbl>
              <c:idx val="4"/>
              <c:delete val="1"/>
              <c:extLst>
                <c:ext xmlns:c15="http://schemas.microsoft.com/office/drawing/2012/chart" uri="{CE6537A1-D6FC-4f65-9D91-7224C49458BB}"/>
                <c:ext xmlns:c16="http://schemas.microsoft.com/office/drawing/2014/chart" uri="{C3380CC4-5D6E-409C-BE32-E72D297353CC}">
                  <c16:uniqueId val="{00000009-B306-4FEE-8ED6-A74B85A04090}"/>
                </c:ext>
              </c:extLst>
            </c:dLbl>
            <c:dLbl>
              <c:idx val="5"/>
              <c:delete val="1"/>
              <c:extLst>
                <c:ext xmlns:c15="http://schemas.microsoft.com/office/drawing/2012/chart" uri="{CE6537A1-D6FC-4f65-9D91-7224C49458BB}"/>
                <c:ext xmlns:c16="http://schemas.microsoft.com/office/drawing/2014/chart" uri="{C3380CC4-5D6E-409C-BE32-E72D297353CC}">
                  <c16:uniqueId val="{0000000B-B306-4FEE-8ED6-A74B85A04090}"/>
                </c:ext>
              </c:extLst>
            </c:dLbl>
            <c:dLbl>
              <c:idx val="6"/>
              <c:delete val="1"/>
              <c:extLst>
                <c:ext xmlns:c15="http://schemas.microsoft.com/office/drawing/2012/chart" uri="{CE6537A1-D6FC-4f65-9D91-7224C49458BB}"/>
                <c:ext xmlns:c16="http://schemas.microsoft.com/office/drawing/2014/chart" uri="{C3380CC4-5D6E-409C-BE32-E72D297353CC}">
                  <c16:uniqueId val="{0000000D-B306-4FEE-8ED6-A74B85A04090}"/>
                </c:ext>
              </c:extLst>
            </c:dLbl>
            <c:dLbl>
              <c:idx val="7"/>
              <c:delete val="1"/>
              <c:extLst>
                <c:ext xmlns:c15="http://schemas.microsoft.com/office/drawing/2012/chart" uri="{CE6537A1-D6FC-4f65-9D91-7224C49458BB}"/>
                <c:ext xmlns:c16="http://schemas.microsoft.com/office/drawing/2014/chart" uri="{C3380CC4-5D6E-409C-BE32-E72D297353CC}">
                  <c16:uniqueId val="{0000000F-B306-4FEE-8ED6-A74B85A04090}"/>
                </c:ext>
              </c:extLst>
            </c:dLbl>
            <c:numFmt formatCode="0%" sourceLinked="0"/>
            <c:spPr>
              <a:noFill/>
              <a:ln w="25400">
                <a:noFill/>
              </a:ln>
            </c:spPr>
            <c:txPr>
              <a:bodyPr/>
              <a:lstStyle/>
              <a:p>
                <a:pPr>
                  <a:defRPr sz="1000" b="0" i="0" u="none" strike="noStrike" baseline="0">
                    <a:solidFill>
                      <a:srgbClr val="000000"/>
                    </a:solidFill>
                    <a:latin typeface="Calibri" pitchFamily="34" charset="0"/>
                    <a:ea typeface="EY Gothic Comp Book"/>
                    <a:cs typeface="EY Gothic Comp Book"/>
                  </a:defRPr>
                </a:pPr>
                <a:endParaRPr lang="en-U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OP_Sales!$D$46:$D$54</c:f>
              <c:strCache>
                <c:ptCount val="3"/>
                <c:pt idx="0">
                  <c:v>Office</c:v>
                </c:pt>
                <c:pt idx="2">
                  <c:v>Car Parking</c:v>
                </c:pt>
              </c:strCache>
            </c:strRef>
          </c:cat>
          <c:val>
            <c:numRef>
              <c:f>OP_Sales!$E$46:$E$54</c:f>
              <c:numCache>
                <c:formatCode>0%</c:formatCode>
                <c:ptCount val="9"/>
                <c:pt idx="0">
                  <c:v>0.95238095238095233</c:v>
                </c:pt>
                <c:pt idx="1">
                  <c:v>0</c:v>
                </c:pt>
                <c:pt idx="2">
                  <c:v>4.7619047619047616E-2</c:v>
                </c:pt>
                <c:pt idx="3">
                  <c:v>0</c:v>
                </c:pt>
                <c:pt idx="4">
                  <c:v>0</c:v>
                </c:pt>
                <c:pt idx="5">
                  <c:v>0</c:v>
                </c:pt>
                <c:pt idx="6">
                  <c:v>0</c:v>
                </c:pt>
                <c:pt idx="7">
                  <c:v>0</c:v>
                </c:pt>
                <c:pt idx="8">
                  <c:v>0</c:v>
                </c:pt>
              </c:numCache>
            </c:numRef>
          </c:val>
          <c:extLst>
            <c:ext xmlns:c16="http://schemas.microsoft.com/office/drawing/2014/chart" uri="{C3380CC4-5D6E-409C-BE32-E72D297353CC}">
              <c16:uniqueId val="{00000012-B306-4FEE-8ED6-A74B85A04090}"/>
            </c:ext>
          </c:extLst>
        </c:ser>
        <c:dLbls>
          <c:showLegendKey val="0"/>
          <c:showVal val="0"/>
          <c:showCatName val="1"/>
          <c:showSerName val="0"/>
          <c:showPercent val="1"/>
          <c:showBubbleSize val="0"/>
          <c:showLeaderLines val="1"/>
        </c:dLbls>
      </c:pie3DChart>
    </c:plotArea>
    <c:plotVisOnly val="1"/>
    <c:dispBlanksAs val="zero"/>
    <c:showDLblsOverMax val="0"/>
  </c:chart>
  <c:spPr>
    <a:noFill/>
    <a:ln w="9525">
      <a:noFill/>
    </a:ln>
  </c:spPr>
  <c:txPr>
    <a:bodyPr/>
    <a:lstStyle/>
    <a:p>
      <a:pPr>
        <a:defRPr sz="850" b="0" i="0" u="none" strike="noStrike" baseline="0">
          <a:solidFill>
            <a:srgbClr val="000000"/>
          </a:solidFill>
          <a:latin typeface="EY Gothic Comp Book"/>
          <a:ea typeface="EY Gothic Comp Book"/>
          <a:cs typeface="EY Gothic Comp Book"/>
        </a:defRPr>
      </a:pPr>
      <a:endParaRPr lang="en-US"/>
    </a:p>
  </c:txPr>
  <c:printSettings>
    <c:headerFooter alignWithMargins="0"/>
    <c:pageMargins b="1" l="0.75000000000001465" r="0.7500000000000146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759041651140834E-2"/>
          <c:y val="0.10241529051927363"/>
          <c:w val="0.81181308970736432"/>
          <c:h val="0.64630225080385861"/>
        </c:manualLayout>
      </c:layout>
      <c:barChart>
        <c:barDir val="col"/>
        <c:grouping val="stacked"/>
        <c:varyColors val="0"/>
        <c:ser>
          <c:idx val="0"/>
          <c:order val="0"/>
          <c:tx>
            <c:strRef>
              <c:f>OP_Analysis!$J$48</c:f>
              <c:strCache>
                <c:ptCount val="1"/>
                <c:pt idx="0">
                  <c:v>% Expiring</c:v>
                </c:pt>
              </c:strCache>
            </c:strRef>
          </c:tx>
          <c:spPr>
            <a:solidFill>
              <a:srgbClr val="FFE600"/>
            </a:solidFill>
            <a:ln w="12700">
              <a:solidFill>
                <a:srgbClr val="000000"/>
              </a:solidFill>
              <a:prstDash val="solid"/>
            </a:ln>
          </c:spPr>
          <c:invertIfNegative val="0"/>
          <c:cat>
            <c:strRef>
              <c:f>OP_Analysis!$B$46:$B$56</c:f>
              <c:strCache>
                <c:ptCount val="11"/>
                <c:pt idx="0">
                  <c:v>Vacant</c:v>
                </c:pt>
                <c:pt idx="1">
                  <c:v>Jun-22</c:v>
                </c:pt>
                <c:pt idx="2">
                  <c:v>Jun-23</c:v>
                </c:pt>
                <c:pt idx="3">
                  <c:v>Jun-24</c:v>
                </c:pt>
                <c:pt idx="4">
                  <c:v>Jun-25</c:v>
                </c:pt>
                <c:pt idx="5">
                  <c:v>Jun-26</c:v>
                </c:pt>
                <c:pt idx="6">
                  <c:v>Jun-27</c:v>
                </c:pt>
                <c:pt idx="7">
                  <c:v>Jun-28</c:v>
                </c:pt>
                <c:pt idx="8">
                  <c:v>Jun-29</c:v>
                </c:pt>
                <c:pt idx="9">
                  <c:v>Jun-30</c:v>
                </c:pt>
                <c:pt idx="10">
                  <c:v>Jun-31</c:v>
                </c:pt>
              </c:strCache>
            </c:strRef>
          </c:cat>
          <c:val>
            <c:numRef>
              <c:f>OP_Analysis!$O$46:$O$56</c:f>
              <c:numCache>
                <c:formatCode>0%</c:formatCode>
                <c:ptCount val="11"/>
                <c:pt idx="0">
                  <c:v>0</c:v>
                </c:pt>
                <c:pt idx="1">
                  <c:v>0</c:v>
                </c:pt>
                <c:pt idx="2">
                  <c:v>0</c:v>
                </c:pt>
                <c:pt idx="3">
                  <c:v>0</c:v>
                </c:pt>
                <c:pt idx="4">
                  <c:v>1</c:v>
                </c:pt>
                <c:pt idx="5">
                  <c:v>0</c:v>
                </c:pt>
                <c:pt idx="6">
                  <c:v>0</c:v>
                </c:pt>
                <c:pt idx="7">
                  <c:v>0</c:v>
                </c:pt>
                <c:pt idx="8">
                  <c:v>0</c:v>
                </c:pt>
                <c:pt idx="9">
                  <c:v>0</c:v>
                </c:pt>
                <c:pt idx="10">
                  <c:v>0</c:v>
                </c:pt>
              </c:numCache>
            </c:numRef>
          </c:val>
          <c:extLst>
            <c:ext xmlns:c16="http://schemas.microsoft.com/office/drawing/2014/chart" uri="{C3380CC4-5D6E-409C-BE32-E72D297353CC}">
              <c16:uniqueId val="{00000000-4505-44F2-BB29-9847A23A2896}"/>
            </c:ext>
          </c:extLst>
        </c:ser>
        <c:dLbls>
          <c:showLegendKey val="0"/>
          <c:showVal val="0"/>
          <c:showCatName val="0"/>
          <c:showSerName val="0"/>
          <c:showPercent val="0"/>
          <c:showBubbleSize val="0"/>
        </c:dLbls>
        <c:gapWidth val="20"/>
        <c:overlap val="100"/>
        <c:axId val="431016960"/>
        <c:axId val="431026944"/>
      </c:barChart>
      <c:lineChart>
        <c:grouping val="standard"/>
        <c:varyColors val="0"/>
        <c:ser>
          <c:idx val="2"/>
          <c:order val="1"/>
          <c:tx>
            <c:v>NOI</c:v>
          </c:tx>
          <c:spPr>
            <a:ln w="12700">
              <a:solidFill>
                <a:srgbClr val="7F7E82"/>
              </a:solidFill>
              <a:prstDash val="solid"/>
            </a:ln>
          </c:spPr>
          <c:marker>
            <c:symbol val="none"/>
          </c:marker>
          <c:val>
            <c:numRef>
              <c:f>Calc_DCF!$D$73:$N$73</c:f>
              <c:numCache>
                <c:formatCode>"$"#,##0_);\("$"#,##0\)</c:formatCode>
                <c:ptCount val="11"/>
                <c:pt idx="1">
                  <c:v>1272.3846825553251</c:v>
                </c:pt>
                <c:pt idx="2">
                  <c:v>1336.8028646192081</c:v>
                </c:pt>
                <c:pt idx="3">
                  <c:v>1387.3276437346885</c:v>
                </c:pt>
                <c:pt idx="4">
                  <c:v>1299.6604448280559</c:v>
                </c:pt>
                <c:pt idx="5">
                  <c:v>1276.8271809487574</c:v>
                </c:pt>
                <c:pt idx="6">
                  <c:v>1336.0566529724761</c:v>
                </c:pt>
                <c:pt idx="7">
                  <c:v>1339.4580492967882</c:v>
                </c:pt>
                <c:pt idx="8">
                  <c:v>1342.9441455292081</c:v>
                </c:pt>
                <c:pt idx="9">
                  <c:v>1346.5176041674381</c:v>
                </c:pt>
                <c:pt idx="10">
                  <c:v>1186.3052742716243</c:v>
                </c:pt>
              </c:numCache>
            </c:numRef>
          </c:val>
          <c:smooth val="0"/>
          <c:extLst>
            <c:ext xmlns:c16="http://schemas.microsoft.com/office/drawing/2014/chart" uri="{C3380CC4-5D6E-409C-BE32-E72D297353CC}">
              <c16:uniqueId val="{00000001-4505-44F2-BB29-9847A23A2896}"/>
            </c:ext>
          </c:extLst>
        </c:ser>
        <c:dLbls>
          <c:showLegendKey val="0"/>
          <c:showVal val="0"/>
          <c:showCatName val="0"/>
          <c:showSerName val="0"/>
          <c:showPercent val="0"/>
          <c:showBubbleSize val="0"/>
        </c:dLbls>
        <c:marker val="1"/>
        <c:smooth val="0"/>
        <c:axId val="431028480"/>
        <c:axId val="437194752"/>
      </c:lineChart>
      <c:catAx>
        <c:axId val="431016960"/>
        <c:scaling>
          <c:orientation val="minMax"/>
        </c:scaling>
        <c:delete val="0"/>
        <c:axPos val="b"/>
        <c:numFmt formatCode="yyyy" sourceLinked="0"/>
        <c:majorTickMark val="out"/>
        <c:minorTickMark val="none"/>
        <c:tickLblPos val="nextTo"/>
        <c:spPr>
          <a:ln w="3175">
            <a:solidFill>
              <a:srgbClr val="000000"/>
            </a:solidFill>
            <a:prstDash val="solid"/>
          </a:ln>
        </c:spPr>
        <c:txPr>
          <a:bodyPr rot="0" vert="horz"/>
          <a:lstStyle/>
          <a:p>
            <a:pPr>
              <a:defRPr/>
            </a:pPr>
            <a:endParaRPr lang="en-US"/>
          </a:p>
        </c:txPr>
        <c:crossAx val="431026944"/>
        <c:crosses val="autoZero"/>
        <c:auto val="0"/>
        <c:lblAlgn val="ctr"/>
        <c:lblOffset val="100"/>
        <c:tickLblSkip val="2"/>
        <c:tickMarkSkip val="1"/>
        <c:noMultiLvlLbl val="0"/>
      </c:catAx>
      <c:valAx>
        <c:axId val="431026944"/>
        <c:scaling>
          <c:orientation val="minMax"/>
          <c:max val="1"/>
        </c:scaling>
        <c:delete val="0"/>
        <c:axPos val="l"/>
        <c:numFmt formatCode="0%" sourceLinked="1"/>
        <c:majorTickMark val="out"/>
        <c:minorTickMark val="none"/>
        <c:tickLblPos val="nextTo"/>
        <c:spPr>
          <a:ln w="3175">
            <a:solidFill>
              <a:srgbClr val="000000"/>
            </a:solidFill>
            <a:prstDash val="solid"/>
          </a:ln>
        </c:spPr>
        <c:txPr>
          <a:bodyPr rot="0" vert="horz"/>
          <a:lstStyle/>
          <a:p>
            <a:pPr>
              <a:defRPr/>
            </a:pPr>
            <a:endParaRPr lang="en-US"/>
          </a:p>
        </c:txPr>
        <c:crossAx val="431016960"/>
        <c:crosses val="autoZero"/>
        <c:crossBetween val="between"/>
        <c:majorUnit val="0.25"/>
      </c:valAx>
      <c:catAx>
        <c:axId val="431028480"/>
        <c:scaling>
          <c:orientation val="minMax"/>
        </c:scaling>
        <c:delete val="1"/>
        <c:axPos val="b"/>
        <c:majorTickMark val="out"/>
        <c:minorTickMark val="none"/>
        <c:tickLblPos val="none"/>
        <c:crossAx val="437194752"/>
        <c:crosses val="autoZero"/>
        <c:auto val="0"/>
        <c:lblAlgn val="ctr"/>
        <c:lblOffset val="100"/>
        <c:noMultiLvlLbl val="0"/>
      </c:catAx>
      <c:valAx>
        <c:axId val="437194752"/>
        <c:scaling>
          <c:orientation val="minMax"/>
        </c:scaling>
        <c:delete val="0"/>
        <c:axPos val="r"/>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431028480"/>
        <c:crosses val="max"/>
        <c:crossBetween val="between"/>
        <c:dispUnits>
          <c:builtInUnit val="thousands"/>
          <c:dispUnitsLbl>
            <c:layout>
              <c:manualLayout>
                <c:xMode val="edge"/>
                <c:yMode val="edge"/>
                <c:x val="0.95018824121186329"/>
                <c:y val="0.62448175110186699"/>
              </c:manualLayout>
            </c:layout>
            <c:tx>
              <c:rich>
                <a:bodyPr/>
                <a:lstStyle/>
                <a:p>
                  <a:pPr>
                    <a:defRPr/>
                  </a:pPr>
                  <a:r>
                    <a:rPr lang="en-AU"/>
                    <a:t>$000</a:t>
                  </a:r>
                </a:p>
              </c:rich>
            </c:tx>
            <c:spPr>
              <a:noFill/>
              <a:ln w="25400">
                <a:noFill/>
              </a:ln>
            </c:spPr>
          </c:dispUnitsLbl>
        </c:dispUnits>
      </c:valAx>
      <c:spPr>
        <a:solidFill>
          <a:schemeClr val="bg1"/>
        </a:solidFill>
        <a:ln w="12700">
          <a:solidFill>
            <a:schemeClr val="bg1"/>
          </a:solidFill>
          <a:prstDash val="solid"/>
        </a:ln>
      </c:spPr>
    </c:plotArea>
    <c:legend>
      <c:legendPos val="b"/>
      <c:layout>
        <c:manualLayout>
          <c:xMode val="edge"/>
          <c:yMode val="edge"/>
          <c:x val="0.35990197447292038"/>
          <c:y val="0.89067524115755625"/>
          <c:w val="0.32539082623580112"/>
          <c:h val="9.9678456591644371E-2"/>
        </c:manualLayout>
      </c:layout>
      <c:overlay val="0"/>
      <c:spPr>
        <a:solidFill>
          <a:srgbClr val="FFFFFF"/>
        </a:solidFill>
        <a:ln w="25400">
          <a:noFill/>
        </a:ln>
      </c:sp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759041651140834E-2"/>
          <c:y val="0.10241529051927363"/>
          <c:w val="0.81181308970736388"/>
          <c:h val="0.64630225080385861"/>
        </c:manualLayout>
      </c:layout>
      <c:barChart>
        <c:barDir val="col"/>
        <c:grouping val="stacked"/>
        <c:varyColors val="0"/>
        <c:ser>
          <c:idx val="0"/>
          <c:order val="0"/>
          <c:tx>
            <c:strRef>
              <c:f>OP_Analysis!$J$48</c:f>
              <c:strCache>
                <c:ptCount val="1"/>
                <c:pt idx="0">
                  <c:v>% Expiring</c:v>
                </c:pt>
              </c:strCache>
            </c:strRef>
          </c:tx>
          <c:spPr>
            <a:solidFill>
              <a:srgbClr val="FFE600"/>
            </a:solidFill>
            <a:ln w="12700">
              <a:solidFill>
                <a:srgbClr val="000000"/>
              </a:solidFill>
              <a:prstDash val="solid"/>
            </a:ln>
          </c:spPr>
          <c:invertIfNegative val="0"/>
          <c:cat>
            <c:strRef>
              <c:f>OP_Analysis!$B$46:$B$56</c:f>
              <c:strCache>
                <c:ptCount val="11"/>
                <c:pt idx="0">
                  <c:v>Vacant</c:v>
                </c:pt>
                <c:pt idx="1">
                  <c:v>Jun-22</c:v>
                </c:pt>
                <c:pt idx="2">
                  <c:v>Jun-23</c:v>
                </c:pt>
                <c:pt idx="3">
                  <c:v>Jun-24</c:v>
                </c:pt>
                <c:pt idx="4">
                  <c:v>Jun-25</c:v>
                </c:pt>
                <c:pt idx="5">
                  <c:v>Jun-26</c:v>
                </c:pt>
                <c:pt idx="6">
                  <c:v>Jun-27</c:v>
                </c:pt>
                <c:pt idx="7">
                  <c:v>Jun-28</c:v>
                </c:pt>
                <c:pt idx="8">
                  <c:v>Jun-29</c:v>
                </c:pt>
                <c:pt idx="9">
                  <c:v>Jun-30</c:v>
                </c:pt>
                <c:pt idx="10">
                  <c:v>Jun-31</c:v>
                </c:pt>
              </c:strCache>
            </c:strRef>
          </c:cat>
          <c:val>
            <c:numRef>
              <c:f>OP_Analysis!$O$46:$O$56</c:f>
              <c:numCache>
                <c:formatCode>0%</c:formatCode>
                <c:ptCount val="11"/>
                <c:pt idx="0">
                  <c:v>0</c:v>
                </c:pt>
                <c:pt idx="1">
                  <c:v>0</c:v>
                </c:pt>
                <c:pt idx="2">
                  <c:v>0</c:v>
                </c:pt>
                <c:pt idx="3">
                  <c:v>0</c:v>
                </c:pt>
                <c:pt idx="4">
                  <c:v>1</c:v>
                </c:pt>
                <c:pt idx="5">
                  <c:v>0</c:v>
                </c:pt>
                <c:pt idx="6">
                  <c:v>0</c:v>
                </c:pt>
                <c:pt idx="7">
                  <c:v>0</c:v>
                </c:pt>
                <c:pt idx="8">
                  <c:v>0</c:v>
                </c:pt>
                <c:pt idx="9">
                  <c:v>0</c:v>
                </c:pt>
                <c:pt idx="10">
                  <c:v>0</c:v>
                </c:pt>
              </c:numCache>
            </c:numRef>
          </c:val>
          <c:extLst>
            <c:ext xmlns:c16="http://schemas.microsoft.com/office/drawing/2014/chart" uri="{C3380CC4-5D6E-409C-BE32-E72D297353CC}">
              <c16:uniqueId val="{00000000-3E3B-4F58-99A8-06CF7004D150}"/>
            </c:ext>
          </c:extLst>
        </c:ser>
        <c:dLbls>
          <c:showLegendKey val="0"/>
          <c:showVal val="0"/>
          <c:showCatName val="0"/>
          <c:showSerName val="0"/>
          <c:showPercent val="0"/>
          <c:showBubbleSize val="0"/>
        </c:dLbls>
        <c:gapWidth val="20"/>
        <c:overlap val="100"/>
        <c:axId val="437357184"/>
        <c:axId val="437363072"/>
      </c:barChart>
      <c:lineChart>
        <c:grouping val="standard"/>
        <c:varyColors val="0"/>
        <c:ser>
          <c:idx val="2"/>
          <c:order val="1"/>
          <c:tx>
            <c:v>NOI</c:v>
          </c:tx>
          <c:spPr>
            <a:ln w="12700">
              <a:solidFill>
                <a:srgbClr val="7F7E82"/>
              </a:solidFill>
              <a:prstDash val="solid"/>
            </a:ln>
          </c:spPr>
          <c:marker>
            <c:symbol val="none"/>
          </c:marker>
          <c:val>
            <c:numRef>
              <c:f>Calc_DCF!$D$73:$N$73</c:f>
              <c:numCache>
                <c:formatCode>"$"#,##0_);\("$"#,##0\)</c:formatCode>
                <c:ptCount val="11"/>
                <c:pt idx="1">
                  <c:v>1272.3846825553251</c:v>
                </c:pt>
                <c:pt idx="2">
                  <c:v>1336.8028646192081</c:v>
                </c:pt>
                <c:pt idx="3">
                  <c:v>1387.3276437346885</c:v>
                </c:pt>
                <c:pt idx="4">
                  <c:v>1299.6604448280559</c:v>
                </c:pt>
                <c:pt idx="5">
                  <c:v>1276.8271809487574</c:v>
                </c:pt>
                <c:pt idx="6">
                  <c:v>1336.0566529724761</c:v>
                </c:pt>
                <c:pt idx="7">
                  <c:v>1339.4580492967882</c:v>
                </c:pt>
                <c:pt idx="8">
                  <c:v>1342.9441455292081</c:v>
                </c:pt>
                <c:pt idx="9">
                  <c:v>1346.5176041674381</c:v>
                </c:pt>
                <c:pt idx="10">
                  <c:v>1186.3052742716243</c:v>
                </c:pt>
              </c:numCache>
            </c:numRef>
          </c:val>
          <c:smooth val="0"/>
          <c:extLst>
            <c:ext xmlns:c16="http://schemas.microsoft.com/office/drawing/2014/chart" uri="{C3380CC4-5D6E-409C-BE32-E72D297353CC}">
              <c16:uniqueId val="{00000001-3E3B-4F58-99A8-06CF7004D150}"/>
            </c:ext>
          </c:extLst>
        </c:ser>
        <c:dLbls>
          <c:showLegendKey val="0"/>
          <c:showVal val="0"/>
          <c:showCatName val="0"/>
          <c:showSerName val="0"/>
          <c:showPercent val="0"/>
          <c:showBubbleSize val="0"/>
        </c:dLbls>
        <c:marker val="1"/>
        <c:smooth val="0"/>
        <c:axId val="437364608"/>
        <c:axId val="437366144"/>
      </c:lineChart>
      <c:catAx>
        <c:axId val="437357184"/>
        <c:scaling>
          <c:orientation val="minMax"/>
        </c:scaling>
        <c:delete val="0"/>
        <c:axPos val="b"/>
        <c:numFmt formatCode="yyyy" sourceLinked="0"/>
        <c:majorTickMark val="out"/>
        <c:minorTickMark val="none"/>
        <c:tickLblPos val="nextTo"/>
        <c:spPr>
          <a:ln w="3175">
            <a:solidFill>
              <a:srgbClr val="000000"/>
            </a:solidFill>
            <a:prstDash val="solid"/>
          </a:ln>
        </c:spPr>
        <c:txPr>
          <a:bodyPr rot="0" vert="horz"/>
          <a:lstStyle/>
          <a:p>
            <a:pPr>
              <a:defRPr/>
            </a:pPr>
            <a:endParaRPr lang="en-US"/>
          </a:p>
        </c:txPr>
        <c:crossAx val="437363072"/>
        <c:crosses val="autoZero"/>
        <c:auto val="0"/>
        <c:lblAlgn val="ctr"/>
        <c:lblOffset val="100"/>
        <c:tickLblSkip val="2"/>
        <c:tickMarkSkip val="1"/>
        <c:noMultiLvlLbl val="0"/>
      </c:catAx>
      <c:valAx>
        <c:axId val="437363072"/>
        <c:scaling>
          <c:orientation val="minMax"/>
          <c:max val="1"/>
        </c:scaling>
        <c:delete val="0"/>
        <c:axPos val="l"/>
        <c:numFmt formatCode="0%" sourceLinked="1"/>
        <c:majorTickMark val="out"/>
        <c:minorTickMark val="none"/>
        <c:tickLblPos val="nextTo"/>
        <c:spPr>
          <a:ln w="3175">
            <a:solidFill>
              <a:srgbClr val="000000"/>
            </a:solidFill>
            <a:prstDash val="solid"/>
          </a:ln>
        </c:spPr>
        <c:txPr>
          <a:bodyPr rot="0" vert="horz"/>
          <a:lstStyle/>
          <a:p>
            <a:pPr>
              <a:defRPr/>
            </a:pPr>
            <a:endParaRPr lang="en-US"/>
          </a:p>
        </c:txPr>
        <c:crossAx val="437357184"/>
        <c:crosses val="autoZero"/>
        <c:crossBetween val="between"/>
        <c:majorUnit val="0.25"/>
      </c:valAx>
      <c:catAx>
        <c:axId val="437364608"/>
        <c:scaling>
          <c:orientation val="minMax"/>
        </c:scaling>
        <c:delete val="1"/>
        <c:axPos val="b"/>
        <c:majorTickMark val="out"/>
        <c:minorTickMark val="none"/>
        <c:tickLblPos val="none"/>
        <c:crossAx val="437366144"/>
        <c:crosses val="autoZero"/>
        <c:auto val="0"/>
        <c:lblAlgn val="ctr"/>
        <c:lblOffset val="100"/>
        <c:noMultiLvlLbl val="0"/>
      </c:catAx>
      <c:valAx>
        <c:axId val="437366144"/>
        <c:scaling>
          <c:orientation val="minMax"/>
        </c:scaling>
        <c:delete val="0"/>
        <c:axPos val="r"/>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437364608"/>
        <c:crosses val="max"/>
        <c:crossBetween val="between"/>
        <c:dispUnits>
          <c:builtInUnit val="thousands"/>
          <c:dispUnitsLbl>
            <c:layout>
              <c:manualLayout>
                <c:xMode val="edge"/>
                <c:yMode val="edge"/>
                <c:x val="0.95018824121186329"/>
                <c:y val="0.62448175110186699"/>
              </c:manualLayout>
            </c:layout>
            <c:tx>
              <c:rich>
                <a:bodyPr/>
                <a:lstStyle/>
                <a:p>
                  <a:pPr>
                    <a:defRPr/>
                  </a:pPr>
                  <a:r>
                    <a:rPr lang="en-AU"/>
                    <a:t>$000</a:t>
                  </a:r>
                </a:p>
              </c:rich>
            </c:tx>
            <c:spPr>
              <a:noFill/>
              <a:ln w="25400">
                <a:noFill/>
              </a:ln>
            </c:spPr>
          </c:dispUnitsLbl>
        </c:dispUnits>
      </c:valAx>
      <c:spPr>
        <a:solidFill>
          <a:schemeClr val="bg1"/>
        </a:solidFill>
        <a:ln w="12700">
          <a:solidFill>
            <a:schemeClr val="bg1"/>
          </a:solidFill>
          <a:prstDash val="solid"/>
        </a:ln>
      </c:spPr>
    </c:plotArea>
    <c:legend>
      <c:legendPos val="b"/>
      <c:layout>
        <c:manualLayout>
          <c:xMode val="edge"/>
          <c:yMode val="edge"/>
          <c:x val="0.35990197447292038"/>
          <c:y val="0.89067524115755625"/>
          <c:w val="0.3253908262358014"/>
          <c:h val="9.967845659164444E-2"/>
        </c:manualLayout>
      </c:layout>
      <c:overlay val="0"/>
      <c:spPr>
        <a:solidFill>
          <a:srgbClr val="FFFFFF"/>
        </a:solidFill>
        <a:ln w="25400">
          <a:noFill/>
        </a:ln>
      </c:sp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068736141906872"/>
          <c:y val="0.16678723881323704"/>
          <c:w val="0.65188470066520265"/>
          <c:h val="0.63682400274144846"/>
        </c:manualLayout>
      </c:layout>
      <c:pieChart>
        <c:varyColors val="1"/>
        <c:ser>
          <c:idx val="0"/>
          <c:order val="0"/>
          <c:spPr>
            <a:solidFill>
              <a:srgbClr val="9999FF"/>
            </a:solidFill>
            <a:ln w="12700">
              <a:noFill/>
              <a:prstDash val="solid"/>
            </a:ln>
          </c:spPr>
          <c:dPt>
            <c:idx val="0"/>
            <c:bubble3D val="0"/>
            <c:spPr>
              <a:solidFill>
                <a:srgbClr val="FFE600"/>
              </a:solidFill>
              <a:ln w="12700">
                <a:noFill/>
                <a:prstDash val="solid"/>
              </a:ln>
            </c:spPr>
            <c:extLst>
              <c:ext xmlns:c16="http://schemas.microsoft.com/office/drawing/2014/chart" uri="{C3380CC4-5D6E-409C-BE32-E72D297353CC}">
                <c16:uniqueId val="{00000001-813D-4CF4-9663-E18971551FBC}"/>
              </c:ext>
            </c:extLst>
          </c:dPt>
          <c:dLbls>
            <c:dLbl>
              <c:idx val="0"/>
              <c:layout>
                <c:manualLayout>
                  <c:x val="9.118073882500655E-3"/>
                  <c:y val="-4.5757335868449524E-2"/>
                </c:manualLayout>
              </c:layout>
              <c:tx>
                <c:rich>
                  <a:bodyPr/>
                  <a:lstStyle/>
                  <a:p>
                    <a:r>
                      <a:rPr lang="en-US">
                        <a:latin typeface="Calibri" pitchFamily="34" charset="0"/>
                      </a:rPr>
                      <a:t> </a:t>
                    </a:r>
                    <a:r>
                      <a:rPr lang="en-US"/>
                      <a:t>Telco 
26%</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813D-4CF4-9663-E18971551FBC}"/>
                </c:ext>
              </c:extLst>
            </c:dLbl>
            <c:dLbl>
              <c:idx val="1"/>
              <c:layout>
                <c:manualLayout>
                  <c:x val="-1.7489510041843442E-2"/>
                  <c:y val="-3.8800420705534552E-3"/>
                </c:manualLayout>
              </c:layout>
              <c:tx>
                <c:rich>
                  <a:bodyPr/>
                  <a:lstStyle/>
                  <a:p>
                    <a:r>
                      <a:rPr lang="en-US">
                        <a:latin typeface="Calibri" pitchFamily="34" charset="0"/>
                      </a:rPr>
                      <a:t> </a:t>
                    </a:r>
                    <a:r>
                      <a:rPr lang="en-US"/>
                      <a:t>Energy 
23%</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813D-4CF4-9663-E18971551FBC}"/>
                </c:ext>
              </c:extLst>
            </c:dLbl>
            <c:dLbl>
              <c:idx val="2"/>
              <c:layout>
                <c:manualLayout>
                  <c:x val="-4.0667865519027416E-4"/>
                  <c:y val="5.0612012848576509E-3"/>
                </c:manualLayout>
              </c:layout>
              <c:tx>
                <c:rich>
                  <a:bodyPr/>
                  <a:lstStyle/>
                  <a:p>
                    <a:r>
                      <a:rPr lang="en-US">
                        <a:latin typeface="Calibri" pitchFamily="34" charset="0"/>
                      </a:rPr>
                      <a:t> </a:t>
                    </a:r>
                    <a:r>
                      <a:rPr lang="en-US"/>
                      <a:t>Media 
20%</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813D-4CF4-9663-E18971551FBC}"/>
                </c:ext>
              </c:extLst>
            </c:dLbl>
            <c:dLbl>
              <c:idx val="3"/>
              <c:layout>
                <c:manualLayout>
                  <c:x val="-1.04700548795037E-2"/>
                  <c:y val="-8.6763125728417708E-3"/>
                </c:manualLayout>
              </c:layout>
              <c:tx>
                <c:rich>
                  <a:bodyPr/>
                  <a:lstStyle/>
                  <a:p>
                    <a:r>
                      <a:rPr lang="en-US">
                        <a:latin typeface="Calibri" pitchFamily="34" charset="0"/>
                      </a:rPr>
                      <a:t> </a:t>
                    </a:r>
                    <a:r>
                      <a:rPr lang="en-US"/>
                      <a:t>Insurance 
11%</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4-813D-4CF4-9663-E18971551FBC}"/>
                </c:ext>
              </c:extLst>
            </c:dLbl>
            <c:dLbl>
              <c:idx val="4"/>
              <c:layout>
                <c:manualLayout>
                  <c:x val="3.9267652519045012E-3"/>
                  <c:y val="-9.2175445578328227E-3"/>
                </c:manualLayout>
              </c:layout>
              <c:tx>
                <c:rich>
                  <a:bodyPr/>
                  <a:lstStyle/>
                  <a:p>
                    <a:r>
                      <a:rPr lang="en-US">
                        <a:latin typeface="Calibri" pitchFamily="34" charset="0"/>
                      </a:rPr>
                      <a:t> </a:t>
                    </a:r>
                    <a:r>
                      <a:rPr lang="en-US"/>
                      <a:t>Fin Services 
10%</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813D-4CF4-9663-E18971551FBC}"/>
                </c:ext>
              </c:extLst>
            </c:dLbl>
            <c:dLbl>
              <c:idx val="5"/>
              <c:layout>
                <c:manualLayout>
                  <c:x val="1.8820934522874221E-2"/>
                  <c:y val="4.3694249410159355E-3"/>
                </c:manualLayout>
              </c:layout>
              <c:tx>
                <c:rich>
                  <a:bodyPr/>
                  <a:lstStyle/>
                  <a:p>
                    <a:r>
                      <a:rPr lang="en-US">
                        <a:latin typeface="Calibri" pitchFamily="34" charset="0"/>
                      </a:rPr>
                      <a:t> </a:t>
                    </a:r>
                    <a:r>
                      <a:rPr lang="en-US"/>
                      <a:t>Retail 
7%</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6-813D-4CF4-9663-E18971551FBC}"/>
                </c:ext>
              </c:extLst>
            </c:dLbl>
            <c:dLbl>
              <c:idx val="6"/>
              <c:tx>
                <c:rich>
                  <a:bodyPr/>
                  <a:lstStyle/>
                  <a:p>
                    <a:r>
                      <a:rPr lang="en-US">
                        <a:latin typeface="Calibri" pitchFamily="34" charset="0"/>
                      </a:rPr>
                      <a:t> </a:t>
                    </a:r>
                    <a:r>
                      <a:rPr lang="en-US"/>
                      <a:t>Property 
3%</a:t>
                    </a:r>
                  </a:p>
                </c:rich>
              </c:tx>
              <c:dLblPos val="bestFit"/>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813D-4CF4-9663-E18971551FBC}"/>
                </c:ext>
              </c:extLst>
            </c:dLbl>
            <c:numFmt formatCode="0.0%" sourceLinked="0"/>
            <c:spPr>
              <a:noFill/>
              <a:ln w="25400">
                <a:noFill/>
              </a:ln>
            </c:spPr>
            <c:dLblPos val="bestFit"/>
            <c:showLegendKey val="0"/>
            <c:showVal val="0"/>
            <c:showCatName val="1"/>
            <c:showSerName val="0"/>
            <c:showPercent val="1"/>
            <c:showBubbleSize val="0"/>
            <c:showLeaderLines val="0"/>
            <c:extLst>
              <c:ext xmlns:c15="http://schemas.microsoft.com/office/drawing/2012/chart" uri="{CE6537A1-D6FC-4f65-9D91-7224C49458BB}"/>
            </c:extLst>
          </c:dLbls>
          <c:cat>
            <c:numRef>
              <c:f>[0]!Graph_Labels</c:f>
              <c:numCache>
                <c:formatCode>_(* #,##0_);_(* \(#,##0\);_(* "-"_);_(@_)</c:formatCode>
                <c:ptCount val="2"/>
                <c:pt idx="1">
                  <c:v>0</c:v>
                </c:pt>
              </c:numCache>
            </c:numRef>
          </c:cat>
          <c:val>
            <c:numRef>
              <c:f>[0]!Data_Values</c:f>
              <c:numCache>
                <c:formatCode>0.00%</c:formatCode>
                <c:ptCount val="2"/>
                <c:pt idx="1">
                  <c:v>0</c:v>
                </c:pt>
              </c:numCache>
            </c:numRef>
          </c:val>
          <c:extLst>
            <c:ext xmlns:c16="http://schemas.microsoft.com/office/drawing/2014/chart" uri="{C3380CC4-5D6E-409C-BE32-E72D297353CC}">
              <c16:uniqueId val="{00000008-813D-4CF4-9663-E18971551FBC}"/>
            </c:ext>
          </c:extLst>
        </c:ser>
        <c:ser>
          <c:idx val="1"/>
          <c:order val="1"/>
          <c:tx>
            <c:v>Vacant</c:v>
          </c:tx>
          <c:spPr>
            <a:solidFill>
              <a:srgbClr val="993366"/>
            </a:solidFill>
            <a:ln w="12700">
              <a:solidFill>
                <a:srgbClr val="000000"/>
              </a:solidFill>
              <a:prstDash val="solid"/>
            </a:ln>
          </c:spPr>
          <c:dPt>
            <c:idx val="0"/>
            <c:bubble3D val="0"/>
            <c:spPr>
              <a:solidFill>
                <a:srgbClr val="9999FF"/>
              </a:solidFill>
              <a:ln w="12700">
                <a:solidFill>
                  <a:srgbClr val="000000"/>
                </a:solidFill>
                <a:prstDash val="solid"/>
              </a:ln>
            </c:spPr>
            <c:extLst>
              <c:ext xmlns:c16="http://schemas.microsoft.com/office/drawing/2014/chart" uri="{C3380CC4-5D6E-409C-BE32-E72D297353CC}">
                <c16:uniqueId val="{0000000A-813D-4CF4-9663-E18971551FBC}"/>
              </c:ext>
            </c:extLst>
          </c:dPt>
          <c:cat>
            <c:numRef>
              <c:f>[0]!Graph_Labels</c:f>
              <c:numCache>
                <c:formatCode>_(* #,##0_);_(* \(#,##0\);_(* "-"_);_(@_)</c:formatCode>
                <c:ptCount val="2"/>
                <c:pt idx="1">
                  <c:v>0</c:v>
                </c:pt>
              </c:numCache>
            </c:numRef>
          </c:cat>
          <c:val>
            <c:numRef>
              <c:f>OP_Analysis!$G$82</c:f>
              <c:numCache>
                <c:formatCode>0%</c:formatCode>
                <c:ptCount val="1"/>
                <c:pt idx="0">
                  <c:v>0</c:v>
                </c:pt>
              </c:numCache>
            </c:numRef>
          </c:val>
          <c:extLst>
            <c:ext xmlns:c16="http://schemas.microsoft.com/office/drawing/2014/chart" uri="{C3380CC4-5D6E-409C-BE32-E72D297353CC}">
              <c16:uniqueId val="{0000000B-813D-4CF4-9663-E18971551FBC}"/>
            </c:ext>
          </c:extLst>
        </c:ser>
        <c:dLbls>
          <c:showLegendKey val="0"/>
          <c:showVal val="0"/>
          <c:showCatName val="0"/>
          <c:showSerName val="0"/>
          <c:showPercent val="0"/>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8175073472744206E-2"/>
          <c:y val="9.3637674533113224E-2"/>
          <c:w val="0.79672848087496151"/>
          <c:h val="0.61944923152676512"/>
        </c:manualLayout>
      </c:layout>
      <c:barChart>
        <c:barDir val="col"/>
        <c:grouping val="stacked"/>
        <c:varyColors val="0"/>
        <c:ser>
          <c:idx val="0"/>
          <c:order val="0"/>
          <c:tx>
            <c:strRef>
              <c:f>OP_Analysis!$J$48</c:f>
              <c:strCache>
                <c:ptCount val="1"/>
                <c:pt idx="0">
                  <c:v>% Expiring</c:v>
                </c:pt>
              </c:strCache>
            </c:strRef>
          </c:tx>
          <c:spPr>
            <a:solidFill>
              <a:srgbClr val="FFE600"/>
            </a:solidFill>
            <a:ln w="12700">
              <a:noFill/>
              <a:prstDash val="solid"/>
            </a:ln>
          </c:spPr>
          <c:invertIfNegative val="0"/>
          <c:cat>
            <c:strRef>
              <c:f>OP_Analysis!$B$46:$B$56</c:f>
              <c:strCache>
                <c:ptCount val="11"/>
                <c:pt idx="0">
                  <c:v>Vacant</c:v>
                </c:pt>
                <c:pt idx="1">
                  <c:v>Jun-22</c:v>
                </c:pt>
                <c:pt idx="2">
                  <c:v>Jun-23</c:v>
                </c:pt>
                <c:pt idx="3">
                  <c:v>Jun-24</c:v>
                </c:pt>
                <c:pt idx="4">
                  <c:v>Jun-25</c:v>
                </c:pt>
                <c:pt idx="5">
                  <c:v>Jun-26</c:v>
                </c:pt>
                <c:pt idx="6">
                  <c:v>Jun-27</c:v>
                </c:pt>
                <c:pt idx="7">
                  <c:v>Jun-28</c:v>
                </c:pt>
                <c:pt idx="8">
                  <c:v>Jun-29</c:v>
                </c:pt>
                <c:pt idx="9">
                  <c:v>Jun-30</c:v>
                </c:pt>
                <c:pt idx="10">
                  <c:v>Jun-31</c:v>
                </c:pt>
              </c:strCache>
            </c:strRef>
          </c:cat>
          <c:val>
            <c:numRef>
              <c:f>OP_Analysis!$O$46:$O$56</c:f>
              <c:numCache>
                <c:formatCode>0%</c:formatCode>
                <c:ptCount val="11"/>
                <c:pt idx="0">
                  <c:v>0</c:v>
                </c:pt>
                <c:pt idx="1">
                  <c:v>0</c:v>
                </c:pt>
                <c:pt idx="2">
                  <c:v>0</c:v>
                </c:pt>
                <c:pt idx="3">
                  <c:v>0</c:v>
                </c:pt>
                <c:pt idx="4">
                  <c:v>1</c:v>
                </c:pt>
                <c:pt idx="5">
                  <c:v>0</c:v>
                </c:pt>
                <c:pt idx="6">
                  <c:v>0</c:v>
                </c:pt>
                <c:pt idx="7">
                  <c:v>0</c:v>
                </c:pt>
                <c:pt idx="8">
                  <c:v>0</c:v>
                </c:pt>
                <c:pt idx="9">
                  <c:v>0</c:v>
                </c:pt>
                <c:pt idx="10">
                  <c:v>0</c:v>
                </c:pt>
              </c:numCache>
            </c:numRef>
          </c:val>
          <c:extLst>
            <c:ext xmlns:c16="http://schemas.microsoft.com/office/drawing/2014/chart" uri="{C3380CC4-5D6E-409C-BE32-E72D297353CC}">
              <c16:uniqueId val="{00000000-CE8C-420E-AFD7-99764767B80A}"/>
            </c:ext>
          </c:extLst>
        </c:ser>
        <c:dLbls>
          <c:showLegendKey val="0"/>
          <c:showVal val="0"/>
          <c:showCatName val="0"/>
          <c:showSerName val="0"/>
          <c:showPercent val="0"/>
          <c:showBubbleSize val="0"/>
        </c:dLbls>
        <c:gapWidth val="20"/>
        <c:overlap val="100"/>
        <c:axId val="437884800"/>
        <c:axId val="437886336"/>
      </c:barChart>
      <c:lineChart>
        <c:grouping val="standard"/>
        <c:varyColors val="0"/>
        <c:ser>
          <c:idx val="2"/>
          <c:order val="1"/>
          <c:tx>
            <c:v>NOI</c:v>
          </c:tx>
          <c:spPr>
            <a:ln w="12700">
              <a:solidFill>
                <a:srgbClr val="7F7E82"/>
              </a:solidFill>
              <a:prstDash val="solid"/>
            </a:ln>
          </c:spPr>
          <c:marker>
            <c:symbol val="none"/>
          </c:marker>
          <c:val>
            <c:numRef>
              <c:f>Calc_DCF!$E$73:$N$73</c:f>
              <c:numCache>
                <c:formatCode>"$"#,##0_);\("$"#,##0\)</c:formatCode>
                <c:ptCount val="10"/>
                <c:pt idx="0">
                  <c:v>1272.3846825553251</c:v>
                </c:pt>
                <c:pt idx="1">
                  <c:v>1336.8028646192081</c:v>
                </c:pt>
                <c:pt idx="2">
                  <c:v>1387.3276437346885</c:v>
                </c:pt>
                <c:pt idx="3">
                  <c:v>1299.6604448280559</c:v>
                </c:pt>
                <c:pt idx="4">
                  <c:v>1276.8271809487574</c:v>
                </c:pt>
                <c:pt idx="5">
                  <c:v>1336.0566529724761</c:v>
                </c:pt>
                <c:pt idx="6">
                  <c:v>1339.4580492967882</c:v>
                </c:pt>
                <c:pt idx="7">
                  <c:v>1342.9441455292081</c:v>
                </c:pt>
                <c:pt idx="8">
                  <c:v>1346.5176041674381</c:v>
                </c:pt>
                <c:pt idx="9">
                  <c:v>1186.3052742716243</c:v>
                </c:pt>
              </c:numCache>
            </c:numRef>
          </c:val>
          <c:smooth val="0"/>
          <c:extLst>
            <c:ext xmlns:c16="http://schemas.microsoft.com/office/drawing/2014/chart" uri="{C3380CC4-5D6E-409C-BE32-E72D297353CC}">
              <c16:uniqueId val="{00000001-CE8C-420E-AFD7-99764767B80A}"/>
            </c:ext>
          </c:extLst>
        </c:ser>
        <c:dLbls>
          <c:showLegendKey val="0"/>
          <c:showVal val="0"/>
          <c:showCatName val="0"/>
          <c:showSerName val="0"/>
          <c:showPercent val="0"/>
          <c:showBubbleSize val="0"/>
        </c:dLbls>
        <c:marker val="1"/>
        <c:smooth val="0"/>
        <c:axId val="437892224"/>
        <c:axId val="437893760"/>
      </c:lineChart>
      <c:catAx>
        <c:axId val="437884800"/>
        <c:scaling>
          <c:orientation val="minMax"/>
        </c:scaling>
        <c:delete val="0"/>
        <c:axPos val="b"/>
        <c:numFmt formatCode="mmm\-yy" sourceLinked="0"/>
        <c:majorTickMark val="out"/>
        <c:minorTickMark val="none"/>
        <c:tickLblPos val="nextTo"/>
        <c:spPr>
          <a:ln w="3175">
            <a:solidFill>
              <a:schemeClr val="bg1">
                <a:lumMod val="50000"/>
              </a:schemeClr>
            </a:solidFill>
            <a:prstDash val="solid"/>
          </a:ln>
        </c:spPr>
        <c:txPr>
          <a:bodyPr rot="0" vert="horz"/>
          <a:lstStyle/>
          <a:p>
            <a:pPr>
              <a:defRPr sz="900"/>
            </a:pPr>
            <a:endParaRPr lang="en-US"/>
          </a:p>
        </c:txPr>
        <c:crossAx val="437886336"/>
        <c:crosses val="autoZero"/>
        <c:auto val="0"/>
        <c:lblAlgn val="ctr"/>
        <c:lblOffset val="100"/>
        <c:tickLblSkip val="1"/>
        <c:tickMarkSkip val="1"/>
        <c:noMultiLvlLbl val="0"/>
      </c:catAx>
      <c:valAx>
        <c:axId val="437886336"/>
        <c:scaling>
          <c:orientation val="minMax"/>
          <c:max val="1"/>
        </c:scaling>
        <c:delete val="0"/>
        <c:axPos val="l"/>
        <c:numFmt formatCode="0%" sourceLinked="1"/>
        <c:majorTickMark val="out"/>
        <c:minorTickMark val="none"/>
        <c:tickLblPos val="nextTo"/>
        <c:spPr>
          <a:ln w="3175">
            <a:solidFill>
              <a:schemeClr val="bg1">
                <a:lumMod val="50000"/>
              </a:schemeClr>
            </a:solidFill>
            <a:prstDash val="solid"/>
          </a:ln>
        </c:spPr>
        <c:txPr>
          <a:bodyPr rot="0" vert="horz"/>
          <a:lstStyle/>
          <a:p>
            <a:pPr>
              <a:defRPr sz="900"/>
            </a:pPr>
            <a:endParaRPr lang="en-US"/>
          </a:p>
        </c:txPr>
        <c:crossAx val="437884800"/>
        <c:crosses val="autoZero"/>
        <c:crossBetween val="between"/>
        <c:majorUnit val="0.25"/>
      </c:valAx>
      <c:catAx>
        <c:axId val="437892224"/>
        <c:scaling>
          <c:orientation val="minMax"/>
        </c:scaling>
        <c:delete val="1"/>
        <c:axPos val="b"/>
        <c:majorTickMark val="out"/>
        <c:minorTickMark val="none"/>
        <c:tickLblPos val="none"/>
        <c:crossAx val="437893760"/>
        <c:crosses val="autoZero"/>
        <c:auto val="0"/>
        <c:lblAlgn val="ctr"/>
        <c:lblOffset val="100"/>
        <c:noMultiLvlLbl val="0"/>
      </c:catAx>
      <c:valAx>
        <c:axId val="437893760"/>
        <c:scaling>
          <c:orientation val="minMax"/>
        </c:scaling>
        <c:delete val="0"/>
        <c:axPos val="r"/>
        <c:numFmt formatCode="#,##0" sourceLinked="0"/>
        <c:majorTickMark val="out"/>
        <c:minorTickMark val="none"/>
        <c:tickLblPos val="nextTo"/>
        <c:spPr>
          <a:ln w="3175">
            <a:solidFill>
              <a:schemeClr val="bg1">
                <a:lumMod val="50000"/>
              </a:schemeClr>
            </a:solidFill>
            <a:prstDash val="solid"/>
          </a:ln>
        </c:spPr>
        <c:txPr>
          <a:bodyPr rot="0" vert="horz"/>
          <a:lstStyle/>
          <a:p>
            <a:pPr>
              <a:defRPr sz="900"/>
            </a:pPr>
            <a:endParaRPr lang="en-US"/>
          </a:p>
        </c:txPr>
        <c:crossAx val="437892224"/>
        <c:crosses val="max"/>
        <c:crossBetween val="between"/>
      </c:valAx>
      <c:spPr>
        <a:solidFill>
          <a:schemeClr val="bg1"/>
        </a:solidFill>
        <a:ln w="12700">
          <a:noFill/>
          <a:prstDash val="solid"/>
        </a:ln>
      </c:spPr>
    </c:plotArea>
    <c:legend>
      <c:legendPos val="r"/>
      <c:layout>
        <c:manualLayout>
          <c:xMode val="edge"/>
          <c:yMode val="edge"/>
          <c:x val="0.37570845425146332"/>
          <c:y val="0.86074631590053863"/>
          <c:w val="0.24921364804620394"/>
          <c:h val="0.11164491963563465"/>
        </c:manualLayout>
      </c:layout>
      <c:overlay val="0"/>
      <c:spPr>
        <a:noFill/>
        <a:ln w="25400">
          <a:noFill/>
        </a:ln>
      </c:spPr>
      <c:txPr>
        <a:bodyPr/>
        <a:lstStyle/>
        <a:p>
          <a:pPr>
            <a:defRPr sz="1050"/>
          </a:pPr>
          <a:endParaRPr lang="en-US"/>
        </a:p>
      </c:txPr>
    </c:legend>
    <c:plotVisOnly val="1"/>
    <c:dispBlanksAs val="gap"/>
    <c:showDLblsOverMax val="0"/>
  </c:chart>
  <c:spPr>
    <a:noFill/>
    <a:ln w="9525">
      <a:noFill/>
    </a:ln>
  </c:spPr>
  <c:txPr>
    <a:bodyPr/>
    <a:lstStyle/>
    <a:p>
      <a:pPr>
        <a:defRPr sz="800" b="0" i="0" u="none" strike="noStrike" baseline="0">
          <a:solidFill>
            <a:schemeClr val="bg1">
              <a:lumMod val="50000"/>
            </a:schemeClr>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92505353319363"/>
          <c:y val="0.11729357757747494"/>
          <c:w val="0.8865096359743041"/>
          <c:h val="0.62706951089494511"/>
        </c:manualLayout>
      </c:layout>
      <c:barChart>
        <c:barDir val="col"/>
        <c:grouping val="clustered"/>
        <c:varyColors val="0"/>
        <c:ser>
          <c:idx val="0"/>
          <c:order val="0"/>
          <c:tx>
            <c:strRef>
              <c:f>OP_Analysis!$B$113:$B$118</c:f>
              <c:strCache>
                <c:ptCount val="6"/>
                <c:pt idx="0">
                  <c:v>0</c:v>
                </c:pt>
                <c:pt idx="1">
                  <c:v>0</c:v>
                </c:pt>
                <c:pt idx="2">
                  <c:v>0</c:v>
                </c:pt>
              </c:strCache>
            </c:strRef>
          </c:tx>
          <c:spPr>
            <a:solidFill>
              <a:srgbClr val="9999FF"/>
            </a:solidFill>
            <a:ln w="12700">
              <a:solidFill>
                <a:srgbClr val="000000"/>
              </a:solidFill>
              <a:prstDash val="solid"/>
            </a:ln>
          </c:spPr>
          <c:invertIfNegative val="0"/>
          <c:cat>
            <c:numRef>
              <c:f>OP_Analysis!$B$113:$B$118</c:f>
              <c:numCache>
                <c:formatCode>General</c:formatCode>
                <c:ptCount val="6"/>
                <c:pt idx="0">
                  <c:v>0</c:v>
                </c:pt>
                <c:pt idx="1">
                  <c:v>0</c:v>
                </c:pt>
                <c:pt idx="2">
                  <c:v>0</c:v>
                </c:pt>
                <c:pt idx="3" formatCode="0;;">
                  <c:v>0</c:v>
                </c:pt>
                <c:pt idx="4" formatCode="0;;">
                  <c:v>0</c:v>
                </c:pt>
                <c:pt idx="5" formatCode="0;;">
                  <c:v>0</c:v>
                </c:pt>
              </c:numCache>
            </c:numRef>
          </c:cat>
          <c:val>
            <c:numRef>
              <c:f>OP_Analysis!$G$113:$G$118</c:f>
              <c:numCache>
                <c:formatCode>"$"#,##0;\("$"#,##0\);""</c:formatCode>
                <c:ptCount val="6"/>
                <c:pt idx="0">
                  <c:v>1200</c:v>
                </c:pt>
                <c:pt idx="1">
                  <c:v>0</c:v>
                </c:pt>
                <c:pt idx="2">
                  <c:v>0</c:v>
                </c:pt>
                <c:pt idx="3">
                  <c:v>0</c:v>
                </c:pt>
                <c:pt idx="4">
                  <c:v>0</c:v>
                </c:pt>
                <c:pt idx="5">
                  <c:v>0</c:v>
                </c:pt>
              </c:numCache>
            </c:numRef>
          </c:val>
          <c:extLst>
            <c:ext xmlns:c16="http://schemas.microsoft.com/office/drawing/2014/chart" uri="{C3380CC4-5D6E-409C-BE32-E72D297353CC}">
              <c16:uniqueId val="{00000000-E215-45CA-9335-92F8C16BBD4D}"/>
            </c:ext>
          </c:extLst>
        </c:ser>
        <c:dLbls>
          <c:showLegendKey val="0"/>
          <c:showVal val="0"/>
          <c:showCatName val="0"/>
          <c:showSerName val="0"/>
          <c:showPercent val="0"/>
          <c:showBubbleSize val="0"/>
        </c:dLbls>
        <c:gapWidth val="30"/>
        <c:axId val="437913856"/>
        <c:axId val="437919744"/>
      </c:barChart>
      <c:catAx>
        <c:axId val="43791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437919744"/>
        <c:crosses val="autoZero"/>
        <c:auto val="0"/>
        <c:lblAlgn val="ctr"/>
        <c:lblOffset val="100"/>
        <c:tickLblSkip val="1"/>
        <c:tickMarkSkip val="1"/>
        <c:noMultiLvlLbl val="0"/>
      </c:catAx>
      <c:valAx>
        <c:axId val="437919744"/>
        <c:scaling>
          <c:orientation val="minMax"/>
        </c:scaling>
        <c:delete val="0"/>
        <c:axPos val="l"/>
        <c:numFmt formatCode="&quot;$&quot;#,##0;\(&quot;$&quot;#,##0\);&quot;&quot;" sourceLinked="1"/>
        <c:majorTickMark val="out"/>
        <c:minorTickMark val="none"/>
        <c:tickLblPos val="nextTo"/>
        <c:spPr>
          <a:ln w="3175">
            <a:solidFill>
              <a:srgbClr val="000000"/>
            </a:solidFill>
            <a:prstDash val="solid"/>
          </a:ln>
        </c:spPr>
        <c:txPr>
          <a:bodyPr rot="0" vert="horz"/>
          <a:lstStyle/>
          <a:p>
            <a:pPr>
              <a:defRPr/>
            </a:pPr>
            <a:endParaRPr lang="en-US"/>
          </a:p>
        </c:txPr>
        <c:crossAx val="437913856"/>
        <c:crosses val="autoZero"/>
        <c:crossBetween val="between"/>
      </c:valAx>
      <c:spPr>
        <a:noFill/>
        <a:ln w="12700">
          <a:noFill/>
          <a:prstDash val="solid"/>
        </a:ln>
      </c:spPr>
    </c:plotArea>
    <c:plotVisOnly val="1"/>
    <c:dispBlanksAs val="gap"/>
    <c:showDLblsOverMax val="0"/>
  </c:chart>
  <c:spPr>
    <a:solidFill>
      <a:srgbClr val="FFFFFF"/>
    </a:solid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415332833785788"/>
          <c:y val="0.13364234406714243"/>
          <c:w val="0.63373026889579565"/>
          <c:h val="0.74263455642086951"/>
        </c:manualLayout>
      </c:layout>
      <c:pieChart>
        <c:varyColors val="1"/>
        <c:ser>
          <c:idx val="0"/>
          <c:order val="0"/>
          <c:spPr>
            <a:solidFill>
              <a:srgbClr val="9999FF"/>
            </a:solidFill>
            <a:ln w="12700">
              <a:noFill/>
              <a:prstDash val="solid"/>
            </a:ln>
          </c:spPr>
          <c:dPt>
            <c:idx val="0"/>
            <c:bubble3D val="0"/>
            <c:spPr>
              <a:solidFill>
                <a:srgbClr val="CCCBCD"/>
              </a:solidFill>
              <a:ln w="12700">
                <a:noFill/>
                <a:prstDash val="solid"/>
              </a:ln>
            </c:spPr>
            <c:extLst>
              <c:ext xmlns:c16="http://schemas.microsoft.com/office/drawing/2014/chart" uri="{C3380CC4-5D6E-409C-BE32-E72D297353CC}">
                <c16:uniqueId val="{00000001-93D7-4C64-B5BA-D0746226CECC}"/>
              </c:ext>
            </c:extLst>
          </c:dPt>
          <c:dPt>
            <c:idx val="1"/>
            <c:bubble3D val="0"/>
            <c:spPr>
              <a:solidFill>
                <a:schemeClr val="bg1">
                  <a:lumMod val="85000"/>
                </a:schemeClr>
              </a:solidFill>
              <a:ln w="12700">
                <a:noFill/>
                <a:prstDash val="solid"/>
              </a:ln>
            </c:spPr>
            <c:extLst>
              <c:ext xmlns:c16="http://schemas.microsoft.com/office/drawing/2014/chart" uri="{C3380CC4-5D6E-409C-BE32-E72D297353CC}">
                <c16:uniqueId val="{00000003-93D7-4C64-B5BA-D0746226CECC}"/>
              </c:ext>
            </c:extLst>
          </c:dPt>
          <c:dPt>
            <c:idx val="2"/>
            <c:bubble3D val="0"/>
            <c:spPr>
              <a:solidFill>
                <a:srgbClr val="FFE600"/>
              </a:solidFill>
              <a:ln w="12700">
                <a:noFill/>
                <a:prstDash val="solid"/>
              </a:ln>
            </c:spPr>
            <c:extLst>
              <c:ext xmlns:c16="http://schemas.microsoft.com/office/drawing/2014/chart" uri="{C3380CC4-5D6E-409C-BE32-E72D297353CC}">
                <c16:uniqueId val="{00000005-93D7-4C64-B5BA-D0746226CECC}"/>
              </c:ext>
            </c:extLst>
          </c:dPt>
          <c:dPt>
            <c:idx val="3"/>
            <c:bubble3D val="0"/>
            <c:spPr>
              <a:solidFill>
                <a:schemeClr val="bg1">
                  <a:lumMod val="50000"/>
                </a:schemeClr>
              </a:solidFill>
              <a:ln w="12700">
                <a:noFill/>
                <a:prstDash val="solid"/>
              </a:ln>
            </c:spPr>
            <c:extLst>
              <c:ext xmlns:c16="http://schemas.microsoft.com/office/drawing/2014/chart" uri="{C3380CC4-5D6E-409C-BE32-E72D297353CC}">
                <c16:uniqueId val="{00000007-93D7-4C64-B5BA-D0746226CECC}"/>
              </c:ext>
            </c:extLst>
          </c:dPt>
          <c:dPt>
            <c:idx val="4"/>
            <c:bubble3D val="0"/>
            <c:spPr>
              <a:solidFill>
                <a:schemeClr val="bg1">
                  <a:lumMod val="95000"/>
                </a:schemeClr>
              </a:solidFill>
              <a:ln w="12700">
                <a:noFill/>
                <a:prstDash val="solid"/>
              </a:ln>
            </c:spPr>
            <c:extLst>
              <c:ext xmlns:c16="http://schemas.microsoft.com/office/drawing/2014/chart" uri="{C3380CC4-5D6E-409C-BE32-E72D297353CC}">
                <c16:uniqueId val="{00000009-93D7-4C64-B5BA-D0746226CECC}"/>
              </c:ext>
            </c:extLst>
          </c:dPt>
          <c:dPt>
            <c:idx val="5"/>
            <c:bubble3D val="0"/>
            <c:spPr>
              <a:solidFill>
                <a:srgbClr val="FF0000"/>
              </a:solidFill>
              <a:ln w="12700">
                <a:noFill/>
                <a:prstDash val="solid"/>
              </a:ln>
            </c:spPr>
            <c:extLst>
              <c:ext xmlns:c16="http://schemas.microsoft.com/office/drawing/2014/chart" uri="{C3380CC4-5D6E-409C-BE32-E72D297353CC}">
                <c16:uniqueId val="{0000000B-93D7-4C64-B5BA-D0746226CECC}"/>
              </c:ext>
            </c:extLst>
          </c:dPt>
          <c:dPt>
            <c:idx val="6"/>
            <c:bubble3D val="0"/>
            <c:spPr>
              <a:solidFill>
                <a:schemeClr val="accent2">
                  <a:lumMod val="40000"/>
                  <a:lumOff val="60000"/>
                </a:schemeClr>
              </a:solidFill>
              <a:ln w="12700">
                <a:noFill/>
                <a:prstDash val="solid"/>
              </a:ln>
            </c:spPr>
            <c:extLst>
              <c:ext xmlns:c16="http://schemas.microsoft.com/office/drawing/2014/chart" uri="{C3380CC4-5D6E-409C-BE32-E72D297353CC}">
                <c16:uniqueId val="{0000000D-93D7-4C64-B5BA-D0746226CECC}"/>
              </c:ext>
            </c:extLst>
          </c:dPt>
          <c:dPt>
            <c:idx val="7"/>
            <c:bubble3D val="0"/>
            <c:spPr>
              <a:solidFill>
                <a:schemeClr val="accent1"/>
              </a:solidFill>
              <a:ln w="12700">
                <a:noFill/>
                <a:prstDash val="solid"/>
              </a:ln>
            </c:spPr>
            <c:extLst>
              <c:ext xmlns:c16="http://schemas.microsoft.com/office/drawing/2014/chart" uri="{C3380CC4-5D6E-409C-BE32-E72D297353CC}">
                <c16:uniqueId val="{0000000F-93D7-4C64-B5BA-D0746226CECC}"/>
              </c:ext>
            </c:extLst>
          </c:dPt>
          <c:dPt>
            <c:idx val="8"/>
            <c:bubble3D val="0"/>
            <c:spPr>
              <a:solidFill>
                <a:schemeClr val="accent3">
                  <a:lumMod val="40000"/>
                  <a:lumOff val="60000"/>
                </a:schemeClr>
              </a:solidFill>
              <a:ln w="12700">
                <a:noFill/>
                <a:prstDash val="solid"/>
              </a:ln>
            </c:spPr>
            <c:extLst>
              <c:ext xmlns:c16="http://schemas.microsoft.com/office/drawing/2014/chart" uri="{C3380CC4-5D6E-409C-BE32-E72D297353CC}">
                <c16:uniqueId val="{00000011-93D7-4C64-B5BA-D0746226CECC}"/>
              </c:ext>
            </c:extLst>
          </c:dPt>
          <c:dPt>
            <c:idx val="9"/>
            <c:bubble3D val="0"/>
            <c:spPr>
              <a:solidFill>
                <a:schemeClr val="accent4">
                  <a:lumMod val="60000"/>
                  <a:lumOff val="40000"/>
                </a:schemeClr>
              </a:solidFill>
              <a:ln w="12700">
                <a:noFill/>
                <a:prstDash val="solid"/>
              </a:ln>
            </c:spPr>
            <c:extLst>
              <c:ext xmlns:c16="http://schemas.microsoft.com/office/drawing/2014/chart" uri="{C3380CC4-5D6E-409C-BE32-E72D297353CC}">
                <c16:uniqueId val="{00000013-93D7-4C64-B5BA-D0746226CECC}"/>
              </c:ext>
            </c:extLst>
          </c:dPt>
          <c:dPt>
            <c:idx val="10"/>
            <c:bubble3D val="0"/>
            <c:spPr>
              <a:solidFill>
                <a:srgbClr val="00A3BB"/>
              </a:solidFill>
              <a:ln w="3175">
                <a:noFill/>
                <a:prstDash val="solid"/>
              </a:ln>
            </c:spPr>
            <c:extLst>
              <c:ext xmlns:c16="http://schemas.microsoft.com/office/drawing/2014/chart" uri="{C3380CC4-5D6E-409C-BE32-E72D297353CC}">
                <c16:uniqueId val="{00000015-93D7-4C64-B5BA-D0746226CECC}"/>
              </c:ext>
            </c:extLst>
          </c:dPt>
          <c:dPt>
            <c:idx val="11"/>
            <c:bubble3D val="0"/>
            <c:spPr>
              <a:solidFill>
                <a:srgbClr val="7FD1DD"/>
              </a:solidFill>
              <a:ln w="12700">
                <a:noFill/>
                <a:prstDash val="solid"/>
              </a:ln>
            </c:spPr>
            <c:extLst>
              <c:ext xmlns:c16="http://schemas.microsoft.com/office/drawing/2014/chart" uri="{C3380CC4-5D6E-409C-BE32-E72D297353CC}">
                <c16:uniqueId val="{00000017-93D7-4C64-B5BA-D0746226CECC}"/>
              </c:ext>
            </c:extLst>
          </c:dPt>
          <c:dLbls>
            <c:dLbl>
              <c:idx val="0"/>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3D7-4C64-B5BA-D0746226CECC}"/>
                </c:ext>
              </c:extLst>
            </c:dLbl>
            <c:dLbl>
              <c:idx val="9"/>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3D7-4C64-B5BA-D0746226CECC}"/>
                </c:ext>
              </c:extLst>
            </c:dLbl>
            <c:dLbl>
              <c:idx val="10"/>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93D7-4C64-B5BA-D0746226CECC}"/>
                </c:ext>
              </c:extLst>
            </c:dLbl>
            <c:numFmt formatCode="0%" sourceLinked="0"/>
            <c:spPr>
              <a:noFill/>
              <a:ln w="25400">
                <a:noFill/>
              </a:ln>
            </c:spPr>
            <c:txPr>
              <a:bodyPr/>
              <a:lstStyle/>
              <a:p>
                <a:pPr>
                  <a:defRPr sz="700"/>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OP_Analysis!$P$9:$P$20</c:f>
              <c:strCache>
                <c:ptCount val="12"/>
                <c:pt idx="0">
                  <c:v>Vacant</c:v>
                </c:pt>
                <c:pt idx="1">
                  <c:v>Other</c:v>
                </c:pt>
                <c:pt idx="2">
                  <c:v>#N/A</c:v>
                </c:pt>
                <c:pt idx="3">
                  <c:v>#N/A</c:v>
                </c:pt>
                <c:pt idx="4">
                  <c:v>#N/A</c:v>
                </c:pt>
                <c:pt idx="5">
                  <c:v>#N/A</c:v>
                </c:pt>
                <c:pt idx="6">
                  <c:v>#N/A</c:v>
                </c:pt>
                <c:pt idx="7">
                  <c:v>#N/A</c:v>
                </c:pt>
                <c:pt idx="8">
                  <c:v>#N/A</c:v>
                </c:pt>
                <c:pt idx="9">
                  <c:v>#N/A</c:v>
                </c:pt>
                <c:pt idx="10">
                  <c:v>#N/A</c:v>
                </c:pt>
                <c:pt idx="11">
                  <c:v>#N/A</c:v>
                </c:pt>
              </c:strCache>
            </c:strRef>
          </c:cat>
          <c:val>
            <c:numRef>
              <c:f>OP_Analysis!$Q$9:$Q$20</c:f>
              <c:numCache>
                <c:formatCode>0.00%</c:formatCode>
                <c:ptCount val="12"/>
                <c:pt idx="0">
                  <c:v>#N/A</c:v>
                </c:pt>
                <c:pt idx="1">
                  <c:v>1</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18-93D7-4C64-B5BA-D0746226CECC}"/>
            </c:ext>
          </c:extLst>
        </c:ser>
        <c:dLbls>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068736141906872"/>
          <c:y val="0.16678723881323712"/>
          <c:w val="0.65188470066520265"/>
          <c:h val="0.63682400274144879"/>
        </c:manualLayout>
      </c:layout>
      <c:pieChart>
        <c:varyColors val="1"/>
        <c:ser>
          <c:idx val="0"/>
          <c:order val="0"/>
          <c:spPr>
            <a:solidFill>
              <a:srgbClr val="9999FF"/>
            </a:solidFill>
            <a:ln w="12700">
              <a:noFill/>
              <a:prstDash val="solid"/>
            </a:ln>
          </c:spPr>
          <c:dPt>
            <c:idx val="0"/>
            <c:bubble3D val="0"/>
            <c:spPr>
              <a:solidFill>
                <a:srgbClr val="FFE600"/>
              </a:solidFill>
              <a:ln w="12700">
                <a:noFill/>
                <a:prstDash val="solid"/>
              </a:ln>
            </c:spPr>
            <c:extLst>
              <c:ext xmlns:c16="http://schemas.microsoft.com/office/drawing/2014/chart" uri="{C3380CC4-5D6E-409C-BE32-E72D297353CC}">
                <c16:uniqueId val="{00000001-4F61-4692-A982-E7B160F98FF4}"/>
              </c:ext>
            </c:extLst>
          </c:dPt>
          <c:dLbls>
            <c:spPr>
              <a:noFill/>
              <a:ln>
                <a:noFill/>
              </a:ln>
              <a:effectLst/>
            </c:spPr>
            <c:dLblPos val="outEnd"/>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[0]!Graph_Labels2</c:f>
              <c:strCache>
                <c:ptCount val="1"/>
                <c:pt idx="0">
                  <c:v> Office </c:v>
                </c:pt>
              </c:strCache>
            </c:strRef>
          </c:cat>
          <c:val>
            <c:numRef>
              <c:f>[0]!Data_Values2</c:f>
              <c:numCache>
                <c:formatCode>0.00%</c:formatCode>
                <c:ptCount val="1"/>
                <c:pt idx="0">
                  <c:v>1.0000000010000001</c:v>
                </c:pt>
              </c:numCache>
            </c:numRef>
          </c:val>
          <c:extLst>
            <c:ext xmlns:c16="http://schemas.microsoft.com/office/drawing/2014/chart" uri="{C3380CC4-5D6E-409C-BE32-E72D297353CC}">
              <c16:uniqueId val="{00000002-4F61-4692-A982-E7B160F98FF4}"/>
            </c:ext>
          </c:extLst>
        </c:ser>
        <c:dLbls>
          <c:showLegendKey val="0"/>
          <c:showVal val="0"/>
          <c:showCatName val="0"/>
          <c:showSerName val="0"/>
          <c:showPercent val="0"/>
          <c:showBubbleSize val="0"/>
          <c:showLeaderLines val="0"/>
        </c:dLbls>
        <c:firstSliceAng val="0"/>
      </c:pieChart>
      <c:spPr>
        <a:noFill/>
        <a:ln w="25400">
          <a:noFill/>
        </a:ln>
      </c:spPr>
    </c:plotArea>
    <c:plotVisOnly val="0"/>
    <c:dispBlanksAs val="zero"/>
    <c:showDLblsOverMax val="0"/>
  </c:chart>
  <c:spPr>
    <a:solidFill>
      <a:srgbClr val="FFFFFF"/>
    </a:solid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415332833785788"/>
          <c:y val="0.13364234406714248"/>
          <c:w val="0.63373026889579565"/>
          <c:h val="0.74263455642086984"/>
        </c:manualLayout>
      </c:layout>
      <c:pieChart>
        <c:varyColors val="1"/>
        <c:ser>
          <c:idx val="0"/>
          <c:order val="0"/>
          <c:spPr>
            <a:solidFill>
              <a:srgbClr val="9999FF"/>
            </a:solidFill>
            <a:ln w="12700">
              <a:noFill/>
              <a:prstDash val="solid"/>
            </a:ln>
          </c:spPr>
          <c:dPt>
            <c:idx val="0"/>
            <c:bubble3D val="0"/>
            <c:spPr>
              <a:solidFill>
                <a:srgbClr val="CCCBCD"/>
              </a:solidFill>
              <a:ln w="12700">
                <a:noFill/>
                <a:prstDash val="solid"/>
              </a:ln>
            </c:spPr>
            <c:extLst>
              <c:ext xmlns:c16="http://schemas.microsoft.com/office/drawing/2014/chart" uri="{C3380CC4-5D6E-409C-BE32-E72D297353CC}">
                <c16:uniqueId val="{00000001-FB55-4CAE-9F59-4868CA0BE798}"/>
              </c:ext>
            </c:extLst>
          </c:dPt>
          <c:dPt>
            <c:idx val="1"/>
            <c:bubble3D val="0"/>
            <c:spPr>
              <a:solidFill>
                <a:srgbClr val="FFE600"/>
              </a:solidFill>
              <a:ln w="12700">
                <a:noFill/>
                <a:prstDash val="solid"/>
              </a:ln>
            </c:spPr>
            <c:extLst>
              <c:ext xmlns:c16="http://schemas.microsoft.com/office/drawing/2014/chart" uri="{C3380CC4-5D6E-409C-BE32-E72D297353CC}">
                <c16:uniqueId val="{00000003-FB55-4CAE-9F59-4868CA0BE798}"/>
              </c:ext>
            </c:extLst>
          </c:dPt>
          <c:dPt>
            <c:idx val="2"/>
            <c:bubble3D val="0"/>
            <c:spPr>
              <a:solidFill>
                <a:schemeClr val="bg1">
                  <a:lumMod val="50000"/>
                </a:schemeClr>
              </a:solidFill>
              <a:ln w="12700">
                <a:noFill/>
                <a:prstDash val="solid"/>
              </a:ln>
            </c:spPr>
            <c:extLst>
              <c:ext xmlns:c16="http://schemas.microsoft.com/office/drawing/2014/chart" uri="{C3380CC4-5D6E-409C-BE32-E72D297353CC}">
                <c16:uniqueId val="{00000005-FB55-4CAE-9F59-4868CA0BE798}"/>
              </c:ext>
            </c:extLst>
          </c:dPt>
          <c:dPt>
            <c:idx val="3"/>
            <c:bubble3D val="0"/>
            <c:spPr>
              <a:solidFill>
                <a:schemeClr val="bg1">
                  <a:lumMod val="95000"/>
                </a:schemeClr>
              </a:solidFill>
              <a:ln w="12700">
                <a:noFill/>
                <a:prstDash val="solid"/>
              </a:ln>
            </c:spPr>
            <c:extLst>
              <c:ext xmlns:c16="http://schemas.microsoft.com/office/drawing/2014/chart" uri="{C3380CC4-5D6E-409C-BE32-E72D297353CC}">
                <c16:uniqueId val="{00000007-FB55-4CAE-9F59-4868CA0BE798}"/>
              </c:ext>
            </c:extLst>
          </c:dPt>
          <c:dPt>
            <c:idx val="4"/>
            <c:bubble3D val="0"/>
            <c:spPr>
              <a:solidFill>
                <a:srgbClr val="FF0000"/>
              </a:solidFill>
              <a:ln w="12700">
                <a:noFill/>
                <a:prstDash val="solid"/>
              </a:ln>
            </c:spPr>
            <c:extLst>
              <c:ext xmlns:c16="http://schemas.microsoft.com/office/drawing/2014/chart" uri="{C3380CC4-5D6E-409C-BE32-E72D297353CC}">
                <c16:uniqueId val="{00000009-FB55-4CAE-9F59-4868CA0BE798}"/>
              </c:ext>
            </c:extLst>
          </c:dPt>
          <c:dPt>
            <c:idx val="5"/>
            <c:bubble3D val="0"/>
            <c:spPr>
              <a:solidFill>
                <a:schemeClr val="accent2">
                  <a:lumMod val="40000"/>
                  <a:lumOff val="60000"/>
                </a:schemeClr>
              </a:solidFill>
              <a:ln w="12700">
                <a:noFill/>
                <a:prstDash val="solid"/>
              </a:ln>
            </c:spPr>
            <c:extLst>
              <c:ext xmlns:c16="http://schemas.microsoft.com/office/drawing/2014/chart" uri="{C3380CC4-5D6E-409C-BE32-E72D297353CC}">
                <c16:uniqueId val="{0000000B-FB55-4CAE-9F59-4868CA0BE798}"/>
              </c:ext>
            </c:extLst>
          </c:dPt>
          <c:dPt>
            <c:idx val="6"/>
            <c:bubble3D val="0"/>
            <c:spPr>
              <a:solidFill>
                <a:schemeClr val="accent1"/>
              </a:solidFill>
              <a:ln w="12700">
                <a:noFill/>
                <a:prstDash val="solid"/>
              </a:ln>
            </c:spPr>
            <c:extLst>
              <c:ext xmlns:c16="http://schemas.microsoft.com/office/drawing/2014/chart" uri="{C3380CC4-5D6E-409C-BE32-E72D297353CC}">
                <c16:uniqueId val="{0000000D-FB55-4CAE-9F59-4868CA0BE798}"/>
              </c:ext>
            </c:extLst>
          </c:dPt>
          <c:dPt>
            <c:idx val="7"/>
            <c:bubble3D val="0"/>
            <c:spPr>
              <a:solidFill>
                <a:schemeClr val="accent3">
                  <a:lumMod val="40000"/>
                  <a:lumOff val="60000"/>
                </a:schemeClr>
              </a:solidFill>
              <a:ln w="12700">
                <a:noFill/>
                <a:prstDash val="solid"/>
              </a:ln>
            </c:spPr>
            <c:extLst>
              <c:ext xmlns:c16="http://schemas.microsoft.com/office/drawing/2014/chart" uri="{C3380CC4-5D6E-409C-BE32-E72D297353CC}">
                <c16:uniqueId val="{0000000F-FB55-4CAE-9F59-4868CA0BE798}"/>
              </c:ext>
            </c:extLst>
          </c:dPt>
          <c:dPt>
            <c:idx val="8"/>
            <c:bubble3D val="0"/>
            <c:spPr>
              <a:solidFill>
                <a:schemeClr val="accent4">
                  <a:lumMod val="60000"/>
                  <a:lumOff val="40000"/>
                </a:schemeClr>
              </a:solidFill>
              <a:ln w="12700">
                <a:noFill/>
                <a:prstDash val="solid"/>
              </a:ln>
            </c:spPr>
            <c:extLst>
              <c:ext xmlns:c16="http://schemas.microsoft.com/office/drawing/2014/chart" uri="{C3380CC4-5D6E-409C-BE32-E72D297353CC}">
                <c16:uniqueId val="{00000011-FB55-4CAE-9F59-4868CA0BE798}"/>
              </c:ext>
            </c:extLst>
          </c:dPt>
          <c:dPt>
            <c:idx val="9"/>
            <c:bubble3D val="0"/>
            <c:spPr>
              <a:solidFill>
                <a:srgbClr val="FFE87F"/>
              </a:solidFill>
              <a:ln w="12700">
                <a:noFill/>
                <a:prstDash val="solid"/>
              </a:ln>
            </c:spPr>
            <c:extLst>
              <c:ext xmlns:c16="http://schemas.microsoft.com/office/drawing/2014/chart" uri="{C3380CC4-5D6E-409C-BE32-E72D297353CC}">
                <c16:uniqueId val="{00000013-FB55-4CAE-9F59-4868CA0BE798}"/>
              </c:ext>
            </c:extLst>
          </c:dPt>
          <c:dPt>
            <c:idx val="10"/>
            <c:bubble3D val="0"/>
            <c:spPr>
              <a:solidFill>
                <a:srgbClr val="00A3BB"/>
              </a:solidFill>
              <a:ln w="3175">
                <a:noFill/>
                <a:prstDash val="solid"/>
              </a:ln>
            </c:spPr>
            <c:extLst>
              <c:ext xmlns:c16="http://schemas.microsoft.com/office/drawing/2014/chart" uri="{C3380CC4-5D6E-409C-BE32-E72D297353CC}">
                <c16:uniqueId val="{00000015-FB55-4CAE-9F59-4868CA0BE798}"/>
              </c:ext>
            </c:extLst>
          </c:dPt>
          <c:dPt>
            <c:idx val="11"/>
            <c:bubble3D val="0"/>
            <c:spPr>
              <a:solidFill>
                <a:srgbClr val="7FD1DD"/>
              </a:solidFill>
              <a:ln w="12700">
                <a:noFill/>
                <a:prstDash val="solid"/>
              </a:ln>
            </c:spPr>
            <c:extLst>
              <c:ext xmlns:c16="http://schemas.microsoft.com/office/drawing/2014/chart" uri="{C3380CC4-5D6E-409C-BE32-E72D297353CC}">
                <c16:uniqueId val="{00000017-FB55-4CAE-9F59-4868CA0BE798}"/>
              </c:ext>
            </c:extLst>
          </c:dPt>
          <c:dLbls>
            <c:dLbl>
              <c:idx val="0"/>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55-4CAE-9F59-4868CA0BE798}"/>
                </c:ext>
              </c:extLst>
            </c:dLbl>
            <c:dLbl>
              <c:idx val="9"/>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B55-4CAE-9F59-4868CA0BE798}"/>
                </c:ext>
              </c:extLst>
            </c:dLbl>
            <c:dLbl>
              <c:idx val="10"/>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B55-4CAE-9F59-4868CA0BE798}"/>
                </c:ext>
              </c:extLst>
            </c:dLbl>
            <c:numFmt formatCode="0%" sourceLinked="0"/>
            <c:spPr>
              <a:noFill/>
              <a:ln w="25400">
                <a:noFill/>
              </a:ln>
            </c:spPr>
            <c:txPr>
              <a:bodyPr/>
              <a:lstStyle/>
              <a:p>
                <a:pPr>
                  <a:defRPr sz="700"/>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OP_Analysis!$N$29:$N$39</c:f>
              <c:strCache>
                <c:ptCount val="11"/>
                <c:pt idx="0">
                  <c:v>Other</c:v>
                </c:pt>
                <c:pt idx="1">
                  <c:v>#N/A</c:v>
                </c:pt>
                <c:pt idx="2">
                  <c:v>#N/A</c:v>
                </c:pt>
                <c:pt idx="3">
                  <c:v>#N/A</c:v>
                </c:pt>
                <c:pt idx="4">
                  <c:v>#N/A</c:v>
                </c:pt>
                <c:pt idx="5">
                  <c:v>#N/A</c:v>
                </c:pt>
                <c:pt idx="6">
                  <c:v>#N/A</c:v>
                </c:pt>
                <c:pt idx="7">
                  <c:v>#N/A</c:v>
                </c:pt>
                <c:pt idx="8">
                  <c:v>#N/A</c:v>
                </c:pt>
                <c:pt idx="9">
                  <c:v>#N/A</c:v>
                </c:pt>
                <c:pt idx="10">
                  <c:v>#N/A</c:v>
                </c:pt>
              </c:strCache>
            </c:strRef>
          </c:cat>
          <c:val>
            <c:numRef>
              <c:f>OP_Analysis!$O$29:$O$39</c:f>
              <c:numCache>
                <c:formatCode>0.00%</c:formatCode>
                <c:ptCount val="11"/>
                <c:pt idx="0">
                  <c:v>1</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18-FB55-4CAE-9F59-4868CA0BE798}"/>
            </c:ext>
          </c:extLst>
        </c:ser>
        <c:dLbls>
          <c:showLegendKey val="0"/>
          <c:showVal val="0"/>
          <c:showCatName val="1"/>
          <c:showSerName val="0"/>
          <c:showPercent val="1"/>
          <c:showBubbleSize val="0"/>
          <c:showLeaderLines val="0"/>
        </c:dLbls>
        <c:firstSliceAng val="0"/>
      </c:pieChart>
      <c:spPr>
        <a:noFill/>
        <a:ln w="25400">
          <a:noFill/>
        </a:ln>
      </c:spPr>
    </c:plotArea>
    <c:plotVisOnly val="1"/>
    <c:dispBlanksAs val="zero"/>
    <c:showDLblsOverMax val="0"/>
  </c:chart>
  <c:spPr>
    <a:solidFill>
      <a:srgbClr val="FFFFFF"/>
    </a:solid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Gross Passing Income vs Gross Market Income</a:t>
            </a:r>
          </a:p>
        </c:rich>
      </c:tx>
      <c:layout>
        <c:manualLayout>
          <c:xMode val="edge"/>
          <c:yMode val="edge"/>
          <c:x val="0.34640270425152181"/>
          <c:y val="1.7751520320636843E-2"/>
        </c:manualLayout>
      </c:layout>
      <c:overlay val="0"/>
      <c:spPr>
        <a:noFill/>
        <a:ln w="25400">
          <a:noFill/>
        </a:ln>
      </c:spPr>
    </c:title>
    <c:autoTitleDeleted val="0"/>
    <c:plotArea>
      <c:layout>
        <c:manualLayout>
          <c:layoutTarget val="inner"/>
          <c:xMode val="edge"/>
          <c:yMode val="edge"/>
          <c:x val="5.9457180580485082E-2"/>
          <c:y val="0.17751520320637396"/>
          <c:w val="0.921586298997502"/>
          <c:h val="0.6213032112222896"/>
        </c:manualLayout>
      </c:layout>
      <c:barChart>
        <c:barDir val="col"/>
        <c:grouping val="clustered"/>
        <c:varyColors val="0"/>
        <c:ser>
          <c:idx val="0"/>
          <c:order val="1"/>
          <c:tx>
            <c:v>Gross Passing Income</c:v>
          </c:tx>
          <c:spPr>
            <a:solidFill>
              <a:srgbClr val="FFE600"/>
            </a:solidFill>
            <a:ln w="12700">
              <a:solidFill>
                <a:srgbClr val="000000"/>
              </a:solidFill>
              <a:prstDash val="solid"/>
            </a:ln>
          </c:spPr>
          <c:invertIfNegative val="0"/>
          <c:cat>
            <c:numRef>
              <c:f>Calc_DCF!$E$49:$N$49</c:f>
              <c:numCache>
                <c:formatCode>"Year "#</c:formatCode>
                <c:ptCount val="10"/>
                <c:pt idx="0">
                  <c:v>1</c:v>
                </c:pt>
                <c:pt idx="1">
                  <c:v>2</c:v>
                </c:pt>
                <c:pt idx="2">
                  <c:v>3</c:v>
                </c:pt>
                <c:pt idx="3">
                  <c:v>4</c:v>
                </c:pt>
                <c:pt idx="4">
                  <c:v>5</c:v>
                </c:pt>
                <c:pt idx="5">
                  <c:v>6</c:v>
                </c:pt>
                <c:pt idx="6">
                  <c:v>7</c:v>
                </c:pt>
                <c:pt idx="7">
                  <c:v>8</c:v>
                </c:pt>
                <c:pt idx="8">
                  <c:v>9</c:v>
                </c:pt>
                <c:pt idx="9">
                  <c:v>10</c:v>
                </c:pt>
              </c:numCache>
            </c:numRef>
          </c:cat>
          <c:val>
            <c:numRef>
              <c:f>Calc_DCF!$E$55:$N$55</c:f>
              <c:numCache>
                <c:formatCode>"$"#,##0_)\ ;\("$"#,##0\);"- "\ </c:formatCode>
                <c:ptCount val="10"/>
                <c:pt idx="0">
                  <c:v>129.19680000000002</c:v>
                </c:pt>
                <c:pt idx="1">
                  <c:v>167.96770000000001</c:v>
                </c:pt>
                <c:pt idx="2">
                  <c:v>219.27160000000001</c:v>
                </c:pt>
                <c:pt idx="3">
                  <c:v>232.40300000000005</c:v>
                </c:pt>
                <c:pt idx="4">
                  <c:v>125.41290000000002</c:v>
                </c:pt>
                <c:pt idx="5">
                  <c:v>170.45679999999999</c:v>
                </c:pt>
                <c:pt idx="6">
                  <c:v>174.71820000000002</c:v>
                </c:pt>
                <c:pt idx="7">
                  <c:v>179.08580000000001</c:v>
                </c:pt>
                <c:pt idx="8">
                  <c:v>183.56280000000001</c:v>
                </c:pt>
                <c:pt idx="9">
                  <c:v>141.3809</c:v>
                </c:pt>
              </c:numCache>
            </c:numRef>
          </c:val>
          <c:extLst>
            <c:ext xmlns:c16="http://schemas.microsoft.com/office/drawing/2014/chart" uri="{C3380CC4-5D6E-409C-BE32-E72D297353CC}">
              <c16:uniqueId val="{00000000-6188-4236-8743-20C4DDCA46C3}"/>
            </c:ext>
          </c:extLst>
        </c:ser>
        <c:dLbls>
          <c:showLegendKey val="0"/>
          <c:showVal val="0"/>
          <c:showCatName val="0"/>
          <c:showSerName val="0"/>
          <c:showPercent val="0"/>
          <c:showBubbleSize val="0"/>
        </c:dLbls>
        <c:gapWidth val="30"/>
        <c:axId val="436129792"/>
        <c:axId val="436131712"/>
      </c:barChart>
      <c:lineChart>
        <c:grouping val="standard"/>
        <c:varyColors val="0"/>
        <c:ser>
          <c:idx val="1"/>
          <c:order val="0"/>
          <c:tx>
            <c:v>Gross Market Income</c:v>
          </c:tx>
          <c:spPr>
            <a:ln w="25400">
              <a:solidFill>
                <a:srgbClr val="7F7E82"/>
              </a:solidFill>
              <a:prstDash val="solid"/>
            </a:ln>
          </c:spPr>
          <c:marker>
            <c:symbol val="none"/>
          </c:marker>
          <c:cat>
            <c:numRef>
              <c:f>Calc_DCF!$E$49:$N$49</c:f>
              <c:numCache>
                <c:formatCode>"Year "#</c:formatCode>
                <c:ptCount val="10"/>
                <c:pt idx="0">
                  <c:v>1</c:v>
                </c:pt>
                <c:pt idx="1">
                  <c:v>2</c:v>
                </c:pt>
                <c:pt idx="2">
                  <c:v>3</c:v>
                </c:pt>
                <c:pt idx="3">
                  <c:v>4</c:v>
                </c:pt>
                <c:pt idx="4">
                  <c:v>5</c:v>
                </c:pt>
                <c:pt idx="5">
                  <c:v>6</c:v>
                </c:pt>
                <c:pt idx="6">
                  <c:v>7</c:v>
                </c:pt>
                <c:pt idx="7">
                  <c:v>8</c:v>
                </c:pt>
                <c:pt idx="8">
                  <c:v>9</c:v>
                </c:pt>
                <c:pt idx="9">
                  <c:v>10</c:v>
                </c:pt>
              </c:numCache>
            </c:numRef>
          </c:cat>
          <c:val>
            <c:numRef>
              <c:f>Calc_DCF!$E$51:$N$51</c:f>
              <c:numCache>
                <c:formatCode>"$"#,##0_)\ ;\("$"#,##0\);"- "\ </c:formatCode>
                <c:ptCount val="10"/>
                <c:pt idx="0">
                  <c:v>123</c:v>
                </c:pt>
                <c:pt idx="1">
                  <c:v>126.075</c:v>
                </c:pt>
                <c:pt idx="2">
                  <c:v>129.2269</c:v>
                </c:pt>
                <c:pt idx="3">
                  <c:v>132.45750000000001</c:v>
                </c:pt>
                <c:pt idx="4">
                  <c:v>135.76900000000001</c:v>
                </c:pt>
                <c:pt idx="5">
                  <c:v>139.16319999999999</c:v>
                </c:pt>
                <c:pt idx="6">
                  <c:v>142.64230000000001</c:v>
                </c:pt>
                <c:pt idx="7">
                  <c:v>146.20830000000001</c:v>
                </c:pt>
                <c:pt idx="8">
                  <c:v>149.86359999999999</c:v>
                </c:pt>
                <c:pt idx="9">
                  <c:v>153.61009999999999</c:v>
                </c:pt>
              </c:numCache>
            </c:numRef>
          </c:val>
          <c:smooth val="0"/>
          <c:extLst>
            <c:ext xmlns:c16="http://schemas.microsoft.com/office/drawing/2014/chart" uri="{C3380CC4-5D6E-409C-BE32-E72D297353CC}">
              <c16:uniqueId val="{00000001-6188-4236-8743-20C4DDCA46C3}"/>
            </c:ext>
          </c:extLst>
        </c:ser>
        <c:dLbls>
          <c:showLegendKey val="0"/>
          <c:showVal val="0"/>
          <c:showCatName val="0"/>
          <c:showSerName val="0"/>
          <c:showPercent val="0"/>
          <c:showBubbleSize val="0"/>
        </c:dLbls>
        <c:marker val="1"/>
        <c:smooth val="0"/>
        <c:axId val="436129792"/>
        <c:axId val="436131712"/>
      </c:lineChart>
      <c:catAx>
        <c:axId val="436129792"/>
        <c:scaling>
          <c:orientation val="minMax"/>
        </c:scaling>
        <c:delete val="0"/>
        <c:axPos val="b"/>
        <c:title>
          <c:tx>
            <c:rich>
              <a:bodyPr/>
              <a:lstStyle/>
              <a:p>
                <a:pPr>
                  <a:defRPr/>
                </a:pPr>
                <a:r>
                  <a:rPr lang="en-AU"/>
                  <a:t>Year</a:t>
                </a:r>
              </a:p>
            </c:rich>
          </c:tx>
          <c:layout>
            <c:manualLayout>
              <c:xMode val="edge"/>
              <c:yMode val="edge"/>
              <c:x val="2.1973305866702174E-2"/>
              <c:y val="0.8343214550699316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a:pPr>
            <a:endParaRPr lang="en-US"/>
          </a:p>
        </c:txPr>
        <c:crossAx val="436131712"/>
        <c:crosses val="autoZero"/>
        <c:auto val="0"/>
        <c:lblAlgn val="ctr"/>
        <c:lblOffset val="100"/>
        <c:tickLblSkip val="1"/>
        <c:tickMarkSkip val="1"/>
        <c:noMultiLvlLbl val="0"/>
      </c:catAx>
      <c:valAx>
        <c:axId val="436131712"/>
        <c:scaling>
          <c:orientation val="minMax"/>
        </c:scaling>
        <c:delete val="0"/>
        <c:axPos val="l"/>
        <c:numFmt formatCode="&quot;$&quot;#,##0_)\ ;\(&quot;$&quot;#,##0\);&quot;- &quot;\ " sourceLinked="1"/>
        <c:majorTickMark val="out"/>
        <c:minorTickMark val="none"/>
        <c:tickLblPos val="nextTo"/>
        <c:spPr>
          <a:ln w="3175">
            <a:solidFill>
              <a:srgbClr val="000000"/>
            </a:solidFill>
            <a:prstDash val="solid"/>
          </a:ln>
        </c:spPr>
        <c:txPr>
          <a:bodyPr rot="0" vert="horz"/>
          <a:lstStyle/>
          <a:p>
            <a:pPr>
              <a:defRPr/>
            </a:pPr>
            <a:endParaRPr lang="en-US"/>
          </a:p>
        </c:txPr>
        <c:crossAx val="436129792"/>
        <c:crosses val="autoZero"/>
        <c:crossBetween val="between"/>
      </c:valAx>
      <c:spPr>
        <a:solidFill>
          <a:schemeClr val="bg1"/>
        </a:solidFill>
        <a:ln w="12700">
          <a:noFill/>
          <a:prstDash val="solid"/>
        </a:ln>
      </c:spPr>
    </c:plotArea>
    <c:plotVisOnly val="1"/>
    <c:dispBlanksAs val="gap"/>
    <c:showDLblsOverMax val="0"/>
  </c:chart>
  <c:spPr>
    <a:solidFill>
      <a:srgbClr val="FFFFFF"/>
    </a:solid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paperSize="9"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a:solidFill>
                  <a:schemeClr val="bg1">
                    <a:lumMod val="50000"/>
                  </a:schemeClr>
                </a:solidFill>
              </a:defRPr>
            </a:pPr>
            <a:r>
              <a:rPr lang="en-AU" sz="850">
                <a:solidFill>
                  <a:schemeClr val="bg1">
                    <a:lumMod val="50000"/>
                  </a:schemeClr>
                </a:solidFill>
              </a:rPr>
              <a:t>Core Capital Value v. Adopted Value v. DCF Value</a:t>
            </a:r>
          </a:p>
        </c:rich>
      </c:tx>
      <c:layout>
        <c:manualLayout>
          <c:xMode val="edge"/>
          <c:yMode val="edge"/>
          <c:x val="0.22233275258977753"/>
          <c:y val="1.3239370078740157E-2"/>
        </c:manualLayout>
      </c:layout>
      <c:overlay val="0"/>
      <c:spPr>
        <a:noFill/>
        <a:ln w="25400">
          <a:noFill/>
        </a:ln>
      </c:spPr>
    </c:title>
    <c:autoTitleDeleted val="0"/>
    <c:plotArea>
      <c:layout>
        <c:manualLayout>
          <c:layoutTarget val="inner"/>
          <c:xMode val="edge"/>
          <c:yMode val="edge"/>
          <c:x val="5.2079169042037562E-2"/>
          <c:y val="0.15092700333566444"/>
          <c:w val="0.8962461649094835"/>
          <c:h val="0.66460838310966364"/>
        </c:manualLayout>
      </c:layout>
      <c:barChart>
        <c:barDir val="col"/>
        <c:grouping val="clustered"/>
        <c:varyColors val="0"/>
        <c:ser>
          <c:idx val="0"/>
          <c:order val="0"/>
          <c:tx>
            <c:v>Core Capital Value</c:v>
          </c:tx>
          <c:spPr>
            <a:solidFill>
              <a:srgbClr val="FFE600"/>
            </a:solidFill>
            <a:ln w="12700">
              <a:solidFill>
                <a:srgbClr val="000000"/>
              </a:solidFill>
              <a:prstDash val="solid"/>
            </a:ln>
          </c:spPr>
          <c:invertIfNegative val="0"/>
          <c:dPt>
            <c:idx val="1"/>
            <c:invertIfNegative val="0"/>
            <c:bubble3D val="0"/>
            <c:spPr>
              <a:solidFill>
                <a:srgbClr val="7F7E82"/>
              </a:solidFill>
              <a:ln w="12700">
                <a:solidFill>
                  <a:srgbClr val="000000"/>
                </a:solidFill>
                <a:prstDash val="solid"/>
              </a:ln>
            </c:spPr>
            <c:extLst>
              <c:ext xmlns:c16="http://schemas.microsoft.com/office/drawing/2014/chart" uri="{C3380CC4-5D6E-409C-BE32-E72D297353CC}">
                <c16:uniqueId val="{00000001-DD9A-4FA6-80F2-3B01C6554F58}"/>
              </c:ext>
            </c:extLst>
          </c:dPt>
          <c:cat>
            <c:strRef>
              <c:f>OP_CAP!$P$21:$Q$21</c:f>
              <c:strCache>
                <c:ptCount val="2"/>
                <c:pt idx="0">
                  <c:v>Core Cap Value</c:v>
                </c:pt>
                <c:pt idx="1">
                  <c:v>DCF Value</c:v>
                </c:pt>
              </c:strCache>
            </c:strRef>
          </c:cat>
          <c:val>
            <c:numRef>
              <c:f>OP_CAP!$R$39:$S$39</c:f>
              <c:numCache>
                <c:formatCode>General</c:formatCode>
                <c:ptCount val="2"/>
                <c:pt idx="0">
                  <c:v>1375</c:v>
                </c:pt>
                <c:pt idx="1">
                  <c:v>9068.9008971892781</c:v>
                </c:pt>
              </c:numCache>
            </c:numRef>
          </c:val>
          <c:extLst>
            <c:ext xmlns:c16="http://schemas.microsoft.com/office/drawing/2014/chart" uri="{C3380CC4-5D6E-409C-BE32-E72D297353CC}">
              <c16:uniqueId val="{00000002-DD9A-4FA6-80F2-3B01C6554F58}"/>
            </c:ext>
          </c:extLst>
        </c:ser>
        <c:dLbls>
          <c:showLegendKey val="0"/>
          <c:showVal val="0"/>
          <c:showCatName val="0"/>
          <c:showSerName val="0"/>
          <c:showPercent val="0"/>
          <c:showBubbleSize val="0"/>
        </c:dLbls>
        <c:gapWidth val="210"/>
        <c:overlap val="40"/>
        <c:axId val="437477376"/>
        <c:axId val="437478912"/>
      </c:barChart>
      <c:lineChart>
        <c:grouping val="standard"/>
        <c:varyColors val="0"/>
        <c:ser>
          <c:idx val="1"/>
          <c:order val="1"/>
          <c:tx>
            <c:v>Adopted Value</c:v>
          </c:tx>
          <c:spPr>
            <a:ln w="38100">
              <a:solidFill>
                <a:srgbClr val="CCCBCD"/>
              </a:solidFill>
              <a:prstDash val="solid"/>
            </a:ln>
          </c:spPr>
          <c:marker>
            <c:symbol val="none"/>
          </c:marker>
          <c:val>
            <c:numRef>
              <c:f>OP_CAP!$M$13:$N$13</c:f>
              <c:numCache>
                <c:formatCode>#,##0.0\ "/m²";;"";</c:formatCode>
                <c:ptCount val="2"/>
                <c:pt idx="0" formatCode="#,##0_);\(#,##0\)\ ;&quot;- &quot;\ ">
                  <c:v>0</c:v>
                </c:pt>
                <c:pt idx="1">
                  <c:v>0</c:v>
                </c:pt>
              </c:numCache>
            </c:numRef>
          </c:val>
          <c:smooth val="0"/>
          <c:extLst>
            <c:ext xmlns:c16="http://schemas.microsoft.com/office/drawing/2014/chart" uri="{C3380CC4-5D6E-409C-BE32-E72D297353CC}">
              <c16:uniqueId val="{00000003-DD9A-4FA6-80F2-3B01C6554F58}"/>
            </c:ext>
          </c:extLst>
        </c:ser>
        <c:dLbls>
          <c:showLegendKey val="0"/>
          <c:showVal val="0"/>
          <c:showCatName val="0"/>
          <c:showSerName val="0"/>
          <c:showPercent val="0"/>
          <c:showBubbleSize val="0"/>
        </c:dLbls>
        <c:marker val="1"/>
        <c:smooth val="0"/>
        <c:axId val="437477376"/>
        <c:axId val="437478912"/>
      </c:lineChart>
      <c:catAx>
        <c:axId val="43747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a:solidFill>
                  <a:schemeClr val="bg1">
                    <a:lumMod val="50000"/>
                  </a:schemeClr>
                </a:solidFill>
              </a:defRPr>
            </a:pPr>
            <a:endParaRPr lang="en-US"/>
          </a:p>
        </c:txPr>
        <c:crossAx val="437478912"/>
        <c:crosses val="autoZero"/>
        <c:auto val="0"/>
        <c:lblAlgn val="ctr"/>
        <c:lblOffset val="100"/>
        <c:tickLblSkip val="1"/>
        <c:tickMarkSkip val="1"/>
        <c:noMultiLvlLbl val="0"/>
      </c:catAx>
      <c:valAx>
        <c:axId val="437478912"/>
        <c:scaling>
          <c:orientation val="minMax"/>
        </c:scaling>
        <c:delete val="0"/>
        <c:axPos val="l"/>
        <c:numFmt formatCode="\$#,##0_);\(\$#,##0\);\-" sourceLinked="0"/>
        <c:majorTickMark val="out"/>
        <c:minorTickMark val="none"/>
        <c:tickLblPos val="nextTo"/>
        <c:spPr>
          <a:ln w="3175">
            <a:solidFill>
              <a:srgbClr val="000000"/>
            </a:solidFill>
            <a:prstDash val="solid"/>
          </a:ln>
        </c:spPr>
        <c:txPr>
          <a:bodyPr rot="0" vert="horz"/>
          <a:lstStyle/>
          <a:p>
            <a:pPr>
              <a:defRPr sz="800">
                <a:solidFill>
                  <a:schemeClr val="bg1">
                    <a:lumMod val="50000"/>
                  </a:schemeClr>
                </a:solidFill>
              </a:defRPr>
            </a:pPr>
            <a:endParaRPr lang="en-US"/>
          </a:p>
        </c:txPr>
        <c:crossAx val="437477376"/>
        <c:crosses val="autoZero"/>
        <c:crossBetween val="between"/>
      </c:valAx>
      <c:spPr>
        <a:solidFill>
          <a:schemeClr val="bg1"/>
        </a:solidFill>
        <a:ln w="12700">
          <a:noFill/>
          <a:prstDash val="solid"/>
        </a:ln>
      </c:spPr>
    </c:plotArea>
    <c:legend>
      <c:legendPos val="r"/>
      <c:legendEntry>
        <c:idx val="0"/>
        <c:delete val="1"/>
      </c:legendEntry>
      <c:layout>
        <c:manualLayout>
          <c:xMode val="edge"/>
          <c:yMode val="edge"/>
          <c:x val="0.33954826884958494"/>
          <c:y val="0.91123412073489951"/>
          <c:w val="0.46608833097241142"/>
          <c:h val="7.5510761154855832E-2"/>
        </c:manualLayout>
      </c:layout>
      <c:overlay val="0"/>
      <c:spPr>
        <a:noFill/>
        <a:ln w="25400">
          <a:noFill/>
        </a:ln>
      </c:spPr>
      <c:txPr>
        <a:bodyPr/>
        <a:lstStyle/>
        <a:p>
          <a:pPr>
            <a:defRPr sz="800">
              <a:solidFill>
                <a:schemeClr val="bg1">
                  <a:lumMod val="50000"/>
                </a:schemeClr>
              </a:solidFill>
            </a:defRPr>
          </a:pPr>
          <a:endParaRPr lang="en-US"/>
        </a:p>
      </c:tx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a:solidFill>
                  <a:schemeClr val="bg1">
                    <a:lumMod val="50000"/>
                  </a:schemeClr>
                </a:solidFill>
              </a:defRPr>
            </a:pPr>
            <a:r>
              <a:rPr lang="en-AU" sz="850">
                <a:solidFill>
                  <a:schemeClr val="bg1">
                    <a:lumMod val="50000"/>
                  </a:schemeClr>
                </a:solidFill>
              </a:rPr>
              <a:t>Adjusted Core Capital Value v. Adopted Value</a:t>
            </a:r>
          </a:p>
        </c:rich>
      </c:tx>
      <c:layout>
        <c:manualLayout>
          <c:xMode val="edge"/>
          <c:yMode val="edge"/>
          <c:x val="0.2901969289766923"/>
          <c:y val="2.4587033003853242E-2"/>
        </c:manualLayout>
      </c:layout>
      <c:overlay val="0"/>
      <c:spPr>
        <a:noFill/>
        <a:ln w="25400">
          <a:noFill/>
        </a:ln>
      </c:spPr>
    </c:title>
    <c:autoTitleDeleted val="0"/>
    <c:plotArea>
      <c:layout>
        <c:manualLayout>
          <c:layoutTarget val="inner"/>
          <c:xMode val="edge"/>
          <c:yMode val="edge"/>
          <c:x val="0.15842066695977725"/>
          <c:y val="0.15092678949112326"/>
          <c:w val="0.8962461649094835"/>
          <c:h val="0.66460838310966364"/>
        </c:manualLayout>
      </c:layout>
      <c:barChart>
        <c:barDir val="col"/>
        <c:grouping val="clustered"/>
        <c:varyColors val="0"/>
        <c:ser>
          <c:idx val="0"/>
          <c:order val="0"/>
          <c:tx>
            <c:v>Core Capital Value</c:v>
          </c:tx>
          <c:spPr>
            <a:solidFill>
              <a:srgbClr val="FFE600"/>
            </a:solidFill>
            <a:ln w="12700">
              <a:solidFill>
                <a:srgbClr val="000000"/>
              </a:solidFill>
              <a:prstDash val="solid"/>
            </a:ln>
          </c:spPr>
          <c:invertIfNegative val="0"/>
          <c:dPt>
            <c:idx val="1"/>
            <c:invertIfNegative val="0"/>
            <c:bubble3D val="0"/>
            <c:spPr>
              <a:solidFill>
                <a:srgbClr val="7F7E82"/>
              </a:solidFill>
              <a:ln w="12700">
                <a:solidFill>
                  <a:srgbClr val="000000"/>
                </a:solidFill>
                <a:prstDash val="solid"/>
              </a:ln>
            </c:spPr>
            <c:extLst>
              <c:ext xmlns:c16="http://schemas.microsoft.com/office/drawing/2014/chart" uri="{C3380CC4-5D6E-409C-BE32-E72D297353CC}">
                <c16:uniqueId val="{00000001-EB8A-4BAF-9F64-46EBE1071FDF}"/>
              </c:ext>
            </c:extLst>
          </c:dPt>
          <c:dPt>
            <c:idx val="4"/>
            <c:invertIfNegative val="0"/>
            <c:bubble3D val="0"/>
            <c:spPr>
              <a:solidFill>
                <a:srgbClr val="7F7E82"/>
              </a:solidFill>
              <a:ln w="12700">
                <a:solidFill>
                  <a:srgbClr val="000000"/>
                </a:solidFill>
                <a:prstDash val="solid"/>
              </a:ln>
            </c:spPr>
            <c:extLst>
              <c:ext xmlns:c16="http://schemas.microsoft.com/office/drawing/2014/chart" uri="{C3380CC4-5D6E-409C-BE32-E72D297353CC}">
                <c16:uniqueId val="{00000003-EB8A-4BAF-9F64-46EBE1071FDF}"/>
              </c:ext>
            </c:extLst>
          </c:dPt>
          <c:cat>
            <c:numRef>
              <c:f>OP_CAP!$M$9:$U$9</c:f>
              <c:numCache>
                <c:formatCode>General</c:formatCode>
                <c:ptCount val="9"/>
                <c:pt idx="0" formatCode="0.00%">
                  <c:v>7.4999999999999997E-2</c:v>
                </c:pt>
                <c:pt idx="2" formatCode="0.00%">
                  <c:v>7.7499999999999999E-2</c:v>
                </c:pt>
                <c:pt idx="4" formatCode="0.00%">
                  <c:v>0.08</c:v>
                </c:pt>
                <c:pt idx="6" formatCode="0.00%">
                  <c:v>8.2500000000000004E-2</c:v>
                </c:pt>
                <c:pt idx="8" formatCode="0.00%">
                  <c:v>8.5000000000000006E-2</c:v>
                </c:pt>
              </c:numCache>
            </c:numRef>
          </c:cat>
          <c:val>
            <c:numRef>
              <c:f>OP_CAP!$M$11:$U$11</c:f>
              <c:numCache>
                <c:formatCode>"$"#,##0;\("$"#,##0\);"- "\ </c:formatCode>
                <c:ptCount val="9"/>
                <c:pt idx="0">
                  <c:v>1702.1159343388747</c:v>
                </c:pt>
                <c:pt idx="2">
                  <c:v>1654.8041063818853</c:v>
                </c:pt>
                <c:pt idx="4">
                  <c:v>1610.449267672208</c:v>
                </c:pt>
                <c:pt idx="6">
                  <c:v>1568.7826010055412</c:v>
                </c:pt>
                <c:pt idx="8">
                  <c:v>1529.5669147310314</c:v>
                </c:pt>
              </c:numCache>
            </c:numRef>
          </c:val>
          <c:extLst>
            <c:ext xmlns:c16="http://schemas.microsoft.com/office/drawing/2014/chart" uri="{C3380CC4-5D6E-409C-BE32-E72D297353CC}">
              <c16:uniqueId val="{00000004-EB8A-4BAF-9F64-46EBE1071FDF}"/>
            </c:ext>
          </c:extLst>
        </c:ser>
        <c:dLbls>
          <c:showLegendKey val="0"/>
          <c:showVal val="0"/>
          <c:showCatName val="0"/>
          <c:showSerName val="0"/>
          <c:showPercent val="0"/>
          <c:showBubbleSize val="0"/>
        </c:dLbls>
        <c:gapWidth val="30"/>
        <c:axId val="437743616"/>
        <c:axId val="437745152"/>
      </c:barChart>
      <c:lineChart>
        <c:grouping val="standard"/>
        <c:varyColors val="0"/>
        <c:ser>
          <c:idx val="1"/>
          <c:order val="1"/>
          <c:tx>
            <c:v>Adopted Value</c:v>
          </c:tx>
          <c:spPr>
            <a:ln w="38100">
              <a:solidFill>
                <a:srgbClr val="CCCBCD"/>
              </a:solidFill>
              <a:prstDash val="solid"/>
            </a:ln>
          </c:spPr>
          <c:marker>
            <c:symbol val="none"/>
          </c:marker>
          <c:val>
            <c:numRef>
              <c:f>OP_CAP!$L$13:$T$13</c:f>
              <c:numCache>
                <c:formatCode>#,##0_);\(#,##0\)\ ;"- "\ </c:formatCode>
                <c:ptCount val="9"/>
                <c:pt idx="0">
                  <c:v>0</c:v>
                </c:pt>
                <c:pt idx="1">
                  <c:v>0</c:v>
                </c:pt>
                <c:pt idx="2" formatCode="#,##0.0\ &quot;/m²&quot;;;&quot;&quot;;">
                  <c:v>0</c:v>
                </c:pt>
                <c:pt idx="3" formatCode="#,##0.0\ &quot;/m²&quot;;;&quot;&quot;;">
                  <c:v>0</c:v>
                </c:pt>
                <c:pt idx="4" formatCode="#,##0.0\ &quot;/m²&quot;;;&quot;&quot;;">
                  <c:v>0</c:v>
                </c:pt>
                <c:pt idx="5" formatCode="#,##0.0\ &quot;/m²&quot;;;&quot;&quot;;">
                  <c:v>0</c:v>
                </c:pt>
                <c:pt idx="6" formatCode="#,##0.0\ &quot;/m²&quot;;;&quot;&quot;;">
                  <c:v>0</c:v>
                </c:pt>
                <c:pt idx="7" formatCode="#,##0.0\ &quot;/m²&quot;;;&quot;&quot;;">
                  <c:v>0</c:v>
                </c:pt>
                <c:pt idx="8" formatCode="#,##0.0\ &quot;/m²&quot;;;&quot;&quot;;">
                  <c:v>0</c:v>
                </c:pt>
              </c:numCache>
            </c:numRef>
          </c:val>
          <c:smooth val="0"/>
          <c:extLst>
            <c:ext xmlns:c16="http://schemas.microsoft.com/office/drawing/2014/chart" uri="{C3380CC4-5D6E-409C-BE32-E72D297353CC}">
              <c16:uniqueId val="{00000005-EB8A-4BAF-9F64-46EBE1071FDF}"/>
            </c:ext>
          </c:extLst>
        </c:ser>
        <c:dLbls>
          <c:showLegendKey val="0"/>
          <c:showVal val="0"/>
          <c:showCatName val="0"/>
          <c:showSerName val="0"/>
          <c:showPercent val="0"/>
          <c:showBubbleSize val="0"/>
        </c:dLbls>
        <c:marker val="1"/>
        <c:smooth val="0"/>
        <c:axId val="437743616"/>
        <c:axId val="437745152"/>
      </c:lineChart>
      <c:catAx>
        <c:axId val="437743616"/>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800">
                <a:solidFill>
                  <a:schemeClr val="bg1">
                    <a:lumMod val="50000"/>
                  </a:schemeClr>
                </a:solidFill>
              </a:defRPr>
            </a:pPr>
            <a:endParaRPr lang="en-US"/>
          </a:p>
        </c:txPr>
        <c:crossAx val="437745152"/>
        <c:crosses val="autoZero"/>
        <c:auto val="0"/>
        <c:lblAlgn val="ctr"/>
        <c:lblOffset val="100"/>
        <c:tickLblSkip val="1"/>
        <c:tickMarkSkip val="1"/>
        <c:noMultiLvlLbl val="0"/>
      </c:catAx>
      <c:valAx>
        <c:axId val="437745152"/>
        <c:scaling>
          <c:orientation val="minMax"/>
        </c:scaling>
        <c:delete val="0"/>
        <c:axPos val="l"/>
        <c:numFmt formatCode="\$#,##0_);\(\$#,##0\);\-" sourceLinked="0"/>
        <c:majorTickMark val="out"/>
        <c:minorTickMark val="none"/>
        <c:tickLblPos val="nextTo"/>
        <c:spPr>
          <a:ln w="3175">
            <a:solidFill>
              <a:srgbClr val="000000"/>
            </a:solidFill>
            <a:prstDash val="solid"/>
          </a:ln>
        </c:spPr>
        <c:txPr>
          <a:bodyPr rot="0" vert="horz"/>
          <a:lstStyle/>
          <a:p>
            <a:pPr>
              <a:defRPr sz="800">
                <a:solidFill>
                  <a:schemeClr val="bg1">
                    <a:lumMod val="50000"/>
                  </a:schemeClr>
                </a:solidFill>
              </a:defRPr>
            </a:pPr>
            <a:endParaRPr lang="en-US"/>
          </a:p>
        </c:txPr>
        <c:crossAx val="437743616"/>
        <c:crosses val="autoZero"/>
        <c:crossBetween val="between"/>
      </c:valAx>
      <c:spPr>
        <a:solidFill>
          <a:schemeClr val="bg1"/>
        </a:solidFill>
        <a:ln w="12700">
          <a:noFill/>
          <a:prstDash val="solid"/>
        </a:ln>
      </c:spPr>
    </c:plotArea>
    <c:legend>
      <c:legendPos val="r"/>
      <c:legendEntry>
        <c:idx val="0"/>
        <c:delete val="1"/>
      </c:legendEntry>
      <c:layout>
        <c:manualLayout>
          <c:xMode val="edge"/>
          <c:yMode val="edge"/>
          <c:x val="0.34354032093293735"/>
          <c:y val="0.91690802479477362"/>
          <c:w val="0.46608833097241154"/>
          <c:h val="7.5510761154855832E-2"/>
        </c:manualLayout>
      </c:layout>
      <c:overlay val="0"/>
      <c:spPr>
        <a:noFill/>
        <a:ln w="25400">
          <a:noFill/>
        </a:ln>
      </c:spPr>
      <c:txPr>
        <a:bodyPr/>
        <a:lstStyle/>
        <a:p>
          <a:pPr>
            <a:defRPr sz="800">
              <a:solidFill>
                <a:schemeClr val="bg1">
                  <a:lumMod val="50000"/>
                </a:schemeClr>
              </a:solidFill>
            </a:defRPr>
          </a:pPr>
          <a:endParaRPr lang="en-US"/>
        </a:p>
      </c:tx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Net Face v Net Effective Rent</a:t>
            </a:r>
          </a:p>
        </c:rich>
      </c:tx>
      <c:layout>
        <c:manualLayout>
          <c:xMode val="edge"/>
          <c:yMode val="edge"/>
          <c:x val="0.36396369112217186"/>
          <c:y val="1.7182130584192441E-2"/>
        </c:manualLayout>
      </c:layout>
      <c:overlay val="0"/>
      <c:spPr>
        <a:noFill/>
        <a:ln w="25400">
          <a:noFill/>
        </a:ln>
      </c:spPr>
    </c:title>
    <c:autoTitleDeleted val="0"/>
    <c:plotArea>
      <c:layout>
        <c:manualLayout>
          <c:layoutTarget val="inner"/>
          <c:xMode val="edge"/>
          <c:yMode val="edge"/>
          <c:x val="8.3991621028190702E-2"/>
          <c:y val="0.12714776632302405"/>
          <c:w val="0.8808352051417947"/>
          <c:h val="0.61512027491410948"/>
        </c:manualLayout>
      </c:layout>
      <c:lineChart>
        <c:grouping val="standard"/>
        <c:varyColors val="0"/>
        <c:ser>
          <c:idx val="0"/>
          <c:order val="0"/>
          <c:tx>
            <c:v>Net Face</c:v>
          </c:tx>
          <c:spPr>
            <a:ln w="25400">
              <a:solidFill>
                <a:srgbClr val="7F7E82"/>
              </a:solidFill>
              <a:prstDash val="solid"/>
            </a:ln>
          </c:spPr>
          <c:marker>
            <c:symbol val="none"/>
          </c:marker>
          <c:cat>
            <c:strRef>
              <c:f>OP_Rates!$B$12:$B$23</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OP_Rates!$E$12:$E$23</c:f>
              <c:numCache>
                <c:formatCode>[$$-C09]#,##0;[Red][$$-C09]#,##0</c:formatCode>
                <c:ptCount val="12"/>
                <c:pt idx="0">
                  <c:v>100</c:v>
                </c:pt>
                <c:pt idx="1">
                  <c:v>104.45000000000002</c:v>
                </c:pt>
                <c:pt idx="2">
                  <c:v>109.08925000000004</c:v>
                </c:pt>
                <c:pt idx="3">
                  <c:v>113.92560125000006</c:v>
                </c:pt>
                <c:pt idx="4">
                  <c:v>118.96722608125006</c:v>
                </c:pt>
                <c:pt idx="5">
                  <c:v>124.22263092528132</c:v>
                </c:pt>
                <c:pt idx="6">
                  <c:v>129.70066985809336</c:v>
                </c:pt>
                <c:pt idx="7">
                  <c:v>135.4105586906129</c:v>
                </c:pt>
                <c:pt idx="8">
                  <c:v>141.36188962738811</c:v>
                </c:pt>
                <c:pt idx="9">
                  <c:v>147.5646465163631</c:v>
                </c:pt>
                <c:pt idx="10">
                  <c:v>154.02922071349411</c:v>
                </c:pt>
                <c:pt idx="11">
                  <c:v>160.76642758692222</c:v>
                </c:pt>
              </c:numCache>
            </c:numRef>
          </c:val>
          <c:smooth val="0"/>
          <c:extLst>
            <c:ext xmlns:c16="http://schemas.microsoft.com/office/drawing/2014/chart" uri="{C3380CC4-5D6E-409C-BE32-E72D297353CC}">
              <c16:uniqueId val="{00000000-235E-44EF-BFA9-C28D8ECE900B}"/>
            </c:ext>
          </c:extLst>
        </c:ser>
        <c:ser>
          <c:idx val="1"/>
          <c:order val="1"/>
          <c:tx>
            <c:v>Net Effective</c:v>
          </c:tx>
          <c:spPr>
            <a:ln w="25400">
              <a:solidFill>
                <a:srgbClr val="FFE600"/>
              </a:solidFill>
              <a:prstDash val="solid"/>
            </a:ln>
          </c:spPr>
          <c:marker>
            <c:symbol val="none"/>
          </c:marker>
          <c:cat>
            <c:strRef>
              <c:f>OP_Rates!$B$12:$B$23</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OP_Rates!$J$12:$J$23</c:f>
              <c:numCache>
                <c:formatCode>[$$-C09]#,##0;[Red][$$-C09]#,##0</c:formatCode>
                <c:ptCount val="12"/>
                <c:pt idx="0">
                  <c:v>74</c:v>
                </c:pt>
                <c:pt idx="1">
                  <c:v>77.410000000000025</c:v>
                </c:pt>
                <c:pt idx="2">
                  <c:v>80.967650000000035</c:v>
                </c:pt>
                <c:pt idx="3">
                  <c:v>84.679137250000053</c:v>
                </c:pt>
                <c:pt idx="4">
                  <c:v>88.550903521250063</c:v>
                </c:pt>
                <c:pt idx="5">
                  <c:v>92.589655462881325</c:v>
                </c:pt>
                <c:pt idx="6">
                  <c:v>96.802375377197365</c:v>
                </c:pt>
                <c:pt idx="7">
                  <c:v>101.19633243048105</c:v>
                </c:pt>
                <c:pt idx="8">
                  <c:v>105.779094316851</c:v>
                </c:pt>
                <c:pt idx="9">
                  <c:v>110.55853939340449</c:v>
                </c:pt>
                <c:pt idx="10">
                  <c:v>115.54286930561715</c:v>
                </c:pt>
                <c:pt idx="11">
                  <c:v>120.7406221227302</c:v>
                </c:pt>
              </c:numCache>
            </c:numRef>
          </c:val>
          <c:smooth val="0"/>
          <c:extLst>
            <c:ext xmlns:c16="http://schemas.microsoft.com/office/drawing/2014/chart" uri="{C3380CC4-5D6E-409C-BE32-E72D297353CC}">
              <c16:uniqueId val="{00000001-235E-44EF-BFA9-C28D8ECE900B}"/>
            </c:ext>
          </c:extLst>
        </c:ser>
        <c:ser>
          <c:idx val="2"/>
          <c:order val="2"/>
          <c:spPr>
            <a:ln w="28575">
              <a:noFill/>
            </a:ln>
          </c:spPr>
          <c:marker>
            <c:symbol val="none"/>
          </c:marker>
          <c:val>
            <c:numRef>
              <c:f>OP_Rates!$Q$10</c:f>
              <c:numCache>
                <c:formatCode>[$$-C09]#,##0.00;[Red][$$-C09]#,##0.00</c:formatCode>
                <c:ptCount val="1"/>
                <c:pt idx="0">
                  <c:v>200.12902732096018</c:v>
                </c:pt>
              </c:numCache>
            </c:numRef>
          </c:val>
          <c:smooth val="0"/>
          <c:extLst>
            <c:ext xmlns:c16="http://schemas.microsoft.com/office/drawing/2014/chart" uri="{C3380CC4-5D6E-409C-BE32-E72D297353CC}">
              <c16:uniqueId val="{00000002-235E-44EF-BFA9-C28D8ECE900B}"/>
            </c:ext>
          </c:extLst>
        </c:ser>
        <c:dLbls>
          <c:showLegendKey val="0"/>
          <c:showVal val="0"/>
          <c:showCatName val="0"/>
          <c:showSerName val="0"/>
          <c:showPercent val="0"/>
          <c:showBubbleSize val="0"/>
        </c:dLbls>
        <c:smooth val="0"/>
        <c:axId val="437782784"/>
        <c:axId val="437788672"/>
      </c:lineChart>
      <c:catAx>
        <c:axId val="437782784"/>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a:pPr>
            <a:endParaRPr lang="en-US"/>
          </a:p>
        </c:txPr>
        <c:crossAx val="437788672"/>
        <c:crosses val="autoZero"/>
        <c:auto val="1"/>
        <c:lblAlgn val="ctr"/>
        <c:lblOffset val="100"/>
        <c:tickLblSkip val="2"/>
        <c:tickMarkSkip val="1"/>
        <c:noMultiLvlLbl val="0"/>
      </c:catAx>
      <c:valAx>
        <c:axId val="437788672"/>
        <c:scaling>
          <c:orientation val="minMax"/>
        </c:scaling>
        <c:delete val="0"/>
        <c:axPos val="l"/>
        <c:numFmt formatCode="[$$-C09]#,##0;[Red][$$-C09]#,##0" sourceLinked="0"/>
        <c:majorTickMark val="out"/>
        <c:minorTickMark val="none"/>
        <c:tickLblPos val="nextTo"/>
        <c:spPr>
          <a:ln w="3175">
            <a:solidFill>
              <a:srgbClr val="000000"/>
            </a:solidFill>
            <a:prstDash val="solid"/>
          </a:ln>
        </c:spPr>
        <c:txPr>
          <a:bodyPr rot="0" vert="horz"/>
          <a:lstStyle/>
          <a:p>
            <a:pPr>
              <a:defRPr/>
            </a:pPr>
            <a:endParaRPr lang="en-US"/>
          </a:p>
        </c:txPr>
        <c:crossAx val="437782784"/>
        <c:crosses val="autoZero"/>
        <c:crossBetween val="between"/>
      </c:valAx>
      <c:spPr>
        <a:noFill/>
        <a:ln w="12700">
          <a:noFill/>
          <a:prstDash val="solid"/>
        </a:ln>
      </c:spPr>
    </c:plotArea>
    <c:legend>
      <c:legendPos val="r"/>
      <c:legendEntry>
        <c:idx val="2"/>
        <c:delete val="1"/>
      </c:legendEntry>
      <c:layout>
        <c:manualLayout>
          <c:xMode val="edge"/>
          <c:yMode val="edge"/>
          <c:x val="0.28643296401922552"/>
          <c:y val="0.90721649484533851"/>
          <c:w val="0.53410056448693877"/>
          <c:h val="6.8728522336769765E-2"/>
        </c:manualLayout>
      </c:layout>
      <c:overlay val="0"/>
      <c:spPr>
        <a:solidFill>
          <a:srgbClr val="FFFFFF"/>
        </a:solidFill>
        <a:ln w="25400">
          <a:noFill/>
        </a:ln>
      </c:sp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Gross Face v Gross Effective Rent</a:t>
            </a:r>
          </a:p>
        </c:rich>
      </c:tx>
      <c:layout>
        <c:manualLayout>
          <c:xMode val="edge"/>
          <c:yMode val="edge"/>
          <c:x val="0.34242737803800832"/>
          <c:y val="1.710383901011598E-2"/>
        </c:manualLayout>
      </c:layout>
      <c:overlay val="0"/>
      <c:spPr>
        <a:noFill/>
        <a:ln w="25400">
          <a:noFill/>
        </a:ln>
      </c:spPr>
    </c:title>
    <c:autoTitleDeleted val="0"/>
    <c:plotArea>
      <c:layout>
        <c:manualLayout>
          <c:layoutTarget val="inner"/>
          <c:xMode val="edge"/>
          <c:yMode val="edge"/>
          <c:x val="8.3991621028190702E-2"/>
          <c:y val="0.12314764087283273"/>
          <c:w val="0.8808352051417947"/>
          <c:h val="0.6294212755722437"/>
        </c:manualLayout>
      </c:layout>
      <c:lineChart>
        <c:grouping val="standard"/>
        <c:varyColors val="0"/>
        <c:ser>
          <c:idx val="0"/>
          <c:order val="0"/>
          <c:tx>
            <c:v>Gross Face</c:v>
          </c:tx>
          <c:spPr>
            <a:ln w="25400">
              <a:solidFill>
                <a:srgbClr val="7F7E82"/>
              </a:solidFill>
              <a:prstDash val="solid"/>
            </a:ln>
          </c:spPr>
          <c:marker>
            <c:symbol val="none"/>
          </c:marker>
          <c:cat>
            <c:strRef>
              <c:f>OP_Rates!$B$12:$B$23</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OP_Rates!$C$12:$C$23</c:f>
              <c:numCache>
                <c:formatCode>[$$-C09]#,##0;[Red][$$-C09]#,##0</c:formatCode>
                <c:ptCount val="12"/>
                <c:pt idx="0">
                  <c:v>130</c:v>
                </c:pt>
                <c:pt idx="1">
                  <c:v>135.20000000000002</c:v>
                </c:pt>
                <c:pt idx="2">
                  <c:v>140.60800000000003</c:v>
                </c:pt>
                <c:pt idx="3">
                  <c:v>146.23232000000004</c:v>
                </c:pt>
                <c:pt idx="4">
                  <c:v>152.08161280000004</c:v>
                </c:pt>
                <c:pt idx="5">
                  <c:v>158.16487731200004</c:v>
                </c:pt>
                <c:pt idx="6">
                  <c:v>164.49147240448005</c:v>
                </c:pt>
                <c:pt idx="7">
                  <c:v>171.07113130065926</c:v>
                </c:pt>
                <c:pt idx="8">
                  <c:v>177.91397655268563</c:v>
                </c:pt>
                <c:pt idx="9">
                  <c:v>185.03053561479305</c:v>
                </c:pt>
                <c:pt idx="10">
                  <c:v>192.43175703938479</c:v>
                </c:pt>
                <c:pt idx="11">
                  <c:v>200.12902732096018</c:v>
                </c:pt>
              </c:numCache>
            </c:numRef>
          </c:val>
          <c:smooth val="0"/>
          <c:extLst>
            <c:ext xmlns:c16="http://schemas.microsoft.com/office/drawing/2014/chart" uri="{C3380CC4-5D6E-409C-BE32-E72D297353CC}">
              <c16:uniqueId val="{00000000-63B5-407E-856B-EC03C8BF8BF6}"/>
            </c:ext>
          </c:extLst>
        </c:ser>
        <c:ser>
          <c:idx val="1"/>
          <c:order val="1"/>
          <c:tx>
            <c:v>Gross Effective</c:v>
          </c:tx>
          <c:spPr>
            <a:ln w="25400">
              <a:solidFill>
                <a:srgbClr val="FFE600"/>
              </a:solidFill>
              <a:prstDash val="solid"/>
            </a:ln>
          </c:spPr>
          <c:marker>
            <c:symbol val="none"/>
          </c:marker>
          <c:cat>
            <c:strRef>
              <c:f>OP_Rates!$B$12:$B$23</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OP_Rates!$H$12:$H$23</c:f>
              <c:numCache>
                <c:formatCode>[$$-C09]#,##0;[Red][$$-C09]#,##0</c:formatCode>
                <c:ptCount val="12"/>
                <c:pt idx="0">
                  <c:v>104</c:v>
                </c:pt>
                <c:pt idx="1">
                  <c:v>108.16000000000003</c:v>
                </c:pt>
                <c:pt idx="2">
                  <c:v>112.48640000000003</c:v>
                </c:pt>
                <c:pt idx="3">
                  <c:v>116.98585600000004</c:v>
                </c:pt>
                <c:pt idx="4">
                  <c:v>121.66529024000005</c:v>
                </c:pt>
                <c:pt idx="5">
                  <c:v>126.53190184960005</c:v>
                </c:pt>
                <c:pt idx="6">
                  <c:v>131.59317792358405</c:v>
                </c:pt>
                <c:pt idx="7">
                  <c:v>136.85690504052741</c:v>
                </c:pt>
                <c:pt idx="8">
                  <c:v>142.33118124214852</c:v>
                </c:pt>
                <c:pt idx="9">
                  <c:v>148.02442849183444</c:v>
                </c:pt>
                <c:pt idx="10">
                  <c:v>153.94540563150784</c:v>
                </c:pt>
                <c:pt idx="11">
                  <c:v>160.10322185676816</c:v>
                </c:pt>
              </c:numCache>
            </c:numRef>
          </c:val>
          <c:smooth val="0"/>
          <c:extLst>
            <c:ext xmlns:c16="http://schemas.microsoft.com/office/drawing/2014/chart" uri="{C3380CC4-5D6E-409C-BE32-E72D297353CC}">
              <c16:uniqueId val="{00000001-63B5-407E-856B-EC03C8BF8BF6}"/>
            </c:ext>
          </c:extLst>
        </c:ser>
        <c:ser>
          <c:idx val="2"/>
          <c:order val="2"/>
          <c:spPr>
            <a:ln w="28575">
              <a:noFill/>
            </a:ln>
          </c:spPr>
          <c:marker>
            <c:symbol val="none"/>
          </c:marker>
          <c:val>
            <c:numRef>
              <c:f>OP_Rates!$Q$10</c:f>
              <c:numCache>
                <c:formatCode>[$$-C09]#,##0.00;[Red][$$-C09]#,##0.00</c:formatCode>
                <c:ptCount val="1"/>
                <c:pt idx="0">
                  <c:v>200.12902732096018</c:v>
                </c:pt>
              </c:numCache>
            </c:numRef>
          </c:val>
          <c:smooth val="0"/>
          <c:extLst>
            <c:ext xmlns:c16="http://schemas.microsoft.com/office/drawing/2014/chart" uri="{C3380CC4-5D6E-409C-BE32-E72D297353CC}">
              <c16:uniqueId val="{00000002-63B5-407E-856B-EC03C8BF8BF6}"/>
            </c:ext>
          </c:extLst>
        </c:ser>
        <c:dLbls>
          <c:showLegendKey val="0"/>
          <c:showVal val="0"/>
          <c:showCatName val="0"/>
          <c:showSerName val="0"/>
          <c:showPercent val="0"/>
          <c:showBubbleSize val="0"/>
        </c:dLbls>
        <c:smooth val="0"/>
        <c:axId val="437806976"/>
        <c:axId val="437808512"/>
      </c:lineChart>
      <c:catAx>
        <c:axId val="437806976"/>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a:pPr>
            <a:endParaRPr lang="en-US"/>
          </a:p>
        </c:txPr>
        <c:crossAx val="437808512"/>
        <c:crosses val="autoZero"/>
        <c:auto val="1"/>
        <c:lblAlgn val="ctr"/>
        <c:lblOffset val="100"/>
        <c:tickLblSkip val="2"/>
        <c:tickMarkSkip val="1"/>
        <c:noMultiLvlLbl val="0"/>
      </c:catAx>
      <c:valAx>
        <c:axId val="437808512"/>
        <c:scaling>
          <c:orientation val="minMax"/>
        </c:scaling>
        <c:delete val="0"/>
        <c:axPos val="l"/>
        <c:numFmt formatCode="[$$-C09]#,##0;[Red][$$-C09]#,##0" sourceLinked="0"/>
        <c:majorTickMark val="out"/>
        <c:minorTickMark val="none"/>
        <c:tickLblPos val="nextTo"/>
        <c:spPr>
          <a:ln w="3175">
            <a:solidFill>
              <a:srgbClr val="000000"/>
            </a:solidFill>
            <a:prstDash val="solid"/>
          </a:ln>
        </c:spPr>
        <c:txPr>
          <a:bodyPr rot="0" vert="horz"/>
          <a:lstStyle/>
          <a:p>
            <a:pPr>
              <a:defRPr/>
            </a:pPr>
            <a:endParaRPr lang="en-US"/>
          </a:p>
        </c:txPr>
        <c:crossAx val="437806976"/>
        <c:crosses val="autoZero"/>
        <c:crossBetween val="between"/>
      </c:valAx>
      <c:spPr>
        <a:noFill/>
        <a:ln w="12700">
          <a:noFill/>
          <a:prstDash val="solid"/>
        </a:ln>
      </c:spPr>
    </c:plotArea>
    <c:legend>
      <c:legendPos val="r"/>
      <c:legendEntry>
        <c:idx val="2"/>
        <c:delete val="1"/>
      </c:legendEntry>
      <c:layout>
        <c:manualLayout>
          <c:xMode val="edge"/>
          <c:yMode val="edge"/>
          <c:x val="0.29074022663604471"/>
          <c:y val="0.92018653874419998"/>
          <c:w val="0.53410056448693877"/>
          <c:h val="6.8415356040461284E-2"/>
        </c:manualLayout>
      </c:layout>
      <c:overlay val="0"/>
      <c:spPr>
        <a:solidFill>
          <a:srgbClr val="FFFFFF"/>
        </a:solidFill>
        <a:ln w="25400">
          <a:noFill/>
        </a:ln>
      </c:sp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Net Face v Net Effective Rent</a:t>
            </a:r>
          </a:p>
        </c:rich>
      </c:tx>
      <c:layout>
        <c:manualLayout>
          <c:xMode val="edge"/>
          <c:yMode val="edge"/>
          <c:x val="0.36396369112217186"/>
          <c:y val="1.7026144442892584E-2"/>
        </c:manualLayout>
      </c:layout>
      <c:overlay val="0"/>
      <c:spPr>
        <a:noFill/>
        <a:ln w="25400">
          <a:noFill/>
        </a:ln>
      </c:spPr>
    </c:title>
    <c:autoTitleDeleted val="0"/>
    <c:plotArea>
      <c:layout>
        <c:manualLayout>
          <c:layoutTarget val="inner"/>
          <c:xMode val="edge"/>
          <c:yMode val="edge"/>
          <c:x val="8.1837989719775531E-2"/>
          <c:y val="0.12599346887741342"/>
          <c:w val="0.88514246775862448"/>
          <c:h val="0.62315688660989965"/>
        </c:manualLayout>
      </c:layout>
      <c:lineChart>
        <c:grouping val="standard"/>
        <c:varyColors val="0"/>
        <c:ser>
          <c:idx val="0"/>
          <c:order val="0"/>
          <c:tx>
            <c:v>Net Face</c:v>
          </c:tx>
          <c:spPr>
            <a:ln w="25400">
              <a:solidFill>
                <a:srgbClr val="7F7E82"/>
              </a:solidFill>
              <a:prstDash val="solid"/>
            </a:ln>
          </c:spPr>
          <c:marker>
            <c:symbol val="none"/>
          </c:marker>
          <c:cat>
            <c:strRef>
              <c:f>OP_Rates!$B$12:$B$23</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OP_Rates!$E$35:$E$46</c:f>
              <c:numCache>
                <c:formatCode>[$$-C09]#,##0;[Red][$$-C09]#,##0</c:formatCode>
                <c:ptCount val="12"/>
                <c:pt idx="0">
                  <c:v>-30</c:v>
                </c:pt>
                <c:pt idx="1">
                  <c:v>-30.749999999999996</c:v>
                </c:pt>
                <c:pt idx="2">
                  <c:v>-31.518749999999994</c:v>
                </c:pt>
                <c:pt idx="3">
                  <c:v>-32.306718749999987</c:v>
                </c:pt>
                <c:pt idx="4">
                  <c:v>-33.114386718749984</c:v>
                </c:pt>
                <c:pt idx="5">
                  <c:v>-33.942246386718729</c:v>
                </c:pt>
                <c:pt idx="6">
                  <c:v>-34.790802546386693</c:v>
                </c:pt>
                <c:pt idx="7">
                  <c:v>-35.660572610046358</c:v>
                </c:pt>
                <c:pt idx="8">
                  <c:v>-36.552086925297516</c:v>
                </c:pt>
                <c:pt idx="9">
                  <c:v>-37.465889098429948</c:v>
                </c:pt>
                <c:pt idx="10">
                  <c:v>-38.402536325890694</c:v>
                </c:pt>
                <c:pt idx="11">
                  <c:v>-39.362599734037957</c:v>
                </c:pt>
              </c:numCache>
            </c:numRef>
          </c:val>
          <c:smooth val="0"/>
          <c:extLst>
            <c:ext xmlns:c16="http://schemas.microsoft.com/office/drawing/2014/chart" uri="{C3380CC4-5D6E-409C-BE32-E72D297353CC}">
              <c16:uniqueId val="{00000000-2DCF-407B-B7D6-93070F3BCDCA}"/>
            </c:ext>
          </c:extLst>
        </c:ser>
        <c:ser>
          <c:idx val="1"/>
          <c:order val="1"/>
          <c:tx>
            <c:v>Net Effective</c:v>
          </c:tx>
          <c:spPr>
            <a:ln w="25400">
              <a:solidFill>
                <a:srgbClr val="FFE600"/>
              </a:solidFill>
              <a:prstDash val="solid"/>
            </a:ln>
          </c:spPr>
          <c:marker>
            <c:symbol val="none"/>
          </c:marker>
          <c:cat>
            <c:strRef>
              <c:f>OP_Rates!$B$12:$B$23</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OP_Rates!$J$35:$J$46</c:f>
              <c:numCache>
                <c:formatCode>[$$-C09]#,##0;[Red][$$-C09]#,##0</c:formatCode>
                <c:ptCount val="12"/>
                <c:pt idx="0">
                  <c:v>-30</c:v>
                </c:pt>
                <c:pt idx="1">
                  <c:v>-30.749999999999996</c:v>
                </c:pt>
                <c:pt idx="2">
                  <c:v>-31.518749999999994</c:v>
                </c:pt>
                <c:pt idx="3">
                  <c:v>-32.306718749999987</c:v>
                </c:pt>
                <c:pt idx="4">
                  <c:v>-33.114386718749984</c:v>
                </c:pt>
                <c:pt idx="5">
                  <c:v>-33.942246386718729</c:v>
                </c:pt>
                <c:pt idx="6">
                  <c:v>-34.790802546386693</c:v>
                </c:pt>
                <c:pt idx="7">
                  <c:v>-35.660572610046358</c:v>
                </c:pt>
                <c:pt idx="8">
                  <c:v>-36.552086925297516</c:v>
                </c:pt>
                <c:pt idx="9">
                  <c:v>-37.465889098429948</c:v>
                </c:pt>
                <c:pt idx="10">
                  <c:v>-38.402536325890694</c:v>
                </c:pt>
                <c:pt idx="11">
                  <c:v>-39.362599734037957</c:v>
                </c:pt>
              </c:numCache>
            </c:numRef>
          </c:val>
          <c:smooth val="0"/>
          <c:extLst>
            <c:ext xmlns:c16="http://schemas.microsoft.com/office/drawing/2014/chart" uri="{C3380CC4-5D6E-409C-BE32-E72D297353CC}">
              <c16:uniqueId val="{00000001-2DCF-407B-B7D6-93070F3BCDCA}"/>
            </c:ext>
          </c:extLst>
        </c:ser>
        <c:ser>
          <c:idx val="2"/>
          <c:order val="2"/>
          <c:spPr>
            <a:ln w="28575">
              <a:noFill/>
            </a:ln>
          </c:spPr>
          <c:marker>
            <c:symbol val="none"/>
          </c:marker>
          <c:val>
            <c:numRef>
              <c:f>OP_Rates!$Q$10</c:f>
              <c:numCache>
                <c:formatCode>[$$-C09]#,##0.00;[Red][$$-C09]#,##0.00</c:formatCode>
                <c:ptCount val="1"/>
                <c:pt idx="0">
                  <c:v>200.12902732096018</c:v>
                </c:pt>
              </c:numCache>
            </c:numRef>
          </c:val>
          <c:smooth val="0"/>
          <c:extLst>
            <c:ext xmlns:c16="http://schemas.microsoft.com/office/drawing/2014/chart" uri="{C3380CC4-5D6E-409C-BE32-E72D297353CC}">
              <c16:uniqueId val="{00000002-2DCF-407B-B7D6-93070F3BCDCA}"/>
            </c:ext>
          </c:extLst>
        </c:ser>
        <c:dLbls>
          <c:showLegendKey val="0"/>
          <c:showVal val="0"/>
          <c:showCatName val="0"/>
          <c:showSerName val="0"/>
          <c:showPercent val="0"/>
          <c:showBubbleSize val="0"/>
        </c:dLbls>
        <c:smooth val="0"/>
        <c:axId val="438265344"/>
        <c:axId val="438266880"/>
      </c:lineChart>
      <c:catAx>
        <c:axId val="438265344"/>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a:pPr>
            <a:endParaRPr lang="en-US"/>
          </a:p>
        </c:txPr>
        <c:crossAx val="438266880"/>
        <c:crosses val="autoZero"/>
        <c:auto val="1"/>
        <c:lblAlgn val="ctr"/>
        <c:lblOffset val="100"/>
        <c:tickLblSkip val="2"/>
        <c:tickMarkSkip val="1"/>
        <c:noMultiLvlLbl val="0"/>
      </c:catAx>
      <c:valAx>
        <c:axId val="438266880"/>
        <c:scaling>
          <c:orientation val="minMax"/>
        </c:scaling>
        <c:delete val="0"/>
        <c:axPos val="l"/>
        <c:numFmt formatCode="[$$-C09]#,##0;[Red][$$-C09]#,##0" sourceLinked="0"/>
        <c:majorTickMark val="out"/>
        <c:minorTickMark val="none"/>
        <c:tickLblPos val="nextTo"/>
        <c:spPr>
          <a:ln w="3175">
            <a:solidFill>
              <a:srgbClr val="000000"/>
            </a:solidFill>
            <a:prstDash val="solid"/>
          </a:ln>
        </c:spPr>
        <c:txPr>
          <a:bodyPr rot="0" vert="horz"/>
          <a:lstStyle/>
          <a:p>
            <a:pPr>
              <a:defRPr/>
            </a:pPr>
            <a:endParaRPr lang="en-US"/>
          </a:p>
        </c:txPr>
        <c:crossAx val="438265344"/>
        <c:crosses val="autoZero"/>
        <c:crossBetween val="between"/>
      </c:valAx>
      <c:spPr>
        <a:noFill/>
        <a:ln w="12700">
          <a:noFill/>
          <a:prstDash val="solid"/>
        </a:ln>
      </c:spPr>
    </c:plotArea>
    <c:legend>
      <c:legendPos val="r"/>
      <c:legendEntry>
        <c:idx val="2"/>
        <c:delete val="1"/>
      </c:legendEntry>
      <c:layout>
        <c:manualLayout>
          <c:xMode val="edge"/>
          <c:yMode val="edge"/>
          <c:x val="0.30581564579496839"/>
          <c:y val="0.92281702880477801"/>
          <c:w val="0.53410056448693877"/>
          <c:h val="6.8104577771570335E-2"/>
        </c:manualLayout>
      </c:layout>
      <c:overlay val="0"/>
      <c:spPr>
        <a:solidFill>
          <a:srgbClr val="FFFFFF"/>
        </a:solidFill>
        <a:ln w="25400">
          <a:noFill/>
        </a:ln>
      </c:sp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Gross Face v Gross Effective Rent</a:t>
            </a:r>
          </a:p>
        </c:rich>
      </c:tx>
      <c:layout>
        <c:manualLayout>
          <c:xMode val="edge"/>
          <c:yMode val="edge"/>
          <c:x val="0.34242737803800832"/>
          <c:y val="1.8094174523967783E-2"/>
        </c:manualLayout>
      </c:layout>
      <c:overlay val="0"/>
      <c:spPr>
        <a:noFill/>
        <a:ln w="25400">
          <a:noFill/>
        </a:ln>
      </c:spPr>
    </c:title>
    <c:autoTitleDeleted val="0"/>
    <c:plotArea>
      <c:layout>
        <c:manualLayout>
          <c:layoutTarget val="inner"/>
          <c:xMode val="edge"/>
          <c:yMode val="edge"/>
          <c:x val="8.1837989719775531E-2"/>
          <c:y val="0.13389689147736858"/>
          <c:w val="0.88298883645021065"/>
          <c:h val="0.60072659419572805"/>
        </c:manualLayout>
      </c:layout>
      <c:lineChart>
        <c:grouping val="standard"/>
        <c:varyColors val="0"/>
        <c:ser>
          <c:idx val="0"/>
          <c:order val="0"/>
          <c:tx>
            <c:v>Goss Face</c:v>
          </c:tx>
          <c:spPr>
            <a:ln w="25400">
              <a:solidFill>
                <a:srgbClr val="7F7E82"/>
              </a:solidFill>
              <a:prstDash val="solid"/>
            </a:ln>
          </c:spPr>
          <c:marker>
            <c:symbol val="none"/>
          </c:marker>
          <c:cat>
            <c:strRef>
              <c:f>OP_Rates!$B$35:$B$46</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OP_Rates!$C$35:$C$46</c:f>
              <c:numCache>
                <c:formatCode>[$$-C09]#,##0;[Red][$$-C09]#,##0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A04F-4307-A5E6-12E795BA508C}"/>
            </c:ext>
          </c:extLst>
        </c:ser>
        <c:ser>
          <c:idx val="1"/>
          <c:order val="1"/>
          <c:tx>
            <c:v>Gross Effective</c:v>
          </c:tx>
          <c:spPr>
            <a:ln w="25400">
              <a:solidFill>
                <a:srgbClr val="FFE600"/>
              </a:solidFill>
              <a:prstDash val="solid"/>
            </a:ln>
          </c:spPr>
          <c:marker>
            <c:symbol val="none"/>
          </c:marker>
          <c:cat>
            <c:strRef>
              <c:f>OP_Rates!$B$35:$B$46</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OP_Rates!$H$35:$H$46</c:f>
              <c:numCache>
                <c:formatCode>[$$-C09]#,##0;[Red][$$-C09]#,##0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04F-4307-A5E6-12E795BA508C}"/>
            </c:ext>
          </c:extLst>
        </c:ser>
        <c:ser>
          <c:idx val="2"/>
          <c:order val="2"/>
          <c:spPr>
            <a:ln w="28575">
              <a:noFill/>
            </a:ln>
          </c:spPr>
          <c:marker>
            <c:symbol val="none"/>
          </c:marker>
          <c:cat>
            <c:strRef>
              <c:f>OP_Rates!$B$35:$B$46</c:f>
              <c:strCache>
                <c:ptCount val="12"/>
                <c:pt idx="0">
                  <c:v>Current</c:v>
                </c:pt>
                <c:pt idx="1">
                  <c:v>2022</c:v>
                </c:pt>
                <c:pt idx="2">
                  <c:v>2023</c:v>
                </c:pt>
                <c:pt idx="3">
                  <c:v>2024</c:v>
                </c:pt>
                <c:pt idx="4">
                  <c:v>2025</c:v>
                </c:pt>
                <c:pt idx="5">
                  <c:v>2026</c:v>
                </c:pt>
                <c:pt idx="6">
                  <c:v>2027</c:v>
                </c:pt>
                <c:pt idx="7">
                  <c:v>2028</c:v>
                </c:pt>
                <c:pt idx="8">
                  <c:v>2029</c:v>
                </c:pt>
                <c:pt idx="9">
                  <c:v>2030</c:v>
                </c:pt>
                <c:pt idx="10">
                  <c:v>2031</c:v>
                </c:pt>
                <c:pt idx="11">
                  <c:v>2032</c:v>
                </c:pt>
              </c:strCache>
            </c:strRef>
          </c:cat>
          <c:val>
            <c:numRef>
              <c:f>OP_Rates!$Q$10</c:f>
              <c:numCache>
                <c:formatCode>[$$-C09]#,##0.00;[Red][$$-C09]#,##0.00</c:formatCode>
                <c:ptCount val="1"/>
                <c:pt idx="0">
                  <c:v>200.12902732096018</c:v>
                </c:pt>
              </c:numCache>
            </c:numRef>
          </c:val>
          <c:smooth val="0"/>
          <c:extLst>
            <c:ext xmlns:c16="http://schemas.microsoft.com/office/drawing/2014/chart" uri="{C3380CC4-5D6E-409C-BE32-E72D297353CC}">
              <c16:uniqueId val="{00000002-A04F-4307-A5E6-12E795BA508C}"/>
            </c:ext>
          </c:extLst>
        </c:ser>
        <c:dLbls>
          <c:showLegendKey val="0"/>
          <c:showVal val="0"/>
          <c:showCatName val="0"/>
          <c:showSerName val="0"/>
          <c:showPercent val="0"/>
          <c:showBubbleSize val="0"/>
        </c:dLbls>
        <c:smooth val="0"/>
        <c:axId val="445715584"/>
        <c:axId val="445717120"/>
      </c:lineChart>
      <c:catAx>
        <c:axId val="445715584"/>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a:pPr>
            <a:endParaRPr lang="en-US"/>
          </a:p>
        </c:txPr>
        <c:crossAx val="445717120"/>
        <c:crosses val="autoZero"/>
        <c:auto val="1"/>
        <c:lblAlgn val="ctr"/>
        <c:lblOffset val="100"/>
        <c:tickLblSkip val="2"/>
        <c:tickMarkSkip val="1"/>
        <c:noMultiLvlLbl val="0"/>
      </c:catAx>
      <c:valAx>
        <c:axId val="445717120"/>
        <c:scaling>
          <c:orientation val="minMax"/>
        </c:scaling>
        <c:delete val="0"/>
        <c:axPos val="l"/>
        <c:numFmt formatCode="[$$-C09]#,##0;[Red][$$-C09]#,##0" sourceLinked="0"/>
        <c:majorTickMark val="out"/>
        <c:minorTickMark val="none"/>
        <c:tickLblPos val="nextTo"/>
        <c:spPr>
          <a:ln w="3175">
            <a:solidFill>
              <a:srgbClr val="000000"/>
            </a:solidFill>
            <a:prstDash val="solid"/>
          </a:ln>
        </c:spPr>
        <c:txPr>
          <a:bodyPr rot="0" vert="horz"/>
          <a:lstStyle/>
          <a:p>
            <a:pPr>
              <a:defRPr/>
            </a:pPr>
            <a:endParaRPr lang="en-US"/>
          </a:p>
        </c:txPr>
        <c:crossAx val="445715584"/>
        <c:crosses val="autoZero"/>
        <c:crossBetween val="between"/>
      </c:valAx>
      <c:spPr>
        <a:solidFill>
          <a:schemeClr val="bg1"/>
        </a:solidFill>
        <a:ln w="12700">
          <a:noFill/>
          <a:prstDash val="solid"/>
        </a:ln>
      </c:spPr>
    </c:plotArea>
    <c:legend>
      <c:legendPos val="r"/>
      <c:legendEntry>
        <c:idx val="2"/>
        <c:delete val="1"/>
      </c:legendEntry>
      <c:layout>
        <c:manualLayout>
          <c:xMode val="edge"/>
          <c:yMode val="edge"/>
          <c:x val="0.29074022663604471"/>
          <c:y val="0.88661455167441794"/>
          <c:w val="0.53410056448693877"/>
          <c:h val="7.2376698095870912E-2"/>
        </c:manualLayout>
      </c:layout>
      <c:overlay val="0"/>
      <c:spPr>
        <a:noFill/>
        <a:ln w="25400">
          <a:noFill/>
        </a:ln>
      </c:spPr>
    </c:legend>
    <c:plotVisOnly val="1"/>
    <c:dispBlanksAs val="gap"/>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0.21114588870957754"/>
          <c:y val="0.39359378733687583"/>
          <c:w val="0.60736404252041365"/>
          <c:h val="0.27462686567165939"/>
        </c:manualLayout>
      </c:layout>
      <c:pie3DChart>
        <c:varyColors val="1"/>
        <c:ser>
          <c:idx val="0"/>
          <c:order val="0"/>
          <c:spPr>
            <a:solidFill>
              <a:srgbClr val="9999FF"/>
            </a:solidFill>
            <a:ln w="12700">
              <a:solidFill>
                <a:srgbClr val="000000"/>
              </a:solidFill>
              <a:prstDash val="solid"/>
            </a:ln>
          </c:spPr>
          <c:dPt>
            <c:idx val="0"/>
            <c:bubble3D val="0"/>
            <c:spPr>
              <a:solidFill>
                <a:srgbClr val="FFE600"/>
              </a:solidFill>
              <a:ln w="12700">
                <a:solidFill>
                  <a:srgbClr val="000000"/>
                </a:solidFill>
                <a:prstDash val="solid"/>
              </a:ln>
            </c:spPr>
            <c:extLst>
              <c:ext xmlns:c16="http://schemas.microsoft.com/office/drawing/2014/chart" uri="{C3380CC4-5D6E-409C-BE32-E72D297353CC}">
                <c16:uniqueId val="{00000001-5D14-4059-BFA2-F62B97DEEC30}"/>
              </c:ext>
            </c:extLst>
          </c:dPt>
          <c:dPt>
            <c:idx val="1"/>
            <c:bubble3D val="0"/>
            <c:spPr>
              <a:solidFill>
                <a:srgbClr val="CCCBCD"/>
              </a:solidFill>
              <a:ln w="12700">
                <a:solidFill>
                  <a:srgbClr val="000000"/>
                </a:solidFill>
                <a:prstDash val="solid"/>
              </a:ln>
            </c:spPr>
            <c:extLst>
              <c:ext xmlns:c16="http://schemas.microsoft.com/office/drawing/2014/chart" uri="{C3380CC4-5D6E-409C-BE32-E72D297353CC}">
                <c16:uniqueId val="{00000003-5D14-4059-BFA2-F62B97DEEC30}"/>
              </c:ext>
            </c:extLst>
          </c:dPt>
          <c:dPt>
            <c:idx val="2"/>
            <c:bubble3D val="0"/>
            <c:spPr>
              <a:solidFill>
                <a:srgbClr val="7F7E82"/>
              </a:solidFill>
              <a:ln w="12700">
                <a:solidFill>
                  <a:srgbClr val="000000"/>
                </a:solidFill>
                <a:prstDash val="solid"/>
              </a:ln>
            </c:spPr>
            <c:extLst>
              <c:ext xmlns:c16="http://schemas.microsoft.com/office/drawing/2014/chart" uri="{C3380CC4-5D6E-409C-BE32-E72D297353CC}">
                <c16:uniqueId val="{00000005-5D14-4059-BFA2-F62B97DEEC30}"/>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7-5D14-4059-BFA2-F62B97DEEC30}"/>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9-5D14-4059-BFA2-F62B97DEEC30}"/>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B-5D14-4059-BFA2-F62B97DEEC30}"/>
              </c:ext>
            </c:extLst>
          </c:dPt>
          <c:dPt>
            <c:idx val="6"/>
            <c:bubble3D val="0"/>
            <c:spPr>
              <a:solidFill>
                <a:srgbClr val="4367C5"/>
              </a:solidFill>
              <a:ln w="12700">
                <a:solidFill>
                  <a:srgbClr val="000000"/>
                </a:solidFill>
                <a:prstDash val="solid"/>
              </a:ln>
            </c:spPr>
            <c:extLst>
              <c:ext xmlns:c16="http://schemas.microsoft.com/office/drawing/2014/chart" uri="{C3380CC4-5D6E-409C-BE32-E72D297353CC}">
                <c16:uniqueId val="{0000000D-5D14-4059-BFA2-F62B97DEEC30}"/>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F-5D14-4059-BFA2-F62B97DEEC30}"/>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1-5D14-4059-BFA2-F62B97DEEC30}"/>
              </c:ext>
            </c:extLst>
          </c:dPt>
          <c:dLbls>
            <c:numFmt formatCode="0%" sourceLinked="0"/>
            <c:spPr>
              <a:noFill/>
              <a:ln w="25400">
                <a:noFill/>
              </a:ln>
            </c:sp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OP_Income!$J$61:$J$69</c:f>
              <c:strCache>
                <c:ptCount val="9"/>
                <c:pt idx="0">
                  <c:v>Office</c:v>
                </c:pt>
                <c:pt idx="1">
                  <c:v>#N/A</c:v>
                </c:pt>
                <c:pt idx="2">
                  <c:v>Car Parking</c:v>
                </c:pt>
                <c:pt idx="3">
                  <c:v>#N/A</c:v>
                </c:pt>
                <c:pt idx="4">
                  <c:v>#N/A</c:v>
                </c:pt>
                <c:pt idx="5">
                  <c:v>#N/A</c:v>
                </c:pt>
                <c:pt idx="6">
                  <c:v>#N/A</c:v>
                </c:pt>
                <c:pt idx="7">
                  <c:v>#N/A</c:v>
                </c:pt>
                <c:pt idx="8">
                  <c:v>Other</c:v>
                </c:pt>
              </c:strCache>
            </c:strRef>
          </c:cat>
          <c:val>
            <c:numRef>
              <c:f>OP_Income!$K$61:$K$69</c:f>
              <c:numCache>
                <c:formatCode>0%</c:formatCode>
                <c:ptCount val="9"/>
                <c:pt idx="0">
                  <c:v>0.95238095238095233</c:v>
                </c:pt>
                <c:pt idx="1">
                  <c:v>#N/A</c:v>
                </c:pt>
                <c:pt idx="2">
                  <c:v>4.7619047619047616E-2</c:v>
                </c:pt>
                <c:pt idx="3">
                  <c:v>#N/A</c:v>
                </c:pt>
                <c:pt idx="4">
                  <c:v>#N/A</c:v>
                </c:pt>
                <c:pt idx="5">
                  <c:v>#N/A</c:v>
                </c:pt>
                <c:pt idx="6">
                  <c:v>#N/A</c:v>
                </c:pt>
                <c:pt idx="7">
                  <c:v>#N/A</c:v>
                </c:pt>
                <c:pt idx="8">
                  <c:v>5.7142857142857144</c:v>
                </c:pt>
              </c:numCache>
            </c:numRef>
          </c:val>
          <c:extLst>
            <c:ext xmlns:c16="http://schemas.microsoft.com/office/drawing/2014/chart" uri="{C3380CC4-5D6E-409C-BE32-E72D297353CC}">
              <c16:uniqueId val="{00000012-5D14-4059-BFA2-F62B97DEEC30}"/>
            </c:ext>
          </c:extLst>
        </c:ser>
        <c:dLbls>
          <c:showLegendKey val="0"/>
          <c:showVal val="0"/>
          <c:showCatName val="1"/>
          <c:showSerName val="0"/>
          <c:showPercent val="1"/>
          <c:showBubbleSize val="0"/>
          <c:showLeaderLines val="0"/>
        </c:dLbls>
      </c:pie3DChart>
    </c:plotArea>
    <c:plotVisOnly val="1"/>
    <c:dispBlanksAs val="zero"/>
    <c:showDLblsOverMax val="0"/>
  </c:chart>
  <c:spPr>
    <a:noFill/>
    <a:ln w="9525">
      <a:noFill/>
    </a:ln>
  </c:spPr>
  <c:txPr>
    <a:bodyPr/>
    <a:lstStyle/>
    <a:p>
      <a:pPr>
        <a:defRPr sz="700" b="0" i="0" u="none" strike="noStrike" baseline="0">
          <a:solidFill>
            <a:srgbClr val="000000"/>
          </a:solidFill>
          <a:latin typeface="Arial Narrow" pitchFamily="34" charset="0"/>
          <a:ea typeface="EY Gothic Comp Book"/>
          <a:cs typeface="EY Gothic Comp Book"/>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6165</xdr:colOff>
      <xdr:row>2</xdr:row>
      <xdr:rowOff>23532</xdr:rowOff>
    </xdr:from>
    <xdr:to>
      <xdr:col>3</xdr:col>
      <xdr:colOff>974913</xdr:colOff>
      <xdr:row>4</xdr:row>
      <xdr:rowOff>251401</xdr:rowOff>
    </xdr:to>
    <xdr:pic>
      <xdr:nvPicPr>
        <xdr:cNvPr id="20" name="Picture 14" descr="EY_template1">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63900" y="247650"/>
          <a:ext cx="2683248" cy="799369"/>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3</xdr:col>
          <xdr:colOff>1447800</xdr:colOff>
          <xdr:row>21</xdr:row>
          <xdr:rowOff>144780</xdr:rowOff>
        </xdr:from>
        <xdr:to>
          <xdr:col>3</xdr:col>
          <xdr:colOff>7917180</xdr:colOff>
          <xdr:row>23</xdr:row>
          <xdr:rowOff>114300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1" i="0" u="none" strike="noStrike" baseline="0">
                  <a:solidFill>
                    <a:srgbClr val="000000"/>
                  </a:solidFill>
                  <a:latin typeface="Arial"/>
                  <a:cs typeface="Arial"/>
                </a:rPr>
                <a:t>I unconditionally accept all the above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1447800</xdr:colOff>
          <xdr:row>24</xdr:row>
          <xdr:rowOff>68580</xdr:rowOff>
        </xdr:from>
        <xdr:to>
          <xdr:col>3</xdr:col>
          <xdr:colOff>7909560</xdr:colOff>
          <xdr:row>26</xdr:row>
          <xdr:rowOff>38100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1" i="0" u="none" strike="noStrike" baseline="0">
                  <a:solidFill>
                    <a:srgbClr val="000000"/>
                  </a:solidFill>
                  <a:latin typeface="Arial"/>
                  <a:cs typeface="Arial"/>
                </a:rPr>
                <a:t>I DO NOT accept the above terms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xdr:colOff>
          <xdr:row>37</xdr:row>
          <xdr:rowOff>15240</xdr:rowOff>
        </xdr:from>
        <xdr:to>
          <xdr:col>1</xdr:col>
          <xdr:colOff>1943100</xdr:colOff>
          <xdr:row>37</xdr:row>
          <xdr:rowOff>152400</xdr:rowOff>
        </xdr:to>
        <xdr:sp macro="" textlink="">
          <xdr:nvSpPr>
            <xdr:cNvPr id="11266" name="CommandButton1"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xdr:colOff>
          <xdr:row>33</xdr:row>
          <xdr:rowOff>15240</xdr:rowOff>
        </xdr:from>
        <xdr:to>
          <xdr:col>3</xdr:col>
          <xdr:colOff>0</xdr:colOff>
          <xdr:row>34</xdr:row>
          <xdr:rowOff>0</xdr:rowOff>
        </xdr:to>
        <xdr:sp macro="" textlink="">
          <xdr:nvSpPr>
            <xdr:cNvPr id="1759" name="CommandButton1" hidden="1">
              <a:extLst>
                <a:ext uri="{63B3BB69-23CF-44E3-9099-C40C66FF867C}">
                  <a14:compatExt spid="_x0000_s1759"/>
                </a:ext>
                <a:ext uri="{FF2B5EF4-FFF2-40B4-BE49-F238E27FC236}">
                  <a16:creationId xmlns:a16="http://schemas.microsoft.com/office/drawing/2014/main" id="{00000000-0008-0000-0300-0000DF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xdr:colOff>
          <xdr:row>34</xdr:row>
          <xdr:rowOff>15240</xdr:rowOff>
        </xdr:from>
        <xdr:to>
          <xdr:col>3</xdr:col>
          <xdr:colOff>0</xdr:colOff>
          <xdr:row>35</xdr:row>
          <xdr:rowOff>0</xdr:rowOff>
        </xdr:to>
        <xdr:sp macro="" textlink="">
          <xdr:nvSpPr>
            <xdr:cNvPr id="49471" name="CommandButton2" hidden="1">
              <a:extLst>
                <a:ext uri="{63B3BB69-23CF-44E3-9099-C40C66FF867C}">
                  <a14:compatExt spid="_x0000_s49471"/>
                </a:ext>
                <a:ext uri="{FF2B5EF4-FFF2-40B4-BE49-F238E27FC236}">
                  <a16:creationId xmlns:a16="http://schemas.microsoft.com/office/drawing/2014/main" id="{00000000-0008-0000-0300-00003FC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xdr:colOff>
          <xdr:row>36</xdr:row>
          <xdr:rowOff>0</xdr:rowOff>
        </xdr:from>
        <xdr:to>
          <xdr:col>3</xdr:col>
          <xdr:colOff>0</xdr:colOff>
          <xdr:row>37</xdr:row>
          <xdr:rowOff>0</xdr:rowOff>
        </xdr:to>
        <xdr:sp macro="" textlink="">
          <xdr:nvSpPr>
            <xdr:cNvPr id="50037" name="Button 1909" hidden="1">
              <a:extLst>
                <a:ext uri="{63B3BB69-23CF-44E3-9099-C40C66FF867C}">
                  <a14:compatExt spid="_x0000_s50037"/>
                </a:ext>
                <a:ext uri="{FF2B5EF4-FFF2-40B4-BE49-F238E27FC236}">
                  <a16:creationId xmlns:a16="http://schemas.microsoft.com/office/drawing/2014/main" id="{00000000-0008-0000-0300-000075C3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35</xdr:row>
          <xdr:rowOff>15240</xdr:rowOff>
        </xdr:from>
        <xdr:to>
          <xdr:col>3</xdr:col>
          <xdr:colOff>0</xdr:colOff>
          <xdr:row>36</xdr:row>
          <xdr:rowOff>0</xdr:rowOff>
        </xdr:to>
        <xdr:sp macro="" textlink="">
          <xdr:nvSpPr>
            <xdr:cNvPr id="50038" name="Button 1910" hidden="1">
              <a:extLst>
                <a:ext uri="{63B3BB69-23CF-44E3-9099-C40C66FF867C}">
                  <a14:compatExt spid="_x0000_s50038"/>
                </a:ext>
                <a:ext uri="{FF2B5EF4-FFF2-40B4-BE49-F238E27FC236}">
                  <a16:creationId xmlns:a16="http://schemas.microsoft.com/office/drawing/2014/main" id="{00000000-0008-0000-0300-000076C3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AU"/>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2057400</xdr:colOff>
          <xdr:row>7</xdr:row>
          <xdr:rowOff>15240</xdr:rowOff>
        </xdr:from>
        <xdr:to>
          <xdr:col>2</xdr:col>
          <xdr:colOff>2628900</xdr:colOff>
          <xdr:row>7</xdr:row>
          <xdr:rowOff>152400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2057400</xdr:colOff>
          <xdr:row>8</xdr:row>
          <xdr:rowOff>15240</xdr:rowOff>
        </xdr:from>
        <xdr:to>
          <xdr:col>2</xdr:col>
          <xdr:colOff>2628900</xdr:colOff>
          <xdr:row>8</xdr:row>
          <xdr:rowOff>152400</xdr:rowOff>
        </xdr:to>
        <xdr:sp macro="" textlink="">
          <xdr:nvSpPr>
            <xdr:cNvPr id="2421" name="CommandButton2" hidden="1">
              <a:extLst>
                <a:ext uri="{63B3BB69-23CF-44E3-9099-C40C66FF867C}">
                  <a14:compatExt spid="_x0000_s2421"/>
                </a:ext>
                <a:ext uri="{FF2B5EF4-FFF2-40B4-BE49-F238E27FC236}">
                  <a16:creationId xmlns:a16="http://schemas.microsoft.com/office/drawing/2014/main" id="{00000000-0008-0000-0400-00007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2057400</xdr:colOff>
          <xdr:row>9</xdr:row>
          <xdr:rowOff>15240</xdr:rowOff>
        </xdr:from>
        <xdr:to>
          <xdr:col>2</xdr:col>
          <xdr:colOff>2628900</xdr:colOff>
          <xdr:row>9</xdr:row>
          <xdr:rowOff>152400</xdr:rowOff>
        </xdr:to>
        <xdr:sp macro="" textlink="">
          <xdr:nvSpPr>
            <xdr:cNvPr id="2422" name="CommandButton4" hidden="1">
              <a:extLst>
                <a:ext uri="{63B3BB69-23CF-44E3-9099-C40C66FF867C}">
                  <a14:compatExt spid="_x0000_s2422"/>
                </a:ext>
                <a:ext uri="{FF2B5EF4-FFF2-40B4-BE49-F238E27FC236}">
                  <a16:creationId xmlns:a16="http://schemas.microsoft.com/office/drawing/2014/main" id="{00000000-0008-0000-0400-00007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54348</xdr:colOff>
      <xdr:row>22</xdr:row>
      <xdr:rowOff>98052</xdr:rowOff>
    </xdr:from>
    <xdr:to>
      <xdr:col>21</xdr:col>
      <xdr:colOff>537881</xdr:colOff>
      <xdr:row>46</xdr:row>
      <xdr:rowOff>117102</xdr:rowOff>
    </xdr:to>
    <xdr:graphicFrame macro="">
      <xdr:nvGraphicFramePr>
        <xdr:cNvPr id="34848" name="Chart 32">
          <a:extLst>
            <a:ext uri="{FF2B5EF4-FFF2-40B4-BE49-F238E27FC236}">
              <a16:creationId xmlns:a16="http://schemas.microsoft.com/office/drawing/2014/main" id="{00000000-0008-0000-0500-0000208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130855</xdr:colOff>
      <xdr:row>32</xdr:row>
      <xdr:rowOff>77931</xdr:rowOff>
    </xdr:from>
    <xdr:to>
      <xdr:col>14</xdr:col>
      <xdr:colOff>59576</xdr:colOff>
      <xdr:row>59</xdr:row>
      <xdr:rowOff>133695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9525</xdr:colOff>
      <xdr:row>116</xdr:row>
      <xdr:rowOff>114300</xdr:rowOff>
    </xdr:from>
    <xdr:to>
      <xdr:col>13</xdr:col>
      <xdr:colOff>438150</xdr:colOff>
      <xdr:row>129</xdr:row>
      <xdr:rowOff>76200</xdr:rowOff>
    </xdr:to>
    <xdr:graphicFrame macro="">
      <xdr:nvGraphicFramePr>
        <xdr:cNvPr id="6402" name="Chart 258">
          <a:extLst>
            <a:ext uri="{FF2B5EF4-FFF2-40B4-BE49-F238E27FC236}">
              <a16:creationId xmlns:a16="http://schemas.microsoft.com/office/drawing/2014/main" id="{00000000-0008-0000-0F00-0000021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63313</xdr:colOff>
      <xdr:row>42</xdr:row>
      <xdr:rowOff>20779</xdr:rowOff>
    </xdr:from>
    <xdr:to>
      <xdr:col>6</xdr:col>
      <xdr:colOff>5408</xdr:colOff>
      <xdr:row>56</xdr:row>
      <xdr:rowOff>20779</xdr:rowOff>
    </xdr:to>
    <xdr:graphicFrame macro="">
      <xdr:nvGraphicFramePr>
        <xdr:cNvPr id="40965" name="Chart 5">
          <a:extLst>
            <a:ext uri="{FF2B5EF4-FFF2-40B4-BE49-F238E27FC236}">
              <a16:creationId xmlns:a16="http://schemas.microsoft.com/office/drawing/2014/main" id="{00000000-0008-0000-1300-000005A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28</xdr:row>
      <xdr:rowOff>123825</xdr:rowOff>
    </xdr:from>
    <xdr:to>
      <xdr:col>6</xdr:col>
      <xdr:colOff>714375</xdr:colOff>
      <xdr:row>41</xdr:row>
      <xdr:rowOff>28575</xdr:rowOff>
    </xdr:to>
    <xdr:graphicFrame macro="">
      <xdr:nvGraphicFramePr>
        <xdr:cNvPr id="40966" name="Chart 6">
          <a:extLst>
            <a:ext uri="{FF2B5EF4-FFF2-40B4-BE49-F238E27FC236}">
              <a16:creationId xmlns:a16="http://schemas.microsoft.com/office/drawing/2014/main" id="{00000000-0008-0000-1300-000006A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79613</xdr:colOff>
      <xdr:row>65</xdr:row>
      <xdr:rowOff>140804</xdr:rowOff>
    </xdr:from>
    <xdr:to>
      <xdr:col>14</xdr:col>
      <xdr:colOff>1395206</xdr:colOff>
      <xdr:row>67</xdr:row>
      <xdr:rowOff>25261</xdr:rowOff>
    </xdr:to>
    <xdr:pic>
      <xdr:nvPicPr>
        <xdr:cNvPr id="54273" name="Picture 1" descr="EY logo flag">
          <a:extLst>
            <a:ext uri="{FF2B5EF4-FFF2-40B4-BE49-F238E27FC236}">
              <a16:creationId xmlns:a16="http://schemas.microsoft.com/office/drawing/2014/main" id="{00000000-0008-0000-1300-000001D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743222" y="11015869"/>
          <a:ext cx="1895375" cy="215762"/>
        </a:xfrm>
        <a:prstGeom prst="rect">
          <a:avLst/>
        </a:prstGeom>
        <a:noFill/>
      </xdr:spPr>
    </xdr:pic>
    <xdr:clientData/>
  </xdr:twoCellAnchor>
  <xdr:twoCellAnchor editAs="oneCell">
    <xdr:from>
      <xdr:col>2</xdr:col>
      <xdr:colOff>552450</xdr:colOff>
      <xdr:row>1</xdr:row>
      <xdr:rowOff>47625</xdr:rowOff>
    </xdr:from>
    <xdr:to>
      <xdr:col>4</xdr:col>
      <xdr:colOff>788405</xdr:colOff>
      <xdr:row>14</xdr:row>
      <xdr:rowOff>64770</xdr:rowOff>
    </xdr:to>
    <xdr:pic>
      <xdr:nvPicPr>
        <xdr:cNvPr id="52226" name="Picture 2">
          <a:extLst>
            <a:ext uri="{FF2B5EF4-FFF2-40B4-BE49-F238E27FC236}">
              <a16:creationId xmlns:a16="http://schemas.microsoft.com/office/drawing/2014/main" id="{00000000-0008-0000-1300-000002C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114425" y="161925"/>
          <a:ext cx="1819010" cy="2381250"/>
        </a:xfrm>
        <a:prstGeom prst="rect">
          <a:avLst/>
        </a:prstGeom>
        <a:noFill/>
        <a:ln w="1">
          <a:noFill/>
          <a:miter lim="800000"/>
          <a:headEnd/>
          <a:tailEnd type="none" w="med" len="med"/>
        </a:ln>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30</xdr:row>
      <xdr:rowOff>123825</xdr:rowOff>
    </xdr:from>
    <xdr:to>
      <xdr:col>6</xdr:col>
      <xdr:colOff>714375</xdr:colOff>
      <xdr:row>43</xdr:row>
      <xdr:rowOff>28575</xdr:rowOff>
    </xdr:to>
    <xdr:graphicFrame macro="">
      <xdr:nvGraphicFramePr>
        <xdr:cNvPr id="3" name="Chart 6">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57978</xdr:colOff>
      <xdr:row>64</xdr:row>
      <xdr:rowOff>66262</xdr:rowOff>
    </xdr:from>
    <xdr:to>
      <xdr:col>13</xdr:col>
      <xdr:colOff>1373572</xdr:colOff>
      <xdr:row>65</xdr:row>
      <xdr:rowOff>116371</xdr:rowOff>
    </xdr:to>
    <xdr:pic>
      <xdr:nvPicPr>
        <xdr:cNvPr id="5" name="Picture 1" descr="EY logo flag">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489674" y="10684566"/>
          <a:ext cx="1895376" cy="215762"/>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38100</xdr:colOff>
      <xdr:row>66</xdr:row>
      <xdr:rowOff>73025</xdr:rowOff>
    </xdr:from>
    <xdr:to>
      <xdr:col>16</xdr:col>
      <xdr:colOff>466725</xdr:colOff>
      <xdr:row>84</xdr:row>
      <xdr:rowOff>76200</xdr:rowOff>
    </xdr:to>
    <xdr:graphicFrame macro="">
      <xdr:nvGraphicFramePr>
        <xdr:cNvPr id="25603" name="Chart 3">
          <a:extLst>
            <a:ext uri="{FF2B5EF4-FFF2-40B4-BE49-F238E27FC236}">
              <a16:creationId xmlns:a16="http://schemas.microsoft.com/office/drawing/2014/main" id="{00000000-0008-0000-1500-0000036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295274</xdr:colOff>
      <xdr:row>42</xdr:row>
      <xdr:rowOff>66674</xdr:rowOff>
    </xdr:from>
    <xdr:to>
      <xdr:col>24</xdr:col>
      <xdr:colOff>361950</xdr:colOff>
      <xdr:row>62</xdr:row>
      <xdr:rowOff>9525</xdr:rowOff>
    </xdr:to>
    <xdr:graphicFrame macro="">
      <xdr:nvGraphicFramePr>
        <xdr:cNvPr id="25991" name="Chart 391">
          <a:extLst>
            <a:ext uri="{FF2B5EF4-FFF2-40B4-BE49-F238E27FC236}">
              <a16:creationId xmlns:a16="http://schemas.microsoft.com/office/drawing/2014/main" id="{00000000-0008-0000-1500-000087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504825</xdr:colOff>
      <xdr:row>112</xdr:row>
      <xdr:rowOff>19050</xdr:rowOff>
    </xdr:from>
    <xdr:to>
      <xdr:col>16</xdr:col>
      <xdr:colOff>476250</xdr:colOff>
      <xdr:row>120</xdr:row>
      <xdr:rowOff>95250</xdr:rowOff>
    </xdr:to>
    <xdr:graphicFrame macro="">
      <xdr:nvGraphicFramePr>
        <xdr:cNvPr id="26079" name="Chart 479">
          <a:extLst>
            <a:ext uri="{FF2B5EF4-FFF2-40B4-BE49-F238E27FC236}">
              <a16:creationId xmlns:a16="http://schemas.microsoft.com/office/drawing/2014/main" id="{00000000-0008-0000-1500-0000DF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318125</xdr:colOff>
      <xdr:row>8</xdr:row>
      <xdr:rowOff>39342</xdr:rowOff>
    </xdr:from>
    <xdr:to>
      <xdr:col>14</xdr:col>
      <xdr:colOff>347869</xdr:colOff>
      <xdr:row>21</xdr:row>
      <xdr:rowOff>157369</xdr:rowOff>
    </xdr:to>
    <xdr:graphicFrame macro="">
      <xdr:nvGraphicFramePr>
        <xdr:cNvPr id="7" name="Chart 588">
          <a:extLst>
            <a:ext uri="{FF2B5EF4-FFF2-40B4-BE49-F238E27FC236}">
              <a16:creationId xmlns:a16="http://schemas.microsoft.com/office/drawing/2014/main" id="{00000000-0008-0000-1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38100</xdr:colOff>
      <xdr:row>91</xdr:row>
      <xdr:rowOff>47625</xdr:rowOff>
    </xdr:from>
    <xdr:to>
      <xdr:col>16</xdr:col>
      <xdr:colOff>466725</xdr:colOff>
      <xdr:row>107</xdr:row>
      <xdr:rowOff>66676</xdr:rowOff>
    </xdr:to>
    <xdr:graphicFrame macro="">
      <xdr:nvGraphicFramePr>
        <xdr:cNvPr id="10" name="Chart 3">
          <a:extLst>
            <a:ext uri="{FF2B5EF4-FFF2-40B4-BE49-F238E27FC236}">
              <a16:creationId xmlns:a16="http://schemas.microsoft.com/office/drawing/2014/main" id="{00000000-0008-0000-1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1285144</xdr:colOff>
      <xdr:row>25</xdr:row>
      <xdr:rowOff>124238</xdr:rowOff>
    </xdr:from>
    <xdr:to>
      <xdr:col>13</xdr:col>
      <xdr:colOff>107675</xdr:colOff>
      <xdr:row>40</xdr:row>
      <xdr:rowOff>19657</xdr:rowOff>
    </xdr:to>
    <xdr:graphicFrame macro="">
      <xdr:nvGraphicFramePr>
        <xdr:cNvPr id="9" name="Chart 588">
          <a:extLst>
            <a:ext uri="{FF2B5EF4-FFF2-40B4-BE49-F238E27FC236}">
              <a16:creationId xmlns:a16="http://schemas.microsoft.com/office/drawing/2014/main" id="{00000000-0008-0000-1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606425</xdr:colOff>
      <xdr:row>36</xdr:row>
      <xdr:rowOff>171450</xdr:rowOff>
    </xdr:from>
    <xdr:to>
      <xdr:col>24</xdr:col>
      <xdr:colOff>381000</xdr:colOff>
      <xdr:row>47</xdr:row>
      <xdr:rowOff>101600</xdr:rowOff>
    </xdr:to>
    <xdr:graphicFrame macro="">
      <xdr:nvGraphicFramePr>
        <xdr:cNvPr id="22529" name="Chart 1">
          <a:extLst>
            <a:ext uri="{FF2B5EF4-FFF2-40B4-BE49-F238E27FC236}">
              <a16:creationId xmlns:a16="http://schemas.microsoft.com/office/drawing/2014/main" id="{00000000-0008-0000-1600-000001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447675</xdr:colOff>
      <xdr:row>27</xdr:row>
      <xdr:rowOff>57150</xdr:rowOff>
    </xdr:from>
    <xdr:to>
      <xdr:col>13</xdr:col>
      <xdr:colOff>1</xdr:colOff>
      <xdr:row>39</xdr:row>
      <xdr:rowOff>19050</xdr:rowOff>
    </xdr:to>
    <xdr:graphicFrame macro="">
      <xdr:nvGraphicFramePr>
        <xdr:cNvPr id="19459" name="Chart 3">
          <a:extLst>
            <a:ext uri="{FF2B5EF4-FFF2-40B4-BE49-F238E27FC236}">
              <a16:creationId xmlns:a16="http://schemas.microsoft.com/office/drawing/2014/main" id="{00000000-0008-0000-1700-000003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13</xdr:row>
      <xdr:rowOff>104774</xdr:rowOff>
    </xdr:from>
    <xdr:to>
      <xdr:col>8</xdr:col>
      <xdr:colOff>504824</xdr:colOff>
      <xdr:row>14</xdr:row>
      <xdr:rowOff>114300</xdr:rowOff>
    </xdr:to>
    <xdr:sp macro="" textlink="">
      <xdr:nvSpPr>
        <xdr:cNvPr id="5" name="TextBox 4">
          <a:extLst>
            <a:ext uri="{FF2B5EF4-FFF2-40B4-BE49-F238E27FC236}">
              <a16:creationId xmlns:a16="http://schemas.microsoft.com/office/drawing/2014/main" id="{00000000-0008-0000-1700-000005000000}"/>
            </a:ext>
          </a:extLst>
        </xdr:cNvPr>
        <xdr:cNvSpPr txBox="1"/>
      </xdr:nvSpPr>
      <xdr:spPr>
        <a:xfrm>
          <a:off x="5848350" y="2228849"/>
          <a:ext cx="933449" cy="15240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AU" sz="650">
              <a:latin typeface="Arial Narrow" pitchFamily="34" charset="0"/>
            </a:rPr>
            <a:t>Source: Ernst &amp; Young</a:t>
          </a:r>
        </a:p>
      </xdr:txBody>
    </xdr:sp>
    <xdr:clientData/>
  </xdr:twoCellAnchor>
  <xdr:twoCellAnchor>
    <xdr:from>
      <xdr:col>13</xdr:col>
      <xdr:colOff>152400</xdr:colOff>
      <xdr:row>12</xdr:row>
      <xdr:rowOff>95250</xdr:rowOff>
    </xdr:from>
    <xdr:to>
      <xdr:col>18</xdr:col>
      <xdr:colOff>85725</xdr:colOff>
      <xdr:row>28</xdr:row>
      <xdr:rowOff>142875</xdr:rowOff>
    </xdr:to>
    <xdr:graphicFrame macro="">
      <xdr:nvGraphicFramePr>
        <xdr:cNvPr id="6" name="Chart 3">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314325</xdr:colOff>
      <xdr:row>16</xdr:row>
      <xdr:rowOff>28575</xdr:rowOff>
    </xdr:from>
    <xdr:to>
      <xdr:col>20</xdr:col>
      <xdr:colOff>495300</xdr:colOff>
      <xdr:row>27</xdr:row>
      <xdr:rowOff>133350</xdr:rowOff>
    </xdr:to>
    <xdr:graphicFrame macro="">
      <xdr:nvGraphicFramePr>
        <xdr:cNvPr id="29707" name="Chart 11">
          <a:extLst>
            <a:ext uri="{FF2B5EF4-FFF2-40B4-BE49-F238E27FC236}">
              <a16:creationId xmlns:a16="http://schemas.microsoft.com/office/drawing/2014/main" id="{00000000-0008-0000-1A00-00000B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314325</xdr:colOff>
      <xdr:row>4</xdr:row>
      <xdr:rowOff>161925</xdr:rowOff>
    </xdr:from>
    <xdr:to>
      <xdr:col>20</xdr:col>
      <xdr:colOff>495300</xdr:colOff>
      <xdr:row>16</xdr:row>
      <xdr:rowOff>28575</xdr:rowOff>
    </xdr:to>
    <xdr:graphicFrame macro="">
      <xdr:nvGraphicFramePr>
        <xdr:cNvPr id="29710" name="Chart 14">
          <a:extLst>
            <a:ext uri="{FF2B5EF4-FFF2-40B4-BE49-F238E27FC236}">
              <a16:creationId xmlns:a16="http://schemas.microsoft.com/office/drawing/2014/main" id="{00000000-0008-0000-1A00-00000E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304800</xdr:colOff>
      <xdr:row>38</xdr:row>
      <xdr:rowOff>9525</xdr:rowOff>
    </xdr:from>
    <xdr:to>
      <xdr:col>20</xdr:col>
      <xdr:colOff>485775</xdr:colOff>
      <xdr:row>49</xdr:row>
      <xdr:rowOff>152400</xdr:rowOff>
    </xdr:to>
    <xdr:graphicFrame macro="">
      <xdr:nvGraphicFramePr>
        <xdr:cNvPr id="29712" name="Chart 16">
          <a:extLst>
            <a:ext uri="{FF2B5EF4-FFF2-40B4-BE49-F238E27FC236}">
              <a16:creationId xmlns:a16="http://schemas.microsoft.com/office/drawing/2014/main" id="{00000000-0008-0000-1A00-000010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304800</xdr:colOff>
      <xdr:row>27</xdr:row>
      <xdr:rowOff>161925</xdr:rowOff>
    </xdr:from>
    <xdr:to>
      <xdr:col>20</xdr:col>
      <xdr:colOff>476250</xdr:colOff>
      <xdr:row>38</xdr:row>
      <xdr:rowOff>114300</xdr:rowOff>
    </xdr:to>
    <xdr:graphicFrame macro="">
      <xdr:nvGraphicFramePr>
        <xdr:cNvPr id="29713" name="Chart 17">
          <a:extLst>
            <a:ext uri="{FF2B5EF4-FFF2-40B4-BE49-F238E27FC236}">
              <a16:creationId xmlns:a16="http://schemas.microsoft.com/office/drawing/2014/main" id="{00000000-0008-0000-1A00-000011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7</xdr:col>
      <xdr:colOff>286165</xdr:colOff>
      <xdr:row>55</xdr:row>
      <xdr:rowOff>165140</xdr:rowOff>
    </xdr:from>
    <xdr:to>
      <xdr:col>13</xdr:col>
      <xdr:colOff>352840</xdr:colOff>
      <xdr:row>69</xdr:row>
      <xdr:rowOff>56639</xdr:rowOff>
    </xdr:to>
    <xdr:graphicFrame macro="">
      <xdr:nvGraphicFramePr>
        <xdr:cNvPr id="67587" name="Chart 3">
          <a:extLst>
            <a:ext uri="{FF2B5EF4-FFF2-40B4-BE49-F238E27FC236}">
              <a16:creationId xmlns:a16="http://schemas.microsoft.com/office/drawing/2014/main" id="{00000000-0008-0000-1C00-00000308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SYDNEY\SYDNTAS\REAS\02.%20Clients\18.%202018-2019\N\Northwest%20Healthcare%20Properties\RSL%20Care%20Asset%20Valuations\Residential%20Aged%20Care\Tantula%20Rise%20DCF%20Valuation%20Mod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usydnmeyfs02\sydntas\WINDOWS\Temp\E&amp;YREAS_CommVal_v13.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ice"/>
      <sheetName val="Model"/>
      <sheetName val="Contents"/>
      <sheetName val="IP_Assumptions"/>
      <sheetName val="IP_Outgoings"/>
      <sheetName val="IP_Schedule"/>
      <sheetName val="CF_Tenant"/>
      <sheetName val="CF_Building"/>
      <sheetName val="DT_BLI"/>
      <sheetName val="DT_OR"/>
      <sheetName val="DT_NLC"/>
      <sheetName val="DT_TI"/>
      <sheetName val="DT_MR"/>
      <sheetName val="DT_LUA"/>
      <sheetName val="DT_CU"/>
      <sheetName val="Calc_DCF"/>
      <sheetName val="Calc_Cap"/>
      <sheetName val="OP_Exec"/>
      <sheetName val="OP_Sales"/>
      <sheetName val="OP_Sales_1"/>
      <sheetName val="OP_Analysis"/>
      <sheetName val="OP_DCF"/>
      <sheetName val="Output"/>
      <sheetName val="OP_CAP"/>
      <sheetName val="OP_Tenancy"/>
      <sheetName val="OP_CashFlow_A"/>
      <sheetName val="OP_Rates"/>
      <sheetName val="OP_CashFlow_M"/>
      <sheetName val="OP_Income"/>
      <sheetName val="OP_Expenditure"/>
      <sheetName val="OP_Report"/>
      <sheetName val="Blank_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ice"/>
      <sheetName val="Model"/>
      <sheetName val="Contents"/>
      <sheetName val="IP_Assumptions"/>
      <sheetName val="IP_Outgoings"/>
      <sheetName val="IP_Schedule"/>
      <sheetName val="CF_Building"/>
      <sheetName val="CF_Tenant"/>
      <sheetName val="DT_BLI"/>
      <sheetName val="DT_OR"/>
      <sheetName val="DT_NLC"/>
      <sheetName val="DT_TI"/>
      <sheetName val="DT_MR"/>
      <sheetName val="DT_LUA"/>
      <sheetName val="DT_CU"/>
      <sheetName val="DT_CAP"/>
      <sheetName val="Calc_DCF"/>
      <sheetName val="Calc_Cap"/>
      <sheetName val="OP_Exec"/>
      <sheetName val="OP_Sales"/>
      <sheetName val="OP_Analysis"/>
      <sheetName val="OP_DCF"/>
      <sheetName val="OP_CAP"/>
      <sheetName val="OP_Tenancy"/>
      <sheetName val="OP_CashFlow_A"/>
      <sheetName val="OP_CashFlow_M"/>
      <sheetName val="OP_Rates"/>
      <sheetName val="OP_Assump"/>
      <sheetName val="OP_Your_Sheet"/>
      <sheetName val="OP_Report"/>
    </sheetNames>
    <sheetDataSet>
      <sheetData sheetId="0" refreshError="1"/>
      <sheetData sheetId="1"/>
      <sheetData sheetId="2" refreshError="1"/>
      <sheetData sheetId="3"/>
      <sheetData sheetId="4"/>
      <sheetData sheetId="5"/>
      <sheetData sheetId="6" refreshError="1"/>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sheetData sheetId="21" refreshError="1"/>
      <sheetData sheetId="22" refreshError="1"/>
      <sheetData sheetId="23"/>
      <sheetData sheetId="24"/>
      <sheetData sheetId="25"/>
      <sheetData sheetId="26" refreshError="1"/>
      <sheetData sheetId="27" refreshError="1"/>
      <sheetData sheetId="28" refreshError="1"/>
      <sheetData sheetId="29" refreshError="1"/>
    </sheetDataSet>
  </externalBook>
</externalLink>
</file>

<file path=xl/persons/person.xml><?xml version="1.0" encoding="utf-8"?>
<personList xmlns="http://schemas.microsoft.com/office/spreadsheetml/2018/threadedcomments" xmlns:x="http://schemas.openxmlformats.org/spreadsheetml/2006/main">
  <person displayName="Stefan Ridolfi" id="{30668A45-D819-43F7-8BF7-8297726D13E7}" userId="Stefan Ridolfi"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 dT="2020-04-30T01:07:05.38" personId="{30668A45-D819-43F7-8BF7-8297726D13E7}" id="{02EB1435-DCFA-49EF-B6CB-B1BDC8E32485}">
    <text>Don't touch</text>
  </threadedComment>
  <threadedComment ref="H2" dT="2020-04-30T01:07:05.38" personId="{30668A45-D819-43F7-8BF7-8297726D13E7}" id="{778D4540-06F4-438B-973E-0DA5F53AB591}">
    <text>Don't touch</text>
  </threadedComment>
  <threadedComment ref="I2" dT="2020-04-30T01:07:05.38" personId="{30668A45-D819-43F7-8BF7-8297726D13E7}" id="{4F38395E-45C3-44D7-83C3-291E59A789BC}">
    <text>Don't touch</text>
  </threadedComment>
  <threadedComment ref="J2" dT="2020-04-30T01:07:05.38" personId="{30668A45-D819-43F7-8BF7-8297726D13E7}" id="{F2A639E0-D010-4807-9A47-3BF98210120E}">
    <text>Don't touch</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 Id="rId9" Type="http://schemas.openxmlformats.org/officeDocument/2006/relationships/image" Target="../media/image7.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18.bin"/><Relationship Id="rId4"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6">
    <pageSetUpPr autoPageBreaks="0" fitToPage="1"/>
  </sheetPr>
  <dimension ref="A1:G664"/>
  <sheetViews>
    <sheetView showGridLines="0" zoomScale="85" zoomScaleNormal="85" workbookViewId="0">
      <selection activeCell="D20" sqref="D20"/>
    </sheetView>
  </sheetViews>
  <sheetFormatPr defaultColWidth="0" defaultRowHeight="13.2" zeroHeight="1"/>
  <cols>
    <col min="1" max="1" width="1.21875" style="1" customWidth="1"/>
    <col min="2" max="2" width="2.77734375" style="1" customWidth="1"/>
    <col min="3" max="3" width="25.77734375" style="1" customWidth="1"/>
    <col min="4" max="4" width="132.77734375" style="1" customWidth="1"/>
    <col min="5" max="5" width="25.77734375" style="1" customWidth="1"/>
    <col min="6" max="6" width="2.77734375" style="1" customWidth="1"/>
    <col min="7" max="7" width="1.21875" style="1" customWidth="1"/>
    <col min="8" max="16384" width="8" style="1" hidden="1"/>
  </cols>
  <sheetData>
    <row r="1" spans="1:7" ht="5.25" customHeight="1">
      <c r="C1" s="450"/>
      <c r="D1" s="450"/>
      <c r="E1" s="450"/>
      <c r="F1" s="450"/>
      <c r="G1" s="1" t="s">
        <v>0</v>
      </c>
    </row>
    <row r="2" spans="1:7" ht="12.6" customHeight="1">
      <c r="B2" s="462"/>
      <c r="C2" s="463"/>
      <c r="D2" s="463"/>
      <c r="E2" s="463"/>
      <c r="F2" s="463"/>
      <c r="G2" s="1" t="s">
        <v>0</v>
      </c>
    </row>
    <row r="3" spans="1:7" ht="36" customHeight="1">
      <c r="B3" s="462"/>
      <c r="C3" s="453"/>
      <c r="D3" s="447" t="s">
        <v>1</v>
      </c>
      <c r="E3" s="450"/>
      <c r="F3" s="463"/>
      <c r="G3" s="1" t="s">
        <v>0</v>
      </c>
    </row>
    <row r="4" spans="1:7" ht="9" customHeight="1">
      <c r="B4" s="462"/>
      <c r="C4" s="450"/>
      <c r="D4" s="447"/>
      <c r="E4" s="450"/>
      <c r="F4" s="463"/>
      <c r="G4" s="1" t="s">
        <v>0</v>
      </c>
    </row>
    <row r="5" spans="1:7" ht="20.399999999999999">
      <c r="B5" s="462"/>
      <c r="C5" s="450"/>
      <c r="D5" s="448" t="s">
        <v>2</v>
      </c>
      <c r="E5" s="450"/>
      <c r="F5" s="463"/>
      <c r="G5" s="1" t="s">
        <v>0</v>
      </c>
    </row>
    <row r="6" spans="1:7" ht="9" customHeight="1">
      <c r="B6" s="462"/>
      <c r="C6" s="450"/>
      <c r="D6" s="449"/>
      <c r="E6" s="450"/>
      <c r="F6" s="463"/>
      <c r="G6" s="1" t="s">
        <v>0</v>
      </c>
    </row>
    <row r="7" spans="1:7" ht="44.25" customHeight="1">
      <c r="A7" s="454"/>
      <c r="B7" s="464"/>
      <c r="C7" s="455"/>
      <c r="D7" s="456" t="str">
        <f>Project_Name</f>
        <v/>
      </c>
      <c r="E7" s="455"/>
      <c r="F7" s="465"/>
      <c r="G7" s="1" t="s">
        <v>0</v>
      </c>
    </row>
    <row r="8" spans="1:7" ht="31.2">
      <c r="B8" s="462"/>
      <c r="C8" s="450"/>
      <c r="D8" s="457" t="s">
        <v>3</v>
      </c>
      <c r="E8" s="450"/>
      <c r="F8" s="463"/>
      <c r="G8" s="1" t="s">
        <v>0</v>
      </c>
    </row>
    <row r="9" spans="1:7" ht="9" customHeight="1">
      <c r="B9" s="462"/>
      <c r="C9" s="450"/>
      <c r="D9" s="458"/>
      <c r="E9" s="450"/>
      <c r="F9" s="463"/>
      <c r="G9" s="1" t="s">
        <v>0</v>
      </c>
    </row>
    <row r="10" spans="1:7" ht="15.6">
      <c r="B10" s="462"/>
      <c r="C10" s="450"/>
      <c r="D10" s="459" t="s">
        <v>4</v>
      </c>
      <c r="E10" s="450"/>
      <c r="F10" s="463"/>
      <c r="G10" s="1" t="s">
        <v>0</v>
      </c>
    </row>
    <row r="11" spans="1:7" ht="7.5" customHeight="1">
      <c r="B11" s="462"/>
      <c r="C11" s="450"/>
      <c r="D11" s="459"/>
      <c r="E11" s="450"/>
      <c r="F11" s="463"/>
      <c r="G11" s="1" t="s">
        <v>0</v>
      </c>
    </row>
    <row r="12" spans="1:7" ht="61.5" customHeight="1">
      <c r="B12" s="462"/>
      <c r="C12" s="450"/>
      <c r="D12" s="460" t="s">
        <v>5</v>
      </c>
      <c r="E12" s="450"/>
      <c r="F12" s="463"/>
      <c r="G12" s="1" t="s">
        <v>0</v>
      </c>
    </row>
    <row r="13" spans="1:7" ht="9" customHeight="1">
      <c r="B13" s="462"/>
      <c r="C13" s="450"/>
      <c r="D13" s="459"/>
      <c r="E13" s="450"/>
      <c r="F13" s="463"/>
      <c r="G13" s="1" t="s">
        <v>0</v>
      </c>
    </row>
    <row r="14" spans="1:7" ht="46.8">
      <c r="B14" s="462"/>
      <c r="C14" s="450"/>
      <c r="D14" s="460" t="s">
        <v>6</v>
      </c>
      <c r="E14" s="450"/>
      <c r="F14" s="463"/>
      <c r="G14" s="1" t="s">
        <v>0</v>
      </c>
    </row>
    <row r="15" spans="1:7" ht="6" customHeight="1">
      <c r="B15" s="462"/>
      <c r="C15" s="450"/>
      <c r="D15" s="459"/>
      <c r="E15" s="450"/>
      <c r="F15" s="463"/>
      <c r="G15" s="1" t="s">
        <v>0</v>
      </c>
    </row>
    <row r="16" spans="1:7" ht="15.6">
      <c r="B16" s="462"/>
      <c r="C16" s="450"/>
      <c r="D16" s="459" t="s">
        <v>7</v>
      </c>
      <c r="E16" s="450"/>
      <c r="F16" s="463"/>
      <c r="G16" s="1" t="s">
        <v>0</v>
      </c>
    </row>
    <row r="17" spans="2:7" ht="7.5" customHeight="1">
      <c r="B17" s="462"/>
      <c r="C17" s="450"/>
      <c r="D17" s="459"/>
      <c r="E17" s="450"/>
      <c r="F17" s="463"/>
      <c r="G17" s="1" t="s">
        <v>0</v>
      </c>
    </row>
    <row r="18" spans="2:7" ht="31.5" customHeight="1">
      <c r="B18" s="462"/>
      <c r="C18" s="450"/>
      <c r="D18" s="459" t="s">
        <v>8</v>
      </c>
      <c r="E18" s="450"/>
      <c r="F18" s="463"/>
      <c r="G18" s="1" t="s">
        <v>0</v>
      </c>
    </row>
    <row r="19" spans="2:7" ht="7.5" customHeight="1">
      <c r="B19" s="462"/>
      <c r="C19" s="450"/>
      <c r="D19" s="459"/>
      <c r="E19" s="450"/>
      <c r="F19" s="463"/>
      <c r="G19" s="1" t="s">
        <v>0</v>
      </c>
    </row>
    <row r="20" spans="2:7" ht="25.05" customHeight="1">
      <c r="B20" s="462"/>
      <c r="C20" s="450"/>
      <c r="D20" s="461"/>
      <c r="E20" s="450"/>
      <c r="F20" s="463"/>
      <c r="G20" s="1" t="s">
        <v>0</v>
      </c>
    </row>
    <row r="21" spans="2:7" ht="9.75" customHeight="1">
      <c r="B21" s="462"/>
      <c r="C21" s="450"/>
      <c r="D21" s="459"/>
      <c r="E21" s="450"/>
      <c r="F21" s="463"/>
      <c r="G21" s="1" t="s">
        <v>0</v>
      </c>
    </row>
    <row r="22" spans="2:7" ht="15">
      <c r="B22" s="462"/>
      <c r="C22" s="450"/>
      <c r="D22" s="450"/>
      <c r="E22" s="450"/>
      <c r="F22" s="463"/>
      <c r="G22" s="1" t="s">
        <v>0</v>
      </c>
    </row>
    <row r="23" spans="2:7" ht="15">
      <c r="B23" s="462"/>
      <c r="C23" s="450"/>
      <c r="D23" s="451"/>
      <c r="E23" s="450"/>
      <c r="F23" s="463"/>
      <c r="G23" s="1" t="s">
        <v>0</v>
      </c>
    </row>
    <row r="24" spans="2:7" ht="15">
      <c r="B24" s="462"/>
      <c r="C24" s="450"/>
      <c r="D24" s="450"/>
      <c r="E24" s="450"/>
      <c r="F24" s="463"/>
      <c r="G24" s="1" t="s">
        <v>0</v>
      </c>
    </row>
    <row r="25" spans="2:7" ht="15">
      <c r="B25" s="462"/>
      <c r="C25" s="450"/>
      <c r="D25" s="450"/>
      <c r="E25" s="450"/>
      <c r="F25" s="463"/>
      <c r="G25" s="1" t="s">
        <v>0</v>
      </c>
    </row>
    <row r="26" spans="2:7" ht="15">
      <c r="B26" s="462"/>
      <c r="C26" s="450"/>
      <c r="D26" s="450"/>
      <c r="E26" s="450"/>
      <c r="F26" s="463"/>
      <c r="G26" s="1" t="s">
        <v>0</v>
      </c>
    </row>
    <row r="27" spans="2:7" ht="6.75" customHeight="1">
      <c r="B27" s="462"/>
      <c r="C27" s="450"/>
      <c r="D27" s="450"/>
      <c r="E27" s="450"/>
      <c r="F27" s="463"/>
      <c r="G27" s="1" t="s">
        <v>0</v>
      </c>
    </row>
    <row r="28" spans="2:7" ht="18.75" customHeight="1">
      <c r="B28" s="462"/>
      <c r="C28" s="450"/>
      <c r="D28" s="452"/>
      <c r="E28" s="450"/>
      <c r="F28" s="463"/>
      <c r="G28" s="1" t="s">
        <v>0</v>
      </c>
    </row>
    <row r="29" spans="2:7" ht="15">
      <c r="B29" s="462"/>
      <c r="C29" s="450" t="s">
        <v>0</v>
      </c>
      <c r="D29" s="450" t="s">
        <v>0</v>
      </c>
      <c r="E29" s="450" t="s">
        <v>0</v>
      </c>
      <c r="F29" s="463"/>
      <c r="G29" s="1" t="s">
        <v>0</v>
      </c>
    </row>
    <row r="30" spans="2:7" ht="15" customHeight="1">
      <c r="B30" s="462"/>
      <c r="C30" s="1" t="s">
        <v>0</v>
      </c>
      <c r="D30" s="1" t="s">
        <v>0</v>
      </c>
      <c r="E30" s="1" t="s">
        <v>0</v>
      </c>
      <c r="F30" s="462"/>
      <c r="G30" s="1" t="s">
        <v>0</v>
      </c>
    </row>
    <row r="31" spans="2:7" ht="12.6" customHeight="1">
      <c r="B31" s="462"/>
      <c r="C31" s="462" t="s">
        <v>0</v>
      </c>
      <c r="D31" s="462" t="s">
        <v>0</v>
      </c>
      <c r="E31" s="462" t="s">
        <v>0</v>
      </c>
      <c r="F31" s="462"/>
      <c r="G31" s="1" t="s">
        <v>0</v>
      </c>
    </row>
    <row r="32" spans="2:7" ht="5.25" customHeight="1">
      <c r="C32" s="1" t="s">
        <v>0</v>
      </c>
      <c r="D32" s="1" t="s">
        <v>0</v>
      </c>
      <c r="E32" s="1" t="s">
        <v>0</v>
      </c>
      <c r="G32" s="1" t="s">
        <v>0</v>
      </c>
    </row>
    <row r="664" spans="5:6" hidden="1">
      <c r="E664" s="12"/>
      <c r="F664" s="12"/>
    </row>
  </sheetData>
  <phoneticPr fontId="6" type="noConversion"/>
  <printOptions horizontalCentered="1" verticalCentered="1"/>
  <pageMargins left="0.74803149606299202" right="0.74803149606299202" top="0.98425196850393704" bottom="0.98425196850393704" header="0.511811023622047" footer="0.511811023622047"/>
  <pageSetup paperSize="9" scale="9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Disc_Accept">
                <anchor moveWithCells="1" sizeWithCells="1">
                  <from>
                    <xdr:col>3</xdr:col>
                    <xdr:colOff>1447800</xdr:colOff>
                    <xdr:row>21</xdr:row>
                    <xdr:rowOff>144780</xdr:rowOff>
                  </from>
                  <to>
                    <xdr:col>3</xdr:col>
                    <xdr:colOff>7917180</xdr:colOff>
                    <xdr:row>23</xdr:row>
                    <xdr:rowOff>114300</xdr:rowOff>
                  </to>
                </anchor>
              </controlPr>
            </control>
          </mc:Choice>
        </mc:AlternateContent>
        <mc:AlternateContent xmlns:mc="http://schemas.openxmlformats.org/markup-compatibility/2006">
          <mc:Choice Requires="x14">
            <control shapeId="28674" r:id="rId5" name="Button 2">
              <controlPr defaultSize="0" print="0" autoFill="0" autoPict="0" macro="[0]!Model_close">
                <anchor moveWithCells="1" sizeWithCells="1">
                  <from>
                    <xdr:col>3</xdr:col>
                    <xdr:colOff>1447800</xdr:colOff>
                    <xdr:row>24</xdr:row>
                    <xdr:rowOff>68580</xdr:rowOff>
                  </from>
                  <to>
                    <xdr:col>3</xdr:col>
                    <xdr:colOff>7909560</xdr:colOff>
                    <xdr:row>26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A1:F673"/>
  <sheetViews>
    <sheetView showGridLines="0" tabSelected="1" zoomScale="85" zoomScaleNormal="85" workbookViewId="0">
      <selection activeCell="A2" sqref="A2"/>
    </sheetView>
  </sheetViews>
  <sheetFormatPr defaultColWidth="0" defaultRowHeight="13.2" zeroHeight="1"/>
  <cols>
    <col min="1" max="1" width="1.77734375" customWidth="1"/>
    <col min="2" max="2" width="29.21875" customWidth="1"/>
    <col min="3" max="3" width="57.77734375" customWidth="1"/>
    <col min="4" max="4" width="1.77734375" customWidth="1"/>
    <col min="5" max="16384" width="9.21875" hidden="1"/>
  </cols>
  <sheetData>
    <row r="1" spans="1:6" ht="13.8">
      <c r="A1" s="2"/>
      <c r="B1" s="16"/>
      <c r="C1" s="16"/>
      <c r="D1" s="16"/>
    </row>
    <row r="2" spans="1:6" s="2" customFormat="1" ht="17.25" customHeight="1">
      <c r="B2" s="617" t="s">
        <v>1200</v>
      </c>
      <c r="C2" s="613"/>
      <c r="D2" s="16"/>
    </row>
    <row r="3" spans="1:6" s="2" customFormat="1" ht="13.8">
      <c r="B3" s="16" t="str">
        <f ca="1">Project_Name &amp; ": " &amp; "Sheet " &amp; MID(CELL("Filename",Model!C1),FIND("]",CELL("Filename",Model!C1))+1,(LEN(CELL("Filename",Model!C1)))-(FIND("]",CELL("Filename",Model!C1)))+1)</f>
        <v>: Sheet Model</v>
      </c>
      <c r="C3" s="613"/>
      <c r="D3" s="16"/>
    </row>
    <row r="4" spans="1:6" ht="14.4" thickBot="1">
      <c r="B4" s="428"/>
      <c r="C4" s="428"/>
      <c r="D4" s="16"/>
      <c r="E4" s="428"/>
    </row>
    <row r="5" spans="1:6" ht="14.4" thickTop="1">
      <c r="B5" s="429"/>
      <c r="C5" s="429"/>
      <c r="D5" s="16"/>
      <c r="E5" s="429"/>
      <c r="F5" s="429"/>
    </row>
    <row r="6" spans="1:6" ht="13.8">
      <c r="B6" s="17" t="s">
        <v>10</v>
      </c>
      <c r="C6" s="18"/>
      <c r="D6" s="16"/>
    </row>
    <row r="7" spans="1:6" ht="13.8">
      <c r="B7" s="19" t="s">
        <v>11</v>
      </c>
      <c r="C7" s="20" t="str">
        <f>Project_Name</f>
        <v/>
      </c>
      <c r="D7" s="16"/>
    </row>
    <row r="8" spans="1:6" ht="13.8">
      <c r="B8" s="19" t="s">
        <v>12</v>
      </c>
      <c r="C8" s="21">
        <f ca="1">TODAY()</f>
        <v>46217</v>
      </c>
      <c r="D8" s="16"/>
    </row>
    <row r="9" spans="1:6" ht="13.8">
      <c r="B9" s="19" t="s">
        <v>13</v>
      </c>
      <c r="C9" s="20" t="s">
        <v>14</v>
      </c>
      <c r="D9" s="16"/>
    </row>
    <row r="10" spans="1:6" ht="13.8">
      <c r="B10" s="19" t="s">
        <v>15</v>
      </c>
      <c r="C10" s="20" t="s">
        <v>16</v>
      </c>
      <c r="D10" s="16"/>
    </row>
    <row r="11" spans="1:6" ht="13.8">
      <c r="B11" s="22" t="s">
        <v>17</v>
      </c>
      <c r="C11" s="20" t="str">
        <f ca="1">MID(CELL("filename",C11),SEARCH("[",CELL("filename",C11),1)+1,(SEARCH("]",CELL("filename",C11),1))-(SEARCH("[",CELL("filename",C11),1))-1)</f>
        <v>20210603 REAS Valuation Model v1.21.xlsm</v>
      </c>
      <c r="D11" s="16"/>
    </row>
    <row r="12" spans="1:6" ht="13.8">
      <c r="B12" s="22" t="s">
        <v>18</v>
      </c>
      <c r="C12" s="20" t="str">
        <f>C7&amp;" - Valuation - "&amp;TEXT(Val_Date,"DD-MMM-YYYY")</f>
        <v xml:space="preserve"> - Valuation - 30-Jun-2021</v>
      </c>
      <c r="D12" s="16"/>
    </row>
    <row r="13" spans="1:6" ht="13.8">
      <c r="B13" s="16"/>
      <c r="C13" s="16"/>
      <c r="D13" s="16"/>
    </row>
    <row r="14" spans="1:6" ht="13.8">
      <c r="B14" s="17" t="s">
        <v>19</v>
      </c>
      <c r="C14" s="18"/>
      <c r="D14" s="16"/>
    </row>
    <row r="15" spans="1:6" ht="13.8">
      <c r="B15" s="156" t="s">
        <v>20</v>
      </c>
      <c r="C15" s="20" t="s">
        <v>21</v>
      </c>
      <c r="D15" s="16"/>
    </row>
    <row r="16" spans="1:6" ht="13.8">
      <c r="B16" s="23" t="s">
        <v>22</v>
      </c>
      <c r="C16" s="20" t="s">
        <v>23</v>
      </c>
      <c r="D16" s="16"/>
    </row>
    <row r="17" spans="1:4" ht="13.8">
      <c r="B17" s="24" t="s">
        <v>24</v>
      </c>
      <c r="C17" s="20" t="s">
        <v>25</v>
      </c>
      <c r="D17" s="16"/>
    </row>
    <row r="18" spans="1:4" ht="13.8">
      <c r="B18" s="418" t="s">
        <v>26</v>
      </c>
      <c r="C18" s="20" t="s">
        <v>27</v>
      </c>
      <c r="D18" s="16"/>
    </row>
    <row r="19" spans="1:4" ht="13.8">
      <c r="B19" s="63" t="s">
        <v>28</v>
      </c>
      <c r="C19" s="20" t="s">
        <v>29</v>
      </c>
      <c r="D19" s="16"/>
    </row>
    <row r="20" spans="1:4" ht="13.8">
      <c r="B20" s="25" t="s">
        <v>30</v>
      </c>
      <c r="C20" s="20" t="s">
        <v>31</v>
      </c>
      <c r="D20" s="16"/>
    </row>
    <row r="21" spans="1:4" ht="13.8">
      <c r="B21" s="26" t="s">
        <v>32</v>
      </c>
      <c r="C21" s="20" t="s">
        <v>33</v>
      </c>
      <c r="D21" s="16"/>
    </row>
    <row r="22" spans="1:4" ht="13.8">
      <c r="B22" s="23" t="s">
        <v>34</v>
      </c>
      <c r="C22" s="27" t="s">
        <v>35</v>
      </c>
      <c r="D22" s="16"/>
    </row>
    <row r="23" spans="1:4" ht="13.8">
      <c r="B23" s="16"/>
      <c r="C23" s="16"/>
      <c r="D23" s="16"/>
    </row>
    <row r="24" spans="1:4" ht="13.8">
      <c r="B24" s="17" t="s">
        <v>36</v>
      </c>
      <c r="C24" s="18"/>
      <c r="D24" s="16"/>
    </row>
    <row r="25" spans="1:4" ht="13.8">
      <c r="B25" s="16"/>
      <c r="C25" s="16"/>
      <c r="D25" s="16"/>
    </row>
    <row r="26" spans="1:4" ht="13.8">
      <c r="B26" s="28" t="s">
        <v>37</v>
      </c>
      <c r="C26" s="29" t="s">
        <v>38</v>
      </c>
      <c r="D26" s="16"/>
    </row>
    <row r="27" spans="1:4" ht="13.8">
      <c r="A27" s="2"/>
      <c r="B27" s="156" t="s">
        <v>39</v>
      </c>
      <c r="C27" s="20" t="str">
        <f>IF(IP_Assumptions!C10="Sale Analysis",Contents!AG33,Contents!AG32)</f>
        <v>OP_Exec</v>
      </c>
      <c r="D27" s="16"/>
    </row>
    <row r="28" spans="1:4" ht="13.8">
      <c r="A28" s="2"/>
      <c r="B28" s="156" t="s">
        <v>39</v>
      </c>
      <c r="C28" s="20" t="s">
        <v>40</v>
      </c>
      <c r="D28" s="16"/>
    </row>
    <row r="29" spans="1:4" ht="13.8">
      <c r="A29" s="2"/>
      <c r="B29" s="156" t="s">
        <v>39</v>
      </c>
      <c r="C29" s="20" t="str">
        <f>Contents!AG35</f>
        <v>OP_DCF</v>
      </c>
      <c r="D29" s="16"/>
    </row>
    <row r="30" spans="1:4" ht="13.8">
      <c r="A30" s="2"/>
      <c r="B30" s="156" t="s">
        <v>39</v>
      </c>
      <c r="C30" s="20" t="str">
        <f>Contents!AG36</f>
        <v>OP_CAP</v>
      </c>
      <c r="D30" s="16"/>
    </row>
    <row r="31" spans="1:4" ht="13.8">
      <c r="A31" s="2"/>
      <c r="B31" s="156" t="s">
        <v>39</v>
      </c>
      <c r="C31" s="20" t="str">
        <f>Contents!AG37</f>
        <v>OP_Tenancy</v>
      </c>
      <c r="D31" s="16"/>
    </row>
    <row r="32" spans="1:4" ht="13.8">
      <c r="A32" s="2"/>
      <c r="B32" s="156" t="s">
        <v>39</v>
      </c>
      <c r="C32" s="20" t="str">
        <f>Contents!AG38</f>
        <v>OP_CashFlow_A</v>
      </c>
      <c r="D32" s="16"/>
    </row>
    <row r="33" spans="1:4" ht="13.8">
      <c r="A33" s="2"/>
      <c r="B33" s="156" t="s">
        <v>39</v>
      </c>
      <c r="C33" s="20" t="str">
        <f>Contents!AG39</f>
        <v>OP_CashFlow_M</v>
      </c>
      <c r="D33" s="16"/>
    </row>
    <row r="34" spans="1:4" ht="13.8">
      <c r="A34" s="2"/>
      <c r="B34" s="156" t="s">
        <v>39</v>
      </c>
      <c r="C34" s="20" t="str">
        <f>Contents!AG41</f>
        <v>OP_Analysis</v>
      </c>
      <c r="D34" s="16"/>
    </row>
    <row r="35" spans="1:4" ht="13.8">
      <c r="A35" s="2"/>
      <c r="B35" s="156" t="s">
        <v>39</v>
      </c>
      <c r="C35" s="20" t="str">
        <f>Contents!AG42</f>
        <v>OP_Rates</v>
      </c>
      <c r="D35" s="16"/>
    </row>
    <row r="36" spans="1:4" ht="13.8">
      <c r="A36" s="2"/>
      <c r="B36" s="156" t="s">
        <v>39</v>
      </c>
      <c r="C36" s="20" t="str">
        <f>Contents!AG44</f>
        <v>Blank_Sheet</v>
      </c>
      <c r="D36" s="16"/>
    </row>
    <row r="37" spans="1:4" ht="13.8">
      <c r="B37" s="16"/>
      <c r="C37" s="16"/>
      <c r="D37" s="16"/>
    </row>
    <row r="38" spans="1:4" ht="13.8">
      <c r="B38" s="30"/>
      <c r="C38" s="29" t="s">
        <v>41</v>
      </c>
      <c r="D38" s="16"/>
    </row>
    <row r="39" spans="1:4" ht="13.8">
      <c r="B39" s="16"/>
      <c r="C39" s="16"/>
      <c r="D39" s="16"/>
    </row>
    <row r="40" spans="1:4" ht="13.8">
      <c r="B40" s="17" t="s">
        <v>42</v>
      </c>
      <c r="C40" s="18"/>
      <c r="D40" s="16"/>
    </row>
    <row r="41" spans="1:4" ht="13.8">
      <c r="B41" s="165" t="str">
        <f>IF(IP_Schedule!B23="Inputs OK","OK","Error")</f>
        <v>OK</v>
      </c>
      <c r="C41" s="27" t="s">
        <v>43</v>
      </c>
      <c r="D41" s="16"/>
    </row>
    <row r="42" spans="1:4" ht="13.8">
      <c r="B42" s="165" t="str">
        <f ca="1">IF(MIN(IP_Schedule!$ET$17:$ET$18)&gt;=Model_End,"Ok","Error")</f>
        <v>Ok</v>
      </c>
      <c r="C42" s="20" t="s">
        <v>44</v>
      </c>
      <c r="D42" s="16"/>
    </row>
    <row r="43" spans="1:4" ht="13.8">
      <c r="B43" s="165" t="str">
        <f>DT_MR!D17</f>
        <v>Ok</v>
      </c>
      <c r="C43" s="20" t="s">
        <v>45</v>
      </c>
      <c r="D43" s="16"/>
    </row>
    <row r="44" spans="1:4" ht="13.8">
      <c r="B44" s="165" t="str">
        <f>DT_BLI!D17</f>
        <v>Ok</v>
      </c>
      <c r="C44" s="27" t="s">
        <v>46</v>
      </c>
      <c r="D44" s="16"/>
    </row>
    <row r="45" spans="1:4" ht="13.8">
      <c r="B45" s="165" t="str">
        <f>DT_OR!D17</f>
        <v>Ok</v>
      </c>
      <c r="C45" s="20" t="s">
        <v>47</v>
      </c>
      <c r="D45" s="16"/>
    </row>
    <row r="46" spans="1:4" ht="13.8">
      <c r="B46" s="165" t="str">
        <f>DT_NLC!D17</f>
        <v>Ok</v>
      </c>
      <c r="C46" s="20" t="s">
        <v>48</v>
      </c>
      <c r="D46" s="16"/>
    </row>
    <row r="47" spans="1:4" ht="13.8">
      <c r="B47" s="165" t="str">
        <f>DT_TI!D17</f>
        <v>Ok</v>
      </c>
      <c r="C47" s="20" t="s">
        <v>49</v>
      </c>
      <c r="D47" s="16"/>
    </row>
    <row r="48" spans="1:4" ht="13.8">
      <c r="B48" s="165" t="str">
        <f>DT_CU!D17</f>
        <v>Ok</v>
      </c>
      <c r="C48" s="20" t="s">
        <v>50</v>
      </c>
      <c r="D48" s="16"/>
    </row>
    <row r="49" spans="2:4" ht="13.8">
      <c r="B49" s="166" t="str">
        <f>DT_LUA!D17</f>
        <v>Ok</v>
      </c>
      <c r="C49" s="20" t="s">
        <v>51</v>
      </c>
      <c r="D49" s="16"/>
    </row>
    <row r="50" spans="2:4" ht="13.8">
      <c r="B50" s="166" t="str">
        <f>CF_Building!E210</f>
        <v>Ok</v>
      </c>
      <c r="C50" s="20" t="s">
        <v>52</v>
      </c>
      <c r="D50" s="16"/>
    </row>
    <row r="51" spans="2:4" ht="13.8">
      <c r="B51" s="166" t="str">
        <f ca="1">IF(COUNTIF(B41:B50,"Ok")=COUNTA(B41:B50),"Model Ok","Model Error")</f>
        <v>Model Ok</v>
      </c>
      <c r="C51" s="31" t="s">
        <v>53</v>
      </c>
      <c r="D51" s="16"/>
    </row>
    <row r="52" spans="2:4" ht="13.8">
      <c r="B52" s="16"/>
      <c r="C52" s="16"/>
      <c r="D52" s="16"/>
    </row>
    <row r="53" spans="2:4" ht="13.8">
      <c r="B53" s="16"/>
      <c r="C53" s="16"/>
      <c r="D53" s="16"/>
    </row>
    <row r="54" spans="2:4" ht="13.8">
      <c r="B54" s="16"/>
      <c r="C54" s="16"/>
      <c r="D54" s="16"/>
    </row>
    <row r="55" spans="2:4" ht="13.8">
      <c r="B55" s="16"/>
      <c r="C55" s="16"/>
      <c r="D55" s="16"/>
    </row>
    <row r="56" spans="2:4" ht="13.8">
      <c r="B56" s="16"/>
      <c r="C56" s="16"/>
      <c r="D56" s="16"/>
    </row>
    <row r="57" spans="2:4"/>
    <row r="58" spans="2:4"/>
    <row r="59" spans="2:4"/>
    <row r="60" spans="2:4"/>
    <row r="61" spans="2:4"/>
    <row r="62" spans="2:4"/>
    <row r="63" spans="2:4"/>
    <row r="64" spans="2: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spans="4:4"/>
    <row r="658" spans="4:4"/>
    <row r="659" spans="4:4"/>
    <row r="660" spans="4:4"/>
    <row r="661" spans="4:4"/>
    <row r="662" spans="4:4"/>
    <row r="663" spans="4:4"/>
    <row r="664" spans="4:4"/>
    <row r="665" spans="4:4"/>
    <row r="666" spans="4:4"/>
    <row r="667" spans="4:4"/>
    <row r="668" spans="4:4"/>
    <row r="669" spans="4:4">
      <c r="D669" s="10"/>
    </row>
    <row r="670" spans="4:4"/>
    <row r="671" spans="4:4"/>
    <row r="672" spans="4:4"/>
    <row r="673"/>
  </sheetData>
  <phoneticPr fontId="0" type="noConversion"/>
  <conditionalFormatting sqref="B51">
    <cfRule type="cellIs" dxfId="87" priority="1" stopIfTrue="1" operator="equal">
      <formula>"Model OK"</formula>
    </cfRule>
    <cfRule type="cellIs" dxfId="86" priority="2" stopIfTrue="1" operator="equal">
      <formula>"Model Error"</formula>
    </cfRule>
  </conditionalFormatting>
  <conditionalFormatting sqref="B41:B50">
    <cfRule type="cellIs" dxfId="85" priority="3" stopIfTrue="1" operator="equal">
      <formula>"OK"</formula>
    </cfRule>
    <cfRule type="cellIs" dxfId="84" priority="4" stopIfTrue="1" operator="equal">
      <formula>"Error"</formula>
    </cfRule>
  </conditionalFormatting>
  <dataValidations disablePrompts="1" count="1">
    <dataValidation type="list" allowBlank="1" showInputMessage="1" showErrorMessage="1" sqref="B27:B36" xr:uid="{00000000-0002-0000-0100-000000000000}">
      <formula1>"Yes,No"</formula1>
    </dataValidation>
  </dataValidations>
  <pageMargins left="0.74803149606299213" right="0.74803149606299213" top="0.98425196850393704" bottom="0.98425196850393704" header="0.51181102362204722" footer="0.51181102362204722"/>
  <pageSetup paperSize="9" scale="99" orientation="portrait" r:id="rId1"/>
  <headerFooter alignWithMargins="0"/>
  <drawing r:id="rId2"/>
  <legacyDrawing r:id="rId3"/>
  <controls>
    <mc:AlternateContent xmlns:mc="http://schemas.openxmlformats.org/markup-compatibility/2006">
      <mc:Choice Requires="x14">
        <control shapeId="11266" r:id="rId4" name="CommandButton1">
          <controlPr defaultSize="0" autoLine="0" r:id="rId5">
            <anchor moveWithCells="1" sizeWithCells="1">
              <from>
                <xdr:col>1</xdr:col>
                <xdr:colOff>30480</xdr:colOff>
                <xdr:row>37</xdr:row>
                <xdr:rowOff>15240</xdr:rowOff>
              </from>
              <to>
                <xdr:col>1</xdr:col>
                <xdr:colOff>1943100</xdr:colOff>
                <xdr:row>37</xdr:row>
                <xdr:rowOff>152400</xdr:rowOff>
              </to>
            </anchor>
          </controlPr>
        </control>
      </mc:Choice>
      <mc:Fallback>
        <control shapeId="11266"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0" tint="-0.14999847407452621"/>
  </sheetPr>
  <dimension ref="A1:AH671"/>
  <sheetViews>
    <sheetView showGridLines="0" zoomScale="85" zoomScaleNormal="85" workbookViewId="0">
      <pane ySplit="3" topLeftCell="A4" activePane="bottomLeft" state="frozen"/>
      <selection pane="bottomLeft" activeCell="B2" sqref="B2"/>
    </sheetView>
  </sheetViews>
  <sheetFormatPr defaultColWidth="0" defaultRowHeight="13.8" zeroHeight="1"/>
  <cols>
    <col min="1" max="1" width="2.5546875" style="16" customWidth="1"/>
    <col min="2" max="2" width="2.21875" style="16" customWidth="1"/>
    <col min="3" max="5" width="5.21875" style="16" customWidth="1"/>
    <col min="6" max="7" width="2.21875" style="16" customWidth="1"/>
    <col min="8" max="10" width="5.21875" style="16" customWidth="1"/>
    <col min="11" max="12" width="2.21875" style="16" customWidth="1"/>
    <col min="13" max="15" width="5.21875" style="16" customWidth="1"/>
    <col min="16" max="17" width="2.21875" style="16" customWidth="1"/>
    <col min="18" max="20" width="5.21875" style="16" customWidth="1"/>
    <col min="21" max="22" width="2.21875" style="16" customWidth="1"/>
    <col min="23" max="25" width="5.21875" style="16" customWidth="1"/>
    <col min="26" max="27" width="2.21875" style="16" customWidth="1"/>
    <col min="28" max="30" width="5.21875" style="16" customWidth="1"/>
    <col min="31" max="31" width="2.21875" style="16" customWidth="1"/>
    <col min="32" max="32" width="3.77734375" style="16" customWidth="1"/>
    <col min="33" max="33" width="29.77734375" style="16" customWidth="1"/>
    <col min="34" max="34" width="39.77734375" style="16" customWidth="1"/>
    <col min="35" max="35" width="3.77734375" style="16" customWidth="1"/>
    <col min="36" max="16384" width="0" style="16" hidden="1"/>
  </cols>
  <sheetData>
    <row r="1" spans="1:34"/>
    <row r="2" spans="1:34" ht="17.25" customHeight="1">
      <c r="B2" s="617" t="s">
        <v>1200</v>
      </c>
      <c r="C2" s="613"/>
      <c r="D2" s="612"/>
      <c r="E2" s="613"/>
      <c r="F2" s="612"/>
      <c r="G2" s="613"/>
      <c r="H2" s="612"/>
      <c r="I2" s="613"/>
      <c r="J2" s="612"/>
      <c r="K2" s="613"/>
      <c r="L2" s="612"/>
      <c r="M2" s="613"/>
      <c r="N2" s="612"/>
      <c r="O2" s="613"/>
      <c r="P2" s="612"/>
      <c r="Q2" s="613"/>
      <c r="R2" s="612"/>
      <c r="S2" s="613"/>
      <c r="T2" s="612"/>
      <c r="U2" s="613"/>
      <c r="V2" s="612"/>
      <c r="W2" s="613"/>
      <c r="X2" s="612"/>
      <c r="Y2" s="613"/>
      <c r="Z2" s="612"/>
      <c r="AA2" s="613"/>
      <c r="AB2" s="612"/>
      <c r="AC2" s="613"/>
      <c r="AD2" s="612"/>
      <c r="AE2" s="613"/>
      <c r="AF2" s="612"/>
      <c r="AG2" s="613"/>
      <c r="AH2" s="612"/>
    </row>
    <row r="3" spans="1:34">
      <c r="B3" s="16" t="str">
        <f ca="1">Project_Name &amp; ": " &amp; "Sheet " &amp; MID(CELL("Filename",Contents!C1),FIND("]",CELL("Filename",Contents!C1))+1,(LEN(CELL("Filename",Contents!C1)))-(FIND("]",CELL("Filename",Contents!C1)))+1)</f>
        <v>: Sheet Contents</v>
      </c>
      <c r="C3" s="613"/>
      <c r="E3" s="613"/>
      <c r="G3" s="613"/>
      <c r="I3" s="613"/>
      <c r="K3" s="613"/>
      <c r="M3" s="613"/>
      <c r="O3" s="613"/>
      <c r="Q3" s="613"/>
      <c r="S3" s="613"/>
      <c r="U3" s="613"/>
      <c r="W3" s="613"/>
      <c r="Y3" s="613"/>
      <c r="AA3" s="613"/>
      <c r="AC3" s="613"/>
      <c r="AE3" s="613"/>
      <c r="AG3" s="613"/>
    </row>
    <row r="4" spans="1:34" ht="14.4" thickBot="1">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row>
    <row r="5" spans="1:34" ht="14.4" thickTop="1">
      <c r="B5" s="429"/>
    </row>
    <row r="6" spans="1:34">
      <c r="B6" s="17" t="s">
        <v>54</v>
      </c>
      <c r="C6" s="17"/>
      <c r="D6" s="17"/>
      <c r="E6" s="17"/>
      <c r="F6" s="17"/>
      <c r="G6" s="17"/>
      <c r="H6" s="17"/>
      <c r="I6" s="17"/>
      <c r="J6" s="17"/>
      <c r="K6" s="17"/>
      <c r="L6" s="17"/>
      <c r="M6" s="17"/>
      <c r="N6" s="17"/>
      <c r="O6" s="17"/>
      <c r="P6" s="17"/>
      <c r="Q6" s="17"/>
      <c r="R6" s="17"/>
      <c r="S6" s="18"/>
      <c r="T6" s="18"/>
      <c r="U6" s="18"/>
      <c r="V6" s="18"/>
      <c r="W6" s="18"/>
      <c r="X6" s="18"/>
      <c r="Y6" s="18"/>
      <c r="Z6" s="18"/>
      <c r="AA6" s="18"/>
      <c r="AB6" s="18"/>
      <c r="AC6" s="18"/>
      <c r="AD6" s="18"/>
      <c r="AE6" s="18"/>
      <c r="AF6" s="18"/>
      <c r="AG6" s="18"/>
      <c r="AH6" s="18"/>
    </row>
    <row r="7" spans="1:34">
      <c r="A7" s="16">
        <v>1</v>
      </c>
    </row>
    <row r="8" spans="1:34">
      <c r="B8" s="109" t="s">
        <v>55</v>
      </c>
      <c r="C8" s="1211"/>
      <c r="D8" s="1211"/>
      <c r="E8" s="1211"/>
      <c r="F8" s="112"/>
      <c r="G8" s="109" t="s">
        <v>56</v>
      </c>
      <c r="H8" s="1211"/>
      <c r="I8" s="1211"/>
      <c r="J8" s="1211"/>
      <c r="K8" s="112"/>
      <c r="L8" s="109" t="s">
        <v>57</v>
      </c>
      <c r="M8" s="1211"/>
      <c r="N8" s="1211"/>
      <c r="O8" s="1211"/>
      <c r="P8" s="112"/>
      <c r="Q8" s="109" t="s">
        <v>58</v>
      </c>
      <c r="R8" s="1211"/>
      <c r="S8" s="1211"/>
      <c r="T8" s="1211"/>
      <c r="U8" s="112"/>
      <c r="V8" s="109" t="s">
        <v>59</v>
      </c>
      <c r="W8" s="1211"/>
      <c r="X8" s="1211"/>
      <c r="Y8" s="1211"/>
      <c r="Z8" s="112"/>
      <c r="AA8" s="109" t="s">
        <v>60</v>
      </c>
      <c r="AB8" s="1211"/>
      <c r="AC8" s="1211"/>
      <c r="AD8" s="1211"/>
      <c r="AE8" s="112"/>
      <c r="AG8" s="32" t="s">
        <v>38</v>
      </c>
      <c r="AH8" s="32" t="s">
        <v>61</v>
      </c>
    </row>
    <row r="9" spans="1:34">
      <c r="B9" s="33"/>
      <c r="C9" s="34"/>
      <c r="D9" s="34"/>
      <c r="E9" s="34"/>
      <c r="F9" s="35"/>
      <c r="G9" s="36"/>
      <c r="H9" s="34"/>
      <c r="I9" s="34"/>
      <c r="J9" s="34"/>
      <c r="K9" s="33"/>
      <c r="L9" s="36"/>
      <c r="M9" s="34"/>
      <c r="N9" s="34"/>
      <c r="O9" s="34"/>
      <c r="P9" s="33"/>
      <c r="Q9" s="36"/>
      <c r="R9" s="33"/>
      <c r="S9" s="33"/>
      <c r="T9" s="33"/>
      <c r="U9" s="33"/>
      <c r="V9" s="36"/>
      <c r="W9" s="34"/>
      <c r="X9" s="34"/>
      <c r="Y9" s="34"/>
      <c r="Z9" s="33"/>
      <c r="AA9" s="36"/>
      <c r="AB9" s="34"/>
      <c r="AC9" s="34"/>
      <c r="AD9" s="34"/>
      <c r="AE9" s="33"/>
      <c r="AG9" s="1212" t="s">
        <v>62</v>
      </c>
      <c r="AH9" s="1213"/>
    </row>
    <row r="10" spans="1:34" ht="12.75" customHeight="1">
      <c r="B10" s="37"/>
      <c r="C10" s="1201" t="str">
        <f ca="1">HYPERLINK("[" &amp; File_Name &amp; "]" &amp; AG10 &amp; "!A1",AG10)</f>
        <v>Model</v>
      </c>
      <c r="D10" s="1202"/>
      <c r="E10" s="1203"/>
      <c r="F10" s="38"/>
      <c r="G10" s="39"/>
      <c r="H10" s="1201" t="str">
        <f ca="1">HYPERLINK("[" &amp; File_Name &amp; "]" &amp; AG13 &amp; "!A1",AG13)</f>
        <v>IP_Assumptions</v>
      </c>
      <c r="I10" s="1202"/>
      <c r="J10" s="1203"/>
      <c r="K10" s="40"/>
      <c r="L10" s="39"/>
      <c r="M10" s="1201" t="str">
        <f ca="1">HYPERLINK("[" &amp; File_Name &amp; "]" &amp; AG17 &amp; "!A1",AG17)</f>
        <v>CF_Building</v>
      </c>
      <c r="N10" s="1202"/>
      <c r="O10" s="1203"/>
      <c r="P10" s="40"/>
      <c r="Q10" s="41"/>
      <c r="R10" s="42"/>
      <c r="S10" s="42"/>
      <c r="T10" s="42"/>
      <c r="U10" s="42"/>
      <c r="V10" s="43"/>
      <c r="W10" s="1201" t="str">
        <f ca="1">HYPERLINK("[" &amp; File_Name &amp; "]" &amp; AG29 &amp; "!A1",AG29)</f>
        <v>Calc_DCF</v>
      </c>
      <c r="X10" s="1202"/>
      <c r="Y10" s="1203"/>
      <c r="Z10" s="40"/>
      <c r="AA10" s="43"/>
      <c r="AB10" s="1201" t="str">
        <f ca="1">HYPERLINK("[" &amp; File_Name &amp; "]" &amp; AG32 &amp; "!A1",AG32)</f>
        <v>OP_Exec</v>
      </c>
      <c r="AC10" s="1202"/>
      <c r="AD10" s="1203"/>
      <c r="AE10" s="40"/>
      <c r="AG10" s="44" t="s">
        <v>63</v>
      </c>
      <c r="AH10" s="20" t="s">
        <v>64</v>
      </c>
    </row>
    <row r="11" spans="1:34">
      <c r="B11" s="37"/>
      <c r="C11" s="1204"/>
      <c r="D11" s="1205"/>
      <c r="E11" s="1206"/>
      <c r="F11" s="45"/>
      <c r="G11" s="43"/>
      <c r="H11" s="1204"/>
      <c r="I11" s="1205"/>
      <c r="J11" s="1206"/>
      <c r="K11" s="40"/>
      <c r="L11" s="43"/>
      <c r="M11" s="1204"/>
      <c r="N11" s="1205"/>
      <c r="O11" s="1206"/>
      <c r="P11" s="40"/>
      <c r="Q11" s="41"/>
      <c r="R11" s="42"/>
      <c r="S11" s="42"/>
      <c r="T11" s="42"/>
      <c r="U11" s="42"/>
      <c r="V11" s="43"/>
      <c r="W11" s="1204"/>
      <c r="X11" s="1205"/>
      <c r="Y11" s="1206"/>
      <c r="Z11" s="40"/>
      <c r="AA11" s="43"/>
      <c r="AB11" s="1204"/>
      <c r="AC11" s="1205"/>
      <c r="AD11" s="1206"/>
      <c r="AE11" s="40"/>
      <c r="AG11" s="44" t="s">
        <v>61</v>
      </c>
      <c r="AH11" s="20" t="s">
        <v>65</v>
      </c>
    </row>
    <row r="12" spans="1:34">
      <c r="B12" s="37"/>
      <c r="C12" s="1207"/>
      <c r="D12" s="1208"/>
      <c r="E12" s="1209"/>
      <c r="F12" s="45"/>
      <c r="G12" s="43"/>
      <c r="H12" s="1207"/>
      <c r="I12" s="1208"/>
      <c r="J12" s="1209"/>
      <c r="K12" s="40"/>
      <c r="L12" s="43"/>
      <c r="M12" s="1207"/>
      <c r="N12" s="1208"/>
      <c r="O12" s="1209"/>
      <c r="P12" s="40"/>
      <c r="Q12" s="41"/>
      <c r="R12" s="42"/>
      <c r="S12" s="42"/>
      <c r="T12" s="42"/>
      <c r="U12" s="42"/>
      <c r="V12" s="43"/>
      <c r="W12" s="1207"/>
      <c r="X12" s="1208"/>
      <c r="Y12" s="1209"/>
      <c r="Z12" s="40"/>
      <c r="AA12" s="43"/>
      <c r="AB12" s="1207"/>
      <c r="AC12" s="1208"/>
      <c r="AD12" s="1209"/>
      <c r="AE12" s="40"/>
      <c r="AG12" s="1212" t="s">
        <v>66</v>
      </c>
      <c r="AH12" s="1213"/>
    </row>
    <row r="13" spans="1:34">
      <c r="B13" s="42"/>
      <c r="C13" s="33"/>
      <c r="D13" s="35"/>
      <c r="E13" s="33"/>
      <c r="F13" s="37"/>
      <c r="G13" s="41"/>
      <c r="H13" s="33"/>
      <c r="I13" s="33"/>
      <c r="J13" s="33"/>
      <c r="K13" s="42"/>
      <c r="L13" s="41"/>
      <c r="M13" s="33"/>
      <c r="N13" s="33"/>
      <c r="O13" s="33"/>
      <c r="P13" s="42"/>
      <c r="Q13" s="41"/>
      <c r="R13" s="42"/>
      <c r="S13" s="42"/>
      <c r="T13" s="42"/>
      <c r="U13" s="42"/>
      <c r="V13" s="41"/>
      <c r="W13" s="33"/>
      <c r="X13" s="33"/>
      <c r="Y13" s="33"/>
      <c r="Z13" s="42"/>
      <c r="AA13" s="41"/>
      <c r="AB13" s="33"/>
      <c r="AC13" s="33"/>
      <c r="AD13" s="33"/>
      <c r="AE13" s="42"/>
      <c r="AG13" s="44" t="s">
        <v>67</v>
      </c>
      <c r="AH13" s="20" t="s">
        <v>68</v>
      </c>
    </row>
    <row r="14" spans="1:34">
      <c r="B14" s="42"/>
      <c r="C14" s="46"/>
      <c r="D14" s="46"/>
      <c r="E14" s="34"/>
      <c r="F14" s="35"/>
      <c r="G14" s="36"/>
      <c r="H14" s="46"/>
      <c r="I14" s="46"/>
      <c r="J14" s="46"/>
      <c r="K14" s="42"/>
      <c r="L14" s="41"/>
      <c r="M14" s="33"/>
      <c r="N14" s="33"/>
      <c r="O14" s="33"/>
      <c r="P14" s="42"/>
      <c r="Q14" s="41"/>
      <c r="R14" s="42"/>
      <c r="S14" s="42"/>
      <c r="T14" s="42"/>
      <c r="U14" s="42"/>
      <c r="V14" s="41"/>
      <c r="W14" s="46"/>
      <c r="X14" s="46"/>
      <c r="Y14" s="46"/>
      <c r="Z14" s="42"/>
      <c r="AA14" s="41"/>
      <c r="AB14" s="46"/>
      <c r="AC14" s="46"/>
      <c r="AD14" s="46"/>
      <c r="AE14" s="42"/>
      <c r="AG14" s="44" t="s">
        <v>69</v>
      </c>
      <c r="AH14" s="20" t="s">
        <v>70</v>
      </c>
    </row>
    <row r="15" spans="1:34" ht="12.75" customHeight="1">
      <c r="B15" s="37"/>
      <c r="C15" s="1201" t="str">
        <f ca="1">HYPERLINK("[" &amp; File_Name &amp; "]" &amp; AG11 &amp; "!A1",AG11)</f>
        <v>Contents</v>
      </c>
      <c r="D15" s="1202"/>
      <c r="E15" s="1203"/>
      <c r="F15" s="45"/>
      <c r="G15" s="43"/>
      <c r="H15" s="1201" t="str">
        <f ca="1">HYPERLINK("[" &amp; File_Name &amp; "]" &amp; AG14 &amp; "!A1",AG14)</f>
        <v>IP_Outgoings</v>
      </c>
      <c r="I15" s="1202"/>
      <c r="J15" s="1203"/>
      <c r="K15" s="40"/>
      <c r="L15" s="41"/>
      <c r="M15" s="33"/>
      <c r="N15" s="33"/>
      <c r="O15" s="33"/>
      <c r="P15" s="42"/>
      <c r="Q15" s="41"/>
      <c r="R15" s="42"/>
      <c r="S15" s="42"/>
      <c r="T15" s="42"/>
      <c r="U15" s="42"/>
      <c r="V15" s="43"/>
      <c r="W15" s="1201" t="str">
        <f ca="1">HYPERLINK("[" &amp; File_Name &amp; "]" &amp; AG30 &amp; "!A1",AG30)</f>
        <v>Calc_Cap</v>
      </c>
      <c r="X15" s="1202"/>
      <c r="Y15" s="1203"/>
      <c r="Z15" s="40"/>
      <c r="AA15" s="43"/>
      <c r="AB15" s="1201" t="str">
        <f ca="1">HYPERLINK("[" &amp; File_Name &amp; "]" &amp; AG33 &amp; "!A1",AG33)</f>
        <v>OP_Sales</v>
      </c>
      <c r="AC15" s="1202"/>
      <c r="AD15" s="1203"/>
      <c r="AE15" s="40"/>
      <c r="AG15" s="44" t="s">
        <v>71</v>
      </c>
      <c r="AH15" s="20" t="s">
        <v>72</v>
      </c>
    </row>
    <row r="16" spans="1:34" ht="14.4" thickBot="1">
      <c r="B16" s="37"/>
      <c r="C16" s="1204"/>
      <c r="D16" s="1205"/>
      <c r="E16" s="1206"/>
      <c r="F16" s="45"/>
      <c r="G16" s="43"/>
      <c r="H16" s="1204"/>
      <c r="I16" s="1205"/>
      <c r="J16" s="1206"/>
      <c r="K16" s="40"/>
      <c r="L16" s="41"/>
      <c r="M16" s="33"/>
      <c r="N16" s="33"/>
      <c r="O16" s="33"/>
      <c r="P16" s="42"/>
      <c r="Q16" s="41"/>
      <c r="R16" s="42"/>
      <c r="S16" s="42"/>
      <c r="T16" s="42"/>
      <c r="U16" s="42"/>
      <c r="V16" s="39"/>
      <c r="W16" s="1204"/>
      <c r="X16" s="1205"/>
      <c r="Y16" s="1206"/>
      <c r="Z16" s="40"/>
      <c r="AA16" s="43"/>
      <c r="AB16" s="1204"/>
      <c r="AC16" s="1205"/>
      <c r="AD16" s="1206"/>
      <c r="AE16" s="40"/>
      <c r="AG16" s="1212" t="s">
        <v>73</v>
      </c>
      <c r="AH16" s="1213"/>
    </row>
    <row r="17" spans="2:34">
      <c r="B17" s="37"/>
      <c r="C17" s="1207"/>
      <c r="D17" s="1208"/>
      <c r="E17" s="1209"/>
      <c r="F17" s="45"/>
      <c r="G17" s="43"/>
      <c r="H17" s="1207"/>
      <c r="I17" s="1208"/>
      <c r="J17" s="1209"/>
      <c r="K17" s="40"/>
      <c r="L17" s="41"/>
      <c r="M17" s="33"/>
      <c r="N17" s="33"/>
      <c r="O17" s="33"/>
      <c r="P17" s="42"/>
      <c r="Q17" s="41"/>
      <c r="R17" s="42"/>
      <c r="S17" s="42"/>
      <c r="T17" s="42"/>
      <c r="U17" s="37"/>
      <c r="V17" s="47"/>
      <c r="W17" s="1207"/>
      <c r="X17" s="1208"/>
      <c r="Y17" s="1209"/>
      <c r="Z17" s="40"/>
      <c r="AA17" s="43"/>
      <c r="AB17" s="1207"/>
      <c r="AC17" s="1208"/>
      <c r="AD17" s="1209"/>
      <c r="AE17" s="40"/>
      <c r="AG17" s="44" t="s">
        <v>74</v>
      </c>
      <c r="AH17" s="20" t="s">
        <v>75</v>
      </c>
    </row>
    <row r="18" spans="2:34">
      <c r="B18" s="42"/>
      <c r="C18" s="33"/>
      <c r="D18" s="33"/>
      <c r="E18" s="33"/>
      <c r="F18" s="37"/>
      <c r="G18" s="41"/>
      <c r="H18" s="33"/>
      <c r="I18" s="33"/>
      <c r="J18" s="33"/>
      <c r="K18" s="42"/>
      <c r="L18" s="41"/>
      <c r="M18" s="33"/>
      <c r="N18" s="33"/>
      <c r="O18" s="33"/>
      <c r="P18" s="42"/>
      <c r="Q18" s="41"/>
      <c r="R18" s="42"/>
      <c r="S18" s="42"/>
      <c r="T18" s="42"/>
      <c r="U18" s="37"/>
      <c r="V18" s="48"/>
      <c r="W18" s="33"/>
      <c r="X18" s="33"/>
      <c r="Y18" s="33"/>
      <c r="Z18" s="42"/>
      <c r="AA18" s="41"/>
      <c r="AB18" s="33"/>
      <c r="AC18" s="33"/>
      <c r="AD18" s="33"/>
      <c r="AE18" s="42"/>
      <c r="AG18" s="44" t="s">
        <v>76</v>
      </c>
      <c r="AH18" s="20" t="s">
        <v>77</v>
      </c>
    </row>
    <row r="19" spans="2:34">
      <c r="B19" s="42"/>
      <c r="C19" s="46"/>
      <c r="D19" s="46"/>
      <c r="E19" s="46"/>
      <c r="F19" s="37"/>
      <c r="G19" s="41"/>
      <c r="H19" s="46"/>
      <c r="I19" s="46"/>
      <c r="J19" s="46"/>
      <c r="K19" s="42"/>
      <c r="L19" s="41"/>
      <c r="M19" s="33"/>
      <c r="N19" s="33"/>
      <c r="O19" s="33"/>
      <c r="P19" s="42"/>
      <c r="Q19" s="41"/>
      <c r="R19" s="46"/>
      <c r="S19" s="46"/>
      <c r="T19" s="46"/>
      <c r="U19" s="37"/>
      <c r="V19" s="48"/>
      <c r="W19" s="42"/>
      <c r="X19" s="42"/>
      <c r="Y19" s="42"/>
      <c r="Z19" s="42"/>
      <c r="AA19" s="41"/>
      <c r="AB19" s="46"/>
      <c r="AC19" s="46"/>
      <c r="AD19" s="46"/>
      <c r="AE19" s="42"/>
      <c r="AG19" s="1212" t="s">
        <v>58</v>
      </c>
      <c r="AH19" s="1213"/>
    </row>
    <row r="20" spans="2:34" ht="12.75" customHeight="1">
      <c r="B20" s="37"/>
      <c r="C20" s="46"/>
      <c r="D20" s="46"/>
      <c r="E20" s="46"/>
      <c r="F20" s="37"/>
      <c r="G20" s="43"/>
      <c r="H20" s="1201" t="str">
        <f ca="1">HYPERLINK("[" &amp; File_Name &amp; "]" &amp; AG15 &amp; "!A1",AG15)</f>
        <v>IP_Schedule</v>
      </c>
      <c r="I20" s="1202"/>
      <c r="J20" s="1203"/>
      <c r="K20" s="40"/>
      <c r="L20" s="43"/>
      <c r="M20" s="1201" t="str">
        <f ca="1">HYPERLINK("[" &amp; File_Name &amp; "]" &amp; AG18 &amp; "!A1",AG18)</f>
        <v>CF_Tenant</v>
      </c>
      <c r="N20" s="1202"/>
      <c r="O20" s="1203"/>
      <c r="P20" s="40"/>
      <c r="Q20" s="43"/>
      <c r="R20" s="1201" t="str">
        <f ca="1">HYPERLINK("[" &amp; File_Name &amp; "]" &amp; AG20 &amp; "!A1",AG20)</f>
        <v>DT_BLI</v>
      </c>
      <c r="S20" s="1202"/>
      <c r="T20" s="1203"/>
      <c r="U20" s="45"/>
      <c r="V20" s="48"/>
      <c r="W20" s="42"/>
      <c r="X20" s="42"/>
      <c r="Y20" s="42"/>
      <c r="Z20" s="42"/>
      <c r="AA20" s="43"/>
      <c r="AB20" s="1201" t="str">
        <f ca="1">HYPERLINK("[" &amp; File_Name &amp; "]" &amp; AG34 &amp; "!A1",AG34)</f>
        <v>OP_Assump</v>
      </c>
      <c r="AC20" s="1202"/>
      <c r="AD20" s="1203"/>
      <c r="AE20" s="40"/>
      <c r="AG20" s="44" t="s">
        <v>78</v>
      </c>
      <c r="AH20" s="20" t="s">
        <v>79</v>
      </c>
    </row>
    <row r="21" spans="2:34" ht="14.4" thickBot="1">
      <c r="B21" s="37"/>
      <c r="C21" s="46"/>
      <c r="D21" s="46"/>
      <c r="E21" s="46"/>
      <c r="F21" s="37"/>
      <c r="G21" s="43"/>
      <c r="H21" s="1204"/>
      <c r="I21" s="1205"/>
      <c r="J21" s="1206"/>
      <c r="K21" s="49"/>
      <c r="L21" s="50"/>
      <c r="M21" s="1204"/>
      <c r="N21" s="1205"/>
      <c r="O21" s="1206"/>
      <c r="P21" s="49"/>
      <c r="Q21" s="50"/>
      <c r="R21" s="1204"/>
      <c r="S21" s="1205"/>
      <c r="T21" s="1206"/>
      <c r="U21" s="51"/>
      <c r="V21" s="48"/>
      <c r="W21" s="42"/>
      <c r="X21" s="42"/>
      <c r="Y21" s="42"/>
      <c r="Z21" s="42"/>
      <c r="AA21" s="43"/>
      <c r="AB21" s="1204"/>
      <c r="AC21" s="1205"/>
      <c r="AD21" s="1206"/>
      <c r="AE21" s="40"/>
      <c r="AG21" s="44" t="s">
        <v>80</v>
      </c>
      <c r="AH21" s="20" t="s">
        <v>81</v>
      </c>
    </row>
    <row r="22" spans="2:34">
      <c r="B22" s="37"/>
      <c r="C22" s="46"/>
      <c r="D22" s="46"/>
      <c r="E22" s="46"/>
      <c r="F22" s="37"/>
      <c r="G22" s="43"/>
      <c r="H22" s="1207"/>
      <c r="I22" s="1208"/>
      <c r="J22" s="1209"/>
      <c r="K22" s="40"/>
      <c r="L22" s="43"/>
      <c r="M22" s="1207"/>
      <c r="N22" s="1208"/>
      <c r="O22" s="1209"/>
      <c r="P22" s="52"/>
      <c r="Q22" s="53"/>
      <c r="R22" s="1207"/>
      <c r="S22" s="1208"/>
      <c r="T22" s="1209"/>
      <c r="U22" s="53"/>
      <c r="V22" s="48"/>
      <c r="W22" s="42"/>
      <c r="X22" s="42"/>
      <c r="Y22" s="42"/>
      <c r="Z22" s="42"/>
      <c r="AA22" s="43"/>
      <c r="AB22" s="1207"/>
      <c r="AC22" s="1208"/>
      <c r="AD22" s="1209"/>
      <c r="AE22" s="40"/>
      <c r="AG22" s="44" t="s">
        <v>82</v>
      </c>
      <c r="AH22" s="20" t="s">
        <v>83</v>
      </c>
    </row>
    <row r="23" spans="2:34">
      <c r="B23" s="42"/>
      <c r="C23" s="46"/>
      <c r="D23" s="46"/>
      <c r="E23" s="46"/>
      <c r="F23" s="37"/>
      <c r="G23" s="41"/>
      <c r="H23" s="33"/>
      <c r="I23" s="33"/>
      <c r="J23" s="42"/>
      <c r="K23" s="42"/>
      <c r="L23" s="41"/>
      <c r="M23" s="33"/>
      <c r="N23" s="33"/>
      <c r="O23" s="33"/>
      <c r="P23" s="54"/>
      <c r="Q23" s="40"/>
      <c r="R23" s="33"/>
      <c r="S23" s="33"/>
      <c r="T23" s="33"/>
      <c r="U23" s="37"/>
      <c r="V23" s="48"/>
      <c r="W23" s="42"/>
      <c r="X23" s="42"/>
      <c r="Y23" s="42"/>
      <c r="Z23" s="42"/>
      <c r="AA23" s="41"/>
      <c r="AB23" s="33"/>
      <c r="AC23" s="33"/>
      <c r="AD23" s="33"/>
      <c r="AE23" s="42"/>
      <c r="AG23" s="44" t="s">
        <v>84</v>
      </c>
      <c r="AH23" s="20" t="s">
        <v>85</v>
      </c>
    </row>
    <row r="24" spans="2:34">
      <c r="B24" s="42"/>
      <c r="C24" s="46"/>
      <c r="D24" s="46"/>
      <c r="E24" s="46"/>
      <c r="F24" s="37"/>
      <c r="G24" s="41"/>
      <c r="H24" s="42"/>
      <c r="I24" s="42"/>
      <c r="J24" s="42"/>
      <c r="K24" s="42"/>
      <c r="L24" s="41"/>
      <c r="M24" s="42"/>
      <c r="N24" s="42"/>
      <c r="O24" s="42"/>
      <c r="P24" s="54"/>
      <c r="Q24" s="40"/>
      <c r="R24" s="46"/>
      <c r="S24" s="46"/>
      <c r="T24" s="46"/>
      <c r="U24" s="37"/>
      <c r="V24" s="48"/>
      <c r="W24" s="42"/>
      <c r="X24" s="42"/>
      <c r="Y24" s="42"/>
      <c r="Z24" s="42"/>
      <c r="AA24" s="41"/>
      <c r="AB24" s="46"/>
      <c r="AC24" s="46"/>
      <c r="AD24" s="46"/>
      <c r="AE24" s="42"/>
      <c r="AG24" s="44" t="s">
        <v>86</v>
      </c>
      <c r="AH24" s="20" t="s">
        <v>87</v>
      </c>
    </row>
    <row r="25" spans="2:34" ht="12.75" customHeight="1">
      <c r="B25" s="42"/>
      <c r="C25" s="42"/>
      <c r="D25" s="42"/>
      <c r="E25" s="42"/>
      <c r="F25" s="37"/>
      <c r="G25" s="41"/>
      <c r="H25" s="42"/>
      <c r="I25" s="42"/>
      <c r="J25" s="42"/>
      <c r="K25" s="42"/>
      <c r="L25" s="41"/>
      <c r="M25" s="42"/>
      <c r="N25" s="42"/>
      <c r="O25" s="42"/>
      <c r="P25" s="54"/>
      <c r="Q25" s="45"/>
      <c r="R25" s="1201" t="str">
        <f ca="1">HYPERLINK("[" &amp; File_Name &amp; "]" &amp; AG21 &amp; "!A1",AG21)</f>
        <v>DT_OR</v>
      </c>
      <c r="S25" s="1202"/>
      <c r="T25" s="1203"/>
      <c r="U25" s="45"/>
      <c r="V25" s="48"/>
      <c r="W25" s="42"/>
      <c r="X25" s="42"/>
      <c r="Y25" s="42"/>
      <c r="Z25" s="42"/>
      <c r="AA25" s="43"/>
      <c r="AB25" s="1201" t="str">
        <f ca="1">HYPERLINK("[" &amp; File_Name &amp; "]" &amp; AG35 &amp; "!A1",AG35)</f>
        <v>OP_DCF</v>
      </c>
      <c r="AC25" s="1202"/>
      <c r="AD25" s="1203"/>
      <c r="AE25" s="40"/>
      <c r="AG25" s="44" t="s">
        <v>88</v>
      </c>
      <c r="AH25" s="20" t="s">
        <v>89</v>
      </c>
    </row>
    <row r="26" spans="2:34" ht="14.4" thickBot="1">
      <c r="B26" s="42"/>
      <c r="C26" s="42"/>
      <c r="D26" s="42"/>
      <c r="E26" s="42"/>
      <c r="F26" s="37"/>
      <c r="G26" s="41"/>
      <c r="H26" s="42"/>
      <c r="I26" s="42"/>
      <c r="J26" s="42"/>
      <c r="K26" s="42"/>
      <c r="L26" s="41"/>
      <c r="M26" s="42"/>
      <c r="N26" s="42"/>
      <c r="O26" s="42"/>
      <c r="P26" s="54"/>
      <c r="Q26" s="55"/>
      <c r="R26" s="1204"/>
      <c r="S26" s="1205"/>
      <c r="T26" s="1206"/>
      <c r="U26" s="51"/>
      <c r="V26" s="48"/>
      <c r="W26" s="42"/>
      <c r="X26" s="42"/>
      <c r="Y26" s="42"/>
      <c r="Z26" s="42"/>
      <c r="AA26" s="43"/>
      <c r="AB26" s="1204"/>
      <c r="AC26" s="1205"/>
      <c r="AD26" s="1206"/>
      <c r="AE26" s="40"/>
      <c r="AG26" s="44" t="s">
        <v>90</v>
      </c>
      <c r="AH26" s="20" t="s">
        <v>91</v>
      </c>
    </row>
    <row r="27" spans="2:34">
      <c r="B27" s="42"/>
      <c r="C27" s="42"/>
      <c r="D27" s="42"/>
      <c r="E27" s="42"/>
      <c r="F27" s="37"/>
      <c r="G27" s="41"/>
      <c r="H27" s="42"/>
      <c r="I27" s="42"/>
      <c r="J27" s="42"/>
      <c r="K27" s="42"/>
      <c r="L27" s="41"/>
      <c r="M27" s="42"/>
      <c r="N27" s="42"/>
      <c r="O27" s="42"/>
      <c r="P27" s="54"/>
      <c r="Q27" s="45"/>
      <c r="R27" s="1207"/>
      <c r="S27" s="1208"/>
      <c r="T27" s="1209"/>
      <c r="U27" s="45"/>
      <c r="V27" s="48"/>
      <c r="W27" s="42"/>
      <c r="X27" s="42"/>
      <c r="Y27" s="42"/>
      <c r="Z27" s="42"/>
      <c r="AA27" s="43"/>
      <c r="AB27" s="1207"/>
      <c r="AC27" s="1208"/>
      <c r="AD27" s="1209"/>
      <c r="AE27" s="40"/>
      <c r="AG27" s="44" t="s">
        <v>92</v>
      </c>
      <c r="AH27" s="20" t="s">
        <v>93</v>
      </c>
    </row>
    <row r="28" spans="2:34">
      <c r="B28" s="42"/>
      <c r="C28" s="42"/>
      <c r="D28" s="42"/>
      <c r="E28" s="42"/>
      <c r="F28" s="37"/>
      <c r="G28" s="41"/>
      <c r="H28" s="42"/>
      <c r="I28" s="42"/>
      <c r="J28" s="42"/>
      <c r="K28" s="42"/>
      <c r="L28" s="41"/>
      <c r="M28" s="42"/>
      <c r="N28" s="42"/>
      <c r="O28" s="42"/>
      <c r="P28" s="54"/>
      <c r="Q28" s="40"/>
      <c r="R28" s="33"/>
      <c r="S28" s="33"/>
      <c r="T28" s="33"/>
      <c r="U28" s="37"/>
      <c r="V28" s="48"/>
      <c r="W28" s="42"/>
      <c r="X28" s="42"/>
      <c r="Y28" s="42"/>
      <c r="Z28" s="42"/>
      <c r="AA28" s="41"/>
      <c r="AB28" s="33"/>
      <c r="AC28" s="33"/>
      <c r="AD28" s="33"/>
      <c r="AE28" s="42"/>
      <c r="AG28" s="1212" t="s">
        <v>94</v>
      </c>
      <c r="AH28" s="1213"/>
    </row>
    <row r="29" spans="2:34">
      <c r="B29" s="42"/>
      <c r="C29" s="42"/>
      <c r="D29" s="42"/>
      <c r="E29" s="42"/>
      <c r="F29" s="37"/>
      <c r="G29" s="41"/>
      <c r="H29" s="42"/>
      <c r="I29" s="42"/>
      <c r="J29" s="42"/>
      <c r="K29" s="42"/>
      <c r="L29" s="41"/>
      <c r="M29" s="42"/>
      <c r="N29" s="42"/>
      <c r="O29" s="42"/>
      <c r="P29" s="54"/>
      <c r="Q29" s="40"/>
      <c r="R29" s="46"/>
      <c r="S29" s="46"/>
      <c r="T29" s="46"/>
      <c r="U29" s="37"/>
      <c r="V29" s="48"/>
      <c r="W29" s="42"/>
      <c r="X29" s="42"/>
      <c r="Y29" s="42"/>
      <c r="Z29" s="42"/>
      <c r="AA29" s="41"/>
      <c r="AB29" s="46"/>
      <c r="AC29" s="46"/>
      <c r="AD29" s="46"/>
      <c r="AE29" s="42"/>
      <c r="AG29" s="44" t="s">
        <v>95</v>
      </c>
      <c r="AH29" s="20" t="s">
        <v>96</v>
      </c>
    </row>
    <row r="30" spans="2:34" ht="12.75" customHeight="1">
      <c r="B30" s="42"/>
      <c r="C30" s="42"/>
      <c r="D30" s="42"/>
      <c r="E30" s="42"/>
      <c r="F30" s="37"/>
      <c r="G30" s="41"/>
      <c r="H30" s="42"/>
      <c r="I30" s="42"/>
      <c r="J30" s="42"/>
      <c r="K30" s="42"/>
      <c r="L30" s="41"/>
      <c r="M30" s="42"/>
      <c r="N30" s="42"/>
      <c r="O30" s="42"/>
      <c r="P30" s="54"/>
      <c r="Q30" s="45"/>
      <c r="R30" s="1201" t="str">
        <f ca="1">HYPERLINK("[" &amp; File_Name &amp; "]" &amp; AG22 &amp; "!A1",AG22)</f>
        <v>DT_NLC</v>
      </c>
      <c r="S30" s="1202"/>
      <c r="T30" s="1203"/>
      <c r="U30" s="45"/>
      <c r="V30" s="48"/>
      <c r="W30" s="42"/>
      <c r="X30" s="42"/>
      <c r="Y30" s="42"/>
      <c r="Z30" s="42"/>
      <c r="AA30" s="43"/>
      <c r="AB30" s="1201" t="str">
        <f ca="1">HYPERLINK("[" &amp; File_Name &amp; "]" &amp; AG36 &amp; "!A1",AG36)</f>
        <v>OP_CAP</v>
      </c>
      <c r="AC30" s="1202"/>
      <c r="AD30" s="1203"/>
      <c r="AE30" s="40"/>
      <c r="AG30" s="44" t="s">
        <v>97</v>
      </c>
      <c r="AH30" s="20" t="s">
        <v>98</v>
      </c>
    </row>
    <row r="31" spans="2:34" ht="14.4" thickBot="1">
      <c r="B31" s="42"/>
      <c r="C31" s="42"/>
      <c r="D31" s="42"/>
      <c r="E31" s="42"/>
      <c r="F31" s="37"/>
      <c r="G31" s="41"/>
      <c r="H31" s="42"/>
      <c r="I31" s="42"/>
      <c r="J31" s="42"/>
      <c r="K31" s="42"/>
      <c r="L31" s="41"/>
      <c r="M31" s="42"/>
      <c r="N31" s="42"/>
      <c r="O31" s="42"/>
      <c r="P31" s="54"/>
      <c r="Q31" s="55"/>
      <c r="R31" s="1204"/>
      <c r="S31" s="1205"/>
      <c r="T31" s="1206"/>
      <c r="U31" s="51"/>
      <c r="V31" s="48"/>
      <c r="W31" s="42"/>
      <c r="X31" s="42"/>
      <c r="Y31" s="42"/>
      <c r="Z31" s="42"/>
      <c r="AA31" s="43"/>
      <c r="AB31" s="1204"/>
      <c r="AC31" s="1205"/>
      <c r="AD31" s="1206"/>
      <c r="AE31" s="40"/>
      <c r="AG31" s="1212" t="s">
        <v>99</v>
      </c>
      <c r="AH31" s="1213"/>
    </row>
    <row r="32" spans="2:34">
      <c r="B32" s="42"/>
      <c r="C32" s="42"/>
      <c r="D32" s="42"/>
      <c r="E32" s="42"/>
      <c r="F32" s="37"/>
      <c r="G32" s="41"/>
      <c r="H32" s="42"/>
      <c r="I32" s="42"/>
      <c r="J32" s="42"/>
      <c r="K32" s="42"/>
      <c r="L32" s="41"/>
      <c r="M32" s="42"/>
      <c r="N32" s="42"/>
      <c r="O32" s="42"/>
      <c r="P32" s="54"/>
      <c r="Q32" s="45"/>
      <c r="R32" s="1207"/>
      <c r="S32" s="1208"/>
      <c r="T32" s="1209"/>
      <c r="U32" s="45"/>
      <c r="V32" s="48"/>
      <c r="W32" s="42"/>
      <c r="X32" s="42"/>
      <c r="Y32" s="42"/>
      <c r="Z32" s="42"/>
      <c r="AA32" s="43"/>
      <c r="AB32" s="1207"/>
      <c r="AC32" s="1208"/>
      <c r="AD32" s="1209"/>
      <c r="AE32" s="40"/>
      <c r="AG32" s="44" t="s">
        <v>100</v>
      </c>
      <c r="AH32" s="20" t="s">
        <v>101</v>
      </c>
    </row>
    <row r="33" spans="2:34">
      <c r="B33" s="42"/>
      <c r="C33" s="42"/>
      <c r="D33" s="42"/>
      <c r="E33" s="42"/>
      <c r="F33" s="37"/>
      <c r="G33" s="41"/>
      <c r="H33" s="42"/>
      <c r="I33" s="42"/>
      <c r="J33" s="42"/>
      <c r="K33" s="42"/>
      <c r="L33" s="41"/>
      <c r="M33" s="42"/>
      <c r="N33" s="42"/>
      <c r="O33" s="42"/>
      <c r="P33" s="54"/>
      <c r="Q33" s="40"/>
      <c r="R33" s="33"/>
      <c r="S33" s="33"/>
      <c r="T33" s="33"/>
      <c r="U33" s="37"/>
      <c r="V33" s="48"/>
      <c r="W33" s="42"/>
      <c r="X33" s="42"/>
      <c r="Y33" s="42"/>
      <c r="Z33" s="42"/>
      <c r="AA33" s="41"/>
      <c r="AB33" s="33"/>
      <c r="AC33" s="33"/>
      <c r="AD33" s="33"/>
      <c r="AE33" s="42"/>
      <c r="AG33" s="44" t="s">
        <v>102</v>
      </c>
      <c r="AH33" s="20" t="s">
        <v>103</v>
      </c>
    </row>
    <row r="34" spans="2:34">
      <c r="B34" s="42"/>
      <c r="C34" s="42"/>
      <c r="D34" s="42"/>
      <c r="E34" s="42"/>
      <c r="F34" s="37"/>
      <c r="G34" s="41"/>
      <c r="H34" s="42"/>
      <c r="I34" s="42"/>
      <c r="J34" s="42"/>
      <c r="K34" s="42"/>
      <c r="L34" s="41"/>
      <c r="M34" s="42"/>
      <c r="N34" s="42"/>
      <c r="O34" s="42"/>
      <c r="P34" s="54"/>
      <c r="Q34" s="40"/>
      <c r="R34" s="46"/>
      <c r="S34" s="46"/>
      <c r="T34" s="46"/>
      <c r="U34" s="37"/>
      <c r="V34" s="48"/>
      <c r="W34" s="42"/>
      <c r="X34" s="42"/>
      <c r="Y34" s="42"/>
      <c r="Z34" s="42"/>
      <c r="AA34" s="41"/>
      <c r="AB34" s="42"/>
      <c r="AC34" s="42"/>
      <c r="AD34" s="42"/>
      <c r="AE34" s="42"/>
      <c r="AG34" s="44" t="s">
        <v>104</v>
      </c>
      <c r="AH34" s="20" t="s">
        <v>105</v>
      </c>
    </row>
    <row r="35" spans="2:34" ht="12.75" customHeight="1">
      <c r="B35" s="42"/>
      <c r="C35" s="42"/>
      <c r="D35" s="42"/>
      <c r="E35" s="42"/>
      <c r="F35" s="37"/>
      <c r="G35" s="41"/>
      <c r="H35" s="42"/>
      <c r="I35" s="42"/>
      <c r="J35" s="42"/>
      <c r="K35" s="42"/>
      <c r="L35" s="41"/>
      <c r="M35" s="42"/>
      <c r="N35" s="42"/>
      <c r="O35" s="42"/>
      <c r="P35" s="54"/>
      <c r="Q35" s="45"/>
      <c r="R35" s="1201" t="str">
        <f ca="1">HYPERLINK("[" &amp; File_Name &amp; "]" &amp; AG23 &amp; "!A1",AG23)</f>
        <v>DT_TI</v>
      </c>
      <c r="S35" s="1202"/>
      <c r="T35" s="1203"/>
      <c r="U35" s="45"/>
      <c r="V35" s="48"/>
      <c r="W35" s="42"/>
      <c r="X35" s="42"/>
      <c r="Y35" s="42"/>
      <c r="Z35" s="42"/>
      <c r="AA35" s="41"/>
      <c r="AB35" s="1201" t="str">
        <f ca="1">HYPERLINK("[" &amp; File_Name &amp; "]" &amp; AG37 &amp; "!A1",AG37)</f>
        <v>OP_Tenancy</v>
      </c>
      <c r="AC35" s="1202"/>
      <c r="AD35" s="1203"/>
      <c r="AE35" s="42"/>
      <c r="AG35" s="44" t="s">
        <v>106</v>
      </c>
      <c r="AH35" s="20" t="s">
        <v>107</v>
      </c>
    </row>
    <row r="36" spans="2:34" ht="14.4" thickBot="1">
      <c r="B36" s="42"/>
      <c r="C36" s="42"/>
      <c r="D36" s="42"/>
      <c r="E36" s="42"/>
      <c r="F36" s="37"/>
      <c r="G36" s="41"/>
      <c r="H36" s="42"/>
      <c r="I36" s="42"/>
      <c r="J36" s="42"/>
      <c r="K36" s="42"/>
      <c r="L36" s="41"/>
      <c r="M36" s="42"/>
      <c r="N36" s="42"/>
      <c r="O36" s="42"/>
      <c r="P36" s="54"/>
      <c r="Q36" s="55"/>
      <c r="R36" s="1204"/>
      <c r="S36" s="1205"/>
      <c r="T36" s="1206"/>
      <c r="U36" s="51"/>
      <c r="V36" s="48"/>
      <c r="W36" s="42"/>
      <c r="X36" s="42"/>
      <c r="Y36" s="42"/>
      <c r="Z36" s="42"/>
      <c r="AA36" s="41"/>
      <c r="AB36" s="1204"/>
      <c r="AC36" s="1205"/>
      <c r="AD36" s="1206"/>
      <c r="AE36" s="42"/>
      <c r="AG36" s="44" t="s">
        <v>108</v>
      </c>
      <c r="AH36" s="20" t="s">
        <v>109</v>
      </c>
    </row>
    <row r="37" spans="2:34">
      <c r="B37" s="42"/>
      <c r="C37" s="42"/>
      <c r="D37" s="42"/>
      <c r="E37" s="42"/>
      <c r="F37" s="37"/>
      <c r="G37" s="41"/>
      <c r="H37" s="42"/>
      <c r="I37" s="42"/>
      <c r="J37" s="42"/>
      <c r="K37" s="42"/>
      <c r="L37" s="41"/>
      <c r="M37" s="42"/>
      <c r="N37" s="42"/>
      <c r="O37" s="42"/>
      <c r="P37" s="54"/>
      <c r="Q37" s="45"/>
      <c r="R37" s="1207"/>
      <c r="S37" s="1208"/>
      <c r="T37" s="1209"/>
      <c r="U37" s="45"/>
      <c r="V37" s="48"/>
      <c r="W37" s="42"/>
      <c r="X37" s="42"/>
      <c r="Y37" s="42"/>
      <c r="Z37" s="42"/>
      <c r="AA37" s="41"/>
      <c r="AB37" s="1207"/>
      <c r="AC37" s="1208"/>
      <c r="AD37" s="1209"/>
      <c r="AE37" s="42"/>
      <c r="AG37" s="44" t="s">
        <v>110</v>
      </c>
      <c r="AH37" s="20" t="s">
        <v>111</v>
      </c>
    </row>
    <row r="38" spans="2:34">
      <c r="B38" s="42"/>
      <c r="C38" s="42"/>
      <c r="D38" s="42"/>
      <c r="E38" s="42"/>
      <c r="F38" s="37"/>
      <c r="G38" s="41"/>
      <c r="H38" s="42"/>
      <c r="I38" s="42"/>
      <c r="J38" s="42"/>
      <c r="K38" s="42"/>
      <c r="L38" s="41"/>
      <c r="M38" s="42"/>
      <c r="N38" s="42"/>
      <c r="O38" s="42"/>
      <c r="P38" s="54"/>
      <c r="Q38" s="40"/>
      <c r="R38" s="33"/>
      <c r="S38" s="33"/>
      <c r="T38" s="33"/>
      <c r="U38" s="37"/>
      <c r="V38" s="48"/>
      <c r="W38" s="42"/>
      <c r="X38" s="42"/>
      <c r="Y38" s="42"/>
      <c r="Z38" s="42"/>
      <c r="AA38" s="41"/>
      <c r="AB38" s="42"/>
      <c r="AC38" s="42"/>
      <c r="AD38" s="42"/>
      <c r="AE38" s="42"/>
      <c r="AG38" s="44" t="s">
        <v>112</v>
      </c>
      <c r="AH38" s="20" t="s">
        <v>113</v>
      </c>
    </row>
    <row r="39" spans="2:34">
      <c r="B39" s="42"/>
      <c r="C39" s="42"/>
      <c r="D39" s="42"/>
      <c r="E39" s="42"/>
      <c r="F39" s="37"/>
      <c r="G39" s="41"/>
      <c r="H39" s="42"/>
      <c r="I39" s="42"/>
      <c r="J39" s="42"/>
      <c r="K39" s="42"/>
      <c r="L39" s="41"/>
      <c r="M39" s="42"/>
      <c r="N39" s="42"/>
      <c r="O39" s="42"/>
      <c r="P39" s="54"/>
      <c r="Q39" s="40"/>
      <c r="R39" s="46"/>
      <c r="S39" s="46"/>
      <c r="T39" s="46"/>
      <c r="U39" s="37"/>
      <c r="V39" s="48"/>
      <c r="W39" s="42"/>
      <c r="X39" s="42"/>
      <c r="Y39" s="42"/>
      <c r="Z39" s="42"/>
      <c r="AA39" s="41"/>
      <c r="AB39" s="42"/>
      <c r="AC39" s="42"/>
      <c r="AD39" s="42"/>
      <c r="AE39" s="42"/>
      <c r="AG39" s="44" t="s">
        <v>114</v>
      </c>
      <c r="AH39" s="20" t="s">
        <v>115</v>
      </c>
    </row>
    <row r="40" spans="2:34" ht="12.75" customHeight="1">
      <c r="B40" s="42"/>
      <c r="C40" s="42"/>
      <c r="D40" s="42"/>
      <c r="E40" s="42"/>
      <c r="F40" s="37"/>
      <c r="G40" s="41"/>
      <c r="H40" s="42"/>
      <c r="I40" s="42"/>
      <c r="J40" s="42"/>
      <c r="K40" s="42"/>
      <c r="L40" s="41"/>
      <c r="M40" s="42"/>
      <c r="N40" s="42"/>
      <c r="O40" s="42"/>
      <c r="P40" s="54"/>
      <c r="Q40" s="45"/>
      <c r="R40" s="1201" t="str">
        <f ca="1">HYPERLINK("[" &amp; File_Name &amp; "]" &amp; AG24 &amp; "!A1",AG24)</f>
        <v>DT_MR</v>
      </c>
      <c r="S40" s="1202"/>
      <c r="T40" s="1203"/>
      <c r="U40" s="45"/>
      <c r="V40" s="48"/>
      <c r="W40" s="42"/>
      <c r="X40" s="42"/>
      <c r="Y40" s="42"/>
      <c r="Z40" s="42"/>
      <c r="AA40" s="41"/>
      <c r="AB40" s="1201" t="str">
        <f ca="1">HYPERLINK("[" &amp; File_Name &amp; "]" &amp; AG38 &amp; "!A1",AG38)</f>
        <v>OP_CashFlow_A</v>
      </c>
      <c r="AC40" s="1202"/>
      <c r="AD40" s="1203"/>
      <c r="AE40" s="42"/>
      <c r="AG40" s="44" t="s">
        <v>116</v>
      </c>
      <c r="AH40" s="20" t="s">
        <v>117</v>
      </c>
    </row>
    <row r="41" spans="2:34" ht="14.4" thickBot="1">
      <c r="B41" s="42"/>
      <c r="C41" s="42"/>
      <c r="D41" s="42"/>
      <c r="E41" s="42"/>
      <c r="F41" s="37"/>
      <c r="G41" s="41"/>
      <c r="H41" s="42"/>
      <c r="I41" s="42"/>
      <c r="J41" s="42"/>
      <c r="K41" s="42"/>
      <c r="L41" s="41"/>
      <c r="M41" s="42"/>
      <c r="N41" s="42"/>
      <c r="O41" s="42"/>
      <c r="P41" s="54"/>
      <c r="Q41" s="55"/>
      <c r="R41" s="1204"/>
      <c r="S41" s="1205"/>
      <c r="T41" s="1206"/>
      <c r="U41" s="51"/>
      <c r="V41" s="48"/>
      <c r="W41" s="42"/>
      <c r="X41" s="42"/>
      <c r="Y41" s="42"/>
      <c r="Z41" s="42"/>
      <c r="AA41" s="41"/>
      <c r="AB41" s="1204"/>
      <c r="AC41" s="1205"/>
      <c r="AD41" s="1206"/>
      <c r="AE41" s="42"/>
      <c r="AG41" s="44" t="s">
        <v>118</v>
      </c>
      <c r="AH41" s="20" t="s">
        <v>119</v>
      </c>
    </row>
    <row r="42" spans="2:34">
      <c r="B42" s="42"/>
      <c r="C42" s="42"/>
      <c r="D42" s="42"/>
      <c r="E42" s="42"/>
      <c r="F42" s="37"/>
      <c r="G42" s="41"/>
      <c r="H42" s="42"/>
      <c r="I42" s="42"/>
      <c r="J42" s="42"/>
      <c r="K42" s="42"/>
      <c r="L42" s="41"/>
      <c r="M42" s="42"/>
      <c r="N42" s="42"/>
      <c r="O42" s="42"/>
      <c r="P42" s="54"/>
      <c r="Q42" s="45"/>
      <c r="R42" s="1207"/>
      <c r="S42" s="1208"/>
      <c r="T42" s="1209"/>
      <c r="U42" s="40"/>
      <c r="V42" s="48"/>
      <c r="W42" s="42"/>
      <c r="X42" s="42"/>
      <c r="Y42" s="42"/>
      <c r="Z42" s="42"/>
      <c r="AA42" s="41"/>
      <c r="AB42" s="1207"/>
      <c r="AC42" s="1208"/>
      <c r="AD42" s="1209"/>
      <c r="AE42" s="42"/>
      <c r="AG42" s="44" t="s">
        <v>120</v>
      </c>
      <c r="AH42" s="20" t="s">
        <v>121</v>
      </c>
    </row>
    <row r="43" spans="2:34">
      <c r="B43" s="42"/>
      <c r="C43" s="42"/>
      <c r="D43" s="42"/>
      <c r="E43" s="42"/>
      <c r="F43" s="37"/>
      <c r="G43" s="41"/>
      <c r="H43" s="42"/>
      <c r="I43" s="42"/>
      <c r="J43" s="42"/>
      <c r="K43" s="42"/>
      <c r="L43" s="41"/>
      <c r="M43" s="42"/>
      <c r="N43" s="42"/>
      <c r="O43" s="42"/>
      <c r="P43" s="54"/>
      <c r="Q43" s="40"/>
      <c r="R43" s="33"/>
      <c r="S43" s="33"/>
      <c r="T43" s="33"/>
      <c r="U43" s="42"/>
      <c r="V43" s="48"/>
      <c r="W43" s="42"/>
      <c r="X43" s="42"/>
      <c r="Y43" s="42"/>
      <c r="Z43" s="42"/>
      <c r="AA43" s="41"/>
      <c r="AB43" s="42"/>
      <c r="AC43" s="42"/>
      <c r="AD43" s="42"/>
      <c r="AE43" s="42"/>
      <c r="AG43" s="1212" t="s">
        <v>122</v>
      </c>
      <c r="AH43" s="1213"/>
    </row>
    <row r="44" spans="2:34">
      <c r="B44" s="42"/>
      <c r="C44" s="42"/>
      <c r="D44" s="42"/>
      <c r="E44" s="42"/>
      <c r="F44" s="37"/>
      <c r="G44" s="41"/>
      <c r="H44" s="42"/>
      <c r="I44" s="42"/>
      <c r="J44" s="42"/>
      <c r="K44" s="42"/>
      <c r="L44" s="41"/>
      <c r="M44" s="42"/>
      <c r="N44" s="42"/>
      <c r="O44" s="42"/>
      <c r="P44" s="54"/>
      <c r="Q44" s="40"/>
      <c r="R44" s="46"/>
      <c r="S44" s="46"/>
      <c r="T44" s="46"/>
      <c r="U44" s="37"/>
      <c r="V44" s="48"/>
      <c r="W44" s="42"/>
      <c r="X44" s="42"/>
      <c r="Y44" s="42"/>
      <c r="Z44" s="42"/>
      <c r="AA44" s="41"/>
      <c r="AB44" s="42"/>
      <c r="AC44" s="42"/>
      <c r="AD44" s="42"/>
      <c r="AE44" s="42"/>
      <c r="AG44" s="44" t="s">
        <v>40</v>
      </c>
      <c r="AH44" s="20" t="s">
        <v>123</v>
      </c>
    </row>
    <row r="45" spans="2:34" ht="12.75" customHeight="1">
      <c r="B45" s="42"/>
      <c r="C45" s="42"/>
      <c r="D45" s="42"/>
      <c r="E45" s="42"/>
      <c r="F45" s="37"/>
      <c r="G45" s="41"/>
      <c r="H45" s="42"/>
      <c r="I45" s="42"/>
      <c r="J45" s="42"/>
      <c r="K45" s="42"/>
      <c r="L45" s="41"/>
      <c r="M45" s="42"/>
      <c r="N45" s="42"/>
      <c r="O45" s="42"/>
      <c r="P45" s="54"/>
      <c r="Q45" s="45"/>
      <c r="R45" s="1201" t="str">
        <f ca="1">HYPERLINK("[" &amp; File_Name &amp; "]" &amp; AG25 &amp; "!A1",AG25)</f>
        <v>DT_LUA</v>
      </c>
      <c r="S45" s="1202"/>
      <c r="T45" s="1203"/>
      <c r="U45" s="45"/>
      <c r="V45" s="48"/>
      <c r="W45" s="42"/>
      <c r="X45" s="42"/>
      <c r="Y45" s="42"/>
      <c r="Z45" s="42"/>
      <c r="AA45" s="41"/>
      <c r="AB45" s="1201" t="str">
        <f ca="1">HYPERLINK("[" &amp; File_Name &amp; "]" &amp; AG39 &amp; "!A1",AG39)</f>
        <v>OP_CashFlow_M</v>
      </c>
      <c r="AC45" s="1202"/>
      <c r="AD45" s="1203"/>
      <c r="AE45" s="42"/>
    </row>
    <row r="46" spans="2:34" ht="14.4" thickBot="1">
      <c r="B46" s="42"/>
      <c r="C46" s="42"/>
      <c r="D46" s="42"/>
      <c r="E46" s="42"/>
      <c r="F46" s="37"/>
      <c r="G46" s="41"/>
      <c r="H46" s="42"/>
      <c r="I46" s="42"/>
      <c r="J46" s="42"/>
      <c r="K46" s="42"/>
      <c r="L46" s="41"/>
      <c r="M46" s="42"/>
      <c r="N46" s="42"/>
      <c r="O46" s="42"/>
      <c r="P46" s="54"/>
      <c r="Q46" s="55"/>
      <c r="R46" s="1204"/>
      <c r="S46" s="1205"/>
      <c r="T46" s="1206"/>
      <c r="U46" s="51"/>
      <c r="V46" s="48"/>
      <c r="W46" s="42"/>
      <c r="X46" s="42"/>
      <c r="Y46" s="42"/>
      <c r="Z46" s="42"/>
      <c r="AA46" s="41"/>
      <c r="AB46" s="1204"/>
      <c r="AC46" s="1205"/>
      <c r="AD46" s="1206"/>
      <c r="AE46" s="42"/>
    </row>
    <row r="47" spans="2:34">
      <c r="B47" s="42"/>
      <c r="C47" s="42"/>
      <c r="D47" s="42"/>
      <c r="E47" s="42"/>
      <c r="F47" s="37"/>
      <c r="G47" s="41"/>
      <c r="H47" s="42"/>
      <c r="I47" s="42"/>
      <c r="J47" s="42"/>
      <c r="K47" s="42"/>
      <c r="L47" s="41"/>
      <c r="M47" s="42"/>
      <c r="N47" s="42"/>
      <c r="O47" s="42"/>
      <c r="P47" s="54"/>
      <c r="Q47" s="45"/>
      <c r="R47" s="1207"/>
      <c r="S47" s="1208"/>
      <c r="T47" s="1209"/>
      <c r="U47" s="45"/>
      <c r="V47" s="48"/>
      <c r="W47" s="42"/>
      <c r="X47" s="42"/>
      <c r="Y47" s="42"/>
      <c r="Z47" s="42"/>
      <c r="AA47" s="41"/>
      <c r="AB47" s="1207"/>
      <c r="AC47" s="1208"/>
      <c r="AD47" s="1209"/>
      <c r="AE47" s="42"/>
    </row>
    <row r="48" spans="2:34">
      <c r="B48" s="42"/>
      <c r="C48" s="42"/>
      <c r="D48" s="42"/>
      <c r="E48" s="42"/>
      <c r="F48" s="37"/>
      <c r="G48" s="41"/>
      <c r="H48" s="42"/>
      <c r="I48" s="42"/>
      <c r="J48" s="42"/>
      <c r="K48" s="42"/>
      <c r="L48" s="41"/>
      <c r="M48" s="42"/>
      <c r="N48" s="42"/>
      <c r="O48" s="42"/>
      <c r="P48" s="54"/>
      <c r="Q48" s="40"/>
      <c r="R48" s="33"/>
      <c r="S48" s="33"/>
      <c r="T48" s="33"/>
      <c r="U48" s="42"/>
      <c r="V48" s="48"/>
      <c r="W48" s="42"/>
      <c r="X48" s="42"/>
      <c r="Y48" s="42"/>
      <c r="Z48" s="42"/>
      <c r="AA48" s="42"/>
      <c r="AB48" s="42"/>
      <c r="AC48" s="42"/>
      <c r="AD48" s="42"/>
      <c r="AE48" s="42"/>
    </row>
    <row r="49" spans="2:31">
      <c r="B49" s="42"/>
      <c r="C49" s="42"/>
      <c r="D49" s="42"/>
      <c r="E49" s="42"/>
      <c r="F49" s="37"/>
      <c r="G49" s="41"/>
      <c r="H49" s="42"/>
      <c r="I49" s="42"/>
      <c r="J49" s="42"/>
      <c r="K49" s="42"/>
      <c r="L49" s="41"/>
      <c r="M49" s="42"/>
      <c r="N49" s="42"/>
      <c r="O49" s="42"/>
      <c r="P49" s="54"/>
      <c r="Q49" s="40"/>
      <c r="R49" s="46"/>
      <c r="S49" s="46"/>
      <c r="T49" s="46"/>
      <c r="U49" s="37"/>
      <c r="V49" s="48"/>
      <c r="W49" s="42"/>
      <c r="X49" s="42"/>
      <c r="Y49" s="42"/>
      <c r="Z49" s="42"/>
      <c r="AA49" s="41"/>
      <c r="AB49" s="42"/>
      <c r="AC49" s="42"/>
      <c r="AD49" s="42"/>
      <c r="AE49" s="42"/>
    </row>
    <row r="50" spans="2:31" ht="12.75" customHeight="1">
      <c r="B50" s="42"/>
      <c r="C50" s="42"/>
      <c r="D50" s="42"/>
      <c r="E50" s="42"/>
      <c r="F50" s="37"/>
      <c r="G50" s="41"/>
      <c r="H50" s="42"/>
      <c r="I50" s="42"/>
      <c r="J50" s="42"/>
      <c r="K50" s="42"/>
      <c r="L50" s="41"/>
      <c r="M50" s="42"/>
      <c r="N50" s="42"/>
      <c r="O50" s="42"/>
      <c r="P50" s="54"/>
      <c r="Q50" s="45"/>
      <c r="R50" s="1210" t="str">
        <f ca="1">HYPERLINK("[" &amp; File_Name &amp; "]" &amp; AG26 &amp; "!A1",AG26)</f>
        <v>DT_CU</v>
      </c>
      <c r="S50" s="1202"/>
      <c r="T50" s="1203"/>
      <c r="U50" s="45"/>
      <c r="V50" s="48"/>
      <c r="W50" s="42"/>
      <c r="X50" s="42"/>
      <c r="Y50" s="42"/>
      <c r="Z50" s="42"/>
      <c r="AA50" s="41"/>
      <c r="AB50" s="1201" t="str">
        <f ca="1">HYPERLINK("[" &amp; File_Name &amp; "]" &amp; AG41 &amp; "!A1",AG41)</f>
        <v>OP_Analysis</v>
      </c>
      <c r="AC50" s="1202"/>
      <c r="AD50" s="1203"/>
      <c r="AE50" s="42"/>
    </row>
    <row r="51" spans="2:31" ht="14.4" thickBot="1">
      <c r="B51" s="42"/>
      <c r="C51" s="42"/>
      <c r="D51" s="42"/>
      <c r="E51" s="42"/>
      <c r="F51" s="37"/>
      <c r="G51" s="41"/>
      <c r="H51" s="42"/>
      <c r="I51" s="42"/>
      <c r="J51" s="42"/>
      <c r="K51" s="42"/>
      <c r="L51" s="41"/>
      <c r="M51" s="42"/>
      <c r="N51" s="42"/>
      <c r="O51" s="42"/>
      <c r="P51" s="54"/>
      <c r="Q51" s="55"/>
      <c r="R51" s="1204"/>
      <c r="S51" s="1205"/>
      <c r="T51" s="1206"/>
      <c r="U51" s="51"/>
      <c r="V51" s="48"/>
      <c r="W51" s="42"/>
      <c r="X51" s="42"/>
      <c r="Y51" s="42"/>
      <c r="Z51" s="42"/>
      <c r="AA51" s="41"/>
      <c r="AB51" s="1204"/>
      <c r="AC51" s="1205"/>
      <c r="AD51" s="1206"/>
      <c r="AE51" s="42"/>
    </row>
    <row r="52" spans="2:31">
      <c r="B52" s="42"/>
      <c r="C52" s="42"/>
      <c r="D52" s="42"/>
      <c r="E52" s="42"/>
      <c r="F52" s="37"/>
      <c r="G52" s="41"/>
      <c r="H52" s="42"/>
      <c r="I52" s="42"/>
      <c r="J52" s="42"/>
      <c r="K52" s="42"/>
      <c r="L52" s="41"/>
      <c r="M52" s="42"/>
      <c r="N52" s="42"/>
      <c r="O52" s="42"/>
      <c r="P52" s="37"/>
      <c r="Q52" s="41"/>
      <c r="R52" s="1207"/>
      <c r="S52" s="1208"/>
      <c r="T52" s="1209"/>
      <c r="U52" s="42"/>
      <c r="V52" s="41"/>
      <c r="W52" s="42"/>
      <c r="X52" s="42"/>
      <c r="Y52" s="42"/>
      <c r="Z52" s="42"/>
      <c r="AA52" s="41"/>
      <c r="AB52" s="1207"/>
      <c r="AC52" s="1208"/>
      <c r="AD52" s="1209"/>
      <c r="AE52" s="42"/>
    </row>
    <row r="53" spans="2:31">
      <c r="B53" s="42"/>
      <c r="C53" s="42"/>
      <c r="D53" s="42"/>
      <c r="E53" s="42"/>
      <c r="F53" s="37"/>
      <c r="G53" s="41"/>
      <c r="H53" s="42"/>
      <c r="I53" s="42"/>
      <c r="J53" s="42"/>
      <c r="K53" s="42"/>
      <c r="L53" s="41"/>
      <c r="M53" s="42"/>
      <c r="N53" s="42"/>
      <c r="O53" s="42"/>
      <c r="P53" s="42"/>
      <c r="Q53" s="41"/>
      <c r="R53" s="42"/>
      <c r="S53" s="42"/>
      <c r="T53" s="42"/>
      <c r="U53" s="42"/>
      <c r="V53" s="41"/>
      <c r="W53" s="42"/>
      <c r="X53" s="42"/>
      <c r="Y53" s="42"/>
      <c r="Z53" s="42"/>
      <c r="AA53" s="41"/>
      <c r="AB53" s="42"/>
      <c r="AC53" s="42"/>
      <c r="AD53" s="42"/>
      <c r="AE53" s="42"/>
    </row>
    <row r="54" spans="2:31" ht="12.75" customHeight="1">
      <c r="B54" s="42"/>
      <c r="C54" s="42"/>
      <c r="D54" s="42"/>
      <c r="E54" s="42"/>
      <c r="F54" s="37"/>
      <c r="G54" s="41"/>
      <c r="H54" s="42"/>
      <c r="I54" s="42"/>
      <c r="J54" s="42"/>
      <c r="K54" s="42"/>
      <c r="L54" s="41"/>
      <c r="M54" s="42"/>
      <c r="N54" s="42"/>
      <c r="O54" s="42"/>
      <c r="P54" s="42"/>
      <c r="Q54" s="41"/>
      <c r="R54" s="42"/>
      <c r="S54" s="42"/>
      <c r="T54" s="42"/>
      <c r="U54" s="42"/>
      <c r="V54" s="41"/>
      <c r="W54" s="42"/>
      <c r="X54" s="42"/>
      <c r="Y54" s="42"/>
      <c r="Z54" s="42"/>
      <c r="AA54" s="41"/>
      <c r="AB54" s="42"/>
      <c r="AC54" s="42"/>
      <c r="AD54" s="42"/>
      <c r="AE54" s="42"/>
    </row>
    <row r="55" spans="2:31" ht="12.75" customHeight="1">
      <c r="B55" s="42"/>
      <c r="C55" s="42"/>
      <c r="D55" s="42"/>
      <c r="E55" s="42"/>
      <c r="F55" s="37"/>
      <c r="G55" s="41"/>
      <c r="H55" s="42"/>
      <c r="I55" s="42"/>
      <c r="J55" s="42"/>
      <c r="K55" s="42"/>
      <c r="L55" s="41"/>
      <c r="M55" s="42"/>
      <c r="N55" s="42"/>
      <c r="O55" s="42"/>
      <c r="P55" s="42"/>
      <c r="Q55" s="41"/>
      <c r="R55" s="42"/>
      <c r="S55" s="42"/>
      <c r="T55" s="42"/>
      <c r="U55" s="42"/>
      <c r="V55" s="41"/>
      <c r="W55" s="42"/>
      <c r="X55" s="42"/>
      <c r="Y55" s="42"/>
      <c r="Z55" s="42"/>
      <c r="AA55" s="41"/>
      <c r="AB55" s="1201" t="str">
        <f ca="1">HYPERLINK("[" &amp; File_Name &amp; "]" &amp; AG42 &amp; "!A1",AG42)</f>
        <v>OP_Rates</v>
      </c>
      <c r="AC55" s="1202"/>
      <c r="AD55" s="1203"/>
      <c r="AE55" s="42"/>
    </row>
    <row r="56" spans="2:31">
      <c r="B56" s="42"/>
      <c r="C56" s="42"/>
      <c r="D56" s="42"/>
      <c r="E56" s="42"/>
      <c r="F56" s="37"/>
      <c r="G56" s="41"/>
      <c r="H56" s="42"/>
      <c r="I56" s="42"/>
      <c r="J56" s="42"/>
      <c r="K56" s="42"/>
      <c r="L56" s="41"/>
      <c r="M56" s="42"/>
      <c r="N56" s="42"/>
      <c r="O56" s="42"/>
      <c r="P56" s="42"/>
      <c r="Q56" s="41"/>
      <c r="R56" s="42"/>
      <c r="S56" s="42"/>
      <c r="T56" s="42"/>
      <c r="U56" s="40"/>
      <c r="V56" s="41"/>
      <c r="W56" s="42"/>
      <c r="X56" s="42"/>
      <c r="Y56" s="42"/>
      <c r="Z56" s="42"/>
      <c r="AA56" s="41"/>
      <c r="AB56" s="1204"/>
      <c r="AC56" s="1205"/>
      <c r="AD56" s="1206"/>
      <c r="AE56" s="42"/>
    </row>
    <row r="57" spans="2:31">
      <c r="B57" s="42"/>
      <c r="C57" s="42"/>
      <c r="D57" s="42"/>
      <c r="E57" s="42"/>
      <c r="F57" s="37"/>
      <c r="G57" s="41"/>
      <c r="H57" s="42"/>
      <c r="I57" s="42"/>
      <c r="J57" s="42"/>
      <c r="K57" s="42"/>
      <c r="L57" s="41"/>
      <c r="M57" s="42"/>
      <c r="N57" s="42"/>
      <c r="O57" s="42"/>
      <c r="P57" s="42"/>
      <c r="Q57" s="56"/>
      <c r="R57" s="42"/>
      <c r="S57" s="42"/>
      <c r="T57" s="42"/>
      <c r="U57" s="42"/>
      <c r="V57" s="41"/>
      <c r="W57" s="42"/>
      <c r="X57" s="42"/>
      <c r="Y57" s="42"/>
      <c r="Z57" s="42"/>
      <c r="AA57" s="41"/>
      <c r="AB57" s="1207"/>
      <c r="AC57" s="1208"/>
      <c r="AD57" s="1209"/>
      <c r="AE57" s="42"/>
    </row>
    <row r="58" spans="2:31">
      <c r="B58" s="42"/>
      <c r="C58" s="42"/>
      <c r="D58" s="42"/>
      <c r="E58" s="42"/>
      <c r="F58" s="37"/>
      <c r="G58" s="41"/>
      <c r="H58" s="42"/>
      <c r="I58" s="42"/>
      <c r="J58" s="42"/>
      <c r="K58" s="42"/>
      <c r="L58" s="41"/>
      <c r="M58" s="42"/>
      <c r="N58" s="42"/>
      <c r="O58" s="42"/>
      <c r="P58" s="42"/>
      <c r="Q58" s="56"/>
      <c r="R58" s="42"/>
      <c r="S58" s="42"/>
      <c r="T58" s="42"/>
      <c r="U58" s="42"/>
      <c r="V58" s="41"/>
      <c r="W58" s="42"/>
      <c r="X58" s="42"/>
      <c r="Y58" s="42"/>
      <c r="Z58" s="42"/>
      <c r="AA58" s="41"/>
      <c r="AB58" s="42"/>
      <c r="AC58" s="42"/>
      <c r="AD58" s="42"/>
      <c r="AE58" s="42"/>
    </row>
    <row r="59" spans="2:31">
      <c r="B59" s="42"/>
      <c r="C59" s="42"/>
      <c r="D59" s="42"/>
      <c r="E59" s="42"/>
      <c r="F59" s="37"/>
      <c r="G59" s="41"/>
      <c r="H59" s="42"/>
      <c r="I59" s="42"/>
      <c r="J59" s="42"/>
      <c r="K59" s="42"/>
      <c r="L59" s="41"/>
      <c r="M59" s="42"/>
      <c r="N59" s="42"/>
      <c r="O59" s="42"/>
      <c r="P59" s="42"/>
      <c r="Q59" s="56"/>
      <c r="R59" s="42"/>
      <c r="S59" s="42"/>
      <c r="T59" s="42"/>
      <c r="U59" s="42"/>
      <c r="V59" s="41"/>
      <c r="W59" s="42"/>
      <c r="X59" s="42"/>
      <c r="Y59" s="42"/>
      <c r="Z59" s="42"/>
      <c r="AA59" s="41"/>
      <c r="AB59" s="42"/>
      <c r="AC59" s="42"/>
      <c r="AD59" s="42"/>
      <c r="AE59" s="42"/>
    </row>
    <row r="60" spans="2:31" ht="12.75" customHeight="1">
      <c r="B60" s="42"/>
      <c r="C60" s="42"/>
      <c r="D60" s="42"/>
      <c r="E60" s="42"/>
      <c r="F60" s="37"/>
      <c r="G60" s="41"/>
      <c r="H60" s="42"/>
      <c r="I60" s="42"/>
      <c r="J60" s="42"/>
      <c r="K60" s="42"/>
      <c r="L60" s="41"/>
      <c r="M60" s="42"/>
      <c r="N60" s="42"/>
      <c r="O60" s="42"/>
      <c r="P60" s="42"/>
      <c r="Q60" s="56"/>
      <c r="R60" s="42"/>
      <c r="S60" s="42"/>
      <c r="T60" s="42"/>
      <c r="U60" s="42"/>
      <c r="V60" s="41"/>
      <c r="W60" s="42"/>
      <c r="X60" s="42"/>
      <c r="Y60" s="42"/>
      <c r="Z60" s="42"/>
      <c r="AA60" s="41"/>
      <c r="AB60" s="1201" t="str">
        <f ca="1">HYPERLINK("[" &amp; File_Name &amp; "]" &amp; AG44 &amp; "!A1",AG44)</f>
        <v>Blank_Sheet</v>
      </c>
      <c r="AC60" s="1202"/>
      <c r="AD60" s="1203"/>
      <c r="AE60" s="42"/>
    </row>
    <row r="61" spans="2:31">
      <c r="B61" s="42"/>
      <c r="C61" s="42"/>
      <c r="D61" s="42"/>
      <c r="E61" s="42"/>
      <c r="F61" s="37"/>
      <c r="G61" s="41"/>
      <c r="H61" s="42"/>
      <c r="I61" s="42"/>
      <c r="J61" s="42"/>
      <c r="K61" s="42"/>
      <c r="L61" s="41"/>
      <c r="M61" s="42"/>
      <c r="N61" s="42"/>
      <c r="O61" s="42"/>
      <c r="P61" s="42"/>
      <c r="Q61" s="56"/>
      <c r="R61" s="42"/>
      <c r="S61" s="42"/>
      <c r="T61" s="42"/>
      <c r="U61" s="42"/>
      <c r="V61" s="41"/>
      <c r="W61" s="42"/>
      <c r="X61" s="42"/>
      <c r="Y61" s="42"/>
      <c r="Z61" s="42"/>
      <c r="AA61" s="41"/>
      <c r="AB61" s="1204"/>
      <c r="AC61" s="1205"/>
      <c r="AD61" s="1206"/>
      <c r="AE61" s="42"/>
    </row>
    <row r="62" spans="2:31">
      <c r="B62" s="42"/>
      <c r="C62" s="42"/>
      <c r="D62" s="42"/>
      <c r="E62" s="42"/>
      <c r="F62" s="37"/>
      <c r="G62" s="41"/>
      <c r="H62" s="42"/>
      <c r="I62" s="42"/>
      <c r="J62" s="42"/>
      <c r="K62" s="42"/>
      <c r="L62" s="41"/>
      <c r="M62" s="42"/>
      <c r="N62" s="42"/>
      <c r="O62" s="42"/>
      <c r="P62" s="42"/>
      <c r="Q62" s="56"/>
      <c r="R62" s="42"/>
      <c r="S62" s="42"/>
      <c r="T62" s="42"/>
      <c r="U62" s="42"/>
      <c r="V62" s="41"/>
      <c r="W62" s="42"/>
      <c r="X62" s="42"/>
      <c r="Y62" s="42"/>
      <c r="Z62" s="42"/>
      <c r="AA62" s="41"/>
      <c r="AB62" s="1207"/>
      <c r="AC62" s="1208"/>
      <c r="AD62" s="1209"/>
      <c r="AE62" s="42"/>
    </row>
    <row r="63" spans="2:31">
      <c r="B63" s="42"/>
      <c r="C63" s="42"/>
      <c r="D63" s="42"/>
      <c r="E63" s="42"/>
      <c r="F63" s="37"/>
      <c r="G63" s="41"/>
      <c r="H63" s="42"/>
      <c r="I63" s="42"/>
      <c r="J63" s="42"/>
      <c r="K63" s="42"/>
      <c r="L63" s="41"/>
      <c r="M63" s="42"/>
      <c r="N63" s="42"/>
      <c r="O63" s="42"/>
      <c r="P63" s="42"/>
      <c r="Q63" s="56"/>
      <c r="R63" s="42"/>
      <c r="S63" s="42"/>
      <c r="T63" s="42"/>
      <c r="U63" s="42"/>
      <c r="V63" s="41"/>
      <c r="W63" s="42"/>
      <c r="X63" s="42"/>
      <c r="Y63" s="42"/>
      <c r="Z63" s="42"/>
      <c r="AA63" s="41"/>
      <c r="AB63" s="42"/>
      <c r="AC63" s="42"/>
      <c r="AD63" s="42"/>
      <c r="AE63" s="42"/>
    </row>
    <row r="64" spans="2:31"/>
    <row r="65" spans="2:34">
      <c r="B65" s="17" t="s">
        <v>124</v>
      </c>
      <c r="C65" s="17"/>
      <c r="D65" s="17"/>
      <c r="E65" s="17"/>
      <c r="F65" s="17"/>
      <c r="G65" s="17"/>
      <c r="H65" s="17"/>
      <c r="I65" s="17"/>
      <c r="J65" s="17"/>
      <c r="K65" s="17"/>
      <c r="L65" s="17"/>
      <c r="M65" s="17"/>
      <c r="N65" s="17"/>
      <c r="O65" s="17"/>
      <c r="P65" s="17"/>
      <c r="Q65" s="17"/>
      <c r="R65" s="17"/>
      <c r="S65" s="18"/>
      <c r="T65" s="18"/>
      <c r="U65" s="18"/>
      <c r="V65" s="18"/>
      <c r="W65" s="18"/>
      <c r="X65" s="18"/>
      <c r="Y65" s="18"/>
      <c r="Z65" s="18"/>
      <c r="AA65" s="18"/>
      <c r="AB65" s="18"/>
      <c r="AC65" s="18"/>
      <c r="AD65" s="18"/>
      <c r="AE65" s="18"/>
      <c r="AF65" s="18"/>
      <c r="AG65" s="18"/>
      <c r="AH65" s="18"/>
    </row>
    <row r="66" spans="2:34"/>
    <row r="67" spans="2:34">
      <c r="B67" s="57"/>
      <c r="D67" s="1219" t="str">
        <f>Contents!AG13</f>
        <v>IP_Assumptions</v>
      </c>
      <c r="E67" s="1220"/>
      <c r="F67" s="1220"/>
      <c r="G67" s="1220"/>
      <c r="H67" s="1220"/>
      <c r="I67" s="1220"/>
      <c r="J67" s="1220"/>
      <c r="K67" s="1220"/>
      <c r="L67" s="1220"/>
      <c r="M67" s="1220"/>
      <c r="N67" s="1221"/>
      <c r="O67" s="1219" t="str">
        <f>Contents!AG17</f>
        <v>CF_Building</v>
      </c>
      <c r="P67" s="1220"/>
      <c r="Q67" s="1220"/>
      <c r="R67" s="1220"/>
      <c r="S67" s="1220"/>
      <c r="T67" s="1220"/>
      <c r="U67" s="1220"/>
      <c r="V67" s="1220"/>
      <c r="W67" s="1220"/>
      <c r="X67" s="1220"/>
      <c r="Y67" s="1221"/>
      <c r="Z67" s="1219" t="str">
        <f>Contents!AG18</f>
        <v>CF_Tenant</v>
      </c>
      <c r="AA67" s="1220"/>
      <c r="AB67" s="1220"/>
      <c r="AC67" s="1220"/>
      <c r="AD67" s="1220"/>
      <c r="AE67" s="1220"/>
      <c r="AF67" s="1220"/>
      <c r="AG67" s="1220"/>
    </row>
    <row r="68" spans="2:34" ht="12.75" hidden="1" customHeight="1">
      <c r="B68" s="57"/>
      <c r="D68" s="1222" t="str">
        <f ca="1">"["&amp;MID(CELL("filename",A1),SEARCH("[",CELL("filename",A1),1)+1,(SEARCH("]",CELL("filename",A1),1))-(SEARCH("[",CELL("filename",A1),1))-1)&amp;"]" &amp; D67</f>
        <v>[20210603 REAS Valuation Model v1.21.xlsm]IP_Assumptions</v>
      </c>
      <c r="E68" s="1223"/>
      <c r="F68" s="1223"/>
      <c r="G68" s="1223"/>
      <c r="H68" s="1223"/>
      <c r="I68" s="1223"/>
      <c r="J68" s="1223"/>
      <c r="K68" s="1223"/>
      <c r="L68" s="1223"/>
      <c r="M68" s="1223"/>
      <c r="N68" s="1224"/>
      <c r="O68" s="1222" t="str">
        <f ca="1">"["&amp;MID(CELL("filename",B1),SEARCH("[",CELL("filename",B1),1)+1,(SEARCH("]",CELL("filename",B1),1))-(SEARCH("[",CELL("filename",B1),1))-1)&amp;"]" &amp; O67</f>
        <v>[20210603 REAS Valuation Model v1.21.xlsm]CF_Building</v>
      </c>
      <c r="P68" s="1223"/>
      <c r="Q68" s="1223"/>
      <c r="R68" s="1223"/>
      <c r="S68" s="1223"/>
      <c r="T68" s="1223"/>
      <c r="U68" s="1223"/>
      <c r="V68" s="1223"/>
      <c r="W68" s="1223"/>
      <c r="X68" s="1223"/>
      <c r="Y68" s="1224"/>
      <c r="Z68" s="1222" t="str">
        <f ca="1">"["&amp;MID(CELL("filename",C1),SEARCH("[",CELL("filename",C1),1)+1,(SEARCH("]",CELL("filename",C1),1))-(SEARCH("[",CELL("filename",C1),1))-1)&amp;"]" &amp; Z67</f>
        <v>[20210603 REAS Valuation Model v1.21.xlsm]CF_Tenant</v>
      </c>
      <c r="AA68" s="1223"/>
      <c r="AB68" s="1223"/>
      <c r="AC68" s="1223"/>
      <c r="AD68" s="1223"/>
      <c r="AE68" s="1223"/>
      <c r="AF68" s="1223"/>
      <c r="AG68" s="1221"/>
    </row>
    <row r="69" spans="2:34">
      <c r="B69" s="1214">
        <f t="shared" ref="B69:B98" si="0">B68+1</f>
        <v>1</v>
      </c>
      <c r="C69" s="1215"/>
      <c r="D69" s="1216" t="str">
        <f t="shared" ref="D69:D98" ca="1" si="1">IF(ISERROR(MATCH($B69, INDIRECT("'"&amp;D$68&amp;"'!$A:$A", TRUE),0)),"",HYPERLINK(D$68&amp;"!A"&amp;MATCH($B69, INDIRECT("'"&amp;D$68&amp;"'!$A:$A",TRUE),0),INDEX(INDIRECT("'"&amp;D$68&amp;"'!$B:$B"),MATCH($B69,INDIRECT("'"&amp;D$68&amp;"'!$A:$A",TRUE),0),1)))</f>
        <v xml:space="preserve">1.0 - General Parameters </v>
      </c>
      <c r="E69" s="1217"/>
      <c r="F69" s="1217"/>
      <c r="G69" s="1217"/>
      <c r="H69" s="1217"/>
      <c r="I69" s="1217"/>
      <c r="J69" s="1217"/>
      <c r="K69" s="1217"/>
      <c r="L69" s="1217"/>
      <c r="M69" s="1217"/>
      <c r="N69" s="1218"/>
      <c r="O69" s="1216" t="str">
        <f t="shared" ref="O69:O98" ca="1" si="2">IF(ISERROR(MATCH($B69, INDIRECT("'"&amp;O$68&amp;"'!$A:$A", TRUE),0)),"",HYPERLINK(O$68&amp;"!A"&amp;MATCH($B69, INDIRECT("'"&amp;O$68&amp;"'!$A:$A",TRUE),0),INDEX(INDIRECT("'"&amp;O$68&amp;"'!$B:$B"),MATCH($B69,INDIRECT("'"&amp;O$68&amp;"'!$A:$A",TRUE),0),1)))</f>
        <v xml:space="preserve">1.0 - Outgoings </v>
      </c>
      <c r="P69" s="1217"/>
      <c r="Q69" s="1217"/>
      <c r="R69" s="1217"/>
      <c r="S69" s="1217"/>
      <c r="T69" s="1217"/>
      <c r="U69" s="1217"/>
      <c r="V69" s="1217"/>
      <c r="W69" s="1217"/>
      <c r="X69" s="1217"/>
      <c r="Y69" s="1218"/>
      <c r="Z69" s="1216" t="str">
        <f t="shared" ref="Z69:Z98" ca="1" si="3">IF(ISERROR(MATCH($B69, INDIRECT("'"&amp;Z$68&amp;"'!$A:$A", TRUE),0)),"",HYPERLINK(Z$68&amp;"!A"&amp;MATCH($B69, INDIRECT("'"&amp;Z$68&amp;"'!$A:$A",TRUE),0),INDEX(INDIRECT("'"&amp;Z$68&amp;"'!$B:$B"),MATCH($B69,INDIRECT("'"&amp;Z$68&amp;"'!$A:$A",TRUE),0),1)))</f>
        <v>Active Tenant Selection</v>
      </c>
      <c r="AA69" s="1217"/>
      <c r="AB69" s="1217"/>
      <c r="AC69" s="1217"/>
      <c r="AD69" s="1217"/>
      <c r="AE69" s="1217"/>
      <c r="AF69" s="1217"/>
      <c r="AG69" s="1224"/>
    </row>
    <row r="70" spans="2:34">
      <c r="B70" s="1214">
        <f t="shared" si="0"/>
        <v>2</v>
      </c>
      <c r="C70" s="1215"/>
      <c r="D70" s="1216" t="str">
        <f t="shared" ca="1" si="1"/>
        <v>1.1 - Valuation and Building Parameters</v>
      </c>
      <c r="E70" s="1217"/>
      <c r="F70" s="1217"/>
      <c r="G70" s="1217"/>
      <c r="H70" s="1217"/>
      <c r="I70" s="1217"/>
      <c r="J70" s="1217"/>
      <c r="K70" s="1217"/>
      <c r="L70" s="1217"/>
      <c r="M70" s="1217"/>
      <c r="N70" s="1218"/>
      <c r="O70" s="1216" t="str">
        <f t="shared" ca="1" si="2"/>
        <v xml:space="preserve">2.0 - Building Capex Allowances </v>
      </c>
      <c r="P70" s="1217"/>
      <c r="Q70" s="1217"/>
      <c r="R70" s="1217"/>
      <c r="S70" s="1217"/>
      <c r="T70" s="1217"/>
      <c r="U70" s="1217"/>
      <c r="V70" s="1217"/>
      <c r="W70" s="1217"/>
      <c r="X70" s="1217"/>
      <c r="Y70" s="1218"/>
      <c r="Z70" s="1216" t="str">
        <f t="shared" ca="1" si="3"/>
        <v xml:space="preserve">1.0 - Active Tenant Details: 1. Ground 1 - Yarra D </v>
      </c>
      <c r="AA70" s="1217"/>
      <c r="AB70" s="1217"/>
      <c r="AC70" s="1217"/>
      <c r="AD70" s="1217"/>
      <c r="AE70" s="1217"/>
      <c r="AF70" s="1217"/>
      <c r="AG70" s="1218"/>
    </row>
    <row r="71" spans="2:34">
      <c r="B71" s="1214">
        <f t="shared" si="0"/>
        <v>3</v>
      </c>
      <c r="C71" s="1215"/>
      <c r="D71" s="1216" t="str">
        <f t="shared" ca="1" si="1"/>
        <v>1.2 - Macros</v>
      </c>
      <c r="E71" s="1217"/>
      <c r="F71" s="1217"/>
      <c r="G71" s="1217"/>
      <c r="H71" s="1217"/>
      <c r="I71" s="1217"/>
      <c r="J71" s="1217"/>
      <c r="K71" s="1217"/>
      <c r="L71" s="1217"/>
      <c r="M71" s="1217"/>
      <c r="N71" s="1218"/>
      <c r="O71" s="1216" t="str">
        <f t="shared" ca="1" si="2"/>
        <v>2.1 -  Fixed Contribution</v>
      </c>
      <c r="P71" s="1217"/>
      <c r="Q71" s="1217"/>
      <c r="R71" s="1217"/>
      <c r="S71" s="1217"/>
      <c r="T71" s="1217"/>
      <c r="U71" s="1217"/>
      <c r="V71" s="1217"/>
      <c r="W71" s="1217"/>
      <c r="X71" s="1217"/>
      <c r="Y71" s="1218"/>
      <c r="Z71" s="1216" t="str">
        <f t="shared" ca="1" si="3"/>
        <v xml:space="preserve">2.0 - Model Period Flags </v>
      </c>
      <c r="AA71" s="1217"/>
      <c r="AB71" s="1217"/>
      <c r="AC71" s="1217"/>
      <c r="AD71" s="1217"/>
      <c r="AE71" s="1217"/>
      <c r="AF71" s="1217"/>
      <c r="AG71" s="1218"/>
    </row>
    <row r="72" spans="2:34">
      <c r="B72" s="1214">
        <f t="shared" si="0"/>
        <v>4</v>
      </c>
      <c r="C72" s="1215"/>
      <c r="D72" s="1216" t="str">
        <f t="shared" ca="1" si="1"/>
        <v>1.3 - Valuers Details</v>
      </c>
      <c r="E72" s="1217"/>
      <c r="F72" s="1217"/>
      <c r="G72" s="1217"/>
      <c r="H72" s="1217"/>
      <c r="I72" s="1217"/>
      <c r="J72" s="1217"/>
      <c r="K72" s="1217"/>
      <c r="L72" s="1217"/>
      <c r="M72" s="1217"/>
      <c r="N72" s="1218"/>
      <c r="O72" s="1216" t="str">
        <f t="shared" ca="1" si="2"/>
        <v>2.2 - Sinking Fund</v>
      </c>
      <c r="P72" s="1217"/>
      <c r="Q72" s="1217"/>
      <c r="R72" s="1217"/>
      <c r="S72" s="1217"/>
      <c r="T72" s="1217"/>
      <c r="U72" s="1217"/>
      <c r="V72" s="1217"/>
      <c r="W72" s="1217"/>
      <c r="X72" s="1217"/>
      <c r="Y72" s="1218"/>
      <c r="Z72" s="1216" t="str">
        <f t="shared" ca="1" si="3"/>
        <v>2.1 - Tenant Flags - Occupancy Flags</v>
      </c>
      <c r="AA72" s="1217"/>
      <c r="AB72" s="1217"/>
      <c r="AC72" s="1217"/>
      <c r="AD72" s="1217"/>
      <c r="AE72" s="1217"/>
      <c r="AF72" s="1217"/>
      <c r="AG72" s="1218"/>
    </row>
    <row r="73" spans="2:34">
      <c r="B73" s="1214">
        <f t="shared" si="0"/>
        <v>5</v>
      </c>
      <c r="C73" s="1215"/>
      <c r="D73" s="1216" t="str">
        <f t="shared" ca="1" si="1"/>
        <v>2.0 - Selling &amp; Acquisition Costs</v>
      </c>
      <c r="E73" s="1217"/>
      <c r="F73" s="1217"/>
      <c r="G73" s="1217"/>
      <c r="H73" s="1217"/>
      <c r="I73" s="1217"/>
      <c r="J73" s="1217"/>
      <c r="K73" s="1217"/>
      <c r="L73" s="1217"/>
      <c r="M73" s="1217"/>
      <c r="N73" s="1218"/>
      <c r="O73" s="1216" t="str">
        <f t="shared" ca="1" si="2"/>
        <v>2.3 - Start of Period</v>
      </c>
      <c r="P73" s="1217"/>
      <c r="Q73" s="1217"/>
      <c r="R73" s="1217"/>
      <c r="S73" s="1217"/>
      <c r="T73" s="1217"/>
      <c r="U73" s="1217"/>
      <c r="V73" s="1217"/>
      <c r="W73" s="1217"/>
      <c r="X73" s="1217"/>
      <c r="Y73" s="1218"/>
      <c r="Z73" s="1216" t="str">
        <f t="shared" ca="1" si="3"/>
        <v>2.2 - Tenant Review Flags</v>
      </c>
      <c r="AA73" s="1217"/>
      <c r="AB73" s="1217"/>
      <c r="AC73" s="1217"/>
      <c r="AD73" s="1217"/>
      <c r="AE73" s="1217"/>
      <c r="AF73" s="1217"/>
      <c r="AG73" s="1218"/>
    </row>
    <row r="74" spans="2:34">
      <c r="B74" s="1214">
        <f t="shared" si="0"/>
        <v>6</v>
      </c>
      <c r="C74" s="1215"/>
      <c r="D74" s="1216" t="str">
        <f t="shared" ca="1" si="1"/>
        <v xml:space="preserve">3.0 - Vacant Space Assumptions </v>
      </c>
      <c r="E74" s="1217"/>
      <c r="F74" s="1217"/>
      <c r="G74" s="1217"/>
      <c r="H74" s="1217"/>
      <c r="I74" s="1217"/>
      <c r="J74" s="1217"/>
      <c r="K74" s="1217"/>
      <c r="L74" s="1217"/>
      <c r="M74" s="1217"/>
      <c r="N74" s="1218"/>
      <c r="O74" s="1216" t="str">
        <f t="shared" ca="1" si="2"/>
        <v>2.4 - Total</v>
      </c>
      <c r="P74" s="1217"/>
      <c r="Q74" s="1217"/>
      <c r="R74" s="1217"/>
      <c r="S74" s="1217"/>
      <c r="T74" s="1217"/>
      <c r="U74" s="1217"/>
      <c r="V74" s="1217"/>
      <c r="W74" s="1217"/>
      <c r="X74" s="1217"/>
      <c r="Y74" s="1218"/>
      <c r="Z74" s="1216" t="str">
        <f t="shared" ca="1" si="3"/>
        <v>2.3 - Tenant Commencement Flags</v>
      </c>
      <c r="AA74" s="1217"/>
      <c r="AB74" s="1217"/>
      <c r="AC74" s="1217"/>
      <c r="AD74" s="1217"/>
      <c r="AE74" s="1217"/>
      <c r="AF74" s="1217"/>
      <c r="AG74" s="1218"/>
    </row>
    <row r="75" spans="2:34">
      <c r="B75" s="1214">
        <f t="shared" si="0"/>
        <v>7</v>
      </c>
      <c r="C75" s="1215"/>
      <c r="D75" s="1216" t="str">
        <f t="shared" ca="1" si="1"/>
        <v xml:space="preserve">4.0 - Static Valuation Assumptions </v>
      </c>
      <c r="E75" s="1217"/>
      <c r="F75" s="1217"/>
      <c r="G75" s="1217"/>
      <c r="H75" s="1217"/>
      <c r="I75" s="1217"/>
      <c r="J75" s="1217"/>
      <c r="K75" s="1217"/>
      <c r="L75" s="1217"/>
      <c r="M75" s="1217"/>
      <c r="N75" s="1218"/>
      <c r="O75" s="1216" t="str">
        <f t="shared" ca="1" si="2"/>
        <v xml:space="preserve">4.0 - Additional Income </v>
      </c>
      <c r="P75" s="1217"/>
      <c r="Q75" s="1217"/>
      <c r="R75" s="1217"/>
      <c r="S75" s="1217"/>
      <c r="T75" s="1217"/>
      <c r="U75" s="1217"/>
      <c r="V75" s="1217"/>
      <c r="W75" s="1217"/>
      <c r="X75" s="1217"/>
      <c r="Y75" s="1218"/>
      <c r="Z75" s="1216" t="str">
        <f t="shared" ca="1" si="3"/>
        <v>2.4 - Tenant Expiry Flags</v>
      </c>
      <c r="AA75" s="1217"/>
      <c r="AB75" s="1217"/>
      <c r="AC75" s="1217"/>
      <c r="AD75" s="1217"/>
      <c r="AE75" s="1217"/>
      <c r="AF75" s="1217"/>
      <c r="AG75" s="1218"/>
    </row>
    <row r="76" spans="2:34">
      <c r="B76" s="1214">
        <f t="shared" si="0"/>
        <v>8</v>
      </c>
      <c r="C76" s="1215"/>
      <c r="D76" s="1216" t="str">
        <f t="shared" ca="1" si="1"/>
        <v xml:space="preserve">5.0 - Discounted Cash Flow Assumptions </v>
      </c>
      <c r="E76" s="1217"/>
      <c r="F76" s="1217"/>
      <c r="G76" s="1217"/>
      <c r="H76" s="1217"/>
      <c r="I76" s="1217"/>
      <c r="J76" s="1217"/>
      <c r="K76" s="1217"/>
      <c r="L76" s="1217"/>
      <c r="M76" s="1217"/>
      <c r="N76" s="1218"/>
      <c r="O76" s="1216" t="str">
        <f t="shared" ca="1" si="2"/>
        <v>4.1 - Additional Income: Source 1 - 6</v>
      </c>
      <c r="P76" s="1217"/>
      <c r="Q76" s="1217"/>
      <c r="R76" s="1217"/>
      <c r="S76" s="1217"/>
      <c r="T76" s="1217"/>
      <c r="U76" s="1217"/>
      <c r="V76" s="1217"/>
      <c r="W76" s="1217"/>
      <c r="X76" s="1217"/>
      <c r="Y76" s="1218"/>
      <c r="Z76" s="1216" t="str">
        <f t="shared" ca="1" si="3"/>
        <v>2.5 - Market Rent Calculation</v>
      </c>
      <c r="AA76" s="1217"/>
      <c r="AB76" s="1217"/>
      <c r="AC76" s="1217"/>
      <c r="AD76" s="1217"/>
      <c r="AE76" s="1217"/>
      <c r="AF76" s="1217"/>
      <c r="AG76" s="1218"/>
    </row>
    <row r="77" spans="2:34">
      <c r="B77" s="1214">
        <f t="shared" si="0"/>
        <v>9</v>
      </c>
      <c r="C77" s="1215"/>
      <c r="D77" s="1216" t="str">
        <f t="shared" ca="1" si="1"/>
        <v xml:space="preserve">6.0 - Other Income Sources </v>
      </c>
      <c r="E77" s="1217"/>
      <c r="F77" s="1217"/>
      <c r="G77" s="1217"/>
      <c r="H77" s="1217"/>
      <c r="I77" s="1217"/>
      <c r="J77" s="1217"/>
      <c r="K77" s="1217"/>
      <c r="L77" s="1217"/>
      <c r="M77" s="1217"/>
      <c r="N77" s="1218"/>
      <c r="O77" s="1216" t="str">
        <f t="shared" ca="1" si="2"/>
        <v>3.2 - Summary of Additional Income for DCF</v>
      </c>
      <c r="P77" s="1217"/>
      <c r="Q77" s="1217"/>
      <c r="R77" s="1217"/>
      <c r="S77" s="1217"/>
      <c r="T77" s="1217"/>
      <c r="U77" s="1217"/>
      <c r="V77" s="1217"/>
      <c r="W77" s="1217"/>
      <c r="X77" s="1217"/>
      <c r="Y77" s="1218"/>
      <c r="Z77" s="1216" t="str">
        <f t="shared" ca="1" si="3"/>
        <v xml:space="preserve">3.0 - Passing Income: Base Lease Income </v>
      </c>
      <c r="AA77" s="1217"/>
      <c r="AB77" s="1217"/>
      <c r="AC77" s="1217"/>
      <c r="AD77" s="1217"/>
      <c r="AE77" s="1217"/>
      <c r="AF77" s="1217"/>
      <c r="AG77" s="1218"/>
    </row>
    <row r="78" spans="2:34">
      <c r="B78" s="1214">
        <f t="shared" si="0"/>
        <v>10</v>
      </c>
      <c r="C78" s="1215"/>
      <c r="D78" s="1216" t="str">
        <f t="shared" ca="1" si="1"/>
        <v xml:space="preserve">7.0 - Capital Expenditure and Outgoings </v>
      </c>
      <c r="E78" s="1217"/>
      <c r="F78" s="1217"/>
      <c r="G78" s="1217"/>
      <c r="H78" s="1217"/>
      <c r="I78" s="1217"/>
      <c r="J78" s="1217"/>
      <c r="K78" s="1217"/>
      <c r="L78" s="1217"/>
      <c r="M78" s="1217"/>
      <c r="N78" s="1218"/>
      <c r="O78" s="1216" t="str">
        <f t="shared" ca="1" si="2"/>
        <v/>
      </c>
      <c r="P78" s="1217"/>
      <c r="Q78" s="1217"/>
      <c r="R78" s="1217"/>
      <c r="S78" s="1217"/>
      <c r="T78" s="1217"/>
      <c r="U78" s="1217"/>
      <c r="V78" s="1217"/>
      <c r="W78" s="1217"/>
      <c r="X78" s="1217"/>
      <c r="Y78" s="1218"/>
      <c r="Z78" s="1216" t="str">
        <f t="shared" ca="1" si="3"/>
        <v>3.1 - Lease Review Summary - Current Tenant</v>
      </c>
      <c r="AA78" s="1217"/>
      <c r="AB78" s="1217"/>
      <c r="AC78" s="1217"/>
      <c r="AD78" s="1217"/>
      <c r="AE78" s="1217"/>
      <c r="AF78" s="1217"/>
      <c r="AG78" s="1218"/>
    </row>
    <row r="79" spans="2:34">
      <c r="B79" s="1214">
        <f t="shared" si="0"/>
        <v>11</v>
      </c>
      <c r="C79" s="1215"/>
      <c r="D79" s="1216" t="str">
        <f t="shared" ca="1" si="1"/>
        <v xml:space="preserve">8.0 - Growth Rates </v>
      </c>
      <c r="E79" s="1217"/>
      <c r="F79" s="1217"/>
      <c r="G79" s="1217"/>
      <c r="H79" s="1217"/>
      <c r="I79" s="1217"/>
      <c r="J79" s="1217"/>
      <c r="K79" s="1217"/>
      <c r="L79" s="1217"/>
      <c r="M79" s="1217"/>
      <c r="N79" s="1218"/>
      <c r="O79" s="1216" t="str">
        <f t="shared" ca="1" si="2"/>
        <v/>
      </c>
      <c r="P79" s="1217"/>
      <c r="Q79" s="1217"/>
      <c r="R79" s="1217"/>
      <c r="S79" s="1217"/>
      <c r="T79" s="1217"/>
      <c r="U79" s="1217"/>
      <c r="V79" s="1217"/>
      <c r="W79" s="1217"/>
      <c r="X79" s="1217"/>
      <c r="Y79" s="1218"/>
      <c r="Z79" s="1216" t="str">
        <f t="shared" ca="1" si="3"/>
        <v>3.2 - Lease Review Summary - Future Expiries</v>
      </c>
      <c r="AA79" s="1217"/>
      <c r="AB79" s="1217"/>
      <c r="AC79" s="1217"/>
      <c r="AD79" s="1217"/>
      <c r="AE79" s="1217"/>
      <c r="AF79" s="1217"/>
      <c r="AG79" s="1218"/>
    </row>
    <row r="80" spans="2:34">
      <c r="B80" s="1214">
        <f t="shared" si="0"/>
        <v>12</v>
      </c>
      <c r="C80" s="1215"/>
      <c r="D80" s="1216" t="str">
        <f t="shared" ca="1" si="1"/>
        <v xml:space="preserve">9.0 - Market Growth Rates </v>
      </c>
      <c r="E80" s="1217"/>
      <c r="F80" s="1217"/>
      <c r="G80" s="1217"/>
      <c r="H80" s="1217"/>
      <c r="I80" s="1217"/>
      <c r="J80" s="1217"/>
      <c r="K80" s="1217"/>
      <c r="L80" s="1217"/>
      <c r="M80" s="1217"/>
      <c r="N80" s="1218"/>
      <c r="O80" s="1216" t="str">
        <f t="shared" ca="1" si="2"/>
        <v/>
      </c>
      <c r="P80" s="1217"/>
      <c r="Q80" s="1217"/>
      <c r="R80" s="1217"/>
      <c r="S80" s="1217"/>
      <c r="T80" s="1217"/>
      <c r="U80" s="1217"/>
      <c r="V80" s="1217"/>
      <c r="W80" s="1217"/>
      <c r="X80" s="1217"/>
      <c r="Y80" s="1218"/>
      <c r="Z80" s="1216" t="str">
        <f t="shared" ca="1" si="3"/>
        <v>3.3 - Consolidated Lease Income Summary</v>
      </c>
      <c r="AA80" s="1217"/>
      <c r="AB80" s="1217"/>
      <c r="AC80" s="1217"/>
      <c r="AD80" s="1217"/>
      <c r="AE80" s="1217"/>
      <c r="AF80" s="1217"/>
      <c r="AG80" s="1218"/>
    </row>
    <row r="81" spans="2:33">
      <c r="B81" s="1214">
        <f t="shared" si="0"/>
        <v>13</v>
      </c>
      <c r="C81" s="1215"/>
      <c r="D81" s="1216" t="str">
        <f t="shared" ca="1" si="1"/>
        <v>9.1 - Market Rent Growth Rates: Office Space</v>
      </c>
      <c r="E81" s="1217"/>
      <c r="F81" s="1217"/>
      <c r="G81" s="1217"/>
      <c r="H81" s="1217"/>
      <c r="I81" s="1217"/>
      <c r="J81" s="1217"/>
      <c r="K81" s="1217"/>
      <c r="L81" s="1217"/>
      <c r="M81" s="1217"/>
      <c r="N81" s="1218"/>
      <c r="O81" s="1216" t="str">
        <f t="shared" ca="1" si="2"/>
        <v/>
      </c>
      <c r="P81" s="1217"/>
      <c r="Q81" s="1217"/>
      <c r="R81" s="1217"/>
      <c r="S81" s="1217"/>
      <c r="T81" s="1217"/>
      <c r="U81" s="1217"/>
      <c r="V81" s="1217"/>
      <c r="W81" s="1217"/>
      <c r="X81" s="1217"/>
      <c r="Y81" s="1218"/>
      <c r="Z81" s="1216" t="str">
        <f t="shared" ca="1" si="3"/>
        <v>4.1 - Net Recoveries</v>
      </c>
      <c r="AA81" s="1217"/>
      <c r="AB81" s="1217"/>
      <c r="AC81" s="1217"/>
      <c r="AD81" s="1217"/>
      <c r="AE81" s="1217"/>
      <c r="AF81" s="1217"/>
      <c r="AG81" s="1218"/>
    </row>
    <row r="82" spans="2:33">
      <c r="B82" s="1214">
        <f t="shared" si="0"/>
        <v>14</v>
      </c>
      <c r="C82" s="1215"/>
      <c r="D82" s="1216" t="str">
        <f t="shared" ca="1" si="1"/>
        <v>9.2 - Market Rent Growth Rates: Retail Space</v>
      </c>
      <c r="E82" s="1217"/>
      <c r="F82" s="1217"/>
      <c r="G82" s="1217"/>
      <c r="H82" s="1217"/>
      <c r="I82" s="1217"/>
      <c r="J82" s="1217"/>
      <c r="K82" s="1217"/>
      <c r="L82" s="1217"/>
      <c r="M82" s="1217"/>
      <c r="N82" s="1218"/>
      <c r="O82" s="1216" t="str">
        <f t="shared" ca="1" si="2"/>
        <v/>
      </c>
      <c r="P82" s="1217"/>
      <c r="Q82" s="1217"/>
      <c r="R82" s="1217"/>
      <c r="S82" s="1217"/>
      <c r="T82" s="1217"/>
      <c r="U82" s="1217"/>
      <c r="V82" s="1217"/>
      <c r="W82" s="1217"/>
      <c r="X82" s="1217"/>
      <c r="Y82" s="1218"/>
      <c r="Z82" s="1216" t="str">
        <f t="shared" ca="1" si="3"/>
        <v>4.2 - Base Year Lease &amp; Semi Gross Lease Recoveries</v>
      </c>
      <c r="AA82" s="1217"/>
      <c r="AB82" s="1217"/>
      <c r="AC82" s="1217"/>
      <c r="AD82" s="1217"/>
      <c r="AE82" s="1217"/>
      <c r="AF82" s="1217"/>
      <c r="AG82" s="1218"/>
    </row>
    <row r="83" spans="2:33">
      <c r="B83" s="1214">
        <f t="shared" si="0"/>
        <v>15</v>
      </c>
      <c r="C83" s="1215"/>
      <c r="D83" s="1216" t="str">
        <f t="shared" ca="1" si="1"/>
        <v>9.3 - Market Gross Face Growth Rates</v>
      </c>
      <c r="E83" s="1217"/>
      <c r="F83" s="1217"/>
      <c r="G83" s="1217"/>
      <c r="H83" s="1217"/>
      <c r="I83" s="1217"/>
      <c r="J83" s="1217"/>
      <c r="K83" s="1217"/>
      <c r="L83" s="1217"/>
      <c r="M83" s="1217"/>
      <c r="N83" s="1218"/>
      <c r="O83" s="1216" t="str">
        <f t="shared" ca="1" si="2"/>
        <v/>
      </c>
      <c r="P83" s="1217"/>
      <c r="Q83" s="1217"/>
      <c r="R83" s="1217"/>
      <c r="S83" s="1217"/>
      <c r="T83" s="1217"/>
      <c r="U83" s="1217"/>
      <c r="V83" s="1217"/>
      <c r="W83" s="1217"/>
      <c r="X83" s="1217"/>
      <c r="Y83" s="1218"/>
      <c r="Z83" s="1216" t="str">
        <f t="shared" ca="1" si="3"/>
        <v>4.3 - Outgoings Recovered Summary</v>
      </c>
      <c r="AA83" s="1217"/>
      <c r="AB83" s="1217"/>
      <c r="AC83" s="1217"/>
      <c r="AD83" s="1217"/>
      <c r="AE83" s="1217"/>
      <c r="AF83" s="1217"/>
      <c r="AG83" s="1218"/>
    </row>
    <row r="84" spans="2:33">
      <c r="B84" s="1214">
        <f t="shared" si="0"/>
        <v>16</v>
      </c>
      <c r="C84" s="1215"/>
      <c r="D84" s="1216" t="str">
        <f t="shared" ca="1" si="1"/>
        <v xml:space="preserve">10.0 - Lists for Data Validation </v>
      </c>
      <c r="E84" s="1217"/>
      <c r="F84" s="1217"/>
      <c r="G84" s="1217"/>
      <c r="H84" s="1217"/>
      <c r="I84" s="1217"/>
      <c r="J84" s="1217"/>
      <c r="K84" s="1217"/>
      <c r="L84" s="1217"/>
      <c r="M84" s="1217"/>
      <c r="N84" s="1218"/>
      <c r="O84" s="1216" t="str">
        <f t="shared" ca="1" si="2"/>
        <v/>
      </c>
      <c r="P84" s="1217"/>
      <c r="Q84" s="1217"/>
      <c r="R84" s="1217"/>
      <c r="S84" s="1217"/>
      <c r="T84" s="1217"/>
      <c r="U84" s="1217"/>
      <c r="V84" s="1217"/>
      <c r="W84" s="1217"/>
      <c r="X84" s="1217"/>
      <c r="Y84" s="1218"/>
      <c r="Z84" s="1216" t="str">
        <f t="shared" ca="1" si="3"/>
        <v>5.0 - Allowances: New Lease Commissions</v>
      </c>
      <c r="AA84" s="1217"/>
      <c r="AB84" s="1217"/>
      <c r="AC84" s="1217"/>
      <c r="AD84" s="1217"/>
      <c r="AE84" s="1217"/>
      <c r="AF84" s="1217"/>
      <c r="AG84" s="1218"/>
    </row>
    <row r="85" spans="2:33">
      <c r="B85" s="1214">
        <f t="shared" si="0"/>
        <v>17</v>
      </c>
      <c r="C85" s="1215"/>
      <c r="D85" s="1216" t="str">
        <f t="shared" ca="1" si="1"/>
        <v/>
      </c>
      <c r="E85" s="1217"/>
      <c r="F85" s="1217"/>
      <c r="G85" s="1217"/>
      <c r="H85" s="1217"/>
      <c r="I85" s="1217"/>
      <c r="J85" s="1217"/>
      <c r="K85" s="1217"/>
      <c r="L85" s="1217"/>
      <c r="M85" s="1217"/>
      <c r="N85" s="1218"/>
      <c r="O85" s="1216" t="str">
        <f t="shared" ca="1" si="2"/>
        <v/>
      </c>
      <c r="P85" s="1217"/>
      <c r="Q85" s="1217"/>
      <c r="R85" s="1217"/>
      <c r="S85" s="1217"/>
      <c r="T85" s="1217"/>
      <c r="U85" s="1217"/>
      <c r="V85" s="1217"/>
      <c r="W85" s="1217"/>
      <c r="X85" s="1217"/>
      <c r="Y85" s="1218"/>
      <c r="Z85" s="1216" t="str">
        <f t="shared" ca="1" si="3"/>
        <v>5.1 - New Lease Commissions - New Lease</v>
      </c>
      <c r="AA85" s="1217"/>
      <c r="AB85" s="1217"/>
      <c r="AC85" s="1217"/>
      <c r="AD85" s="1217"/>
      <c r="AE85" s="1217"/>
      <c r="AF85" s="1217"/>
      <c r="AG85" s="1218"/>
    </row>
    <row r="86" spans="2:33">
      <c r="B86" s="1214">
        <f t="shared" si="0"/>
        <v>18</v>
      </c>
      <c r="C86" s="1215"/>
      <c r="D86" s="1216" t="str">
        <f t="shared" ca="1" si="1"/>
        <v/>
      </c>
      <c r="E86" s="1217"/>
      <c r="F86" s="1217"/>
      <c r="G86" s="1217"/>
      <c r="H86" s="1217"/>
      <c r="I86" s="1217"/>
      <c r="J86" s="1217"/>
      <c r="K86" s="1217"/>
      <c r="L86" s="1217"/>
      <c r="M86" s="1217"/>
      <c r="N86" s="1218"/>
      <c r="O86" s="1216" t="str">
        <f t="shared" ca="1" si="2"/>
        <v/>
      </c>
      <c r="P86" s="1217"/>
      <c r="Q86" s="1217"/>
      <c r="R86" s="1217"/>
      <c r="S86" s="1217"/>
      <c r="T86" s="1217"/>
      <c r="U86" s="1217"/>
      <c r="V86" s="1217"/>
      <c r="W86" s="1217"/>
      <c r="X86" s="1217"/>
      <c r="Y86" s="1218"/>
      <c r="Z86" s="1216" t="str">
        <f t="shared" ca="1" si="3"/>
        <v>5.2 - New Lease Commissions - First Expiry</v>
      </c>
      <c r="AA86" s="1217"/>
      <c r="AB86" s="1217"/>
      <c r="AC86" s="1217"/>
      <c r="AD86" s="1217"/>
      <c r="AE86" s="1217"/>
      <c r="AF86" s="1217"/>
      <c r="AG86" s="1218"/>
    </row>
    <row r="87" spans="2:33">
      <c r="B87" s="1214">
        <f t="shared" si="0"/>
        <v>19</v>
      </c>
      <c r="C87" s="1215"/>
      <c r="D87" s="1216" t="str">
        <f t="shared" ca="1" si="1"/>
        <v/>
      </c>
      <c r="E87" s="1217"/>
      <c r="F87" s="1217"/>
      <c r="G87" s="1217"/>
      <c r="H87" s="1217"/>
      <c r="I87" s="1217"/>
      <c r="J87" s="1217"/>
      <c r="K87" s="1217"/>
      <c r="L87" s="1217"/>
      <c r="M87" s="1217"/>
      <c r="N87" s="1218"/>
      <c r="O87" s="1216" t="str">
        <f t="shared" ca="1" si="2"/>
        <v/>
      </c>
      <c r="P87" s="1217"/>
      <c r="Q87" s="1217"/>
      <c r="R87" s="1217"/>
      <c r="S87" s="1217"/>
      <c r="T87" s="1217"/>
      <c r="U87" s="1217"/>
      <c r="V87" s="1217"/>
      <c r="W87" s="1217"/>
      <c r="X87" s="1217"/>
      <c r="Y87" s="1218"/>
      <c r="Z87" s="1216" t="str">
        <f t="shared" ca="1" si="3"/>
        <v>5.3 - New Lease Commissions - Future Expiries</v>
      </c>
      <c r="AA87" s="1217"/>
      <c r="AB87" s="1217"/>
      <c r="AC87" s="1217"/>
      <c r="AD87" s="1217"/>
      <c r="AE87" s="1217"/>
      <c r="AF87" s="1217"/>
      <c r="AG87" s="1218"/>
    </row>
    <row r="88" spans="2:33">
      <c r="B88" s="1214">
        <f t="shared" si="0"/>
        <v>20</v>
      </c>
      <c r="C88" s="1215"/>
      <c r="D88" s="1216" t="str">
        <f t="shared" ca="1" si="1"/>
        <v/>
      </c>
      <c r="E88" s="1217"/>
      <c r="F88" s="1217"/>
      <c r="G88" s="1217"/>
      <c r="H88" s="1217"/>
      <c r="I88" s="1217"/>
      <c r="J88" s="1217"/>
      <c r="K88" s="1217"/>
      <c r="L88" s="1217"/>
      <c r="M88" s="1217"/>
      <c r="N88" s="1218"/>
      <c r="O88" s="1216" t="str">
        <f t="shared" ca="1" si="2"/>
        <v/>
      </c>
      <c r="P88" s="1217"/>
      <c r="Q88" s="1217"/>
      <c r="R88" s="1217"/>
      <c r="S88" s="1217"/>
      <c r="T88" s="1217"/>
      <c r="U88" s="1217"/>
      <c r="V88" s="1217"/>
      <c r="W88" s="1217"/>
      <c r="X88" s="1217"/>
      <c r="Y88" s="1218"/>
      <c r="Z88" s="1216" t="str">
        <f t="shared" ca="1" si="3"/>
        <v>5.4 - New Lease Commissions Summary</v>
      </c>
      <c r="AA88" s="1217"/>
      <c r="AB88" s="1217"/>
      <c r="AC88" s="1217"/>
      <c r="AD88" s="1217"/>
      <c r="AE88" s="1217"/>
      <c r="AF88" s="1217"/>
      <c r="AG88" s="1218"/>
    </row>
    <row r="89" spans="2:33">
      <c r="B89" s="1214">
        <f t="shared" si="0"/>
        <v>21</v>
      </c>
      <c r="C89" s="1215"/>
      <c r="D89" s="1216" t="str">
        <f t="shared" ca="1" si="1"/>
        <v/>
      </c>
      <c r="E89" s="1217"/>
      <c r="F89" s="1217"/>
      <c r="G89" s="1217"/>
      <c r="H89" s="1217"/>
      <c r="I89" s="1217"/>
      <c r="J89" s="1217"/>
      <c r="K89" s="1217"/>
      <c r="L89" s="1217"/>
      <c r="M89" s="1217"/>
      <c r="N89" s="1218"/>
      <c r="O89" s="1216" t="str">
        <f t="shared" ca="1" si="2"/>
        <v/>
      </c>
      <c r="P89" s="1217"/>
      <c r="Q89" s="1217"/>
      <c r="R89" s="1217"/>
      <c r="S89" s="1217"/>
      <c r="T89" s="1217"/>
      <c r="U89" s="1217"/>
      <c r="V89" s="1217"/>
      <c r="W89" s="1217"/>
      <c r="X89" s="1217"/>
      <c r="Y89" s="1218"/>
      <c r="Z89" s="1216" t="str">
        <f t="shared" ca="1" si="3"/>
        <v>6.0 - Allowances: Tenant Incentives</v>
      </c>
      <c r="AA89" s="1217"/>
      <c r="AB89" s="1217"/>
      <c r="AC89" s="1217"/>
      <c r="AD89" s="1217"/>
      <c r="AE89" s="1217"/>
      <c r="AF89" s="1217"/>
      <c r="AG89" s="1218"/>
    </row>
    <row r="90" spans="2:33">
      <c r="B90" s="1214">
        <f t="shared" si="0"/>
        <v>22</v>
      </c>
      <c r="C90" s="1215"/>
      <c r="D90" s="1216" t="str">
        <f t="shared" ca="1" si="1"/>
        <v/>
      </c>
      <c r="E90" s="1217"/>
      <c r="F90" s="1217"/>
      <c r="G90" s="1217"/>
      <c r="H90" s="1217"/>
      <c r="I90" s="1217"/>
      <c r="J90" s="1217"/>
      <c r="K90" s="1217"/>
      <c r="L90" s="1217"/>
      <c r="M90" s="1217"/>
      <c r="N90" s="1218"/>
      <c r="O90" s="1216" t="str">
        <f t="shared" ca="1" si="2"/>
        <v/>
      </c>
      <c r="P90" s="1217"/>
      <c r="Q90" s="1217"/>
      <c r="R90" s="1217"/>
      <c r="S90" s="1217"/>
      <c r="T90" s="1217"/>
      <c r="U90" s="1217"/>
      <c r="V90" s="1217"/>
      <c r="W90" s="1217"/>
      <c r="X90" s="1217"/>
      <c r="Y90" s="1218"/>
      <c r="Z90" s="1216" t="str">
        <f t="shared" ca="1" si="3"/>
        <v>6.1 - Tenant Incentives - Fitout Contribution</v>
      </c>
      <c r="AA90" s="1217"/>
      <c r="AB90" s="1217"/>
      <c r="AC90" s="1217"/>
      <c r="AD90" s="1217"/>
      <c r="AE90" s="1217"/>
      <c r="AF90" s="1217"/>
      <c r="AG90" s="1218"/>
    </row>
    <row r="91" spans="2:33">
      <c r="B91" s="1214">
        <f t="shared" si="0"/>
        <v>23</v>
      </c>
      <c r="C91" s="1215"/>
      <c r="D91" s="1216" t="str">
        <f t="shared" ca="1" si="1"/>
        <v/>
      </c>
      <c r="E91" s="1217"/>
      <c r="F91" s="1217"/>
      <c r="G91" s="1217"/>
      <c r="H91" s="1217"/>
      <c r="I91" s="1217"/>
      <c r="J91" s="1217"/>
      <c r="K91" s="1217"/>
      <c r="L91" s="1217"/>
      <c r="M91" s="1217"/>
      <c r="N91" s="1218"/>
      <c r="O91" s="1216" t="str">
        <f t="shared" ca="1" si="2"/>
        <v/>
      </c>
      <c r="P91" s="1217"/>
      <c r="Q91" s="1217"/>
      <c r="R91" s="1217"/>
      <c r="S91" s="1217"/>
      <c r="T91" s="1217"/>
      <c r="U91" s="1217"/>
      <c r="V91" s="1217"/>
      <c r="W91" s="1217"/>
      <c r="X91" s="1217"/>
      <c r="Y91" s="1218"/>
      <c r="Z91" s="1216" t="str">
        <f t="shared" ca="1" si="3"/>
        <v>6.2 - Tenant Incentives - Outstanding Incentives (Rent Free)</v>
      </c>
      <c r="AA91" s="1217"/>
      <c r="AB91" s="1217"/>
      <c r="AC91" s="1217"/>
      <c r="AD91" s="1217"/>
      <c r="AE91" s="1217"/>
      <c r="AF91" s="1217"/>
      <c r="AG91" s="1218"/>
    </row>
    <row r="92" spans="2:33">
      <c r="B92" s="1214">
        <f t="shared" si="0"/>
        <v>24</v>
      </c>
      <c r="C92" s="1215"/>
      <c r="D92" s="1216" t="str">
        <f t="shared" ca="1" si="1"/>
        <v/>
      </c>
      <c r="E92" s="1217"/>
      <c r="F92" s="1217"/>
      <c r="G92" s="1217"/>
      <c r="H92" s="1217"/>
      <c r="I92" s="1217"/>
      <c r="J92" s="1217"/>
      <c r="K92" s="1217"/>
      <c r="L92" s="1217"/>
      <c r="M92" s="1217"/>
      <c r="N92" s="1218"/>
      <c r="O92" s="1216" t="str">
        <f t="shared" ca="1" si="2"/>
        <v/>
      </c>
      <c r="P92" s="1217"/>
      <c r="Q92" s="1217"/>
      <c r="R92" s="1217"/>
      <c r="S92" s="1217"/>
      <c r="T92" s="1217"/>
      <c r="U92" s="1217"/>
      <c r="V92" s="1217"/>
      <c r="W92" s="1217"/>
      <c r="X92" s="1217"/>
      <c r="Y92" s="1218"/>
      <c r="Z92" s="1216" t="str">
        <f t="shared" ca="1" si="3"/>
        <v>6.4 - Tenant Incentives Summary</v>
      </c>
      <c r="AA92" s="1217"/>
      <c r="AB92" s="1217"/>
      <c r="AC92" s="1217"/>
      <c r="AD92" s="1217"/>
      <c r="AE92" s="1217"/>
      <c r="AF92" s="1217"/>
      <c r="AG92" s="1218"/>
    </row>
    <row r="93" spans="2:33">
      <c r="B93" s="1214">
        <f t="shared" si="0"/>
        <v>25</v>
      </c>
      <c r="C93" s="1215"/>
      <c r="D93" s="1216" t="str">
        <f t="shared" ca="1" si="1"/>
        <v/>
      </c>
      <c r="E93" s="1217"/>
      <c r="F93" s="1217"/>
      <c r="G93" s="1217"/>
      <c r="H93" s="1217"/>
      <c r="I93" s="1217"/>
      <c r="J93" s="1217"/>
      <c r="K93" s="1217"/>
      <c r="L93" s="1217"/>
      <c r="M93" s="1217"/>
      <c r="N93" s="1218"/>
      <c r="O93" s="1216" t="str">
        <f t="shared" ca="1" si="2"/>
        <v/>
      </c>
      <c r="P93" s="1217"/>
      <c r="Q93" s="1217"/>
      <c r="R93" s="1217"/>
      <c r="S93" s="1217"/>
      <c r="T93" s="1217"/>
      <c r="U93" s="1217"/>
      <c r="V93" s="1217"/>
      <c r="W93" s="1217"/>
      <c r="X93" s="1217"/>
      <c r="Y93" s="1218"/>
      <c r="Z93" s="1216" t="str">
        <f t="shared" ca="1" si="3"/>
        <v xml:space="preserve">7.0 - Allowances: Capital Expenditure on Expiry/Renewal </v>
      </c>
      <c r="AA93" s="1217"/>
      <c r="AB93" s="1217"/>
      <c r="AC93" s="1217"/>
      <c r="AD93" s="1217"/>
      <c r="AE93" s="1217"/>
      <c r="AF93" s="1217"/>
      <c r="AG93" s="1218"/>
    </row>
    <row r="94" spans="2:33">
      <c r="B94" s="1214">
        <f t="shared" si="0"/>
        <v>26</v>
      </c>
      <c r="C94" s="1215"/>
      <c r="D94" s="1216" t="str">
        <f t="shared" ca="1" si="1"/>
        <v/>
      </c>
      <c r="E94" s="1217"/>
      <c r="F94" s="1217"/>
      <c r="G94" s="1217"/>
      <c r="H94" s="1217"/>
      <c r="I94" s="1217"/>
      <c r="J94" s="1217"/>
      <c r="K94" s="1217"/>
      <c r="L94" s="1217"/>
      <c r="M94" s="1217"/>
      <c r="N94" s="1218"/>
      <c r="O94" s="1216" t="str">
        <f t="shared" ca="1" si="2"/>
        <v/>
      </c>
      <c r="P94" s="1217"/>
      <c r="Q94" s="1217"/>
      <c r="R94" s="1217"/>
      <c r="S94" s="1217"/>
      <c r="T94" s="1217"/>
      <c r="U94" s="1217"/>
      <c r="V94" s="1217"/>
      <c r="W94" s="1217"/>
      <c r="X94" s="1217"/>
      <c r="Y94" s="1218"/>
      <c r="Z94" s="1216" t="str">
        <f t="shared" ca="1" si="3"/>
        <v>7.1 - Capital Upgrades on Expiry/Renewal</v>
      </c>
      <c r="AA94" s="1217"/>
      <c r="AB94" s="1217"/>
      <c r="AC94" s="1217"/>
      <c r="AD94" s="1217"/>
      <c r="AE94" s="1217"/>
      <c r="AF94" s="1217"/>
      <c r="AG94" s="1218"/>
    </row>
    <row r="95" spans="2:33">
      <c r="B95" s="1214">
        <f t="shared" si="0"/>
        <v>27</v>
      </c>
      <c r="C95" s="1215"/>
      <c r="D95" s="1216" t="str">
        <f t="shared" ca="1" si="1"/>
        <v/>
      </c>
      <c r="E95" s="1217"/>
      <c r="F95" s="1217"/>
      <c r="G95" s="1217"/>
      <c r="H95" s="1217"/>
      <c r="I95" s="1217"/>
      <c r="J95" s="1217"/>
      <c r="K95" s="1217"/>
      <c r="L95" s="1217"/>
      <c r="M95" s="1217"/>
      <c r="N95" s="1218"/>
      <c r="O95" s="1216" t="str">
        <f t="shared" ca="1" si="2"/>
        <v/>
      </c>
      <c r="P95" s="1217"/>
      <c r="Q95" s="1217"/>
      <c r="R95" s="1217"/>
      <c r="S95" s="1217"/>
      <c r="T95" s="1217"/>
      <c r="U95" s="1217"/>
      <c r="V95" s="1217"/>
      <c r="W95" s="1217"/>
      <c r="X95" s="1217"/>
      <c r="Y95" s="1218"/>
      <c r="Z95" s="1216" t="str">
        <f t="shared" ca="1" si="3"/>
        <v xml:space="preserve">8.0 - Letting Up Allowance </v>
      </c>
      <c r="AA95" s="1217"/>
      <c r="AB95" s="1217"/>
      <c r="AC95" s="1217"/>
      <c r="AD95" s="1217"/>
      <c r="AE95" s="1217"/>
      <c r="AF95" s="1217"/>
      <c r="AG95" s="1218"/>
    </row>
    <row r="96" spans="2:33">
      <c r="B96" s="1214">
        <f t="shared" si="0"/>
        <v>28</v>
      </c>
      <c r="C96" s="1215"/>
      <c r="D96" s="1216" t="str">
        <f t="shared" ca="1" si="1"/>
        <v/>
      </c>
      <c r="E96" s="1217"/>
      <c r="F96" s="1217"/>
      <c r="G96" s="1217"/>
      <c r="H96" s="1217"/>
      <c r="I96" s="1217"/>
      <c r="J96" s="1217"/>
      <c r="K96" s="1217"/>
      <c r="L96" s="1217"/>
      <c r="M96" s="1217"/>
      <c r="N96" s="1218"/>
      <c r="O96" s="1216" t="str">
        <f t="shared" ca="1" si="2"/>
        <v/>
      </c>
      <c r="P96" s="1217"/>
      <c r="Q96" s="1217"/>
      <c r="R96" s="1217"/>
      <c r="S96" s="1217"/>
      <c r="T96" s="1217"/>
      <c r="U96" s="1217"/>
      <c r="V96" s="1217"/>
      <c r="W96" s="1217"/>
      <c r="X96" s="1217"/>
      <c r="Y96" s="1218"/>
      <c r="Z96" s="1216" t="str">
        <f t="shared" ca="1" si="3"/>
        <v/>
      </c>
      <c r="AA96" s="1217"/>
      <c r="AB96" s="1217"/>
      <c r="AC96" s="1217"/>
      <c r="AD96" s="1217"/>
      <c r="AE96" s="1217"/>
      <c r="AF96" s="1217"/>
      <c r="AG96" s="1218"/>
    </row>
    <row r="97" spans="2:33">
      <c r="B97" s="1214">
        <f t="shared" si="0"/>
        <v>29</v>
      </c>
      <c r="C97" s="1215"/>
      <c r="D97" s="1216" t="str">
        <f t="shared" ca="1" si="1"/>
        <v/>
      </c>
      <c r="E97" s="1217"/>
      <c r="F97" s="1217"/>
      <c r="G97" s="1217"/>
      <c r="H97" s="1217"/>
      <c r="I97" s="1217"/>
      <c r="J97" s="1217"/>
      <c r="K97" s="1217"/>
      <c r="L97" s="1217"/>
      <c r="M97" s="1217"/>
      <c r="N97" s="1218"/>
      <c r="O97" s="1216" t="str">
        <f t="shared" ca="1" si="2"/>
        <v/>
      </c>
      <c r="P97" s="1217"/>
      <c r="Q97" s="1217"/>
      <c r="R97" s="1217"/>
      <c r="S97" s="1217"/>
      <c r="T97" s="1217"/>
      <c r="U97" s="1217"/>
      <c r="V97" s="1217"/>
      <c r="W97" s="1217"/>
      <c r="X97" s="1217"/>
      <c r="Y97" s="1218"/>
      <c r="Z97" s="1216" t="str">
        <f t="shared" ca="1" si="3"/>
        <v/>
      </c>
      <c r="AA97" s="1217"/>
      <c r="AB97" s="1217"/>
      <c r="AC97" s="1217"/>
      <c r="AD97" s="1217"/>
      <c r="AE97" s="1217"/>
      <c r="AF97" s="1217"/>
      <c r="AG97" s="1218"/>
    </row>
    <row r="98" spans="2:33">
      <c r="B98" s="1214">
        <f t="shared" si="0"/>
        <v>30</v>
      </c>
      <c r="C98" s="1215"/>
      <c r="D98" s="1216" t="str">
        <f t="shared" ca="1" si="1"/>
        <v/>
      </c>
      <c r="E98" s="1217"/>
      <c r="F98" s="1217"/>
      <c r="G98" s="1217"/>
      <c r="H98" s="1217"/>
      <c r="I98" s="1217"/>
      <c r="J98" s="1217"/>
      <c r="K98" s="1217"/>
      <c r="L98" s="1217"/>
      <c r="M98" s="1217"/>
      <c r="N98" s="1218"/>
      <c r="O98" s="1216" t="str">
        <f t="shared" ca="1" si="2"/>
        <v/>
      </c>
      <c r="P98" s="1217"/>
      <c r="Q98" s="1217"/>
      <c r="R98" s="1217"/>
      <c r="S98" s="1217"/>
      <c r="T98" s="1217"/>
      <c r="U98" s="1217"/>
      <c r="V98" s="1217"/>
      <c r="W98" s="1217"/>
      <c r="X98" s="1217"/>
      <c r="Y98" s="1218"/>
      <c r="Z98" s="1216" t="str">
        <f t="shared" ca="1" si="3"/>
        <v/>
      </c>
      <c r="AA98" s="1217"/>
      <c r="AB98" s="1217"/>
      <c r="AC98" s="1217"/>
      <c r="AD98" s="1217"/>
      <c r="AE98" s="1217"/>
      <c r="AF98" s="1217"/>
      <c r="AG98" s="1218"/>
    </row>
    <row r="99" spans="2:33">
      <c r="B99" s="58" t="s">
        <v>125</v>
      </c>
      <c r="C99" s="59"/>
      <c r="D99" s="59"/>
    </row>
    <row r="100" spans="2:33"/>
    <row r="101" spans="2:33" ht="13.95" hidden="1" customHeight="1"/>
    <row r="102" spans="2:33" ht="13.95" hidden="1" customHeight="1"/>
    <row r="103" spans="2:33" ht="13.95" hidden="1" customHeight="1"/>
    <row r="104" spans="2:33" ht="13.95" hidden="1" customHeight="1"/>
    <row r="105" spans="2:33" ht="13.95" hidden="1" customHeight="1"/>
    <row r="106" spans="2:33" ht="13.95" hidden="1" customHeight="1"/>
    <row r="107" spans="2:33" ht="13.95" hidden="1" customHeight="1"/>
    <row r="108" spans="2:33" ht="13.95" hidden="1" customHeight="1"/>
    <row r="109" spans="2:33" ht="13.95" hidden="1" customHeight="1"/>
    <row r="110" spans="2:33" ht="13.95" hidden="1" customHeight="1"/>
    <row r="111" spans="2:33" ht="13.95" hidden="1" customHeight="1"/>
    <row r="112" spans="2:33" ht="13.95" hidden="1" customHeight="1"/>
    <row r="113" ht="13.95" hidden="1" customHeight="1"/>
    <row r="114" ht="13.95" hidden="1" customHeight="1"/>
    <row r="115" ht="13.95" hidden="1" customHeight="1"/>
    <row r="116" ht="13.95" hidden="1" customHeight="1"/>
    <row r="117" ht="13.95" hidden="1" customHeight="1"/>
    <row r="118" ht="13.95" hidden="1" customHeight="1"/>
    <row r="119" ht="13.95" hidden="1" customHeight="1"/>
    <row r="120" ht="13.95" hidden="1" customHeight="1"/>
    <row r="121" ht="13.95" hidden="1" customHeight="1"/>
    <row r="122" ht="13.95" hidden="1" customHeight="1"/>
    <row r="123" ht="13.95" hidden="1" customHeight="1"/>
    <row r="124" ht="13.95" hidden="1" customHeight="1"/>
    <row r="125" ht="13.95" hidden="1" customHeight="1"/>
    <row r="126" ht="13.95" hidden="1" customHeight="1"/>
    <row r="127" ht="13.95" hidden="1" customHeight="1"/>
    <row r="128" ht="13.95" hidden="1" customHeight="1"/>
    <row r="129" ht="13.95" hidden="1" customHeight="1"/>
    <row r="130" ht="13.95" hidden="1" customHeight="1"/>
    <row r="131" ht="13.95" hidden="1" customHeight="1"/>
    <row r="132" ht="13.95" hidden="1" customHeight="1"/>
    <row r="133" ht="13.95" hidden="1" customHeight="1"/>
    <row r="134" ht="13.95" hidden="1" customHeight="1"/>
    <row r="135" ht="13.95" hidden="1" customHeight="1"/>
    <row r="136" ht="13.95" hidden="1" customHeight="1"/>
    <row r="137" ht="13.95" hidden="1" customHeight="1"/>
    <row r="138" ht="13.95" hidden="1" customHeight="1"/>
    <row r="139" ht="13.95" hidden="1" customHeight="1"/>
    <row r="140" ht="13.95" hidden="1" customHeight="1"/>
    <row r="141" ht="13.95" hidden="1" customHeight="1"/>
    <row r="142" ht="13.95" hidden="1" customHeight="1"/>
    <row r="143" ht="13.95" hidden="1" customHeight="1"/>
    <row r="144" ht="13.95" hidden="1" customHeight="1"/>
    <row r="145" ht="13.95" hidden="1" customHeight="1"/>
    <row r="146" ht="13.95" hidden="1" customHeight="1"/>
    <row r="147" ht="13.95" hidden="1" customHeight="1"/>
    <row r="148" ht="13.95" hidden="1" customHeight="1"/>
    <row r="149" ht="13.95" hidden="1" customHeight="1"/>
    <row r="150" ht="13.95" hidden="1" customHeight="1"/>
    <row r="151" ht="13.95" hidden="1" customHeight="1"/>
    <row r="152" ht="13.95" hidden="1" customHeight="1"/>
    <row r="153" ht="13.95" hidden="1" customHeight="1"/>
    <row r="154" ht="13.95" hidden="1" customHeight="1"/>
    <row r="155" ht="13.95" hidden="1" customHeight="1"/>
    <row r="156" ht="13.95" hidden="1" customHeight="1"/>
    <row r="157" ht="13.95" hidden="1" customHeight="1"/>
    <row r="158" ht="13.95" hidden="1" customHeight="1"/>
    <row r="159" ht="13.95" hidden="1" customHeight="1"/>
    <row r="160" ht="13.95" hidden="1" customHeight="1"/>
    <row r="161" ht="13.95" hidden="1" customHeight="1"/>
    <row r="162" ht="13.95" hidden="1" customHeight="1"/>
    <row r="163" ht="13.95" hidden="1" customHeight="1"/>
    <row r="164" ht="13.95" hidden="1" customHeight="1"/>
    <row r="165" ht="13.95" hidden="1" customHeight="1"/>
    <row r="166" ht="13.95" hidden="1" customHeight="1"/>
    <row r="167" ht="13.95" hidden="1" customHeight="1"/>
    <row r="168" ht="13.95" hidden="1" customHeight="1"/>
    <row r="169" ht="13.95" hidden="1" customHeight="1"/>
    <row r="170" ht="13.95" hidden="1" customHeight="1"/>
    <row r="171" ht="13.95" hidden="1" customHeight="1"/>
    <row r="172" ht="13.95" hidden="1" customHeight="1"/>
    <row r="173" ht="13.95" hidden="1" customHeight="1"/>
    <row r="174" ht="13.95" hidden="1" customHeight="1"/>
    <row r="175" ht="13.95" hidden="1" customHeight="1"/>
    <row r="176" ht="13.95" hidden="1" customHeight="1"/>
    <row r="177" ht="13.95" hidden="1" customHeight="1"/>
    <row r="178" ht="13.95" hidden="1" customHeight="1"/>
    <row r="179" ht="13.95" hidden="1" customHeight="1"/>
    <row r="180" ht="13.95" hidden="1" customHeight="1"/>
    <row r="181" ht="13.95" hidden="1" customHeight="1"/>
    <row r="182" ht="13.95" hidden="1" customHeight="1"/>
    <row r="183" ht="13.95" hidden="1" customHeight="1"/>
    <row r="184" ht="13.95" hidden="1" customHeight="1"/>
    <row r="185" ht="13.95" hidden="1" customHeight="1"/>
    <row r="186" ht="13.95" hidden="1" customHeight="1"/>
    <row r="187" ht="13.95" hidden="1" customHeight="1"/>
    <row r="188" ht="13.95" hidden="1" customHeight="1"/>
    <row r="189" ht="13.95" hidden="1" customHeight="1"/>
    <row r="190" ht="13.95" hidden="1" customHeight="1"/>
    <row r="191" ht="13.95" hidden="1" customHeight="1"/>
    <row r="192" ht="13.95" hidden="1" customHeight="1"/>
    <row r="193" ht="13.95" hidden="1" customHeight="1"/>
    <row r="194" ht="13.95" hidden="1" customHeight="1"/>
    <row r="195" ht="13.95" hidden="1" customHeight="1"/>
    <row r="196" ht="13.95" hidden="1" customHeight="1"/>
    <row r="197" ht="13.95" hidden="1" customHeight="1"/>
    <row r="198" ht="13.95" hidden="1" customHeight="1"/>
    <row r="199" ht="13.95" hidden="1" customHeight="1"/>
    <row r="200" ht="13.95" hidden="1" customHeight="1"/>
    <row r="201" ht="13.95" hidden="1" customHeight="1"/>
    <row r="202" ht="13.95" hidden="1" customHeight="1"/>
    <row r="203" ht="13.95" hidden="1" customHeight="1"/>
    <row r="204" ht="13.95" hidden="1" customHeight="1"/>
    <row r="205" ht="13.95" hidden="1" customHeight="1"/>
    <row r="206" ht="13.95" hidden="1" customHeight="1"/>
    <row r="207" ht="13.95" hidden="1" customHeight="1"/>
    <row r="208" ht="13.95" hidden="1" customHeight="1"/>
    <row r="209" ht="13.95" hidden="1" customHeight="1"/>
    <row r="210" ht="13.95" hidden="1" customHeight="1"/>
    <row r="211" ht="13.95" hidden="1" customHeight="1"/>
    <row r="212" ht="13.95" hidden="1" customHeight="1"/>
    <row r="213" ht="13.95" hidden="1" customHeight="1"/>
    <row r="214" ht="13.95" hidden="1" customHeight="1"/>
    <row r="215" ht="13.95" hidden="1" customHeight="1"/>
    <row r="216" ht="13.95" hidden="1" customHeight="1"/>
    <row r="217" ht="13.95" hidden="1" customHeight="1"/>
    <row r="218" ht="13.95" hidden="1" customHeight="1"/>
    <row r="219" ht="13.95" hidden="1" customHeight="1"/>
    <row r="220" ht="13.95" hidden="1" customHeight="1"/>
    <row r="221" ht="13.95" hidden="1" customHeight="1"/>
    <row r="222" ht="13.95" hidden="1" customHeight="1"/>
    <row r="223" ht="13.95" hidden="1" customHeight="1"/>
    <row r="224" ht="13.95" hidden="1" customHeight="1"/>
    <row r="225" ht="13.95" hidden="1" customHeight="1"/>
    <row r="226" ht="13.95" hidden="1" customHeight="1"/>
    <row r="227" ht="13.95" hidden="1" customHeight="1"/>
    <row r="228" ht="13.95" hidden="1" customHeight="1"/>
    <row r="229" ht="13.95" hidden="1" customHeight="1"/>
    <row r="230" ht="13.95" hidden="1" customHeight="1"/>
    <row r="231" ht="13.95" hidden="1" customHeight="1"/>
    <row r="232" ht="13.95" hidden="1" customHeight="1"/>
    <row r="233" ht="13.95" hidden="1" customHeight="1"/>
    <row r="234" ht="13.95" hidden="1" customHeight="1"/>
    <row r="235" ht="13.95" hidden="1" customHeight="1"/>
    <row r="236" ht="13.95" hidden="1" customHeight="1"/>
    <row r="237" ht="13.95" hidden="1" customHeight="1"/>
    <row r="238" ht="13.95" hidden="1" customHeight="1"/>
    <row r="239" ht="13.95" hidden="1" customHeight="1"/>
    <row r="240" ht="13.95" hidden="1" customHeight="1"/>
    <row r="241" ht="13.95" hidden="1" customHeight="1"/>
    <row r="242" ht="13.95" hidden="1" customHeight="1"/>
    <row r="243" ht="13.95" hidden="1" customHeight="1"/>
    <row r="244" ht="13.95" hidden="1" customHeight="1"/>
    <row r="245" ht="13.95" hidden="1" customHeight="1"/>
    <row r="246" ht="13.95" hidden="1" customHeight="1"/>
    <row r="247" ht="13.95" hidden="1" customHeight="1"/>
    <row r="248" ht="13.95" hidden="1" customHeight="1"/>
    <row r="249" ht="13.95" hidden="1" customHeight="1"/>
    <row r="250" ht="13.95" hidden="1" customHeight="1"/>
    <row r="251" ht="13.95" hidden="1" customHeight="1"/>
    <row r="252" ht="13.95" hidden="1" customHeight="1"/>
    <row r="253" ht="13.95" hidden="1" customHeight="1"/>
    <row r="254" ht="13.95" hidden="1" customHeight="1"/>
    <row r="255" ht="13.95" hidden="1" customHeight="1"/>
    <row r="256" ht="13.95" hidden="1" customHeight="1"/>
    <row r="257" ht="13.95" hidden="1" customHeight="1"/>
    <row r="258" ht="13.95" hidden="1" customHeight="1"/>
    <row r="259" ht="13.95" hidden="1" customHeight="1"/>
    <row r="260" ht="13.95" hidden="1" customHeight="1"/>
    <row r="261" ht="13.95" hidden="1" customHeight="1"/>
    <row r="262" ht="13.95" hidden="1" customHeight="1"/>
    <row r="263" ht="13.95" hidden="1" customHeight="1"/>
    <row r="264" ht="13.95" hidden="1" customHeight="1"/>
    <row r="265" ht="13.95" hidden="1" customHeight="1"/>
    <row r="266" ht="13.95" hidden="1" customHeight="1"/>
    <row r="267" ht="13.95" hidden="1" customHeight="1"/>
    <row r="268" ht="13.95" hidden="1" customHeight="1"/>
    <row r="269" ht="13.95" hidden="1" customHeight="1"/>
    <row r="270" ht="13.95" hidden="1" customHeight="1"/>
    <row r="271" ht="13.95" hidden="1" customHeight="1"/>
    <row r="272" ht="13.95" hidden="1" customHeight="1"/>
    <row r="273" ht="13.95" hidden="1" customHeight="1"/>
    <row r="274" ht="13.95" hidden="1" customHeight="1"/>
    <row r="275" ht="13.95" hidden="1" customHeight="1"/>
    <row r="276" ht="13.95" hidden="1" customHeight="1"/>
    <row r="277" ht="13.95" hidden="1" customHeight="1"/>
    <row r="278" ht="13.95" hidden="1" customHeight="1"/>
    <row r="279" ht="13.95" hidden="1" customHeight="1"/>
    <row r="280" ht="13.95" hidden="1" customHeight="1"/>
    <row r="281" ht="13.95" hidden="1" customHeight="1"/>
    <row r="282" ht="13.95" hidden="1" customHeight="1"/>
    <row r="283" ht="13.95" hidden="1" customHeight="1"/>
    <row r="284" ht="13.95" hidden="1" customHeight="1"/>
    <row r="285" ht="13.95" hidden="1" customHeight="1"/>
    <row r="286" ht="13.95" hidden="1" customHeight="1"/>
    <row r="287" ht="13.95" hidden="1" customHeight="1"/>
    <row r="288" ht="13.95" hidden="1" customHeight="1"/>
    <row r="289" ht="13.95" hidden="1" customHeight="1"/>
    <row r="290" ht="13.95" hidden="1" customHeight="1"/>
    <row r="291" ht="13.95" hidden="1" customHeight="1"/>
    <row r="292" ht="13.95" hidden="1" customHeight="1"/>
    <row r="293" ht="13.95" hidden="1" customHeight="1"/>
    <row r="294" ht="13.95" hidden="1" customHeight="1"/>
    <row r="295" ht="13.95" hidden="1" customHeight="1"/>
    <row r="296" ht="13.95" hidden="1" customHeight="1"/>
    <row r="297" ht="13.95" hidden="1" customHeight="1"/>
    <row r="298" ht="13.95" hidden="1" customHeight="1"/>
    <row r="299" ht="13.95" hidden="1" customHeight="1"/>
    <row r="300" ht="13.95" hidden="1" customHeight="1"/>
    <row r="301" ht="13.95" hidden="1" customHeight="1"/>
    <row r="302" ht="13.95" hidden="1" customHeight="1"/>
    <row r="303" ht="13.95" hidden="1" customHeight="1"/>
    <row r="304" ht="13.95" hidden="1" customHeight="1"/>
    <row r="305" ht="13.95" hidden="1" customHeight="1"/>
    <row r="306" ht="13.95" hidden="1" customHeight="1"/>
    <row r="307" ht="13.95" hidden="1" customHeight="1"/>
    <row r="308" ht="13.95" hidden="1" customHeight="1"/>
    <row r="309" ht="13.95" hidden="1" customHeight="1"/>
    <row r="310" ht="13.95" hidden="1" customHeight="1"/>
    <row r="311" ht="13.95" hidden="1" customHeight="1"/>
    <row r="312" ht="13.95" hidden="1" customHeight="1"/>
    <row r="313" ht="13.95" hidden="1" customHeight="1"/>
    <row r="314" ht="13.95" hidden="1" customHeight="1"/>
    <row r="315" ht="13.95" hidden="1" customHeight="1"/>
    <row r="316" ht="13.95" hidden="1" customHeight="1"/>
    <row r="317" ht="13.95" hidden="1" customHeight="1"/>
    <row r="318" ht="13.95" hidden="1" customHeight="1"/>
    <row r="319" ht="13.95" hidden="1" customHeight="1"/>
    <row r="320" ht="13.95" hidden="1" customHeight="1"/>
    <row r="321" ht="13.95" hidden="1" customHeight="1"/>
    <row r="322" ht="13.95" hidden="1" customHeight="1"/>
    <row r="323" ht="13.95" hidden="1" customHeight="1"/>
    <row r="324" ht="13.95" hidden="1" customHeight="1"/>
    <row r="325" ht="13.95" hidden="1" customHeight="1"/>
    <row r="326" ht="13.95" hidden="1" customHeight="1"/>
    <row r="327" ht="13.95" hidden="1" customHeight="1"/>
    <row r="328" ht="13.95" hidden="1" customHeight="1"/>
    <row r="329" ht="13.95" hidden="1" customHeight="1"/>
    <row r="330" ht="13.95" hidden="1" customHeight="1"/>
    <row r="331" ht="13.95" hidden="1" customHeight="1"/>
    <row r="332" ht="13.95" hidden="1" customHeight="1"/>
    <row r="333" ht="13.95" hidden="1" customHeight="1"/>
    <row r="334" ht="13.95" hidden="1" customHeight="1"/>
    <row r="335" ht="13.95" hidden="1" customHeight="1"/>
    <row r="336" ht="13.95" hidden="1" customHeight="1"/>
    <row r="337" ht="13.95" hidden="1" customHeight="1"/>
    <row r="338" ht="13.95" hidden="1" customHeight="1"/>
    <row r="339" ht="13.95" hidden="1" customHeight="1"/>
    <row r="340" ht="13.95" hidden="1" customHeight="1"/>
    <row r="341" ht="13.95" hidden="1" customHeight="1"/>
    <row r="342" ht="13.95" hidden="1" customHeight="1"/>
    <row r="343" ht="13.95" hidden="1" customHeight="1"/>
    <row r="344" ht="13.95" hidden="1" customHeight="1"/>
    <row r="345" ht="13.95" hidden="1" customHeight="1"/>
    <row r="346" ht="13.95" hidden="1" customHeight="1"/>
    <row r="347" ht="13.95" hidden="1" customHeight="1"/>
    <row r="348" ht="13.95" hidden="1" customHeight="1"/>
    <row r="349" ht="13.95" hidden="1" customHeight="1"/>
    <row r="350" ht="13.95" hidden="1" customHeight="1"/>
    <row r="351" ht="13.95" hidden="1" customHeight="1"/>
    <row r="352" ht="13.95" hidden="1" customHeight="1"/>
    <row r="353" ht="13.95" hidden="1" customHeight="1"/>
    <row r="354" ht="13.95" hidden="1" customHeight="1"/>
    <row r="355" ht="13.95" hidden="1" customHeight="1"/>
    <row r="356" ht="13.95" hidden="1" customHeight="1"/>
    <row r="357" ht="13.95" hidden="1" customHeight="1"/>
    <row r="358" ht="13.95" hidden="1" customHeight="1"/>
    <row r="359" ht="13.95" hidden="1" customHeight="1"/>
    <row r="360" ht="13.95" hidden="1" customHeight="1"/>
    <row r="361" ht="13.95" hidden="1" customHeight="1"/>
    <row r="362" ht="13.95" hidden="1" customHeight="1"/>
    <row r="363" ht="13.95" hidden="1" customHeight="1"/>
    <row r="364" ht="13.95" hidden="1" customHeight="1"/>
    <row r="365" ht="13.95" hidden="1" customHeight="1"/>
    <row r="366" ht="13.95" hidden="1" customHeight="1"/>
    <row r="367" ht="13.95" hidden="1" customHeight="1"/>
    <row r="368" ht="13.95" hidden="1" customHeight="1"/>
    <row r="369" ht="13.95" hidden="1" customHeight="1"/>
    <row r="370" ht="13.95" hidden="1" customHeight="1"/>
    <row r="371" ht="13.95" hidden="1" customHeight="1"/>
    <row r="372" ht="13.95" hidden="1" customHeight="1"/>
    <row r="373" ht="13.95" hidden="1" customHeight="1"/>
    <row r="374" ht="13.95" hidden="1" customHeight="1"/>
    <row r="375" ht="13.95" hidden="1" customHeight="1"/>
    <row r="376" ht="13.95" hidden="1" customHeight="1"/>
    <row r="377" ht="13.95" hidden="1" customHeight="1"/>
    <row r="378" ht="13.95" hidden="1" customHeight="1"/>
    <row r="379" ht="13.95" hidden="1" customHeight="1"/>
    <row r="380" ht="13.95" hidden="1" customHeight="1"/>
    <row r="381" ht="13.95" hidden="1" customHeight="1"/>
    <row r="382" ht="13.95" hidden="1" customHeight="1"/>
    <row r="383" ht="13.95" hidden="1" customHeight="1"/>
    <row r="384" ht="13.95" hidden="1" customHeight="1"/>
    <row r="385" ht="13.95" hidden="1" customHeight="1"/>
    <row r="386" ht="13.95" hidden="1" customHeight="1"/>
    <row r="387" ht="13.95" hidden="1" customHeight="1"/>
    <row r="388" ht="13.95" hidden="1" customHeight="1"/>
    <row r="389" ht="13.95" hidden="1" customHeight="1"/>
    <row r="390" ht="13.95" hidden="1" customHeight="1"/>
    <row r="391" ht="13.95" hidden="1" customHeight="1"/>
    <row r="392" ht="13.95" hidden="1" customHeight="1"/>
    <row r="393" ht="13.95" hidden="1" customHeight="1"/>
    <row r="394" ht="13.95" hidden="1" customHeight="1"/>
    <row r="395" ht="13.95" hidden="1" customHeight="1"/>
    <row r="396" ht="13.95" hidden="1" customHeight="1"/>
    <row r="397" ht="13.95" hidden="1" customHeight="1"/>
    <row r="398" ht="13.95" hidden="1" customHeight="1"/>
    <row r="399" ht="13.95" hidden="1" customHeight="1"/>
    <row r="400" ht="13.95" hidden="1" customHeight="1"/>
    <row r="401" ht="13.95" hidden="1" customHeight="1"/>
    <row r="402" ht="13.95" hidden="1" customHeight="1"/>
    <row r="403" ht="13.95" hidden="1" customHeight="1"/>
    <row r="404" ht="13.95" hidden="1" customHeight="1"/>
    <row r="405" ht="13.95" hidden="1" customHeight="1"/>
    <row r="406" ht="13.95" hidden="1" customHeight="1"/>
    <row r="407" ht="13.95" hidden="1" customHeight="1"/>
    <row r="408" ht="13.95" hidden="1" customHeight="1"/>
    <row r="409" ht="13.95" hidden="1" customHeight="1"/>
    <row r="410" ht="13.95" hidden="1" customHeight="1"/>
    <row r="411" ht="13.95" hidden="1" customHeight="1"/>
    <row r="412" ht="13.95" hidden="1" customHeight="1"/>
    <row r="413" ht="13.95" hidden="1" customHeight="1"/>
    <row r="414" ht="13.95" hidden="1" customHeight="1"/>
    <row r="415" ht="13.95" hidden="1" customHeight="1"/>
    <row r="416" ht="13.95" hidden="1" customHeight="1"/>
    <row r="417" ht="13.95" hidden="1" customHeight="1"/>
    <row r="418" ht="13.95" hidden="1" customHeight="1"/>
    <row r="419" ht="13.95" hidden="1" customHeight="1"/>
    <row r="420" ht="13.95" hidden="1" customHeight="1"/>
    <row r="421" ht="13.95" hidden="1" customHeight="1"/>
    <row r="422" ht="13.95" hidden="1" customHeight="1"/>
    <row r="423" ht="13.95" hidden="1" customHeight="1"/>
    <row r="424" ht="13.95" hidden="1" customHeight="1"/>
    <row r="425" ht="13.95" hidden="1" customHeight="1"/>
    <row r="426" ht="13.95" hidden="1" customHeight="1"/>
    <row r="427" ht="13.95" hidden="1" customHeight="1"/>
    <row r="428" ht="13.95" hidden="1" customHeight="1"/>
    <row r="429" ht="13.95" hidden="1" customHeight="1"/>
    <row r="430" ht="13.95" hidden="1" customHeight="1"/>
    <row r="431" ht="13.95" hidden="1" customHeight="1"/>
    <row r="432" ht="13.95" hidden="1" customHeight="1"/>
    <row r="433" ht="13.95" hidden="1" customHeight="1"/>
    <row r="434" ht="13.95" hidden="1" customHeight="1"/>
    <row r="435" ht="13.95" hidden="1" customHeight="1"/>
    <row r="436" ht="13.95" hidden="1" customHeight="1"/>
    <row r="437" ht="13.95" hidden="1" customHeight="1"/>
    <row r="438" ht="13.95" hidden="1" customHeight="1"/>
    <row r="439" ht="13.95" hidden="1" customHeight="1"/>
    <row r="440" ht="13.95" hidden="1" customHeight="1"/>
    <row r="441" ht="13.95" hidden="1" customHeight="1"/>
    <row r="442" ht="13.95" hidden="1" customHeight="1"/>
    <row r="443" ht="13.95" hidden="1" customHeight="1"/>
    <row r="444" ht="13.95" hidden="1" customHeight="1"/>
    <row r="445" ht="13.95" hidden="1" customHeight="1"/>
    <row r="446" ht="13.95" hidden="1" customHeight="1"/>
    <row r="447" ht="13.95" hidden="1" customHeight="1"/>
    <row r="448" ht="13.95" hidden="1" customHeight="1"/>
    <row r="449" ht="13.95" hidden="1" customHeight="1"/>
    <row r="450" ht="13.95" hidden="1" customHeight="1"/>
    <row r="451" ht="13.95" hidden="1" customHeight="1"/>
    <row r="452" ht="13.95" hidden="1" customHeight="1"/>
    <row r="453" ht="13.95" hidden="1" customHeight="1"/>
    <row r="454" ht="13.95" hidden="1" customHeight="1"/>
    <row r="455" ht="13.95" hidden="1" customHeight="1"/>
    <row r="456" ht="13.95" hidden="1" customHeight="1"/>
    <row r="457" ht="13.95" hidden="1" customHeight="1"/>
    <row r="458" ht="13.95" hidden="1" customHeight="1"/>
    <row r="459" ht="13.95" hidden="1" customHeight="1"/>
    <row r="460" ht="13.95" hidden="1" customHeight="1"/>
    <row r="461" ht="13.95" hidden="1" customHeight="1"/>
    <row r="462" ht="13.95" hidden="1" customHeight="1"/>
    <row r="463" ht="13.95" hidden="1" customHeight="1"/>
    <row r="464" ht="13.95" hidden="1" customHeight="1"/>
    <row r="465" ht="13.95" hidden="1" customHeight="1"/>
    <row r="466" ht="13.95" hidden="1" customHeight="1"/>
    <row r="467" ht="13.95" hidden="1" customHeight="1"/>
    <row r="468" ht="13.95" hidden="1" customHeight="1"/>
    <row r="469" ht="13.95" hidden="1" customHeight="1"/>
    <row r="470" ht="13.95" hidden="1" customHeight="1"/>
    <row r="471" ht="13.95" hidden="1" customHeight="1"/>
    <row r="472" ht="13.95" hidden="1" customHeight="1"/>
    <row r="473" ht="13.95" hidden="1" customHeight="1"/>
    <row r="474" ht="13.95" hidden="1" customHeight="1"/>
    <row r="475" ht="13.95" hidden="1" customHeight="1"/>
    <row r="476" ht="13.95" hidden="1" customHeight="1"/>
    <row r="477" ht="13.95" hidden="1" customHeight="1"/>
    <row r="478" ht="13.95" hidden="1" customHeight="1"/>
    <row r="479" ht="13.95" hidden="1" customHeight="1"/>
    <row r="480" ht="13.95" hidden="1" customHeight="1"/>
    <row r="481" ht="13.95" hidden="1" customHeight="1"/>
    <row r="482" ht="13.95" hidden="1" customHeight="1"/>
    <row r="483" ht="13.95" hidden="1" customHeight="1"/>
    <row r="484" ht="13.95" hidden="1" customHeight="1"/>
    <row r="485" ht="13.95" hidden="1" customHeight="1"/>
    <row r="486" ht="13.95" hidden="1" customHeight="1"/>
    <row r="487" ht="13.95" hidden="1" customHeight="1"/>
    <row r="488" ht="13.95" hidden="1" customHeight="1"/>
    <row r="489" ht="13.95" hidden="1" customHeight="1"/>
    <row r="490" ht="13.95" hidden="1" customHeight="1"/>
    <row r="491" ht="13.95" hidden="1" customHeight="1"/>
    <row r="492" ht="13.95" hidden="1" customHeight="1"/>
    <row r="493" ht="13.95" hidden="1" customHeight="1"/>
    <row r="494" ht="13.95" hidden="1" customHeight="1"/>
    <row r="495" ht="13.95" hidden="1" customHeight="1"/>
    <row r="496" ht="13.95" hidden="1" customHeight="1"/>
    <row r="497" ht="13.95" hidden="1" customHeight="1"/>
    <row r="498" ht="13.95" hidden="1" customHeight="1"/>
    <row r="499" ht="13.95" hidden="1" customHeight="1"/>
    <row r="500" ht="13.95" hidden="1" customHeight="1"/>
    <row r="501" ht="13.95" hidden="1" customHeight="1"/>
    <row r="502" ht="13.95" hidden="1" customHeight="1"/>
    <row r="503" ht="13.95" hidden="1" customHeight="1"/>
    <row r="504" ht="13.95" hidden="1" customHeight="1"/>
    <row r="505" ht="13.95" hidden="1" customHeight="1"/>
    <row r="506" ht="13.95" hidden="1" customHeight="1"/>
    <row r="507" ht="13.95" hidden="1" customHeight="1"/>
    <row r="508" ht="13.95" hidden="1" customHeight="1"/>
    <row r="509" ht="13.95" hidden="1" customHeight="1"/>
    <row r="510" ht="13.95" hidden="1" customHeight="1"/>
    <row r="511" ht="13.95" hidden="1" customHeight="1"/>
    <row r="512" ht="13.95" hidden="1" customHeight="1"/>
    <row r="513" ht="13.95" hidden="1" customHeight="1"/>
    <row r="514" ht="13.95" hidden="1" customHeight="1"/>
    <row r="515" ht="13.95" hidden="1" customHeight="1"/>
    <row r="516" ht="13.95" hidden="1" customHeight="1"/>
    <row r="517" ht="13.95" hidden="1" customHeight="1"/>
    <row r="518" ht="13.95" hidden="1" customHeight="1"/>
    <row r="519" ht="13.95" hidden="1" customHeight="1"/>
    <row r="520" ht="13.95" hidden="1" customHeight="1"/>
    <row r="521" ht="13.95" hidden="1" customHeight="1"/>
    <row r="522" ht="13.95" hidden="1" customHeight="1"/>
    <row r="523" ht="13.95" hidden="1" customHeight="1"/>
    <row r="524" ht="13.95" hidden="1" customHeight="1"/>
    <row r="525" ht="13.95" hidden="1" customHeight="1"/>
    <row r="526" ht="13.95" hidden="1" customHeight="1"/>
    <row r="527" ht="13.95" hidden="1" customHeight="1"/>
    <row r="528" ht="13.95" hidden="1" customHeight="1"/>
    <row r="529" ht="13.95" hidden="1" customHeight="1"/>
    <row r="530" ht="13.95" hidden="1" customHeight="1"/>
    <row r="531" ht="13.95" hidden="1" customHeight="1"/>
    <row r="532" ht="13.95" hidden="1" customHeight="1"/>
    <row r="533" ht="13.95" hidden="1" customHeight="1"/>
    <row r="534" ht="13.95" hidden="1" customHeight="1"/>
    <row r="535" ht="13.95" hidden="1" customHeight="1"/>
    <row r="536" ht="13.95" hidden="1" customHeight="1"/>
    <row r="537" ht="13.95" hidden="1" customHeight="1"/>
    <row r="538" ht="13.95" hidden="1" customHeight="1"/>
    <row r="539" ht="13.95" hidden="1" customHeight="1"/>
    <row r="540" ht="13.95" hidden="1" customHeight="1"/>
    <row r="541" ht="13.95" hidden="1" customHeight="1"/>
    <row r="542" ht="13.95" hidden="1" customHeight="1"/>
    <row r="543" ht="13.95" hidden="1" customHeight="1"/>
    <row r="544" ht="13.95" hidden="1" customHeight="1"/>
    <row r="545" ht="13.95" hidden="1" customHeight="1"/>
    <row r="546" ht="13.95" hidden="1" customHeight="1"/>
    <row r="547" ht="13.95" hidden="1" customHeight="1"/>
    <row r="548" ht="13.95" hidden="1" customHeight="1"/>
    <row r="549" ht="13.95" hidden="1" customHeight="1"/>
    <row r="550" ht="13.95" hidden="1" customHeight="1"/>
    <row r="551" ht="13.95" hidden="1" customHeight="1"/>
    <row r="552" ht="13.95" hidden="1" customHeight="1"/>
    <row r="553" ht="13.95" hidden="1" customHeight="1"/>
    <row r="554" ht="13.95" hidden="1" customHeight="1"/>
    <row r="555" ht="13.95" hidden="1" customHeight="1"/>
    <row r="556" ht="13.95" hidden="1" customHeight="1"/>
    <row r="557" ht="13.95" hidden="1" customHeight="1"/>
    <row r="558" ht="13.95" hidden="1" customHeight="1"/>
    <row r="559" ht="13.95" hidden="1" customHeight="1"/>
    <row r="560" ht="13.95" hidden="1" customHeight="1"/>
    <row r="561" ht="13.95" hidden="1" customHeight="1"/>
    <row r="562" ht="13.95" hidden="1" customHeight="1"/>
    <row r="563" ht="13.95" hidden="1" customHeight="1"/>
    <row r="564" ht="13.95" hidden="1" customHeight="1"/>
    <row r="565" ht="13.95" hidden="1" customHeight="1"/>
    <row r="566" ht="13.95" hidden="1" customHeight="1"/>
    <row r="567" ht="13.95" hidden="1" customHeight="1"/>
    <row r="568" ht="13.95" hidden="1" customHeight="1"/>
    <row r="569" ht="13.95" hidden="1" customHeight="1"/>
    <row r="570" ht="13.95" hidden="1" customHeight="1"/>
    <row r="571" ht="13.95" hidden="1" customHeight="1"/>
    <row r="572" ht="13.95" hidden="1" customHeight="1"/>
    <row r="573" ht="13.95" hidden="1" customHeight="1"/>
    <row r="574" ht="13.95" hidden="1" customHeight="1"/>
    <row r="575" ht="13.95" hidden="1" customHeight="1"/>
    <row r="576" ht="13.95" hidden="1" customHeight="1"/>
    <row r="577" ht="13.95" hidden="1" customHeight="1"/>
    <row r="578" ht="13.95" hidden="1" customHeight="1"/>
    <row r="579" ht="13.95" hidden="1" customHeight="1"/>
    <row r="580" ht="13.95" hidden="1" customHeight="1"/>
    <row r="581" ht="13.95" hidden="1" customHeight="1"/>
    <row r="582" ht="13.95" hidden="1" customHeight="1"/>
    <row r="583" ht="13.95" hidden="1" customHeight="1"/>
    <row r="584" ht="13.95" hidden="1" customHeight="1"/>
    <row r="585" ht="13.95" hidden="1" customHeight="1"/>
    <row r="586" ht="13.95" hidden="1" customHeight="1"/>
    <row r="587" ht="13.95" hidden="1" customHeight="1"/>
    <row r="588" ht="13.95" hidden="1" customHeight="1"/>
    <row r="589" ht="13.95" hidden="1" customHeight="1"/>
    <row r="590" ht="13.95" hidden="1" customHeight="1"/>
    <row r="591" ht="13.95" hidden="1" customHeight="1"/>
    <row r="592" ht="13.95" hidden="1" customHeight="1"/>
    <row r="593" ht="13.95" hidden="1" customHeight="1"/>
    <row r="594" ht="13.95" hidden="1" customHeight="1"/>
    <row r="595" ht="13.95" hidden="1" customHeight="1"/>
    <row r="596" ht="13.95" hidden="1" customHeight="1"/>
    <row r="597" ht="13.95" hidden="1" customHeight="1"/>
    <row r="598" ht="13.95" hidden="1" customHeight="1"/>
    <row r="599" ht="13.95" hidden="1" customHeight="1"/>
    <row r="600" ht="13.95" hidden="1" customHeight="1"/>
    <row r="601" ht="13.95" hidden="1" customHeight="1"/>
    <row r="602" ht="13.95" hidden="1" customHeight="1"/>
    <row r="603" ht="13.95" hidden="1" customHeight="1"/>
    <row r="604" ht="13.95" hidden="1" customHeight="1"/>
    <row r="605" ht="13.95" hidden="1" customHeight="1"/>
    <row r="606" ht="13.95" hidden="1" customHeight="1"/>
    <row r="607" ht="13.95" hidden="1" customHeight="1"/>
    <row r="608" ht="13.95" hidden="1" customHeight="1"/>
    <row r="609" ht="13.95" hidden="1" customHeight="1"/>
    <row r="610" ht="13.95" hidden="1" customHeight="1"/>
    <row r="611" ht="13.95" hidden="1" customHeight="1"/>
    <row r="612" ht="13.95" hidden="1" customHeight="1"/>
    <row r="613" ht="13.95" hidden="1" customHeight="1"/>
    <row r="614" ht="13.95" hidden="1" customHeight="1"/>
    <row r="615" ht="13.95" hidden="1" customHeight="1"/>
    <row r="616" ht="13.95" hidden="1" customHeight="1"/>
    <row r="617" ht="13.95" hidden="1" customHeight="1"/>
    <row r="618" ht="13.95" hidden="1" customHeight="1"/>
    <row r="619" ht="13.95" hidden="1" customHeight="1"/>
    <row r="620" ht="13.95" hidden="1" customHeight="1"/>
    <row r="621" ht="13.95" hidden="1" customHeight="1"/>
    <row r="622" ht="13.95" hidden="1" customHeight="1"/>
    <row r="623" ht="13.95" hidden="1" customHeight="1"/>
    <row r="624" ht="13.95" hidden="1" customHeight="1"/>
    <row r="625" ht="13.95" hidden="1" customHeight="1"/>
    <row r="626" ht="13.95" hidden="1" customHeight="1"/>
    <row r="627" ht="13.95" hidden="1" customHeight="1"/>
    <row r="628" ht="13.95" hidden="1" customHeight="1"/>
    <row r="629" ht="13.95" hidden="1" customHeight="1"/>
    <row r="630" ht="13.95" hidden="1" customHeight="1"/>
    <row r="631" ht="13.95" hidden="1" customHeight="1"/>
    <row r="632" ht="13.95" hidden="1" customHeight="1"/>
    <row r="633" ht="13.95" hidden="1" customHeight="1"/>
    <row r="634" ht="13.95" hidden="1" customHeight="1"/>
    <row r="635" ht="13.95" hidden="1" customHeight="1"/>
    <row r="636" ht="13.95" hidden="1" customHeight="1"/>
    <row r="637" ht="13.95" hidden="1" customHeight="1"/>
    <row r="638" ht="13.95" hidden="1" customHeight="1"/>
    <row r="639" ht="13.95" hidden="1" customHeight="1"/>
    <row r="640" ht="13.95" hidden="1" customHeight="1"/>
    <row r="641" ht="13.95" hidden="1" customHeight="1"/>
    <row r="642" ht="13.95" hidden="1" customHeight="1"/>
    <row r="643" ht="13.95" hidden="1" customHeight="1"/>
    <row r="644" ht="13.95" hidden="1" customHeight="1"/>
    <row r="645" ht="13.95" hidden="1" customHeight="1"/>
    <row r="646" ht="13.95" hidden="1" customHeight="1"/>
    <row r="647" ht="13.95" hidden="1" customHeight="1"/>
    <row r="648" ht="13.95" hidden="1" customHeight="1"/>
    <row r="649" ht="13.95" hidden="1" customHeight="1"/>
    <row r="650" ht="13.95" hidden="1" customHeight="1"/>
    <row r="651" ht="13.95" hidden="1" customHeight="1"/>
    <row r="652" ht="13.95" hidden="1" customHeight="1"/>
    <row r="653" ht="13.95" hidden="1" customHeight="1"/>
    <row r="654" ht="13.95" hidden="1" customHeight="1"/>
    <row r="655" ht="13.95" hidden="1" customHeight="1"/>
    <row r="656" ht="13.95" hidden="1" customHeight="1"/>
    <row r="657" spans="4:4"/>
    <row r="658" spans="4:4" ht="13.95" hidden="1" customHeight="1"/>
    <row r="659" spans="4:4" ht="13.95" hidden="1" customHeight="1"/>
    <row r="660" spans="4:4" ht="13.95" hidden="1" customHeight="1"/>
    <row r="661" spans="4:4" ht="13.95" hidden="1" customHeight="1"/>
    <row r="662" spans="4:4" ht="13.95" hidden="1" customHeight="1"/>
    <row r="663" spans="4:4" ht="13.95" hidden="1" customHeight="1"/>
    <row r="664" spans="4:4" ht="13.95" hidden="1" customHeight="1"/>
    <row r="665" spans="4:4" ht="13.95" hidden="1" customHeight="1"/>
    <row r="666" spans="4:4" ht="13.95" hidden="1" customHeight="1"/>
    <row r="667" spans="4:4" ht="13.95" hidden="1" customHeight="1"/>
    <row r="668" spans="4:4" ht="13.95" hidden="1" customHeight="1"/>
    <row r="669" spans="4:4" ht="13.95" hidden="1" customHeight="1"/>
    <row r="670" spans="4:4" ht="13.95" hidden="1" customHeight="1">
      <c r="D670" s="60"/>
    </row>
    <row r="671" spans="4:4" ht="13.95" hidden="1" customHeight="1"/>
  </sheetData>
  <phoneticPr fontId="0" type="noConversion"/>
  <conditionalFormatting sqref="Z69:Z98 O69:O98 D69:D98">
    <cfRule type="expression" dxfId="83" priority="1" stopIfTrue="1">
      <formula>RIGHT(D69,1)=" "</formula>
    </cfRule>
  </conditionalFormatting>
  <conditionalFormatting sqref="C99:D99">
    <cfRule type="expression" dxfId="82" priority="2" stopIfTrue="1">
      <formula>RIGHT(C99,1)=" "</formula>
    </cfRule>
  </conditionalFormatting>
  <pageMargins left="0.75" right="0.75" top="1" bottom="1" header="0.5" footer="0.5"/>
  <pageSetup paperSize="8" scale="50"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66"/>
  </sheetPr>
  <dimension ref="A1:IW313"/>
  <sheetViews>
    <sheetView showGridLines="0" zoomScale="85" zoomScaleNormal="85" workbookViewId="0">
      <pane ySplit="5" topLeftCell="A223" activePane="bottomLeft" state="frozen"/>
      <selection pane="bottomLeft" activeCell="B2" sqref="B2"/>
    </sheetView>
  </sheetViews>
  <sheetFormatPr defaultColWidth="0" defaultRowHeight="13.8"/>
  <cols>
    <col min="1" max="1" width="1.5546875" style="16" customWidth="1"/>
    <col min="2" max="2" width="49.21875" style="16" bestFit="1" customWidth="1"/>
    <col min="3" max="3" width="21.21875" style="16" customWidth="1"/>
    <col min="4" max="13" width="14.77734375" style="16" customWidth="1"/>
    <col min="14" max="14" width="13.21875" style="16" customWidth="1"/>
    <col min="15" max="88" width="0" style="16" hidden="1" customWidth="1"/>
    <col min="89" max="89" width="9.21875" style="16" hidden="1" customWidth="1"/>
    <col min="90" max="257" width="0" style="16" hidden="1" customWidth="1"/>
    <col min="258" max="16384" width="9.21875" style="16" hidden="1"/>
  </cols>
  <sheetData>
    <row r="1" spans="1:13">
      <c r="A1" s="61"/>
    </row>
    <row r="2" spans="1:13" ht="17.25" customHeight="1">
      <c r="B2" s="617" t="s">
        <v>1200</v>
      </c>
      <c r="C2" s="613"/>
      <c r="D2" s="612"/>
      <c r="E2" s="613"/>
      <c r="F2" s="612"/>
      <c r="G2" s="613"/>
      <c r="H2" s="612"/>
      <c r="I2" s="613"/>
      <c r="J2" s="612"/>
      <c r="K2" s="613"/>
      <c r="L2" s="612"/>
      <c r="M2" s="612"/>
    </row>
    <row r="3" spans="1:13">
      <c r="B3" s="16" t="str">
        <f ca="1">Project_Name &amp; ": " &amp; "Sheet " &amp; MID(CELL("Filename",IP_Assumptions!C1),FIND("]",CELL("Filename",IP_Assumptions!C1))+1,(LEN(CELL("Filename",IP_Assumptions!C1)))-(FIND("]",CELL("Filename",IP_Assumptions!C1)))+1)</f>
        <v>: Sheet IP_Assumptions</v>
      </c>
      <c r="C3" s="613"/>
      <c r="E3" s="613"/>
      <c r="G3" s="613"/>
      <c r="I3" s="613"/>
      <c r="K3" s="613"/>
    </row>
    <row r="4" spans="1:13" ht="14.4" thickBot="1">
      <c r="A4" s="61"/>
      <c r="B4" s="428"/>
      <c r="C4" s="428"/>
      <c r="D4" s="428"/>
      <c r="E4" s="428"/>
      <c r="F4" s="428"/>
      <c r="G4" s="428"/>
      <c r="H4" s="428"/>
      <c r="I4" s="428"/>
      <c r="J4" s="428"/>
      <c r="K4" s="428"/>
      <c r="L4" s="428"/>
      <c r="M4" s="428"/>
    </row>
    <row r="5" spans="1:13" ht="14.4" thickTop="1">
      <c r="A5" s="61"/>
    </row>
    <row r="6" spans="1:13">
      <c r="A6" s="61">
        <f>MAX($A$1:A4)+1</f>
        <v>1</v>
      </c>
      <c r="B6" s="17" t="s">
        <v>126</v>
      </c>
      <c r="C6" s="18"/>
      <c r="D6" s="18"/>
      <c r="E6" s="18"/>
      <c r="F6" s="18"/>
      <c r="G6" s="18"/>
      <c r="H6" s="18"/>
      <c r="I6" s="18"/>
      <c r="J6" s="18"/>
      <c r="K6" s="18"/>
      <c r="L6" s="18"/>
      <c r="M6" s="18"/>
    </row>
    <row r="7" spans="1:13">
      <c r="A7" s="61"/>
    </row>
    <row r="8" spans="1:13">
      <c r="A8" s="61">
        <f>MAX($A$1:A7)+1</f>
        <v>2</v>
      </c>
      <c r="B8" s="62" t="s">
        <v>127</v>
      </c>
      <c r="C8" s="62"/>
      <c r="D8" s="62"/>
      <c r="E8" s="62"/>
      <c r="F8" s="62"/>
      <c r="G8" s="62"/>
      <c r="H8" s="62"/>
      <c r="I8" s="62"/>
      <c r="J8" s="62"/>
      <c r="K8" s="62"/>
      <c r="L8" s="62"/>
      <c r="M8" s="62"/>
    </row>
    <row r="9" spans="1:13">
      <c r="A9" s="61"/>
    </row>
    <row r="10" spans="1:13">
      <c r="A10" s="61"/>
      <c r="B10" s="20" t="s">
        <v>128</v>
      </c>
      <c r="C10" s="156" t="s">
        <v>129</v>
      </c>
      <c r="D10" s="16" t="s">
        <v>0</v>
      </c>
      <c r="E10" s="17" t="s">
        <v>130</v>
      </c>
      <c r="F10" s="17"/>
      <c r="G10" s="17"/>
      <c r="H10" s="63" t="s">
        <v>131</v>
      </c>
      <c r="I10" s="63" t="s">
        <v>132</v>
      </c>
      <c r="J10" s="63" t="s">
        <v>133</v>
      </c>
    </row>
    <row r="11" spans="1:13">
      <c r="A11" s="61"/>
      <c r="B11" s="20" t="str">
        <f>IF($C$10 = "Sale Analysis","Sale Date","Valuation Date")</f>
        <v>Valuation Date</v>
      </c>
      <c r="C11" s="163">
        <v>44377</v>
      </c>
      <c r="D11" s="16" t="s">
        <v>0</v>
      </c>
      <c r="E11" s="44" t="s">
        <v>134</v>
      </c>
      <c r="F11" s="1232"/>
      <c r="G11" s="27"/>
      <c r="H11" s="64">
        <f>C100</f>
        <v>0.08</v>
      </c>
      <c r="I11" s="65">
        <f ca="1">Calc_Cap!D32</f>
        <v>1610.449267672208</v>
      </c>
      <c r="J11" s="432">
        <f ca="1">I11/NLA</f>
        <v>1610.449267672208</v>
      </c>
    </row>
    <row r="12" spans="1:13">
      <c r="A12" s="61"/>
      <c r="B12" s="20" t="str">
        <f>IF($C$10 = "Sale Analysis","Sale Price","Adopted Value")</f>
        <v>Adopted Value</v>
      </c>
      <c r="C12" s="154"/>
      <c r="D12" s="16" t="s">
        <v>0</v>
      </c>
      <c r="E12" s="419" t="s">
        <v>135</v>
      </c>
      <c r="F12" s="420"/>
      <c r="G12" s="421"/>
      <c r="H12" s="422">
        <f>DR</f>
        <v>0.09</v>
      </c>
      <c r="I12" s="423">
        <f ca="1">Calc_DCF!E195</f>
        <v>9068.9008971892781</v>
      </c>
      <c r="J12" s="433">
        <f ca="1">I12/NLA</f>
        <v>9068.9008971892781</v>
      </c>
    </row>
    <row r="13" spans="1:13">
      <c r="A13" s="61"/>
      <c r="B13" s="20" t="str">
        <f xml:space="preserve"> B12 &amp; " text (eg. Two million, six hundred thousand dollars)"</f>
        <v>Adopted Value text (eg. Two million, six hundred thousand dollars)</v>
      </c>
      <c r="C13" s="156"/>
      <c r="D13" s="16" t="s">
        <v>0</v>
      </c>
      <c r="E13" s="44" t="s">
        <v>136</v>
      </c>
      <c r="F13" s="1232"/>
      <c r="G13" s="27"/>
      <c r="H13" s="64"/>
      <c r="I13" s="65">
        <f>Sale_Adopt_Value</f>
        <v>0</v>
      </c>
      <c r="J13" s="432">
        <f>I13/NLA</f>
        <v>0</v>
      </c>
    </row>
    <row r="14" spans="1:13">
      <c r="A14" s="61"/>
      <c r="B14" s="20" t="s">
        <v>137</v>
      </c>
      <c r="C14" s="156"/>
      <c r="D14" s="16" t="s">
        <v>0</v>
      </c>
    </row>
    <row r="15" spans="1:13">
      <c r="A15" s="61"/>
      <c r="B15" s="20" t="s">
        <v>138</v>
      </c>
      <c r="C15" s="1154"/>
      <c r="D15" s="16" t="s">
        <v>0</v>
      </c>
      <c r="E15" s="419" t="s">
        <v>139</v>
      </c>
      <c r="F15" s="420"/>
      <c r="G15" s="421"/>
      <c r="H15" s="422" t="e">
        <f ca="1">Calc_DCF!D212</f>
        <v>#NUM!</v>
      </c>
      <c r="I15"/>
    </row>
    <row r="16" spans="1:13">
      <c r="A16" s="61"/>
      <c r="B16" s="20" t="s">
        <v>140</v>
      </c>
      <c r="C16" s="1154"/>
      <c r="D16" s="16" t="s">
        <v>0</v>
      </c>
      <c r="E16" s="44" t="s">
        <v>141</v>
      </c>
      <c r="F16" s="1232"/>
      <c r="G16" s="27"/>
      <c r="H16" s="64">
        <f>Calc_Cap!D58</f>
        <v>0</v>
      </c>
    </row>
    <row r="17" spans="1:13">
      <c r="A17" s="61"/>
      <c r="B17" s="20" t="s">
        <v>142</v>
      </c>
      <c r="C17" s="1154"/>
      <c r="D17" s="16" t="s">
        <v>0</v>
      </c>
      <c r="E17" s="44" t="s">
        <v>143</v>
      </c>
      <c r="F17" s="1232"/>
      <c r="G17" s="27"/>
      <c r="H17" s="64">
        <f>Calc_Cap!D59</f>
        <v>0</v>
      </c>
    </row>
    <row r="18" spans="1:13">
      <c r="A18" s="61"/>
      <c r="B18" s="20" t="s">
        <v>144</v>
      </c>
      <c r="C18" s="1155"/>
      <c r="E18" s="44" t="s">
        <v>145</v>
      </c>
      <c r="F18" s="1232"/>
      <c r="G18" s="27"/>
      <c r="H18" s="64">
        <f ca="1">Calc_Cap!D60</f>
        <v>-5.5638312786080926</v>
      </c>
    </row>
    <row r="19" spans="1:13">
      <c r="A19" s="61"/>
      <c r="B19" s="20" t="s">
        <v>146</v>
      </c>
      <c r="C19" s="1154"/>
      <c r="D19" s="16" t="s">
        <v>0</v>
      </c>
      <c r="E19" s="44" t="s">
        <v>147</v>
      </c>
      <c r="F19" s="1232"/>
      <c r="G19" s="27"/>
      <c r="H19" s="64">
        <f>Calc_Cap!D61</f>
        <v>0</v>
      </c>
    </row>
    <row r="20" spans="1:13">
      <c r="A20" s="61"/>
      <c r="B20" s="20" t="str">
        <f>IF($C$10 = "Sale Analysis","Purchaser","Client")</f>
        <v>Client</v>
      </c>
      <c r="C20" s="1154"/>
      <c r="D20" s="16" t="s">
        <v>0</v>
      </c>
      <c r="E20" s="16" t="s">
        <v>0</v>
      </c>
      <c r="F20" s="16" t="s">
        <v>0</v>
      </c>
      <c r="G20" s="16" t="s">
        <v>0</v>
      </c>
      <c r="H20" s="16" t="s">
        <v>0</v>
      </c>
    </row>
    <row r="21" spans="1:13">
      <c r="A21" s="61"/>
      <c r="B21" s="20" t="s">
        <v>148</v>
      </c>
      <c r="C21" s="1154"/>
      <c r="D21" s="16" t="s">
        <v>0</v>
      </c>
    </row>
    <row r="22" spans="1:13">
      <c r="A22" s="61"/>
      <c r="B22" s="20" t="s">
        <v>149</v>
      </c>
      <c r="C22" s="1154"/>
      <c r="D22" s="16" t="s">
        <v>0</v>
      </c>
      <c r="E22"/>
    </row>
    <row r="23" spans="1:13">
      <c r="A23" s="61"/>
      <c r="B23" s="20" t="s">
        <v>150</v>
      </c>
      <c r="C23" s="1156"/>
      <c r="D23" s="16" t="s">
        <v>0</v>
      </c>
    </row>
    <row r="24" spans="1:13">
      <c r="A24" s="61"/>
      <c r="B24" s="20" t="s">
        <v>151</v>
      </c>
      <c r="C24" s="28" t="str">
        <f>IF(AND(ISBLANK(C14)=TRUE,ISBLANK(C14)=TRUE),"",IF(ISBLANK(C14)=TRUE,C15,C14))</f>
        <v/>
      </c>
      <c r="D24" s="16" t="s">
        <v>0</v>
      </c>
      <c r="F24" s="625"/>
    </row>
    <row r="25" spans="1:13">
      <c r="A25" s="61"/>
      <c r="B25" s="20" t="s">
        <v>152</v>
      </c>
      <c r="C25" s="28" t="str">
        <f>IF(Project_Name=C15,"",IF(C14&lt;&gt;"",Project_Name&amp;", ","")&amp;C15&amp;", "&amp;C16&amp;", "&amp;C17)</f>
        <v/>
      </c>
      <c r="D25" s="16" t="s">
        <v>0</v>
      </c>
    </row>
    <row r="26" spans="1:13">
      <c r="A26" s="61"/>
      <c r="B26" s="20" t="s">
        <v>153</v>
      </c>
      <c r="C26" s="66">
        <f>IF(DAY(Val_Date)=1,Val_Date,EOMONTH(C11,0)+1)</f>
        <v>44378</v>
      </c>
      <c r="D26" s="16" t="s">
        <v>0</v>
      </c>
    </row>
    <row r="27" spans="1:13">
      <c r="A27" s="61"/>
      <c r="B27" s="20" t="s">
        <v>154</v>
      </c>
      <c r="C27" s="66">
        <f>EOMONTH(Model_Start,C114*12-1)</f>
        <v>48029</v>
      </c>
      <c r="D27" s="16" t="s">
        <v>0</v>
      </c>
    </row>
    <row r="28" spans="1:13">
      <c r="A28" s="61"/>
      <c r="B28" s="20" t="s">
        <v>155</v>
      </c>
      <c r="C28" s="67">
        <f>COUNTA(IP_Schedule!$E$17:$E$18)</f>
        <v>1</v>
      </c>
      <c r="D28" s="16" t="s">
        <v>0</v>
      </c>
    </row>
    <row r="29" spans="1:13">
      <c r="A29" s="61"/>
      <c r="B29" s="20" t="s">
        <v>156</v>
      </c>
      <c r="C29" s="1157"/>
      <c r="D29" s="16" t="s">
        <v>0</v>
      </c>
    </row>
    <row r="30" spans="1:13">
      <c r="A30" s="61"/>
      <c r="B30" s="20" t="s">
        <v>157</v>
      </c>
      <c r="C30" s="1157"/>
      <c r="D30" s="16" t="s">
        <v>0</v>
      </c>
    </row>
    <row r="31" spans="1:13">
      <c r="A31" s="61"/>
      <c r="B31" s="68"/>
      <c r="C31" s="69"/>
    </row>
    <row r="32" spans="1:13">
      <c r="A32" s="61">
        <f>MAX($A$1:A31)+1</f>
        <v>3</v>
      </c>
      <c r="B32" s="62" t="s">
        <v>158</v>
      </c>
      <c r="C32" s="62"/>
      <c r="D32" s="62"/>
      <c r="E32" s="62"/>
      <c r="F32" s="62"/>
      <c r="G32" s="62"/>
      <c r="H32" s="62"/>
      <c r="I32" s="62"/>
      <c r="J32" s="62"/>
      <c r="K32" s="62"/>
      <c r="L32" s="62"/>
      <c r="M32" s="62"/>
    </row>
    <row r="33" spans="1:13">
      <c r="A33" s="61"/>
      <c r="B33" s="68"/>
      <c r="C33" s="69"/>
    </row>
    <row r="34" spans="1:13">
      <c r="A34" s="61"/>
      <c r="B34" s="20" t="s">
        <v>159</v>
      </c>
      <c r="C34" s="20"/>
    </row>
    <row r="35" spans="1:13">
      <c r="A35" s="61"/>
      <c r="B35" s="20" t="s">
        <v>160</v>
      </c>
      <c r="C35" s="20"/>
    </row>
    <row r="36" spans="1:13">
      <c r="A36" s="61"/>
      <c r="B36" s="20" t="s">
        <v>161</v>
      </c>
      <c r="C36" s="20"/>
    </row>
    <row r="37" spans="1:13">
      <c r="A37" s="61"/>
      <c r="B37" s="20" t="s">
        <v>162</v>
      </c>
      <c r="C37" s="20"/>
    </row>
    <row r="38" spans="1:13">
      <c r="A38" s="61"/>
      <c r="B38" s="68"/>
      <c r="C38" s="69"/>
    </row>
    <row r="39" spans="1:13">
      <c r="A39" s="61">
        <f>MAX($A$1:A35)+1</f>
        <v>4</v>
      </c>
      <c r="B39" s="62" t="s">
        <v>163</v>
      </c>
      <c r="C39" s="62"/>
      <c r="D39" s="62"/>
      <c r="E39" s="62"/>
      <c r="F39" s="62"/>
      <c r="G39" s="62"/>
      <c r="H39" s="62"/>
      <c r="I39" s="62"/>
      <c r="J39" s="62"/>
      <c r="K39" s="62"/>
      <c r="L39" s="62"/>
      <c r="M39" s="62"/>
    </row>
    <row r="40" spans="1:13">
      <c r="A40" s="61"/>
    </row>
    <row r="41" spans="1:13">
      <c r="A41" s="61"/>
      <c r="B41" s="20" t="s">
        <v>164</v>
      </c>
      <c r="C41" s="156" t="s">
        <v>165</v>
      </c>
      <c r="D41" s="16" t="s">
        <v>0</v>
      </c>
    </row>
    <row r="42" spans="1:13">
      <c r="A42" s="61"/>
      <c r="B42" s="20" t="s">
        <v>166</v>
      </c>
      <c r="C42" s="156"/>
      <c r="D42" s="16" t="s">
        <v>0</v>
      </c>
    </row>
    <row r="43" spans="1:13">
      <c r="A43" s="61"/>
      <c r="B43" s="20" t="s">
        <v>167</v>
      </c>
      <c r="C43" s="915"/>
      <c r="D43" s="16" t="s">
        <v>0</v>
      </c>
    </row>
    <row r="44" spans="1:13">
      <c r="A44" s="61"/>
      <c r="B44" s="20" t="s">
        <v>168</v>
      </c>
      <c r="C44" s="156" t="s">
        <v>169</v>
      </c>
      <c r="D44" s="16" t="s">
        <v>0</v>
      </c>
    </row>
    <row r="45" spans="1:13">
      <c r="A45" s="61"/>
    </row>
    <row r="46" spans="1:13">
      <c r="A46" s="61">
        <f>MAX($A$1:A45)+1</f>
        <v>5</v>
      </c>
      <c r="B46" s="17" t="s">
        <v>170</v>
      </c>
      <c r="C46" s="18"/>
      <c r="D46" s="18"/>
      <c r="E46" s="18"/>
      <c r="F46" s="18"/>
      <c r="G46" s="18"/>
      <c r="H46" s="18"/>
      <c r="I46" s="18"/>
      <c r="J46" s="18"/>
      <c r="K46" s="18"/>
      <c r="L46" s="18"/>
      <c r="M46" s="18"/>
    </row>
    <row r="47" spans="1:13">
      <c r="A47" s="61"/>
    </row>
    <row r="48" spans="1:13">
      <c r="A48" s="61"/>
      <c r="B48" s="44" t="s">
        <v>171</v>
      </c>
      <c r="C48" s="159">
        <v>0.01</v>
      </c>
    </row>
    <row r="49" spans="1:13">
      <c r="A49" s="61"/>
      <c r="B49" s="44" t="s">
        <v>172</v>
      </c>
      <c r="C49" s="159">
        <v>0.06</v>
      </c>
    </row>
    <row r="50" spans="1:13">
      <c r="A50" s="61"/>
    </row>
    <row r="51" spans="1:13">
      <c r="A51" s="61">
        <f>MAX($A$1:A50)+1</f>
        <v>6</v>
      </c>
      <c r="B51" s="17" t="s">
        <v>173</v>
      </c>
      <c r="C51" s="18"/>
      <c r="D51" s="18"/>
      <c r="E51" s="18"/>
      <c r="F51" s="18"/>
      <c r="G51" s="18"/>
      <c r="H51" s="18"/>
      <c r="I51" s="18"/>
      <c r="J51" s="18"/>
      <c r="K51" s="18"/>
      <c r="L51" s="18"/>
      <c r="M51" s="18"/>
    </row>
    <row r="52" spans="1:13">
      <c r="A52" s="61"/>
    </row>
    <row r="53" spans="1:13">
      <c r="A53" s="61"/>
      <c r="C53" s="60" t="s">
        <v>174</v>
      </c>
      <c r="M53" s="70" t="s">
        <v>175</v>
      </c>
    </row>
    <row r="54" spans="1:13">
      <c r="A54" s="61"/>
      <c r="C54" s="71">
        <v>1</v>
      </c>
      <c r="D54" s="71">
        <v>2</v>
      </c>
      <c r="E54" s="71">
        <v>3</v>
      </c>
      <c r="F54" s="71">
        <v>4</v>
      </c>
      <c r="G54" s="71">
        <v>5</v>
      </c>
      <c r="H54" s="71">
        <v>6</v>
      </c>
      <c r="I54" s="71">
        <v>7</v>
      </c>
      <c r="J54" s="71">
        <v>8</v>
      </c>
      <c r="K54" s="71">
        <v>9</v>
      </c>
      <c r="L54" s="71">
        <v>10</v>
      </c>
      <c r="M54" s="71">
        <f ca="1">IP_Schedule!AA71</f>
        <v>2</v>
      </c>
    </row>
    <row r="55" spans="1:13">
      <c r="A55" s="61"/>
      <c r="B55" s="44" t="s">
        <v>176</v>
      </c>
      <c r="C55" s="1037" t="s">
        <v>177</v>
      </c>
      <c r="D55" s="1037" t="s">
        <v>178</v>
      </c>
      <c r="E55" s="1037" t="s">
        <v>179</v>
      </c>
      <c r="F55" s="1037" t="s">
        <v>180</v>
      </c>
      <c r="G55" s="1037"/>
      <c r="H55" s="1037"/>
      <c r="I55" s="1037"/>
      <c r="J55" s="1037"/>
      <c r="K55" s="1037"/>
      <c r="L55" s="1037"/>
      <c r="M55" s="71" t="str">
        <f t="shared" ref="M55:M62" ca="1" si="0">OFFSET($B55,0,M$54)</f>
        <v>Retail</v>
      </c>
    </row>
    <row r="56" spans="1:13">
      <c r="A56" s="61"/>
      <c r="B56" s="44" t="s">
        <v>181</v>
      </c>
      <c r="C56" s="161">
        <v>10</v>
      </c>
      <c r="D56" s="161">
        <v>5</v>
      </c>
      <c r="E56" s="161">
        <v>10</v>
      </c>
      <c r="F56" s="161">
        <v>1</v>
      </c>
      <c r="G56" s="161"/>
      <c r="H56" s="161"/>
      <c r="I56" s="161"/>
      <c r="J56" s="161"/>
      <c r="K56" s="161"/>
      <c r="L56" s="161"/>
      <c r="M56" s="72">
        <f t="shared" ca="1" si="0"/>
        <v>5</v>
      </c>
    </row>
    <row r="57" spans="1:13">
      <c r="A57" s="61"/>
      <c r="B57" s="44" t="s">
        <v>182</v>
      </c>
      <c r="C57" s="162">
        <v>1</v>
      </c>
      <c r="D57" s="162">
        <v>1</v>
      </c>
      <c r="E57" s="162">
        <v>1</v>
      </c>
      <c r="F57" s="162">
        <v>1</v>
      </c>
      <c r="G57" s="162"/>
      <c r="H57" s="162"/>
      <c r="I57" s="162"/>
      <c r="J57" s="162"/>
      <c r="K57" s="162"/>
      <c r="L57" s="162"/>
      <c r="M57" s="28">
        <f t="shared" ca="1" si="0"/>
        <v>1</v>
      </c>
    </row>
    <row r="58" spans="1:13">
      <c r="A58" s="61"/>
      <c r="B58" s="44" t="s">
        <v>183</v>
      </c>
      <c r="C58" s="70">
        <f t="shared" ref="C58:L58" si="1">IF(OR(C57="None",ISBLANK(C57)),10*12,C57*12)</f>
        <v>12</v>
      </c>
      <c r="D58" s="70">
        <f t="shared" si="1"/>
        <v>12</v>
      </c>
      <c r="E58" s="70">
        <f t="shared" si="1"/>
        <v>12</v>
      </c>
      <c r="F58" s="70">
        <f t="shared" si="1"/>
        <v>12</v>
      </c>
      <c r="G58" s="70">
        <f t="shared" si="1"/>
        <v>120</v>
      </c>
      <c r="H58" s="70">
        <f t="shared" si="1"/>
        <v>120</v>
      </c>
      <c r="I58" s="70">
        <f t="shared" si="1"/>
        <v>120</v>
      </c>
      <c r="J58" s="70">
        <f t="shared" si="1"/>
        <v>120</v>
      </c>
      <c r="K58" s="70">
        <f t="shared" si="1"/>
        <v>120</v>
      </c>
      <c r="L58" s="70">
        <f t="shared" si="1"/>
        <v>120</v>
      </c>
      <c r="M58" s="70">
        <f t="shared" ca="1" si="0"/>
        <v>12</v>
      </c>
    </row>
    <row r="59" spans="1:13">
      <c r="A59" s="61"/>
      <c r="B59" s="44" t="s">
        <v>184</v>
      </c>
      <c r="C59" s="156" t="s">
        <v>185</v>
      </c>
      <c r="D59" s="156" t="s">
        <v>185</v>
      </c>
      <c r="E59" s="156" t="s">
        <v>185</v>
      </c>
      <c r="F59" s="156" t="s">
        <v>185</v>
      </c>
      <c r="G59" s="156"/>
      <c r="H59" s="156"/>
      <c r="I59" s="156"/>
      <c r="J59" s="156"/>
      <c r="K59" s="156"/>
      <c r="L59" s="156"/>
      <c r="M59" s="28" t="str">
        <f t="shared" ca="1" si="0"/>
        <v>No</v>
      </c>
    </row>
    <row r="60" spans="1:13">
      <c r="A60" s="61"/>
      <c r="B60" s="44" t="s">
        <v>186</v>
      </c>
      <c r="C60" s="159">
        <v>0.7</v>
      </c>
      <c r="D60" s="159">
        <v>0.5</v>
      </c>
      <c r="E60" s="159">
        <v>0.7</v>
      </c>
      <c r="F60" s="159">
        <v>0.7</v>
      </c>
      <c r="G60" s="159"/>
      <c r="H60" s="159"/>
      <c r="I60" s="159"/>
      <c r="J60" s="159"/>
      <c r="K60" s="159"/>
      <c r="L60" s="159"/>
      <c r="M60" s="73">
        <f t="shared" ca="1" si="0"/>
        <v>0.5</v>
      </c>
    </row>
    <row r="61" spans="1:13">
      <c r="A61" s="61"/>
      <c r="B61" s="44" t="s">
        <v>187</v>
      </c>
      <c r="C61" s="159">
        <v>0.06</v>
      </c>
      <c r="D61" s="159">
        <v>0.06</v>
      </c>
      <c r="E61" s="159">
        <v>0</v>
      </c>
      <c r="F61" s="159">
        <v>0.06</v>
      </c>
      <c r="G61" s="159"/>
      <c r="H61" s="159"/>
      <c r="I61" s="159"/>
      <c r="J61" s="159"/>
      <c r="K61" s="159"/>
      <c r="L61" s="159"/>
      <c r="M61" s="74">
        <f t="shared" ca="1" si="0"/>
        <v>0.06</v>
      </c>
    </row>
    <row r="62" spans="1:13">
      <c r="A62" s="61"/>
      <c r="B62" s="44" t="s">
        <v>188</v>
      </c>
      <c r="C62" s="159">
        <v>0.12</v>
      </c>
      <c r="D62" s="159">
        <v>0.12</v>
      </c>
      <c r="E62" s="159">
        <v>0.12</v>
      </c>
      <c r="F62" s="159">
        <v>0.12</v>
      </c>
      <c r="G62" s="159"/>
      <c r="H62" s="159"/>
      <c r="I62" s="159"/>
      <c r="J62" s="159"/>
      <c r="K62" s="159"/>
      <c r="L62" s="159"/>
      <c r="M62" s="74">
        <f t="shared" ca="1" si="0"/>
        <v>0.12</v>
      </c>
    </row>
    <row r="63" spans="1:13">
      <c r="A63" s="61"/>
      <c r="B63" s="61"/>
      <c r="C63" s="61"/>
      <c r="D63" s="61"/>
      <c r="E63" s="61"/>
      <c r="F63" s="61"/>
      <c r="G63" s="61"/>
      <c r="H63" s="61"/>
      <c r="I63" s="61"/>
      <c r="J63" s="61"/>
      <c r="K63" s="61"/>
      <c r="L63" s="61"/>
      <c r="M63" s="75"/>
    </row>
    <row r="64" spans="1:13">
      <c r="A64" s="61"/>
      <c r="B64" s="76" t="s">
        <v>189</v>
      </c>
      <c r="C64" s="61"/>
      <c r="D64" s="61"/>
      <c r="E64" s="61"/>
      <c r="F64" s="61"/>
      <c r="G64" s="61"/>
      <c r="H64" s="61"/>
      <c r="I64" s="61"/>
      <c r="J64" s="61"/>
      <c r="K64" s="61"/>
      <c r="L64" s="61"/>
      <c r="M64" s="75"/>
    </row>
    <row r="65" spans="1:14">
      <c r="A65" s="61"/>
      <c r="B65" s="76" t="s">
        <v>190</v>
      </c>
      <c r="C65" s="160">
        <v>6</v>
      </c>
      <c r="D65" s="160">
        <v>6</v>
      </c>
      <c r="E65" s="160">
        <v>6</v>
      </c>
      <c r="F65" s="160">
        <v>6</v>
      </c>
      <c r="G65" s="160"/>
      <c r="H65" s="160"/>
      <c r="I65" s="160"/>
      <c r="J65" s="160"/>
      <c r="K65" s="160"/>
      <c r="L65" s="160"/>
      <c r="M65" s="77">
        <f t="shared" ref="M65:M76" ca="1" si="2">OFFSET($B65,0,M$54)</f>
        <v>6</v>
      </c>
    </row>
    <row r="66" spans="1:14">
      <c r="A66" s="61"/>
      <c r="B66" s="76">
        <v>1</v>
      </c>
      <c r="C66" s="160">
        <v>6</v>
      </c>
      <c r="D66" s="160">
        <v>6</v>
      </c>
      <c r="E66" s="160">
        <v>6</v>
      </c>
      <c r="F66" s="160">
        <v>6</v>
      </c>
      <c r="G66" s="160"/>
      <c r="H66" s="160"/>
      <c r="I66" s="160"/>
      <c r="J66" s="160"/>
      <c r="K66" s="160"/>
      <c r="L66" s="160"/>
      <c r="M66" s="77">
        <f t="shared" ca="1" si="2"/>
        <v>6</v>
      </c>
      <c r="N66"/>
    </row>
    <row r="67" spans="1:14">
      <c r="A67" s="61"/>
      <c r="B67" s="76">
        <f t="shared" ref="B67:B76" si="3">B66+1</f>
        <v>2</v>
      </c>
      <c r="C67" s="160">
        <v>6</v>
      </c>
      <c r="D67" s="160">
        <v>6</v>
      </c>
      <c r="E67" s="160">
        <v>6</v>
      </c>
      <c r="F67" s="160">
        <v>6</v>
      </c>
      <c r="G67" s="160"/>
      <c r="H67" s="160"/>
      <c r="I67" s="160"/>
      <c r="J67" s="160"/>
      <c r="K67" s="160"/>
      <c r="L67" s="160"/>
      <c r="M67" s="77">
        <f t="shared" ca="1" si="2"/>
        <v>6</v>
      </c>
    </row>
    <row r="68" spans="1:14">
      <c r="A68" s="61"/>
      <c r="B68" s="76">
        <f t="shared" si="3"/>
        <v>3</v>
      </c>
      <c r="C68" s="160">
        <v>6</v>
      </c>
      <c r="D68" s="160">
        <v>6</v>
      </c>
      <c r="E68" s="160">
        <v>6</v>
      </c>
      <c r="F68" s="160">
        <v>6</v>
      </c>
      <c r="G68" s="160"/>
      <c r="H68" s="160"/>
      <c r="I68" s="160"/>
      <c r="J68" s="160"/>
      <c r="K68" s="160"/>
      <c r="L68" s="160"/>
      <c r="M68" s="77">
        <f t="shared" ca="1" si="2"/>
        <v>6</v>
      </c>
    </row>
    <row r="69" spans="1:14">
      <c r="A69" s="61"/>
      <c r="B69" s="76">
        <f t="shared" si="3"/>
        <v>4</v>
      </c>
      <c r="C69" s="160">
        <v>6</v>
      </c>
      <c r="D69" s="160">
        <v>6</v>
      </c>
      <c r="E69" s="160">
        <v>6</v>
      </c>
      <c r="F69" s="160">
        <v>6</v>
      </c>
      <c r="G69" s="160"/>
      <c r="H69" s="160"/>
      <c r="I69" s="160"/>
      <c r="J69" s="160"/>
      <c r="K69" s="160"/>
      <c r="L69" s="160"/>
      <c r="M69" s="77">
        <f t="shared" ca="1" si="2"/>
        <v>6</v>
      </c>
    </row>
    <row r="70" spans="1:14">
      <c r="A70" s="61"/>
      <c r="B70" s="76">
        <f t="shared" si="3"/>
        <v>5</v>
      </c>
      <c r="C70" s="160">
        <v>6</v>
      </c>
      <c r="D70" s="160">
        <v>6</v>
      </c>
      <c r="E70" s="160">
        <v>6</v>
      </c>
      <c r="F70" s="160">
        <v>6</v>
      </c>
      <c r="G70" s="160"/>
      <c r="H70" s="160"/>
      <c r="I70" s="160"/>
      <c r="J70" s="160"/>
      <c r="K70" s="160"/>
      <c r="L70" s="160"/>
      <c r="M70" s="77">
        <f t="shared" ca="1" si="2"/>
        <v>6</v>
      </c>
    </row>
    <row r="71" spans="1:14">
      <c r="A71" s="61"/>
      <c r="B71" s="76">
        <f t="shared" si="3"/>
        <v>6</v>
      </c>
      <c r="C71" s="160">
        <v>6</v>
      </c>
      <c r="D71" s="160">
        <v>6</v>
      </c>
      <c r="E71" s="160">
        <v>6</v>
      </c>
      <c r="F71" s="160">
        <v>6</v>
      </c>
      <c r="G71" s="160"/>
      <c r="H71" s="160"/>
      <c r="I71" s="160"/>
      <c r="J71" s="160"/>
      <c r="K71" s="160"/>
      <c r="L71" s="160"/>
      <c r="M71" s="77">
        <f t="shared" ca="1" si="2"/>
        <v>6</v>
      </c>
    </row>
    <row r="72" spans="1:14">
      <c r="A72" s="61"/>
      <c r="B72" s="76">
        <f t="shared" si="3"/>
        <v>7</v>
      </c>
      <c r="C72" s="160">
        <v>6</v>
      </c>
      <c r="D72" s="160">
        <v>6</v>
      </c>
      <c r="E72" s="160">
        <v>6</v>
      </c>
      <c r="F72" s="160">
        <v>6</v>
      </c>
      <c r="G72" s="160"/>
      <c r="H72" s="160"/>
      <c r="I72" s="160"/>
      <c r="J72" s="160"/>
      <c r="K72" s="160"/>
      <c r="L72" s="160"/>
      <c r="M72" s="77">
        <f t="shared" ca="1" si="2"/>
        <v>6</v>
      </c>
    </row>
    <row r="73" spans="1:14">
      <c r="A73" s="61"/>
      <c r="B73" s="76">
        <f t="shared" si="3"/>
        <v>8</v>
      </c>
      <c r="C73" s="160">
        <v>6</v>
      </c>
      <c r="D73" s="160">
        <v>6</v>
      </c>
      <c r="E73" s="160">
        <v>6</v>
      </c>
      <c r="F73" s="160">
        <v>6</v>
      </c>
      <c r="G73" s="160"/>
      <c r="H73" s="160"/>
      <c r="I73" s="160"/>
      <c r="J73" s="160"/>
      <c r="K73" s="160"/>
      <c r="L73" s="160"/>
      <c r="M73" s="77">
        <f t="shared" ca="1" si="2"/>
        <v>6</v>
      </c>
    </row>
    <row r="74" spans="1:14">
      <c r="A74" s="61"/>
      <c r="B74" s="76">
        <f t="shared" si="3"/>
        <v>9</v>
      </c>
      <c r="C74" s="160">
        <v>6</v>
      </c>
      <c r="D74" s="160">
        <v>6</v>
      </c>
      <c r="E74" s="160">
        <v>6</v>
      </c>
      <c r="F74" s="160">
        <v>6</v>
      </c>
      <c r="G74" s="160"/>
      <c r="H74" s="160"/>
      <c r="I74" s="160"/>
      <c r="J74" s="160"/>
      <c r="K74" s="160"/>
      <c r="L74" s="160"/>
      <c r="M74" s="77">
        <f t="shared" ca="1" si="2"/>
        <v>6</v>
      </c>
    </row>
    <row r="75" spans="1:14">
      <c r="A75" s="61"/>
      <c r="B75" s="76">
        <f t="shared" si="3"/>
        <v>10</v>
      </c>
      <c r="C75" s="160">
        <v>6</v>
      </c>
      <c r="D75" s="160">
        <v>6</v>
      </c>
      <c r="E75" s="160">
        <v>6</v>
      </c>
      <c r="F75" s="160">
        <v>6</v>
      </c>
      <c r="G75" s="160"/>
      <c r="H75" s="160"/>
      <c r="I75" s="160"/>
      <c r="J75" s="160"/>
      <c r="K75" s="160"/>
      <c r="L75" s="160"/>
      <c r="M75" s="77">
        <f t="shared" ca="1" si="2"/>
        <v>6</v>
      </c>
    </row>
    <row r="76" spans="1:14">
      <c r="A76" s="61"/>
      <c r="B76" s="78">
        <f t="shared" si="3"/>
        <v>11</v>
      </c>
      <c r="C76" s="160">
        <v>6</v>
      </c>
      <c r="D76" s="160">
        <v>6</v>
      </c>
      <c r="E76" s="160">
        <v>6</v>
      </c>
      <c r="F76" s="160">
        <v>6</v>
      </c>
      <c r="G76" s="160"/>
      <c r="H76" s="160"/>
      <c r="I76" s="160"/>
      <c r="J76" s="160"/>
      <c r="K76" s="160"/>
      <c r="L76" s="160"/>
      <c r="M76" s="77">
        <f t="shared" ca="1" si="2"/>
        <v>6</v>
      </c>
    </row>
    <row r="77" spans="1:14">
      <c r="A77" s="61"/>
      <c r="B77" s="61"/>
      <c r="C77" s="61"/>
      <c r="D77" s="61"/>
      <c r="E77" s="61"/>
      <c r="F77" s="61"/>
      <c r="G77" s="61"/>
      <c r="H77" s="61"/>
      <c r="I77" s="61"/>
      <c r="J77" s="61"/>
      <c r="K77" s="61"/>
      <c r="L77" s="61"/>
      <c r="M77" s="79"/>
    </row>
    <row r="78" spans="1:14">
      <c r="A78" s="61"/>
      <c r="B78" s="76" t="s">
        <v>191</v>
      </c>
      <c r="C78" s="80"/>
      <c r="D78" s="80"/>
      <c r="E78" s="80"/>
      <c r="F78" s="80"/>
      <c r="G78" s="80"/>
      <c r="H78" s="80"/>
      <c r="I78" s="80"/>
      <c r="J78" s="80"/>
      <c r="K78" s="80"/>
      <c r="L78" s="80"/>
      <c r="M78" s="75"/>
    </row>
    <row r="79" spans="1:14" ht="3" customHeight="1">
      <c r="A79" s="61"/>
      <c r="B79" s="890"/>
      <c r="C79" s="80"/>
      <c r="D79" s="80"/>
      <c r="E79" s="80"/>
      <c r="F79" s="80"/>
      <c r="G79" s="80"/>
      <c r="H79" s="80"/>
      <c r="I79" s="80"/>
      <c r="J79" s="80"/>
      <c r="K79" s="80"/>
      <c r="L79" s="80"/>
      <c r="M79" s="75"/>
    </row>
    <row r="80" spans="1:14">
      <c r="A80" s="61"/>
      <c r="B80" s="892" t="s">
        <v>192</v>
      </c>
      <c r="C80" s="80"/>
      <c r="D80" s="80"/>
      <c r="E80" s="80"/>
      <c r="F80" s="80"/>
      <c r="G80" s="80"/>
      <c r="H80" s="80"/>
      <c r="I80" s="80"/>
      <c r="J80" s="80"/>
      <c r="K80" s="80"/>
      <c r="L80" s="80"/>
      <c r="M80" s="75"/>
    </row>
    <row r="81" spans="1:13" ht="3" customHeight="1">
      <c r="A81" s="61"/>
      <c r="B81" s="891"/>
      <c r="C81" s="80"/>
      <c r="D81" s="80"/>
      <c r="E81" s="80"/>
      <c r="F81" s="80"/>
      <c r="G81" s="80"/>
      <c r="H81" s="80"/>
      <c r="I81" s="80"/>
      <c r="J81" s="80"/>
      <c r="K81" s="80"/>
      <c r="L81" s="80"/>
      <c r="M81" s="75"/>
    </row>
    <row r="82" spans="1:13">
      <c r="A82" s="61"/>
      <c r="B82" s="76" t="s">
        <v>190</v>
      </c>
      <c r="C82" s="159">
        <v>0.2</v>
      </c>
      <c r="D82" s="159">
        <v>0.1</v>
      </c>
      <c r="E82" s="1158">
        <v>0</v>
      </c>
      <c r="F82" s="1158">
        <v>0</v>
      </c>
      <c r="G82" s="159"/>
      <c r="H82" s="159"/>
      <c r="I82" s="159"/>
      <c r="J82" s="159"/>
      <c r="K82" s="159"/>
      <c r="L82" s="159"/>
      <c r="M82" s="74">
        <f t="shared" ref="M82:M93" ca="1" si="4">OFFSET($B82,0,M$54)</f>
        <v>0.1</v>
      </c>
    </row>
    <row r="83" spans="1:13">
      <c r="A83" s="61"/>
      <c r="B83" s="76">
        <v>1</v>
      </c>
      <c r="C83" s="159">
        <v>0.2</v>
      </c>
      <c r="D83" s="159">
        <v>0.1</v>
      </c>
      <c r="E83" s="1158">
        <v>0</v>
      </c>
      <c r="F83" s="1158">
        <v>0</v>
      </c>
      <c r="G83" s="159"/>
      <c r="H83" s="159"/>
      <c r="I83" s="159"/>
      <c r="J83" s="159"/>
      <c r="K83" s="159"/>
      <c r="L83" s="159"/>
      <c r="M83" s="74">
        <f t="shared" ca="1" si="4"/>
        <v>0.1</v>
      </c>
    </row>
    <row r="84" spans="1:13">
      <c r="A84" s="61"/>
      <c r="B84" s="76">
        <f t="shared" ref="B84:B93" si="5">B83+1</f>
        <v>2</v>
      </c>
      <c r="C84" s="159">
        <v>0.2</v>
      </c>
      <c r="D84" s="159">
        <v>0.1</v>
      </c>
      <c r="E84" s="1158">
        <v>0</v>
      </c>
      <c r="F84" s="1158">
        <v>0</v>
      </c>
      <c r="G84" s="159"/>
      <c r="H84" s="159"/>
      <c r="I84" s="159"/>
      <c r="J84" s="159"/>
      <c r="K84" s="159"/>
      <c r="L84" s="159"/>
      <c r="M84" s="74">
        <f t="shared" ca="1" si="4"/>
        <v>0.1</v>
      </c>
    </row>
    <row r="85" spans="1:13">
      <c r="A85" s="61"/>
      <c r="B85" s="76">
        <f t="shared" si="5"/>
        <v>3</v>
      </c>
      <c r="C85" s="159">
        <v>0.2</v>
      </c>
      <c r="D85" s="159">
        <v>0.1</v>
      </c>
      <c r="E85" s="1158">
        <v>0</v>
      </c>
      <c r="F85" s="1158">
        <v>0</v>
      </c>
      <c r="G85" s="159"/>
      <c r="H85" s="159"/>
      <c r="I85" s="159"/>
      <c r="J85" s="159"/>
      <c r="K85" s="159"/>
      <c r="L85" s="159"/>
      <c r="M85" s="74">
        <f t="shared" ca="1" si="4"/>
        <v>0.1</v>
      </c>
    </row>
    <row r="86" spans="1:13">
      <c r="A86" s="61"/>
      <c r="B86" s="76">
        <f t="shared" si="5"/>
        <v>4</v>
      </c>
      <c r="C86" s="159">
        <v>0.2</v>
      </c>
      <c r="D86" s="159">
        <v>0.1</v>
      </c>
      <c r="E86" s="1158">
        <v>0</v>
      </c>
      <c r="F86" s="1158">
        <v>0</v>
      </c>
      <c r="G86" s="159"/>
      <c r="H86" s="159"/>
      <c r="I86" s="159"/>
      <c r="J86" s="159"/>
      <c r="K86" s="159"/>
      <c r="L86" s="159"/>
      <c r="M86" s="74">
        <f t="shared" ca="1" si="4"/>
        <v>0.1</v>
      </c>
    </row>
    <row r="87" spans="1:13">
      <c r="A87" s="61"/>
      <c r="B87" s="76">
        <f t="shared" si="5"/>
        <v>5</v>
      </c>
      <c r="C87" s="159">
        <v>0.2</v>
      </c>
      <c r="D87" s="159">
        <v>0.1</v>
      </c>
      <c r="E87" s="1158">
        <v>0</v>
      </c>
      <c r="F87" s="1158">
        <v>0</v>
      </c>
      <c r="G87" s="159"/>
      <c r="H87" s="159"/>
      <c r="I87" s="159"/>
      <c r="J87" s="159"/>
      <c r="K87" s="159"/>
      <c r="L87" s="159"/>
      <c r="M87" s="74">
        <f t="shared" ca="1" si="4"/>
        <v>0.1</v>
      </c>
    </row>
    <row r="88" spans="1:13">
      <c r="A88" s="61"/>
      <c r="B88" s="76">
        <f>B87+1</f>
        <v>6</v>
      </c>
      <c r="C88" s="159">
        <v>0.2</v>
      </c>
      <c r="D88" s="159">
        <v>0.1</v>
      </c>
      <c r="E88" s="1158">
        <v>0</v>
      </c>
      <c r="F88" s="1158">
        <v>0</v>
      </c>
      <c r="G88" s="159"/>
      <c r="H88" s="159"/>
      <c r="I88" s="159"/>
      <c r="J88" s="159"/>
      <c r="K88" s="159"/>
      <c r="L88" s="159"/>
      <c r="M88" s="74">
        <f t="shared" ca="1" si="4"/>
        <v>0.1</v>
      </c>
    </row>
    <row r="89" spans="1:13">
      <c r="A89" s="61"/>
      <c r="B89" s="76">
        <f t="shared" si="5"/>
        <v>7</v>
      </c>
      <c r="C89" s="159">
        <v>0.2</v>
      </c>
      <c r="D89" s="159">
        <v>0.1</v>
      </c>
      <c r="E89" s="1158">
        <v>0</v>
      </c>
      <c r="F89" s="1158">
        <v>0</v>
      </c>
      <c r="G89" s="159"/>
      <c r="H89" s="159"/>
      <c r="I89" s="159"/>
      <c r="J89" s="159"/>
      <c r="K89" s="159"/>
      <c r="L89" s="159"/>
      <c r="M89" s="74">
        <f t="shared" ca="1" si="4"/>
        <v>0.1</v>
      </c>
    </row>
    <row r="90" spans="1:13">
      <c r="A90" s="61"/>
      <c r="B90" s="76">
        <f t="shared" si="5"/>
        <v>8</v>
      </c>
      <c r="C90" s="159">
        <v>0.2</v>
      </c>
      <c r="D90" s="159">
        <v>0.1</v>
      </c>
      <c r="E90" s="1158">
        <v>0</v>
      </c>
      <c r="F90" s="1158">
        <v>0</v>
      </c>
      <c r="G90" s="159"/>
      <c r="H90" s="159"/>
      <c r="I90" s="159"/>
      <c r="J90" s="159"/>
      <c r="K90" s="159"/>
      <c r="L90" s="159"/>
      <c r="M90" s="74">
        <f t="shared" ca="1" si="4"/>
        <v>0.1</v>
      </c>
    </row>
    <row r="91" spans="1:13">
      <c r="A91" s="61"/>
      <c r="B91" s="76">
        <f t="shared" si="5"/>
        <v>9</v>
      </c>
      <c r="C91" s="159">
        <v>0.2</v>
      </c>
      <c r="D91" s="159">
        <v>0.1</v>
      </c>
      <c r="E91" s="1158">
        <v>0</v>
      </c>
      <c r="F91" s="1158">
        <v>0</v>
      </c>
      <c r="G91" s="159"/>
      <c r="H91" s="159"/>
      <c r="I91" s="159"/>
      <c r="J91" s="159"/>
      <c r="K91" s="159"/>
      <c r="L91" s="159"/>
      <c r="M91" s="74">
        <f t="shared" ca="1" si="4"/>
        <v>0.1</v>
      </c>
    </row>
    <row r="92" spans="1:13">
      <c r="A92" s="61"/>
      <c r="B92" s="76">
        <f t="shared" si="5"/>
        <v>10</v>
      </c>
      <c r="C92" s="159">
        <v>0.2</v>
      </c>
      <c r="D92" s="159">
        <v>0.1</v>
      </c>
      <c r="E92" s="1158">
        <v>0</v>
      </c>
      <c r="F92" s="1158">
        <v>0</v>
      </c>
      <c r="G92" s="159"/>
      <c r="H92" s="159"/>
      <c r="I92" s="159"/>
      <c r="J92" s="159"/>
      <c r="K92" s="159"/>
      <c r="L92" s="159"/>
      <c r="M92" s="74">
        <f t="shared" ca="1" si="4"/>
        <v>0.1</v>
      </c>
    </row>
    <row r="93" spans="1:13">
      <c r="A93" s="61"/>
      <c r="B93" s="78">
        <f t="shared" si="5"/>
        <v>11</v>
      </c>
      <c r="C93" s="159">
        <v>0.2</v>
      </c>
      <c r="D93" s="159">
        <v>0.1</v>
      </c>
      <c r="E93" s="1158">
        <v>0</v>
      </c>
      <c r="F93" s="1158">
        <v>0</v>
      </c>
      <c r="G93" s="159"/>
      <c r="H93" s="159"/>
      <c r="I93" s="159"/>
      <c r="J93" s="159"/>
      <c r="K93" s="159"/>
      <c r="L93" s="159"/>
      <c r="M93" s="74">
        <f t="shared" ca="1" si="4"/>
        <v>0.1</v>
      </c>
    </row>
    <row r="94" spans="1:13">
      <c r="A94" s="61"/>
      <c r="B94" s="61"/>
      <c r="C94" s="61"/>
      <c r="D94" s="61"/>
      <c r="E94" s="61"/>
      <c r="F94" s="61"/>
      <c r="G94" s="61"/>
      <c r="H94" s="61"/>
      <c r="I94" s="61"/>
      <c r="J94" s="61"/>
      <c r="K94" s="61"/>
      <c r="L94" s="61"/>
    </row>
    <row r="95" spans="1:13">
      <c r="A95" s="61"/>
      <c r="B95" s="20" t="s">
        <v>193</v>
      </c>
      <c r="C95" s="430">
        <f>COUNTIF(IP_Schedule!$AA$16:$AA$18,IP_Assumptions!C54)</f>
        <v>0</v>
      </c>
      <c r="D95" s="430">
        <f>COUNTIF(IP_Schedule!$AA$16:$AA$18,IP_Assumptions!D54)</f>
        <v>1</v>
      </c>
      <c r="E95" s="430">
        <f>COUNTIF(IP_Schedule!$AA$16:$AA$18,IP_Assumptions!E54)</f>
        <v>0</v>
      </c>
      <c r="F95" s="430">
        <f>COUNTIF(IP_Schedule!$AA$16:$AA$18,IP_Assumptions!F54)</f>
        <v>0</v>
      </c>
      <c r="G95" s="430">
        <f>COUNTIF(IP_Schedule!$AA$16:$AA$18,IP_Assumptions!G54)</f>
        <v>0</v>
      </c>
      <c r="H95" s="430">
        <f>COUNTIF(IP_Schedule!$AA$16:$AA$18,IP_Assumptions!H54)</f>
        <v>0</v>
      </c>
      <c r="I95" s="430">
        <f>COUNTIF(IP_Schedule!$AA$16:$AA$18,IP_Assumptions!I54)</f>
        <v>0</v>
      </c>
      <c r="J95" s="430">
        <f>COUNTIF(IP_Schedule!$AA$16:$AA$18,IP_Assumptions!J54)</f>
        <v>0</v>
      </c>
      <c r="K95" s="430">
        <f>COUNTIF(IP_Schedule!$AA$16:$AA$18,IP_Assumptions!K54)</f>
        <v>0</v>
      </c>
      <c r="L95" s="430">
        <f>COUNTIF(IP_Schedule!$AA$16:$AA$18,IP_Assumptions!L54)</f>
        <v>0</v>
      </c>
    </row>
    <row r="96" spans="1:13">
      <c r="A96" s="61"/>
    </row>
    <row r="97" spans="1:13">
      <c r="A97" s="61">
        <f>MAX($A$1:A96)+1</f>
        <v>7</v>
      </c>
      <c r="B97" s="17" t="s">
        <v>194</v>
      </c>
      <c r="C97" s="18"/>
      <c r="D97" s="18"/>
      <c r="E97" s="18"/>
      <c r="F97" s="18"/>
      <c r="G97" s="18"/>
      <c r="H97" s="18"/>
      <c r="I97" s="18"/>
      <c r="J97" s="18"/>
      <c r="K97" s="18"/>
      <c r="L97" s="18"/>
      <c r="M97" s="18"/>
    </row>
    <row r="98" spans="1:13">
      <c r="A98" s="61"/>
    </row>
    <row r="99" spans="1:13">
      <c r="A99" s="61"/>
      <c r="B99" s="44" t="s">
        <v>195</v>
      </c>
      <c r="C99" s="28" t="s">
        <v>196</v>
      </c>
      <c r="D99" s="28" t="s">
        <v>197</v>
      </c>
    </row>
    <row r="100" spans="1:13">
      <c r="A100" s="61"/>
      <c r="B100" s="44" t="s">
        <v>198</v>
      </c>
      <c r="C100" s="159">
        <v>0.08</v>
      </c>
      <c r="D100" s="159"/>
    </row>
    <row r="101" spans="1:13">
      <c r="A101" s="61"/>
      <c r="B101" s="44" t="s">
        <v>199</v>
      </c>
      <c r="C101" s="1169">
        <v>2.5000000000000001E-3</v>
      </c>
      <c r="D101" s="81"/>
    </row>
    <row r="102" spans="1:13">
      <c r="A102" s="61"/>
      <c r="B102" s="44" t="s">
        <v>200</v>
      </c>
      <c r="C102" s="159">
        <v>0.09</v>
      </c>
      <c r="D102" s="81"/>
    </row>
    <row r="103" spans="1:13">
      <c r="A103" s="61"/>
      <c r="B103" s="44" t="s">
        <v>201</v>
      </c>
      <c r="C103" s="82">
        <f>((1+C102)^(1/12))-1</f>
        <v>7.2073233161367156E-3</v>
      </c>
      <c r="D103" s="81"/>
    </row>
    <row r="104" spans="1:13">
      <c r="A104" s="61"/>
      <c r="C104" s="81"/>
      <c r="D104" s="81"/>
    </row>
    <row r="105" spans="1:13">
      <c r="A105" s="61"/>
      <c r="B105" s="44" t="s">
        <v>202</v>
      </c>
      <c r="C105" s="160">
        <v>12</v>
      </c>
      <c r="D105" s="83">
        <f>EOMONTH(Model_Start-1,C105)+1</f>
        <v>44743</v>
      </c>
      <c r="E105" s="61"/>
      <c r="F105" s="61"/>
      <c r="G105" s="61"/>
      <c r="H105" s="61"/>
      <c r="I105" s="61"/>
    </row>
    <row r="106" spans="1:13">
      <c r="D106" s="61"/>
      <c r="E106" s="61"/>
      <c r="F106" s="61"/>
      <c r="G106" s="61"/>
      <c r="H106" s="61"/>
      <c r="I106" s="61"/>
    </row>
    <row r="107" spans="1:13">
      <c r="A107" s="61"/>
      <c r="B107" s="44" t="s">
        <v>203</v>
      </c>
      <c r="C107" s="156" t="s">
        <v>39</v>
      </c>
      <c r="D107" s="81"/>
    </row>
    <row r="108" spans="1:13">
      <c r="A108" s="61"/>
      <c r="B108" s="44" t="s">
        <v>204</v>
      </c>
      <c r="C108" s="160">
        <v>12</v>
      </c>
      <c r="D108" s="83">
        <f>EOMONTH(Model_Start,C108-1)+1</f>
        <v>44743</v>
      </c>
    </row>
    <row r="109" spans="1:13">
      <c r="A109" s="61"/>
      <c r="C109" s="81"/>
      <c r="D109" s="81"/>
    </row>
    <row r="110" spans="1:13">
      <c r="A110" s="61"/>
      <c r="B110" s="44" t="s">
        <v>205</v>
      </c>
      <c r="C110" s="159">
        <v>0</v>
      </c>
    </row>
    <row r="111" spans="1:13">
      <c r="A111" s="61"/>
    </row>
    <row r="112" spans="1:13">
      <c r="A112" s="61">
        <f>MAX($A$1:A111)+1</f>
        <v>8</v>
      </c>
      <c r="B112" s="17" t="s">
        <v>206</v>
      </c>
      <c r="C112" s="18"/>
      <c r="D112" s="18"/>
      <c r="E112" s="18"/>
      <c r="F112" s="18"/>
      <c r="G112" s="18"/>
      <c r="H112" s="18"/>
      <c r="I112" s="18"/>
      <c r="J112" s="18"/>
      <c r="K112" s="18"/>
      <c r="L112" s="18"/>
      <c r="M112" s="18"/>
    </row>
    <row r="113" spans="1:13">
      <c r="A113" s="61"/>
    </row>
    <row r="114" spans="1:13">
      <c r="A114" s="61"/>
      <c r="B114" s="84" t="s">
        <v>207</v>
      </c>
      <c r="C114" s="85">
        <v>10</v>
      </c>
      <c r="D114" s="68"/>
    </row>
    <row r="115" spans="1:13">
      <c r="A115" s="61"/>
      <c r="B115" s="84" t="s">
        <v>208</v>
      </c>
      <c r="C115" s="159">
        <v>0.09</v>
      </c>
    </row>
    <row r="116" spans="1:13">
      <c r="A116" s="61"/>
      <c r="B116" s="84" t="s">
        <v>209</v>
      </c>
      <c r="C116" s="82">
        <f>((1+C115)^(1/12))-1</f>
        <v>7.2073233161367156E-3</v>
      </c>
    </row>
    <row r="117" spans="1:13">
      <c r="A117" s="61"/>
      <c r="B117" s="84" t="s">
        <v>210</v>
      </c>
      <c r="C117" s="159">
        <v>8.5000000000000006E-2</v>
      </c>
    </row>
    <row r="118" spans="1:13">
      <c r="A118" s="61"/>
      <c r="B118" s="84" t="s">
        <v>211</v>
      </c>
      <c r="C118" s="1169">
        <v>5.0000000000000001E-3</v>
      </c>
    </row>
    <row r="119" spans="1:13">
      <c r="A119" s="61"/>
      <c r="B119" s="84" t="s">
        <v>212</v>
      </c>
      <c r="C119" s="1169">
        <v>5.0000000000000001E-3</v>
      </c>
    </row>
    <row r="120" spans="1:13">
      <c r="A120" s="61"/>
      <c r="B120" s="84" t="s">
        <v>213</v>
      </c>
      <c r="C120" s="1169">
        <v>5.0000000000000001E-3</v>
      </c>
    </row>
    <row r="121" spans="1:13">
      <c r="A121" s="61"/>
      <c r="C121" s="81"/>
    </row>
    <row r="122" spans="1:13">
      <c r="A122" s="61">
        <f>MAX($A$1:A121)+1</f>
        <v>9</v>
      </c>
      <c r="B122" s="17" t="s">
        <v>214</v>
      </c>
      <c r="C122" s="18"/>
      <c r="D122" s="18"/>
      <c r="E122" s="18"/>
      <c r="F122" s="18"/>
      <c r="G122" s="18"/>
      <c r="H122" s="18"/>
      <c r="I122" s="18"/>
      <c r="J122" s="18"/>
      <c r="K122" s="18"/>
      <c r="L122" s="18"/>
      <c r="M122" s="18"/>
    </row>
    <row r="123" spans="1:13">
      <c r="A123" s="61"/>
    </row>
    <row r="124" spans="1:13">
      <c r="A124" s="61"/>
      <c r="B124" s="44" t="s">
        <v>215</v>
      </c>
      <c r="C124" s="1232"/>
      <c r="D124" s="1232"/>
      <c r="E124" s="1232"/>
      <c r="F124" s="1232"/>
      <c r="G124" s="1232"/>
      <c r="H124" s="27"/>
    </row>
    <row r="125" spans="1:13">
      <c r="A125" s="61"/>
      <c r="B125" s="86" t="s">
        <v>216</v>
      </c>
      <c r="C125" s="87"/>
      <c r="D125" s="87"/>
      <c r="E125" s="87"/>
      <c r="F125" s="87"/>
      <c r="G125" s="87"/>
      <c r="H125" s="88"/>
    </row>
    <row r="126" spans="1:13">
      <c r="A126" s="61"/>
      <c r="B126" s="89" t="s">
        <v>217</v>
      </c>
      <c r="C126" s="90"/>
      <c r="D126" s="90"/>
      <c r="E126" s="90"/>
      <c r="F126" s="90"/>
      <c r="G126" s="90"/>
      <c r="H126" s="91"/>
    </row>
    <row r="127" spans="1:13">
      <c r="A127" s="61"/>
    </row>
    <row r="128" spans="1:13" ht="12.75" customHeight="1">
      <c r="A128" s="61"/>
      <c r="C128" s="92">
        <v>1</v>
      </c>
      <c r="D128" s="92">
        <v>2</v>
      </c>
      <c r="E128" s="92">
        <v>3</v>
      </c>
      <c r="F128" s="92">
        <v>4</v>
      </c>
      <c r="G128" s="92">
        <v>5</v>
      </c>
      <c r="H128" s="92">
        <v>6</v>
      </c>
    </row>
    <row r="129" spans="1:9" ht="12.75" customHeight="1">
      <c r="A129" s="61"/>
      <c r="B129" s="44" t="s">
        <v>218</v>
      </c>
      <c r="C129" s="156" t="s">
        <v>219</v>
      </c>
      <c r="D129" s="156" t="s">
        <v>220</v>
      </c>
      <c r="E129" s="156" t="s">
        <v>220</v>
      </c>
      <c r="F129" s="156" t="s">
        <v>220</v>
      </c>
      <c r="G129" s="156"/>
      <c r="H129" s="156"/>
    </row>
    <row r="130" spans="1:9" ht="12.75" customHeight="1">
      <c r="A130" s="61"/>
      <c r="B130" s="44" t="s">
        <v>221</v>
      </c>
      <c r="C130" s="93">
        <f t="shared" ref="C130:H130" si="6">IF(C129="On",1,0)</f>
        <v>1</v>
      </c>
      <c r="D130" s="93">
        <f t="shared" si="6"/>
        <v>0</v>
      </c>
      <c r="E130" s="93">
        <f t="shared" si="6"/>
        <v>0</v>
      </c>
      <c r="F130" s="93">
        <f t="shared" si="6"/>
        <v>0</v>
      </c>
      <c r="G130" s="93">
        <f t="shared" si="6"/>
        <v>0</v>
      </c>
      <c r="H130" s="93">
        <f t="shared" si="6"/>
        <v>0</v>
      </c>
    </row>
    <row r="131" spans="1:9" ht="12.75" customHeight="1">
      <c r="A131" s="61"/>
      <c r="B131" s="94" t="s">
        <v>222</v>
      </c>
      <c r="C131" s="95"/>
      <c r="D131" s="95"/>
      <c r="E131" s="95"/>
      <c r="F131" s="95"/>
      <c r="G131" s="95"/>
      <c r="H131" s="95"/>
    </row>
    <row r="132" spans="1:9" ht="12.75" customHeight="1">
      <c r="A132" s="61"/>
      <c r="B132" s="94" t="s">
        <v>223</v>
      </c>
      <c r="C132" s="95"/>
      <c r="D132" s="95"/>
      <c r="E132" s="95"/>
      <c r="F132" s="95"/>
      <c r="G132" s="95"/>
      <c r="H132" s="95"/>
    </row>
    <row r="133" spans="1:9" ht="12.75" customHeight="1">
      <c r="A133" s="61"/>
      <c r="B133" s="94" t="s">
        <v>224</v>
      </c>
      <c r="C133" s="96"/>
      <c r="D133" s="96"/>
      <c r="E133" s="96"/>
      <c r="F133" s="96"/>
      <c r="G133" s="96"/>
      <c r="H133" s="96"/>
      <c r="I133" s="16" t="s">
        <v>225</v>
      </c>
    </row>
    <row r="134" spans="1:9" ht="12.75" customHeight="1">
      <c r="A134" s="61"/>
      <c r="B134" s="44" t="s">
        <v>226</v>
      </c>
      <c r="C134" s="97">
        <v>100</v>
      </c>
      <c r="D134" s="97"/>
      <c r="E134" s="97"/>
      <c r="F134" s="97"/>
      <c r="G134" s="97"/>
      <c r="H134" s="97"/>
      <c r="I134" s="1038">
        <f>SUM(C134:H134)*12</f>
        <v>1200</v>
      </c>
    </row>
    <row r="135" spans="1:9" ht="12.75" customHeight="1">
      <c r="A135" s="61"/>
      <c r="B135" s="44" t="s">
        <v>227</v>
      </c>
      <c r="C135" s="99"/>
      <c r="D135" s="99"/>
      <c r="E135" s="99"/>
      <c r="F135" s="99"/>
      <c r="G135" s="99"/>
      <c r="H135" s="99"/>
    </row>
    <row r="136" spans="1:9" ht="12.75" customHeight="1">
      <c r="A136" s="61"/>
      <c r="B136" s="44" t="s">
        <v>228</v>
      </c>
      <c r="C136" s="99"/>
      <c r="D136" s="99"/>
      <c r="E136" s="99"/>
      <c r="F136" s="99"/>
      <c r="G136" s="99"/>
      <c r="H136" s="99"/>
    </row>
    <row r="137" spans="1:9" ht="12.75" customHeight="1">
      <c r="A137" s="61"/>
      <c r="B137" s="44" t="s">
        <v>229</v>
      </c>
      <c r="C137" s="99"/>
      <c r="D137" s="99"/>
      <c r="E137" s="99"/>
      <c r="F137" s="99"/>
      <c r="G137" s="99"/>
      <c r="H137" s="99"/>
    </row>
    <row r="138" spans="1:9" ht="12.75" customHeight="1">
      <c r="A138" s="61"/>
      <c r="B138" s="44" t="s">
        <v>230</v>
      </c>
      <c r="C138" s="99"/>
      <c r="D138" s="99"/>
      <c r="E138" s="99"/>
      <c r="F138" s="99"/>
      <c r="G138" s="99"/>
      <c r="H138" s="99"/>
    </row>
    <row r="139" spans="1:9" ht="12.75" customHeight="1">
      <c r="A139" s="61"/>
      <c r="B139" s="44" t="s">
        <v>231</v>
      </c>
      <c r="C139" s="100">
        <f t="shared" ref="C139:H139" si="7">IF(AND(C135="No",C137&gt;1),EOMONTH(C137,0),)
+IF(C135="Yes",EOMONTH(Model_Start,0),)</f>
        <v>0</v>
      </c>
      <c r="D139" s="100">
        <f t="shared" si="7"/>
        <v>0</v>
      </c>
      <c r="E139" s="100">
        <f t="shared" si="7"/>
        <v>0</v>
      </c>
      <c r="F139" s="100">
        <f t="shared" si="7"/>
        <v>0</v>
      </c>
      <c r="G139" s="100">
        <f t="shared" si="7"/>
        <v>0</v>
      </c>
      <c r="H139" s="100">
        <f t="shared" si="7"/>
        <v>0</v>
      </c>
    </row>
    <row r="140" spans="1:9" ht="12.75" customHeight="1">
      <c r="A140" s="61"/>
      <c r="B140" s="44" t="s">
        <v>232</v>
      </c>
      <c r="C140" s="100" t="str">
        <f t="shared" ref="C140:H140" si="8">IF(C136="Perpetuity","",IF(C136="Fixed-term",EOMONTH(C138,0),""))</f>
        <v/>
      </c>
      <c r="D140" s="100" t="str">
        <f t="shared" si="8"/>
        <v/>
      </c>
      <c r="E140" s="100" t="str">
        <f t="shared" si="8"/>
        <v/>
      </c>
      <c r="F140" s="100" t="str">
        <f t="shared" si="8"/>
        <v/>
      </c>
      <c r="G140" s="100" t="str">
        <f t="shared" si="8"/>
        <v/>
      </c>
      <c r="H140" s="100" t="str">
        <f t="shared" si="8"/>
        <v/>
      </c>
    </row>
    <row r="141" spans="1:9" ht="12.75" customHeight="1">
      <c r="A141" s="61"/>
      <c r="B141" s="101"/>
      <c r="C141" s="1036" t="str">
        <f t="shared" ref="C141:H141" si="9">IF(C138&gt;Model_End,"Error - 10 Year Model","")</f>
        <v/>
      </c>
      <c r="D141" s="1036" t="str">
        <f t="shared" si="9"/>
        <v/>
      </c>
      <c r="E141" s="1036" t="str">
        <f t="shared" si="9"/>
        <v/>
      </c>
      <c r="F141" s="1036" t="str">
        <f t="shared" si="9"/>
        <v/>
      </c>
      <c r="G141" s="1036" t="str">
        <f t="shared" si="9"/>
        <v/>
      </c>
      <c r="H141" s="1036" t="str">
        <f t="shared" si="9"/>
        <v/>
      </c>
    </row>
    <row r="142" spans="1:9" ht="12.75" customHeight="1">
      <c r="A142" s="61"/>
      <c r="B142" s="103" t="s">
        <v>233</v>
      </c>
      <c r="C142" s="104"/>
      <c r="D142" s="104"/>
      <c r="E142" s="104"/>
      <c r="F142" s="104"/>
      <c r="G142" s="104"/>
      <c r="H142" s="104"/>
    </row>
    <row r="143" spans="1:9" ht="12.75" customHeight="1">
      <c r="A143" s="61"/>
      <c r="B143" s="94" t="s">
        <v>234</v>
      </c>
      <c r="C143" s="105" t="str">
        <f t="shared" ref="C143:H143" si="10">IF(AND(C129="On",C136="Perpetuity"),$C100,"")</f>
        <v/>
      </c>
      <c r="D143" s="105" t="str">
        <f t="shared" si="10"/>
        <v/>
      </c>
      <c r="E143" s="105" t="str">
        <f t="shared" si="10"/>
        <v/>
      </c>
      <c r="F143" s="105" t="str">
        <f t="shared" si="10"/>
        <v/>
      </c>
      <c r="G143" s="105" t="str">
        <f t="shared" si="10"/>
        <v/>
      </c>
      <c r="H143" s="105" t="str">
        <f t="shared" si="10"/>
        <v/>
      </c>
    </row>
    <row r="144" spans="1:9" ht="12.75" customHeight="1">
      <c r="A144" s="61"/>
      <c r="B144" s="94" t="s">
        <v>235</v>
      </c>
      <c r="C144" s="106"/>
      <c r="D144" s="106"/>
      <c r="E144" s="106"/>
      <c r="F144" s="106"/>
      <c r="G144" s="106"/>
      <c r="H144" s="106"/>
    </row>
    <row r="145" spans="1:13" ht="12.75" customHeight="1">
      <c r="A145" s="61"/>
      <c r="B145" s="94" t="s">
        <v>236</v>
      </c>
      <c r="C145" s="105" t="str">
        <f t="shared" ref="C145:H145" si="11">IF(ISBLANK(C144),C143,C144)</f>
        <v/>
      </c>
      <c r="D145" s="105" t="str">
        <f t="shared" si="11"/>
        <v/>
      </c>
      <c r="E145" s="105" t="str">
        <f t="shared" si="11"/>
        <v/>
      </c>
      <c r="F145" s="105" t="str">
        <f t="shared" si="11"/>
        <v/>
      </c>
      <c r="G145" s="105" t="str">
        <f t="shared" si="11"/>
        <v/>
      </c>
      <c r="H145" s="105" t="str">
        <f t="shared" si="11"/>
        <v/>
      </c>
    </row>
    <row r="146" spans="1:13" ht="12.75" customHeight="1">
      <c r="A146" s="61"/>
      <c r="B146" s="101"/>
      <c r="C146" s="102"/>
      <c r="D146" s="102"/>
      <c r="E146" s="102"/>
      <c r="F146" s="102"/>
      <c r="G146" s="102"/>
      <c r="H146" s="102"/>
    </row>
    <row r="147" spans="1:13" ht="12.75" customHeight="1">
      <c r="A147" s="61"/>
      <c r="B147" s="94" t="s">
        <v>237</v>
      </c>
      <c r="C147" s="98" t="str">
        <f>IF(C136="Fixed-term",CF_Building!E193,"")</f>
        <v/>
      </c>
      <c r="D147" s="98" t="str">
        <f>IF(D136="Fixed-term",CF_Building!E194,"")</f>
        <v/>
      </c>
      <c r="E147" s="98" t="str">
        <f>IF(E136="Fixed-term",CF_Building!E195,"")</f>
        <v/>
      </c>
      <c r="F147" s="98" t="str">
        <f>IF(F136="Fixed-term",CF_Building!E196,"")</f>
        <v/>
      </c>
      <c r="G147" s="98" t="str">
        <f>IF(G136="Fixed-term",CF_Building!E197,"")</f>
        <v/>
      </c>
      <c r="H147" s="98" t="str">
        <f>IF(H136="Fixed-term",CF_Building!E198,"")</f>
        <v/>
      </c>
    </row>
    <row r="148" spans="1:13" ht="12.75" customHeight="1">
      <c r="A148" s="61"/>
      <c r="B148" s="94" t="s">
        <v>238</v>
      </c>
      <c r="C148" s="98" t="str">
        <f t="shared" ref="C148:H148" si="12">IF(C136="Perpetuity",(C134*12)/C145,"")</f>
        <v/>
      </c>
      <c r="D148" s="98" t="str">
        <f t="shared" si="12"/>
        <v/>
      </c>
      <c r="E148" s="98" t="str">
        <f t="shared" si="12"/>
        <v/>
      </c>
      <c r="F148" s="98" t="str">
        <f t="shared" si="12"/>
        <v/>
      </c>
      <c r="G148" s="98" t="str">
        <f t="shared" si="12"/>
        <v/>
      </c>
      <c r="H148" s="98" t="str">
        <f t="shared" si="12"/>
        <v/>
      </c>
    </row>
    <row r="149" spans="1:13" ht="12.75" customHeight="1">
      <c r="A149" s="61"/>
      <c r="B149" s="94" t="s">
        <v>239</v>
      </c>
      <c r="C149" s="98">
        <f t="shared" ref="C149:H149" si="13">IF(C130=0,"",SUM(C147:C148))</f>
        <v>0</v>
      </c>
      <c r="D149" s="98" t="str">
        <f t="shared" si="13"/>
        <v/>
      </c>
      <c r="E149" s="98" t="str">
        <f t="shared" si="13"/>
        <v/>
      </c>
      <c r="F149" s="98" t="str">
        <f t="shared" si="13"/>
        <v/>
      </c>
      <c r="G149" s="98" t="str">
        <f t="shared" si="13"/>
        <v/>
      </c>
      <c r="H149" s="98" t="str">
        <f t="shared" si="13"/>
        <v/>
      </c>
    </row>
    <row r="150" spans="1:13" ht="12.75" customHeight="1">
      <c r="A150" s="61"/>
      <c r="B150" s="101"/>
      <c r="C150" s="102"/>
      <c r="D150" s="102"/>
      <c r="E150" s="102"/>
      <c r="F150" s="102"/>
      <c r="G150" s="102"/>
      <c r="H150" s="102"/>
    </row>
    <row r="151" spans="1:13" ht="12.75" customHeight="1">
      <c r="A151" s="61"/>
      <c r="B151" s="103" t="s">
        <v>240</v>
      </c>
      <c r="C151" s="104"/>
      <c r="D151" s="104"/>
      <c r="E151" s="104"/>
      <c r="F151" s="104"/>
      <c r="G151" s="104"/>
      <c r="H151" s="104"/>
    </row>
    <row r="152" spans="1:13" ht="12.75" customHeight="1">
      <c r="A152" s="61"/>
      <c r="B152" s="44" t="s">
        <v>241</v>
      </c>
      <c r="C152" s="105" t="str">
        <f t="shared" ref="C152:H152" si="14">IF(C136="Fixed-Term",DR,"")</f>
        <v/>
      </c>
      <c r="D152" s="105" t="str">
        <f t="shared" si="14"/>
        <v/>
      </c>
      <c r="E152" s="105" t="str">
        <f t="shared" si="14"/>
        <v/>
      </c>
      <c r="F152" s="105" t="str">
        <f t="shared" si="14"/>
        <v/>
      </c>
      <c r="G152" s="105" t="str">
        <f t="shared" si="14"/>
        <v/>
      </c>
      <c r="H152" s="105" t="str">
        <f t="shared" si="14"/>
        <v/>
      </c>
    </row>
    <row r="153" spans="1:13" ht="12.75" customHeight="1">
      <c r="A153" s="61"/>
      <c r="B153" s="44" t="s">
        <v>242</v>
      </c>
      <c r="C153" s="106"/>
      <c r="D153" s="106"/>
      <c r="E153" s="106"/>
      <c r="F153" s="106"/>
      <c r="G153" s="106"/>
      <c r="H153" s="106"/>
    </row>
    <row r="154" spans="1:13" ht="12.75" customHeight="1">
      <c r="A154" s="61"/>
      <c r="B154" s="44" t="s">
        <v>243</v>
      </c>
      <c r="C154" s="105" t="str">
        <f t="shared" ref="C154:H154" si="15">IF(ISBLANK(C153),C152,C153)</f>
        <v/>
      </c>
      <c r="D154" s="105" t="str">
        <f t="shared" si="15"/>
        <v/>
      </c>
      <c r="E154" s="105" t="str">
        <f t="shared" si="15"/>
        <v/>
      </c>
      <c r="F154" s="105" t="str">
        <f t="shared" si="15"/>
        <v/>
      </c>
      <c r="G154" s="105" t="str">
        <f t="shared" si="15"/>
        <v/>
      </c>
      <c r="H154" s="105" t="str">
        <f t="shared" si="15"/>
        <v/>
      </c>
    </row>
    <row r="155" spans="1:13" ht="12.75" customHeight="1">
      <c r="A155" s="61"/>
      <c r="B155" s="44" t="s">
        <v>244</v>
      </c>
      <c r="C155" s="106"/>
      <c r="D155" s="106"/>
      <c r="E155" s="106"/>
      <c r="F155" s="106"/>
      <c r="G155" s="106"/>
      <c r="H155" s="106"/>
    </row>
    <row r="156" spans="1:13" ht="12.75" customHeight="1">
      <c r="A156" s="61"/>
      <c r="B156" s="61"/>
      <c r="C156" s="75"/>
      <c r="D156" s="75"/>
      <c r="E156" s="75"/>
      <c r="F156" s="75"/>
      <c r="G156" s="75"/>
      <c r="H156" s="75"/>
      <c r="I156" s="61"/>
      <c r="J156" s="61"/>
    </row>
    <row r="157" spans="1:13" ht="12.75" customHeight="1">
      <c r="A157" s="61"/>
      <c r="B157" s="44" t="s">
        <v>245</v>
      </c>
      <c r="C157" s="96"/>
      <c r="D157" s="96"/>
      <c r="E157" s="96"/>
      <c r="F157" s="96"/>
      <c r="G157" s="96"/>
      <c r="H157" s="96"/>
    </row>
    <row r="158" spans="1:13" ht="12.75" customHeight="1">
      <c r="A158" s="61"/>
      <c r="B158" s="44" t="s">
        <v>246</v>
      </c>
      <c r="C158" s="431">
        <f>CF_Building!D202</f>
        <v>0</v>
      </c>
      <c r="D158" s="431">
        <f>CF_Building!D203</f>
        <v>0</v>
      </c>
      <c r="E158" s="431">
        <f>CF_Building!D204</f>
        <v>0</v>
      </c>
      <c r="F158" s="431">
        <f>CF_Building!D205</f>
        <v>0</v>
      </c>
      <c r="G158" s="431">
        <f>CF_Building!D206</f>
        <v>0</v>
      </c>
      <c r="H158" s="431">
        <f>CF_Building!D207</f>
        <v>0</v>
      </c>
    </row>
    <row r="159" spans="1:13" ht="12.75" customHeight="1">
      <c r="A159" s="61"/>
    </row>
    <row r="160" spans="1:13">
      <c r="A160" s="61">
        <f>MAX($A$1:A159)+1</f>
        <v>10</v>
      </c>
      <c r="B160" s="17" t="s">
        <v>247</v>
      </c>
      <c r="C160" s="18"/>
      <c r="D160" s="18"/>
      <c r="E160" s="18"/>
      <c r="F160" s="18"/>
      <c r="G160" s="18"/>
      <c r="H160" s="18"/>
      <c r="I160" s="18"/>
      <c r="J160" s="18"/>
      <c r="K160" s="18"/>
      <c r="L160" s="18"/>
      <c r="M160" s="18"/>
    </row>
    <row r="161" spans="1:11">
      <c r="A161" s="61"/>
    </row>
    <row r="162" spans="1:11" ht="12.75" customHeight="1">
      <c r="A162" s="61"/>
      <c r="B162" s="29" t="s">
        <v>248</v>
      </c>
      <c r="C162" s="107" t="s">
        <v>249</v>
      </c>
      <c r="D162" s="107" t="s">
        <v>250</v>
      </c>
    </row>
    <row r="163" spans="1:11" ht="12.75" customHeight="1">
      <c r="A163" s="61"/>
      <c r="B163" s="20" t="s">
        <v>251</v>
      </c>
      <c r="C163" s="156" t="s">
        <v>220</v>
      </c>
      <c r="D163" s="158"/>
    </row>
    <row r="164" spans="1:11" ht="12.75" customHeight="1">
      <c r="A164" s="61"/>
      <c r="B164" s="20" t="s">
        <v>252</v>
      </c>
      <c r="C164" s="156" t="s">
        <v>220</v>
      </c>
      <c r="D164" s="157"/>
    </row>
    <row r="165" spans="1:11" ht="12.75" customHeight="1">
      <c r="A165" s="61"/>
      <c r="B165" s="20" t="s">
        <v>253</v>
      </c>
      <c r="C165" s="156" t="s">
        <v>219</v>
      </c>
      <c r="D165" s="157">
        <v>100</v>
      </c>
    </row>
    <row r="166" spans="1:11" ht="12.75" customHeight="1">
      <c r="A166" s="61"/>
      <c r="B166" s="20" t="s">
        <v>254</v>
      </c>
      <c r="C166" s="156" t="s">
        <v>220</v>
      </c>
      <c r="D166" s="157"/>
    </row>
    <row r="167" spans="1:11" ht="12.75" customHeight="1">
      <c r="A167" s="61"/>
      <c r="B167" s="20" t="s">
        <v>255</v>
      </c>
      <c r="C167" s="156" t="s">
        <v>220</v>
      </c>
      <c r="D167" s="81"/>
    </row>
    <row r="168" spans="1:11" ht="12.75" customHeight="1">
      <c r="A168" s="61"/>
      <c r="B168" s="61"/>
      <c r="C168" s="61"/>
      <c r="D168" s="61"/>
      <c r="E168" s="1225" t="s">
        <v>256</v>
      </c>
      <c r="F168" s="1226"/>
      <c r="G168" s="61"/>
    </row>
    <row r="169" spans="1:11">
      <c r="A169" s="61"/>
      <c r="B169" s="29" t="s">
        <v>257</v>
      </c>
      <c r="C169" s="108" t="s">
        <v>258</v>
      </c>
      <c r="D169" s="109" t="s">
        <v>259</v>
      </c>
      <c r="E169" s="110" t="s">
        <v>260</v>
      </c>
      <c r="F169" s="111" t="s">
        <v>261</v>
      </c>
      <c r="G169" s="112" t="s">
        <v>262</v>
      </c>
      <c r="H169" s="108" t="s">
        <v>263</v>
      </c>
      <c r="I169" s="108" t="s">
        <v>264</v>
      </c>
      <c r="J169" s="113" t="s">
        <v>265</v>
      </c>
      <c r="K169" s="112"/>
    </row>
    <row r="170" spans="1:11">
      <c r="A170" s="61"/>
      <c r="C170" s="114">
        <v>1</v>
      </c>
      <c r="D170" s="115" t="str">
        <f>IF(C167="On",Model_Start,"")</f>
        <v/>
      </c>
      <c r="E170" s="116" t="str">
        <f t="shared" ref="E170:E180" si="16">IF($C$167="On",EOMONTH(D170,0),"")</f>
        <v/>
      </c>
      <c r="F170" s="117" t="str">
        <f t="shared" ref="F170:F180" si="17">IF($C$167="On",EOMONTH(E170,11),"")</f>
        <v/>
      </c>
      <c r="G170" s="154"/>
      <c r="H170" s="154"/>
      <c r="I170" s="118" t="str">
        <f t="shared" ref="I170:I180" si="18">IF($C$167="Off","",(G170-H170)*K191)</f>
        <v/>
      </c>
      <c r="J170" s="1227"/>
      <c r="K170" s="1228"/>
    </row>
    <row r="171" spans="1:11">
      <c r="A171" s="61"/>
      <c r="C171" s="114">
        <f>C170+1</f>
        <v>2</v>
      </c>
      <c r="D171" s="115" t="str">
        <f t="shared" ref="D171:D180" si="19">IF($C$167="On",EOMONTH(D170,11)+1,"")</f>
        <v/>
      </c>
      <c r="E171" s="116" t="str">
        <f t="shared" si="16"/>
        <v/>
      </c>
      <c r="F171" s="117" t="str">
        <f t="shared" si="17"/>
        <v/>
      </c>
      <c r="G171" s="154"/>
      <c r="H171" s="154"/>
      <c r="I171" s="118" t="str">
        <f t="shared" si="18"/>
        <v/>
      </c>
      <c r="J171" s="1227"/>
      <c r="K171" s="1228"/>
    </row>
    <row r="172" spans="1:11">
      <c r="A172" s="61"/>
      <c r="C172" s="114">
        <f t="shared" ref="C172:C180" si="20">C171+1</f>
        <v>3</v>
      </c>
      <c r="D172" s="115" t="str">
        <f t="shared" si="19"/>
        <v/>
      </c>
      <c r="E172" s="116" t="str">
        <f t="shared" si="16"/>
        <v/>
      </c>
      <c r="F172" s="117" t="str">
        <f t="shared" si="17"/>
        <v/>
      </c>
      <c r="G172" s="154"/>
      <c r="H172" s="154"/>
      <c r="I172" s="118" t="str">
        <f t="shared" si="18"/>
        <v/>
      </c>
      <c r="J172" s="1227"/>
      <c r="K172" s="1228"/>
    </row>
    <row r="173" spans="1:11">
      <c r="A173" s="61"/>
      <c r="C173" s="114">
        <f t="shared" si="20"/>
        <v>4</v>
      </c>
      <c r="D173" s="115" t="str">
        <f t="shared" si="19"/>
        <v/>
      </c>
      <c r="E173" s="116" t="str">
        <f t="shared" si="16"/>
        <v/>
      </c>
      <c r="F173" s="117" t="str">
        <f t="shared" si="17"/>
        <v/>
      </c>
      <c r="G173" s="154"/>
      <c r="H173" s="154"/>
      <c r="I173" s="118" t="str">
        <f t="shared" si="18"/>
        <v/>
      </c>
      <c r="J173" s="1227"/>
      <c r="K173" s="1228"/>
    </row>
    <row r="174" spans="1:11">
      <c r="A174" s="61"/>
      <c r="C174" s="114">
        <f t="shared" si="20"/>
        <v>5</v>
      </c>
      <c r="D174" s="115" t="str">
        <f t="shared" si="19"/>
        <v/>
      </c>
      <c r="E174" s="116" t="str">
        <f t="shared" si="16"/>
        <v/>
      </c>
      <c r="F174" s="117" t="str">
        <f t="shared" si="17"/>
        <v/>
      </c>
      <c r="G174" s="154"/>
      <c r="H174" s="154"/>
      <c r="I174" s="118" t="str">
        <f t="shared" si="18"/>
        <v/>
      </c>
      <c r="J174" s="1227"/>
      <c r="K174" s="1228"/>
    </row>
    <row r="175" spans="1:11">
      <c r="A175" s="61"/>
      <c r="C175" s="114">
        <f t="shared" si="20"/>
        <v>6</v>
      </c>
      <c r="D175" s="115" t="str">
        <f t="shared" si="19"/>
        <v/>
      </c>
      <c r="E175" s="116" t="str">
        <f t="shared" si="16"/>
        <v/>
      </c>
      <c r="F175" s="117" t="str">
        <f t="shared" si="17"/>
        <v/>
      </c>
      <c r="G175" s="154"/>
      <c r="H175" s="154"/>
      <c r="I175" s="118" t="str">
        <f t="shared" si="18"/>
        <v/>
      </c>
      <c r="J175" s="1227"/>
      <c r="K175" s="1228"/>
    </row>
    <row r="176" spans="1:11">
      <c r="A176" s="61"/>
      <c r="C176" s="114">
        <f t="shared" si="20"/>
        <v>7</v>
      </c>
      <c r="D176" s="115" t="str">
        <f t="shared" si="19"/>
        <v/>
      </c>
      <c r="E176" s="116" t="str">
        <f t="shared" si="16"/>
        <v/>
      </c>
      <c r="F176" s="117" t="str">
        <f t="shared" si="17"/>
        <v/>
      </c>
      <c r="G176" s="154"/>
      <c r="H176" s="154"/>
      <c r="I176" s="118" t="str">
        <f t="shared" si="18"/>
        <v/>
      </c>
      <c r="J176" s="1227"/>
      <c r="K176" s="1228"/>
    </row>
    <row r="177" spans="1:13">
      <c r="A177" s="61"/>
      <c r="C177" s="114">
        <f t="shared" si="20"/>
        <v>8</v>
      </c>
      <c r="D177" s="115" t="str">
        <f t="shared" si="19"/>
        <v/>
      </c>
      <c r="E177" s="116" t="str">
        <f t="shared" si="16"/>
        <v/>
      </c>
      <c r="F177" s="117" t="str">
        <f t="shared" si="17"/>
        <v/>
      </c>
      <c r="G177" s="154"/>
      <c r="H177" s="154"/>
      <c r="I177" s="118" t="str">
        <f t="shared" si="18"/>
        <v/>
      </c>
      <c r="J177" s="1227"/>
      <c r="K177" s="1228"/>
    </row>
    <row r="178" spans="1:13">
      <c r="A178" s="61"/>
      <c r="C178" s="114">
        <f t="shared" si="20"/>
        <v>9</v>
      </c>
      <c r="D178" s="115" t="str">
        <f t="shared" si="19"/>
        <v/>
      </c>
      <c r="E178" s="116" t="str">
        <f t="shared" si="16"/>
        <v/>
      </c>
      <c r="F178" s="117" t="str">
        <f t="shared" si="17"/>
        <v/>
      </c>
      <c r="G178" s="154"/>
      <c r="H178" s="154"/>
      <c r="I178" s="118" t="str">
        <f t="shared" si="18"/>
        <v/>
      </c>
      <c r="J178" s="1227"/>
      <c r="K178" s="1228"/>
    </row>
    <row r="179" spans="1:13">
      <c r="A179" s="61"/>
      <c r="C179" s="114">
        <f t="shared" si="20"/>
        <v>10</v>
      </c>
      <c r="D179" s="115" t="str">
        <f t="shared" si="19"/>
        <v/>
      </c>
      <c r="E179" s="116" t="str">
        <f t="shared" si="16"/>
        <v/>
      </c>
      <c r="F179" s="117" t="str">
        <f t="shared" si="17"/>
        <v/>
      </c>
      <c r="G179" s="154"/>
      <c r="H179" s="154"/>
      <c r="I179" s="118" t="str">
        <f t="shared" si="18"/>
        <v/>
      </c>
      <c r="J179" s="1227"/>
      <c r="K179" s="1228"/>
    </row>
    <row r="180" spans="1:13">
      <c r="A180" s="61"/>
      <c r="C180" s="114">
        <f t="shared" si="20"/>
        <v>11</v>
      </c>
      <c r="D180" s="115" t="str">
        <f t="shared" si="19"/>
        <v/>
      </c>
      <c r="E180" s="119" t="str">
        <f t="shared" si="16"/>
        <v/>
      </c>
      <c r="F180" s="120" t="str">
        <f t="shared" si="17"/>
        <v/>
      </c>
      <c r="G180" s="154"/>
      <c r="H180" s="154"/>
      <c r="I180" s="118" t="str">
        <f t="shared" si="18"/>
        <v/>
      </c>
      <c r="J180" s="1229"/>
      <c r="K180" s="1230"/>
    </row>
    <row r="181" spans="1:13">
      <c r="A181" s="61"/>
    </row>
    <row r="182" spans="1:13">
      <c r="A182" s="61"/>
      <c r="B182" s="29" t="s">
        <v>266</v>
      </c>
      <c r="C182" s="107" t="s">
        <v>249</v>
      </c>
      <c r="D182" s="107" t="s">
        <v>250</v>
      </c>
    </row>
    <row r="183" spans="1:13">
      <c r="A183" s="61"/>
      <c r="B183" s="20" t="s">
        <v>267</v>
      </c>
      <c r="C183" s="156"/>
      <c r="D183" s="159"/>
    </row>
    <row r="184" spans="1:13">
      <c r="A184" s="61"/>
      <c r="B184" s="20" t="s">
        <v>268</v>
      </c>
      <c r="C184" s="156"/>
      <c r="D184" s="154"/>
    </row>
    <row r="185" spans="1:13">
      <c r="A185" s="61"/>
      <c r="B185" s="44" t="str">
        <f>"Check: " &amp; IF(COUNTIF(C183:C184,"On")=2," You cannot apply both CAPEX allowances. Please amend", "Ok")</f>
        <v>Check: Ok</v>
      </c>
      <c r="C185" s="121"/>
      <c r="D185" s="122"/>
    </row>
    <row r="186" spans="1:13">
      <c r="A186" s="61"/>
      <c r="C186" s="123"/>
      <c r="D186" s="123"/>
    </row>
    <row r="187" spans="1:13">
      <c r="A187" s="61">
        <f>MAX($A$1:A186)+1</f>
        <v>11</v>
      </c>
      <c r="B187" s="17" t="s">
        <v>269</v>
      </c>
      <c r="C187" s="18"/>
      <c r="D187" s="18"/>
      <c r="E187" s="18"/>
      <c r="F187" s="18"/>
      <c r="G187" s="18"/>
      <c r="H187" s="18"/>
      <c r="I187" s="18"/>
      <c r="J187" s="18"/>
      <c r="K187" s="18"/>
      <c r="L187" s="18"/>
      <c r="M187" s="18"/>
    </row>
    <row r="188" spans="1:13">
      <c r="A188" s="61"/>
    </row>
    <row r="189" spans="1:13" ht="12.75" customHeight="1">
      <c r="A189" s="61"/>
      <c r="J189" s="124" t="s">
        <v>270</v>
      </c>
      <c r="K189" s="124"/>
      <c r="L189" s="124"/>
      <c r="M189"/>
    </row>
    <row r="190" spans="1:13" ht="12.75" customHeight="1">
      <c r="A190" s="61"/>
      <c r="B190" s="125" t="s">
        <v>271</v>
      </c>
      <c r="C190" s="126" t="s">
        <v>272</v>
      </c>
      <c r="D190" s="126" t="s">
        <v>273</v>
      </c>
      <c r="E190" s="1513" t="s">
        <v>274</v>
      </c>
      <c r="F190" s="126" t="s">
        <v>274</v>
      </c>
      <c r="G190" s="126" t="s">
        <v>179</v>
      </c>
      <c r="J190" s="124" t="s">
        <v>272</v>
      </c>
      <c r="K190" s="124" t="s">
        <v>273</v>
      </c>
      <c r="L190" s="124" t="s">
        <v>274</v>
      </c>
      <c r="M190"/>
    </row>
    <row r="191" spans="1:13" ht="12.75" customHeight="1">
      <c r="A191" s="61"/>
      <c r="B191" s="127">
        <v>0</v>
      </c>
      <c r="C191" s="159">
        <v>2.5000000000000001E-2</v>
      </c>
      <c r="D191" s="105"/>
      <c r="E191" s="105"/>
      <c r="F191" s="434">
        <f>IP_Outgoings!D47</f>
        <v>30</v>
      </c>
      <c r="G191" s="159">
        <v>2.5000000000000001E-2</v>
      </c>
      <c r="J191" s="128">
        <v>1</v>
      </c>
      <c r="K191" s="128">
        <v>1</v>
      </c>
      <c r="L191" s="128">
        <v>1</v>
      </c>
      <c r="M191"/>
    </row>
    <row r="192" spans="1:13" ht="12.75" customHeight="1">
      <c r="A192" s="61"/>
      <c r="B192" s="76">
        <v>1</v>
      </c>
      <c r="C192" s="159">
        <v>2.5000000000000001E-2</v>
      </c>
      <c r="D192" s="159">
        <v>0</v>
      </c>
      <c r="E192" s="159">
        <v>2.5000000000000001E-2</v>
      </c>
      <c r="F192" s="434">
        <f>F191*(1+E192)</f>
        <v>30.749999999999996</v>
      </c>
      <c r="G192" s="159">
        <v>2.5000000000000001E-2</v>
      </c>
      <c r="J192" s="128">
        <f t="shared" ref="J192:J202" si="21">J191*(1+C192)</f>
        <v>1.0249999999999999</v>
      </c>
      <c r="K192" s="128">
        <f t="shared" ref="K192:K202" si="22">K191*(1+D192)</f>
        <v>1</v>
      </c>
      <c r="L192" s="128">
        <f t="shared" ref="L192:L202" si="23">L191*(1+E192)</f>
        <v>1.0249999999999999</v>
      </c>
      <c r="M192"/>
    </row>
    <row r="193" spans="1:13" ht="12.75" customHeight="1">
      <c r="A193" s="61"/>
      <c r="B193" s="76">
        <f t="shared" ref="B193:B202" si="24">B192+1</f>
        <v>2</v>
      </c>
      <c r="C193" s="159">
        <v>2.5000000000000001E-2</v>
      </c>
      <c r="D193" s="159">
        <v>0</v>
      </c>
      <c r="E193" s="159">
        <v>2.5000000000000001E-2</v>
      </c>
      <c r="F193" s="434">
        <f t="shared" ref="F193:F202" si="25">F192*(1+E193)</f>
        <v>31.518749999999994</v>
      </c>
      <c r="G193" s="159">
        <v>2.5000000000000001E-2</v>
      </c>
      <c r="J193" s="128">
        <f t="shared" si="21"/>
        <v>1.0506249999999999</v>
      </c>
      <c r="K193" s="128">
        <f t="shared" si="22"/>
        <v>1</v>
      </c>
      <c r="L193" s="128">
        <f t="shared" si="23"/>
        <v>1.0506249999999999</v>
      </c>
      <c r="M193"/>
    </row>
    <row r="194" spans="1:13" ht="12.75" customHeight="1">
      <c r="A194" s="61"/>
      <c r="B194" s="76">
        <f t="shared" si="24"/>
        <v>3</v>
      </c>
      <c r="C194" s="159">
        <v>2.5000000000000001E-2</v>
      </c>
      <c r="D194" s="159">
        <v>0</v>
      </c>
      <c r="E194" s="159">
        <v>2.5000000000000001E-2</v>
      </c>
      <c r="F194" s="434">
        <f t="shared" si="25"/>
        <v>32.306718749999987</v>
      </c>
      <c r="G194" s="159">
        <v>2.5000000000000001E-2</v>
      </c>
      <c r="J194" s="128">
        <f t="shared" si="21"/>
        <v>1.0768906249999999</v>
      </c>
      <c r="K194" s="128">
        <f t="shared" si="22"/>
        <v>1</v>
      </c>
      <c r="L194" s="128">
        <f t="shared" si="23"/>
        <v>1.0768906249999999</v>
      </c>
      <c r="M194"/>
    </row>
    <row r="195" spans="1:13" ht="12.75" customHeight="1">
      <c r="A195" s="61"/>
      <c r="B195" s="76">
        <f t="shared" si="24"/>
        <v>4</v>
      </c>
      <c r="C195" s="159">
        <v>2.5000000000000001E-2</v>
      </c>
      <c r="D195" s="159">
        <v>0</v>
      </c>
      <c r="E195" s="159">
        <v>2.5000000000000001E-2</v>
      </c>
      <c r="F195" s="434">
        <f t="shared" si="25"/>
        <v>33.114386718749984</v>
      </c>
      <c r="G195" s="159">
        <v>2.5000000000000001E-2</v>
      </c>
      <c r="J195" s="128">
        <f t="shared" si="21"/>
        <v>1.1038128906249998</v>
      </c>
      <c r="K195" s="128">
        <f t="shared" si="22"/>
        <v>1</v>
      </c>
      <c r="L195" s="128">
        <f t="shared" si="23"/>
        <v>1.1038128906249998</v>
      </c>
      <c r="M195"/>
    </row>
    <row r="196" spans="1:13" ht="12.75" customHeight="1">
      <c r="A196" s="61"/>
      <c r="B196" s="76">
        <f t="shared" si="24"/>
        <v>5</v>
      </c>
      <c r="C196" s="159">
        <v>2.5000000000000001E-2</v>
      </c>
      <c r="D196" s="159">
        <v>0</v>
      </c>
      <c r="E196" s="159">
        <v>2.5000000000000001E-2</v>
      </c>
      <c r="F196" s="434">
        <f t="shared" si="25"/>
        <v>33.942246386718729</v>
      </c>
      <c r="G196" s="159">
        <v>2.5000000000000001E-2</v>
      </c>
      <c r="J196" s="128">
        <f t="shared" si="21"/>
        <v>1.1314082128906247</v>
      </c>
      <c r="K196" s="128">
        <f t="shared" si="22"/>
        <v>1</v>
      </c>
      <c r="L196" s="128">
        <f t="shared" si="23"/>
        <v>1.1314082128906247</v>
      </c>
      <c r="M196"/>
    </row>
    <row r="197" spans="1:13" ht="12.75" customHeight="1">
      <c r="A197" s="61"/>
      <c r="B197" s="76">
        <f>B196+1</f>
        <v>6</v>
      </c>
      <c r="C197" s="159">
        <v>2.5000000000000001E-2</v>
      </c>
      <c r="D197" s="159">
        <v>0</v>
      </c>
      <c r="E197" s="159">
        <v>2.5000000000000001E-2</v>
      </c>
      <c r="F197" s="434">
        <f t="shared" si="25"/>
        <v>34.790802546386693</v>
      </c>
      <c r="G197" s="159">
        <v>2.5000000000000001E-2</v>
      </c>
      <c r="J197" s="128">
        <f t="shared" si="21"/>
        <v>1.1596934182128902</v>
      </c>
      <c r="K197" s="128">
        <f t="shared" si="22"/>
        <v>1</v>
      </c>
      <c r="L197" s="128">
        <f t="shared" si="23"/>
        <v>1.1596934182128902</v>
      </c>
      <c r="M197"/>
    </row>
    <row r="198" spans="1:13" ht="12.75" customHeight="1">
      <c r="A198" s="61"/>
      <c r="B198" s="76">
        <f t="shared" si="24"/>
        <v>7</v>
      </c>
      <c r="C198" s="159">
        <v>2.5000000000000001E-2</v>
      </c>
      <c r="D198" s="159">
        <v>0</v>
      </c>
      <c r="E198" s="159">
        <v>2.5000000000000001E-2</v>
      </c>
      <c r="F198" s="434">
        <f t="shared" si="25"/>
        <v>35.660572610046358</v>
      </c>
      <c r="G198" s="159">
        <v>2.5000000000000001E-2</v>
      </c>
      <c r="J198" s="128">
        <f>J197*(1+C198)</f>
        <v>1.1886857536682123</v>
      </c>
      <c r="K198" s="128">
        <f t="shared" si="22"/>
        <v>1</v>
      </c>
      <c r="L198" s="128">
        <f t="shared" si="23"/>
        <v>1.1886857536682123</v>
      </c>
      <c r="M198"/>
    </row>
    <row r="199" spans="1:13" ht="12.75" customHeight="1">
      <c r="A199" s="61"/>
      <c r="B199" s="76">
        <f t="shared" si="24"/>
        <v>8</v>
      </c>
      <c r="C199" s="159">
        <v>2.5000000000000001E-2</v>
      </c>
      <c r="D199" s="159">
        <v>0</v>
      </c>
      <c r="E199" s="159">
        <v>2.5000000000000001E-2</v>
      </c>
      <c r="F199" s="434">
        <f t="shared" si="25"/>
        <v>36.552086925297516</v>
      </c>
      <c r="G199" s="159">
        <v>2.5000000000000001E-2</v>
      </c>
      <c r="J199" s="128">
        <f t="shared" si="21"/>
        <v>1.2184028975099175</v>
      </c>
      <c r="K199" s="128">
        <f t="shared" si="22"/>
        <v>1</v>
      </c>
      <c r="L199" s="128">
        <f t="shared" si="23"/>
        <v>1.2184028975099175</v>
      </c>
      <c r="M199"/>
    </row>
    <row r="200" spans="1:13" ht="12.75" customHeight="1">
      <c r="A200" s="61"/>
      <c r="B200" s="76">
        <f t="shared" si="24"/>
        <v>9</v>
      </c>
      <c r="C200" s="159">
        <v>2.5000000000000001E-2</v>
      </c>
      <c r="D200" s="159">
        <v>0</v>
      </c>
      <c r="E200" s="159">
        <v>2.5000000000000001E-2</v>
      </c>
      <c r="F200" s="434">
        <f t="shared" si="25"/>
        <v>37.465889098429948</v>
      </c>
      <c r="G200" s="159">
        <v>2.5000000000000001E-2</v>
      </c>
      <c r="J200" s="128">
        <f t="shared" si="21"/>
        <v>1.2488629699476652</v>
      </c>
      <c r="K200" s="128">
        <f t="shared" si="22"/>
        <v>1</v>
      </c>
      <c r="L200" s="128">
        <f t="shared" si="23"/>
        <v>1.2488629699476652</v>
      </c>
      <c r="M200"/>
    </row>
    <row r="201" spans="1:13" ht="12.75" customHeight="1">
      <c r="A201" s="61"/>
      <c r="B201" s="76">
        <f t="shared" si="24"/>
        <v>10</v>
      </c>
      <c r="C201" s="159">
        <v>2.5000000000000001E-2</v>
      </c>
      <c r="D201" s="159">
        <v>0</v>
      </c>
      <c r="E201" s="159">
        <v>2.5000000000000001E-2</v>
      </c>
      <c r="F201" s="434">
        <f t="shared" si="25"/>
        <v>38.402536325890694</v>
      </c>
      <c r="G201" s="159">
        <v>2.5000000000000001E-2</v>
      </c>
      <c r="J201" s="128">
        <f t="shared" si="21"/>
        <v>1.2800845441963566</v>
      </c>
      <c r="K201" s="128">
        <f t="shared" si="22"/>
        <v>1</v>
      </c>
      <c r="L201" s="128">
        <f t="shared" si="23"/>
        <v>1.2800845441963566</v>
      </c>
      <c r="M201"/>
    </row>
    <row r="202" spans="1:13" ht="12.75" customHeight="1">
      <c r="A202" s="61"/>
      <c r="B202" s="78">
        <f t="shared" si="24"/>
        <v>11</v>
      </c>
      <c r="C202" s="159">
        <v>2.5000000000000001E-2</v>
      </c>
      <c r="D202" s="159">
        <v>0</v>
      </c>
      <c r="E202" s="159">
        <v>2.5000000000000001E-2</v>
      </c>
      <c r="F202" s="434">
        <f t="shared" si="25"/>
        <v>39.362599734037957</v>
      </c>
      <c r="G202" s="159">
        <v>2.5000000000000001E-2</v>
      </c>
      <c r="J202" s="128">
        <f t="shared" si="21"/>
        <v>1.3120866578012655</v>
      </c>
      <c r="K202" s="128">
        <f t="shared" si="22"/>
        <v>1</v>
      </c>
      <c r="L202" s="128">
        <f t="shared" si="23"/>
        <v>1.3120866578012655</v>
      </c>
      <c r="M202"/>
    </row>
    <row r="203" spans="1:13">
      <c r="A203" s="61"/>
      <c r="M203"/>
    </row>
    <row r="204" spans="1:13" ht="12.75" customHeight="1">
      <c r="A204" s="61"/>
      <c r="J204" s="105">
        <f>RATE(10,0,-J191,J201)</f>
        <v>2.500000000101623E-2</v>
      </c>
      <c r="K204" s="105">
        <f>RATE(10,0,-K191,K201)</f>
        <v>5.3032733621168144E-16</v>
      </c>
      <c r="L204" s="105">
        <f>RATE(10,0,-L191,L201)</f>
        <v>2.500000000101623E-2</v>
      </c>
      <c r="M204"/>
    </row>
    <row r="205" spans="1:13">
      <c r="A205" s="61"/>
      <c r="M205"/>
    </row>
    <row r="206" spans="1:13">
      <c r="A206" s="61">
        <f>MAX($A$1:A205)+1</f>
        <v>12</v>
      </c>
      <c r="B206" s="17" t="s">
        <v>275</v>
      </c>
      <c r="C206" s="18"/>
      <c r="D206" s="18"/>
      <c r="E206" s="18"/>
      <c r="F206" s="18"/>
      <c r="G206" s="18"/>
      <c r="H206" s="18"/>
      <c r="I206" s="18"/>
      <c r="J206" s="18"/>
      <c r="K206" s="18"/>
      <c r="L206" s="18"/>
      <c r="M206" s="18"/>
    </row>
    <row r="207" spans="1:13">
      <c r="A207" s="61"/>
    </row>
    <row r="208" spans="1:13">
      <c r="A208" s="61">
        <f>MAX($A$1:A207)+1</f>
        <v>13</v>
      </c>
      <c r="B208" s="62" t="s">
        <v>276</v>
      </c>
      <c r="C208" s="129"/>
      <c r="D208" s="129"/>
      <c r="E208" s="129"/>
      <c r="F208" s="129"/>
      <c r="G208" s="129"/>
      <c r="H208" s="129"/>
      <c r="I208" s="129"/>
      <c r="J208" s="129"/>
      <c r="K208" s="129"/>
      <c r="L208" s="129"/>
      <c r="M208" s="129"/>
    </row>
    <row r="209" spans="1:13">
      <c r="A209" s="61"/>
    </row>
    <row r="210" spans="1:13" ht="12.75" customHeight="1">
      <c r="A210" s="1195"/>
      <c r="B210" s="113" t="s">
        <v>177</v>
      </c>
      <c r="C210" s="130" t="s">
        <v>277</v>
      </c>
      <c r="D210" s="130" t="s">
        <v>278</v>
      </c>
      <c r="E210" s="130" t="s">
        <v>278</v>
      </c>
      <c r="F210" s="130" t="s">
        <v>279</v>
      </c>
      <c r="G210" s="130" t="s">
        <v>279</v>
      </c>
      <c r="H210" s="131"/>
      <c r="I210" s="130" t="s">
        <v>280</v>
      </c>
      <c r="J210" s="130" t="s">
        <v>280</v>
      </c>
      <c r="K210" s="130" t="s">
        <v>281</v>
      </c>
      <c r="L210" s="130" t="s">
        <v>281</v>
      </c>
      <c r="M210"/>
    </row>
    <row r="211" spans="1:13" ht="12.75" customHeight="1">
      <c r="A211" s="61"/>
      <c r="B211" s="113" t="s">
        <v>271</v>
      </c>
      <c r="C211" s="1225" t="s">
        <v>282</v>
      </c>
      <c r="D211" s="1225" t="s">
        <v>283</v>
      </c>
      <c r="E211" s="1225" t="s">
        <v>284</v>
      </c>
      <c r="F211" s="1225" t="s">
        <v>283</v>
      </c>
      <c r="G211" s="1225" t="s">
        <v>284</v>
      </c>
      <c r="H211" s="132" t="s">
        <v>285</v>
      </c>
      <c r="I211" s="1225" t="s">
        <v>283</v>
      </c>
      <c r="J211" s="1225" t="s">
        <v>284</v>
      </c>
      <c r="K211" s="1225" t="s">
        <v>283</v>
      </c>
      <c r="L211" s="1225" t="s">
        <v>284</v>
      </c>
      <c r="M211"/>
    </row>
    <row r="212" spans="1:13" ht="12.75" customHeight="1">
      <c r="A212" s="61"/>
      <c r="B212" s="127">
        <v>0</v>
      </c>
      <c r="C212" s="133">
        <f>C65</f>
        <v>6</v>
      </c>
      <c r="D212" s="424">
        <f>IF(SUMIF(IP_Schedule!$F$17:$F$18,B210,IP_Schedule!$G$17:$G$18)=0,0,SUMIF(IP_Schedule!$F$17:$F$18,B210,IP_Schedule!$BR$17:$BR$18)/SUMIF(IP_Schedule!$F$17:$F$18,B210,IP_Schedule!$G$17:$G$18))</f>
        <v>130</v>
      </c>
      <c r="E212" s="1158">
        <v>0.04</v>
      </c>
      <c r="F212" s="424">
        <f t="shared" ref="F212:F223" si="26">D212-F191</f>
        <v>100</v>
      </c>
      <c r="G212" s="105"/>
      <c r="H212" s="105">
        <f>C82</f>
        <v>0.2</v>
      </c>
      <c r="I212" s="424">
        <f>D212*(1-H212)</f>
        <v>104</v>
      </c>
      <c r="J212" s="105"/>
      <c r="K212" s="424">
        <f t="shared" ref="K212:K223" si="27">I212-F191</f>
        <v>74</v>
      </c>
      <c r="L212" s="105"/>
      <c r="M212"/>
    </row>
    <row r="213" spans="1:13" ht="12.75" customHeight="1">
      <c r="A213" s="61"/>
      <c r="B213" s="76">
        <v>1</v>
      </c>
      <c r="C213" s="133">
        <f t="shared" ref="C213:C223" si="28">C66</f>
        <v>6</v>
      </c>
      <c r="D213" s="424">
        <f>D212*(1+E213)</f>
        <v>135.20000000000002</v>
      </c>
      <c r="E213" s="1158">
        <v>0.04</v>
      </c>
      <c r="F213" s="424">
        <f t="shared" si="26"/>
        <v>104.45000000000002</v>
      </c>
      <c r="G213" s="105">
        <f>F213/F212-1</f>
        <v>4.4500000000000206E-2</v>
      </c>
      <c r="H213" s="105">
        <f t="shared" ref="H213:H223" si="29">C83</f>
        <v>0.2</v>
      </c>
      <c r="I213" s="424">
        <f t="shared" ref="I213:I223" si="30">D213*(1-H213)</f>
        <v>108.16000000000003</v>
      </c>
      <c r="J213" s="105">
        <f>IF(I212=0,0,I213/I212-1)</f>
        <v>4.0000000000000258E-2</v>
      </c>
      <c r="K213" s="424">
        <f t="shared" si="27"/>
        <v>77.410000000000025</v>
      </c>
      <c r="L213" s="105">
        <f>K213/K212-1</f>
        <v>4.6081081081081443E-2</v>
      </c>
      <c r="M213"/>
    </row>
    <row r="214" spans="1:13" ht="12.75" customHeight="1">
      <c r="A214" s="61"/>
      <c r="B214" s="76">
        <v>2</v>
      </c>
      <c r="C214" s="133">
        <f t="shared" si="28"/>
        <v>6</v>
      </c>
      <c r="D214" s="424">
        <f t="shared" ref="D214:D223" si="31">D213*(1+E214)</f>
        <v>140.60800000000003</v>
      </c>
      <c r="E214" s="1158">
        <v>0.04</v>
      </c>
      <c r="F214" s="424">
        <f>D214-F193</f>
        <v>109.08925000000004</v>
      </c>
      <c r="G214" s="105">
        <f t="shared" ref="G214:G223" si="32">F214/F213-1</f>
        <v>4.4415988511249616E-2</v>
      </c>
      <c r="H214" s="105">
        <f t="shared" si="29"/>
        <v>0.2</v>
      </c>
      <c r="I214" s="424">
        <f t="shared" si="30"/>
        <v>112.48640000000003</v>
      </c>
      <c r="J214" s="105">
        <f>IF(I213=0,0,I214/I213-1)</f>
        <v>4.0000000000000036E-2</v>
      </c>
      <c r="K214" s="424">
        <f t="shared" si="27"/>
        <v>80.967650000000035</v>
      </c>
      <c r="L214" s="105">
        <f t="shared" ref="L214:L223" si="33">K214/K213-1</f>
        <v>4.5958532489342563E-2</v>
      </c>
      <c r="M214"/>
    </row>
    <row r="215" spans="1:13" ht="12.75" customHeight="1">
      <c r="A215" s="61"/>
      <c r="B215" s="76">
        <v>3</v>
      </c>
      <c r="C215" s="133">
        <f t="shared" si="28"/>
        <v>6</v>
      </c>
      <c r="D215" s="424">
        <f t="shared" si="31"/>
        <v>146.23232000000004</v>
      </c>
      <c r="E215" s="1158">
        <v>0.04</v>
      </c>
      <c r="F215" s="424">
        <f t="shared" si="26"/>
        <v>113.92560125000006</v>
      </c>
      <c r="G215" s="105">
        <f t="shared" si="32"/>
        <v>4.4333894036305388E-2</v>
      </c>
      <c r="H215" s="105">
        <f t="shared" si="29"/>
        <v>0.2</v>
      </c>
      <c r="I215" s="424">
        <f t="shared" si="30"/>
        <v>116.98585600000004</v>
      </c>
      <c r="J215" s="105">
        <f t="shared" ref="J215:J223" si="34">IF(I214=0,0,I215/I214-1)</f>
        <v>4.0000000000000036E-2</v>
      </c>
      <c r="K215" s="424">
        <f t="shared" si="27"/>
        <v>84.679137250000053</v>
      </c>
      <c r="L215" s="105">
        <f t="shared" si="33"/>
        <v>4.5839137606192404E-2</v>
      </c>
      <c r="M215"/>
    </row>
    <row r="216" spans="1:13" ht="12.75" customHeight="1">
      <c r="A216" s="61"/>
      <c r="B216" s="76">
        <v>4</v>
      </c>
      <c r="C216" s="133">
        <f t="shared" si="28"/>
        <v>6</v>
      </c>
      <c r="D216" s="424">
        <f t="shared" si="31"/>
        <v>152.08161280000004</v>
      </c>
      <c r="E216" s="1158">
        <v>0.04</v>
      </c>
      <c r="F216" s="424">
        <f t="shared" si="26"/>
        <v>118.96722608125006</v>
      </c>
      <c r="G216" s="105">
        <f t="shared" si="32"/>
        <v>4.4253660072300915E-2</v>
      </c>
      <c r="H216" s="105">
        <f t="shared" si="29"/>
        <v>0.2</v>
      </c>
      <c r="I216" s="424">
        <f t="shared" si="30"/>
        <v>121.66529024000005</v>
      </c>
      <c r="J216" s="105">
        <f t="shared" si="34"/>
        <v>4.0000000000000036E-2</v>
      </c>
      <c r="K216" s="424">
        <f t="shared" si="27"/>
        <v>88.550903521250063</v>
      </c>
      <c r="L216" s="105">
        <f t="shared" si="33"/>
        <v>4.5722788363080635E-2</v>
      </c>
      <c r="M216"/>
    </row>
    <row r="217" spans="1:13" ht="12.75" customHeight="1">
      <c r="A217" s="61"/>
      <c r="B217" s="76">
        <v>5</v>
      </c>
      <c r="C217" s="133">
        <f t="shared" si="28"/>
        <v>6</v>
      </c>
      <c r="D217" s="424">
        <f t="shared" si="31"/>
        <v>158.16487731200004</v>
      </c>
      <c r="E217" s="1158">
        <v>0.04</v>
      </c>
      <c r="F217" s="424">
        <f t="shared" si="26"/>
        <v>124.22263092528132</v>
      </c>
      <c r="G217" s="105">
        <f t="shared" si="32"/>
        <v>4.4175232264741737E-2</v>
      </c>
      <c r="H217" s="105">
        <f t="shared" si="29"/>
        <v>0.2</v>
      </c>
      <c r="I217" s="424">
        <f t="shared" si="30"/>
        <v>126.53190184960005</v>
      </c>
      <c r="J217" s="105">
        <f t="shared" si="34"/>
        <v>4.0000000000000036E-2</v>
      </c>
      <c r="K217" s="424">
        <f t="shared" si="27"/>
        <v>92.589655462881325</v>
      </c>
      <c r="L217" s="105">
        <f t="shared" si="33"/>
        <v>4.5609381508592506E-2</v>
      </c>
      <c r="M217"/>
    </row>
    <row r="218" spans="1:13" ht="12.75" customHeight="1">
      <c r="A218" s="61"/>
      <c r="B218" s="76">
        <v>6</v>
      </c>
      <c r="C218" s="133">
        <f t="shared" si="28"/>
        <v>6</v>
      </c>
      <c r="D218" s="424">
        <f t="shared" si="31"/>
        <v>164.49147240448005</v>
      </c>
      <c r="E218" s="1158">
        <v>0.04</v>
      </c>
      <c r="F218" s="424">
        <f t="shared" si="26"/>
        <v>129.70066985809336</v>
      </c>
      <c r="G218" s="105">
        <f t="shared" si="32"/>
        <v>4.4098558306231883E-2</v>
      </c>
      <c r="H218" s="105">
        <f t="shared" si="29"/>
        <v>0.2</v>
      </c>
      <c r="I218" s="424">
        <f t="shared" si="30"/>
        <v>131.59317792358405</v>
      </c>
      <c r="J218" s="105">
        <f t="shared" si="34"/>
        <v>4.0000000000000036E-2</v>
      </c>
      <c r="K218" s="424">
        <f t="shared" si="27"/>
        <v>96.802375377197365</v>
      </c>
      <c r="L218" s="105">
        <f t="shared" si="33"/>
        <v>4.5498818342669889E-2</v>
      </c>
      <c r="M218"/>
    </row>
    <row r="219" spans="1:13" ht="12.75" customHeight="1">
      <c r="A219" s="61"/>
      <c r="B219" s="76">
        <v>7</v>
      </c>
      <c r="C219" s="133">
        <f t="shared" si="28"/>
        <v>6</v>
      </c>
      <c r="D219" s="424">
        <f t="shared" si="31"/>
        <v>171.07113130065926</v>
      </c>
      <c r="E219" s="1158">
        <v>0.04</v>
      </c>
      <c r="F219" s="424">
        <f t="shared" si="26"/>
        <v>135.4105586906129</v>
      </c>
      <c r="G219" s="105">
        <f t="shared" si="32"/>
        <v>4.4023587840886114E-2</v>
      </c>
      <c r="H219" s="105">
        <f t="shared" si="29"/>
        <v>0.2</v>
      </c>
      <c r="I219" s="424">
        <f t="shared" si="30"/>
        <v>136.85690504052741</v>
      </c>
      <c r="J219" s="105">
        <f t="shared" si="34"/>
        <v>4.0000000000000036E-2</v>
      </c>
      <c r="K219" s="424">
        <f t="shared" si="27"/>
        <v>101.19633243048105</v>
      </c>
      <c r="L219" s="105">
        <f t="shared" si="33"/>
        <v>4.5391004468251062E-2</v>
      </c>
      <c r="M219"/>
    </row>
    <row r="220" spans="1:13" ht="12.75" customHeight="1">
      <c r="A220" s="61"/>
      <c r="B220" s="76">
        <v>8</v>
      </c>
      <c r="C220" s="133">
        <f t="shared" si="28"/>
        <v>6</v>
      </c>
      <c r="D220" s="424">
        <f t="shared" si="31"/>
        <v>177.91397655268563</v>
      </c>
      <c r="E220" s="1158">
        <v>0.04</v>
      </c>
      <c r="F220" s="424">
        <f t="shared" si="26"/>
        <v>141.36188962738811</v>
      </c>
      <c r="G220" s="105">
        <f t="shared" si="32"/>
        <v>4.3950272374053689E-2</v>
      </c>
      <c r="H220" s="105">
        <f t="shared" si="29"/>
        <v>0.2</v>
      </c>
      <c r="I220" s="424">
        <f t="shared" si="30"/>
        <v>142.33118124214852</v>
      </c>
      <c r="J220" s="105">
        <f t="shared" si="34"/>
        <v>4.0000000000000036E-2</v>
      </c>
      <c r="K220" s="424">
        <f t="shared" si="27"/>
        <v>105.779094316851</v>
      </c>
      <c r="L220" s="105">
        <f t="shared" si="33"/>
        <v>4.5285849559006275E-2</v>
      </c>
      <c r="M220"/>
    </row>
    <row r="221" spans="1:13" ht="12.75" customHeight="1">
      <c r="A221" s="61"/>
      <c r="B221" s="76">
        <v>9</v>
      </c>
      <c r="C221" s="133">
        <f t="shared" si="28"/>
        <v>6</v>
      </c>
      <c r="D221" s="424">
        <f t="shared" si="31"/>
        <v>185.03053561479305</v>
      </c>
      <c r="E221" s="1158">
        <v>0.04</v>
      </c>
      <c r="F221" s="424">
        <f t="shared" si="26"/>
        <v>147.5646465163631</v>
      </c>
      <c r="G221" s="105">
        <f t="shared" si="32"/>
        <v>4.3878565187015051E-2</v>
      </c>
      <c r="H221" s="105">
        <f t="shared" si="29"/>
        <v>0.2</v>
      </c>
      <c r="I221" s="424">
        <f t="shared" si="30"/>
        <v>148.02442849183444</v>
      </c>
      <c r="J221" s="105">
        <f t="shared" si="34"/>
        <v>3.9999999999999813E-2</v>
      </c>
      <c r="K221" s="424">
        <f t="shared" si="27"/>
        <v>110.55853939340449</v>
      </c>
      <c r="L221" s="105">
        <f t="shared" si="33"/>
        <v>4.5183267141965855E-2</v>
      </c>
      <c r="M221"/>
    </row>
    <row r="222" spans="1:13" ht="12.75" customHeight="1">
      <c r="A222" s="61"/>
      <c r="B222" s="76">
        <v>10</v>
      </c>
      <c r="C222" s="133">
        <f t="shared" si="28"/>
        <v>6</v>
      </c>
      <c r="D222" s="424">
        <f t="shared" si="31"/>
        <v>192.43175703938479</v>
      </c>
      <c r="E222" s="1158">
        <v>0.04</v>
      </c>
      <c r="F222" s="424">
        <f t="shared" si="26"/>
        <v>154.02922071349411</v>
      </c>
      <c r="G222" s="105">
        <f t="shared" si="32"/>
        <v>4.3808421256334995E-2</v>
      </c>
      <c r="H222" s="105">
        <f t="shared" si="29"/>
        <v>0.2</v>
      </c>
      <c r="I222" s="424">
        <f t="shared" si="30"/>
        <v>153.94540563150784</v>
      </c>
      <c r="J222" s="105">
        <f t="shared" si="34"/>
        <v>4.0000000000000036E-2</v>
      </c>
      <c r="K222" s="424">
        <f t="shared" si="27"/>
        <v>115.54286930561715</v>
      </c>
      <c r="L222" s="105">
        <f t="shared" si="33"/>
        <v>4.5083174393944603E-2</v>
      </c>
      <c r="M222"/>
    </row>
    <row r="223" spans="1:13" ht="12.75" customHeight="1">
      <c r="A223" s="61"/>
      <c r="B223" s="78">
        <v>11</v>
      </c>
      <c r="C223" s="133">
        <f t="shared" si="28"/>
        <v>6</v>
      </c>
      <c r="D223" s="424">
        <f t="shared" si="31"/>
        <v>200.12902732096018</v>
      </c>
      <c r="E223" s="1158">
        <v>0.04</v>
      </c>
      <c r="F223" s="424">
        <f t="shared" si="26"/>
        <v>160.76642758692222</v>
      </c>
      <c r="G223" s="105">
        <f t="shared" si="32"/>
        <v>4.3739797177574591E-2</v>
      </c>
      <c r="H223" s="105">
        <f t="shared" si="29"/>
        <v>0.2</v>
      </c>
      <c r="I223" s="424">
        <f t="shared" si="30"/>
        <v>160.10322185676816</v>
      </c>
      <c r="J223" s="105">
        <f t="shared" si="34"/>
        <v>4.0000000000000036E-2</v>
      </c>
      <c r="K223" s="424">
        <f t="shared" si="27"/>
        <v>120.7406221227302</v>
      </c>
      <c r="L223" s="105">
        <f t="shared" si="33"/>
        <v>4.4985491950738421E-2</v>
      </c>
      <c r="M223"/>
    </row>
    <row r="224" spans="1:13">
      <c r="A224" s="61"/>
      <c r="M224"/>
    </row>
    <row r="225" spans="1:13" ht="12.75" customHeight="1">
      <c r="A225" s="61"/>
      <c r="B225" s="164">
        <v>4</v>
      </c>
      <c r="C225" s="44"/>
      <c r="D225" s="105">
        <f ca="1">RATE($B225,0,-D$212,OFFSET(D$212,$B225,0))</f>
        <v>4.0000000000006593E-2</v>
      </c>
      <c r="E225" s="1232"/>
      <c r="F225" s="105">
        <f ca="1">RATE($B225,0,-F$212,OFFSET(F$212,$B225,0))</f>
        <v>4.4375881619667615E-2</v>
      </c>
      <c r="G225" s="1232"/>
      <c r="H225" s="1232"/>
      <c r="I225" s="105">
        <f ca="1">RATE($B225,0,-I$212,OFFSET(I$212,$B225,0))</f>
        <v>4.0000000000006523E-2</v>
      </c>
      <c r="J225" s="1232"/>
      <c r="K225" s="105">
        <f ca="1">RATE($B225,0,-K$212,OFFSET(K$212,$B225,0))</f>
        <v>4.5900376360710059E-2</v>
      </c>
      <c r="L225" s="27"/>
      <c r="M225"/>
    </row>
    <row r="226" spans="1:13" ht="12.75" customHeight="1">
      <c r="A226" s="61"/>
      <c r="B226" s="164">
        <v>7</v>
      </c>
      <c r="C226" s="44"/>
      <c r="D226" s="105">
        <f ca="1">RATE($B226,0,-D$212,OFFSET(D$212,$B226,0))</f>
        <v>3.9999999999999973E-2</v>
      </c>
      <c r="E226" s="1232"/>
      <c r="F226" s="105">
        <f ca="1">RATE($B226,0,-F$212,OFFSET(F$212,$B226,0))</f>
        <v>4.4257262365954411E-2</v>
      </c>
      <c r="G226" s="1232"/>
      <c r="H226" s="1232"/>
      <c r="I226" s="105">
        <f ca="1">RATE($B226,0,-I$212,OFFSET(I$212,$B226,0))</f>
        <v>4.0000000000000084E-2</v>
      </c>
      <c r="J226" s="1232"/>
      <c r="K226" s="105">
        <f ca="1">RATE($B226,0,-K$212,OFFSET(K$212,$B226,0))</f>
        <v>4.5728652402805124E-2</v>
      </c>
      <c r="L226" s="27"/>
      <c r="M226"/>
    </row>
    <row r="227" spans="1:13" ht="12.75" customHeight="1">
      <c r="A227" s="61"/>
      <c r="B227" s="164">
        <v>10</v>
      </c>
      <c r="C227" s="44"/>
      <c r="D227" s="105">
        <f ca="1">RATE($B227,0,-D$212,OFFSET(D$212,$B227,0))</f>
        <v>4.0000000000014038E-2</v>
      </c>
      <c r="E227" s="1232"/>
      <c r="F227" s="105">
        <f ca="1">RATE($B227,0,-F$212,OFFSET(F$212,$B227,0))</f>
        <v>4.4143794667631672E-2</v>
      </c>
      <c r="G227" s="1232"/>
      <c r="H227" s="1232"/>
      <c r="I227" s="105">
        <f ca="1">RATE($B227,0,-I$212,OFFSET(I$212,$B227,0))</f>
        <v>4.000000000001399E-2</v>
      </c>
      <c r="J227" s="1232"/>
      <c r="K227" s="105">
        <f ca="1">RATE($B227,0,-K$212,OFFSET(K$212,$B227,0))</f>
        <v>4.5565255021022086E-2</v>
      </c>
      <c r="L227" s="27"/>
      <c r="M227"/>
    </row>
    <row r="228" spans="1:13">
      <c r="A228" s="61"/>
    </row>
    <row r="229" spans="1:13">
      <c r="A229" s="61">
        <f>MAX($A$1:A228)+1</f>
        <v>14</v>
      </c>
      <c r="B229" s="62" t="s">
        <v>286</v>
      </c>
      <c r="C229" s="129"/>
      <c r="D229" s="129"/>
      <c r="E229" s="129"/>
      <c r="F229" s="129"/>
      <c r="G229" s="129"/>
      <c r="H229" s="129"/>
      <c r="I229" s="129"/>
      <c r="J229" s="129"/>
      <c r="K229" s="129"/>
      <c r="L229" s="129"/>
      <c r="M229" s="129"/>
    </row>
    <row r="230" spans="1:13">
      <c r="A230" s="61"/>
    </row>
    <row r="231" spans="1:13" ht="12.75" customHeight="1">
      <c r="A231" s="61"/>
      <c r="B231" s="113" t="s">
        <v>178</v>
      </c>
      <c r="C231" s="130" t="s">
        <v>277</v>
      </c>
      <c r="D231" s="130" t="s">
        <v>278</v>
      </c>
      <c r="E231" s="130" t="s">
        <v>278</v>
      </c>
      <c r="F231" s="130" t="s">
        <v>279</v>
      </c>
      <c r="G231" s="130" t="s">
        <v>279</v>
      </c>
      <c r="H231" s="131"/>
      <c r="I231" s="130" t="s">
        <v>280</v>
      </c>
      <c r="J231" s="130" t="s">
        <v>280</v>
      </c>
      <c r="K231" s="130" t="s">
        <v>281</v>
      </c>
      <c r="L231" s="130" t="s">
        <v>281</v>
      </c>
      <c r="M231"/>
    </row>
    <row r="232" spans="1:13" ht="12.75" customHeight="1">
      <c r="A232" s="61"/>
      <c r="B232" s="113" t="s">
        <v>271</v>
      </c>
      <c r="C232" s="1225" t="s">
        <v>282</v>
      </c>
      <c r="D232" s="1225" t="s">
        <v>283</v>
      </c>
      <c r="E232" s="1225" t="s">
        <v>284</v>
      </c>
      <c r="F232" s="1225" t="s">
        <v>283</v>
      </c>
      <c r="G232" s="1225" t="s">
        <v>284</v>
      </c>
      <c r="H232" s="132" t="s">
        <v>285</v>
      </c>
      <c r="I232" s="1225" t="s">
        <v>283</v>
      </c>
      <c r="J232" s="1225" t="s">
        <v>284</v>
      </c>
      <c r="K232" s="1225" t="s">
        <v>283</v>
      </c>
      <c r="L232" s="1225" t="s">
        <v>284</v>
      </c>
      <c r="M232"/>
    </row>
    <row r="233" spans="1:13" ht="12.75" customHeight="1">
      <c r="A233" s="61"/>
      <c r="B233" s="127">
        <v>0</v>
      </c>
      <c r="C233" s="133">
        <f>D65</f>
        <v>6</v>
      </c>
      <c r="D233" s="424">
        <f>IF(SUMIF(IP_Schedule!$F$17:$F$18,B231,IP_Schedule!$G$17:$G$18)=0,0,SUMIF(IP_Schedule!$F$17:$F$18,B231,IP_Schedule!$BR$17:$BR$18)/SUMIF(IP_Schedule!$F$17:$F$18,B231,IP_Schedule!$G$17:$G$18))</f>
        <v>0</v>
      </c>
      <c r="E233" s="1158">
        <v>2.5000000000000001E-2</v>
      </c>
      <c r="F233" s="424">
        <f t="shared" ref="F233:F244" si="35">D233-F191</f>
        <v>-30</v>
      </c>
      <c r="G233" s="105"/>
      <c r="H233" s="105">
        <f>D82</f>
        <v>0.1</v>
      </c>
      <c r="I233" s="424">
        <f>D233*(1-H233)</f>
        <v>0</v>
      </c>
      <c r="J233" s="105"/>
      <c r="K233" s="424">
        <f t="shared" ref="K233:K244" si="36">I233-F191</f>
        <v>-30</v>
      </c>
      <c r="L233" s="105"/>
      <c r="M233"/>
    </row>
    <row r="234" spans="1:13" ht="12.75" customHeight="1">
      <c r="A234" s="61"/>
      <c r="B234" s="76">
        <v>1</v>
      </c>
      <c r="C234" s="133">
        <f t="shared" ref="C234:C244" si="37">D66</f>
        <v>6</v>
      </c>
      <c r="D234" s="424">
        <f>D233*(1+E234)</f>
        <v>0</v>
      </c>
      <c r="E234" s="1158">
        <v>2.5000000000000001E-2</v>
      </c>
      <c r="F234" s="424">
        <f t="shared" si="35"/>
        <v>-30.749999999999996</v>
      </c>
      <c r="G234" s="105">
        <f>F234/F233-1</f>
        <v>2.4999999999999911E-2</v>
      </c>
      <c r="H234" s="105">
        <f t="shared" ref="H234:H244" si="38">D83</f>
        <v>0.1</v>
      </c>
      <c r="I234" s="424">
        <f t="shared" ref="I234:I244" si="39">D234*(1-H234)</f>
        <v>0</v>
      </c>
      <c r="J234" s="105">
        <f>IF(I233=0,0,I234/I233-1)</f>
        <v>0</v>
      </c>
      <c r="K234" s="424">
        <f t="shared" si="36"/>
        <v>-30.749999999999996</v>
      </c>
      <c r="L234" s="105">
        <f>K234/K233-1</f>
        <v>2.4999999999999911E-2</v>
      </c>
      <c r="M234"/>
    </row>
    <row r="235" spans="1:13" ht="12.75" customHeight="1">
      <c r="A235" s="61"/>
      <c r="B235" s="76">
        <v>2</v>
      </c>
      <c r="C235" s="133">
        <f t="shared" si="37"/>
        <v>6</v>
      </c>
      <c r="D235" s="424">
        <f t="shared" ref="D235:D244" si="40">D234*(1+E235)</f>
        <v>0</v>
      </c>
      <c r="E235" s="1158">
        <v>2.5000000000000001E-2</v>
      </c>
      <c r="F235" s="424">
        <f t="shared" si="35"/>
        <v>-31.518749999999994</v>
      </c>
      <c r="G235" s="105">
        <f t="shared" ref="G235:G244" si="41">F235/F234-1</f>
        <v>2.4999999999999911E-2</v>
      </c>
      <c r="H235" s="105">
        <f t="shared" si="38"/>
        <v>0.1</v>
      </c>
      <c r="I235" s="424">
        <f t="shared" si="39"/>
        <v>0</v>
      </c>
      <c r="J235" s="105">
        <f>IF(I234=0,0,I235/I234-1)</f>
        <v>0</v>
      </c>
      <c r="K235" s="424">
        <f t="shared" si="36"/>
        <v>-31.518749999999994</v>
      </c>
      <c r="L235" s="105">
        <f t="shared" ref="L235:L244" si="42">K235/K234-1</f>
        <v>2.4999999999999911E-2</v>
      </c>
      <c r="M235"/>
    </row>
    <row r="236" spans="1:13" ht="12.75" customHeight="1">
      <c r="A236" s="61"/>
      <c r="B236" s="76">
        <v>3</v>
      </c>
      <c r="C236" s="133">
        <f t="shared" si="37"/>
        <v>6</v>
      </c>
      <c r="D236" s="424">
        <f t="shared" si="40"/>
        <v>0</v>
      </c>
      <c r="E236" s="1158">
        <v>2.5000000000000001E-2</v>
      </c>
      <c r="F236" s="424">
        <f t="shared" si="35"/>
        <v>-32.306718749999987</v>
      </c>
      <c r="G236" s="105">
        <f t="shared" si="41"/>
        <v>2.4999999999999911E-2</v>
      </c>
      <c r="H236" s="105">
        <f t="shared" si="38"/>
        <v>0.1</v>
      </c>
      <c r="I236" s="424">
        <f t="shared" si="39"/>
        <v>0</v>
      </c>
      <c r="J236" s="105">
        <f t="shared" ref="J236:J244" si="43">IF(I235=0,0,I236/I235-1)</f>
        <v>0</v>
      </c>
      <c r="K236" s="424">
        <f t="shared" si="36"/>
        <v>-32.306718749999987</v>
      </c>
      <c r="L236" s="105">
        <f t="shared" si="42"/>
        <v>2.4999999999999911E-2</v>
      </c>
      <c r="M236"/>
    </row>
    <row r="237" spans="1:13" ht="12.75" customHeight="1">
      <c r="A237" s="61"/>
      <c r="B237" s="76">
        <v>4</v>
      </c>
      <c r="C237" s="133">
        <f t="shared" si="37"/>
        <v>6</v>
      </c>
      <c r="D237" s="424">
        <f t="shared" si="40"/>
        <v>0</v>
      </c>
      <c r="E237" s="1158">
        <v>2.5000000000000001E-2</v>
      </c>
      <c r="F237" s="424">
        <f t="shared" si="35"/>
        <v>-33.114386718749984</v>
      </c>
      <c r="G237" s="105">
        <f t="shared" si="41"/>
        <v>2.4999999999999911E-2</v>
      </c>
      <c r="H237" s="105">
        <f t="shared" si="38"/>
        <v>0.1</v>
      </c>
      <c r="I237" s="424">
        <f t="shared" si="39"/>
        <v>0</v>
      </c>
      <c r="J237" s="105">
        <f t="shared" si="43"/>
        <v>0</v>
      </c>
      <c r="K237" s="424">
        <f t="shared" si="36"/>
        <v>-33.114386718749984</v>
      </c>
      <c r="L237" s="105">
        <f t="shared" si="42"/>
        <v>2.4999999999999911E-2</v>
      </c>
      <c r="M237"/>
    </row>
    <row r="238" spans="1:13" ht="12.75" customHeight="1">
      <c r="A238" s="61"/>
      <c r="B238" s="76">
        <v>5</v>
      </c>
      <c r="C238" s="133">
        <f t="shared" si="37"/>
        <v>6</v>
      </c>
      <c r="D238" s="424">
        <f t="shared" si="40"/>
        <v>0</v>
      </c>
      <c r="E238" s="1158">
        <v>2.5000000000000001E-2</v>
      </c>
      <c r="F238" s="424">
        <f t="shared" si="35"/>
        <v>-33.942246386718729</v>
      </c>
      <c r="G238" s="105">
        <f t="shared" si="41"/>
        <v>2.4999999999999911E-2</v>
      </c>
      <c r="H238" s="105">
        <f t="shared" si="38"/>
        <v>0.1</v>
      </c>
      <c r="I238" s="424">
        <f t="shared" si="39"/>
        <v>0</v>
      </c>
      <c r="J238" s="105">
        <f t="shared" si="43"/>
        <v>0</v>
      </c>
      <c r="K238" s="424">
        <f t="shared" si="36"/>
        <v>-33.942246386718729</v>
      </c>
      <c r="L238" s="105">
        <f t="shared" si="42"/>
        <v>2.4999999999999911E-2</v>
      </c>
      <c r="M238"/>
    </row>
    <row r="239" spans="1:13" ht="12.75" customHeight="1">
      <c r="A239" s="61"/>
      <c r="B239" s="76">
        <v>6</v>
      </c>
      <c r="C239" s="133">
        <f t="shared" si="37"/>
        <v>6</v>
      </c>
      <c r="D239" s="424">
        <f t="shared" si="40"/>
        <v>0</v>
      </c>
      <c r="E239" s="1158">
        <v>2.5000000000000001E-2</v>
      </c>
      <c r="F239" s="424">
        <f t="shared" si="35"/>
        <v>-34.790802546386693</v>
      </c>
      <c r="G239" s="105">
        <f t="shared" si="41"/>
        <v>2.4999999999999911E-2</v>
      </c>
      <c r="H239" s="105">
        <f t="shared" si="38"/>
        <v>0.1</v>
      </c>
      <c r="I239" s="424">
        <f t="shared" si="39"/>
        <v>0</v>
      </c>
      <c r="J239" s="105">
        <f t="shared" si="43"/>
        <v>0</v>
      </c>
      <c r="K239" s="424">
        <f t="shared" si="36"/>
        <v>-34.790802546386693</v>
      </c>
      <c r="L239" s="105">
        <f t="shared" si="42"/>
        <v>2.4999999999999911E-2</v>
      </c>
      <c r="M239"/>
    </row>
    <row r="240" spans="1:13" ht="12.75" customHeight="1">
      <c r="A240" s="61"/>
      <c r="B240" s="76">
        <v>7</v>
      </c>
      <c r="C240" s="133">
        <f t="shared" si="37"/>
        <v>6</v>
      </c>
      <c r="D240" s="424">
        <f t="shared" si="40"/>
        <v>0</v>
      </c>
      <c r="E240" s="1158">
        <v>2.5000000000000001E-2</v>
      </c>
      <c r="F240" s="424">
        <f t="shared" si="35"/>
        <v>-35.660572610046358</v>
      </c>
      <c r="G240" s="105">
        <f t="shared" si="41"/>
        <v>2.4999999999999911E-2</v>
      </c>
      <c r="H240" s="105">
        <f t="shared" si="38"/>
        <v>0.1</v>
      </c>
      <c r="I240" s="424">
        <f t="shared" si="39"/>
        <v>0</v>
      </c>
      <c r="J240" s="105">
        <f t="shared" si="43"/>
        <v>0</v>
      </c>
      <c r="K240" s="424">
        <f t="shared" si="36"/>
        <v>-35.660572610046358</v>
      </c>
      <c r="L240" s="105">
        <f t="shared" si="42"/>
        <v>2.4999999999999911E-2</v>
      </c>
      <c r="M240"/>
    </row>
    <row r="241" spans="1:13" ht="12.75" customHeight="1">
      <c r="A241" s="61"/>
      <c r="B241" s="76">
        <v>8</v>
      </c>
      <c r="C241" s="133">
        <f t="shared" si="37"/>
        <v>6</v>
      </c>
      <c r="D241" s="424">
        <f t="shared" si="40"/>
        <v>0</v>
      </c>
      <c r="E241" s="1158">
        <v>2.5000000000000001E-2</v>
      </c>
      <c r="F241" s="424">
        <f t="shared" si="35"/>
        <v>-36.552086925297516</v>
      </c>
      <c r="G241" s="105">
        <f t="shared" si="41"/>
        <v>2.4999999999999911E-2</v>
      </c>
      <c r="H241" s="105">
        <f t="shared" si="38"/>
        <v>0.1</v>
      </c>
      <c r="I241" s="424">
        <f t="shared" si="39"/>
        <v>0</v>
      </c>
      <c r="J241" s="105">
        <f t="shared" si="43"/>
        <v>0</v>
      </c>
      <c r="K241" s="424">
        <f t="shared" si="36"/>
        <v>-36.552086925297516</v>
      </c>
      <c r="L241" s="105">
        <f t="shared" si="42"/>
        <v>2.4999999999999911E-2</v>
      </c>
      <c r="M241"/>
    </row>
    <row r="242" spans="1:13" ht="12.75" customHeight="1">
      <c r="A242" s="61"/>
      <c r="B242" s="76">
        <v>9</v>
      </c>
      <c r="C242" s="133">
        <f t="shared" si="37"/>
        <v>6</v>
      </c>
      <c r="D242" s="424">
        <f t="shared" si="40"/>
        <v>0</v>
      </c>
      <c r="E242" s="1158">
        <v>2.5000000000000001E-2</v>
      </c>
      <c r="F242" s="424">
        <f t="shared" si="35"/>
        <v>-37.465889098429948</v>
      </c>
      <c r="G242" s="105">
        <f t="shared" si="41"/>
        <v>2.4999999999999911E-2</v>
      </c>
      <c r="H242" s="105">
        <f t="shared" si="38"/>
        <v>0.1</v>
      </c>
      <c r="I242" s="424">
        <f t="shared" si="39"/>
        <v>0</v>
      </c>
      <c r="J242" s="105">
        <f t="shared" si="43"/>
        <v>0</v>
      </c>
      <c r="K242" s="424">
        <f t="shared" si="36"/>
        <v>-37.465889098429948</v>
      </c>
      <c r="L242" s="105">
        <f t="shared" si="42"/>
        <v>2.4999999999999911E-2</v>
      </c>
      <c r="M242"/>
    </row>
    <row r="243" spans="1:13" ht="12.75" customHeight="1">
      <c r="A243" s="61"/>
      <c r="B243" s="76">
        <v>10</v>
      </c>
      <c r="C243" s="133">
        <f t="shared" si="37"/>
        <v>6</v>
      </c>
      <c r="D243" s="424">
        <f t="shared" si="40"/>
        <v>0</v>
      </c>
      <c r="E243" s="1158">
        <v>2.5000000000000001E-2</v>
      </c>
      <c r="F243" s="424">
        <f t="shared" si="35"/>
        <v>-38.402536325890694</v>
      </c>
      <c r="G243" s="105">
        <f t="shared" si="41"/>
        <v>2.4999999999999911E-2</v>
      </c>
      <c r="H243" s="105">
        <f t="shared" si="38"/>
        <v>0.1</v>
      </c>
      <c r="I243" s="424">
        <f t="shared" si="39"/>
        <v>0</v>
      </c>
      <c r="J243" s="105">
        <f t="shared" si="43"/>
        <v>0</v>
      </c>
      <c r="K243" s="424">
        <f t="shared" si="36"/>
        <v>-38.402536325890694</v>
      </c>
      <c r="L243" s="105">
        <f t="shared" si="42"/>
        <v>2.4999999999999911E-2</v>
      </c>
      <c r="M243"/>
    </row>
    <row r="244" spans="1:13" ht="12.75" customHeight="1">
      <c r="A244" s="61"/>
      <c r="B244" s="78">
        <v>11</v>
      </c>
      <c r="C244" s="133">
        <f t="shared" si="37"/>
        <v>6</v>
      </c>
      <c r="D244" s="424">
        <f t="shared" si="40"/>
        <v>0</v>
      </c>
      <c r="E244" s="1158">
        <v>2.5000000000000001E-2</v>
      </c>
      <c r="F244" s="424">
        <f t="shared" si="35"/>
        <v>-39.362599734037957</v>
      </c>
      <c r="G244" s="105">
        <f t="shared" si="41"/>
        <v>2.4999999999999911E-2</v>
      </c>
      <c r="H244" s="105">
        <f t="shared" si="38"/>
        <v>0.1</v>
      </c>
      <c r="I244" s="424">
        <f t="shared" si="39"/>
        <v>0</v>
      </c>
      <c r="J244" s="105">
        <f t="shared" si="43"/>
        <v>0</v>
      </c>
      <c r="K244" s="424">
        <f t="shared" si="36"/>
        <v>-39.362599734037957</v>
      </c>
      <c r="L244" s="105">
        <f t="shared" si="42"/>
        <v>2.4999999999999911E-2</v>
      </c>
      <c r="M244"/>
    </row>
    <row r="245" spans="1:13">
      <c r="A245" s="61"/>
      <c r="M245"/>
    </row>
    <row r="246" spans="1:13" ht="12.75" customHeight="1">
      <c r="A246" s="61"/>
      <c r="B246" s="164">
        <v>4</v>
      </c>
      <c r="C246" s="44"/>
      <c r="D246" s="1018">
        <f ca="1">IFERROR(RATE($B246,0,-D$233,OFFSET(D$233,$B246,0)),0)</f>
        <v>0</v>
      </c>
      <c r="E246" s="1019"/>
      <c r="F246" s="1018">
        <f ca="1">RATE($B246,0,-F$233,OFFSET(F$233,$B246,0))</f>
        <v>2.5000000000093645E-2</v>
      </c>
      <c r="G246" s="1019"/>
      <c r="H246" s="1019"/>
      <c r="I246" s="1018">
        <f ca="1">IFERROR(RATE($B246,0,-I$233,OFFSET(I$233,$B246,0)),0)</f>
        <v>0</v>
      </c>
      <c r="J246" s="1019"/>
      <c r="K246" s="1018">
        <f ca="1">RATE($B246,0,-K$233,OFFSET(K$233,$B246,0))</f>
        <v>2.5000000000093645E-2</v>
      </c>
      <c r="L246" s="27"/>
      <c r="M246"/>
    </row>
    <row r="247" spans="1:13" ht="12.75" customHeight="1">
      <c r="A247" s="61"/>
      <c r="B247" s="164">
        <v>5</v>
      </c>
      <c r="C247" s="44"/>
      <c r="D247" s="1018">
        <f ca="1">IFERROR(RATE($B247,0,-D$233,OFFSET(D$233,$B247,0)),0)</f>
        <v>0</v>
      </c>
      <c r="E247" s="1019"/>
      <c r="F247" s="1018">
        <f ca="1">RATE($B247,0,-F$233,OFFSET(F$233,$B247,0))</f>
        <v>2.5000000002506531E-2</v>
      </c>
      <c r="G247" s="1019"/>
      <c r="H247" s="1019"/>
      <c r="I247" s="1018">
        <f ca="1">IFERROR(RATE($B247,0,-I$233,OFFSET(I$233,$B247,0)),0)</f>
        <v>0</v>
      </c>
      <c r="J247" s="1019"/>
      <c r="K247" s="1018">
        <f ca="1">RATE($B247,0,-K$233,OFFSET(K$233,$B247,0))</f>
        <v>2.5000000002506531E-2</v>
      </c>
      <c r="L247" s="27"/>
      <c r="M247"/>
    </row>
    <row r="248" spans="1:13" ht="12.75" customHeight="1">
      <c r="A248" s="61"/>
      <c r="B248" s="164">
        <v>6</v>
      </c>
      <c r="C248" s="44"/>
      <c r="D248" s="1018">
        <f ca="1">IFERROR(RATE($B248,0,-D$233,OFFSET(D$233,$B248,0)),0)</f>
        <v>0</v>
      </c>
      <c r="E248" s="1019"/>
      <c r="F248" s="1018">
        <f ca="1">RATE($B248,0,-F$233,OFFSET(F$233,$B248,0))</f>
        <v>2.4999999999999908E-2</v>
      </c>
      <c r="G248" s="1019"/>
      <c r="H248" s="1019"/>
      <c r="I248" s="1018">
        <f ca="1">IFERROR(RATE($B248,0,-I$233,OFFSET(I$233,$B248,0)),0)</f>
        <v>0</v>
      </c>
      <c r="J248" s="1019"/>
      <c r="K248" s="1018">
        <f ca="1">RATE($B248,0,-K$233,OFFSET(K$233,$B248,0))</f>
        <v>2.4999999999999908E-2</v>
      </c>
      <c r="L248" s="27"/>
      <c r="M248"/>
    </row>
    <row r="249" spans="1:13">
      <c r="A249" s="61"/>
      <c r="M249"/>
    </row>
    <row r="250" spans="1:13">
      <c r="A250" s="61"/>
    </row>
    <row r="251" spans="1:13">
      <c r="A251" s="61">
        <f>MAX($A$1:A250)+1</f>
        <v>15</v>
      </c>
      <c r="B251" s="62" t="s">
        <v>287</v>
      </c>
      <c r="C251" s="129"/>
      <c r="D251" s="129"/>
      <c r="E251" s="129"/>
      <c r="F251" s="129"/>
      <c r="G251" s="129"/>
      <c r="H251" s="129"/>
      <c r="I251" s="129"/>
      <c r="J251" s="129"/>
      <c r="K251" s="129"/>
      <c r="L251" s="129"/>
      <c r="M251" s="129"/>
    </row>
    <row r="252" spans="1:13">
      <c r="A252" s="61"/>
    </row>
    <row r="253" spans="1:13">
      <c r="A253" s="61"/>
      <c r="B253" s="134" t="s">
        <v>288</v>
      </c>
      <c r="C253" s="135" t="s">
        <v>272</v>
      </c>
      <c r="D253" s="135" t="s">
        <v>289</v>
      </c>
      <c r="E253" s="135" t="s">
        <v>290</v>
      </c>
      <c r="F253" s="135" t="s">
        <v>179</v>
      </c>
      <c r="G253" s="135"/>
      <c r="H253" s="135"/>
      <c r="I253" s="135"/>
      <c r="J253" s="135"/>
      <c r="K253" s="135"/>
      <c r="L253" s="135"/>
      <c r="M253" s="135" t="s">
        <v>291</v>
      </c>
    </row>
    <row r="254" spans="1:13">
      <c r="A254" s="61"/>
      <c r="B254" s="127">
        <v>0</v>
      </c>
      <c r="C254" s="74">
        <f>C191</f>
        <v>2.5000000000000001E-2</v>
      </c>
      <c r="D254" s="74">
        <f>E212</f>
        <v>0.04</v>
      </c>
      <c r="E254" s="74">
        <f t="shared" ref="E254:E265" si="44">E233</f>
        <v>2.5000000000000001E-2</v>
      </c>
      <c r="F254" s="74">
        <f t="shared" ref="F254" si="45">G191</f>
        <v>2.5000000000000001E-2</v>
      </c>
      <c r="G254" s="74"/>
      <c r="H254" s="74"/>
      <c r="I254" s="74"/>
      <c r="J254" s="74"/>
      <c r="K254" s="74"/>
      <c r="L254" s="74"/>
      <c r="M254" s="74">
        <f ca="1">INDEX($C254:$L254,MATCH(IP_Schedule!$O$71,Market_Growth_List,0))</f>
        <v>2.5000000000000001E-2</v>
      </c>
    </row>
    <row r="255" spans="1:13">
      <c r="A255" s="61"/>
      <c r="B255" s="76">
        <f>B254+1</f>
        <v>1</v>
      </c>
      <c r="C255" s="74">
        <f t="shared" ref="C255:C265" si="46">C192</f>
        <v>2.5000000000000001E-2</v>
      </c>
      <c r="D255" s="74">
        <f>E213</f>
        <v>0.04</v>
      </c>
      <c r="E255" s="74">
        <f t="shared" si="44"/>
        <v>2.5000000000000001E-2</v>
      </c>
      <c r="F255" s="74">
        <f t="shared" ref="F255:F265" si="47">G192</f>
        <v>2.5000000000000001E-2</v>
      </c>
      <c r="G255" s="159"/>
      <c r="H255" s="159"/>
      <c r="I255" s="159"/>
      <c r="J255" s="159"/>
      <c r="K255" s="159"/>
      <c r="L255" s="159"/>
      <c r="M255" s="74">
        <f ca="1">INDEX($C255:$L255,MATCH(IP_Schedule!$O$71,Market_Growth_List,0))</f>
        <v>2.5000000000000001E-2</v>
      </c>
    </row>
    <row r="256" spans="1:13">
      <c r="A256" s="61"/>
      <c r="B256" s="76">
        <f t="shared" ref="B256:B264" si="48">B255+1</f>
        <v>2</v>
      </c>
      <c r="C256" s="74">
        <f t="shared" si="46"/>
        <v>2.5000000000000001E-2</v>
      </c>
      <c r="D256" s="74">
        <f t="shared" ref="D256:D265" si="49">E214</f>
        <v>0.04</v>
      </c>
      <c r="E256" s="74">
        <f t="shared" si="44"/>
        <v>2.5000000000000001E-2</v>
      </c>
      <c r="F256" s="74">
        <f t="shared" si="47"/>
        <v>2.5000000000000001E-2</v>
      </c>
      <c r="G256" s="159"/>
      <c r="H256" s="159"/>
      <c r="I256" s="159"/>
      <c r="J256" s="159"/>
      <c r="K256" s="159"/>
      <c r="L256" s="159"/>
      <c r="M256" s="74">
        <f ca="1">INDEX($C256:$L256,MATCH(IP_Schedule!$O$71,Market_Growth_List,0))</f>
        <v>2.5000000000000001E-2</v>
      </c>
    </row>
    <row r="257" spans="1:13">
      <c r="A257" s="61"/>
      <c r="B257" s="76">
        <f t="shared" si="48"/>
        <v>3</v>
      </c>
      <c r="C257" s="74">
        <f t="shared" si="46"/>
        <v>2.5000000000000001E-2</v>
      </c>
      <c r="D257" s="74">
        <f t="shared" si="49"/>
        <v>0.04</v>
      </c>
      <c r="E257" s="74">
        <f t="shared" si="44"/>
        <v>2.5000000000000001E-2</v>
      </c>
      <c r="F257" s="74">
        <f t="shared" si="47"/>
        <v>2.5000000000000001E-2</v>
      </c>
      <c r="G257" s="159"/>
      <c r="H257" s="159"/>
      <c r="I257" s="159"/>
      <c r="J257" s="159"/>
      <c r="K257" s="159"/>
      <c r="L257" s="159"/>
      <c r="M257" s="74">
        <f ca="1">INDEX($C257:$L257,MATCH(IP_Schedule!$O$71,Market_Growth_List,0))</f>
        <v>2.5000000000000001E-2</v>
      </c>
    </row>
    <row r="258" spans="1:13">
      <c r="A258" s="61"/>
      <c r="B258" s="76">
        <f t="shared" si="48"/>
        <v>4</v>
      </c>
      <c r="C258" s="74">
        <f t="shared" si="46"/>
        <v>2.5000000000000001E-2</v>
      </c>
      <c r="D258" s="74">
        <f t="shared" si="49"/>
        <v>0.04</v>
      </c>
      <c r="E258" s="74">
        <f t="shared" si="44"/>
        <v>2.5000000000000001E-2</v>
      </c>
      <c r="F258" s="74">
        <f t="shared" si="47"/>
        <v>2.5000000000000001E-2</v>
      </c>
      <c r="G258" s="159"/>
      <c r="H258" s="159"/>
      <c r="I258" s="159"/>
      <c r="J258" s="159"/>
      <c r="K258" s="159"/>
      <c r="L258" s="159"/>
      <c r="M258" s="74">
        <f ca="1">INDEX($C258:$L258,MATCH(IP_Schedule!$O$71,Market_Growth_List,0))</f>
        <v>2.5000000000000001E-2</v>
      </c>
    </row>
    <row r="259" spans="1:13">
      <c r="A259" s="61"/>
      <c r="B259" s="76">
        <f t="shared" si="48"/>
        <v>5</v>
      </c>
      <c r="C259" s="74">
        <f t="shared" si="46"/>
        <v>2.5000000000000001E-2</v>
      </c>
      <c r="D259" s="74">
        <f t="shared" si="49"/>
        <v>0.04</v>
      </c>
      <c r="E259" s="74">
        <f t="shared" si="44"/>
        <v>2.5000000000000001E-2</v>
      </c>
      <c r="F259" s="74">
        <f t="shared" si="47"/>
        <v>2.5000000000000001E-2</v>
      </c>
      <c r="G259" s="159"/>
      <c r="H259" s="159"/>
      <c r="I259" s="159"/>
      <c r="J259" s="159"/>
      <c r="K259" s="159"/>
      <c r="L259" s="159"/>
      <c r="M259" s="74">
        <f ca="1">INDEX($C259:$L259,MATCH(IP_Schedule!$O$71,Market_Growth_List,0))</f>
        <v>2.5000000000000001E-2</v>
      </c>
    </row>
    <row r="260" spans="1:13">
      <c r="A260" s="61"/>
      <c r="B260" s="76">
        <f t="shared" si="48"/>
        <v>6</v>
      </c>
      <c r="C260" s="74">
        <f t="shared" si="46"/>
        <v>2.5000000000000001E-2</v>
      </c>
      <c r="D260" s="74">
        <f t="shared" si="49"/>
        <v>0.04</v>
      </c>
      <c r="E260" s="74">
        <f t="shared" si="44"/>
        <v>2.5000000000000001E-2</v>
      </c>
      <c r="F260" s="74">
        <f t="shared" si="47"/>
        <v>2.5000000000000001E-2</v>
      </c>
      <c r="G260" s="159"/>
      <c r="H260" s="159"/>
      <c r="I260" s="159"/>
      <c r="J260" s="159"/>
      <c r="K260" s="159"/>
      <c r="L260" s="159"/>
      <c r="M260" s="74">
        <f ca="1">INDEX($C260:$L260,MATCH(IP_Schedule!$O$71,Market_Growth_List,0))</f>
        <v>2.5000000000000001E-2</v>
      </c>
    </row>
    <row r="261" spans="1:13">
      <c r="A261" s="61"/>
      <c r="B261" s="76">
        <f t="shared" si="48"/>
        <v>7</v>
      </c>
      <c r="C261" s="74">
        <f t="shared" si="46"/>
        <v>2.5000000000000001E-2</v>
      </c>
      <c r="D261" s="74">
        <f t="shared" si="49"/>
        <v>0.04</v>
      </c>
      <c r="E261" s="74">
        <f t="shared" si="44"/>
        <v>2.5000000000000001E-2</v>
      </c>
      <c r="F261" s="74">
        <f t="shared" si="47"/>
        <v>2.5000000000000001E-2</v>
      </c>
      <c r="G261" s="159"/>
      <c r="H261" s="159"/>
      <c r="I261" s="159"/>
      <c r="J261" s="159"/>
      <c r="K261" s="159"/>
      <c r="L261" s="159"/>
      <c r="M261" s="74">
        <f ca="1">INDEX($C261:$L261,MATCH(IP_Schedule!$O$71,Market_Growth_List,0))</f>
        <v>2.5000000000000001E-2</v>
      </c>
    </row>
    <row r="262" spans="1:13">
      <c r="A262" s="61"/>
      <c r="B262" s="76">
        <f t="shared" si="48"/>
        <v>8</v>
      </c>
      <c r="C262" s="74">
        <f t="shared" si="46"/>
        <v>2.5000000000000001E-2</v>
      </c>
      <c r="D262" s="74">
        <f t="shared" si="49"/>
        <v>0.04</v>
      </c>
      <c r="E262" s="74">
        <f t="shared" si="44"/>
        <v>2.5000000000000001E-2</v>
      </c>
      <c r="F262" s="74">
        <f t="shared" si="47"/>
        <v>2.5000000000000001E-2</v>
      </c>
      <c r="G262" s="159"/>
      <c r="H262" s="159"/>
      <c r="I262" s="159"/>
      <c r="J262" s="159"/>
      <c r="K262" s="159"/>
      <c r="L262" s="159"/>
      <c r="M262" s="74">
        <f ca="1">INDEX($C262:$L262,MATCH(IP_Schedule!$O$71,Market_Growth_List,0))</f>
        <v>2.5000000000000001E-2</v>
      </c>
    </row>
    <row r="263" spans="1:13">
      <c r="A263" s="61"/>
      <c r="B263" s="76">
        <f t="shared" si="48"/>
        <v>9</v>
      </c>
      <c r="C263" s="74">
        <f t="shared" si="46"/>
        <v>2.5000000000000001E-2</v>
      </c>
      <c r="D263" s="74">
        <f t="shared" si="49"/>
        <v>0.04</v>
      </c>
      <c r="E263" s="74">
        <f t="shared" si="44"/>
        <v>2.5000000000000001E-2</v>
      </c>
      <c r="F263" s="74">
        <f t="shared" si="47"/>
        <v>2.5000000000000001E-2</v>
      </c>
      <c r="G263" s="159"/>
      <c r="H263" s="159"/>
      <c r="I263" s="159"/>
      <c r="J263" s="159"/>
      <c r="K263" s="159"/>
      <c r="L263" s="159"/>
      <c r="M263" s="74">
        <f ca="1">INDEX($C263:$L263,MATCH(IP_Schedule!$O$71,Market_Growth_List,0))</f>
        <v>2.5000000000000001E-2</v>
      </c>
    </row>
    <row r="264" spans="1:13">
      <c r="A264" s="61"/>
      <c r="B264" s="76">
        <f t="shared" si="48"/>
        <v>10</v>
      </c>
      <c r="C264" s="74">
        <f t="shared" si="46"/>
        <v>2.5000000000000001E-2</v>
      </c>
      <c r="D264" s="74">
        <f t="shared" si="49"/>
        <v>0.04</v>
      </c>
      <c r="E264" s="74">
        <f t="shared" si="44"/>
        <v>2.5000000000000001E-2</v>
      </c>
      <c r="F264" s="74">
        <f t="shared" si="47"/>
        <v>2.5000000000000001E-2</v>
      </c>
      <c r="G264" s="159"/>
      <c r="H264" s="159"/>
      <c r="I264" s="159"/>
      <c r="J264" s="159"/>
      <c r="K264" s="159"/>
      <c r="L264" s="159"/>
      <c r="M264" s="74">
        <f ca="1">INDEX($C264:$L264,MATCH(IP_Schedule!$O$71,Market_Growth_List,0))</f>
        <v>2.5000000000000001E-2</v>
      </c>
    </row>
    <row r="265" spans="1:13">
      <c r="A265" s="61"/>
      <c r="B265" s="78">
        <f>B264+1</f>
        <v>11</v>
      </c>
      <c r="C265" s="74">
        <f t="shared" si="46"/>
        <v>2.5000000000000001E-2</v>
      </c>
      <c r="D265" s="74">
        <f t="shared" si="49"/>
        <v>0.04</v>
      </c>
      <c r="E265" s="74">
        <f t="shared" si="44"/>
        <v>2.5000000000000001E-2</v>
      </c>
      <c r="F265" s="74">
        <f t="shared" si="47"/>
        <v>2.5000000000000001E-2</v>
      </c>
      <c r="G265" s="159"/>
      <c r="H265" s="159"/>
      <c r="I265" s="159"/>
      <c r="J265" s="159"/>
      <c r="K265" s="159"/>
      <c r="L265" s="159"/>
      <c r="M265" s="74">
        <f ca="1">INDEX($C265:$L265,MATCH(IP_Schedule!$O$71,Market_Growth_List,0))</f>
        <v>2.5000000000000001E-2</v>
      </c>
    </row>
    <row r="266" spans="1:13">
      <c r="A266" s="61"/>
    </row>
    <row r="267" spans="1:13">
      <c r="A267" s="61">
        <f>MAX($A$1:A266)+1</f>
        <v>16</v>
      </c>
      <c r="B267" s="17" t="s">
        <v>292</v>
      </c>
      <c r="C267" s="18"/>
      <c r="D267" s="18"/>
      <c r="E267" s="18"/>
      <c r="F267" s="18"/>
      <c r="G267" s="18"/>
      <c r="H267" s="18"/>
      <c r="I267" s="18"/>
      <c r="J267" s="18"/>
      <c r="K267" s="18"/>
      <c r="L267" s="18"/>
      <c r="M267" s="18"/>
    </row>
    <row r="268" spans="1:13">
      <c r="A268" s="61"/>
    </row>
    <row r="269" spans="1:13">
      <c r="A269" s="61"/>
      <c r="C269" s="113" t="s">
        <v>293</v>
      </c>
      <c r="D269" s="113"/>
      <c r="E269" s="136"/>
      <c r="F269" s="136"/>
    </row>
    <row r="270" spans="1:13">
      <c r="A270" s="61"/>
      <c r="C270" s="109" t="s">
        <v>294</v>
      </c>
      <c r="D270" s="109" t="s">
        <v>295</v>
      </c>
      <c r="E270" s="109" t="s">
        <v>296</v>
      </c>
      <c r="F270" s="109" t="s">
        <v>297</v>
      </c>
    </row>
    <row r="271" spans="1:13">
      <c r="B271" s="137" t="s">
        <v>298</v>
      </c>
      <c r="C271" s="156" t="s">
        <v>177</v>
      </c>
      <c r="D271" s="156" t="s">
        <v>179</v>
      </c>
      <c r="E271" s="156" t="s">
        <v>299</v>
      </c>
      <c r="F271" s="138" t="str">
        <f>C253</f>
        <v>CPI</v>
      </c>
    </row>
    <row r="272" spans="1:13">
      <c r="B272" s="137" t="s">
        <v>300</v>
      </c>
      <c r="C272" s="156" t="s">
        <v>178</v>
      </c>
      <c r="D272" s="156" t="s">
        <v>301</v>
      </c>
      <c r="E272" s="156" t="s">
        <v>302</v>
      </c>
      <c r="F272" s="138" t="str">
        <f>D253</f>
        <v>Default - Office</v>
      </c>
    </row>
    <row r="273" spans="1:6">
      <c r="B273" s="137" t="s">
        <v>303</v>
      </c>
      <c r="C273" s="156" t="s">
        <v>179</v>
      </c>
      <c r="D273" s="156" t="s">
        <v>304</v>
      </c>
      <c r="E273" s="156" t="s">
        <v>305</v>
      </c>
      <c r="F273" s="138" t="str">
        <f>E253</f>
        <v>Default - Retail</v>
      </c>
    </row>
    <row r="274" spans="1:6">
      <c r="B274" s="137" t="s">
        <v>306</v>
      </c>
      <c r="C274" s="156" t="s">
        <v>307</v>
      </c>
      <c r="D274" s="156" t="s">
        <v>308</v>
      </c>
      <c r="E274" s="156" t="s">
        <v>309</v>
      </c>
      <c r="F274" s="138" t="str">
        <f>F253</f>
        <v>Car Parking</v>
      </c>
    </row>
    <row r="275" spans="1:6">
      <c r="B275" s="137" t="s">
        <v>310</v>
      </c>
      <c r="C275" s="156" t="s">
        <v>311</v>
      </c>
      <c r="D275" s="156" t="s">
        <v>312</v>
      </c>
      <c r="E275" s="156" t="s">
        <v>313</v>
      </c>
      <c r="F275" s="138">
        <f>G253</f>
        <v>0</v>
      </c>
    </row>
    <row r="276" spans="1:6">
      <c r="B276" s="137" t="s">
        <v>314</v>
      </c>
      <c r="C276" s="156" t="s">
        <v>315</v>
      </c>
      <c r="D276" s="156" t="s">
        <v>316</v>
      </c>
      <c r="E276" s="156" t="s">
        <v>317</v>
      </c>
      <c r="F276" s="138">
        <f>H253</f>
        <v>0</v>
      </c>
    </row>
    <row r="277" spans="1:6">
      <c r="B277" s="137" t="s">
        <v>318</v>
      </c>
      <c r="C277" s="156" t="s">
        <v>319</v>
      </c>
      <c r="E277" s="156" t="s">
        <v>320</v>
      </c>
      <c r="F277" s="138">
        <f>I253</f>
        <v>0</v>
      </c>
    </row>
    <row r="278" spans="1:6">
      <c r="B278" s="137" t="s">
        <v>321</v>
      </c>
      <c r="C278" s="156" t="s">
        <v>322</v>
      </c>
      <c r="E278" s="156" t="s">
        <v>323</v>
      </c>
      <c r="F278" s="138">
        <f>J253</f>
        <v>0</v>
      </c>
    </row>
    <row r="279" spans="1:6">
      <c r="B279" s="137" t="s">
        <v>324</v>
      </c>
      <c r="C279" s="156" t="s">
        <v>301</v>
      </c>
      <c r="E279" s="156" t="s">
        <v>325</v>
      </c>
      <c r="F279" s="138">
        <f>K253</f>
        <v>0</v>
      </c>
    </row>
    <row r="280" spans="1:6">
      <c r="B280" s="137" t="s">
        <v>326</v>
      </c>
      <c r="C280" s="156" t="s">
        <v>327</v>
      </c>
      <c r="E280" s="156" t="s">
        <v>328</v>
      </c>
      <c r="F280" s="138">
        <f>L253</f>
        <v>0</v>
      </c>
    </row>
    <row r="281" spans="1:6">
      <c r="B281" s="137" t="s">
        <v>329</v>
      </c>
      <c r="C281" s="156" t="s">
        <v>330</v>
      </c>
      <c r="E281" s="156" t="s">
        <v>331</v>
      </c>
      <c r="F281" s="139"/>
    </row>
    <row r="282" spans="1:6">
      <c r="B282" s="137" t="s">
        <v>332</v>
      </c>
      <c r="C282" s="156" t="s">
        <v>333</v>
      </c>
      <c r="E282" s="156" t="s">
        <v>334</v>
      </c>
      <c r="F282" s="139"/>
    </row>
    <row r="283" spans="1:6">
      <c r="B283" s="137" t="s">
        <v>335</v>
      </c>
      <c r="C283" s="156" t="s">
        <v>336</v>
      </c>
      <c r="E283" s="156" t="s">
        <v>337</v>
      </c>
      <c r="F283" s="139"/>
    </row>
    <row r="284" spans="1:6">
      <c r="B284" s="137" t="s">
        <v>338</v>
      </c>
      <c r="C284" s="156" t="s">
        <v>339</v>
      </c>
      <c r="E284" s="156" t="s">
        <v>340</v>
      </c>
      <c r="F284" s="139"/>
    </row>
    <row r="285" spans="1:6">
      <c r="B285" s="137" t="s">
        <v>341</v>
      </c>
      <c r="C285" s="156"/>
      <c r="E285" s="156" t="s">
        <v>342</v>
      </c>
      <c r="F285" s="139"/>
    </row>
    <row r="286" spans="1:6" ht="14.4" thickBot="1">
      <c r="A286" s="61"/>
    </row>
    <row r="287" spans="1:6">
      <c r="A287" s="61"/>
      <c r="B287" s="140"/>
    </row>
    <row r="288" spans="1:6">
      <c r="A288" s="61"/>
      <c r="B288" s="141"/>
    </row>
    <row r="289" spans="1:2">
      <c r="A289" s="61"/>
      <c r="B289" s="141"/>
    </row>
    <row r="290" spans="1:2">
      <c r="A290" s="61"/>
      <c r="B290" s="141"/>
    </row>
    <row r="291" spans="1:2">
      <c r="A291" s="61"/>
      <c r="B291" s="141"/>
    </row>
    <row r="292" spans="1:2">
      <c r="A292" s="61"/>
      <c r="B292" s="141"/>
    </row>
    <row r="293" spans="1:2">
      <c r="A293" s="61"/>
      <c r="B293" s="141"/>
    </row>
    <row r="294" spans="1:2">
      <c r="A294" s="61"/>
      <c r="B294" s="141"/>
    </row>
    <row r="295" spans="1:2">
      <c r="A295" s="61"/>
      <c r="B295" s="141"/>
    </row>
    <row r="296" spans="1:2">
      <c r="A296" s="61"/>
      <c r="B296" s="141"/>
    </row>
    <row r="297" spans="1:2">
      <c r="A297" s="61"/>
      <c r="B297" s="141"/>
    </row>
    <row r="298" spans="1:2">
      <c r="A298" s="61"/>
      <c r="B298" s="141"/>
    </row>
    <row r="299" spans="1:2">
      <c r="A299" s="61"/>
      <c r="B299" s="141"/>
    </row>
    <row r="300" spans="1:2">
      <c r="A300" s="61"/>
      <c r="B300" s="141"/>
    </row>
    <row r="301" spans="1:2">
      <c r="A301" s="61"/>
      <c r="B301" s="141"/>
    </row>
    <row r="302" spans="1:2">
      <c r="A302" s="61"/>
      <c r="B302" s="141"/>
    </row>
    <row r="303" spans="1:2">
      <c r="A303" s="61"/>
      <c r="B303" s="141"/>
    </row>
    <row r="304" spans="1:2">
      <c r="A304" s="61"/>
      <c r="B304" s="142"/>
    </row>
    <row r="305" spans="1:2" ht="14.4" thickBot="1">
      <c r="A305" s="61"/>
      <c r="B305" s="143" t="s">
        <v>343</v>
      </c>
    </row>
    <row r="306" spans="1:2">
      <c r="A306" s="61"/>
    </row>
    <row r="307" spans="1:2">
      <c r="A307" s="61"/>
    </row>
    <row r="308" spans="1:2">
      <c r="A308" s="61"/>
    </row>
    <row r="309" spans="1:2">
      <c r="A309" s="61"/>
    </row>
    <row r="310" spans="1:2">
      <c r="A310" s="61"/>
    </row>
    <row r="311" spans="1:2">
      <c r="A311" s="61"/>
    </row>
    <row r="312" spans="1:2">
      <c r="A312" s="61"/>
    </row>
    <row r="313" spans="1:2">
      <c r="A313" s="61"/>
    </row>
  </sheetData>
  <phoneticPr fontId="0" type="noConversion"/>
  <conditionalFormatting sqref="C154:H154 C143:H143 C145:H145 C157:H157 C131:H136 C147:H149">
    <cfRule type="expression" dxfId="81" priority="6" stopIfTrue="1">
      <formula>C$130=0</formula>
    </cfRule>
  </conditionalFormatting>
  <conditionalFormatting sqref="C137:H137">
    <cfRule type="expression" dxfId="80" priority="10" stopIfTrue="1">
      <formula>OR(C$130=0,C$135="No"=FALSE)</formula>
    </cfRule>
  </conditionalFormatting>
  <conditionalFormatting sqref="C138:H138">
    <cfRule type="expression" dxfId="79" priority="11" stopIfTrue="1">
      <formula>OR(C$130=0,C$136="Fixed-term"=FALSE)</formula>
    </cfRule>
  </conditionalFormatting>
  <conditionalFormatting sqref="B185:B186">
    <cfRule type="expression" dxfId="78" priority="12" stopIfTrue="1">
      <formula>COUNTIF(C183:C184,"On")=2</formula>
    </cfRule>
  </conditionalFormatting>
  <conditionalFormatting sqref="C144:H144">
    <cfRule type="expression" dxfId="77" priority="13" stopIfTrue="1">
      <formula>OR(C$130=0,C136="Fixed-term")</formula>
    </cfRule>
  </conditionalFormatting>
  <conditionalFormatting sqref="C153:H153">
    <cfRule type="expression" dxfId="76" priority="14" stopIfTrue="1">
      <formula>OR(C$130=0,C136="Perpetuity")</formula>
    </cfRule>
  </conditionalFormatting>
  <conditionalFormatting sqref="H212:H223 H233:H244 J212:J223 J233:J244">
    <cfRule type="expression" dxfId="75" priority="16" stopIfTrue="1">
      <formula>$C$99="Effective"</formula>
    </cfRule>
  </conditionalFormatting>
  <conditionalFormatting sqref="I170:I180">
    <cfRule type="expression" dxfId="74" priority="17" stopIfTrue="1">
      <formula>$C$167="Off"</formula>
    </cfRule>
  </conditionalFormatting>
  <conditionalFormatting sqref="C155:H155">
    <cfRule type="expression" dxfId="73" priority="19" stopIfTrue="1">
      <formula>OR(C$130=0,C136="Fixed-Term")</formula>
    </cfRule>
  </conditionalFormatting>
  <conditionalFormatting sqref="C141:H141">
    <cfRule type="expression" dxfId="72" priority="2">
      <formula>""</formula>
    </cfRule>
  </conditionalFormatting>
  <conditionalFormatting sqref="C132">
    <cfRule type="expression" dxfId="71" priority="1" stopIfTrue="1">
      <formula>C$130=0</formula>
    </cfRule>
  </conditionalFormatting>
  <dataValidations disablePrompts="1" xWindow="404" yWindow="387" count="16">
    <dataValidation type="list" allowBlank="1" showInputMessage="1" showErrorMessage="1" sqref="C183:C184 C129:H129 C163:C167" xr:uid="{00000000-0002-0000-0300-000000000000}">
      <formula1>"On, Off"</formula1>
    </dataValidation>
    <dataValidation type="list" allowBlank="1" showInputMessage="1" showErrorMessage="1" sqref="C157:H157" xr:uid="{00000000-0002-0000-0300-000001000000}">
      <formula1>List_Growth_Rates</formula1>
    </dataValidation>
    <dataValidation type="list" allowBlank="1" showInputMessage="1" showErrorMessage="1" sqref="C135:H135 C59:M59" xr:uid="{00000000-0002-0000-0300-000002000000}">
      <formula1>"Yes,No"</formula1>
    </dataValidation>
    <dataValidation type="list" allowBlank="1" showInputMessage="1" showErrorMessage="1" sqref="C131:H131" xr:uid="{00000000-0002-0000-0300-000003000000}">
      <formula1>List_Other</formula1>
    </dataValidation>
    <dataValidation type="list" allowBlank="1" showInputMessage="1" showErrorMessage="1" sqref="C136:H136" xr:uid="{00000000-0002-0000-0300-000004000000}">
      <formula1>"Fixed-term, Perpetuity"</formula1>
    </dataValidation>
    <dataValidation allowBlank="1" showDropDown="1" showInputMessage="1" showErrorMessage="1" sqref="C114" xr:uid="{00000000-0002-0000-0300-000005000000}"/>
    <dataValidation type="list" allowBlank="1" showInputMessage="1" showErrorMessage="1" sqref="C107" xr:uid="{00000000-0002-0000-0300-000006000000}">
      <formula1>"Yes, No"</formula1>
    </dataValidation>
    <dataValidation type="whole" allowBlank="1" showErrorMessage="1" error="Enter a whole number between 3 and 10" sqref="M56" xr:uid="{00000000-0002-0000-0300-000007000000}">
      <formula1>3</formula1>
      <formula2>10</formula2>
    </dataValidation>
    <dataValidation type="decimal" allowBlank="1" showInputMessage="1" showErrorMessage="1" sqref="M60" xr:uid="{00000000-0002-0000-0300-000008000000}">
      <formula1>0</formula1>
      <formula2>1</formula2>
    </dataValidation>
    <dataValidation type="whole" allowBlank="1" showInputMessage="1" showErrorMessage="1" sqref="M57" xr:uid="{00000000-0002-0000-0300-000009000000}">
      <formula1>0</formula1>
      <formula2>5</formula2>
    </dataValidation>
    <dataValidation type="list" allowBlank="1" showErrorMessage="1" sqref="C57:L57" xr:uid="{00000000-0002-0000-0300-00000A000000}">
      <formula1>"None,1,2,3,4,5"</formula1>
    </dataValidation>
    <dataValidation showInputMessage="1" showErrorMessage="1" sqref="C45:D47" xr:uid="{00000000-0002-0000-0300-00000B000000}"/>
    <dataValidation type="list" allowBlank="1" showInputMessage="1" showErrorMessage="1" sqref="C21" xr:uid="{00000000-0002-0000-0300-00000C000000}">
      <formula1>"Office, Industrial"</formula1>
    </dataValidation>
    <dataValidation type="list" allowBlank="1" showInputMessage="1" showErrorMessage="1" sqref="C22" xr:uid="{00000000-0002-0000-0300-00000D000000}">
      <formula1>"""A"" Grade, ""B"" Grade, ""C"" Grade, N/A"</formula1>
    </dataValidation>
    <dataValidation type="list" allowBlank="1" showInputMessage="1" showErrorMessage="1" sqref="C10" xr:uid="{00000000-0002-0000-0300-00000E000000}">
      <formula1>"Valuation, Sale Analysis"</formula1>
    </dataValidation>
    <dataValidation type="list" allowBlank="1" showInputMessage="1" showErrorMessage="1" sqref="C55:L55" xr:uid="{00000000-0002-0000-0300-00000F000000}">
      <formula1>List_Use</formula1>
    </dataValidation>
  </dataValidations>
  <hyperlinks>
    <hyperlink ref="B131" location="List_Other" display="Type Of Income (Change List)" xr:uid="{00000000-0004-0000-0300-000000000000}"/>
  </hyperlinks>
  <pageMargins left="0.74803149606299213" right="0.74803149606299213" top="0.98425196850393704" bottom="0.98425196850393704" header="0.51181102362204722" footer="0.51181102362204722"/>
  <pageSetup paperSize="9" scale="65" orientation="landscape" r:id="rId1"/>
  <headerFooter alignWithMargins="0"/>
  <drawing r:id="rId2"/>
  <legacyDrawing r:id="rId3"/>
  <controls>
    <mc:AlternateContent xmlns:mc="http://schemas.openxmlformats.org/markup-compatibility/2006">
      <mc:Choice Requires="x14">
        <control shapeId="1759" r:id="rId4" name="CommandButton1">
          <controlPr defaultSize="0" autoLine="0" autoPict="0" r:id="rId5">
            <anchor moveWithCells="1" sizeWithCells="1">
              <from>
                <xdr:col>2</xdr:col>
                <xdr:colOff>15240</xdr:colOff>
                <xdr:row>33</xdr:row>
                <xdr:rowOff>15240</xdr:rowOff>
              </from>
              <to>
                <xdr:col>3</xdr:col>
                <xdr:colOff>0</xdr:colOff>
                <xdr:row>34</xdr:row>
                <xdr:rowOff>0</xdr:rowOff>
              </to>
            </anchor>
          </controlPr>
        </control>
      </mc:Choice>
      <mc:Fallback>
        <control shapeId="1759" r:id="rId4" name="CommandButton1"/>
      </mc:Fallback>
    </mc:AlternateContent>
    <mc:AlternateContent xmlns:mc="http://schemas.openxmlformats.org/markup-compatibility/2006">
      <mc:Choice Requires="x14">
        <control shapeId="49471" r:id="rId6" name="CommandButton2">
          <controlPr defaultSize="0" autoLine="0" r:id="rId7">
            <anchor moveWithCells="1" sizeWithCells="1">
              <from>
                <xdr:col>2</xdr:col>
                <xdr:colOff>15240</xdr:colOff>
                <xdr:row>34</xdr:row>
                <xdr:rowOff>15240</xdr:rowOff>
              </from>
              <to>
                <xdr:col>3</xdr:col>
                <xdr:colOff>0</xdr:colOff>
                <xdr:row>35</xdr:row>
                <xdr:rowOff>0</xdr:rowOff>
              </to>
            </anchor>
          </controlPr>
        </control>
      </mc:Choice>
      <mc:Fallback>
        <control shapeId="49471" r:id="rId6" name="CommandButton2"/>
      </mc:Fallback>
    </mc:AlternateContent>
    <mc:AlternateContent xmlns:mc="http://schemas.openxmlformats.org/markup-compatibility/2006">
      <mc:Choice Requires="x14">
        <control shapeId="50037" r:id="rId8" name="Button 1909">
          <controlPr defaultSize="0" print="0" autoFill="0" autoPict="0" macro="[0]!UnProtect">
            <anchor moveWithCells="1" sizeWithCells="1">
              <from>
                <xdr:col>2</xdr:col>
                <xdr:colOff>15240</xdr:colOff>
                <xdr:row>36</xdr:row>
                <xdr:rowOff>0</xdr:rowOff>
              </from>
              <to>
                <xdr:col>3</xdr:col>
                <xdr:colOff>0</xdr:colOff>
                <xdr:row>37</xdr:row>
                <xdr:rowOff>0</xdr:rowOff>
              </to>
            </anchor>
          </controlPr>
        </control>
      </mc:Choice>
    </mc:AlternateContent>
    <mc:AlternateContent xmlns:mc="http://schemas.openxmlformats.org/markup-compatibility/2006">
      <mc:Choice Requires="x14">
        <control shapeId="50038" r:id="rId9" name="Button 1910">
          <controlPr defaultSize="0" print="0" autoFill="0" autoPict="0" macro="[0]!Protect">
            <anchor moveWithCells="1" sizeWithCells="1">
              <from>
                <xdr:col>2</xdr:col>
                <xdr:colOff>15240</xdr:colOff>
                <xdr:row>35</xdr:row>
                <xdr:rowOff>15240</xdr:rowOff>
              </from>
              <to>
                <xdr:col>3</xdr:col>
                <xdr:colOff>0</xdr:colOff>
                <xdr:row>36</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FF66"/>
  </sheetPr>
  <dimension ref="A1:JA952"/>
  <sheetViews>
    <sheetView showGridLines="0" zoomScaleNormal="100" workbookViewId="0">
      <pane xSplit="3" ySplit="16" topLeftCell="D17" activePane="bottomRight" state="frozen"/>
      <selection pane="topRight"/>
      <selection pane="bottomLeft"/>
      <selection pane="bottomRight" activeCell="B2" sqref="B2"/>
    </sheetView>
  </sheetViews>
  <sheetFormatPr defaultColWidth="0" defaultRowHeight="13.8" zeroHeight="1"/>
  <cols>
    <col min="1" max="1" width="1.77734375" style="13" customWidth="1"/>
    <col min="2" max="2" width="4.44140625" style="13" customWidth="1"/>
    <col min="3" max="3" width="39.77734375" style="13" customWidth="1"/>
    <col min="4" max="4" width="0.77734375" style="13" customWidth="1"/>
    <col min="5" max="5" width="26.21875" style="13" customWidth="1"/>
    <col min="6" max="6" width="38.21875" style="13" customWidth="1"/>
    <col min="7" max="7" width="11.21875" style="13" customWidth="1"/>
    <col min="8" max="8" width="0.77734375" style="13" customWidth="1"/>
    <col min="9" max="9" width="6.77734375" style="13" customWidth="1"/>
    <col min="10" max="10" width="13.5546875" style="13" customWidth="1"/>
    <col min="11" max="11" width="16.21875" style="13" customWidth="1"/>
    <col min="12" max="12" width="12.21875" style="13" customWidth="1"/>
    <col min="13" max="14" width="14.5546875" style="13" customWidth="1"/>
    <col min="15" max="15" width="14.21875" style="13" customWidth="1"/>
    <col min="16" max="16" width="0.77734375" style="13" customWidth="1"/>
    <col min="17" max="17" width="9.21875" style="13" customWidth="1"/>
    <col min="18" max="18" width="23.44140625" style="13" customWidth="1"/>
    <col min="19" max="19" width="10.5546875" style="13" customWidth="1"/>
    <col min="20" max="21" width="10.77734375" style="13" customWidth="1"/>
    <col min="22" max="22" width="10.5546875" style="13" bestFit="1" customWidth="1"/>
    <col min="23" max="23" width="11.44140625" style="13" customWidth="1"/>
    <col min="24" max="25" width="14" style="13" customWidth="1"/>
    <col min="26" max="26" width="0.77734375" style="13" customWidth="1"/>
    <col min="27" max="27" width="11.44140625" style="13" customWidth="1"/>
    <col min="28" max="28" width="8.21875" style="13" customWidth="1"/>
    <col min="29" max="29" width="9.44140625" style="13" bestFit="1" customWidth="1"/>
    <col min="30" max="30" width="11.44140625" style="13" customWidth="1"/>
    <col min="31" max="31" width="12.5546875" style="13" customWidth="1"/>
    <col min="32" max="33" width="14.5546875" style="13" customWidth="1"/>
    <col min="34" max="34" width="0.77734375" style="13" customWidth="1"/>
    <col min="35" max="35" width="10.77734375" style="13" customWidth="1"/>
    <col min="36" max="36" width="8" style="13" customWidth="1"/>
    <col min="37" max="37" width="9.77734375" style="13" customWidth="1"/>
    <col min="38" max="38" width="11.21875" style="13" customWidth="1"/>
    <col min="39" max="39" width="12.5546875" style="13" customWidth="1"/>
    <col min="40" max="40" width="0.77734375" style="13" customWidth="1"/>
    <col min="41" max="41" width="9.21875" style="13" customWidth="1"/>
    <col min="42" max="42" width="11.44140625" style="13" customWidth="1"/>
    <col min="43" max="43" width="12.44140625" style="13" bestFit="1" customWidth="1"/>
    <col min="44" max="44" width="12.21875" style="13" customWidth="1"/>
    <col min="45" max="46" width="12.77734375" style="13" customWidth="1"/>
    <col min="47" max="47" width="0.77734375" style="13" customWidth="1"/>
    <col min="48" max="48" width="9" style="13" customWidth="1"/>
    <col min="49" max="49" width="12.5546875" style="13" customWidth="1"/>
    <col min="50" max="50" width="9.77734375" style="13" customWidth="1"/>
    <col min="51" max="51" width="9.21875" style="13" customWidth="1"/>
    <col min="52" max="52" width="0.77734375" style="13" customWidth="1"/>
    <col min="53" max="58" width="12.21875" style="13" customWidth="1"/>
    <col min="59" max="60" width="8.21875" style="13" customWidth="1"/>
    <col min="61" max="61" width="1" style="13" customWidth="1"/>
    <col min="62" max="63" width="12.21875" style="13" customWidth="1"/>
    <col min="64" max="64" width="13.5546875" style="13" customWidth="1"/>
    <col min="65" max="65" width="12.21875" style="13" customWidth="1"/>
    <col min="66" max="66" width="1.21875" style="13" customWidth="1"/>
    <col min="67" max="67" width="12.21875" style="13" customWidth="1"/>
    <col min="68" max="68" width="19.44140625" style="13" customWidth="1"/>
    <col min="69" max="69" width="1" style="13" customWidth="1"/>
    <col min="70" max="72" width="14.77734375" style="13" customWidth="1"/>
    <col min="73" max="73" width="12.21875" style="13" customWidth="1"/>
    <col min="74" max="74" width="0.77734375" style="13" customWidth="1"/>
    <col min="75" max="76" width="15" style="13" customWidth="1"/>
    <col min="77" max="77" width="14.77734375" style="13" customWidth="1"/>
    <col min="78" max="78" width="12.21875" style="13" customWidth="1"/>
    <col min="79" max="79" width="0.77734375" style="13" customWidth="1"/>
    <col min="80" max="91" width="4.44140625" style="13" customWidth="1"/>
    <col min="92" max="92" width="0.77734375" style="13" customWidth="1"/>
    <col min="93" max="104" width="8.77734375" style="13" customWidth="1"/>
    <col min="105" max="105" width="0.77734375" style="13" customWidth="1"/>
    <col min="106" max="117" width="3.77734375" style="13" customWidth="1"/>
    <col min="118" max="118" width="0.77734375" style="13" customWidth="1"/>
    <col min="119" max="119" width="7.21875" style="13" customWidth="1"/>
    <col min="120" max="128" width="8.21875" style="13" customWidth="1"/>
    <col min="129" max="129" width="1" style="13" customWidth="1"/>
    <col min="130" max="130" width="10" style="13" customWidth="1"/>
    <col min="131" max="139" width="9" style="13" customWidth="1"/>
    <col min="140" max="140" width="1" style="13" customWidth="1"/>
    <col min="141" max="141" width="10.21875" style="13" customWidth="1"/>
    <col min="142" max="142" width="10.21875" style="13" bestFit="1" customWidth="1"/>
    <col min="143" max="143" width="11" style="13" customWidth="1"/>
    <col min="144" max="145" width="10.21875" style="13" bestFit="1" customWidth="1"/>
    <col min="146" max="146" width="11" style="13" customWidth="1"/>
    <col min="147" max="147" width="10.77734375" style="13" customWidth="1"/>
    <col min="148" max="148" width="10.21875" style="13" bestFit="1" customWidth="1"/>
    <col min="149" max="149" width="10" style="13" bestFit="1" customWidth="1"/>
    <col min="150" max="150" width="10.21875" style="13" bestFit="1" customWidth="1"/>
    <col min="151" max="151" width="1" style="13" customWidth="1"/>
    <col min="152" max="153" width="10.77734375" style="13" customWidth="1"/>
    <col min="154" max="154" width="13.21875" style="13" customWidth="1"/>
    <col min="155" max="155" width="12.21875" style="13" customWidth="1"/>
    <col min="156" max="157" width="12.44140625" style="13" customWidth="1"/>
    <col min="158" max="158" width="14.44140625" style="13" customWidth="1"/>
    <col min="159" max="159" width="1" style="13" customWidth="1"/>
    <col min="160" max="160" width="12.5546875" style="13" customWidth="1"/>
    <col min="161" max="161" width="11.44140625" style="13" customWidth="1"/>
    <col min="162" max="162" width="9.5546875" style="13" customWidth="1"/>
    <col min="163" max="163" width="12" style="13" bestFit="1" customWidth="1"/>
    <col min="164" max="164" width="13" style="13" customWidth="1"/>
    <col min="165" max="165" width="11.44140625" style="13" customWidth="1"/>
    <col min="166" max="166" width="1" style="13" customWidth="1"/>
    <col min="167" max="167" width="12.77734375" style="13" customWidth="1"/>
    <col min="168" max="168" width="12" style="13" customWidth="1"/>
    <col min="169" max="169" width="15.21875" style="13" customWidth="1"/>
    <col min="170" max="170" width="13.21875" style="13" customWidth="1"/>
    <col min="171" max="171" width="13.77734375" style="13" customWidth="1"/>
    <col min="172" max="172" width="13" style="13" customWidth="1"/>
    <col min="173" max="173" width="1.21875" style="13" customWidth="1"/>
    <col min="174" max="174" width="12.5546875" style="13" customWidth="1"/>
    <col min="175" max="178" width="13.21875" style="13" customWidth="1"/>
    <col min="179" max="179" width="12.77734375" style="13" customWidth="1"/>
    <col min="180" max="181" width="13.77734375" style="13" customWidth="1"/>
    <col min="182" max="182" width="13" style="13" customWidth="1"/>
    <col min="183" max="183" width="1.21875" style="13" customWidth="1"/>
    <col min="184" max="184" width="15" style="13" customWidth="1"/>
    <col min="185" max="186" width="7.77734375" style="13" customWidth="1"/>
    <col min="187" max="188" width="16.5546875" style="13" customWidth="1"/>
    <col min="189" max="189" width="13.77734375" style="13" customWidth="1"/>
    <col min="190" max="190" width="15.21875" style="13" customWidth="1"/>
    <col min="191" max="191" width="1" style="13" customWidth="1"/>
    <col min="192" max="193" width="13" style="13" customWidth="1"/>
    <col min="194" max="194" width="15.44140625" style="13" customWidth="1"/>
    <col min="195" max="197" width="13" style="13" customWidth="1"/>
    <col min="198" max="198" width="1" style="13" customWidth="1"/>
    <col min="199" max="199" width="10.77734375" style="13" customWidth="1"/>
    <col min="200" max="209" width="14.44140625" style="13" customWidth="1"/>
    <col min="210" max="210" width="1" style="13" customWidth="1"/>
    <col min="211" max="221" width="14.21875" style="13" customWidth="1"/>
    <col min="222" max="222" width="1" style="13" customWidth="1"/>
    <col min="223" max="223" width="10.77734375" style="13" customWidth="1"/>
    <col min="224" max="232" width="8.77734375" style="13" customWidth="1"/>
    <col min="233" max="233" width="30.44140625" style="13" customWidth="1"/>
    <col min="234" max="234" width="1.21875" style="13" customWidth="1"/>
    <col min="235" max="235" width="17.44140625" style="13" customWidth="1"/>
    <col min="236" max="236" width="13" style="13" customWidth="1"/>
    <col min="237" max="237" width="1" style="13" customWidth="1"/>
    <col min="238" max="252" width="10.21875" style="13" customWidth="1"/>
    <col min="253" max="253" width="2.21875" style="13" customWidth="1"/>
    <col min="254" max="16384" width="10.21875" style="13" hidden="1"/>
  </cols>
  <sheetData>
    <row r="1" spans="2:261" ht="9" customHeight="1"/>
    <row r="2" spans="2:261" ht="17.25" customHeight="1">
      <c r="B2" s="617" t="s">
        <v>1200</v>
      </c>
      <c r="C2" s="367"/>
      <c r="D2" s="614"/>
      <c r="E2" s="367"/>
      <c r="F2" s="614"/>
      <c r="G2" s="367"/>
      <c r="H2" s="614"/>
      <c r="I2" s="367"/>
      <c r="J2" s="614"/>
      <c r="K2" s="614"/>
      <c r="L2" s="367"/>
      <c r="M2" s="614"/>
      <c r="N2" s="614"/>
      <c r="O2" s="367"/>
      <c r="P2" s="614"/>
      <c r="Q2" s="367"/>
      <c r="R2" s="614"/>
      <c r="S2" s="367"/>
      <c r="T2" s="614"/>
      <c r="U2" s="367"/>
      <c r="V2" s="614"/>
      <c r="W2" s="614"/>
      <c r="X2" s="367"/>
      <c r="Y2" s="614"/>
      <c r="Z2" s="367"/>
      <c r="AA2" s="614"/>
      <c r="AB2" s="367"/>
      <c r="AC2" s="614"/>
      <c r="AD2" s="367"/>
      <c r="AE2" s="614"/>
      <c r="AF2" s="367"/>
      <c r="AG2" s="614"/>
      <c r="AH2" s="614"/>
      <c r="AI2" s="367"/>
      <c r="AJ2" s="614"/>
      <c r="AK2" s="367"/>
      <c r="AL2" s="614"/>
      <c r="AM2" s="367"/>
      <c r="AN2" s="614"/>
      <c r="AO2" s="367"/>
      <c r="AP2" s="614"/>
      <c r="AQ2" s="614"/>
      <c r="AR2" s="367"/>
      <c r="AS2" s="614"/>
      <c r="AT2" s="367"/>
      <c r="AU2" s="614"/>
      <c r="AV2" s="367"/>
      <c r="AW2" s="614"/>
      <c r="AX2" s="367"/>
      <c r="AY2" s="614"/>
      <c r="AZ2" s="367"/>
      <c r="BA2" s="614"/>
      <c r="BB2" s="614"/>
      <c r="BC2" s="367"/>
      <c r="BD2" s="614"/>
      <c r="BE2" s="367"/>
      <c r="BF2" s="614"/>
      <c r="BG2" s="367"/>
      <c r="BH2" s="614"/>
      <c r="BI2" s="367"/>
      <c r="BJ2" s="614"/>
      <c r="BK2" s="614"/>
      <c r="BL2" s="367"/>
      <c r="BM2" s="614"/>
      <c r="BN2" s="614"/>
      <c r="BO2" s="614"/>
      <c r="BP2" s="614"/>
      <c r="BQ2" s="367"/>
      <c r="BR2" s="614"/>
      <c r="BS2" s="367"/>
      <c r="BT2" s="614"/>
      <c r="BU2" s="367"/>
      <c r="BV2" s="614"/>
      <c r="BW2" s="367"/>
      <c r="BX2" s="614"/>
      <c r="BY2" s="614"/>
      <c r="BZ2" s="367"/>
      <c r="CA2" s="614"/>
      <c r="CB2" s="367"/>
      <c r="CC2" s="614"/>
      <c r="CD2" s="367"/>
      <c r="CE2" s="614"/>
      <c r="CF2" s="367"/>
      <c r="CG2" s="614"/>
      <c r="CH2" s="367"/>
      <c r="CI2" s="614"/>
      <c r="CJ2" s="367"/>
      <c r="CK2" s="614"/>
      <c r="CL2" s="614"/>
      <c r="CM2" s="367"/>
      <c r="CN2" s="614"/>
      <c r="CO2" s="367"/>
      <c r="CP2" s="614"/>
      <c r="CQ2" s="367"/>
      <c r="CR2" s="614"/>
      <c r="CS2" s="367"/>
      <c r="CT2" s="614"/>
      <c r="CU2" s="614"/>
      <c r="CV2" s="367"/>
      <c r="CW2" s="614"/>
      <c r="CX2" s="367"/>
      <c r="CY2" s="614"/>
      <c r="CZ2" s="367"/>
      <c r="DA2" s="614"/>
      <c r="DB2" s="367"/>
      <c r="DC2" s="614"/>
      <c r="DD2" s="367"/>
      <c r="DE2" s="614"/>
      <c r="DF2" s="614"/>
      <c r="DG2" s="367"/>
      <c r="DH2" s="614"/>
      <c r="DI2" s="367"/>
      <c r="DJ2" s="614"/>
      <c r="DK2" s="367"/>
      <c r="DL2" s="614"/>
      <c r="DM2" s="367"/>
      <c r="DN2" s="614"/>
      <c r="DO2" s="614"/>
      <c r="DP2" s="367"/>
      <c r="DQ2" s="614"/>
      <c r="DR2" s="367"/>
      <c r="DS2" s="614"/>
      <c r="DT2" s="367"/>
      <c r="DU2" s="614"/>
      <c r="DV2" s="367"/>
      <c r="DW2" s="614"/>
      <c r="DX2" s="367"/>
      <c r="DY2" s="614"/>
      <c r="DZ2" s="614"/>
      <c r="EA2" s="367"/>
      <c r="EB2" s="614"/>
      <c r="EC2" s="367"/>
      <c r="ED2" s="614"/>
      <c r="EE2" s="367"/>
      <c r="EF2" s="614"/>
      <c r="EG2" s="367"/>
      <c r="EH2" s="614"/>
      <c r="EI2" s="614"/>
      <c r="EJ2" s="367"/>
      <c r="EK2" s="614"/>
      <c r="EL2" s="367"/>
      <c r="EM2" s="614"/>
      <c r="EN2" s="367"/>
      <c r="EO2" s="614"/>
      <c r="EP2" s="367"/>
      <c r="EQ2" s="614"/>
      <c r="ER2" s="367"/>
      <c r="ES2" s="614"/>
      <c r="ET2" s="614"/>
      <c r="EU2" s="367"/>
      <c r="EV2" s="614"/>
      <c r="EW2" s="367"/>
      <c r="EX2" s="614"/>
      <c r="EY2" s="367"/>
      <c r="EZ2" s="614"/>
      <c r="FA2" s="367"/>
      <c r="FB2" s="614"/>
      <c r="FC2" s="614"/>
      <c r="FD2" s="367"/>
      <c r="FE2" s="614"/>
      <c r="FF2" s="367"/>
      <c r="FG2" s="614"/>
      <c r="FH2" s="367"/>
      <c r="FI2" s="614"/>
      <c r="FJ2" s="367"/>
      <c r="FK2" s="614"/>
      <c r="FL2" s="367"/>
      <c r="FM2" s="614"/>
      <c r="FN2" s="614"/>
      <c r="FO2" s="367"/>
      <c r="FP2" s="614"/>
      <c r="FQ2" s="367"/>
      <c r="FR2" s="614"/>
      <c r="FS2" s="367"/>
      <c r="FT2" s="614"/>
      <c r="FU2" s="367"/>
      <c r="FV2" s="614"/>
      <c r="FW2" s="614"/>
      <c r="FX2" s="367"/>
      <c r="FY2" s="614"/>
      <c r="FZ2" s="367"/>
      <c r="GA2" s="614"/>
      <c r="GB2" s="367"/>
      <c r="GC2" s="614"/>
      <c r="GD2" s="367"/>
      <c r="GE2" s="614"/>
      <c r="GF2" s="367"/>
      <c r="GG2" s="614"/>
      <c r="GH2" s="614"/>
      <c r="GI2" s="367"/>
      <c r="GJ2" s="614"/>
      <c r="GK2" s="367"/>
      <c r="GL2" s="614"/>
      <c r="GM2" s="367"/>
      <c r="GN2" s="614"/>
      <c r="GO2" s="367"/>
      <c r="GP2" s="614"/>
      <c r="GQ2" s="614"/>
      <c r="GR2" s="367"/>
      <c r="GS2" s="614"/>
      <c r="GT2" s="367"/>
      <c r="GU2" s="614"/>
      <c r="GV2" s="367"/>
      <c r="GW2" s="614"/>
      <c r="GX2" s="367"/>
      <c r="GY2" s="614"/>
      <c r="GZ2" s="367"/>
      <c r="HA2" s="614"/>
      <c r="HB2" s="614"/>
      <c r="HC2" s="367"/>
      <c r="HD2" s="614"/>
      <c r="HE2" s="367"/>
      <c r="HF2" s="614"/>
      <c r="HG2" s="367"/>
      <c r="HH2" s="614"/>
      <c r="HI2" s="367"/>
      <c r="HJ2" s="614"/>
      <c r="HK2" s="614"/>
      <c r="HL2" s="367"/>
      <c r="HM2" s="614"/>
      <c r="HN2" s="367"/>
      <c r="HO2" s="614"/>
      <c r="HP2" s="367"/>
      <c r="HQ2" s="614"/>
      <c r="HR2" s="367"/>
      <c r="HS2" s="614"/>
      <c r="HT2" s="367"/>
      <c r="HU2" s="614"/>
      <c r="HV2" s="614"/>
      <c r="HW2" s="367"/>
      <c r="HX2" s="614"/>
      <c r="HY2" s="367"/>
      <c r="HZ2" s="614"/>
      <c r="IA2" s="367"/>
      <c r="IB2" s="614"/>
      <c r="IC2" s="367"/>
      <c r="ID2" s="614"/>
      <c r="IE2" s="614"/>
      <c r="IF2" s="367"/>
      <c r="IG2" s="614"/>
      <c r="IH2" s="367"/>
      <c r="II2" s="614"/>
      <c r="IJ2" s="367"/>
      <c r="IK2" s="614"/>
      <c r="IL2" s="367"/>
      <c r="IM2" s="614"/>
      <c r="IN2" s="367"/>
      <c r="IO2" s="614"/>
      <c r="IP2" s="614"/>
      <c r="IQ2" s="367"/>
      <c r="IR2" s="614"/>
    </row>
    <row r="3" spans="2:261">
      <c r="B3" s="13" t="str">
        <f ca="1">Project_Name &amp; ": " &amp; "Sheet " &amp; MID(CELL("Filename",IP_Schedule!E1),FIND("]",CELL("Filename",IP_Schedule!E1))+1,(LEN(CELL("Filename",IP_Schedule!E1)))-(FIND("]",CELL("Filename",IP_Schedule!E1)))+1)</f>
        <v>: Sheet IP_Schedule</v>
      </c>
      <c r="C3" s="367"/>
      <c r="E3" s="367"/>
      <c r="G3" s="367"/>
      <c r="I3" s="367"/>
      <c r="L3" s="367"/>
      <c r="O3" s="367"/>
      <c r="Q3" s="367"/>
      <c r="S3" s="367"/>
      <c r="U3" s="367"/>
      <c r="X3" s="367"/>
      <c r="Z3" s="367"/>
      <c r="AB3" s="367"/>
      <c r="AD3" s="367"/>
      <c r="AF3" s="367"/>
      <c r="AI3" s="367"/>
      <c r="AK3" s="367"/>
      <c r="AM3" s="367"/>
      <c r="AO3" s="367"/>
      <c r="AR3" s="367"/>
      <c r="AT3" s="367"/>
      <c r="AV3" s="367"/>
      <c r="AX3" s="367"/>
      <c r="AZ3" s="367"/>
      <c r="BC3" s="367"/>
      <c r="BE3" s="367"/>
      <c r="BG3" s="367"/>
      <c r="BI3" s="367"/>
      <c r="BL3" s="367"/>
      <c r="BQ3" s="367"/>
      <c r="BS3" s="367"/>
      <c r="BU3" s="367"/>
      <c r="BW3" s="367"/>
      <c r="BZ3" s="367"/>
      <c r="CB3" s="367"/>
      <c r="CD3" s="367"/>
      <c r="CF3" s="367"/>
      <c r="CH3" s="367"/>
      <c r="CJ3" s="367"/>
      <c r="CM3" s="367"/>
      <c r="CO3" s="367"/>
      <c r="CQ3" s="367"/>
      <c r="CS3" s="367"/>
      <c r="CV3" s="367"/>
      <c r="CW3"/>
      <c r="CX3"/>
      <c r="CY3"/>
      <c r="CZ3" s="367"/>
      <c r="DB3" s="367"/>
      <c r="DD3" s="367"/>
      <c r="DG3" s="367"/>
      <c r="DI3" s="367"/>
      <c r="DK3" s="367"/>
      <c r="DM3" s="367"/>
      <c r="DP3" s="367"/>
      <c r="DR3" s="367"/>
      <c r="DT3" s="367"/>
      <c r="DV3" s="367"/>
      <c r="DX3" s="367"/>
      <c r="EA3" s="367"/>
      <c r="EC3" s="367"/>
      <c r="EE3" s="367"/>
      <c r="EG3" s="367"/>
      <c r="EJ3" s="367"/>
      <c r="EL3" s="367"/>
      <c r="EN3" s="367"/>
      <c r="EP3" s="367"/>
      <c r="ER3" s="367"/>
      <c r="EU3" s="367"/>
      <c r="EW3" s="367"/>
      <c r="EY3" s="367"/>
      <c r="FA3" s="367"/>
      <c r="FD3" s="367"/>
      <c r="FF3" s="367"/>
      <c r="FH3" s="367"/>
      <c r="FJ3" s="367"/>
      <c r="FL3" s="367"/>
      <c r="FO3" s="367"/>
      <c r="FQ3" s="367"/>
      <c r="FS3" s="367"/>
      <c r="FU3" s="367"/>
      <c r="FX3" s="367"/>
      <c r="FZ3" s="367"/>
      <c r="GB3" s="367"/>
      <c r="GD3" s="367"/>
      <c r="GF3" s="367"/>
      <c r="GI3" s="367"/>
      <c r="GK3" s="367"/>
      <c r="GM3" s="367"/>
      <c r="GO3" s="367"/>
      <c r="GR3" s="367"/>
      <c r="GT3" s="367"/>
      <c r="GV3" s="367"/>
      <c r="GX3" s="367"/>
      <c r="GZ3" s="367"/>
      <c r="HC3" s="367"/>
      <c r="HE3" s="367"/>
      <c r="HG3" s="367"/>
      <c r="HI3" s="367"/>
      <c r="HL3" s="367"/>
      <c r="HN3" s="367"/>
      <c r="HP3" s="367"/>
      <c r="HR3" s="367"/>
      <c r="HT3" s="367"/>
      <c r="HW3" s="367"/>
      <c r="HY3" s="367"/>
      <c r="IA3" s="367"/>
      <c r="IC3" s="367"/>
      <c r="IF3" s="367"/>
      <c r="IH3" s="367"/>
      <c r="IJ3" s="367"/>
      <c r="IL3" s="367"/>
      <c r="IN3" s="367"/>
      <c r="IQ3" s="367"/>
    </row>
    <row r="4" spans="2:261" ht="14.4" thickBot="1">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428"/>
      <c r="AM4" s="428"/>
      <c r="AN4" s="428"/>
      <c r="AO4" s="428"/>
      <c r="AP4" s="428"/>
      <c r="AQ4" s="428"/>
      <c r="AR4" s="428"/>
      <c r="AS4" s="428"/>
      <c r="AT4" s="428"/>
      <c r="AU4" s="428"/>
      <c r="AV4" s="428"/>
      <c r="AW4" s="428"/>
      <c r="AX4" s="428"/>
      <c r="AY4" s="428"/>
      <c r="AZ4" s="428"/>
      <c r="BA4" s="428"/>
      <c r="BB4" s="428"/>
      <c r="BC4" s="428"/>
      <c r="BD4" s="428"/>
      <c r="BE4" s="428"/>
      <c r="BF4" s="428"/>
      <c r="BG4" s="428"/>
      <c r="BH4" s="428"/>
      <c r="BI4" s="428"/>
      <c r="BJ4" s="428"/>
      <c r="BK4" s="428"/>
      <c r="BL4" s="428"/>
      <c r="BM4" s="428"/>
      <c r="BN4" s="428"/>
      <c r="BO4" s="428"/>
      <c r="BP4" s="428"/>
      <c r="BQ4" s="428"/>
      <c r="BR4" s="428"/>
      <c r="BS4" s="428"/>
      <c r="BT4" s="428"/>
      <c r="BU4" s="428"/>
      <c r="BV4" s="428"/>
      <c r="BW4" s="428"/>
      <c r="BX4" s="428"/>
      <c r="BY4" s="428"/>
      <c r="BZ4" s="428"/>
      <c r="CA4" s="428"/>
      <c r="CB4" s="428"/>
      <c r="CC4" s="428"/>
      <c r="CD4" s="428"/>
      <c r="CE4" s="428"/>
      <c r="CF4" s="428"/>
      <c r="CG4" s="428"/>
      <c r="CH4" s="428"/>
      <c r="CI4" s="428"/>
      <c r="CJ4" s="428"/>
      <c r="CK4" s="428"/>
      <c r="CL4" s="428"/>
      <c r="CM4" s="428"/>
      <c r="CN4" s="428"/>
      <c r="CO4" s="428"/>
      <c r="CP4" s="428"/>
      <c r="CQ4" s="428"/>
      <c r="CR4" s="428"/>
      <c r="CS4" s="428"/>
      <c r="CT4" s="428"/>
      <c r="CU4" s="428"/>
      <c r="CV4" s="428"/>
      <c r="CW4" s="428"/>
      <c r="CX4" s="428"/>
      <c r="CY4" s="428"/>
      <c r="CZ4" s="428"/>
      <c r="DA4" s="428"/>
      <c r="DB4" s="428"/>
      <c r="DC4" s="428"/>
      <c r="DD4" s="428"/>
      <c r="DE4" s="428"/>
      <c r="DF4" s="428"/>
      <c r="DG4" s="428"/>
      <c r="DH4" s="428"/>
      <c r="DI4" s="428"/>
      <c r="DJ4" s="428"/>
      <c r="DK4" s="428"/>
      <c r="DL4" s="428"/>
      <c r="DM4" s="428"/>
      <c r="DN4" s="428"/>
      <c r="DO4" s="428"/>
      <c r="DP4" s="428"/>
      <c r="DQ4" s="428"/>
      <c r="DR4" s="428"/>
      <c r="DS4" s="428"/>
      <c r="DT4" s="428"/>
      <c r="DU4" s="428"/>
      <c r="DV4" s="428"/>
      <c r="DW4" s="428"/>
      <c r="DX4" s="428"/>
      <c r="DY4" s="428"/>
      <c r="DZ4" s="428"/>
      <c r="EA4" s="428"/>
      <c r="EB4" s="428"/>
      <c r="EC4" s="428"/>
      <c r="ED4" s="428"/>
      <c r="EE4" s="428"/>
      <c r="EF4" s="428"/>
      <c r="EG4" s="428"/>
      <c r="EH4" s="428"/>
      <c r="EI4" s="428"/>
      <c r="EJ4" s="428"/>
      <c r="EK4" s="428"/>
      <c r="EL4" s="428"/>
      <c r="EM4" s="428"/>
      <c r="EN4" s="428"/>
      <c r="EO4" s="428"/>
      <c r="EP4" s="428"/>
      <c r="EQ4" s="428"/>
      <c r="ER4" s="428"/>
      <c r="ES4" s="428"/>
      <c r="ET4" s="428"/>
      <c r="EU4" s="428"/>
      <c r="EV4" s="428"/>
      <c r="EW4" s="428"/>
      <c r="EX4" s="428"/>
      <c r="EY4" s="428"/>
      <c r="EZ4" s="428"/>
      <c r="FA4" s="428"/>
      <c r="FB4" s="428"/>
      <c r="FC4" s="428"/>
      <c r="FD4" s="428"/>
      <c r="FE4" s="428"/>
      <c r="FF4" s="428"/>
      <c r="FG4" s="428"/>
      <c r="FH4" s="428"/>
      <c r="FI4" s="428"/>
      <c r="FJ4" s="428"/>
      <c r="FK4" s="428"/>
      <c r="FL4" s="428"/>
      <c r="FM4" s="428"/>
      <c r="FN4" s="428"/>
      <c r="FO4" s="428"/>
      <c r="FP4" s="428"/>
      <c r="FQ4" s="428"/>
      <c r="FR4" s="428"/>
      <c r="FS4" s="428"/>
      <c r="FT4" s="428"/>
      <c r="FU4" s="428"/>
      <c r="FV4" s="428"/>
      <c r="FW4" s="428"/>
      <c r="FX4" s="428"/>
      <c r="FY4" s="428"/>
      <c r="FZ4" s="428"/>
      <c r="GA4" s="428"/>
      <c r="GB4" s="428"/>
      <c r="GC4" s="428"/>
      <c r="GD4" s="428"/>
      <c r="GE4" s="428"/>
      <c r="GF4" s="428"/>
      <c r="GG4" s="428"/>
      <c r="GH4" s="428"/>
      <c r="GI4" s="428"/>
      <c r="GJ4" s="428"/>
      <c r="GK4" s="428"/>
      <c r="GL4" s="428"/>
      <c r="GM4" s="428"/>
      <c r="GN4" s="428"/>
      <c r="GO4" s="428"/>
      <c r="GP4" s="428"/>
      <c r="GQ4" s="428"/>
      <c r="GR4" s="428"/>
      <c r="GS4" s="428"/>
      <c r="GT4" s="428"/>
      <c r="GU4" s="428"/>
      <c r="GV4" s="428"/>
      <c r="GW4" s="428"/>
      <c r="GX4" s="428"/>
      <c r="GY4" s="428"/>
      <c r="GZ4" s="428"/>
      <c r="HA4" s="428"/>
      <c r="HB4" s="428"/>
      <c r="HC4" s="428"/>
      <c r="HD4" s="428"/>
      <c r="HE4" s="428"/>
      <c r="HF4" s="428"/>
      <c r="HG4" s="428"/>
      <c r="HH4" s="428"/>
      <c r="HI4" s="428"/>
      <c r="HJ4" s="428"/>
      <c r="HK4" s="428"/>
      <c r="HL4" s="428"/>
      <c r="HM4" s="428"/>
      <c r="HN4" s="428"/>
      <c r="HO4" s="428"/>
      <c r="HP4" s="428"/>
      <c r="HQ4" s="428"/>
      <c r="HR4" s="428"/>
      <c r="HS4" s="428"/>
      <c r="HT4" s="428"/>
      <c r="HU4" s="428"/>
      <c r="HV4" s="428"/>
      <c r="HW4" s="428"/>
      <c r="HX4" s="428"/>
      <c r="HY4" s="428"/>
      <c r="HZ4" s="428"/>
      <c r="IA4" s="428"/>
      <c r="IB4" s="428"/>
      <c r="IC4" s="428"/>
      <c r="ID4" s="428"/>
      <c r="IE4" s="428"/>
      <c r="IF4" s="428"/>
      <c r="IG4" s="428"/>
      <c r="IH4" s="428"/>
      <c r="II4" s="428"/>
      <c r="IJ4" s="428"/>
      <c r="IK4" s="428"/>
      <c r="IL4" s="428"/>
      <c r="IM4" s="428"/>
      <c r="IN4" s="428"/>
      <c r="IO4" s="428"/>
      <c r="IP4" s="428"/>
      <c r="IQ4" s="428"/>
      <c r="IR4" s="428"/>
    </row>
    <row r="5" spans="2:261" ht="14.4" thickTop="1">
      <c r="CB5"/>
    </row>
    <row r="6" spans="2:261">
      <c r="B6" s="14" t="s">
        <v>344</v>
      </c>
      <c r="C6" s="14"/>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4" t="s">
        <v>345</v>
      </c>
      <c r="EW6" s="14"/>
      <c r="EX6" s="14"/>
      <c r="EY6" s="14"/>
      <c r="EZ6" s="14"/>
      <c r="FA6" s="14"/>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c r="HZ6" s="15"/>
      <c r="IA6" s="15"/>
      <c r="IB6" s="15"/>
      <c r="IC6" s="15"/>
      <c r="ID6" s="15"/>
      <c r="IE6" s="15"/>
      <c r="IF6" s="15"/>
      <c r="IG6" s="15"/>
      <c r="IH6" s="15"/>
      <c r="II6" s="15"/>
      <c r="IJ6" s="15"/>
      <c r="IK6" s="15"/>
      <c r="IL6" s="15"/>
      <c r="IM6" s="15"/>
      <c r="IN6" s="15"/>
      <c r="IO6" s="15"/>
      <c r="IP6" s="15"/>
      <c r="IQ6" s="15"/>
      <c r="IR6" s="15"/>
    </row>
    <row r="7" spans="2:261" ht="6" customHeight="1"/>
    <row r="8" spans="2:261">
      <c r="B8" s="167" t="s">
        <v>346</v>
      </c>
      <c r="C8" s="168"/>
      <c r="F8"/>
      <c r="AO8" s="169" t="s">
        <v>347</v>
      </c>
      <c r="AP8" s="170"/>
      <c r="AQ8" s="170"/>
      <c r="AR8" s="170"/>
      <c r="AS8" s="170"/>
      <c r="AT8" s="171"/>
      <c r="AU8"/>
      <c r="AV8"/>
      <c r="AW8"/>
      <c r="AX8"/>
      <c r="AY8"/>
      <c r="AZ8"/>
      <c r="CB8" s="169" t="s">
        <v>348</v>
      </c>
      <c r="CC8" s="170"/>
      <c r="CD8" s="170"/>
      <c r="CE8" s="170"/>
      <c r="CF8" s="170"/>
      <c r="CG8" s="170"/>
      <c r="CH8" s="170"/>
      <c r="CI8" s="170"/>
      <c r="CJ8" s="170"/>
      <c r="CK8" s="170"/>
      <c r="CL8" s="170"/>
      <c r="CM8" s="171"/>
      <c r="CO8" s="169" t="s">
        <v>349</v>
      </c>
      <c r="CP8" s="170"/>
      <c r="CQ8" s="170"/>
      <c r="CR8" s="170"/>
      <c r="CS8" s="170"/>
      <c r="CT8" s="170"/>
      <c r="CU8" s="170"/>
      <c r="CV8" s="170"/>
      <c r="CW8" s="170"/>
      <c r="CX8" s="170"/>
      <c r="CY8" s="170"/>
      <c r="CZ8" s="171"/>
    </row>
    <row r="9" spans="2:261" ht="12.75" customHeight="1">
      <c r="B9" s="167" t="s">
        <v>350</v>
      </c>
      <c r="C9" s="168"/>
      <c r="AC9"/>
      <c r="AI9"/>
      <c r="AJ9"/>
      <c r="AK9"/>
      <c r="AL9"/>
      <c r="AM9"/>
      <c r="AN9"/>
      <c r="AO9" s="1551" t="s">
        <v>351</v>
      </c>
      <c r="AP9" s="173"/>
      <c r="AQ9" s="173"/>
      <c r="AR9" s="173"/>
      <c r="AS9" s="173"/>
      <c r="AT9" s="174"/>
      <c r="AU9"/>
      <c r="AV9"/>
      <c r="AW9"/>
      <c r="AX9"/>
      <c r="AY9"/>
      <c r="AZ9"/>
      <c r="BJ9"/>
      <c r="CB9" s="172" t="s">
        <v>352</v>
      </c>
      <c r="CC9" s="173"/>
      <c r="CD9" s="173"/>
      <c r="CE9" s="173"/>
      <c r="CF9" s="173"/>
      <c r="CG9" s="173"/>
      <c r="CH9" s="173"/>
      <c r="CI9" s="173"/>
      <c r="CJ9" s="173"/>
      <c r="CK9" s="173"/>
      <c r="CL9" s="173"/>
      <c r="CM9" s="174"/>
      <c r="CO9" s="172" t="s">
        <v>353</v>
      </c>
      <c r="CP9" s="173"/>
      <c r="CQ9" s="173"/>
      <c r="CR9" s="173"/>
      <c r="CS9" s="173"/>
      <c r="CT9" s="173"/>
      <c r="CU9" s="173"/>
      <c r="CV9" s="173"/>
      <c r="CW9" s="173"/>
      <c r="CX9" s="173"/>
      <c r="CY9" s="173"/>
      <c r="CZ9" s="174"/>
    </row>
    <row r="10" spans="2:261" ht="12.75" customHeight="1">
      <c r="B10" s="167" t="s">
        <v>354</v>
      </c>
      <c r="C10" s="168"/>
      <c r="I10"/>
      <c r="K10" s="625"/>
      <c r="AI10"/>
      <c r="AO10" s="175"/>
      <c r="AP10" s="176"/>
      <c r="AQ10" s="176"/>
      <c r="AR10" s="176"/>
      <c r="AS10" s="176"/>
      <c r="AT10" s="177"/>
      <c r="AU10"/>
      <c r="AV10"/>
      <c r="AW10"/>
      <c r="AX10"/>
      <c r="AY10"/>
      <c r="AZ10"/>
      <c r="BA10"/>
      <c r="BB10"/>
      <c r="BC10"/>
      <c r="BD10"/>
      <c r="CB10" s="172" t="s">
        <v>355</v>
      </c>
      <c r="CC10" s="173"/>
      <c r="CD10" s="173"/>
      <c r="CE10" s="173"/>
      <c r="CF10" s="173"/>
      <c r="CG10" s="173"/>
      <c r="CH10" s="173"/>
      <c r="CI10" s="173"/>
      <c r="CJ10" s="173"/>
      <c r="CK10" s="173"/>
      <c r="CL10" s="173"/>
      <c r="CM10" s="174"/>
      <c r="CO10" s="175" t="s">
        <v>356</v>
      </c>
      <c r="CP10" s="176"/>
      <c r="CQ10" s="176"/>
      <c r="CR10" s="176"/>
      <c r="CS10" s="176"/>
      <c r="CT10" s="176"/>
      <c r="CU10" s="176"/>
      <c r="CV10" s="176"/>
      <c r="CW10" s="176"/>
      <c r="CX10" s="176"/>
      <c r="CY10" s="176"/>
      <c r="CZ10" s="177"/>
    </row>
    <row r="11" spans="2:261" ht="12.75" customHeight="1">
      <c r="B11"/>
      <c r="C11"/>
      <c r="D11"/>
      <c r="I11"/>
      <c r="K11" s="625"/>
      <c r="AI11"/>
      <c r="AJ11"/>
      <c r="AK11"/>
      <c r="AL11"/>
      <c r="AM11"/>
      <c r="AN11"/>
      <c r="AO11"/>
      <c r="AP11"/>
      <c r="AQ11"/>
      <c r="AR11"/>
      <c r="AS11"/>
      <c r="AT11"/>
      <c r="AU11"/>
      <c r="AV11"/>
      <c r="AW11"/>
      <c r="AX11"/>
      <c r="AY11"/>
      <c r="AZ11"/>
      <c r="BA11"/>
      <c r="BB11"/>
      <c r="BC11"/>
      <c r="BD11"/>
      <c r="CB11" s="1553" t="s">
        <v>357</v>
      </c>
      <c r="CC11" s="176"/>
      <c r="CD11" s="176"/>
      <c r="CE11" s="176"/>
      <c r="CF11" s="176"/>
      <c r="CG11" s="176"/>
      <c r="CH11" s="176"/>
      <c r="CI11" s="176"/>
      <c r="CJ11" s="176"/>
      <c r="CK11" s="176"/>
      <c r="CL11" s="176"/>
      <c r="CM11" s="177"/>
      <c r="CO11"/>
      <c r="CP11"/>
      <c r="CQ11"/>
      <c r="CR11"/>
      <c r="CS11"/>
      <c r="CT11"/>
      <c r="CU11"/>
      <c r="CV11"/>
      <c r="CW11"/>
      <c r="CX11"/>
      <c r="CY11"/>
      <c r="CZ11"/>
    </row>
    <row r="12" spans="2:261" s="178" customFormat="1" ht="18">
      <c r="B12" s="466">
        <f>MAX($A12:A12)+1</f>
        <v>1</v>
      </c>
      <c r="C12" s="467"/>
      <c r="D12" s="467"/>
      <c r="E12" s="467"/>
      <c r="F12" s="467"/>
      <c r="G12" s="467"/>
      <c r="H12" s="467"/>
      <c r="I12" s="1254">
        <f>MAX($A12:H12)+1</f>
        <v>2</v>
      </c>
      <c r="J12" s="467"/>
      <c r="K12" s="467"/>
      <c r="L12" s="467"/>
      <c r="M12" s="467"/>
      <c r="N12" s="467"/>
      <c r="O12" s="467"/>
      <c r="P12" s="467"/>
      <c r="Q12" s="1254">
        <f>MAX($A12:P12)+1</f>
        <v>3</v>
      </c>
      <c r="R12" s="467"/>
      <c r="S12" s="467"/>
      <c r="T12" s="467"/>
      <c r="U12" s="467"/>
      <c r="V12" s="467"/>
      <c r="W12" s="467"/>
      <c r="X12" s="467"/>
      <c r="Y12" s="467"/>
      <c r="Z12" s="467"/>
      <c r="AA12" s="1254">
        <f>MAX($A12:Z12)+1</f>
        <v>4</v>
      </c>
      <c r="AB12" s="467"/>
      <c r="AD12" s="1517"/>
      <c r="AE12" s="1517"/>
      <c r="AF12" s="1517"/>
      <c r="AG12" s="1517"/>
      <c r="AH12" s="467"/>
      <c r="AI12" s="1254">
        <f>MAX($A12:AH12)+1</f>
        <v>5</v>
      </c>
      <c r="AJ12" s="467"/>
      <c r="AK12" s="467"/>
      <c r="AL12" s="467"/>
      <c r="AM12" s="467"/>
      <c r="AN12" s="467"/>
      <c r="AO12" s="1254">
        <f>MAX($A12:AN12)+1</f>
        <v>6</v>
      </c>
      <c r="AP12" s="467"/>
      <c r="AS12" s="467"/>
      <c r="AT12" s="467"/>
      <c r="AU12" s="467"/>
      <c r="AV12" s="1254">
        <f>MAX($A12:AU12)+1</f>
        <v>7</v>
      </c>
      <c r="AW12" s="467"/>
      <c r="AX12" s="467"/>
      <c r="AY12" s="467"/>
      <c r="AZ12" s="467"/>
      <c r="BA12" s="1254">
        <f>MAX($A12:AZ12)+1</f>
        <v>8</v>
      </c>
      <c r="BB12" s="467"/>
      <c r="BC12" s="467"/>
      <c r="BD12" s="467"/>
      <c r="BE12" s="467"/>
      <c r="BF12" s="467"/>
      <c r="BG12" s="467"/>
      <c r="BH12" s="467"/>
      <c r="BI12" s="467"/>
      <c r="BJ12" s="1254">
        <f>MAX($A12:BI12)+1</f>
        <v>9</v>
      </c>
      <c r="BK12" s="467"/>
      <c r="BL12" s="467"/>
      <c r="BM12" s="467"/>
      <c r="BN12" s="467"/>
      <c r="BO12" s="1254">
        <f>MAX($A12:BN12)+1</f>
        <v>10</v>
      </c>
      <c r="BP12" s="467"/>
      <c r="BQ12" s="467"/>
      <c r="BR12" s="1254">
        <f>MAX($A12:BQ12)+1</f>
        <v>11</v>
      </c>
      <c r="BS12" s="1254"/>
      <c r="BT12" s="1254"/>
      <c r="BU12" s="467"/>
      <c r="BV12" s="467"/>
      <c r="BW12" s="1254">
        <f>MAX($A12:BV12)+1</f>
        <v>12</v>
      </c>
      <c r="BX12" s="467"/>
      <c r="BY12" s="467"/>
      <c r="BZ12" s="467"/>
      <c r="CA12"/>
      <c r="CB12" s="1254">
        <f>MAX($A12:CA12)+1</f>
        <v>13</v>
      </c>
      <c r="CC12" s="467"/>
      <c r="CD12" s="467"/>
      <c r="CE12" s="467"/>
      <c r="CF12" s="467"/>
      <c r="CG12" s="467"/>
      <c r="CH12" s="467"/>
      <c r="CI12" s="467"/>
      <c r="CJ12" s="467"/>
      <c r="CK12" s="467"/>
      <c r="CL12" s="467"/>
      <c r="CM12" s="467"/>
      <c r="CN12" s="467"/>
      <c r="CO12" s="1254">
        <f>MAX($A12:CN12)+1</f>
        <v>14</v>
      </c>
      <c r="CP12"/>
      <c r="CQ12" s="467"/>
      <c r="CR12" s="467"/>
      <c r="CS12" s="467"/>
      <c r="CT12" s="467"/>
      <c r="CU12" s="467"/>
      <c r="CV12" s="467"/>
      <c r="CW12" s="467"/>
      <c r="CX12" s="467"/>
      <c r="CY12" s="467"/>
      <c r="CZ12" s="467"/>
      <c r="DA12" s="467"/>
      <c r="DB12" s="1254">
        <f>MAX($A12:DA12)+1</f>
        <v>15</v>
      </c>
      <c r="DC12"/>
      <c r="DD12" s="467"/>
      <c r="DE12" s="467"/>
      <c r="DF12" s="467"/>
      <c r="DG12" s="467"/>
      <c r="DH12" s="467"/>
      <c r="DI12" s="467"/>
      <c r="DJ12" s="467"/>
      <c r="DK12" s="467"/>
      <c r="DL12" s="467"/>
      <c r="DM12" s="467"/>
      <c r="DN12" s="467"/>
      <c r="DO12" s="1254">
        <f>MAX($A12:DN12)+1</f>
        <v>16</v>
      </c>
      <c r="DP12" s="467"/>
      <c r="DQ12" s="467"/>
      <c r="DR12" s="467"/>
      <c r="DS12" s="467"/>
      <c r="DT12" s="467"/>
      <c r="DU12" s="467"/>
      <c r="DV12" s="467"/>
      <c r="DW12" s="467"/>
      <c r="DX12" s="467"/>
      <c r="DY12" s="467"/>
      <c r="DZ12" s="1254">
        <f>MAX($A12:DY12)+1</f>
        <v>17</v>
      </c>
      <c r="EA12" s="467"/>
      <c r="EB12" s="467"/>
      <c r="EC12" s="467"/>
      <c r="ED12" s="467"/>
      <c r="EE12" s="467"/>
      <c r="EF12" s="467"/>
      <c r="EG12" s="467"/>
      <c r="EH12" s="467"/>
      <c r="EI12" s="467"/>
      <c r="EJ12" s="467"/>
      <c r="EK12" s="1254">
        <f>MAX($A12:EJ12)+1</f>
        <v>18</v>
      </c>
      <c r="EL12" s="467"/>
      <c r="EM12" s="467"/>
      <c r="EN12" s="467"/>
      <c r="EO12" s="467"/>
      <c r="EP12" s="467"/>
      <c r="EQ12" s="467"/>
      <c r="ER12" s="467"/>
      <c r="ES12" s="467"/>
      <c r="ET12" s="467"/>
      <c r="EU12" s="467"/>
      <c r="EV12" s="1254">
        <f>MAX($A12:EU12)+1</f>
        <v>19</v>
      </c>
      <c r="EW12" s="1254"/>
      <c r="EX12" s="1254"/>
      <c r="EY12" s="1254"/>
      <c r="EZ12" s="1254"/>
      <c r="FA12" s="1254"/>
      <c r="FB12" s="467"/>
      <c r="FC12" s="467"/>
      <c r="FD12" s="1254">
        <f>MAX($A12:FC12)+1</f>
        <v>20</v>
      </c>
      <c r="FE12" s="1254"/>
      <c r="FF12" s="1254"/>
      <c r="FG12" s="467"/>
      <c r="FH12" s="467"/>
      <c r="FI12" s="467"/>
      <c r="FJ12" s="467"/>
      <c r="FK12" s="1254">
        <f>MAX($A12:FJ12)+1</f>
        <v>21</v>
      </c>
      <c r="FL12" s="467"/>
      <c r="FM12" s="467"/>
      <c r="FN12" s="467"/>
      <c r="FO12" s="467"/>
      <c r="FP12" s="467"/>
      <c r="FQ12" s="467"/>
      <c r="FR12" s="1254">
        <f>MAX($A12:FQ12)+1</f>
        <v>22</v>
      </c>
      <c r="FS12" s="467"/>
      <c r="FT12" s="467"/>
      <c r="FU12" s="467"/>
      <c r="FV12" s="467"/>
      <c r="FW12" s="467"/>
      <c r="FX12" s="467"/>
      <c r="FY12" s="467"/>
      <c r="FZ12" s="467"/>
      <c r="GA12" s="467"/>
      <c r="GB12" s="1254">
        <f>MAX($A12:GA12)+1</f>
        <v>23</v>
      </c>
      <c r="GC12" s="467"/>
      <c r="GD12" s="467"/>
      <c r="GE12" s="467"/>
      <c r="GF12" s="467"/>
      <c r="GG12" s="467"/>
      <c r="GH12" s="467"/>
      <c r="GI12" s="467"/>
      <c r="GJ12" s="1254">
        <f>MAX($A12:GI12)+1</f>
        <v>24</v>
      </c>
      <c r="GK12" s="467"/>
      <c r="GL12" s="467"/>
      <c r="GM12" s="467"/>
      <c r="GN12" s="467"/>
      <c r="GO12" s="467"/>
      <c r="GP12" s="467"/>
      <c r="GQ12" s="1254">
        <f>MAX($A12:GP12)+1</f>
        <v>25</v>
      </c>
      <c r="GR12" s="467"/>
      <c r="GS12" s="467"/>
      <c r="GT12" s="467"/>
      <c r="GU12" s="467"/>
      <c r="GV12" s="467"/>
      <c r="GW12" s="467"/>
      <c r="GX12" s="467"/>
      <c r="GY12" s="467"/>
      <c r="GZ12" s="467"/>
      <c r="HA12" s="467"/>
      <c r="HB12" s="467"/>
      <c r="HC12" s="1254">
        <f>MAX($A12:HB12)+1</f>
        <v>26</v>
      </c>
      <c r="HD12" s="467"/>
      <c r="HE12" s="467"/>
      <c r="HF12" s="467"/>
      <c r="HG12" s="467"/>
      <c r="HH12" s="467"/>
      <c r="HI12" s="467"/>
      <c r="HJ12" s="467"/>
      <c r="HK12" s="467"/>
      <c r="HL12" s="467"/>
      <c r="HM12" s="467"/>
      <c r="HN12" s="467"/>
      <c r="HO12" s="1254">
        <f>MAX($A12:HN12)+1</f>
        <v>27</v>
      </c>
      <c r="HP12" s="467"/>
      <c r="HQ12" s="467"/>
      <c r="HR12" s="467"/>
      <c r="HS12" s="467"/>
      <c r="HT12" s="467"/>
      <c r="HU12" s="467"/>
      <c r="HV12" s="467"/>
      <c r="HW12" s="467"/>
      <c r="HX12" s="467"/>
      <c r="HY12" s="467"/>
      <c r="HZ12" s="467"/>
      <c r="IA12" s="1254">
        <f>MAX($A12:HZ12)+1</f>
        <v>28</v>
      </c>
      <c r="IB12" s="467"/>
      <c r="IC12" s="467"/>
      <c r="ID12" s="1254">
        <f>MAX($A12:IC12)+1</f>
        <v>29</v>
      </c>
      <c r="IE12" s="468"/>
      <c r="IF12" s="468"/>
      <c r="IG12" s="468"/>
      <c r="IH12" s="468"/>
      <c r="II12" s="468"/>
      <c r="IJ12" s="468"/>
      <c r="IK12" s="468"/>
      <c r="IL12" s="468"/>
      <c r="IM12" s="468"/>
      <c r="IN12" s="468"/>
      <c r="IO12" s="468"/>
      <c r="IP12" s="468"/>
      <c r="IQ12" s="468"/>
    </row>
    <row r="13" spans="2:261" ht="14.4">
      <c r="B13" s="179" t="s">
        <v>358</v>
      </c>
      <c r="C13" s="179"/>
      <c r="D13" s="179"/>
      <c r="E13" s="179"/>
      <c r="F13" s="179"/>
      <c r="G13" s="180"/>
      <c r="I13" s="179" t="s">
        <v>359</v>
      </c>
      <c r="J13" s="180"/>
      <c r="K13" s="180"/>
      <c r="L13" s="180"/>
      <c r="M13" s="180"/>
      <c r="N13" s="180"/>
      <c r="O13" s="180"/>
      <c r="Q13" s="179" t="s">
        <v>360</v>
      </c>
      <c r="R13" s="180"/>
      <c r="S13" s="180"/>
      <c r="T13" s="180"/>
      <c r="U13" s="180"/>
      <c r="V13" s="180"/>
      <c r="W13" s="180"/>
      <c r="X13" s="180"/>
      <c r="Y13" s="180"/>
      <c r="AA13" s="179" t="s">
        <v>361</v>
      </c>
      <c r="AB13" s="180"/>
      <c r="AC13" s="180"/>
      <c r="AD13" s="180"/>
      <c r="AE13" s="180"/>
      <c r="AF13" s="180"/>
      <c r="AG13" s="180"/>
      <c r="AI13" s="179" t="s">
        <v>362</v>
      </c>
      <c r="AJ13" s="179"/>
      <c r="AK13" s="179"/>
      <c r="AL13" s="180"/>
      <c r="AM13" s="180"/>
      <c r="AO13" s="179" t="s">
        <v>363</v>
      </c>
      <c r="AP13" s="179"/>
      <c r="AQ13" s="179"/>
      <c r="AR13" s="179"/>
      <c r="AS13" s="179"/>
      <c r="AT13" s="179"/>
      <c r="AV13" s="179" t="s">
        <v>364</v>
      </c>
      <c r="AW13" s="179"/>
      <c r="AX13" s="179"/>
      <c r="AY13" s="179"/>
      <c r="BA13" s="179" t="s">
        <v>365</v>
      </c>
      <c r="BB13" s="180"/>
      <c r="BC13" s="180"/>
      <c r="BD13" s="180"/>
      <c r="BE13" s="180"/>
      <c r="BF13" s="180"/>
      <c r="BG13" s="180"/>
      <c r="BH13" s="180"/>
      <c r="BJ13" s="179" t="s">
        <v>366</v>
      </c>
      <c r="BK13" s="179"/>
      <c r="BL13" s="179"/>
      <c r="BM13" s="179"/>
      <c r="BN13"/>
      <c r="BO13" s="179" t="s">
        <v>367</v>
      </c>
      <c r="BP13" s="179"/>
      <c r="BR13" s="179" t="s">
        <v>368</v>
      </c>
      <c r="BS13" s="179"/>
      <c r="BT13" s="179"/>
      <c r="BU13" s="179"/>
      <c r="BW13" s="179" t="s">
        <v>369</v>
      </c>
      <c r="BX13" s="179"/>
      <c r="BY13" s="179"/>
      <c r="BZ13" s="179"/>
      <c r="CA13"/>
      <c r="CB13" s="179" t="s">
        <v>370</v>
      </c>
      <c r="CC13" s="180"/>
      <c r="CD13" s="180"/>
      <c r="CE13" s="180"/>
      <c r="CF13" s="180"/>
      <c r="CG13" s="180"/>
      <c r="CH13" s="180"/>
      <c r="CI13" s="181"/>
      <c r="CJ13" s="180"/>
      <c r="CK13" s="180"/>
      <c r="CL13" s="180"/>
      <c r="CM13" s="180"/>
      <c r="CO13" s="179" t="s">
        <v>371</v>
      </c>
      <c r="CP13" s="180"/>
      <c r="CQ13" s="180"/>
      <c r="CR13" s="182"/>
      <c r="CS13" s="180"/>
      <c r="CT13" s="180"/>
      <c r="CU13" s="180"/>
      <c r="CV13" s="180"/>
      <c r="CW13" s="180"/>
      <c r="CX13" s="180"/>
      <c r="CY13" s="180"/>
      <c r="CZ13" s="180"/>
      <c r="DB13" s="179" t="s">
        <v>372</v>
      </c>
      <c r="DC13" s="180"/>
      <c r="DD13" s="180"/>
      <c r="DE13" s="180"/>
      <c r="DF13" s="180"/>
      <c r="DG13" s="180"/>
      <c r="DH13" s="180"/>
      <c r="DI13" s="180"/>
      <c r="DJ13" s="180"/>
      <c r="DK13" s="180"/>
      <c r="DL13" s="180"/>
      <c r="DM13" s="180"/>
      <c r="DO13" s="179" t="s">
        <v>373</v>
      </c>
      <c r="DP13" s="180"/>
      <c r="DQ13" s="180"/>
      <c r="DR13" s="180"/>
      <c r="DS13" s="180"/>
      <c r="DT13" s="180"/>
      <c r="DU13" s="180"/>
      <c r="DV13" s="180"/>
      <c r="DW13" s="180"/>
      <c r="DX13" s="180"/>
      <c r="DZ13" s="179" t="s">
        <v>374</v>
      </c>
      <c r="EA13" s="180"/>
      <c r="EB13" s="180"/>
      <c r="EC13" s="180"/>
      <c r="ED13" s="180"/>
      <c r="EE13" s="180"/>
      <c r="EF13" s="180"/>
      <c r="EG13" s="180"/>
      <c r="EH13" s="180"/>
      <c r="EI13" s="180"/>
      <c r="EK13" s="179" t="s">
        <v>375</v>
      </c>
      <c r="EL13" s="180"/>
      <c r="EM13" s="180"/>
      <c r="EN13" s="180"/>
      <c r="EO13" s="180"/>
      <c r="EP13" s="180"/>
      <c r="EQ13" s="180"/>
      <c r="ER13" s="180"/>
      <c r="ES13" s="180"/>
      <c r="ET13" s="180"/>
      <c r="EV13" s="179" t="s">
        <v>376</v>
      </c>
      <c r="EW13" s="179"/>
      <c r="EX13" s="179"/>
      <c r="EY13" s="179"/>
      <c r="EZ13" s="179"/>
      <c r="FA13" s="179"/>
      <c r="FB13" s="180"/>
      <c r="FD13" s="179" t="s">
        <v>89</v>
      </c>
      <c r="FE13" s="179"/>
      <c r="FF13" s="179"/>
      <c r="FG13" s="180"/>
      <c r="FH13" s="180"/>
      <c r="FI13" s="180"/>
      <c r="FK13" s="179" t="s">
        <v>377</v>
      </c>
      <c r="FL13" s="179"/>
      <c r="FM13" s="180"/>
      <c r="FN13" s="180"/>
      <c r="FO13" s="180"/>
      <c r="FP13" s="179"/>
      <c r="FR13" s="179" t="s">
        <v>378</v>
      </c>
      <c r="FS13" s="180"/>
      <c r="FT13" s="180"/>
      <c r="FU13" s="180"/>
      <c r="FV13" s="180"/>
      <c r="FW13" s="180"/>
      <c r="FX13" s="180"/>
      <c r="FY13" s="180"/>
      <c r="FZ13" s="179"/>
      <c r="GB13" s="179" t="s">
        <v>379</v>
      </c>
      <c r="GC13" s="179"/>
      <c r="GD13" s="179"/>
      <c r="GE13" s="180"/>
      <c r="GF13" s="180"/>
      <c r="GG13" s="180"/>
      <c r="GH13" s="180"/>
      <c r="GJ13" s="179" t="s">
        <v>380</v>
      </c>
      <c r="GK13" s="180"/>
      <c r="GL13" s="180"/>
      <c r="GM13" s="179"/>
      <c r="GN13" s="179"/>
      <c r="GO13" s="179"/>
      <c r="GQ13" s="179" t="s">
        <v>381</v>
      </c>
      <c r="GR13" s="179"/>
      <c r="GS13" s="180"/>
      <c r="GT13" s="180"/>
      <c r="GU13" s="180"/>
      <c r="GV13" s="180"/>
      <c r="GW13" s="180"/>
      <c r="GX13" s="180"/>
      <c r="GY13" s="180"/>
      <c r="GZ13" s="180"/>
      <c r="HA13" s="180"/>
      <c r="HC13" s="179" t="s">
        <v>382</v>
      </c>
      <c r="HD13" s="180"/>
      <c r="HE13" s="180"/>
      <c r="HF13" s="180"/>
      <c r="HG13" s="180"/>
      <c r="HH13" s="180"/>
      <c r="HI13" s="180"/>
      <c r="HJ13" s="180"/>
      <c r="HK13" s="180"/>
      <c r="HL13" s="180"/>
      <c r="HM13" s="180"/>
      <c r="HO13" s="179" t="s">
        <v>383</v>
      </c>
      <c r="HP13" s="179"/>
      <c r="HQ13" s="179"/>
      <c r="HR13" s="179"/>
      <c r="HS13" s="179"/>
      <c r="HT13" s="179"/>
      <c r="HU13" s="179"/>
      <c r="HV13" s="179"/>
      <c r="HW13" s="179"/>
      <c r="HX13" s="179"/>
      <c r="HY13" s="179"/>
      <c r="IA13" s="179" t="s">
        <v>384</v>
      </c>
      <c r="IB13" s="180"/>
      <c r="ID13" s="179" t="s">
        <v>385</v>
      </c>
      <c r="IE13" s="179"/>
      <c r="IF13" s="179"/>
      <c r="IG13" s="179"/>
      <c r="IH13" s="179"/>
      <c r="II13" s="179"/>
      <c r="IJ13" s="179"/>
      <c r="IK13" s="179"/>
      <c r="IL13" s="179"/>
      <c r="IM13" s="179"/>
      <c r="IN13" s="179"/>
      <c r="IO13" s="179"/>
      <c r="IP13" s="179"/>
      <c r="IQ13" s="179"/>
      <c r="IR13" s="179"/>
    </row>
    <row r="14" spans="2:261" ht="3" customHeight="1">
      <c r="BA14" s="13" t="s">
        <v>282</v>
      </c>
      <c r="BN14"/>
      <c r="CA14"/>
    </row>
    <row r="15" spans="2:261" s="183" customFormat="1" ht="12.75" customHeight="1">
      <c r="B15" s="184"/>
      <c r="C15" s="184"/>
      <c r="D15" s="13"/>
      <c r="E15" s="184"/>
      <c r="F15" s="184"/>
      <c r="G15" s="184"/>
      <c r="H15" s="13"/>
      <c r="I15" s="184" t="s">
        <v>386</v>
      </c>
      <c r="J15" s="185" t="s">
        <v>387</v>
      </c>
      <c r="K15" s="184" t="s">
        <v>388</v>
      </c>
      <c r="L15" s="184" t="s">
        <v>274</v>
      </c>
      <c r="M15" s="185" t="s">
        <v>278</v>
      </c>
      <c r="N15" s="185" t="s">
        <v>389</v>
      </c>
      <c r="O15" s="1257"/>
      <c r="P15" s="13"/>
      <c r="Q15" s="1256"/>
      <c r="R15" s="184"/>
      <c r="S15" s="184" t="s">
        <v>296</v>
      </c>
      <c r="T15" s="184"/>
      <c r="U15" s="184"/>
      <c r="V15" s="184"/>
      <c r="W15" s="184" t="s">
        <v>390</v>
      </c>
      <c r="X15" s="186" t="s">
        <v>391</v>
      </c>
      <c r="Y15" s="186" t="s">
        <v>392</v>
      </c>
      <c r="Z15" s="13"/>
      <c r="AA15" s="184"/>
      <c r="AB15" s="184"/>
      <c r="AC15" s="184" t="s">
        <v>393</v>
      </c>
      <c r="AD15" s="184" t="s">
        <v>394</v>
      </c>
      <c r="AE15" s="184"/>
      <c r="AF15" s="186" t="s">
        <v>395</v>
      </c>
      <c r="AG15" s="186" t="s">
        <v>396</v>
      </c>
      <c r="AH15" s="13"/>
      <c r="AI15" s="184" t="s">
        <v>393</v>
      </c>
      <c r="AJ15" s="184" t="s">
        <v>393</v>
      </c>
      <c r="AK15" s="1256" t="s">
        <v>397</v>
      </c>
      <c r="AL15" s="1256" t="s">
        <v>398</v>
      </c>
      <c r="AM15" s="1257"/>
      <c r="AN15" s="13"/>
      <c r="AO15" s="184"/>
      <c r="AP15" s="184" t="s">
        <v>399</v>
      </c>
      <c r="AQ15" s="184" t="s">
        <v>363</v>
      </c>
      <c r="AR15" s="184" t="s">
        <v>400</v>
      </c>
      <c r="AS15" s="184" t="s">
        <v>401</v>
      </c>
      <c r="AT15" s="1614" t="s">
        <v>402</v>
      </c>
      <c r="AU15" s="13"/>
      <c r="AV15" s="184"/>
      <c r="AW15" s="184" t="s">
        <v>403</v>
      </c>
      <c r="AX15" s="184" t="s">
        <v>403</v>
      </c>
      <c r="AY15" s="184" t="s">
        <v>404</v>
      </c>
      <c r="AZ15" s="13"/>
      <c r="BA15" s="1257" t="s">
        <v>282</v>
      </c>
      <c r="BB15" s="184" t="s">
        <v>405</v>
      </c>
      <c r="BC15" s="184" t="s">
        <v>406</v>
      </c>
      <c r="BD15" s="184" t="s">
        <v>407</v>
      </c>
      <c r="BE15" s="187" t="s">
        <v>408</v>
      </c>
      <c r="BF15" s="187" t="s">
        <v>409</v>
      </c>
      <c r="BG15" s="1258" t="s">
        <v>410</v>
      </c>
      <c r="BH15" s="1259"/>
      <c r="BI15" s="13"/>
      <c r="BJ15" s="184" t="s">
        <v>411</v>
      </c>
      <c r="BK15" s="184" t="s">
        <v>179</v>
      </c>
      <c r="BL15" s="184" t="s">
        <v>412</v>
      </c>
      <c r="BM15" s="184" t="s">
        <v>411</v>
      </c>
      <c r="BN15"/>
      <c r="BO15" s="1260" t="s">
        <v>413</v>
      </c>
      <c r="BP15" s="1260" t="s">
        <v>414</v>
      </c>
      <c r="BQ15" s="13"/>
      <c r="BR15" s="184" t="s">
        <v>411</v>
      </c>
      <c r="BS15" s="184" t="s">
        <v>179</v>
      </c>
      <c r="BT15" s="184" t="s">
        <v>404</v>
      </c>
      <c r="BU15" s="184" t="s">
        <v>415</v>
      </c>
      <c r="BV15" s="13"/>
      <c r="BW15" s="184" t="s">
        <v>411</v>
      </c>
      <c r="BX15" s="184" t="s">
        <v>179</v>
      </c>
      <c r="BY15" s="184" t="s">
        <v>404</v>
      </c>
      <c r="BZ15" s="184" t="s">
        <v>411</v>
      </c>
      <c r="CA15"/>
      <c r="CB15" s="187"/>
      <c r="CC15" s="187"/>
      <c r="CD15" s="187"/>
      <c r="CE15" s="187"/>
      <c r="CF15" s="187"/>
      <c r="CG15" s="187"/>
      <c r="CH15" s="187"/>
      <c r="CI15" s="187"/>
      <c r="CJ15" s="187"/>
      <c r="CK15" s="187"/>
      <c r="CL15" s="187"/>
      <c r="CM15" s="187"/>
      <c r="CN15" s="13"/>
      <c r="CO15" s="184"/>
      <c r="CP15" s="184"/>
      <c r="CQ15" s="184"/>
      <c r="CR15" s="184"/>
      <c r="CS15" s="184"/>
      <c r="CT15" s="184"/>
      <c r="CU15" s="184"/>
      <c r="CV15" s="184"/>
      <c r="CW15" s="184"/>
      <c r="CX15" s="184"/>
      <c r="CY15" s="184"/>
      <c r="CZ15" s="184"/>
      <c r="DA15" s="13"/>
      <c r="DB15" s="188">
        <f>EOMONTH(Model_Start,11)</f>
        <v>44742</v>
      </c>
      <c r="DC15" s="188">
        <f t="shared" ref="DC15:DM15" si="0">EOMONTH(DB15,12)</f>
        <v>45107</v>
      </c>
      <c r="DD15" s="188">
        <f t="shared" si="0"/>
        <v>45473</v>
      </c>
      <c r="DE15" s="188">
        <f t="shared" si="0"/>
        <v>45838</v>
      </c>
      <c r="DF15" s="188">
        <f t="shared" si="0"/>
        <v>46203</v>
      </c>
      <c r="DG15" s="188">
        <f t="shared" si="0"/>
        <v>46568</v>
      </c>
      <c r="DH15" s="188">
        <f t="shared" si="0"/>
        <v>46934</v>
      </c>
      <c r="DI15" s="188">
        <f t="shared" si="0"/>
        <v>47299</v>
      </c>
      <c r="DJ15" s="188">
        <f t="shared" si="0"/>
        <v>47664</v>
      </c>
      <c r="DK15" s="188">
        <f t="shared" si="0"/>
        <v>48029</v>
      </c>
      <c r="DL15" s="188">
        <f t="shared" si="0"/>
        <v>48395</v>
      </c>
      <c r="DM15" s="188">
        <f t="shared" si="0"/>
        <v>48760</v>
      </c>
      <c r="DN15" s="13"/>
      <c r="DO15" s="1256"/>
      <c r="DP15" s="1256"/>
      <c r="DQ15" s="1256"/>
      <c r="DR15" s="1256"/>
      <c r="DS15" s="1256"/>
      <c r="DT15" s="1256"/>
      <c r="DU15" s="1256"/>
      <c r="DV15" s="1256"/>
      <c r="DW15" s="1256"/>
      <c r="DX15" s="1256"/>
      <c r="DY15" s="13"/>
      <c r="DZ15" s="1256"/>
      <c r="EA15" s="1256"/>
      <c r="EB15" s="1256"/>
      <c r="EC15" s="1256"/>
      <c r="ED15" s="1256"/>
      <c r="EE15" s="1256"/>
      <c r="EF15" s="1256"/>
      <c r="EG15" s="1256"/>
      <c r="EH15" s="1256"/>
      <c r="EI15" s="1256"/>
      <c r="EJ15" s="13"/>
      <c r="EK15" s="1256"/>
      <c r="EL15" s="1256"/>
      <c r="EM15" s="1256"/>
      <c r="EN15" s="1256"/>
      <c r="EO15" s="1256"/>
      <c r="EP15" s="1256"/>
      <c r="EQ15" s="1256"/>
      <c r="ER15" s="1256"/>
      <c r="ES15" s="1256"/>
      <c r="ET15" s="1256"/>
      <c r="EU15" s="13"/>
      <c r="EV15" s="187" t="s">
        <v>416</v>
      </c>
      <c r="EW15" s="187" t="s">
        <v>417</v>
      </c>
      <c r="EX15" s="187"/>
      <c r="EY15" s="187" t="s">
        <v>404</v>
      </c>
      <c r="EZ15" s="187" t="s">
        <v>412</v>
      </c>
      <c r="FA15" s="187" t="s">
        <v>418</v>
      </c>
      <c r="FB15" s="187" t="s">
        <v>409</v>
      </c>
      <c r="FC15" s="13"/>
      <c r="FD15" s="187" t="s">
        <v>419</v>
      </c>
      <c r="FE15" s="187" t="s">
        <v>419</v>
      </c>
      <c r="FF15" s="187" t="s">
        <v>416</v>
      </c>
      <c r="FG15" s="187" t="s">
        <v>277</v>
      </c>
      <c r="FH15" s="187" t="s">
        <v>404</v>
      </c>
      <c r="FI15" s="187"/>
      <c r="FJ15" s="13"/>
      <c r="FK15" s="187" t="s">
        <v>420</v>
      </c>
      <c r="FL15" s="187" t="s">
        <v>421</v>
      </c>
      <c r="FM15" s="187" t="s">
        <v>422</v>
      </c>
      <c r="FN15" s="187" t="s">
        <v>423</v>
      </c>
      <c r="FO15" s="187" t="s">
        <v>423</v>
      </c>
      <c r="FP15" s="187"/>
      <c r="FQ15" s="13"/>
      <c r="FR15" s="187" t="s">
        <v>410</v>
      </c>
      <c r="FS15" s="187" t="s">
        <v>410</v>
      </c>
      <c r="FT15" s="187" t="s">
        <v>294</v>
      </c>
      <c r="FU15" s="187" t="s">
        <v>424</v>
      </c>
      <c r="FV15" s="187" t="s">
        <v>285</v>
      </c>
      <c r="FW15" s="187" t="s">
        <v>425</v>
      </c>
      <c r="FX15" s="187" t="s">
        <v>404</v>
      </c>
      <c r="FY15" s="187" t="s">
        <v>285</v>
      </c>
      <c r="FZ15" s="187"/>
      <c r="GA15" s="13"/>
      <c r="GB15" s="187"/>
      <c r="GC15" s="1258" t="s">
        <v>426</v>
      </c>
      <c r="GD15" s="1259"/>
      <c r="GE15" s="187" t="s">
        <v>190</v>
      </c>
      <c r="GF15" s="187" t="s">
        <v>190</v>
      </c>
      <c r="GG15" s="187" t="s">
        <v>403</v>
      </c>
      <c r="GH15" s="187" t="s">
        <v>427</v>
      </c>
      <c r="GI15" s="13"/>
      <c r="GJ15" s="187" t="s">
        <v>428</v>
      </c>
      <c r="GK15" s="187"/>
      <c r="GL15" s="187" t="s">
        <v>403</v>
      </c>
      <c r="GM15" s="187" t="s">
        <v>429</v>
      </c>
      <c r="GN15" s="187" t="s">
        <v>429</v>
      </c>
      <c r="GO15" s="187" t="s">
        <v>429</v>
      </c>
      <c r="GP15" s="13"/>
      <c r="GQ15" s="189">
        <f>Model_Start</f>
        <v>44378</v>
      </c>
      <c r="GR15" s="189">
        <f>EOMONTH(GQ15,11)</f>
        <v>44742</v>
      </c>
      <c r="GS15" s="189">
        <f t="shared" ref="GS15:HA15" si="1">EOMONTH(GR15,12)</f>
        <v>45107</v>
      </c>
      <c r="GT15" s="189">
        <f t="shared" si="1"/>
        <v>45473</v>
      </c>
      <c r="GU15" s="189">
        <f t="shared" si="1"/>
        <v>45838</v>
      </c>
      <c r="GV15" s="189">
        <f t="shared" si="1"/>
        <v>46203</v>
      </c>
      <c r="GW15" s="189">
        <f t="shared" si="1"/>
        <v>46568</v>
      </c>
      <c r="GX15" s="189">
        <f t="shared" si="1"/>
        <v>46934</v>
      </c>
      <c r="GY15" s="189">
        <f t="shared" si="1"/>
        <v>47299</v>
      </c>
      <c r="GZ15" s="189">
        <f t="shared" si="1"/>
        <v>47664</v>
      </c>
      <c r="HA15" s="189">
        <f t="shared" si="1"/>
        <v>48029</v>
      </c>
      <c r="HB15" s="13"/>
      <c r="HC15" s="190" t="str">
        <f>"&gt;=" &amp;TEXT(GQ15,"dd-mmm-yy")</f>
        <v>&gt;=01-Jul-21</v>
      </c>
      <c r="HD15" s="190" t="str">
        <f>"&gt;=" &amp;TEXT(GR15+1,"dd-mmm-yy")</f>
        <v>&gt;=01-Jul-22</v>
      </c>
      <c r="HE15" s="190" t="str">
        <f t="shared" ref="HE15:HK15" si="2">"&gt;=" &amp;TEXT(GS15+1,"dd-mmm-yy")</f>
        <v>&gt;=01-Jul-23</v>
      </c>
      <c r="HF15" s="190" t="str">
        <f t="shared" si="2"/>
        <v>&gt;=01-Jul-24</v>
      </c>
      <c r="HG15" s="190" t="str">
        <f t="shared" si="2"/>
        <v>&gt;=01-Jul-25</v>
      </c>
      <c r="HH15" s="190" t="str">
        <f t="shared" si="2"/>
        <v>&gt;=01-Jul-26</v>
      </c>
      <c r="HI15" s="190" t="str">
        <f t="shared" si="2"/>
        <v>&gt;=01-Jul-27</v>
      </c>
      <c r="HJ15" s="190" t="str">
        <f t="shared" si="2"/>
        <v>&gt;=01-Jul-28</v>
      </c>
      <c r="HK15" s="190" t="str">
        <f t="shared" si="2"/>
        <v>&gt;=01-Jul-29</v>
      </c>
      <c r="HL15" s="190" t="str">
        <f>"&gt;=" &amp;TEXT(GZ15+1,"dd-mmm-yy")</f>
        <v>&gt;=01-Jul-30</v>
      </c>
      <c r="HM15" s="190" t="str">
        <f>"&gt;=" &amp;TEXT(HA15+1,"dd-mmm-yy")</f>
        <v>&gt;=01-Jul-31</v>
      </c>
      <c r="HN15" s="13"/>
      <c r="HO15" s="191"/>
      <c r="HP15" s="191"/>
      <c r="HQ15" s="191"/>
      <c r="HR15" s="191"/>
      <c r="HS15" s="191"/>
      <c r="HT15" s="191"/>
      <c r="HU15" s="191"/>
      <c r="HV15" s="191"/>
      <c r="HW15" s="191"/>
      <c r="HX15" s="191"/>
      <c r="HY15" s="192"/>
      <c r="HZ15" s="13"/>
      <c r="IA15" s="191" t="s">
        <v>430</v>
      </c>
      <c r="IB15" s="191" t="s">
        <v>431</v>
      </c>
      <c r="IC15" s="13"/>
      <c r="ID15" s="193">
        <f>IC15+1</f>
        <v>1</v>
      </c>
      <c r="IE15" s="193">
        <f t="shared" ref="IE15:IO15" si="3">ID15+1</f>
        <v>2</v>
      </c>
      <c r="IF15" s="193">
        <f t="shared" si="3"/>
        <v>3</v>
      </c>
      <c r="IG15" s="193">
        <f t="shared" si="3"/>
        <v>4</v>
      </c>
      <c r="IH15" s="193">
        <f t="shared" si="3"/>
        <v>5</v>
      </c>
      <c r="II15" s="193">
        <f t="shared" si="3"/>
        <v>6</v>
      </c>
      <c r="IJ15" s="193">
        <f t="shared" si="3"/>
        <v>7</v>
      </c>
      <c r="IK15" s="193">
        <f t="shared" si="3"/>
        <v>8</v>
      </c>
      <c r="IL15" s="193">
        <f t="shared" si="3"/>
        <v>9</v>
      </c>
      <c r="IM15" s="193">
        <f t="shared" si="3"/>
        <v>10</v>
      </c>
      <c r="IN15" s="193">
        <f t="shared" si="3"/>
        <v>11</v>
      </c>
      <c r="IO15" s="193">
        <f t="shared" si="3"/>
        <v>12</v>
      </c>
      <c r="IP15" s="193">
        <f>IO15+1</f>
        <v>13</v>
      </c>
      <c r="IQ15" s="193">
        <f>IP15+1</f>
        <v>14</v>
      </c>
      <c r="IR15" s="193">
        <f>IQ15+1</f>
        <v>15</v>
      </c>
      <c r="IS15" s="13"/>
      <c r="IT15" s="13"/>
      <c r="IU15" s="13"/>
      <c r="IV15" s="13"/>
      <c r="IW15" s="13"/>
      <c r="IX15" s="13"/>
      <c r="IY15" s="13"/>
      <c r="IZ15" s="13"/>
      <c r="JA15" s="13"/>
    </row>
    <row r="16" spans="2:261" s="183" customFormat="1" ht="12.75" customHeight="1">
      <c r="B16" s="194" t="s">
        <v>185</v>
      </c>
      <c r="C16" s="194" t="s">
        <v>432</v>
      </c>
      <c r="D16" s="13"/>
      <c r="E16" s="194" t="s">
        <v>433</v>
      </c>
      <c r="F16" s="195" t="s">
        <v>294</v>
      </c>
      <c r="G16" s="194" t="s">
        <v>434</v>
      </c>
      <c r="H16" s="13"/>
      <c r="I16" s="194" t="s">
        <v>403</v>
      </c>
      <c r="J16" s="196" t="s">
        <v>435</v>
      </c>
      <c r="K16" s="194" t="s">
        <v>436</v>
      </c>
      <c r="L16" s="194" t="s">
        <v>436</v>
      </c>
      <c r="M16" s="196" t="s">
        <v>435</v>
      </c>
      <c r="N16" s="196" t="s">
        <v>435</v>
      </c>
      <c r="O16" s="197" t="s">
        <v>437</v>
      </c>
      <c r="P16" s="13"/>
      <c r="Q16" s="198" t="s">
        <v>438</v>
      </c>
      <c r="R16" s="194" t="s">
        <v>223</v>
      </c>
      <c r="S16" s="199" t="s">
        <v>439</v>
      </c>
      <c r="T16" s="187" t="s">
        <v>260</v>
      </c>
      <c r="U16" s="1516" t="s">
        <v>416</v>
      </c>
      <c r="V16" s="194" t="s">
        <v>440</v>
      </c>
      <c r="W16" s="194" t="s">
        <v>394</v>
      </c>
      <c r="X16" s="186" t="s">
        <v>441</v>
      </c>
      <c r="Y16" s="186" t="s">
        <v>441</v>
      </c>
      <c r="Z16" s="13"/>
      <c r="AA16" s="194" t="s">
        <v>442</v>
      </c>
      <c r="AB16" s="200" t="s">
        <v>176</v>
      </c>
      <c r="AC16" s="194" t="s">
        <v>440</v>
      </c>
      <c r="AD16" s="194" t="s">
        <v>443</v>
      </c>
      <c r="AE16" s="194" t="s">
        <v>444</v>
      </c>
      <c r="AF16" s="186" t="s">
        <v>423</v>
      </c>
      <c r="AG16" s="186" t="s">
        <v>423</v>
      </c>
      <c r="AH16" s="13"/>
      <c r="AI16" s="194" t="s">
        <v>296</v>
      </c>
      <c r="AJ16" s="194" t="s">
        <v>63</v>
      </c>
      <c r="AK16" s="198" t="s">
        <v>445</v>
      </c>
      <c r="AL16" s="201" t="s">
        <v>446</v>
      </c>
      <c r="AM16" s="197" t="s">
        <v>447</v>
      </c>
      <c r="AN16" s="13"/>
      <c r="AO16" s="194" t="s">
        <v>448</v>
      </c>
      <c r="AP16" s="194" t="s">
        <v>250</v>
      </c>
      <c r="AQ16" s="194" t="s">
        <v>446</v>
      </c>
      <c r="AR16" s="194" t="s">
        <v>449</v>
      </c>
      <c r="AS16" s="194" t="s">
        <v>446</v>
      </c>
      <c r="AT16" s="1615"/>
      <c r="AU16" s="13"/>
      <c r="AV16" s="194" t="s">
        <v>450</v>
      </c>
      <c r="AW16" s="194" t="s">
        <v>446</v>
      </c>
      <c r="AX16" s="194" t="s">
        <v>451</v>
      </c>
      <c r="AY16" s="194" t="s">
        <v>451</v>
      </c>
      <c r="AZ16" s="13"/>
      <c r="BA16" s="197" t="s">
        <v>406</v>
      </c>
      <c r="BB16" s="194" t="s">
        <v>452</v>
      </c>
      <c r="BC16" s="194" t="s">
        <v>453</v>
      </c>
      <c r="BD16" s="194" t="s">
        <v>250</v>
      </c>
      <c r="BE16" s="194" t="s">
        <v>250</v>
      </c>
      <c r="BF16" s="194" t="s">
        <v>250</v>
      </c>
      <c r="BG16" s="194" t="s">
        <v>454</v>
      </c>
      <c r="BH16" s="194" t="s">
        <v>455</v>
      </c>
      <c r="BI16" s="13"/>
      <c r="BJ16" s="194" t="s">
        <v>446</v>
      </c>
      <c r="BK16" s="194" t="s">
        <v>446</v>
      </c>
      <c r="BL16" s="194" t="s">
        <v>446</v>
      </c>
      <c r="BM16" s="194" t="s">
        <v>447</v>
      </c>
      <c r="BN16"/>
      <c r="BO16" s="1260"/>
      <c r="BP16" s="1260"/>
      <c r="BQ16" s="13"/>
      <c r="BR16" s="194" t="s">
        <v>446</v>
      </c>
      <c r="BS16" s="194" t="s">
        <v>446</v>
      </c>
      <c r="BT16" s="194" t="s">
        <v>446</v>
      </c>
      <c r="BU16" s="194" t="s">
        <v>447</v>
      </c>
      <c r="BV16" s="13"/>
      <c r="BW16" s="194" t="s">
        <v>446</v>
      </c>
      <c r="BX16" s="194" t="s">
        <v>446</v>
      </c>
      <c r="BY16" s="194" t="s">
        <v>446</v>
      </c>
      <c r="BZ16" s="194" t="s">
        <v>447</v>
      </c>
      <c r="CA16"/>
      <c r="CB16" s="194">
        <v>1</v>
      </c>
      <c r="CC16" s="202">
        <f>CB16+1</f>
        <v>2</v>
      </c>
      <c r="CD16" s="202">
        <f t="shared" ref="CD16:CJ16" si="4">CC16+1</f>
        <v>3</v>
      </c>
      <c r="CE16" s="202">
        <f t="shared" si="4"/>
        <v>4</v>
      </c>
      <c r="CF16" s="202">
        <f t="shared" si="4"/>
        <v>5</v>
      </c>
      <c r="CG16" s="202">
        <f t="shared" si="4"/>
        <v>6</v>
      </c>
      <c r="CH16" s="202">
        <f t="shared" si="4"/>
        <v>7</v>
      </c>
      <c r="CI16" s="202">
        <f t="shared" si="4"/>
        <v>8</v>
      </c>
      <c r="CJ16" s="202">
        <f t="shared" si="4"/>
        <v>9</v>
      </c>
      <c r="CK16" s="202">
        <f>CJ16+1</f>
        <v>10</v>
      </c>
      <c r="CL16" s="202">
        <f>CK16+1</f>
        <v>11</v>
      </c>
      <c r="CM16" s="202">
        <f>CL16+1</f>
        <v>12</v>
      </c>
      <c r="CN16" s="13"/>
      <c r="CO16" s="194">
        <v>1</v>
      </c>
      <c r="CP16" s="202">
        <f>CO16+1</f>
        <v>2</v>
      </c>
      <c r="CQ16" s="202">
        <f t="shared" ref="CQ16:CW16" si="5">CP16+1</f>
        <v>3</v>
      </c>
      <c r="CR16" s="202">
        <f t="shared" si="5"/>
        <v>4</v>
      </c>
      <c r="CS16" s="202">
        <f t="shared" si="5"/>
        <v>5</v>
      </c>
      <c r="CT16" s="202">
        <f t="shared" si="5"/>
        <v>6</v>
      </c>
      <c r="CU16" s="202">
        <f t="shared" si="5"/>
        <v>7</v>
      </c>
      <c r="CV16" s="202">
        <f t="shared" si="5"/>
        <v>8</v>
      </c>
      <c r="CW16" s="202">
        <f t="shared" si="5"/>
        <v>9</v>
      </c>
      <c r="CX16" s="202">
        <f>CW16+1</f>
        <v>10</v>
      </c>
      <c r="CY16" s="202">
        <f>CX16+1</f>
        <v>11</v>
      </c>
      <c r="CZ16" s="202">
        <f>CY16+1</f>
        <v>12</v>
      </c>
      <c r="DA16" s="13"/>
      <c r="DB16" s="194">
        <v>1</v>
      </c>
      <c r="DC16" s="202">
        <f>DB16+1</f>
        <v>2</v>
      </c>
      <c r="DD16" s="202">
        <f t="shared" ref="DD16:DJ16" si="6">DC16+1</f>
        <v>3</v>
      </c>
      <c r="DE16" s="202">
        <f t="shared" si="6"/>
        <v>4</v>
      </c>
      <c r="DF16" s="202">
        <f t="shared" si="6"/>
        <v>5</v>
      </c>
      <c r="DG16" s="202">
        <f t="shared" si="6"/>
        <v>6</v>
      </c>
      <c r="DH16" s="202">
        <f t="shared" si="6"/>
        <v>7</v>
      </c>
      <c r="DI16" s="202">
        <f t="shared" si="6"/>
        <v>8</v>
      </c>
      <c r="DJ16" s="202">
        <f t="shared" si="6"/>
        <v>9</v>
      </c>
      <c r="DK16" s="202">
        <f>DJ16+1</f>
        <v>10</v>
      </c>
      <c r="DL16" s="202">
        <f>DK16+1</f>
        <v>11</v>
      </c>
      <c r="DM16" s="202">
        <f>DL16+1</f>
        <v>12</v>
      </c>
      <c r="DN16" s="13"/>
      <c r="DO16" s="198">
        <v>1</v>
      </c>
      <c r="DP16" s="203">
        <f>DO16+1</f>
        <v>2</v>
      </c>
      <c r="DQ16" s="203">
        <f t="shared" ref="DQ16:DX16" si="7">DP16+1</f>
        <v>3</v>
      </c>
      <c r="DR16" s="203">
        <f t="shared" si="7"/>
        <v>4</v>
      </c>
      <c r="DS16" s="203">
        <f t="shared" si="7"/>
        <v>5</v>
      </c>
      <c r="DT16" s="203">
        <f t="shared" si="7"/>
        <v>6</v>
      </c>
      <c r="DU16" s="203">
        <f t="shared" si="7"/>
        <v>7</v>
      </c>
      <c r="DV16" s="203">
        <f t="shared" si="7"/>
        <v>8</v>
      </c>
      <c r="DW16" s="203">
        <f t="shared" si="7"/>
        <v>9</v>
      </c>
      <c r="DX16" s="203">
        <f t="shared" si="7"/>
        <v>10</v>
      </c>
      <c r="DY16" s="13"/>
      <c r="DZ16" s="198">
        <v>1</v>
      </c>
      <c r="EA16" s="203">
        <f>DZ16+1</f>
        <v>2</v>
      </c>
      <c r="EB16" s="203">
        <f t="shared" ref="EB16:EI16" si="8">EA16+1</f>
        <v>3</v>
      </c>
      <c r="EC16" s="203">
        <f t="shared" si="8"/>
        <v>4</v>
      </c>
      <c r="ED16" s="203">
        <f t="shared" si="8"/>
        <v>5</v>
      </c>
      <c r="EE16" s="203">
        <f t="shared" si="8"/>
        <v>6</v>
      </c>
      <c r="EF16" s="203">
        <f t="shared" si="8"/>
        <v>7</v>
      </c>
      <c r="EG16" s="203">
        <f t="shared" si="8"/>
        <v>8</v>
      </c>
      <c r="EH16" s="203">
        <f t="shared" si="8"/>
        <v>9</v>
      </c>
      <c r="EI16" s="203">
        <f t="shared" si="8"/>
        <v>10</v>
      </c>
      <c r="EJ16" s="13"/>
      <c r="EK16" s="198">
        <v>1</v>
      </c>
      <c r="EL16" s="203">
        <f>EK16+1</f>
        <v>2</v>
      </c>
      <c r="EM16" s="203">
        <f t="shared" ref="EM16:ET16" si="9">EL16+1</f>
        <v>3</v>
      </c>
      <c r="EN16" s="203">
        <f t="shared" si="9"/>
        <v>4</v>
      </c>
      <c r="EO16" s="203">
        <f t="shared" si="9"/>
        <v>5</v>
      </c>
      <c r="EP16" s="203">
        <f t="shared" si="9"/>
        <v>6</v>
      </c>
      <c r="EQ16" s="203">
        <f t="shared" si="9"/>
        <v>7</v>
      </c>
      <c r="ER16" s="203">
        <f t="shared" si="9"/>
        <v>8</v>
      </c>
      <c r="ES16" s="203">
        <f t="shared" si="9"/>
        <v>9</v>
      </c>
      <c r="ET16" s="203">
        <f t="shared" si="9"/>
        <v>10</v>
      </c>
      <c r="EU16" s="13"/>
      <c r="EV16" s="194" t="s">
        <v>259</v>
      </c>
      <c r="EW16" s="194" t="s">
        <v>259</v>
      </c>
      <c r="EX16" s="194" t="s">
        <v>456</v>
      </c>
      <c r="EY16" s="194" t="s">
        <v>453</v>
      </c>
      <c r="EZ16" s="194" t="s">
        <v>453</v>
      </c>
      <c r="FA16" s="194" t="s">
        <v>453</v>
      </c>
      <c r="FB16" s="204"/>
      <c r="FC16" s="13"/>
      <c r="FD16" s="194" t="s">
        <v>457</v>
      </c>
      <c r="FE16" s="194" t="s">
        <v>458</v>
      </c>
      <c r="FF16" s="194" t="s">
        <v>258</v>
      </c>
      <c r="FG16" s="194" t="s">
        <v>456</v>
      </c>
      <c r="FH16" s="194" t="s">
        <v>453</v>
      </c>
      <c r="FI16" s="194" t="s">
        <v>409</v>
      </c>
      <c r="FJ16" s="13"/>
      <c r="FK16" s="187" t="s">
        <v>259</v>
      </c>
      <c r="FL16" s="187" t="s">
        <v>260</v>
      </c>
      <c r="FM16" s="194"/>
      <c r="FN16" s="194" t="s">
        <v>459</v>
      </c>
      <c r="FO16" s="194" t="s">
        <v>250</v>
      </c>
      <c r="FP16" s="194" t="s">
        <v>409</v>
      </c>
      <c r="FQ16" s="13"/>
      <c r="FR16" s="194" t="s">
        <v>457</v>
      </c>
      <c r="FS16" s="194" t="s">
        <v>458</v>
      </c>
      <c r="FT16" s="194" t="s">
        <v>460</v>
      </c>
      <c r="FU16" s="194" t="s">
        <v>260</v>
      </c>
      <c r="FV16" s="194" t="s">
        <v>459</v>
      </c>
      <c r="FW16" s="194" t="s">
        <v>440</v>
      </c>
      <c r="FX16" s="194"/>
      <c r="FY16" s="194"/>
      <c r="FZ16" s="194" t="s">
        <v>409</v>
      </c>
      <c r="GA16" s="13"/>
      <c r="GB16" s="194" t="s">
        <v>461</v>
      </c>
      <c r="GC16" s="194" t="s">
        <v>454</v>
      </c>
      <c r="GD16" s="194" t="s">
        <v>455</v>
      </c>
      <c r="GE16" s="194" t="s">
        <v>462</v>
      </c>
      <c r="GF16" s="194" t="s">
        <v>179</v>
      </c>
      <c r="GG16" s="194" t="s">
        <v>412</v>
      </c>
      <c r="GH16" s="194" t="s">
        <v>463</v>
      </c>
      <c r="GI16" s="13"/>
      <c r="GJ16" s="194" t="s">
        <v>464</v>
      </c>
      <c r="GK16" s="194" t="s">
        <v>465</v>
      </c>
      <c r="GL16" s="194" t="s">
        <v>412</v>
      </c>
      <c r="GM16" s="194" t="s">
        <v>464</v>
      </c>
      <c r="GN16" s="194" t="s">
        <v>466</v>
      </c>
      <c r="GO16" s="194" t="s">
        <v>466</v>
      </c>
      <c r="GP16" s="13"/>
      <c r="GQ16" s="194" t="s">
        <v>467</v>
      </c>
      <c r="GR16" s="194">
        <v>1</v>
      </c>
      <c r="GS16" s="194">
        <v>2</v>
      </c>
      <c r="GT16" s="194">
        <v>3</v>
      </c>
      <c r="GU16" s="194">
        <v>4</v>
      </c>
      <c r="GV16" s="194">
        <v>5</v>
      </c>
      <c r="GW16" s="194">
        <v>6</v>
      </c>
      <c r="GX16" s="194">
        <v>7</v>
      </c>
      <c r="GY16" s="194">
        <v>8</v>
      </c>
      <c r="GZ16" s="194">
        <v>9</v>
      </c>
      <c r="HA16" s="194">
        <v>10</v>
      </c>
      <c r="HB16" s="13"/>
      <c r="HC16" s="205" t="str">
        <f>"&lt;=" &amp;TEXT(GR15,"dd-mmm-yy")</f>
        <v>&lt;=30-Jun-22</v>
      </c>
      <c r="HD16" s="205" t="str">
        <f>"&lt;=" &amp;TEXT(GS15,"dd-mmm-yy")</f>
        <v>&lt;=30-Jun-23</v>
      </c>
      <c r="HE16" s="205" t="str">
        <f t="shared" ref="HE16:HK16" si="10">"&lt;=" &amp;TEXT(GT15,"dd-mmm-yy")</f>
        <v>&lt;=30-Jun-24</v>
      </c>
      <c r="HF16" s="205" t="str">
        <f t="shared" si="10"/>
        <v>&lt;=30-Jun-25</v>
      </c>
      <c r="HG16" s="205" t="str">
        <f t="shared" si="10"/>
        <v>&lt;=30-Jun-26</v>
      </c>
      <c r="HH16" s="205" t="str">
        <f t="shared" si="10"/>
        <v>&lt;=30-Jun-27</v>
      </c>
      <c r="HI16" s="205" t="str">
        <f t="shared" si="10"/>
        <v>&lt;=30-Jun-28</v>
      </c>
      <c r="HJ16" s="205" t="str">
        <f t="shared" si="10"/>
        <v>&lt;=30-Jun-29</v>
      </c>
      <c r="HK16" s="205" t="str">
        <f t="shared" si="10"/>
        <v>&lt;=30-Jun-30</v>
      </c>
      <c r="HL16" s="205" t="str">
        <f>"&lt;=" &amp;TEXT(HA15,"dd-mmm-yy")</f>
        <v>&lt;=30-Jun-31</v>
      </c>
      <c r="HM16" s="205" t="str">
        <f>"&lt;=" &amp;TEXT(EOMONTH(HA15,12),"dd-mmm-yy")</f>
        <v>&lt;=30-Jun-32</v>
      </c>
      <c r="HN16" s="13"/>
      <c r="HO16" s="206">
        <v>1</v>
      </c>
      <c r="HP16" s="206">
        <v>2</v>
      </c>
      <c r="HQ16" s="206">
        <v>3</v>
      </c>
      <c r="HR16" s="206">
        <v>4</v>
      </c>
      <c r="HS16" s="206">
        <v>5</v>
      </c>
      <c r="HT16" s="206">
        <v>6</v>
      </c>
      <c r="HU16" s="206">
        <v>7</v>
      </c>
      <c r="HV16" s="206">
        <v>8</v>
      </c>
      <c r="HW16" s="206">
        <v>9</v>
      </c>
      <c r="HX16" s="206">
        <v>10</v>
      </c>
      <c r="HY16" s="207" t="s">
        <v>468</v>
      </c>
      <c r="HZ16" s="13"/>
      <c r="IA16" s="208" t="s">
        <v>469</v>
      </c>
      <c r="IB16" s="202" t="s">
        <v>179</v>
      </c>
      <c r="IC16" s="13" t="s">
        <v>0</v>
      </c>
      <c r="ID16" s="209" t="str">
        <f ca="1">OFFSET(IP_Assumptions!$C$270,IP_Schedule!ID15,0)</f>
        <v>Office</v>
      </c>
      <c r="IE16" s="209" t="str">
        <f ca="1">OFFSET(IP_Assumptions!$C$270,IP_Schedule!IE15,0)</f>
        <v>Retail</v>
      </c>
      <c r="IF16" s="209" t="str">
        <f ca="1">OFFSET(IP_Assumptions!$C$270,IP_Schedule!IF15,0)</f>
        <v>Car Parking</v>
      </c>
      <c r="IG16" s="209" t="str">
        <f ca="1">OFFSET(IP_Assumptions!$C$270,IP_Schedule!IG15,0)</f>
        <v>Storage</v>
      </c>
      <c r="IH16" s="209" t="str">
        <f ca="1">OFFSET(IP_Assumptions!$C$270,IP_Schedule!IH15,0)</f>
        <v>Warehouse</v>
      </c>
      <c r="II16" s="209" t="str">
        <f ca="1">OFFSET(IP_Assumptions!$C$270,IP_Schedule!II15,0)</f>
        <v>Hardstand</v>
      </c>
      <c r="IJ16" s="209" t="str">
        <f ca="1">OFFSET(IP_Assumptions!$C$270,IP_Schedule!IJ15,0)</f>
        <v>Canopy</v>
      </c>
      <c r="IK16" s="209" t="str">
        <f ca="1">OFFSET(IP_Assumptions!$C$270,IP_Schedule!IK15,0)</f>
        <v>Land</v>
      </c>
      <c r="IL16" s="209" t="str">
        <f ca="1">OFFSET(IP_Assumptions!$C$270,IP_Schedule!IL15,0)</f>
        <v>Signage</v>
      </c>
      <c r="IM16" s="209" t="str">
        <f ca="1">OFFSET(IP_Assumptions!$C$270,IP_Schedule!IM15,0)</f>
        <v>Consulting</v>
      </c>
      <c r="IN16" s="209" t="str">
        <f ca="1">OFFSET(IP_Assumptions!$C$270,IP_Schedule!IN15,0)</f>
        <v>Laboratory</v>
      </c>
      <c r="IO16" s="209" t="str">
        <f ca="1">OFFSET(IP_Assumptions!$C$270,IP_Schedule!IO15,0)</f>
        <v>Hospital</v>
      </c>
      <c r="IP16" s="209" t="str">
        <f ca="1">OFFSET(IP_Assumptions!$C$270,IP_Schedule!IP15,0)</f>
        <v>Pharmacy</v>
      </c>
      <c r="IQ16" s="209" t="str">
        <f ca="1">OFFSET(IP_Assumptions!$C$270,IP_Schedule!IQ15,0)</f>
        <v>Data Centre</v>
      </c>
      <c r="IR16" s="209">
        <f ca="1">OFFSET(IP_Assumptions!$C$270,IP_Schedule!IR15,0)</f>
        <v>0</v>
      </c>
      <c r="IS16" s="13"/>
      <c r="IT16" s="13"/>
      <c r="IU16" s="13"/>
      <c r="IV16" s="13"/>
      <c r="IW16" s="13"/>
      <c r="IX16" s="13"/>
      <c r="IY16" s="13"/>
      <c r="IZ16" s="13"/>
      <c r="JA16" s="13"/>
    </row>
    <row r="17" spans="2:252">
      <c r="B17" s="210">
        <f>MAX(B$16:B16)+1</f>
        <v>1</v>
      </c>
      <c r="C17" s="211" t="str">
        <f t="shared" ref="C17" si="11">B17&amp;". "&amp;E17&amp;" - "&amp;IF(Q17="Vacant","Vacant",R17)</f>
        <v>1. Ground 1 - Yarra D</v>
      </c>
      <c r="E17" s="1162" t="s">
        <v>470</v>
      </c>
      <c r="F17" s="1163" t="s">
        <v>177</v>
      </c>
      <c r="G17" s="1164">
        <v>1</v>
      </c>
      <c r="I17" s="1165" t="s">
        <v>471</v>
      </c>
      <c r="J17" s="1030">
        <v>100</v>
      </c>
      <c r="K17" s="1030"/>
      <c r="L17" s="407">
        <f>IF(AND(I17="N",G17&gt;0),IP_Outgoings!$D$38,0)</f>
        <v>30</v>
      </c>
      <c r="M17" s="407">
        <f t="shared" ref="M17" si="12">IF($I17="N",J17+IF(OR(K17=0,K17=""),L17,K17),J17)</f>
        <v>130</v>
      </c>
      <c r="N17" s="408">
        <f>IF(I17="G",M17,J17)*(1-IF(F17="Retail",IP_Assumptions!$H$234,IP_Assumptions!$H$212))+IF(I17="N",IF(OR(K17=0,K17=""),L17,K17),0)</f>
        <v>110</v>
      </c>
      <c r="O17" s="1163" t="s">
        <v>290</v>
      </c>
      <c r="Q17" s="1163" t="s">
        <v>472</v>
      </c>
      <c r="R17" s="1163" t="s">
        <v>473</v>
      </c>
      <c r="S17" s="1163"/>
      <c r="T17" s="1161">
        <v>44378</v>
      </c>
      <c r="U17" s="1161">
        <v>45838</v>
      </c>
      <c r="V17" s="916">
        <f t="shared" ref="V17" si="13">IF(ISERROR(($U17-$T17)/365.25),"",($U17-$T17)/365.25)</f>
        <v>3.9972621492128679</v>
      </c>
      <c r="W17" s="1161">
        <v>44409</v>
      </c>
      <c r="X17" s="917"/>
      <c r="Y17" s="917"/>
      <c r="Z17" s="183"/>
      <c r="AA17" s="1166">
        <v>2</v>
      </c>
      <c r="AB17" s="216" t="str">
        <f ca="1">IF(ISBLANK($AA17),,OFFSET(IP_Assumptions!$B$55,0,IP_Schedule!$AA17))</f>
        <v>Retail</v>
      </c>
      <c r="AC17" s="217">
        <f ca="1">IF(ISBLANK($AA17),,OFFSET(IP_Assumptions!$B$56,0,IP_Schedule!$AA17))</f>
        <v>5</v>
      </c>
      <c r="AD17" s="218">
        <f ca="1">IF(ISBLANK($AA17),,OFFSET(IP_Assumptions!$B$57,0,IP_Schedule!$AA17))</f>
        <v>1</v>
      </c>
      <c r="AE17" s="219">
        <f ca="1">IF(ISBLANK($AA17),,OFFSET(IP_Assumptions!$B$60,0,IP_Schedule!$AA17))</f>
        <v>0.5</v>
      </c>
      <c r="AF17" s="220">
        <f>IF(ISBLANK($AA17),,INDEX(IP_Assumptions!$C$62:$G$62,0,IP_Schedule!AA17))</f>
        <v>0.12</v>
      </c>
      <c r="AG17" s="220">
        <f>IF(ISBLANK($AA17),,INDEX(IP_Assumptions!$C$61:$G$61,0,IP_Schedule!AA17))</f>
        <v>0.06</v>
      </c>
      <c r="AH17" s="183"/>
      <c r="AI17" s="1167" t="s">
        <v>474</v>
      </c>
      <c r="AJ17" s="221" t="str">
        <f>IF(AI17="Net","N","G")</f>
        <v>G</v>
      </c>
      <c r="AK17" s="1167"/>
      <c r="AL17" s="1167">
        <v>200</v>
      </c>
      <c r="AM17" s="409">
        <f>IF(G17=0,AL17,AL17/G17)</f>
        <v>200</v>
      </c>
      <c r="AN17" s="183"/>
      <c r="AO17" s="1167" t="s">
        <v>39</v>
      </c>
      <c r="AP17" s="222"/>
      <c r="AQ17" s="223"/>
      <c r="AR17" s="1168">
        <v>0</v>
      </c>
      <c r="AS17" s="337">
        <f>IF(AND(AJ17="N",AO17="Yes"),IP_Outgoings!$C$38/NLA*G17,0)*IF(ISBLANK(AR17),1,AR17)</f>
        <v>0</v>
      </c>
      <c r="AT17" s="225">
        <f>IF(AO17="Yes",IP_Outgoings!$C$38/NLA*IP_Schedule!G17,0)*IF(ISBLANK(AR17)=TRUE,1,AR17)</f>
        <v>0</v>
      </c>
      <c r="AU17" s="183"/>
      <c r="AV17" s="1166">
        <v>1</v>
      </c>
      <c r="AW17" s="1608">
        <v>10</v>
      </c>
      <c r="AX17" s="412">
        <f t="shared" ref="AX17" si="14">IF(AV17=0,0,AW17/12/AV17)</f>
        <v>0.83333333333333337</v>
      </c>
      <c r="AY17" s="411">
        <f>10/12</f>
        <v>0.83333333333333337</v>
      </c>
      <c r="AZ17" s="183"/>
      <c r="BA17" s="226"/>
      <c r="BB17" s="224"/>
      <c r="BC17" s="414">
        <f t="shared" ref="BC17" si="15">AL17/12*BB17</f>
        <v>0</v>
      </c>
      <c r="BD17" s="411"/>
      <c r="BE17" s="337">
        <f t="shared" ref="BE17" si="16">BC17*BA17+BD17</f>
        <v>0</v>
      </c>
      <c r="BF17" s="337">
        <f t="shared" ref="BF17" si="17">-PV(PV_Rate_M,BA17,BC17)+BD17</f>
        <v>0</v>
      </c>
      <c r="BG17" s="341">
        <f t="shared" ref="BG17" si="18">IF(BF17&gt;0,1,0)</f>
        <v>0</v>
      </c>
      <c r="BH17" s="341">
        <f>SUM($BG$17:BG17)*BG17</f>
        <v>0</v>
      </c>
      <c r="BI17" s="183"/>
      <c r="BJ17" s="414">
        <f t="shared" ref="BJ17" si="19">IF(Q17="Vacant",0,IF(G17=0,AL17+AQ17,(AL17+IF(AJ17="G",AQ17,AS17))))</f>
        <v>200</v>
      </c>
      <c r="BK17" s="414">
        <f t="shared" ref="BK17" si="20">AW17</f>
        <v>10</v>
      </c>
      <c r="BL17" s="414">
        <f t="shared" ref="BL17" si="21">SUM(BJ17:BK17)</f>
        <v>210</v>
      </c>
      <c r="BM17" s="414">
        <f t="shared" ref="BM17" si="22">IF(G17=0,BJ17,BJ17/$G17)</f>
        <v>200</v>
      </c>
      <c r="BN17" s="1035"/>
      <c r="BO17" s="414">
        <f t="shared" ref="BO17" si="23">G17*J17</f>
        <v>100</v>
      </c>
      <c r="BP17" s="414">
        <f t="shared" ref="BP17" si="24">G17*L17</f>
        <v>30</v>
      </c>
      <c r="BQ17" s="183"/>
      <c r="BR17" s="414">
        <f t="shared" ref="BR17" si="25">IF(G17=0,1,G17)*M17</f>
        <v>130</v>
      </c>
      <c r="BS17" s="414">
        <f t="shared" ref="BS17" si="26">AY17*AV17*12</f>
        <v>10</v>
      </c>
      <c r="BT17" s="414">
        <f t="shared" ref="BT17" si="27">SUM(BR17:BS17)</f>
        <v>140</v>
      </c>
      <c r="BU17" s="414">
        <f t="shared" ref="BU17" si="28">IF(G17=0,BR17,BR17/$G17)</f>
        <v>130</v>
      </c>
      <c r="BV17" s="183"/>
      <c r="BW17" s="414">
        <f t="shared" ref="BW17" si="29">IF(G17=0,1,G17)*N17</f>
        <v>110</v>
      </c>
      <c r="BX17" s="414">
        <f t="shared" ref="BX17" si="30">AY17*AV17*12</f>
        <v>10</v>
      </c>
      <c r="BY17" s="414">
        <f t="shared" ref="BY17" si="31">SUM(BW17:BX17)</f>
        <v>120</v>
      </c>
      <c r="BZ17" s="409">
        <f t="shared" ref="BZ17" si="32">IF(G17=0,BW17,BW17/$G17)</f>
        <v>110</v>
      </c>
      <c r="CA17"/>
      <c r="CB17" s="913" t="s">
        <v>475</v>
      </c>
      <c r="CC17" s="913" t="s">
        <v>475</v>
      </c>
      <c r="CD17" s="913" t="s">
        <v>475</v>
      </c>
      <c r="CE17" s="913" t="s">
        <v>475</v>
      </c>
      <c r="CF17" s="913"/>
      <c r="CG17" s="913"/>
      <c r="CH17" s="913"/>
      <c r="CI17" s="913"/>
      <c r="CJ17" s="913"/>
      <c r="CK17" s="913"/>
      <c r="CL17" s="913"/>
      <c r="CM17" s="913"/>
      <c r="CN17" s="183"/>
      <c r="CO17" s="914">
        <v>0.04</v>
      </c>
      <c r="CP17" s="914">
        <v>0.04</v>
      </c>
      <c r="CQ17" s="914">
        <v>0.04</v>
      </c>
      <c r="CR17" s="914">
        <v>0.04</v>
      </c>
      <c r="CS17" s="914"/>
      <c r="CT17" s="914"/>
      <c r="CU17" s="914"/>
      <c r="CV17" s="914"/>
      <c r="CW17" s="914"/>
      <c r="CX17" s="914"/>
      <c r="CY17" s="914"/>
      <c r="CZ17" s="914"/>
      <c r="DA17" s="183"/>
      <c r="DB17" s="416">
        <f t="shared" ref="DB17:DM17" si="33">IF(AND(DB$15&gt;=$W17,DB$15&lt;=$U17),1,0)</f>
        <v>1</v>
      </c>
      <c r="DC17" s="416">
        <f t="shared" si="33"/>
        <v>1</v>
      </c>
      <c r="DD17" s="416">
        <f t="shared" si="33"/>
        <v>1</v>
      </c>
      <c r="DE17" s="416">
        <f t="shared" si="33"/>
        <v>1</v>
      </c>
      <c r="DF17" s="416">
        <f t="shared" si="33"/>
        <v>0</v>
      </c>
      <c r="DG17" s="416">
        <f t="shared" si="33"/>
        <v>0</v>
      </c>
      <c r="DH17" s="416">
        <f t="shared" si="33"/>
        <v>0</v>
      </c>
      <c r="DI17" s="416">
        <f t="shared" si="33"/>
        <v>0</v>
      </c>
      <c r="DJ17" s="416">
        <f t="shared" si="33"/>
        <v>0</v>
      </c>
      <c r="DK17" s="416">
        <f t="shared" si="33"/>
        <v>0</v>
      </c>
      <c r="DL17" s="416">
        <f t="shared" si="33"/>
        <v>0</v>
      </c>
      <c r="DM17" s="416">
        <f t="shared" si="33"/>
        <v>0</v>
      </c>
      <c r="DN17" s="183"/>
      <c r="DO17" s="217"/>
      <c r="DP17" s="417">
        <f>IF($FD17="Off",0,INDEX(IP_Assumptions!$C$66:$G$76,MATCH(ROUNDUP((EK17-Model_Start)/365.25,0),IP_Assumptions!$B$66:$B$76,1),IP_Schedule!$AA17))</f>
        <v>6</v>
      </c>
      <c r="DQ17" s="417">
        <f ca="1">IF($FD17="Off",0,INDEX(IP_Assumptions!$C$66:$G$76,MATCH(ROUNDUP((EL17-Model_Start)/365.25,0),IP_Assumptions!$B$66:$B$76,1),IP_Schedule!$AA17))</f>
        <v>6</v>
      </c>
      <c r="DR17" s="417">
        <f ca="1">IF($FD17="Off",0,INDEX(IP_Assumptions!$C$66:$G$76,MATCH(ROUNDUP((EM17-Model_Start)/365.25,0),IP_Assumptions!$B$66:$B$76,1),IP_Schedule!$AA17))</f>
        <v>6</v>
      </c>
      <c r="DS17" s="417">
        <f ca="1">IF($FD17="Off",0,INDEX(IP_Assumptions!$C$66:$G$76,MATCH(ROUNDUP((EN17-Model_Start)/365.25,0),IP_Assumptions!$B$66:$B$76,1),IP_Schedule!$AA17))</f>
        <v>6</v>
      </c>
      <c r="DT17" s="417">
        <f ca="1">IF($FD17="Off",0,INDEX(IP_Assumptions!$C$66:$G$76,MATCH(ROUNDUP((EO17-Model_Start)/365.25,0),IP_Assumptions!$B$66:$B$76,1),IP_Schedule!$AA17))</f>
        <v>6</v>
      </c>
      <c r="DU17" s="417">
        <f ca="1">IF($FD17="Off",0,INDEX(IP_Assumptions!$C$66:$G$76,MATCH(ROUNDUP((EP17-Model_Start)/365.25,0),IP_Assumptions!$B$66:$B$76,1),IP_Schedule!$AA17))</f>
        <v>6</v>
      </c>
      <c r="DV17" s="417">
        <f ca="1">IF($FD17="Off",0,INDEX(IP_Assumptions!$C$66:$G$76,MATCH(ROUNDUP((EQ17-Model_Start)/365.25,0),IP_Assumptions!$B$66:$B$76,1),IP_Schedule!$AA17))</f>
        <v>6</v>
      </c>
      <c r="DW17" s="417">
        <f ca="1">IF($FD17="Off",0,INDEX(IP_Assumptions!$C$66:$G$76,MATCH(ROUNDUP((ER17-Model_Start)/365.25,0),IP_Assumptions!$B$66:$B$76,1),IP_Schedule!$AA17))</f>
        <v>6</v>
      </c>
      <c r="DX17" s="417">
        <f ca="1">IF($FD17="Off",0,INDEX(IP_Assumptions!$C$66:$G$76,MATCH(ROUNDUP((ES17-Model_Start)/365.25,0),IP_Assumptions!$B$66:$B$76,1),IP_Schedule!$AA17))</f>
        <v>6</v>
      </c>
      <c r="DY17" s="183"/>
      <c r="DZ17" s="229">
        <f>IF(Q17="Leased",T17,EOMONTH(Model_Start,INDEX(IP_Assumptions!$C$65:$G$65,0,IP_Schedule!AA17)-1)+1)</f>
        <v>44378</v>
      </c>
      <c r="EA17" s="229">
        <f t="shared" ref="EA17" ca="1" si="34">EOMONTH(EK17,ROUNDUP(DP17*(1-$AE17),0))+1</f>
        <v>45931</v>
      </c>
      <c r="EB17" s="229">
        <f t="shared" ref="EB17" ca="1" si="35">EOMONTH(EL17,ROUNDUP(DQ17*(1-$AE17),0))+1</f>
        <v>47849</v>
      </c>
      <c r="EC17" s="229">
        <f t="shared" ref="EC17" ca="1" si="36">EOMONTH(EM17,ROUNDUP(DR17*(1-$AE17),0))+1</f>
        <v>49766</v>
      </c>
      <c r="ED17" s="229">
        <f t="shared" ref="ED17" ca="1" si="37">EOMONTH(EN17,ROUNDUP(DS17*(1-$AE17),0))+1</f>
        <v>51683</v>
      </c>
      <c r="EE17" s="229">
        <f t="shared" ref="EE17" ca="1" si="38">EOMONTH(EO17,ROUNDUP(DT17*(1-$AE17),0))+1</f>
        <v>53601</v>
      </c>
      <c r="EF17" s="229">
        <f t="shared" ref="EF17" ca="1" si="39">EOMONTH(EP17,ROUNDUP(DU17*(1-$AE17),0))+1</f>
        <v>55519</v>
      </c>
      <c r="EG17" s="229">
        <f t="shared" ref="EG17" ca="1" si="40">EOMONTH(EQ17,ROUNDUP(DV17*(1-$AE17),0))+1</f>
        <v>57436</v>
      </c>
      <c r="EH17" s="229">
        <f t="shared" ref="EH17" ca="1" si="41">EOMONTH(ER17,ROUNDUP(DW17*(1-$AE17),0))+1</f>
        <v>59353</v>
      </c>
      <c r="EI17" s="229">
        <f t="shared" ref="EI17" ca="1" si="42">EOMONTH(ES17,ROUNDUP(DX17*(1-$AE17),0))+1</f>
        <v>61271</v>
      </c>
      <c r="EJ17" s="183"/>
      <c r="EK17" s="230">
        <f t="shared" ref="EK17" si="43">(IF(Q17="Leased",EOMONTH(U17,0),EOMONTH(DZ17,AC17*12-1)))</f>
        <v>45838</v>
      </c>
      <c r="EL17" s="229">
        <f t="shared" ref="EL17" ca="1" si="44">EOMONTH(EA17,$AC17*12-1)</f>
        <v>47756</v>
      </c>
      <c r="EM17" s="229">
        <f t="shared" ref="EM17" ca="1" si="45">EOMONTH(EB17,$AC17*12-1)</f>
        <v>49674</v>
      </c>
      <c r="EN17" s="229">
        <f t="shared" ref="EN17" ca="1" si="46">EOMONTH(EC17,$AC17*12-1)</f>
        <v>51591</v>
      </c>
      <c r="EO17" s="229">
        <f t="shared" ref="EO17" ca="1" si="47">EOMONTH(ED17,$AC17*12-1)</f>
        <v>53508</v>
      </c>
      <c r="EP17" s="229">
        <f t="shared" ref="EP17" ca="1" si="48">EOMONTH(EE17,$AC17*12-1)</f>
        <v>55426</v>
      </c>
      <c r="EQ17" s="229">
        <f t="shared" ref="EQ17" ca="1" si="49">EOMONTH(EF17,$AC17*12-1)</f>
        <v>57345</v>
      </c>
      <c r="ER17" s="229">
        <f t="shared" ref="ER17" ca="1" si="50">EOMONTH(EG17,$AC17*12-1)</f>
        <v>59261</v>
      </c>
      <c r="ES17" s="229">
        <f t="shared" ref="ES17" ca="1" si="51">EOMONTH(EH17,$AC17*12-1)</f>
        <v>61178</v>
      </c>
      <c r="ET17" s="229">
        <f t="shared" ref="ET17" ca="1" si="52">EOMONTH(EI17,$AC17*12-1)</f>
        <v>63097</v>
      </c>
      <c r="EU17" s="183"/>
      <c r="EV17" s="231">
        <f t="shared" ref="EV17" si="53">IF(Q17="Leased",U17,Model_Start)</f>
        <v>45838</v>
      </c>
      <c r="EW17" s="214"/>
      <c r="EX17" s="232">
        <f t="shared" ref="EX17" si="54">(IF(ISBLANK(EW17),EV17,EW17)-Model_Start)/30.5</f>
        <v>47.868852459016395</v>
      </c>
      <c r="EY17" s="1170">
        <f t="shared" ref="EY17" si="55">BT17/12</f>
        <v>11.666666666666666</v>
      </c>
      <c r="EZ17" s="1170">
        <f t="shared" ref="EZ17" si="56">BL17/12</f>
        <v>17.5</v>
      </c>
      <c r="FA17" s="233">
        <f t="shared" ref="FA17" si="57">EZ17-EY17</f>
        <v>5.8333333333333339</v>
      </c>
      <c r="FB17" s="233">
        <f t="shared" ref="FB17" si="58">-PV(PV_Rate_M,EX17,FA17)</f>
        <v>235.44926767220798</v>
      </c>
      <c r="FC17" s="183"/>
      <c r="FD17" s="1165" t="s">
        <v>219</v>
      </c>
      <c r="FE17" s="221" t="str">
        <f>IF($Q17="Vacant","Vacant",IF($U17&lt;IP_Assumptions!$D$105,"Expiry","-"))</f>
        <v>-</v>
      </c>
      <c r="FF17" s="415">
        <f t="shared" ref="FF17" si="59">IF(FE17="Expiry",ROUNDUP((U17-Model_Start)/365,0),0)</f>
        <v>0</v>
      </c>
      <c r="FG17" s="232">
        <f ca="1">IF(FE17="Vacant",INDEX(IP_Assumptions!$C$65:$G$65,0,IP_Schedule!AA17),0)*(FD17="On")
+IF(FE17="Expiry",INDEX(IP_Assumptions!$C$66:$G$76,FF17,IP_Schedule!AA17),0)*(1-AE17)*(FD17="On")</f>
        <v>0</v>
      </c>
      <c r="FH17" s="233">
        <f t="shared" ref="FH17" si="60">$BT17/12</f>
        <v>11.666666666666666</v>
      </c>
      <c r="FI17" s="233">
        <f t="shared" ref="FI17" ca="1" si="61">-PV(PV_Rate_M,FG17,FH17)</f>
        <v>0</v>
      </c>
      <c r="FJ17" s="183"/>
      <c r="FK17" s="234" t="str">
        <f>IF(Q17="Vacant",DZ17,IF($U17&lt;IP_Assumptions!$D$105,EK17,"-"))</f>
        <v>-</v>
      </c>
      <c r="FL17" s="232">
        <f t="shared" ref="FL17" si="62">IF(FK17="-",0,(FK17-Model_Start)/30.25)</f>
        <v>0</v>
      </c>
      <c r="FM17" s="233">
        <f t="shared" ref="FM17" si="63">BT17</f>
        <v>140</v>
      </c>
      <c r="FN17" s="220">
        <f t="shared" ref="FN17" ca="1" si="64">IF(Q17="Vacant",AF17,(AG17*AE17)+(AF17*(1-AE17)))</f>
        <v>0.09</v>
      </c>
      <c r="FO17" s="233">
        <f t="shared" ref="FO17" si="65">IF(FK17="-",0,FN17*FM17)*(FD17="On")</f>
        <v>0</v>
      </c>
      <c r="FP17" s="233">
        <f t="shared" ref="FP17" si="66">(FO17*(1/(1+PV_Rate_M)^FL17))</f>
        <v>0</v>
      </c>
      <c r="FQ17" s="183"/>
      <c r="FR17" s="1165" t="s">
        <v>220</v>
      </c>
      <c r="FS17" s="221" t="str">
        <f>IF($Q17="Vacant","Vacant",IF($U17&lt;IP_Assumptions!$D$105,"Expiry","-"))</f>
        <v>-</v>
      </c>
      <c r="FT17" s="234" t="str">
        <f t="shared" ref="FT17" si="67">IF(OR(FS17="Vacant",FS17="Expiry"),$F17,"-")</f>
        <v>-</v>
      </c>
      <c r="FU17" s="232">
        <f t="shared" ref="FU17" si="68">FL17</f>
        <v>0</v>
      </c>
      <c r="FV17" s="235">
        <f>IF(FS17="Vacant",INDEX(IP_Assumptions!$C$82:$G$82,0,IP_Schedule!AA17),0)*(FR17="On")
+IF(FS17="Expiry",INDEX(IP_Assumptions!$C$83:$G$93,FF17,IP_Schedule!AA17),0)*(FR17="On")</f>
        <v>0</v>
      </c>
      <c r="FW17" s="236">
        <f t="shared" ref="FW17" ca="1" si="69">AC17</f>
        <v>5</v>
      </c>
      <c r="FX17" s="233">
        <f t="shared" ref="FX17" si="70">$BT17</f>
        <v>140</v>
      </c>
      <c r="FY17" s="233">
        <f t="shared" ref="FY17" ca="1" si="71">FW17*FX17*FV17</f>
        <v>0</v>
      </c>
      <c r="FZ17" s="233">
        <f t="shared" ref="FZ17" ca="1" si="72">(FY17*(1/(1+PV_Rate_M)^FU17))</f>
        <v>0</v>
      </c>
      <c r="GA17" s="183"/>
      <c r="GB17" s="237">
        <f t="shared" ref="GB17" si="73">IF(Q17="Vacant",G17,0)</f>
        <v>0</v>
      </c>
      <c r="GC17" s="416">
        <f t="shared" ref="GC17" si="74">IF(Q17="Vacant",1,0)</f>
        <v>0</v>
      </c>
      <c r="GD17" s="416">
        <f>SUM($GC$17:GC17)*GC17</f>
        <v>0</v>
      </c>
      <c r="GE17" s="233">
        <f t="shared" ref="GE17" si="75">IF(Q17="Vacant",BR17,0)</f>
        <v>0</v>
      </c>
      <c r="GF17" s="233">
        <f t="shared" ref="GF17" si="76">IF(Q17="Vacant",BS17,0)</f>
        <v>0</v>
      </c>
      <c r="GG17" s="233">
        <f t="shared" ref="GG17" si="77">BL17</f>
        <v>210</v>
      </c>
      <c r="GH17" s="233">
        <f t="shared" ref="GH17" si="78">SUM(GE17,GF17)+GG17</f>
        <v>210</v>
      </c>
      <c r="GI17" s="183"/>
      <c r="GJ17" s="238">
        <f t="shared" ref="GJ17" si="79">MAX((U17-Model_Start)/365,0)</f>
        <v>4</v>
      </c>
      <c r="GK17" s="239">
        <f t="shared" ref="GK17" si="80">G17</f>
        <v>1</v>
      </c>
      <c r="GL17" s="233">
        <f t="shared" ref="GL17" si="81">GG17</f>
        <v>210</v>
      </c>
      <c r="GM17" s="238">
        <f t="shared" ref="GM17" ca="1" si="82">(G17/NLA)*AC17</f>
        <v>5</v>
      </c>
      <c r="GN17" s="238">
        <f t="shared" ref="GN17" ca="1" si="83">(G17/NLA)*IF(AD17="None",0,AD17)</f>
        <v>1</v>
      </c>
      <c r="GO17" s="235">
        <f t="shared" ref="GO17" ca="1" si="84">(G17/NLA)*AE17</f>
        <v>0.5</v>
      </c>
      <c r="GP17" s="183"/>
      <c r="GQ17" s="235">
        <f t="shared" ref="GQ17" si="85">IF(Q17="Vacant",G17/NLA,0)</f>
        <v>0</v>
      </c>
      <c r="GR17" s="235">
        <f t="shared" ref="GR17" si="86">IF(AND($U17&gt;GQ$15,$U17&lt;=GR$15),$G17/NLA,0)</f>
        <v>0</v>
      </c>
      <c r="GS17" s="235">
        <f t="shared" ref="GS17" si="87">IF(AND($U17&gt;GR$15,$U17&lt;=GS$15),$G17/NLA,0)</f>
        <v>0</v>
      </c>
      <c r="GT17" s="235">
        <f t="shared" ref="GT17" si="88">IF(AND($U17&gt;GS$15,$U17&lt;=GT$15),$G17/NLA,0)</f>
        <v>0</v>
      </c>
      <c r="GU17" s="235">
        <f t="shared" ref="GU17" si="89">IF(AND($U17&gt;GT$15,$U17&lt;=GU$15),$G17/NLA,0)</f>
        <v>1</v>
      </c>
      <c r="GV17" s="235">
        <f t="shared" ref="GV17" si="90">IF(AND($U17&gt;GU$15,$U17&lt;=GV$15),$G17/NLA,0)</f>
        <v>0</v>
      </c>
      <c r="GW17" s="235">
        <f t="shared" ref="GW17" si="91">IF(AND($U17&gt;GV$15,$U17&lt;=GW$15),$G17/NLA,0)</f>
        <v>0</v>
      </c>
      <c r="GX17" s="235">
        <f t="shared" ref="GX17" si="92">IF(AND($U17&gt;GW$15,$U17&lt;=GX$15),$G17/NLA,0)</f>
        <v>0</v>
      </c>
      <c r="GY17" s="235">
        <f t="shared" ref="GY17" si="93">IF(AND($U17&gt;GX$15,$U17&lt;=GY$15),$G17/NLA,0)</f>
        <v>0</v>
      </c>
      <c r="GZ17" s="235">
        <f t="shared" ref="GZ17" si="94">IF(AND($U17&gt;GY$15,$U17&lt;=GZ$15),$G17/NLA,0)</f>
        <v>0</v>
      </c>
      <c r="HA17" s="235">
        <f t="shared" ref="HA17" si="95">IF(AND($U17&gt;GZ$15,$U17&lt;=HA$15),$G17/NLA,0)</f>
        <v>0</v>
      </c>
      <c r="HB17" s="183"/>
      <c r="HC17" s="235">
        <f t="shared" ref="HC17" ca="1" si="96">IF(COUNTIF($EL17:$ET17,HC$15)-COUNTIF($EL17:$ET17,HD$15)=1,$G17/NLA,0)</f>
        <v>0</v>
      </c>
      <c r="HD17" s="235">
        <f t="shared" ref="HD17" ca="1" si="97">IF(COUNTIF($EL17:$ET17,HD$15)-COUNTIF($EL17:$ET17,HE$15)=1,$G17/NLA,0)</f>
        <v>0</v>
      </c>
      <c r="HE17" s="235">
        <f t="shared" ref="HE17" ca="1" si="98">IF(COUNTIF($EL17:$ET17,HE$15)-COUNTIF($EL17:$ET17,HF$15)=1,$G17/NLA,0)</f>
        <v>0</v>
      </c>
      <c r="HF17" s="235">
        <f t="shared" ref="HF17" ca="1" si="99">IF(COUNTIF($EL17:$ET17,HF$15)-COUNTIF($EL17:$ET17,HG$15)=1,$G17/NLA,0)</f>
        <v>0</v>
      </c>
      <c r="HG17" s="235">
        <f t="shared" ref="HG17" ca="1" si="100">IF(COUNTIF($EL17:$ET17,HG$15)-COUNTIF($EL17:$ET17,HH$15)=1,$G17/NLA,0)</f>
        <v>0</v>
      </c>
      <c r="HH17" s="235">
        <f t="shared" ref="HH17" ca="1" si="101">IF(COUNTIF($EL17:$ET17,HH$15)-COUNTIF($EL17:$ET17,HI$15)=1,$G17/NLA,0)</f>
        <v>0</v>
      </c>
      <c r="HI17" s="235">
        <f t="shared" ref="HI17" ca="1" si="102">IF(COUNTIF($EL17:$ET17,HI$15)-COUNTIF($EL17:$ET17,HJ$15)=1,$G17/NLA,0)</f>
        <v>0</v>
      </c>
      <c r="HJ17" s="235">
        <f t="shared" ref="HJ17" ca="1" si="103">IF(COUNTIF($EL17:$ET17,HJ$15)-COUNTIF($EL17:$ET17,HK$15)=1,$G17/NLA,0)</f>
        <v>0</v>
      </c>
      <c r="HK17" s="235">
        <f t="shared" ref="HK17" ca="1" si="104">IF(COUNTIF($EL17:$ET17,HK$15)-COUNTIF($EL17:$ET17,HL$15)=1,$G17/NLA,0)</f>
        <v>0</v>
      </c>
      <c r="HL17" s="235">
        <f t="shared" ref="HL17" ca="1" si="105">IF(COUNTIF($EL17:$ET17,HL$15)-COUNTIF($EL17:$ET17,HM$15)=1,$G17/NLA,0)</f>
        <v>0</v>
      </c>
      <c r="HM17" s="235">
        <f t="shared" ref="HM17" ca="1" si="106">IF(COUNTIF($EL17:$ET17,HM$15)-COUNTIF($EL17:$ET17,HN$15)=1,$G17/NLA,0)</f>
        <v>0</v>
      </c>
      <c r="HN17" s="183"/>
      <c r="HO17" s="413" t="str">
        <f t="shared" ref="HO17" si="107">IF(CB17="F","Fixed "&amp;TEXT(CO17,"#0.0%"),
IF(CB17="M","Market",
IF(CB17="Man",DOLLAR(CO17,0),CB17)))</f>
        <v>Fixed 4.0%</v>
      </c>
      <c r="HP17" s="413" t="str">
        <f t="shared" ref="HP17" si="108">IF(CC17="F","Fixed "&amp;TEXT(CP17,"#0.0%"),
IF(CC17="M","Market",
IF(CC17="Man",DOLLAR(CP17,0),CC17)))</f>
        <v>Fixed 4.0%</v>
      </c>
      <c r="HQ17" s="413" t="str">
        <f t="shared" ref="HQ17" si="109">IF(CD17="F","Fixed "&amp;TEXT(CQ17,"#0.0%"),
IF(CD17="M","Market",
IF(CD17="Man",DOLLAR(CQ17,0),CD17)))</f>
        <v>Fixed 4.0%</v>
      </c>
      <c r="HR17" s="413" t="str">
        <f t="shared" ref="HR17" si="110">IF(CE17="F","Fixed "&amp;TEXT(CR17,"#0.0%"),
IF(CE17="M","Market",
IF(CE17="Man",DOLLAR(CR17,0),CE17)))</f>
        <v>Fixed 4.0%</v>
      </c>
      <c r="HS17" s="413">
        <f t="shared" ref="HS17" si="111">IF(CF17="F","Fixed "&amp;TEXT(CS17,"#0.0%"),
IF(CF17="M","Market",
IF(CF17="Man",DOLLAR(CS17,0),CF17)))</f>
        <v>0</v>
      </c>
      <c r="HT17" s="413">
        <f t="shared" ref="HT17" si="112">IF(CG17="F","Fixed "&amp;TEXT(CT17,"#0.0%"),
IF(CG17="M","Market",
IF(CG17="Man",DOLLAR(CT17,0),CG17)))</f>
        <v>0</v>
      </c>
      <c r="HU17" s="413">
        <f t="shared" ref="HU17" si="113">IF(CH17="F","Fixed "&amp;TEXT(CU17,"#0.0%"),
IF(CH17="M","Market",
IF(CH17="Man",DOLLAR(CU17,0),CH17)))</f>
        <v>0</v>
      </c>
      <c r="HV17" s="413">
        <f t="shared" ref="HV17" si="114">IF(CI17="F","Fixed "&amp;TEXT(CV17,"#0.0%"),
IF(CI17="M","Market",
IF(CI17="Man",DOLLAR(CV17,0),CI17)))</f>
        <v>0</v>
      </c>
      <c r="HW17" s="413">
        <f t="shared" ref="HW17" si="115">IF(CJ17="F","Fixed "&amp;TEXT(CW17,"#0.0%"),
IF(CJ17="M","Market",
IF(CJ17="Man",DOLLAR(CW17,0),CJ17)))</f>
        <v>0</v>
      </c>
      <c r="HX17" s="413">
        <f t="shared" ref="HX17" si="116">IF(CK17="F","Fixed "&amp;TEXT(CX17,"#0.0%"),
IF(CK17="M","Market",
IF(CK17="Man",DOLLAR(CX17,0),CK17)))</f>
        <v>0</v>
      </c>
      <c r="HY17" s="240" t="str">
        <f t="shared" ref="HY17" si="117">IF(HO17=0,"",HO17&amp;",")
&amp;IF(HP17=0,"",HP17&amp;",")
&amp;IF(HQ17=0,"",HQ17&amp;",")
&amp;IF(HR17=0,"",HR17&amp;",")
&amp;IF(HS17=0,"",HS17&amp;",")
&amp;IF(HT17=0,"",HT17&amp;",")
&amp;IF(HU17=0,"",HU17&amp;",")
&amp;IF(HV17=0,"",HV17&amp;",")
&amp;IF(HW17=0,"",HW17&amp;",")
&amp;IF(HX17=0,"",HX17&amp;",")</f>
        <v>Fixed 4.0%,Fixed 4.0%,Fixed 4.0%,Fixed 4.0%,</v>
      </c>
      <c r="IA17" s="237">
        <f t="shared" ref="IA17" si="118">IF(Q17="Vacant",0,G17+(0.000001/B17))</f>
        <v>1.0000009999999999</v>
      </c>
      <c r="IB17" s="241">
        <f t="shared" ref="IB17" si="119">IF(F17="Car Parking",1,0)</f>
        <v>0</v>
      </c>
      <c r="IC17" s="183" t="s">
        <v>0</v>
      </c>
      <c r="ID17" s="233">
        <f t="shared" ref="ID17" ca="1" si="120">IF($F17=ID$16,$M17,"")</f>
        <v>130</v>
      </c>
      <c r="IE17" s="233" t="str">
        <f t="shared" ref="IE17:IR17" ca="1" si="121">IF($F17=IE$16,$M17,"")</f>
        <v/>
      </c>
      <c r="IF17" s="233" t="str">
        <f t="shared" ca="1" si="121"/>
        <v/>
      </c>
      <c r="IG17" s="233" t="str">
        <f t="shared" ca="1" si="121"/>
        <v/>
      </c>
      <c r="IH17" s="233" t="str">
        <f t="shared" ca="1" si="121"/>
        <v/>
      </c>
      <c r="II17" s="233" t="str">
        <f t="shared" ca="1" si="121"/>
        <v/>
      </c>
      <c r="IJ17" s="233" t="str">
        <f t="shared" ca="1" si="121"/>
        <v/>
      </c>
      <c r="IK17" s="233" t="str">
        <f t="shared" ca="1" si="121"/>
        <v/>
      </c>
      <c r="IL17" s="233" t="str">
        <f t="shared" ca="1" si="121"/>
        <v/>
      </c>
      <c r="IM17" s="233" t="str">
        <f t="shared" ca="1" si="121"/>
        <v/>
      </c>
      <c r="IN17" s="233" t="str">
        <f t="shared" ca="1" si="121"/>
        <v/>
      </c>
      <c r="IO17" s="233" t="str">
        <f t="shared" ca="1" si="121"/>
        <v/>
      </c>
      <c r="IP17" s="233" t="str">
        <f t="shared" ca="1" si="121"/>
        <v/>
      </c>
      <c r="IQ17" s="233" t="str">
        <f t="shared" ca="1" si="121"/>
        <v/>
      </c>
      <c r="IR17" s="233" t="str">
        <f t="shared" ca="1" si="121"/>
        <v/>
      </c>
    </row>
    <row r="18" spans="2:252" ht="5.25" customHeight="1">
      <c r="K18" s="1188"/>
      <c r="W18"/>
    </row>
    <row r="19" spans="2:252" ht="14.4" thickBot="1">
      <c r="B19" s="242" t="s">
        <v>476</v>
      </c>
      <c r="C19" s="242"/>
      <c r="D19" s="243"/>
      <c r="E19" s="243"/>
      <c r="F19" s="243"/>
      <c r="G19" s="1554">
        <f>SUM(G17:G18)</f>
        <v>1</v>
      </c>
      <c r="H19" s="243"/>
      <c r="I19" s="244"/>
      <c r="J19" s="244"/>
      <c r="K19" s="244"/>
      <c r="L19" s="244"/>
      <c r="M19" s="245"/>
      <c r="N19" s="245"/>
      <c r="O19" s="245"/>
      <c r="P19" s="243"/>
      <c r="Q19" s="243"/>
      <c r="R19" s="243"/>
      <c r="S19" s="243"/>
      <c r="T19" s="243"/>
      <c r="U19" s="243"/>
      <c r="V19" s="243"/>
      <c r="W19" s="243"/>
      <c r="X19" s="243"/>
      <c r="Y19" s="243"/>
      <c r="Z19" s="243"/>
      <c r="AA19" s="243"/>
      <c r="AB19" s="243"/>
      <c r="AC19" s="243"/>
      <c r="AD19" s="243"/>
      <c r="AE19" s="243"/>
      <c r="AF19" s="243"/>
      <c r="AG19" s="243"/>
      <c r="AH19" s="243"/>
      <c r="AI19" s="243"/>
      <c r="AJ19" s="243"/>
      <c r="AK19" s="1255">
        <f>SUM(AL17:AL18)</f>
        <v>200</v>
      </c>
      <c r="AL19" s="1255"/>
      <c r="AM19" s="243"/>
      <c r="AN19" s="243"/>
      <c r="AO19" s="243"/>
      <c r="AP19" s="243"/>
      <c r="AQ19" s="246">
        <f>SUM(AQ17:AQ18)</f>
        <v>0</v>
      </c>
      <c r="AR19" s="246"/>
      <c r="AS19" s="246">
        <f>SUM(AS17:AS18)</f>
        <v>0</v>
      </c>
      <c r="AT19" s="246">
        <f>SUM(AT17:AT18)</f>
        <v>0</v>
      </c>
      <c r="AU19" s="243"/>
      <c r="AV19" s="242">
        <f>SUM(AV17:AV18)</f>
        <v>1</v>
      </c>
      <c r="AW19" s="247">
        <f>SUM(AW17:AW18)</f>
        <v>10</v>
      </c>
      <c r="AX19" s="247">
        <f>IF($AV19=0,0,AW19/$AV19/12)</f>
        <v>0.83333333333333337</v>
      </c>
      <c r="AY19" s="247">
        <f>IF(AV19=0,0,SUMPRODUCT(AV17:AV18,AY17:AY18)/AV19)</f>
        <v>0.83333333333333337</v>
      </c>
      <c r="AZ19" s="243"/>
      <c r="BA19" s="243"/>
      <c r="BB19" s="243"/>
      <c r="BC19" s="243"/>
      <c r="BD19" s="243"/>
      <c r="BE19" s="247">
        <f>SUM(BE17:BE18)</f>
        <v>0</v>
      </c>
      <c r="BF19" s="247">
        <f>SUM(BF17:BF18)</f>
        <v>0</v>
      </c>
      <c r="BG19" s="247"/>
      <c r="BH19" s="247"/>
      <c r="BI19" s="243"/>
      <c r="BJ19" s="247">
        <f>SUM(BJ17:BJ18)</f>
        <v>200</v>
      </c>
      <c r="BK19" s="247">
        <f>SUM(BK17:BK18)</f>
        <v>10</v>
      </c>
      <c r="BL19" s="247">
        <f>SUM(BL17:BL18)</f>
        <v>210</v>
      </c>
      <c r="BM19" s="243"/>
      <c r="BN19" s="243"/>
      <c r="BO19" s="243"/>
      <c r="BP19" s="243"/>
      <c r="BQ19" s="243"/>
      <c r="BR19" s="247">
        <f>SUM(BR17:BR18)</f>
        <v>130</v>
      </c>
      <c r="BS19" s="247">
        <f>SUM(BS17:BS18)</f>
        <v>10</v>
      </c>
      <c r="BT19" s="247">
        <f>SUM(BT17:BT18)</f>
        <v>140</v>
      </c>
      <c r="BU19" s="243"/>
      <c r="BV19" s="243"/>
      <c r="BW19" s="247">
        <f>SUM(BW17:BW18)</f>
        <v>110</v>
      </c>
      <c r="BX19" s="247">
        <f>SUM(BX17:BX18)</f>
        <v>10</v>
      </c>
      <c r="BY19" s="247">
        <f>SUM(BY17:BY18)</f>
        <v>120</v>
      </c>
      <c r="BZ19" s="243"/>
      <c r="CA19" s="243"/>
      <c r="CB19" s="243"/>
      <c r="CC19" s="243"/>
      <c r="CD19" s="243"/>
      <c r="CE19" s="243"/>
      <c r="CF19" s="243"/>
      <c r="CG19" s="243"/>
      <c r="CH19" s="243"/>
      <c r="CI19" s="243"/>
      <c r="CJ19" s="243"/>
      <c r="CK19" s="243"/>
      <c r="CL19" s="243"/>
      <c r="CM19" s="243"/>
      <c r="CN19" s="243"/>
      <c r="CO19" s="243"/>
      <c r="CP19" s="243"/>
      <c r="CQ19" s="243"/>
      <c r="CR19" s="243"/>
      <c r="CS19" s="243"/>
      <c r="CT19" s="243"/>
      <c r="CU19" s="243"/>
      <c r="CV19" s="243"/>
      <c r="CW19" s="243"/>
      <c r="CX19" s="243"/>
      <c r="CY19" s="243"/>
      <c r="CZ19" s="243"/>
      <c r="DA19" s="243"/>
      <c r="DB19" s="243"/>
      <c r="DC19" s="243"/>
      <c r="DD19" s="243"/>
      <c r="DE19" s="243"/>
      <c r="DF19" s="243"/>
      <c r="DG19" s="243"/>
      <c r="DH19" s="243"/>
      <c r="DI19" s="243"/>
      <c r="DJ19" s="243"/>
      <c r="DK19" s="243"/>
      <c r="DL19" s="243"/>
      <c r="DM19" s="243"/>
      <c r="DN19" s="243"/>
      <c r="DO19" s="243"/>
      <c r="DP19" s="243"/>
      <c r="DQ19" s="243"/>
      <c r="DR19" s="243"/>
      <c r="DS19" s="243"/>
      <c r="DT19" s="243"/>
      <c r="DU19" s="243"/>
      <c r="DV19" s="243"/>
      <c r="DW19" s="243"/>
      <c r="DX19" s="243"/>
      <c r="DY19" s="243"/>
      <c r="DZ19" s="243"/>
      <c r="EA19" s="243"/>
      <c r="EB19" s="243"/>
      <c r="EC19" s="243"/>
      <c r="ED19" s="243"/>
      <c r="EE19" s="243"/>
      <c r="EF19" s="243"/>
      <c r="EG19" s="243"/>
      <c r="EH19" s="243"/>
      <c r="EI19" s="243"/>
      <c r="EJ19" s="243"/>
      <c r="EK19" s="243"/>
      <c r="EL19" s="243"/>
      <c r="EM19" s="243"/>
      <c r="EN19" s="243"/>
      <c r="EO19" s="243"/>
      <c r="EP19" s="243"/>
      <c r="EQ19" s="243"/>
      <c r="ER19" s="243"/>
      <c r="ES19" s="243"/>
      <c r="ET19" s="243"/>
      <c r="EV19" s="243"/>
      <c r="EW19" s="243"/>
      <c r="EX19" s="243"/>
      <c r="EY19" s="243"/>
      <c r="EZ19" s="243"/>
      <c r="FA19" s="243"/>
      <c r="FB19" s="246">
        <f>SUM(FB17:FB18)</f>
        <v>235.44926767220798</v>
      </c>
      <c r="FC19" s="243"/>
      <c r="FD19" s="243"/>
      <c r="FE19" s="243"/>
      <c r="FF19" s="243"/>
      <c r="FG19" s="243"/>
      <c r="FH19" s="243"/>
      <c r="FI19" s="248">
        <f ca="1">SUM(FI17:FI18)</f>
        <v>0</v>
      </c>
      <c r="FJ19" s="243"/>
      <c r="FK19" s="243"/>
      <c r="FL19" s="243"/>
      <c r="FM19" s="249"/>
      <c r="FN19" s="243"/>
      <c r="FO19" s="243"/>
      <c r="FP19" s="246">
        <f>SUM(FP17:FP18)</f>
        <v>0</v>
      </c>
      <c r="FQ19" s="242"/>
      <c r="FR19" s="243"/>
      <c r="FS19" s="243"/>
      <c r="FT19" s="243"/>
      <c r="FU19" s="243"/>
      <c r="FV19" s="243"/>
      <c r="FW19" s="243"/>
      <c r="FX19" s="243"/>
      <c r="FY19" s="243"/>
      <c r="FZ19" s="246">
        <f ca="1">SUM(FZ17:FZ18)</f>
        <v>0</v>
      </c>
      <c r="GA19" s="242"/>
      <c r="GB19" s="250">
        <f>SUM(GB17:GB18)</f>
        <v>0</v>
      </c>
      <c r="GC19" s="250"/>
      <c r="GD19" s="250"/>
      <c r="GE19" s="246">
        <f>SUM(GE17:GE18)</f>
        <v>0</v>
      </c>
      <c r="GF19" s="246">
        <f>SUM(GF17:GF18)</f>
        <v>0</v>
      </c>
      <c r="GG19" s="249">
        <f>SUM(GG17:GG18)</f>
        <v>210</v>
      </c>
      <c r="GH19" s="249">
        <f>SUM(GH17:GH18)</f>
        <v>210</v>
      </c>
      <c r="GI19" s="243"/>
      <c r="GJ19" s="246"/>
      <c r="GK19" s="251">
        <f>SUMPRODUCT(GJ17:GJ18,GK17:GK18)/NLA</f>
        <v>4</v>
      </c>
      <c r="GL19" s="251">
        <f>SUMPRODUCT(GJ17:GJ18,GL17:GL18)/$GH$19</f>
        <v>4</v>
      </c>
      <c r="GM19" s="251">
        <f ca="1">SUM(GM16:GM18)</f>
        <v>5</v>
      </c>
      <c r="GN19" s="251">
        <f ca="1">SUM(GN16:GN18)</f>
        <v>1</v>
      </c>
      <c r="GO19" s="252">
        <f ca="1">SUM(GO16:GO18)</f>
        <v>0.5</v>
      </c>
      <c r="GP19" s="243"/>
      <c r="GQ19" s="253">
        <f t="shared" ref="GQ19:HA19" si="122">SUM(GQ17:GQ18)</f>
        <v>0</v>
      </c>
      <c r="GR19" s="253">
        <f t="shared" si="122"/>
        <v>0</v>
      </c>
      <c r="GS19" s="253">
        <f t="shared" si="122"/>
        <v>0</v>
      </c>
      <c r="GT19" s="253">
        <f t="shared" si="122"/>
        <v>0</v>
      </c>
      <c r="GU19" s="253">
        <f t="shared" si="122"/>
        <v>1</v>
      </c>
      <c r="GV19" s="253">
        <f t="shared" si="122"/>
        <v>0</v>
      </c>
      <c r="GW19" s="253">
        <f t="shared" si="122"/>
        <v>0</v>
      </c>
      <c r="GX19" s="253">
        <f t="shared" si="122"/>
        <v>0</v>
      </c>
      <c r="GY19" s="253">
        <f t="shared" si="122"/>
        <v>0</v>
      </c>
      <c r="GZ19" s="253">
        <f t="shared" si="122"/>
        <v>0</v>
      </c>
      <c r="HA19" s="253">
        <f t="shared" si="122"/>
        <v>0</v>
      </c>
      <c r="HB19" s="243"/>
      <c r="HC19" s="253">
        <f t="shared" ref="HC19:HM19" ca="1" si="123">SUM(HC17:HC18)</f>
        <v>0</v>
      </c>
      <c r="HD19" s="253">
        <f t="shared" ca="1" si="123"/>
        <v>0</v>
      </c>
      <c r="HE19" s="253">
        <f t="shared" ca="1" si="123"/>
        <v>0</v>
      </c>
      <c r="HF19" s="253">
        <f t="shared" ca="1" si="123"/>
        <v>0</v>
      </c>
      <c r="HG19" s="253">
        <f t="shared" ca="1" si="123"/>
        <v>0</v>
      </c>
      <c r="HH19" s="253">
        <f t="shared" ca="1" si="123"/>
        <v>0</v>
      </c>
      <c r="HI19" s="253">
        <f t="shared" ca="1" si="123"/>
        <v>0</v>
      </c>
      <c r="HJ19" s="253">
        <f t="shared" ca="1" si="123"/>
        <v>0</v>
      </c>
      <c r="HK19" s="253">
        <f t="shared" ca="1" si="123"/>
        <v>0</v>
      </c>
      <c r="HL19" s="253">
        <f t="shared" ca="1" si="123"/>
        <v>0</v>
      </c>
      <c r="HM19" s="253">
        <f t="shared" ca="1" si="123"/>
        <v>0</v>
      </c>
      <c r="HN19" s="243"/>
      <c r="HO19" s="243"/>
      <c r="HP19" s="243"/>
      <c r="HQ19" s="243"/>
      <c r="HR19" s="243"/>
      <c r="HS19" s="243"/>
      <c r="HT19" s="243"/>
      <c r="HU19" s="243"/>
      <c r="HV19" s="243"/>
      <c r="HW19" s="243"/>
      <c r="HX19" s="243"/>
      <c r="HY19" s="243"/>
      <c r="IA19" s="253"/>
      <c r="IB19" s="243"/>
      <c r="ID19" s="253"/>
      <c r="IE19" s="253"/>
      <c r="IF19" s="253"/>
      <c r="IG19" s="253"/>
      <c r="IH19" s="253"/>
      <c r="II19" s="253"/>
      <c r="IJ19" s="253"/>
      <c r="IK19" s="253"/>
      <c r="IL19" s="253"/>
      <c r="IM19" s="253"/>
      <c r="IN19" s="253"/>
      <c r="IO19" s="253"/>
      <c r="IP19" s="253"/>
      <c r="IQ19" s="253"/>
      <c r="IR19" s="253"/>
    </row>
    <row r="20" spans="2:252" ht="4.5" customHeight="1" thickTop="1"/>
    <row r="21" spans="2:252">
      <c r="B21" s="179" t="s">
        <v>477</v>
      </c>
      <c r="C21" s="179"/>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IA21" s="180"/>
      <c r="IB21" s="180"/>
      <c r="ID21" s="180"/>
      <c r="IE21" s="180"/>
      <c r="IF21" s="180"/>
      <c r="IG21" s="180"/>
      <c r="IH21" s="180"/>
      <c r="II21" s="180"/>
      <c r="IJ21" s="180"/>
      <c r="IK21" s="180"/>
      <c r="IL21" s="180"/>
      <c r="IM21" s="180"/>
      <c r="IN21" s="180"/>
      <c r="IO21" s="180"/>
      <c r="IP21" s="180"/>
      <c r="IQ21" s="180"/>
      <c r="IR21" s="180"/>
    </row>
    <row r="22" spans="2:252" ht="3" customHeight="1"/>
    <row r="23" spans="2:252">
      <c r="B23" s="254" t="str">
        <f>IF(COUNTIF(E23:IB23,0)=COUNTA(E23:IB23),"Inputs OK", "Error in Inputs")</f>
        <v>Inputs OK</v>
      </c>
      <c r="C23" s="255"/>
      <c r="D23" s="255"/>
      <c r="E23" s="256"/>
      <c r="F23" s="256">
        <f>COUNTA(F$17:F$18)-MAX($B$17:$B$18)</f>
        <v>0</v>
      </c>
      <c r="G23" s="256"/>
      <c r="H23" s="255"/>
      <c r="I23" s="256"/>
      <c r="J23" s="256"/>
      <c r="K23" s="256"/>
      <c r="L23" s="256"/>
      <c r="M23" s="256"/>
      <c r="N23" s="256"/>
      <c r="O23" s="256">
        <f>COUNTA(O$17:O$18)-MAX($B$17:$B$18)</f>
        <v>0</v>
      </c>
      <c r="P23" s="255"/>
      <c r="Q23" s="256">
        <f>COUNTA(Q$17:Q$18)-MAX($B$17:$B$18)</f>
        <v>0</v>
      </c>
      <c r="R23" s="255"/>
      <c r="S23" s="256"/>
      <c r="T23" s="256">
        <f>COUNTA(T$17:T$18)-COUNTIF($Q$17:$Q$18,"Leased")</f>
        <v>0</v>
      </c>
      <c r="U23" s="256">
        <f>COUNTA(U$17:U$18)-COUNTIF($Q$17:$Q$18,"Leased")</f>
        <v>0</v>
      </c>
      <c r="V23" s="256"/>
      <c r="W23" s="256"/>
      <c r="X23" s="256"/>
      <c r="Y23" s="256"/>
      <c r="Z23" s="255"/>
      <c r="AA23" s="256">
        <f>COUNTA(AA$17:AA$18)-MAX($B$17:$B$18)</f>
        <v>0</v>
      </c>
      <c r="AB23" s="256"/>
      <c r="AC23" s="256"/>
      <c r="AD23" s="256"/>
      <c r="AE23" s="256"/>
      <c r="AF23" s="256"/>
      <c r="AG23" s="256"/>
      <c r="AH23" s="255"/>
      <c r="AI23" s="255"/>
      <c r="AJ23" s="256"/>
      <c r="AK23" s="256"/>
      <c r="AL23" s="256"/>
      <c r="AM23" s="255"/>
      <c r="AN23" s="255"/>
      <c r="AO23" s="256"/>
      <c r="AP23" s="256"/>
      <c r="AQ23" s="255"/>
      <c r="AR23" s="255"/>
      <c r="AS23" s="255"/>
      <c r="AT23" s="255"/>
      <c r="AU23" s="255"/>
      <c r="AV23" s="255"/>
      <c r="AW23" s="255"/>
      <c r="AX23" s="255"/>
      <c r="AY23" s="255"/>
      <c r="AZ23" s="255"/>
      <c r="BA23" s="255"/>
      <c r="BB23" s="255"/>
      <c r="BC23" s="255"/>
      <c r="BD23" s="255"/>
      <c r="BE23" s="255"/>
      <c r="BF23" s="255"/>
      <c r="BG23" s="255"/>
      <c r="BH23" s="255"/>
      <c r="BI23" s="255"/>
      <c r="BJ23" s="255"/>
      <c r="BK23" s="255"/>
      <c r="BL23" s="255"/>
      <c r="BM23" s="255"/>
      <c r="BN23" s="255"/>
      <c r="BO23" s="255"/>
      <c r="BP23" s="255"/>
      <c r="BQ23" s="255"/>
      <c r="BR23" s="255"/>
      <c r="BS23" s="255"/>
      <c r="BT23" s="255"/>
      <c r="BU23" s="255"/>
      <c r="BV23" s="255"/>
      <c r="BW23" s="255"/>
      <c r="BX23" s="255"/>
      <c r="BY23" s="255"/>
      <c r="BZ23" s="255"/>
      <c r="CA23" s="255"/>
      <c r="CB23" s="255"/>
      <c r="CC23" s="255"/>
      <c r="CD23" s="255"/>
      <c r="CE23" s="255"/>
      <c r="CF23" s="255"/>
      <c r="CG23" s="255"/>
      <c r="CH23" s="255"/>
      <c r="CI23" s="255"/>
      <c r="CJ23" s="255"/>
      <c r="CK23" s="255"/>
      <c r="CL23" s="255"/>
      <c r="CM23" s="255"/>
      <c r="CN23" s="255"/>
      <c r="CO23" s="255"/>
      <c r="CP23" s="255"/>
      <c r="CQ23" s="255"/>
      <c r="CR23" s="255"/>
      <c r="CS23" s="255"/>
      <c r="CT23" s="255"/>
      <c r="CU23" s="255"/>
      <c r="CV23" s="255"/>
      <c r="CW23" s="255"/>
      <c r="CX23" s="255"/>
      <c r="CY23" s="255"/>
      <c r="CZ23" s="255"/>
      <c r="DA23" s="255"/>
      <c r="DB23" s="255"/>
      <c r="DC23" s="255"/>
      <c r="DD23" s="255"/>
      <c r="DE23" s="255"/>
      <c r="DF23" s="255"/>
      <c r="DG23" s="255"/>
      <c r="DH23" s="255"/>
      <c r="DI23" s="255"/>
      <c r="DJ23" s="255"/>
      <c r="DK23" s="255"/>
      <c r="DL23" s="255"/>
      <c r="DM23" s="255"/>
      <c r="DN23" s="255"/>
      <c r="DO23" s="255"/>
      <c r="DP23" s="255"/>
      <c r="DQ23" s="255"/>
      <c r="DR23" s="255"/>
      <c r="DS23" s="255"/>
      <c r="DT23" s="255"/>
      <c r="DU23" s="255"/>
      <c r="DV23" s="255"/>
      <c r="DW23" s="255"/>
      <c r="DX23" s="255"/>
      <c r="DY23" s="255"/>
      <c r="DZ23" s="255"/>
      <c r="EA23" s="255"/>
      <c r="EB23" s="255"/>
      <c r="EC23" s="255"/>
      <c r="ED23" s="255"/>
      <c r="EE23" s="255"/>
      <c r="EF23" s="255"/>
      <c r="EG23" s="255"/>
      <c r="EH23" s="255"/>
      <c r="EI23" s="255"/>
      <c r="EJ23" s="255"/>
      <c r="EK23" s="255"/>
      <c r="EL23" s="255"/>
      <c r="EM23" s="255"/>
      <c r="EN23" s="255"/>
      <c r="EO23" s="255"/>
      <c r="EP23" s="255"/>
      <c r="EQ23" s="255"/>
      <c r="ER23" s="255"/>
      <c r="ES23" s="255"/>
      <c r="ET23" s="255"/>
      <c r="EU23" s="255"/>
      <c r="EV23" s="255"/>
      <c r="EW23" s="255"/>
      <c r="EX23" s="255"/>
      <c r="EY23" s="255"/>
      <c r="EZ23" s="255"/>
      <c r="FA23" s="255"/>
      <c r="FB23" s="255"/>
      <c r="FC23" s="255"/>
      <c r="FD23" s="255"/>
      <c r="FE23" s="255"/>
      <c r="FF23" s="255"/>
      <c r="FG23" s="255"/>
      <c r="FH23" s="255"/>
      <c r="FI23" s="255"/>
      <c r="FJ23" s="255"/>
      <c r="FK23" s="255"/>
      <c r="FL23" s="255"/>
      <c r="FM23" s="255"/>
      <c r="FN23" s="255"/>
      <c r="FO23" s="255"/>
      <c r="FP23" s="255"/>
      <c r="FQ23" s="255"/>
      <c r="FR23" s="255"/>
      <c r="FS23" s="255"/>
      <c r="FT23" s="255"/>
      <c r="FU23" s="255"/>
      <c r="FV23" s="255"/>
      <c r="FW23" s="255"/>
      <c r="FX23" s="255"/>
      <c r="FY23" s="255"/>
      <c r="FZ23" s="255"/>
      <c r="GA23" s="255"/>
      <c r="GB23" s="255"/>
      <c r="GC23" s="255"/>
      <c r="GD23" s="255"/>
      <c r="GE23" s="255"/>
      <c r="GF23" s="255"/>
      <c r="GG23" s="255"/>
      <c r="GH23" s="255"/>
      <c r="GI23" s="255"/>
      <c r="GJ23" s="255"/>
      <c r="GK23" s="255"/>
      <c r="GL23" s="255"/>
      <c r="GM23" s="255"/>
      <c r="GN23" s="255"/>
      <c r="GO23" s="255"/>
      <c r="GP23" s="255"/>
      <c r="GQ23" s="255"/>
      <c r="GR23" s="255"/>
      <c r="GS23" s="255"/>
      <c r="GT23" s="255"/>
      <c r="GU23" s="255"/>
      <c r="GV23" s="255"/>
      <c r="GW23" s="255"/>
      <c r="GX23" s="255"/>
      <c r="GY23" s="255"/>
      <c r="GZ23" s="255"/>
      <c r="HA23" s="255"/>
      <c r="HB23" s="255"/>
      <c r="HC23" s="255"/>
      <c r="HD23" s="255"/>
      <c r="HE23" s="255"/>
      <c r="HF23" s="255"/>
      <c r="HG23" s="255"/>
      <c r="HH23" s="255"/>
      <c r="HI23" s="255"/>
      <c r="HJ23" s="255"/>
      <c r="HK23" s="255"/>
      <c r="HL23" s="255"/>
      <c r="HM23" s="255"/>
      <c r="HN23" s="255"/>
      <c r="HO23" s="255"/>
      <c r="HP23" s="255"/>
      <c r="HQ23" s="255"/>
      <c r="HR23" s="255"/>
      <c r="HS23" s="255"/>
      <c r="HT23" s="255"/>
      <c r="HU23" s="255"/>
      <c r="HV23" s="255"/>
      <c r="HW23" s="255"/>
      <c r="HX23" s="255"/>
      <c r="HY23" s="255"/>
      <c r="IA23" s="255"/>
      <c r="IB23" s="255"/>
      <c r="ID23" s="255"/>
      <c r="IE23" s="255"/>
      <c r="IF23" s="255"/>
      <c r="IG23" s="255"/>
      <c r="IH23" s="255"/>
      <c r="II23" s="255"/>
      <c r="IJ23" s="255"/>
      <c r="IK23" s="255"/>
      <c r="IL23" s="255"/>
      <c r="IM23" s="255"/>
      <c r="IN23" s="255"/>
      <c r="IO23" s="255"/>
      <c r="IP23" s="255"/>
      <c r="IQ23" s="255"/>
      <c r="IR23" s="255"/>
    </row>
    <row r="24" spans="2:252" ht="4.5" customHeight="1"/>
    <row r="25" spans="2:252" ht="12.75" customHeight="1" thickBot="1">
      <c r="AG25"/>
      <c r="AH25"/>
      <c r="AI25"/>
      <c r="AJ25"/>
      <c r="AK25"/>
      <c r="AL25"/>
      <c r="AM25"/>
      <c r="AN25"/>
      <c r="AO25"/>
      <c r="AP25"/>
    </row>
    <row r="26" spans="2:252" ht="12.75" customHeight="1">
      <c r="AG26"/>
      <c r="AH26"/>
      <c r="AI26"/>
      <c r="AJ26"/>
      <c r="AK26"/>
      <c r="AL26"/>
      <c r="AM26"/>
      <c r="AN26"/>
      <c r="AO26"/>
      <c r="AP26"/>
      <c r="BL26" s="257"/>
      <c r="IB26" s="258" t="s">
        <v>478</v>
      </c>
      <c r="IC26" s="258"/>
      <c r="ID26" s="259">
        <f t="shared" ref="ID26:IR26" ca="1" si="124">MIN(ID16:ID18)</f>
        <v>130</v>
      </c>
      <c r="IE26" s="259">
        <f t="shared" ca="1" si="124"/>
        <v>0</v>
      </c>
      <c r="IF26" s="259">
        <f t="shared" ca="1" si="124"/>
        <v>0</v>
      </c>
      <c r="IG26" s="259">
        <f t="shared" ca="1" si="124"/>
        <v>0</v>
      </c>
      <c r="IH26" s="259">
        <f t="shared" ca="1" si="124"/>
        <v>0</v>
      </c>
      <c r="II26" s="259">
        <f t="shared" ca="1" si="124"/>
        <v>0</v>
      </c>
      <c r="IJ26" s="259">
        <f t="shared" ca="1" si="124"/>
        <v>0</v>
      </c>
      <c r="IK26" s="259">
        <f t="shared" ca="1" si="124"/>
        <v>0</v>
      </c>
      <c r="IL26" s="259">
        <f t="shared" ca="1" si="124"/>
        <v>0</v>
      </c>
      <c r="IM26" s="259">
        <f t="shared" ca="1" si="124"/>
        <v>0</v>
      </c>
      <c r="IN26" s="259">
        <f t="shared" ca="1" si="124"/>
        <v>0</v>
      </c>
      <c r="IO26" s="259">
        <f t="shared" ca="1" si="124"/>
        <v>0</v>
      </c>
      <c r="IP26" s="259">
        <f t="shared" ca="1" si="124"/>
        <v>0</v>
      </c>
      <c r="IQ26" s="259">
        <f t="shared" ca="1" si="124"/>
        <v>0</v>
      </c>
      <c r="IR26" s="259">
        <f t="shared" ca="1" si="124"/>
        <v>0</v>
      </c>
    </row>
    <row r="27" spans="2:252" ht="12.75" customHeight="1" thickBot="1">
      <c r="AG27"/>
      <c r="AH27"/>
      <c r="AI27"/>
      <c r="AJ27"/>
      <c r="AK27"/>
      <c r="AL27"/>
      <c r="AM27"/>
      <c r="AN27"/>
      <c r="AO27"/>
      <c r="AP27"/>
      <c r="AQ27"/>
      <c r="FD27" s="260"/>
      <c r="FE27" s="260"/>
      <c r="FF27" s="260"/>
      <c r="FR27" s="260"/>
      <c r="IB27" s="261" t="s">
        <v>479</v>
      </c>
      <c r="IC27" s="261"/>
      <c r="ID27" s="262">
        <f t="shared" ref="ID27:IR27" ca="1" si="125">MAX(ID16:ID18)</f>
        <v>130</v>
      </c>
      <c r="IE27" s="262">
        <f t="shared" ca="1" si="125"/>
        <v>0</v>
      </c>
      <c r="IF27" s="262">
        <f t="shared" ca="1" si="125"/>
        <v>0</v>
      </c>
      <c r="IG27" s="262">
        <f t="shared" ca="1" si="125"/>
        <v>0</v>
      </c>
      <c r="IH27" s="262">
        <f t="shared" ca="1" si="125"/>
        <v>0</v>
      </c>
      <c r="II27" s="262">
        <f t="shared" ca="1" si="125"/>
        <v>0</v>
      </c>
      <c r="IJ27" s="262">
        <f t="shared" ca="1" si="125"/>
        <v>0</v>
      </c>
      <c r="IK27" s="262">
        <f t="shared" ca="1" si="125"/>
        <v>0</v>
      </c>
      <c r="IL27" s="262">
        <f t="shared" ca="1" si="125"/>
        <v>0</v>
      </c>
      <c r="IM27" s="262">
        <f t="shared" ca="1" si="125"/>
        <v>0</v>
      </c>
      <c r="IN27" s="262">
        <f t="shared" ca="1" si="125"/>
        <v>0</v>
      </c>
      <c r="IO27" s="262">
        <f t="shared" ca="1" si="125"/>
        <v>0</v>
      </c>
      <c r="IP27" s="262">
        <f t="shared" ca="1" si="125"/>
        <v>0</v>
      </c>
      <c r="IQ27" s="262">
        <f t="shared" ca="1" si="125"/>
        <v>0</v>
      </c>
      <c r="IR27" s="262">
        <f t="shared" ca="1" si="125"/>
        <v>0</v>
      </c>
    </row>
    <row r="28" spans="2:252" ht="12.75" customHeight="1">
      <c r="AG28"/>
      <c r="AH28"/>
      <c r="AI28"/>
      <c r="AJ28"/>
      <c r="AK28"/>
      <c r="AL28"/>
      <c r="AM28"/>
      <c r="AN28"/>
      <c r="AO28"/>
      <c r="AP28"/>
      <c r="AQ28"/>
      <c r="AX28" s="257"/>
      <c r="FD28" s="260"/>
      <c r="FE28" s="260"/>
      <c r="FF28" s="260"/>
      <c r="FR28" s="260"/>
    </row>
    <row r="29" spans="2:252" ht="12.75" customHeight="1">
      <c r="AG29"/>
      <c r="AH29"/>
      <c r="AI29"/>
      <c r="AJ29"/>
      <c r="AK29"/>
      <c r="AL29"/>
      <c r="AM29"/>
      <c r="AN29"/>
      <c r="AX29" s="257"/>
      <c r="BL29" s="263"/>
      <c r="FD29" s="260"/>
      <c r="FE29" s="260"/>
      <c r="FF29" s="260"/>
      <c r="FR29" s="260"/>
    </row>
    <row r="30" spans="2:252" ht="12.75" customHeight="1">
      <c r="FD30" s="260"/>
      <c r="FE30" s="260"/>
      <c r="FF30" s="260"/>
      <c r="FR30" s="260"/>
    </row>
    <row r="31" spans="2:252" ht="12.75" customHeight="1">
      <c r="AI31" s="299"/>
      <c r="FD31" s="260"/>
      <c r="FE31" s="260"/>
      <c r="FF31" s="260"/>
      <c r="FR31" s="260"/>
    </row>
    <row r="32" spans="2:252" ht="12.75" customHeight="1"/>
    <row r="33" spans="2:131" ht="12.75" customHeight="1">
      <c r="B33" s="179" t="s">
        <v>480</v>
      </c>
      <c r="C33" s="179"/>
      <c r="D33" s="179"/>
      <c r="E33" s="179"/>
      <c r="F33" s="179"/>
      <c r="G33" s="179"/>
      <c r="H33" s="179"/>
      <c r="I33" s="179"/>
      <c r="J33" s="179"/>
      <c r="K33" s="179"/>
      <c r="L33" s="179"/>
      <c r="M33" s="179"/>
      <c r="N33" s="179"/>
      <c r="O33" s="179"/>
    </row>
    <row r="34" spans="2:131" ht="12.75" customHeight="1">
      <c r="B34" s="211">
        <v>1</v>
      </c>
      <c r="C34" s="212"/>
      <c r="D34" s="264"/>
      <c r="E34" s="265"/>
      <c r="F34" s="265"/>
      <c r="G34" s="265"/>
      <c r="H34" s="265"/>
      <c r="I34" s="265"/>
      <c r="J34" s="265"/>
      <c r="K34" s="265"/>
      <c r="L34" s="265"/>
      <c r="M34" s="265"/>
      <c r="N34" s="265"/>
      <c r="O34" s="266"/>
      <c r="AL34" s="267"/>
    </row>
    <row r="35" spans="2:131" ht="12.75" customHeight="1">
      <c r="B35" s="211">
        <f>B34+1</f>
        <v>2</v>
      </c>
      <c r="C35" s="212"/>
      <c r="D35" s="264"/>
      <c r="E35" s="265"/>
      <c r="F35" s="265"/>
      <c r="G35" s="265"/>
      <c r="H35" s="265"/>
      <c r="I35" s="265"/>
      <c r="J35" s="265"/>
      <c r="K35" s="265"/>
      <c r="L35" s="265"/>
      <c r="M35" s="265"/>
      <c r="N35" s="265"/>
      <c r="O35" s="266"/>
      <c r="AL35" s="267"/>
      <c r="BL35" s="268"/>
    </row>
    <row r="36" spans="2:131" ht="12.75" customHeight="1">
      <c r="B36" s="211">
        <f t="shared" ref="B36:B48" si="126">B35+1</f>
        <v>3</v>
      </c>
      <c r="C36" s="212"/>
      <c r="D36" s="264"/>
      <c r="E36" s="265"/>
      <c r="F36" s="265"/>
      <c r="G36" s="265"/>
      <c r="H36" s="265"/>
      <c r="I36" s="265"/>
      <c r="J36" s="265"/>
      <c r="K36" s="265"/>
      <c r="L36" s="265"/>
      <c r="M36" s="265"/>
      <c r="N36" s="265"/>
      <c r="O36" s="266"/>
      <c r="AL36" s="267"/>
      <c r="BL36" s="268"/>
    </row>
    <row r="37" spans="2:131" ht="12.75" customHeight="1">
      <c r="B37" s="211">
        <f t="shared" si="126"/>
        <v>4</v>
      </c>
      <c r="C37" s="212"/>
      <c r="D37" s="264"/>
      <c r="E37" s="265"/>
      <c r="F37" s="265"/>
      <c r="G37" s="265"/>
      <c r="H37" s="265"/>
      <c r="I37" s="265"/>
      <c r="J37" s="265"/>
      <c r="K37" s="265"/>
      <c r="L37" s="265"/>
      <c r="M37" s="265"/>
      <c r="N37" s="265"/>
      <c r="O37" s="266"/>
      <c r="AL37" s="267"/>
      <c r="BL37" s="268"/>
      <c r="EA37" s="269"/>
    </row>
    <row r="38" spans="2:131" ht="12.75" customHeight="1">
      <c r="B38" s="211">
        <f t="shared" si="126"/>
        <v>5</v>
      </c>
      <c r="C38" s="212"/>
      <c r="D38" s="264"/>
      <c r="E38" s="265"/>
      <c r="F38" s="265"/>
      <c r="G38" s="265"/>
      <c r="H38" s="265"/>
      <c r="I38" s="265"/>
      <c r="J38" s="265"/>
      <c r="K38" s="265"/>
      <c r="L38" s="265"/>
      <c r="M38" s="265"/>
      <c r="N38" s="265"/>
      <c r="O38" s="266"/>
      <c r="AL38" s="267"/>
      <c r="BL38" s="268"/>
    </row>
    <row r="39" spans="2:131" ht="12.75" customHeight="1">
      <c r="B39" s="211">
        <f t="shared" si="126"/>
        <v>6</v>
      </c>
      <c r="C39" s="212"/>
      <c r="D39" s="264"/>
      <c r="E39" s="265"/>
      <c r="F39" s="265"/>
      <c r="G39" s="265"/>
      <c r="H39" s="265"/>
      <c r="I39" s="265"/>
      <c r="J39" s="265"/>
      <c r="K39" s="265"/>
      <c r="L39" s="265"/>
      <c r="M39" s="265"/>
      <c r="N39" s="265"/>
      <c r="O39" s="266"/>
      <c r="AL39" s="267"/>
      <c r="BL39" s="268"/>
    </row>
    <row r="40" spans="2:131" ht="12.75" customHeight="1">
      <c r="B40" s="211">
        <f t="shared" si="126"/>
        <v>7</v>
      </c>
      <c r="C40" s="212"/>
      <c r="D40" s="264"/>
      <c r="E40" s="265"/>
      <c r="F40" s="265"/>
      <c r="G40" s="265"/>
      <c r="H40" s="265"/>
      <c r="I40" s="265"/>
      <c r="J40" s="265"/>
      <c r="K40" s="265"/>
      <c r="L40" s="265"/>
      <c r="M40" s="265"/>
      <c r="N40" s="265"/>
      <c r="O40" s="266"/>
      <c r="AL40" s="267"/>
      <c r="BL40" s="268"/>
    </row>
    <row r="41" spans="2:131" ht="12.75" customHeight="1">
      <c r="B41" s="211">
        <f t="shared" si="126"/>
        <v>8</v>
      </c>
      <c r="C41" s="212"/>
      <c r="D41" s="264"/>
      <c r="E41" s="265"/>
      <c r="F41" s="265"/>
      <c r="G41" s="265"/>
      <c r="H41" s="265"/>
      <c r="I41" s="265"/>
      <c r="J41" s="265"/>
      <c r="K41" s="265"/>
      <c r="L41" s="265"/>
      <c r="M41" s="265"/>
      <c r="N41" s="265"/>
      <c r="O41" s="266"/>
      <c r="AL41" s="267"/>
      <c r="BL41" s="268"/>
    </row>
    <row r="42" spans="2:131" ht="12.75" customHeight="1">
      <c r="B42" s="211">
        <f t="shared" si="126"/>
        <v>9</v>
      </c>
      <c r="C42" s="212"/>
      <c r="D42" s="264"/>
      <c r="E42" s="265"/>
      <c r="F42" s="265"/>
      <c r="G42" s="265"/>
      <c r="H42" s="265"/>
      <c r="I42" s="265"/>
      <c r="J42" s="265"/>
      <c r="K42" s="265"/>
      <c r="L42" s="265"/>
      <c r="M42" s="265"/>
      <c r="N42" s="265"/>
      <c r="O42" s="266"/>
      <c r="AL42" s="267"/>
      <c r="BL42" s="268"/>
    </row>
    <row r="43" spans="2:131" ht="12.75" customHeight="1">
      <c r="B43" s="211">
        <f t="shared" si="126"/>
        <v>10</v>
      </c>
      <c r="C43" s="212"/>
      <c r="D43" s="264"/>
      <c r="E43" s="265"/>
      <c r="F43" s="265"/>
      <c r="G43" s="265"/>
      <c r="H43" s="265"/>
      <c r="I43" s="265"/>
      <c r="J43" s="265"/>
      <c r="K43" s="265"/>
      <c r="L43" s="265"/>
      <c r="M43" s="265"/>
      <c r="N43" s="265"/>
      <c r="O43" s="266"/>
      <c r="AL43" s="267"/>
      <c r="BL43" s="268"/>
    </row>
    <row r="44" spans="2:131" ht="12.75" customHeight="1">
      <c r="B44" s="211">
        <f t="shared" si="126"/>
        <v>11</v>
      </c>
      <c r="C44" s="270"/>
      <c r="D44" s="264"/>
      <c r="E44" s="265"/>
      <c r="F44" s="265"/>
      <c r="G44" s="265"/>
      <c r="H44" s="265"/>
      <c r="I44" s="265"/>
      <c r="J44" s="265"/>
      <c r="K44" s="265"/>
      <c r="L44" s="265"/>
      <c r="M44" s="265"/>
      <c r="N44" s="265"/>
      <c r="O44" s="266"/>
      <c r="AL44" s="267"/>
      <c r="BL44" s="268"/>
    </row>
    <row r="45" spans="2:131" ht="12.75" customHeight="1">
      <c r="B45" s="211">
        <f t="shared" si="126"/>
        <v>12</v>
      </c>
      <c r="C45" s="212"/>
      <c r="D45" s="264"/>
      <c r="E45" s="265"/>
      <c r="F45" s="265"/>
      <c r="G45" s="265"/>
      <c r="H45" s="265"/>
      <c r="I45" s="265"/>
      <c r="J45" s="265"/>
      <c r="K45" s="265"/>
      <c r="L45" s="265"/>
      <c r="M45" s="265"/>
      <c r="N45" s="265"/>
      <c r="O45" s="266"/>
      <c r="AL45" s="267"/>
      <c r="BL45" s="268"/>
    </row>
    <row r="46" spans="2:131" ht="12.75" customHeight="1">
      <c r="B46" s="211">
        <f t="shared" si="126"/>
        <v>13</v>
      </c>
      <c r="C46" s="212"/>
      <c r="D46" s="264"/>
      <c r="E46" s="265"/>
      <c r="F46" s="265"/>
      <c r="G46" s="265"/>
      <c r="H46" s="265"/>
      <c r="I46" s="265"/>
      <c r="J46" s="265"/>
      <c r="K46" s="265"/>
      <c r="L46" s="265"/>
      <c r="M46" s="265"/>
      <c r="N46" s="265"/>
      <c r="O46" s="266"/>
      <c r="AL46" s="267"/>
      <c r="BL46" s="268"/>
    </row>
    <row r="47" spans="2:131" ht="12.75" customHeight="1">
      <c r="B47" s="211">
        <f t="shared" si="126"/>
        <v>14</v>
      </c>
      <c r="C47" s="212"/>
      <c r="D47" s="264"/>
      <c r="E47" s="265"/>
      <c r="F47" s="265"/>
      <c r="G47" s="265"/>
      <c r="H47" s="265"/>
      <c r="I47" s="265"/>
      <c r="J47" s="265"/>
      <c r="K47" s="265"/>
      <c r="L47" s="265"/>
      <c r="M47" s="265"/>
      <c r="N47" s="265"/>
      <c r="O47" s="266"/>
      <c r="AL47" s="267"/>
    </row>
    <row r="48" spans="2:131" ht="12.75" customHeight="1">
      <c r="B48" s="211">
        <f t="shared" si="126"/>
        <v>15</v>
      </c>
      <c r="C48" s="212"/>
      <c r="D48" s="264"/>
      <c r="E48" s="265"/>
      <c r="F48" s="265"/>
      <c r="G48" s="265"/>
      <c r="H48" s="265"/>
      <c r="I48" s="265"/>
      <c r="J48" s="265"/>
      <c r="K48" s="265"/>
      <c r="L48" s="265"/>
      <c r="M48" s="265"/>
      <c r="N48" s="265"/>
      <c r="O48" s="266"/>
    </row>
    <row r="49" spans="2:15" ht="12.75" customHeight="1">
      <c r="B49" s="211">
        <f>B48+1</f>
        <v>16</v>
      </c>
      <c r="C49" s="212"/>
      <c r="D49" s="264"/>
      <c r="E49" s="265"/>
      <c r="F49" s="265"/>
      <c r="G49" s="265"/>
      <c r="H49" s="265"/>
      <c r="I49" s="265"/>
      <c r="J49" s="265"/>
      <c r="K49" s="265"/>
      <c r="L49" s="265"/>
      <c r="M49" s="265"/>
      <c r="N49" s="265"/>
      <c r="O49" s="266"/>
    </row>
    <row r="50" spans="2:15" ht="12.75" customHeight="1">
      <c r="B50" s="211">
        <f>B49+1</f>
        <v>17</v>
      </c>
      <c r="C50" s="212"/>
      <c r="D50" s="264"/>
      <c r="E50" s="265"/>
      <c r="F50" s="265"/>
      <c r="G50" s="265"/>
      <c r="H50" s="265"/>
      <c r="I50" s="265"/>
      <c r="J50" s="265"/>
      <c r="K50" s="265"/>
      <c r="L50" s="265"/>
      <c r="M50" s="265"/>
      <c r="N50" s="265"/>
      <c r="O50" s="266"/>
    </row>
    <row r="51" spans="2:15" ht="12.75" customHeight="1">
      <c r="B51" s="211">
        <f>B50+1</f>
        <v>18</v>
      </c>
      <c r="C51" s="212"/>
      <c r="D51" s="264"/>
      <c r="E51" s="265"/>
      <c r="F51" s="265"/>
      <c r="G51" s="265"/>
      <c r="H51" s="265"/>
      <c r="I51" s="265"/>
      <c r="J51" s="265"/>
      <c r="K51" s="265"/>
      <c r="L51" s="265"/>
      <c r="M51" s="265"/>
      <c r="N51" s="265"/>
      <c r="O51" s="266"/>
    </row>
    <row r="52" spans="2:15" ht="12.75" customHeight="1">
      <c r="B52" s="211">
        <f>B51+1</f>
        <v>19</v>
      </c>
      <c r="C52" s="212"/>
      <c r="D52" s="264"/>
      <c r="E52" s="265"/>
      <c r="F52" s="265"/>
      <c r="G52" s="265"/>
      <c r="H52" s="265"/>
      <c r="I52" s="265"/>
      <c r="J52" s="265"/>
      <c r="K52" s="265"/>
      <c r="L52" s="265"/>
      <c r="M52" s="265"/>
      <c r="N52" s="265"/>
      <c r="O52" s="266"/>
    </row>
    <row r="53" spans="2:15" ht="12.75" customHeight="1">
      <c r="B53" s="211">
        <f>B52+1</f>
        <v>20</v>
      </c>
      <c r="C53" s="212"/>
      <c r="D53" s="264"/>
      <c r="E53" s="265"/>
      <c r="F53" s="265"/>
      <c r="G53" s="265"/>
      <c r="H53" s="265"/>
      <c r="I53" s="265"/>
      <c r="J53" s="265"/>
      <c r="K53" s="265"/>
      <c r="L53" s="265"/>
      <c r="M53" s="265"/>
      <c r="N53" s="265"/>
      <c r="O53" s="266"/>
    </row>
    <row r="54" spans="2:15" ht="12.75" customHeight="1"/>
    <row r="55" spans="2:15" ht="12.75" customHeight="1"/>
    <row r="56" spans="2:15" ht="12.75" customHeight="1"/>
    <row r="57" spans="2:15" ht="12.75" customHeight="1"/>
    <row r="58" spans="2:15" ht="12.75" customHeight="1"/>
    <row r="59" spans="2:15" ht="12.75" customHeight="1"/>
    <row r="60" spans="2:15" ht="12.75" customHeight="1"/>
    <row r="61" spans="2:15" ht="12.75" customHeight="1"/>
    <row r="62" spans="2:15" ht="12.75" customHeight="1"/>
    <row r="63" spans="2:15" ht="12.75" customHeight="1"/>
    <row r="64" spans="2:15" ht="12.75" customHeight="1"/>
    <row r="65" spans="2:237" ht="12.75" customHeight="1"/>
    <row r="66" spans="2:237" ht="12.75" customHeight="1"/>
    <row r="67" spans="2:237" ht="12.75" customHeight="1"/>
    <row r="68" spans="2:237" ht="12.75" customHeight="1"/>
    <row r="69" spans="2:237">
      <c r="B69" s="179" t="s">
        <v>175</v>
      </c>
      <c r="C69" s="179"/>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0"/>
      <c r="AJ69" s="180"/>
      <c r="AK69" s="180"/>
      <c r="AL69" s="180"/>
      <c r="AM69" s="180"/>
      <c r="AN69" s="180"/>
      <c r="AO69" s="180"/>
      <c r="AP69" s="180"/>
      <c r="AQ69" s="180"/>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c r="BV69" s="180"/>
      <c r="BW69" s="180"/>
      <c r="BX69" s="180"/>
      <c r="BY69" s="180"/>
      <c r="BZ69" s="180"/>
      <c r="CA69" s="180"/>
      <c r="CB69" s="180"/>
      <c r="CC69" s="180"/>
      <c r="CD69" s="180"/>
      <c r="CE69" s="180"/>
      <c r="CF69" s="180"/>
      <c r="CG69" s="180"/>
      <c r="CH69" s="180"/>
      <c r="CI69" s="180"/>
      <c r="CJ69" s="180"/>
      <c r="CK69" s="180"/>
      <c r="CL69" s="180"/>
      <c r="CM69" s="180"/>
      <c r="CN69" s="180"/>
      <c r="CO69" s="180"/>
      <c r="CP69" s="180"/>
      <c r="CQ69" s="180"/>
      <c r="CR69" s="180"/>
      <c r="CS69" s="180"/>
      <c r="CT69" s="180"/>
      <c r="CU69" s="180"/>
      <c r="CV69" s="180"/>
      <c r="CW69" s="180"/>
      <c r="CX69" s="180"/>
      <c r="CY69" s="180"/>
      <c r="CZ69" s="180"/>
      <c r="DA69" s="180"/>
      <c r="DB69" s="180"/>
      <c r="DC69" s="180"/>
      <c r="DD69" s="180"/>
      <c r="DE69" s="180"/>
      <c r="DF69" s="180"/>
      <c r="DG69" s="180"/>
      <c r="DH69" s="180"/>
      <c r="DI69" s="180"/>
      <c r="DJ69" s="180"/>
      <c r="DK69" s="180"/>
      <c r="DL69" s="180"/>
      <c r="DM69" s="180"/>
      <c r="DN69" s="180"/>
      <c r="DO69" s="180"/>
      <c r="DP69" s="180"/>
      <c r="DQ69" s="180"/>
      <c r="DR69" s="180"/>
      <c r="DS69" s="180"/>
      <c r="DT69" s="180"/>
      <c r="DU69" s="180"/>
      <c r="DV69" s="180"/>
      <c r="DW69" s="180"/>
      <c r="DX69" s="180"/>
      <c r="DY69" s="180"/>
      <c r="DZ69" s="180"/>
      <c r="EA69" s="180"/>
      <c r="EB69" s="180"/>
      <c r="EC69" s="180"/>
      <c r="ED69" s="180"/>
      <c r="EE69" s="180"/>
      <c r="EF69" s="180"/>
      <c r="EG69" s="180"/>
      <c r="EH69" s="180"/>
      <c r="EI69" s="180"/>
      <c r="EJ69" s="180"/>
      <c r="EK69" s="180"/>
      <c r="EL69" s="180"/>
      <c r="EM69" s="180"/>
      <c r="EN69" s="180"/>
      <c r="EO69" s="180"/>
      <c r="EP69" s="180"/>
      <c r="EQ69" s="180"/>
      <c r="ER69" s="180"/>
      <c r="ES69" s="180"/>
      <c r="ET69" s="180"/>
      <c r="EU69" s="180"/>
      <c r="EV69" s="180"/>
      <c r="EW69" s="180"/>
      <c r="EX69" s="180"/>
      <c r="EY69" s="180"/>
      <c r="EZ69" s="180"/>
      <c r="FA69" s="180"/>
      <c r="FB69" s="180"/>
      <c r="FC69" s="180"/>
      <c r="FD69" s="180"/>
      <c r="FE69" s="180"/>
      <c r="FF69" s="180"/>
      <c r="FG69" s="180"/>
      <c r="FH69" s="180"/>
      <c r="FI69" s="180"/>
      <c r="FJ69" s="180"/>
      <c r="FK69" s="180"/>
      <c r="FL69" s="180"/>
      <c r="FM69" s="180"/>
      <c r="FN69" s="180"/>
      <c r="FO69" s="180"/>
      <c r="FP69" s="180"/>
      <c r="FQ69" s="180"/>
      <c r="FR69" s="180"/>
      <c r="FS69" s="180"/>
      <c r="FT69" s="180"/>
      <c r="FU69" s="180"/>
      <c r="FV69" s="180"/>
      <c r="FW69" s="180"/>
      <c r="FX69" s="180"/>
      <c r="FY69" s="180"/>
      <c r="FZ69" s="180"/>
      <c r="GA69" s="180"/>
      <c r="GB69" s="180"/>
      <c r="GC69" s="180"/>
      <c r="GD69" s="180"/>
      <c r="GE69" s="180"/>
      <c r="GF69" s="180"/>
      <c r="GG69" s="180"/>
      <c r="GH69" s="180"/>
      <c r="GI69" s="180"/>
      <c r="GJ69" s="180"/>
      <c r="GK69" s="180"/>
      <c r="GL69" s="180"/>
      <c r="GM69" s="180"/>
      <c r="GN69" s="180"/>
      <c r="GO69" s="180"/>
      <c r="GP69" s="180"/>
      <c r="GQ69" s="180"/>
      <c r="GR69" s="180"/>
      <c r="GS69" s="180"/>
      <c r="GT69" s="180"/>
      <c r="GU69" s="180"/>
      <c r="GV69" s="180"/>
      <c r="GW69" s="180"/>
      <c r="GX69" s="180"/>
      <c r="GY69" s="180"/>
      <c r="GZ69" s="180"/>
      <c r="HA69" s="180"/>
      <c r="HB69" s="180"/>
      <c r="HC69" s="180"/>
      <c r="HD69" s="180"/>
      <c r="HE69" s="180"/>
      <c r="HF69" s="180"/>
      <c r="HG69" s="180"/>
      <c r="HH69" s="180"/>
      <c r="HI69" s="180"/>
      <c r="HJ69" s="180"/>
      <c r="HK69" s="180"/>
      <c r="HL69" s="180"/>
      <c r="HM69" s="180"/>
      <c r="HN69" s="180"/>
      <c r="HO69" s="180"/>
      <c r="HP69" s="180"/>
      <c r="HQ69" s="180"/>
      <c r="HR69" s="180"/>
      <c r="HS69" s="180"/>
      <c r="HT69" s="180"/>
      <c r="HU69" s="180"/>
      <c r="HV69" s="180"/>
      <c r="HW69" s="180"/>
      <c r="HX69" s="180"/>
      <c r="HY69" s="180"/>
      <c r="HZ69" s="180"/>
      <c r="IA69" s="180"/>
      <c r="IB69" s="180"/>
    </row>
    <row r="70" spans="2:237" ht="3" customHeight="1"/>
    <row r="71" spans="2:237">
      <c r="B71" s="210">
        <f ca="1">OFFSET(B16,Active_Tenant_Num,0)</f>
        <v>1</v>
      </c>
      <c r="C71" s="211" t="str">
        <f ca="1">OFFSET(C16,Active_Tenant_Num,0)</f>
        <v>1. Ground 1 - Yarra D</v>
      </c>
      <c r="E71" s="341" t="str">
        <f ca="1">OFFSET(E16,Active_Tenant_Num,0)</f>
        <v>Ground 1</v>
      </c>
      <c r="F71" s="210" t="str">
        <f ca="1">OFFSET(F16,Active_Tenant_Num,0)</f>
        <v>Office</v>
      </c>
      <c r="G71" s="442">
        <f ca="1">OFFSET(G16,Active_Tenant_Num,0)</f>
        <v>1</v>
      </c>
      <c r="I71" s="272" t="str">
        <f t="shared" ref="I71:O71" ca="1" si="127">OFFSET(I16,Active_Tenant_Num,0)</f>
        <v>N</v>
      </c>
      <c r="J71" s="407">
        <f t="shared" ca="1" si="127"/>
        <v>100</v>
      </c>
      <c r="K71" s="407">
        <f t="shared" ca="1" si="127"/>
        <v>0</v>
      </c>
      <c r="L71" s="407">
        <f t="shared" ca="1" si="127"/>
        <v>30</v>
      </c>
      <c r="M71" s="407">
        <f t="shared" ca="1" si="127"/>
        <v>130</v>
      </c>
      <c r="N71" s="407">
        <f t="shared" ca="1" si="127"/>
        <v>110</v>
      </c>
      <c r="O71" s="210" t="str">
        <f t="shared" ca="1" si="127"/>
        <v>Default - Retail</v>
      </c>
      <c r="Q71" s="169" t="str">
        <f t="shared" ref="Q71:Y71" ca="1" si="128">OFFSET(Q16,Active_Tenant_Num,0)</f>
        <v>Leased</v>
      </c>
      <c r="R71" s="273" t="str">
        <f t="shared" ca="1" si="128"/>
        <v>Yarra D</v>
      </c>
      <c r="S71" s="273">
        <f t="shared" ca="1" si="128"/>
        <v>0</v>
      </c>
      <c r="T71" s="274">
        <f t="shared" ca="1" si="128"/>
        <v>44378</v>
      </c>
      <c r="U71" s="274">
        <f t="shared" ca="1" si="128"/>
        <v>45838</v>
      </c>
      <c r="V71" s="215">
        <f t="shared" ca="1" si="128"/>
        <v>3.9972621492128679</v>
      </c>
      <c r="W71" s="274">
        <f t="shared" ca="1" si="128"/>
        <v>44409</v>
      </c>
      <c r="X71" s="274">
        <f t="shared" ca="1" si="128"/>
        <v>0</v>
      </c>
      <c r="Y71" s="274">
        <f t="shared" ca="1" si="128"/>
        <v>0</v>
      </c>
      <c r="AA71" s="341">
        <f ca="1">OFFSET(AA16,Active_Tenant_Num,0)</f>
        <v>2</v>
      </c>
      <c r="AB71" s="274" t="str">
        <f ca="1">OFFSET(AB16,Active_Tenant_Num,0)</f>
        <v>Retail</v>
      </c>
      <c r="AC71" s="274">
        <f ca="1">OFFSET(AC16,Active_Tenant_Num,0)</f>
        <v>5</v>
      </c>
      <c r="AD71" s="274">
        <f ca="1">OFFSET(AD16,Active_Tenant_Num,0)</f>
        <v>1</v>
      </c>
      <c r="AE71" s="275">
        <f ca="1">OFFSET(AE16,Active_Tenant_Num,0)</f>
        <v>0.5</v>
      </c>
      <c r="AF71" s="276"/>
      <c r="AG71" s="276"/>
      <c r="AJ71" s="272" t="str">
        <f ca="1">OFFSET(AJ16,Active_Tenant_Num,0)</f>
        <v>G</v>
      </c>
      <c r="AK71" s="272">
        <f ca="1">OFFSET(AK16,Active_Tenant_Num,0)</f>
        <v>0</v>
      </c>
      <c r="AL71" s="410">
        <f ca="1">OFFSET(AL16,Active_Tenant_Num,0)</f>
        <v>200</v>
      </c>
      <c r="AM71" s="409">
        <f ca="1">OFFSET(AM16,Active_Tenant_Num,0)</f>
        <v>200</v>
      </c>
      <c r="AO71" s="216" t="str">
        <f ca="1">OFFSET(AO16,Active_Tenant_Num,0)</f>
        <v>Yes</v>
      </c>
      <c r="AP71" s="216"/>
      <c r="AQ71" s="410">
        <f ca="1">OFFSET(AQ16,Active_Tenant_Num,0)</f>
        <v>0</v>
      </c>
      <c r="AR71" s="1552">
        <f ca="1">OFFSET(AR16,Active_Tenant_Num,0)</f>
        <v>0</v>
      </c>
      <c r="AS71" s="410">
        <f ca="1">OFFSET(AS16,Active_Tenant_Num,0)</f>
        <v>0</v>
      </c>
      <c r="AT71" s="278"/>
      <c r="AU71" s="13">
        <f ca="1">OFFSET(AU16,Active_Tenant_Num,0)</f>
        <v>0</v>
      </c>
      <c r="AV71" s="341">
        <f ca="1">OFFSET(AV16,Active_Tenant_Num,0)</f>
        <v>1</v>
      </c>
      <c r="AW71" s="410">
        <f ca="1">OFFSET(AW16,Active_Tenant_Num,0)</f>
        <v>10</v>
      </c>
      <c r="AX71" s="410">
        <f ca="1">OFFSET(AX16,Active_Tenant_Num,0)</f>
        <v>0.83333333333333337</v>
      </c>
      <c r="AY71" s="410">
        <f ca="1">OFFSET(AY16,Active_Tenant_Num,0)</f>
        <v>0.83333333333333337</v>
      </c>
      <c r="BA71" s="279">
        <f t="shared" ref="BA71:BH71" ca="1" si="129">OFFSET(BA16,Active_Tenant_Num,0)</f>
        <v>0</v>
      </c>
      <c r="BB71" s="275">
        <f t="shared" ca="1" si="129"/>
        <v>0</v>
      </c>
      <c r="BC71" s="337">
        <f t="shared" ca="1" si="129"/>
        <v>0</v>
      </c>
      <c r="BD71" s="337">
        <f t="shared" ca="1" si="129"/>
        <v>0</v>
      </c>
      <c r="BE71" s="337">
        <f t="shared" ca="1" si="129"/>
        <v>0</v>
      </c>
      <c r="BF71" s="337">
        <f t="shared" ca="1" si="129"/>
        <v>0</v>
      </c>
      <c r="BG71" s="341">
        <f t="shared" ca="1" si="129"/>
        <v>0</v>
      </c>
      <c r="BH71" s="341">
        <f t="shared" ca="1" si="129"/>
        <v>0</v>
      </c>
      <c r="BL71" s="280">
        <f ca="1">OFFSET(BL16,Active_Tenant_Num,0)</f>
        <v>210</v>
      </c>
      <c r="BM71" s="277">
        <f ca="1">OFFSET(BM16,Active_Tenant_Num,0)</f>
        <v>200</v>
      </c>
      <c r="BN71" s="282"/>
      <c r="BO71" s="282"/>
      <c r="BP71" s="282"/>
      <c r="BR71" s="281">
        <f ca="1">OFFSET(BR16,Active_Tenant_Num,0)</f>
        <v>130</v>
      </c>
      <c r="BS71" s="281">
        <f ca="1">OFFSET(BS16,Active_Tenant_Num,0)</f>
        <v>10</v>
      </c>
      <c r="BT71" s="281">
        <f ca="1">OFFSET(BT16,Active_Tenant_Num,0)</f>
        <v>140</v>
      </c>
      <c r="BU71" s="277">
        <f ca="1">OFFSET(BU16,Active_Tenant_Num,0)</f>
        <v>130</v>
      </c>
      <c r="BV71" s="13">
        <f ca="1">OFFSET(BV16,Active_Tenant_Num,0)</f>
        <v>0</v>
      </c>
      <c r="BY71" s="280">
        <f ca="1">OFFSET(BY16,Active_Tenant_Num,0)</f>
        <v>120</v>
      </c>
      <c r="BZ71" s="277">
        <f ca="1">OFFSET(BZ16,Active_Tenant_Num,0)</f>
        <v>110</v>
      </c>
      <c r="CA71" s="282"/>
      <c r="CB71" s="283" t="str">
        <f t="shared" ref="CB71:CM71" ca="1" si="130">OFFSET(CB16,Active_Tenant_Num,0)</f>
        <v>F</v>
      </c>
      <c r="CC71" s="283" t="str">
        <f t="shared" ca="1" si="130"/>
        <v>F</v>
      </c>
      <c r="CD71" s="283" t="str">
        <f t="shared" ca="1" si="130"/>
        <v>F</v>
      </c>
      <c r="CE71" s="283" t="str">
        <f t="shared" ca="1" si="130"/>
        <v>F</v>
      </c>
      <c r="CF71" s="283">
        <f t="shared" ca="1" si="130"/>
        <v>0</v>
      </c>
      <c r="CG71" s="283">
        <f t="shared" ca="1" si="130"/>
        <v>0</v>
      </c>
      <c r="CH71" s="283">
        <f t="shared" ca="1" si="130"/>
        <v>0</v>
      </c>
      <c r="CI71" s="283">
        <f t="shared" ca="1" si="130"/>
        <v>0</v>
      </c>
      <c r="CJ71" s="283">
        <f t="shared" ca="1" si="130"/>
        <v>0</v>
      </c>
      <c r="CK71" s="283">
        <f t="shared" ca="1" si="130"/>
        <v>0</v>
      </c>
      <c r="CL71" s="283">
        <f t="shared" ca="1" si="130"/>
        <v>0</v>
      </c>
      <c r="CM71" s="283">
        <f t="shared" ca="1" si="130"/>
        <v>0</v>
      </c>
      <c r="CO71" s="284">
        <f t="shared" ref="CO71:CZ71" ca="1" si="131">OFFSET(CO16,Active_Tenant_Num,0)</f>
        <v>0.04</v>
      </c>
      <c r="CP71" s="285">
        <f t="shared" ca="1" si="131"/>
        <v>0.04</v>
      </c>
      <c r="CQ71" s="284">
        <f t="shared" ca="1" si="131"/>
        <v>0.04</v>
      </c>
      <c r="CR71" s="284">
        <f t="shared" ca="1" si="131"/>
        <v>0.04</v>
      </c>
      <c r="CS71" s="284">
        <f t="shared" ca="1" si="131"/>
        <v>0</v>
      </c>
      <c r="CT71" s="284">
        <f t="shared" ca="1" si="131"/>
        <v>0</v>
      </c>
      <c r="CU71" s="284">
        <f t="shared" ca="1" si="131"/>
        <v>0</v>
      </c>
      <c r="CV71" s="284">
        <f t="shared" ca="1" si="131"/>
        <v>0</v>
      </c>
      <c r="CW71" s="284">
        <f t="shared" ca="1" si="131"/>
        <v>0</v>
      </c>
      <c r="CX71" s="284">
        <f t="shared" ca="1" si="131"/>
        <v>0</v>
      </c>
      <c r="CY71" s="284">
        <f t="shared" ca="1" si="131"/>
        <v>0</v>
      </c>
      <c r="CZ71" s="284">
        <f t="shared" ca="1" si="131"/>
        <v>0</v>
      </c>
      <c r="DB71" s="228">
        <f t="shared" ref="DB71:DM71" ca="1" si="132">OFFSET(DB16,Active_Tenant_Num,0)</f>
        <v>1</v>
      </c>
      <c r="DC71" s="228">
        <f t="shared" ca="1" si="132"/>
        <v>1</v>
      </c>
      <c r="DD71" s="228">
        <f t="shared" ca="1" si="132"/>
        <v>1</v>
      </c>
      <c r="DE71" s="228">
        <f t="shared" ca="1" si="132"/>
        <v>1</v>
      </c>
      <c r="DF71" s="228">
        <f t="shared" ca="1" si="132"/>
        <v>0</v>
      </c>
      <c r="DG71" s="228">
        <f t="shared" ca="1" si="132"/>
        <v>0</v>
      </c>
      <c r="DH71" s="228">
        <f t="shared" ca="1" si="132"/>
        <v>0</v>
      </c>
      <c r="DI71" s="228">
        <f t="shared" ca="1" si="132"/>
        <v>0</v>
      </c>
      <c r="DJ71" s="228">
        <f t="shared" ca="1" si="132"/>
        <v>0</v>
      </c>
      <c r="DK71" s="228">
        <f t="shared" ca="1" si="132"/>
        <v>0</v>
      </c>
      <c r="DL71" s="228">
        <f t="shared" ca="1" si="132"/>
        <v>0</v>
      </c>
      <c r="DM71" s="228">
        <f t="shared" ca="1" si="132"/>
        <v>0</v>
      </c>
      <c r="DO71" s="217">
        <f t="shared" ref="DO71:DX71" ca="1" si="133">OFFSET(DO16,Active_Tenant_Num,0)</f>
        <v>0</v>
      </c>
      <c r="DP71" s="217">
        <f t="shared" ca="1" si="133"/>
        <v>6</v>
      </c>
      <c r="DQ71" s="217">
        <f t="shared" ca="1" si="133"/>
        <v>6</v>
      </c>
      <c r="DR71" s="217">
        <f t="shared" ca="1" si="133"/>
        <v>6</v>
      </c>
      <c r="DS71" s="217">
        <f t="shared" ca="1" si="133"/>
        <v>6</v>
      </c>
      <c r="DT71" s="217">
        <f t="shared" ca="1" si="133"/>
        <v>6</v>
      </c>
      <c r="DU71" s="217">
        <f t="shared" ca="1" si="133"/>
        <v>6</v>
      </c>
      <c r="DV71" s="217">
        <f t="shared" ca="1" si="133"/>
        <v>6</v>
      </c>
      <c r="DW71" s="217">
        <f t="shared" ca="1" si="133"/>
        <v>6</v>
      </c>
      <c r="DX71" s="217">
        <f t="shared" ca="1" si="133"/>
        <v>6</v>
      </c>
      <c r="DZ71" s="229">
        <f t="shared" ref="DZ71:EI71" ca="1" si="134">OFFSET(DZ16,Active_Tenant_Num,0)</f>
        <v>44378</v>
      </c>
      <c r="EA71" s="229">
        <f t="shared" ca="1" si="134"/>
        <v>45931</v>
      </c>
      <c r="EB71" s="229">
        <f t="shared" ca="1" si="134"/>
        <v>47849</v>
      </c>
      <c r="EC71" s="229">
        <f t="shared" ca="1" si="134"/>
        <v>49766</v>
      </c>
      <c r="ED71" s="229">
        <f t="shared" ca="1" si="134"/>
        <v>51683</v>
      </c>
      <c r="EE71" s="229">
        <f t="shared" ca="1" si="134"/>
        <v>53601</v>
      </c>
      <c r="EF71" s="229">
        <f t="shared" ca="1" si="134"/>
        <v>55519</v>
      </c>
      <c r="EG71" s="229">
        <f t="shared" ca="1" si="134"/>
        <v>57436</v>
      </c>
      <c r="EH71" s="229">
        <f t="shared" ca="1" si="134"/>
        <v>59353</v>
      </c>
      <c r="EI71" s="229">
        <f t="shared" ca="1" si="134"/>
        <v>61271</v>
      </c>
      <c r="EK71" s="230">
        <f t="shared" ref="EK71:ET71" ca="1" si="135">OFFSET(EK16,Active_Tenant_Num,0)</f>
        <v>45838</v>
      </c>
      <c r="EL71" s="229">
        <f t="shared" ca="1" si="135"/>
        <v>47756</v>
      </c>
      <c r="EM71" s="229">
        <f t="shared" ca="1" si="135"/>
        <v>49674</v>
      </c>
      <c r="EN71" s="229">
        <f t="shared" ca="1" si="135"/>
        <v>51591</v>
      </c>
      <c r="EO71" s="229">
        <f t="shared" ca="1" si="135"/>
        <v>53508</v>
      </c>
      <c r="EP71" s="229">
        <f t="shared" ca="1" si="135"/>
        <v>55426</v>
      </c>
      <c r="EQ71" s="229">
        <f t="shared" ca="1" si="135"/>
        <v>57345</v>
      </c>
      <c r="ER71" s="229">
        <f t="shared" ca="1" si="135"/>
        <v>59261</v>
      </c>
      <c r="ES71" s="229">
        <f t="shared" ca="1" si="135"/>
        <v>61178</v>
      </c>
      <c r="ET71" s="229">
        <f t="shared" ca="1" si="135"/>
        <v>63097</v>
      </c>
      <c r="EU71" s="13" t="s">
        <v>0</v>
      </c>
      <c r="EV71" s="286">
        <f ca="1">IF(ISBLANK(OFFSET(EV16,Active_Tenant_Num,0)),"-",OFFSET(EV16,Active_Tenant_Num,0))</f>
        <v>45838</v>
      </c>
      <c r="EW71" s="231">
        <f t="shared" ref="EW71:FB71" ca="1" si="136">OFFSET(EW16,Active_Tenant_Num,0)</f>
        <v>0</v>
      </c>
      <c r="EX71" s="279">
        <f t="shared" ca="1" si="136"/>
        <v>47.868852459016395</v>
      </c>
      <c r="EY71" s="287">
        <f t="shared" ca="1" si="136"/>
        <v>11.666666666666666</v>
      </c>
      <c r="EZ71" s="287">
        <f t="shared" ca="1" si="136"/>
        <v>17.5</v>
      </c>
      <c r="FA71" s="287">
        <f t="shared" ca="1" si="136"/>
        <v>5.8333333333333339</v>
      </c>
      <c r="FB71" s="287">
        <f t="shared" ca="1" si="136"/>
        <v>235.44926767220798</v>
      </c>
      <c r="FD71" s="221" t="str">
        <f t="shared" ref="FD71:FI71" ca="1" si="137">OFFSET(FD16,Active_Tenant_Num,0)</f>
        <v>On</v>
      </c>
      <c r="FE71" s="221" t="str">
        <f t="shared" ca="1" si="137"/>
        <v>-</v>
      </c>
      <c r="FF71" s="234">
        <f t="shared" ca="1" si="137"/>
        <v>0</v>
      </c>
      <c r="FG71" s="279">
        <f t="shared" ca="1" si="137"/>
        <v>0</v>
      </c>
      <c r="FH71" s="287">
        <f t="shared" ca="1" si="137"/>
        <v>11.666666666666666</v>
      </c>
      <c r="FI71" s="287">
        <f t="shared" ca="1" si="137"/>
        <v>0</v>
      </c>
      <c r="FK71" s="234" t="str">
        <f t="shared" ref="FK71:FP71" ca="1" si="138">OFFSET(FK16,Active_Tenant_Num,0)</f>
        <v>-</v>
      </c>
      <c r="FL71" s="279">
        <f t="shared" ca="1" si="138"/>
        <v>0</v>
      </c>
      <c r="FM71" s="287">
        <f t="shared" ca="1" si="138"/>
        <v>140</v>
      </c>
      <c r="FN71" s="288">
        <f t="shared" ca="1" si="138"/>
        <v>0.09</v>
      </c>
      <c r="FO71" s="287">
        <f t="shared" ca="1" si="138"/>
        <v>0</v>
      </c>
      <c r="FP71" s="287">
        <f t="shared" ca="1" si="138"/>
        <v>0</v>
      </c>
      <c r="FR71" s="221" t="str">
        <f t="shared" ref="FR71:FZ71" ca="1" si="139">OFFSET(FR16,Active_Tenant_Num,0)</f>
        <v>Off</v>
      </c>
      <c r="FS71" s="288" t="str">
        <f t="shared" ca="1" si="139"/>
        <v>-</v>
      </c>
      <c r="FT71" s="234" t="str">
        <f t="shared" ca="1" si="139"/>
        <v>-</v>
      </c>
      <c r="FU71" s="279">
        <f t="shared" ca="1" si="139"/>
        <v>0</v>
      </c>
      <c r="FV71" s="289">
        <f t="shared" ca="1" si="139"/>
        <v>0</v>
      </c>
      <c r="FW71" s="290">
        <f t="shared" ca="1" si="139"/>
        <v>5</v>
      </c>
      <c r="FX71" s="287">
        <f t="shared" ca="1" si="139"/>
        <v>140</v>
      </c>
      <c r="FY71" s="287">
        <f t="shared" ca="1" si="139"/>
        <v>0</v>
      </c>
      <c r="FZ71" s="287">
        <f t="shared" ca="1" si="139"/>
        <v>0</v>
      </c>
      <c r="GB71" s="271">
        <f ca="1">OFFSET(GB16,Active_Tenant_Num,0)</f>
        <v>0</v>
      </c>
      <c r="GC71" s="273">
        <f ca="1">OFFSET(GC16,Active_Tenant_Num,0)</f>
        <v>0</v>
      </c>
      <c r="GD71" s="273"/>
      <c r="GE71" s="287">
        <f ca="1">OFFSET(GE16,Active_Tenant_Num,0)</f>
        <v>0</v>
      </c>
      <c r="GF71" s="287"/>
      <c r="GG71" s="287">
        <f ca="1">OFFSET(GG16,Active_Tenant_Num,0)</f>
        <v>210</v>
      </c>
      <c r="GH71" s="287">
        <f ca="1">OFFSET(GH16,Active_Tenant_Num,0)</f>
        <v>210</v>
      </c>
      <c r="GJ71" s="291">
        <f t="shared" ref="GJ71:GO71" ca="1" si="140">OFFSET(GJ16,Active_Tenant_Num,0)</f>
        <v>4</v>
      </c>
      <c r="GK71" s="292">
        <f t="shared" ca="1" si="140"/>
        <v>1</v>
      </c>
      <c r="GL71" s="287">
        <f t="shared" ca="1" si="140"/>
        <v>210</v>
      </c>
      <c r="GM71" s="291">
        <f t="shared" ca="1" si="140"/>
        <v>5</v>
      </c>
      <c r="GN71" s="291">
        <f t="shared" ca="1" si="140"/>
        <v>1</v>
      </c>
      <c r="GO71" s="291">
        <f t="shared" ca="1" si="140"/>
        <v>0.5</v>
      </c>
      <c r="GQ71" s="289">
        <f t="shared" ref="GQ71:HA71" ca="1" si="141">OFFSET(GQ16,Active_Tenant_Num,0)</f>
        <v>0</v>
      </c>
      <c r="GR71" s="289">
        <f t="shared" ca="1" si="141"/>
        <v>0</v>
      </c>
      <c r="GS71" s="289">
        <f t="shared" ca="1" si="141"/>
        <v>0</v>
      </c>
      <c r="GT71" s="289">
        <f t="shared" ca="1" si="141"/>
        <v>0</v>
      </c>
      <c r="GU71" s="289">
        <f t="shared" ca="1" si="141"/>
        <v>1</v>
      </c>
      <c r="GV71" s="289">
        <f t="shared" ca="1" si="141"/>
        <v>0</v>
      </c>
      <c r="GW71" s="289">
        <f t="shared" ca="1" si="141"/>
        <v>0</v>
      </c>
      <c r="GX71" s="289">
        <f t="shared" ca="1" si="141"/>
        <v>0</v>
      </c>
      <c r="GY71" s="289">
        <f t="shared" ca="1" si="141"/>
        <v>0</v>
      </c>
      <c r="GZ71" s="289">
        <f t="shared" ca="1" si="141"/>
        <v>0</v>
      </c>
      <c r="HA71" s="289">
        <f t="shared" ca="1" si="141"/>
        <v>0</v>
      </c>
      <c r="HC71" s="235">
        <f t="shared" ref="HC71:HM71" ca="1" si="142">OFFSET(HC16,Active_Tenant_Num,0)</f>
        <v>0</v>
      </c>
      <c r="HD71" s="235">
        <f t="shared" ca="1" si="142"/>
        <v>0</v>
      </c>
      <c r="HE71" s="235">
        <f t="shared" ca="1" si="142"/>
        <v>0</v>
      </c>
      <c r="HF71" s="235">
        <f t="shared" ca="1" si="142"/>
        <v>0</v>
      </c>
      <c r="HG71" s="235">
        <f t="shared" ca="1" si="142"/>
        <v>0</v>
      </c>
      <c r="HH71" s="235">
        <f t="shared" ca="1" si="142"/>
        <v>0</v>
      </c>
      <c r="HI71" s="235">
        <f t="shared" ca="1" si="142"/>
        <v>0</v>
      </c>
      <c r="HJ71" s="235">
        <f t="shared" ca="1" si="142"/>
        <v>0</v>
      </c>
      <c r="HK71" s="235">
        <f t="shared" ca="1" si="142"/>
        <v>0</v>
      </c>
      <c r="HL71" s="235">
        <f t="shared" ca="1" si="142"/>
        <v>0</v>
      </c>
      <c r="HM71" s="235">
        <f t="shared" ca="1" si="142"/>
        <v>0</v>
      </c>
      <c r="IA71" s="271">
        <f ca="1">OFFSET(IA16,Active_Tenant_Num,0)</f>
        <v>1.0000009999999999</v>
      </c>
      <c r="IB71" s="241">
        <f ca="1">OFFSET(IB16,Active_Tenant_Num,0)</f>
        <v>0</v>
      </c>
      <c r="IC71" s="13" t="s">
        <v>0</v>
      </c>
    </row>
    <row r="72" spans="2:237">
      <c r="IC72" s="13" t="s">
        <v>0</v>
      </c>
    </row>
    <row r="73" spans="2:237">
      <c r="B73" s="179" t="s">
        <v>481</v>
      </c>
      <c r="C73" s="180"/>
      <c r="D73" s="180"/>
      <c r="E73" s="180"/>
      <c r="AX73" s="293"/>
    </row>
    <row r="74" spans="2:237">
      <c r="B74" s="210">
        <v>1</v>
      </c>
      <c r="C74" s="294" t="s">
        <v>482</v>
      </c>
      <c r="D74" s="295"/>
      <c r="E74" s="296">
        <f>MATCH(Active_Tenant,Tenant_List,FALSE)</f>
        <v>1</v>
      </c>
      <c r="GQ74" s="179" t="s">
        <v>483</v>
      </c>
      <c r="GR74" s="180"/>
      <c r="GS74" s="180"/>
      <c r="GT74" s="180"/>
      <c r="GU74" s="180"/>
      <c r="GV74" s="180"/>
      <c r="GW74" s="180"/>
      <c r="GX74" s="180"/>
      <c r="GY74" s="180"/>
      <c r="GZ74" s="180"/>
      <c r="HA74" s="180"/>
    </row>
    <row r="75" spans="2:237">
      <c r="B75" s="210">
        <v>2</v>
      </c>
      <c r="C75" s="294" t="s">
        <v>484</v>
      </c>
      <c r="D75" s="295"/>
      <c r="E75" s="296">
        <v>1</v>
      </c>
      <c r="GQ75" s="297" t="str">
        <f t="shared" ref="GQ75:HA75" si="143">GQ16</f>
        <v>Vacant</v>
      </c>
      <c r="GR75" s="297">
        <f t="shared" si="143"/>
        <v>1</v>
      </c>
      <c r="GS75" s="297">
        <f t="shared" si="143"/>
        <v>2</v>
      </c>
      <c r="GT75" s="297">
        <f t="shared" si="143"/>
        <v>3</v>
      </c>
      <c r="GU75" s="297">
        <f t="shared" si="143"/>
        <v>4</v>
      </c>
      <c r="GV75" s="297">
        <f t="shared" si="143"/>
        <v>5</v>
      </c>
      <c r="GW75" s="297">
        <f t="shared" si="143"/>
        <v>6</v>
      </c>
      <c r="GX75" s="297">
        <f t="shared" si="143"/>
        <v>7</v>
      </c>
      <c r="GY75" s="297">
        <f t="shared" si="143"/>
        <v>8</v>
      </c>
      <c r="GZ75" s="297">
        <f t="shared" si="143"/>
        <v>9</v>
      </c>
      <c r="HA75" s="297">
        <f t="shared" si="143"/>
        <v>10</v>
      </c>
    </row>
    <row r="76" spans="2:237">
      <c r="B76" s="210">
        <v>3</v>
      </c>
      <c r="C76" s="294" t="s">
        <v>485</v>
      </c>
      <c r="D76" s="295"/>
      <c r="E76" s="296">
        <f>MAX(Tenants)</f>
        <v>1</v>
      </c>
      <c r="GQ76" s="298">
        <f t="shared" ref="GQ76:HA76" si="144">COUNTIF(GQ$17:GQ$18,"&gt;0")</f>
        <v>0</v>
      </c>
      <c r="GR76" s="298">
        <f t="shared" si="144"/>
        <v>0</v>
      </c>
      <c r="GS76" s="298">
        <f t="shared" si="144"/>
        <v>0</v>
      </c>
      <c r="GT76" s="298">
        <f t="shared" si="144"/>
        <v>0</v>
      </c>
      <c r="GU76" s="298">
        <f t="shared" si="144"/>
        <v>1</v>
      </c>
      <c r="GV76" s="298">
        <f t="shared" si="144"/>
        <v>0</v>
      </c>
      <c r="GW76" s="298">
        <f t="shared" si="144"/>
        <v>0</v>
      </c>
      <c r="GX76" s="298">
        <f t="shared" si="144"/>
        <v>0</v>
      </c>
      <c r="GY76" s="298">
        <f t="shared" si="144"/>
        <v>0</v>
      </c>
      <c r="GZ76" s="298">
        <f t="shared" si="144"/>
        <v>0</v>
      </c>
      <c r="HA76" s="298">
        <f t="shared" si="144"/>
        <v>0</v>
      </c>
    </row>
    <row r="77" spans="2:237">
      <c r="B77" s="210">
        <v>5</v>
      </c>
      <c r="C77" s="294" t="s">
        <v>486</v>
      </c>
      <c r="D77" s="295"/>
      <c r="E77" s="296">
        <f>MAX(Tenants)</f>
        <v>1</v>
      </c>
    </row>
    <row r="78" spans="2:237">
      <c r="B78" s="210">
        <v>6</v>
      </c>
      <c r="C78" s="294" t="str">
        <f ca="1">OFFSET(C16,1,0)</f>
        <v>1. Ground 1 - Yarra D</v>
      </c>
      <c r="D78" s="295"/>
      <c r="E78" s="296"/>
    </row>
    <row r="79" spans="2:237"/>
    <row r="80" spans="2:237"/>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spans="4:4"/>
    <row r="658" spans="4:4"/>
    <row r="659" spans="4:4"/>
    <row r="660" spans="4:4"/>
    <row r="661" spans="4:4"/>
    <row r="662" spans="4:4"/>
    <row r="663" spans="4:4"/>
    <row r="664" spans="4:4"/>
    <row r="665" spans="4:4"/>
    <row r="666" spans="4:4">
      <c r="D666" s="299"/>
    </row>
    <row r="667" spans="4:4"/>
    <row r="668" spans="4:4"/>
    <row r="669" spans="4:4"/>
    <row r="670" spans="4:4"/>
    <row r="671" spans="4:4"/>
    <row r="672" spans="4:4"/>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sheetData>
  <mergeCells count="1">
    <mergeCell ref="AT15:AT16"/>
  </mergeCells>
  <phoneticPr fontId="0" type="noConversion"/>
  <conditionalFormatting sqref="IF28:IR68 IS24:JA68 IF24:IR25 IB28:ID68 IB24:ID25 IA24:IA68 HZ26:HZ68 B54:O68 B24:O25 P24:HY24 P30:HY68 AO29:HY29 P25:AF29 AQ25:HY26 AR27:HY28">
    <cfRule type="expression" dxfId="104" priority="277" stopIfTrue="1">
      <formula>$B$24="Inputs OK"</formula>
    </cfRule>
  </conditionalFormatting>
  <conditionalFormatting sqref="ID23:IR23 IA23:IB23 C23:HY23">
    <cfRule type="expression" dxfId="103" priority="278" stopIfTrue="1">
      <formula>$B$23="Inputs OK"</formula>
    </cfRule>
  </conditionalFormatting>
  <conditionalFormatting sqref="IC23 B23">
    <cfRule type="cellIs" dxfId="102" priority="279" stopIfTrue="1" operator="equal">
      <formula>"Inputs OK"</formula>
    </cfRule>
  </conditionalFormatting>
  <conditionalFormatting sqref="CO17:CZ17">
    <cfRule type="expression" dxfId="101" priority="282" stopIfTrue="1">
      <formula>OR(CELL("type",CB17)="b",CELL("type",CB17)="v",CB17="CPI",CB17="M")</formula>
    </cfRule>
    <cfRule type="expression" dxfId="100" priority="283" stopIfTrue="1">
      <formula>CB17="F"</formula>
    </cfRule>
    <cfRule type="expression" dxfId="99" priority="284" stopIfTrue="1">
      <formula>CB17="Man"</formula>
    </cfRule>
  </conditionalFormatting>
  <conditionalFormatting sqref="CB17:CM17">
    <cfRule type="expression" dxfId="98" priority="285" stopIfTrue="1">
      <formula>DB17=0</formula>
    </cfRule>
  </conditionalFormatting>
  <conditionalFormatting sqref="AW17">
    <cfRule type="expression" dxfId="97" priority="286">
      <formula>AV17=0</formula>
    </cfRule>
  </conditionalFormatting>
  <conditionalFormatting sqref="AY17">
    <cfRule type="expression" dxfId="96" priority="287" stopIfTrue="1">
      <formula>AV17=0</formula>
    </cfRule>
  </conditionalFormatting>
  <conditionalFormatting sqref="AP17">
    <cfRule type="expression" dxfId="95" priority="292" stopIfTrue="1">
      <formula>$AI17="Base Year"=FALSE</formula>
    </cfRule>
  </conditionalFormatting>
  <conditionalFormatting sqref="AI17 AO17 I17 AK17 R17:S17">
    <cfRule type="expression" dxfId="94" priority="265" stopIfTrue="1">
      <formula>ISBLANK($E17)=TRUE</formula>
    </cfRule>
  </conditionalFormatting>
  <conditionalFormatting sqref="AO17 AK17 R17:S17">
    <cfRule type="expression" dxfId="93" priority="258">
      <formula>$Q17="Leased"=FALSE</formula>
    </cfRule>
  </conditionalFormatting>
  <conditionalFormatting sqref="AI17 AO17 AK17:AL17 G17 AR17">
    <cfRule type="expression" dxfId="92" priority="241">
      <formula>$F17="Car Parking"</formula>
    </cfRule>
  </conditionalFormatting>
  <conditionalFormatting sqref="AL17 BA17:BB17 BD17 AW17 AI17 T17:U17 W17:Y17">
    <cfRule type="expression" dxfId="91" priority="240">
      <formula>$Q17="Vacant"</formula>
    </cfRule>
  </conditionalFormatting>
  <conditionalFormatting sqref="AQ17 I17:K17">
    <cfRule type="expression" dxfId="90" priority="314" stopIfTrue="1">
      <formula>OR(ISBLANK($E17)=TRUE,$IB17=1)</formula>
    </cfRule>
  </conditionalFormatting>
  <conditionalFormatting sqref="AR17">
    <cfRule type="expression" dxfId="89" priority="315">
      <formula>OR($AJ17="G",AO17="No",Q17="Vacant",$IB17=1)</formula>
    </cfRule>
  </conditionalFormatting>
  <conditionalFormatting sqref="AQ17">
    <cfRule type="expression" dxfId="88" priority="316" stopIfTrue="1">
      <formula>OR(OR($AJ17="G",AO17="No",AO17=""),$IB17=1)</formula>
    </cfRule>
  </conditionalFormatting>
  <dataValidations xWindow="567" yWindow="165" count="15">
    <dataValidation allowBlank="1" showInputMessage="1" showErrorMessage="1" promptTitle="PV Calculation" prompt="The PV calculations are updated when the 'Update Calcs' button is pressed." sqref="FB16" xr:uid="{00000000-0002-0000-0500-000000000000}"/>
    <dataValidation allowBlank="1" showErrorMessage="1" sqref="CR13 CI13 CO17:CZ17" xr:uid="{00000000-0002-0000-0500-000001000000}"/>
    <dataValidation allowBlank="1" showInputMessage="1" showErrorMessage="1" promptTitle="Note" prompt="Excludes Car Parking component" sqref="J15" xr:uid="{00000000-0002-0000-0500-000002000000}"/>
    <dataValidation allowBlank="1" showInputMessage="1" showErrorMessage="1" promptTitle="Tenant Tag" prompt="Please use numbers 1 through to 10 with 1 being the 'Major'._x000a__x000a_If you wish to group tenants then use the same number for all tenants that are to be grouped. If labelled used for this group will be the Tenant Name for the first that appears in the schedule." sqref="X16:Y16" xr:uid="{00000000-0002-0000-0500-000003000000}"/>
    <dataValidation type="list" allowBlank="1" showInputMessage="1" showErrorMessage="1" sqref="FR17 FD17" xr:uid="{00000000-0002-0000-0500-000004000000}">
      <formula1>"On,Off"</formula1>
    </dataValidation>
    <dataValidation type="list" allowBlank="1" showErrorMessage="1" sqref="CB17:CM17" xr:uid="{00000000-0002-0000-0500-000005000000}">
      <formula1>"F,M,CPI,Man"</formula1>
    </dataValidation>
    <dataValidation type="list" allowBlank="1" showInputMessage="1" showErrorMessage="1" sqref="AK17 AO17" xr:uid="{00000000-0002-0000-0500-000006000000}">
      <formula1>"Yes, No"</formula1>
    </dataValidation>
    <dataValidation type="list" allowBlank="1" showInputMessage="1" showErrorMessage="1" sqref="I17" xr:uid="{00000000-0002-0000-0500-000007000000}">
      <formula1>"N,G"</formula1>
    </dataValidation>
    <dataValidation type="list" allowBlank="1" showInputMessage="1" showErrorMessage="1" sqref="AA17" xr:uid="{00000000-0002-0000-0500-000008000000}">
      <formula1>"1,2,3,4,5"</formula1>
    </dataValidation>
    <dataValidation type="list" allowBlank="1" showInputMessage="1" showErrorMessage="1" sqref="Q17" xr:uid="{00000000-0002-0000-0500-000009000000}">
      <formula1>"Leased, Vacant"</formula1>
    </dataValidation>
    <dataValidation type="list" allowBlank="1" showInputMessage="1" showErrorMessage="1" sqref="S17" xr:uid="{00000000-0002-0000-0500-00000A000000}">
      <formula1>List_Type</formula1>
    </dataValidation>
    <dataValidation type="list" allowBlank="1" showInputMessage="1" showErrorMessage="1" sqref="O17" xr:uid="{00000000-0002-0000-0500-00000B000000}">
      <formula1>List_Growth_Rates</formula1>
    </dataValidation>
    <dataValidation type="list" allowBlank="1" showInputMessage="1" showErrorMessage="1" sqref="F17" xr:uid="{00000000-0002-0000-0500-00000C000000}">
      <formula1>List_Use</formula1>
    </dataValidation>
    <dataValidation type="whole" allowBlank="1" showInputMessage="1" showErrorMessage="1" sqref="X17:Y17" xr:uid="{00000000-0002-0000-0500-00000D000000}">
      <formula1>1</formula1>
      <formula2>10</formula2>
    </dataValidation>
    <dataValidation type="list" allowBlank="1" showInputMessage="1" showErrorMessage="1" sqref="AI17" xr:uid="{00000000-0002-0000-0500-00000E000000}">
      <formula1>"Gross, Semi-Gross, Base Year, Net"</formula1>
    </dataValidation>
  </dataValidations>
  <hyperlinks>
    <hyperlink ref="S16" location="List_Type" display="Change" xr:uid="{00000000-0004-0000-0500-000000000000}"/>
    <hyperlink ref="F16" location="List_Use" display="Use" xr:uid="{00000000-0004-0000-0500-000001000000}"/>
  </hyperlinks>
  <pageMargins left="0.74803149606299213" right="0.74803149606299213" top="0.98425196850393704" bottom="0.98425196850393704" header="0.51181102362204722" footer="0.51181102362204722"/>
  <pageSetup paperSize="9" scale="50" orientation="landscape" r:id="rId1"/>
  <headerFooter alignWithMargins="0"/>
  <drawing r:id="rId2"/>
  <legacyDrawing r:id="rId3"/>
  <controls>
    <mc:AlternateContent xmlns:mc="http://schemas.openxmlformats.org/markup-compatibility/2006">
      <mc:Choice Requires="x14">
        <control shapeId="2052" r:id="rId4" name="CommandButton1">
          <controlPr defaultSize="0" print="0" autoLine="0" r:id="rId5">
            <anchor moveWithCells="1">
              <from>
                <xdr:col>2</xdr:col>
                <xdr:colOff>2057400</xdr:colOff>
                <xdr:row>7</xdr:row>
                <xdr:rowOff>15240</xdr:rowOff>
              </from>
              <to>
                <xdr:col>2</xdr:col>
                <xdr:colOff>2628900</xdr:colOff>
                <xdr:row>7</xdr:row>
                <xdr:rowOff>152400</xdr:rowOff>
              </to>
            </anchor>
          </controlPr>
        </control>
      </mc:Choice>
      <mc:Fallback>
        <control shapeId="2052" r:id="rId4" name="CommandButton1"/>
      </mc:Fallback>
    </mc:AlternateContent>
    <mc:AlternateContent xmlns:mc="http://schemas.openxmlformats.org/markup-compatibility/2006">
      <mc:Choice Requires="x14">
        <control shapeId="2421" r:id="rId6" name="CommandButton2">
          <controlPr defaultSize="0" print="0" autoLine="0" r:id="rId7">
            <anchor moveWithCells="1">
              <from>
                <xdr:col>2</xdr:col>
                <xdr:colOff>2057400</xdr:colOff>
                <xdr:row>8</xdr:row>
                <xdr:rowOff>15240</xdr:rowOff>
              </from>
              <to>
                <xdr:col>2</xdr:col>
                <xdr:colOff>2628900</xdr:colOff>
                <xdr:row>8</xdr:row>
                <xdr:rowOff>152400</xdr:rowOff>
              </to>
            </anchor>
          </controlPr>
        </control>
      </mc:Choice>
      <mc:Fallback>
        <control shapeId="2421" r:id="rId6" name="CommandButton2"/>
      </mc:Fallback>
    </mc:AlternateContent>
    <mc:AlternateContent xmlns:mc="http://schemas.openxmlformats.org/markup-compatibility/2006">
      <mc:Choice Requires="x14">
        <control shapeId="2422" r:id="rId8" name="CommandButton4">
          <controlPr defaultSize="0" print="0" autoLine="0" r:id="rId9">
            <anchor moveWithCells="1">
              <from>
                <xdr:col>2</xdr:col>
                <xdr:colOff>2057400</xdr:colOff>
                <xdr:row>9</xdr:row>
                <xdr:rowOff>15240</xdr:rowOff>
              </from>
              <to>
                <xdr:col>2</xdr:col>
                <xdr:colOff>2628900</xdr:colOff>
                <xdr:row>9</xdr:row>
                <xdr:rowOff>152400</xdr:rowOff>
              </to>
            </anchor>
          </controlPr>
        </control>
      </mc:Choice>
      <mc:Fallback>
        <control shapeId="2422" r:id="rId8" name="CommandButton4"/>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FF66"/>
    <pageSetUpPr fitToPage="1"/>
  </sheetPr>
  <dimension ref="A1:W670"/>
  <sheetViews>
    <sheetView showGridLines="0" zoomScale="85" zoomScaleNormal="85" workbookViewId="0">
      <selection activeCell="B2" sqref="B2"/>
    </sheetView>
  </sheetViews>
  <sheetFormatPr defaultColWidth="0" defaultRowHeight="13.8" zeroHeight="1"/>
  <cols>
    <col min="1" max="1" width="1.77734375" style="16" customWidth="1"/>
    <col min="2" max="2" width="34.21875" style="16" customWidth="1"/>
    <col min="3" max="3" width="18.5546875" style="16" customWidth="1"/>
    <col min="4" max="4" width="18.44140625" style="16" customWidth="1"/>
    <col min="5" max="6" width="18.5546875" style="16" customWidth="1"/>
    <col min="7" max="7" width="1.77734375" style="16" customWidth="1"/>
    <col min="8" max="22" width="9.21875" style="16" customWidth="1"/>
    <col min="23" max="23" width="2" style="16" customWidth="1"/>
    <col min="24" max="16384" width="9.21875" style="16" hidden="1"/>
  </cols>
  <sheetData>
    <row r="1" spans="2:22"/>
    <row r="2" spans="2:22" ht="17.25" customHeight="1">
      <c r="B2" s="617" t="s">
        <v>1200</v>
      </c>
      <c r="C2" s="613"/>
      <c r="D2" s="612"/>
      <c r="E2" s="613"/>
      <c r="F2" s="613"/>
      <c r="G2" s="612"/>
      <c r="H2" s="613"/>
      <c r="I2" s="612"/>
      <c r="J2" s="613"/>
      <c r="K2" s="612"/>
      <c r="L2" s="613"/>
      <c r="M2" s="612"/>
      <c r="N2" s="612"/>
      <c r="O2" s="613"/>
      <c r="P2" s="612"/>
      <c r="Q2" s="613"/>
      <c r="R2" s="612"/>
      <c r="S2" s="613"/>
      <c r="T2" s="612"/>
      <c r="U2" s="613"/>
      <c r="V2" s="612"/>
    </row>
    <row r="3" spans="2:22">
      <c r="B3" s="16" t="str">
        <f ca="1">Project_Name &amp; ": " &amp; "Sheet " &amp; MID(CELL("Filename",A1),FIND("]",CELL("Filename",A1))+1,(LEN(CELL("Filename",A1)))-(FIND("]",CELL("Filename",A1)))+1)</f>
        <v>: Sheet IP_Outgoings</v>
      </c>
      <c r="C3" s="613"/>
      <c r="E3" s="613"/>
      <c r="F3" s="613"/>
      <c r="H3" s="613"/>
      <c r="J3" s="613"/>
      <c r="L3" s="613"/>
      <c r="O3" s="613"/>
      <c r="Q3" s="613"/>
      <c r="S3" s="613"/>
      <c r="U3" s="613"/>
    </row>
    <row r="4" spans="2:22" ht="14.4" thickBot="1">
      <c r="B4" s="428"/>
      <c r="C4" s="428"/>
      <c r="D4" s="428"/>
      <c r="E4" s="428"/>
      <c r="F4" s="428"/>
      <c r="G4" s="428"/>
      <c r="H4" s="428"/>
      <c r="I4" s="428"/>
      <c r="J4" s="428"/>
      <c r="K4" s="428"/>
      <c r="L4" s="428"/>
      <c r="M4" s="428"/>
      <c r="N4" s="428"/>
      <c r="O4" s="428"/>
      <c r="P4" s="428"/>
      <c r="Q4" s="428"/>
      <c r="R4" s="428"/>
      <c r="S4" s="428"/>
      <c r="T4" s="428"/>
      <c r="U4" s="428"/>
      <c r="V4" s="428"/>
    </row>
    <row r="5" spans="2:22" ht="14.4" thickTop="1"/>
    <row r="6" spans="2:22">
      <c r="B6" s="17" t="str">
        <f>"Outgoings as at " &amp; TEXT(Model_Start,"dd mmmm yyyy")</f>
        <v>Outgoings as at 01 July 2021</v>
      </c>
      <c r="C6" s="17"/>
      <c r="D6" s="17"/>
      <c r="E6" s="17"/>
      <c r="F6" s="17"/>
      <c r="H6" s="17" t="s">
        <v>487</v>
      </c>
      <c r="I6" s="17"/>
      <c r="J6" s="17"/>
      <c r="K6" s="17"/>
      <c r="L6" s="17"/>
      <c r="M6" s="17"/>
      <c r="N6" s="17"/>
      <c r="O6" s="17"/>
      <c r="P6" s="17"/>
      <c r="Q6" s="17"/>
      <c r="R6" s="17"/>
      <c r="S6" s="17"/>
      <c r="T6" s="17"/>
      <c r="U6" s="17"/>
      <c r="V6" s="17"/>
    </row>
    <row r="7" spans="2:22"/>
    <row r="8" spans="2:22">
      <c r="B8" s="108"/>
      <c r="C8" s="108" t="s">
        <v>488</v>
      </c>
      <c r="D8" s="108"/>
      <c r="E8" s="108" t="s">
        <v>489</v>
      </c>
      <c r="F8" s="25" t="s">
        <v>490</v>
      </c>
    </row>
    <row r="9" spans="2:22">
      <c r="B9" s="144" t="s">
        <v>491</v>
      </c>
      <c r="C9" s="108" t="s">
        <v>56</v>
      </c>
      <c r="D9" s="108" t="s">
        <v>492</v>
      </c>
      <c r="E9" s="145"/>
      <c r="F9" s="1196"/>
      <c r="H9" s="44" t="s">
        <v>493</v>
      </c>
      <c r="I9" s="1232"/>
      <c r="J9" s="1232"/>
      <c r="K9" s="27"/>
      <c r="L9" s="84" t="s">
        <v>494</v>
      </c>
      <c r="M9" s="84"/>
      <c r="N9" s="84" t="s">
        <v>495</v>
      </c>
      <c r="O9" s="84"/>
      <c r="P9" s="28" t="s">
        <v>496</v>
      </c>
      <c r="Q9" s="28"/>
      <c r="R9" s="1190" t="s">
        <v>497</v>
      </c>
    </row>
    <row r="10" spans="2:22">
      <c r="B10" s="1159"/>
      <c r="C10" s="1160"/>
      <c r="D10" s="146">
        <f t="shared" ref="D10:D15" si="0">C10/NLA</f>
        <v>0</v>
      </c>
      <c r="E10" s="157"/>
      <c r="F10" s="157" t="s">
        <v>498</v>
      </c>
      <c r="H10" s="44" t="str">
        <f>IP_Assumptions!C24</f>
        <v/>
      </c>
      <c r="I10" s="1232"/>
      <c r="J10" s="1232"/>
      <c r="K10" s="27"/>
      <c r="L10" s="1231">
        <f>D16</f>
        <v>30</v>
      </c>
      <c r="M10" s="1231"/>
      <c r="N10" s="1231">
        <f>D37</f>
        <v>0</v>
      </c>
      <c r="O10" s="1231"/>
      <c r="P10" s="1231">
        <f t="shared" ref="P10:P15" si="1">IF(COUNTA(H10)=1,SUM(L10:N10),"-")</f>
        <v>30</v>
      </c>
      <c r="Q10" s="1231"/>
      <c r="R10" s="1191">
        <f t="shared" ref="R10" si="2">$P$18</f>
        <v>30</v>
      </c>
    </row>
    <row r="11" spans="2:22">
      <c r="B11" s="1159"/>
      <c r="C11" s="1160"/>
      <c r="D11" s="146">
        <f t="shared" si="0"/>
        <v>0</v>
      </c>
      <c r="E11" s="157"/>
      <c r="F11" s="157"/>
      <c r="H11" s="1233"/>
      <c r="I11" s="1234"/>
      <c r="J11" s="1234"/>
      <c r="K11" s="1235"/>
      <c r="L11" s="1248"/>
      <c r="M11" s="1249"/>
      <c r="N11" s="1246"/>
      <c r="O11" s="1247"/>
      <c r="P11" s="1231" t="str">
        <f t="shared" si="1"/>
        <v>-</v>
      </c>
      <c r="Q11" s="1231"/>
      <c r="R11" s="1191">
        <f>$P$18</f>
        <v>30</v>
      </c>
    </row>
    <row r="12" spans="2:22">
      <c r="B12" s="1159"/>
      <c r="C12" s="1160">
        <v>30</v>
      </c>
      <c r="D12" s="146">
        <f t="shared" si="0"/>
        <v>30</v>
      </c>
      <c r="E12" s="157"/>
      <c r="F12" s="157"/>
      <c r="H12" s="1236"/>
      <c r="I12" s="1237"/>
      <c r="J12" s="1237"/>
      <c r="K12" s="1238"/>
      <c r="L12" s="1250"/>
      <c r="M12" s="1251"/>
      <c r="N12" s="1242"/>
      <c r="O12" s="1243"/>
      <c r="P12" s="1231" t="str">
        <f t="shared" si="1"/>
        <v>-</v>
      </c>
      <c r="Q12" s="1231"/>
      <c r="R12" s="1191">
        <f t="shared" ref="R12:R15" si="3">$P$18</f>
        <v>30</v>
      </c>
    </row>
    <row r="13" spans="2:22">
      <c r="B13" s="155"/>
      <c r="C13" s="1160"/>
      <c r="D13" s="146">
        <f t="shared" si="0"/>
        <v>0</v>
      </c>
      <c r="E13" s="157"/>
      <c r="F13" s="157"/>
      <c r="H13" s="1236"/>
      <c r="I13" s="1237"/>
      <c r="J13" s="1237"/>
      <c r="K13" s="1238"/>
      <c r="L13" s="1250"/>
      <c r="M13" s="1251"/>
      <c r="N13" s="1242"/>
      <c r="O13" s="1243"/>
      <c r="P13" s="1231" t="str">
        <f t="shared" si="1"/>
        <v>-</v>
      </c>
      <c r="Q13" s="1231"/>
      <c r="R13" s="1191">
        <f t="shared" si="3"/>
        <v>30</v>
      </c>
    </row>
    <row r="14" spans="2:22">
      <c r="B14" s="1159"/>
      <c r="C14" s="1160"/>
      <c r="D14" s="146">
        <f t="shared" si="0"/>
        <v>0</v>
      </c>
      <c r="E14" s="157"/>
      <c r="F14" s="157"/>
      <c r="H14" s="1236"/>
      <c r="I14" s="1237"/>
      <c r="J14" s="1237"/>
      <c r="K14" s="1238"/>
      <c r="L14" s="1250"/>
      <c r="M14" s="1251"/>
      <c r="N14" s="1242"/>
      <c r="O14" s="1243"/>
      <c r="P14" s="1231" t="str">
        <f t="shared" si="1"/>
        <v>-</v>
      </c>
      <c r="Q14" s="1231"/>
      <c r="R14" s="1191">
        <f t="shared" si="3"/>
        <v>30</v>
      </c>
    </row>
    <row r="15" spans="2:22" ht="14.4" thickBot="1">
      <c r="B15" s="155" t="s">
        <v>499</v>
      </c>
      <c r="C15" s="154"/>
      <c r="D15" s="146">
        <f t="shared" si="0"/>
        <v>0</v>
      </c>
      <c r="E15" s="157" t="s">
        <v>499</v>
      </c>
      <c r="F15" s="157"/>
      <c r="H15" s="1239"/>
      <c r="I15" s="1240"/>
      <c r="J15" s="1240"/>
      <c r="K15" s="1241"/>
      <c r="L15" s="1252"/>
      <c r="M15" s="1253"/>
      <c r="N15" s="1244"/>
      <c r="O15" s="1245"/>
      <c r="P15" s="1231" t="str">
        <f t="shared" si="1"/>
        <v>-</v>
      </c>
      <c r="Q15" s="1231"/>
      <c r="R15" s="1191">
        <f t="shared" si="3"/>
        <v>30</v>
      </c>
    </row>
    <row r="16" spans="2:22" ht="14.4" thickTop="1">
      <c r="B16" s="147" t="s">
        <v>500</v>
      </c>
      <c r="C16" s="1509">
        <f>SUM(C10:C15)</f>
        <v>30</v>
      </c>
      <c r="D16" s="435">
        <f>SUM(D10:D15)</f>
        <v>30</v>
      </c>
      <c r="E16" s="435">
        <f>SUM(E10:E15)</f>
        <v>0</v>
      </c>
      <c r="F16" s="1197"/>
      <c r="H16" s="44" t="s">
        <v>501</v>
      </c>
      <c r="I16" s="1232"/>
      <c r="J16" s="1232"/>
      <c r="K16" s="27"/>
      <c r="L16" s="1231">
        <f>MIN(L10:M15)</f>
        <v>30</v>
      </c>
      <c r="M16" s="1231"/>
      <c r="N16" s="1231">
        <f>MIN(N10:O15)</f>
        <v>0</v>
      </c>
      <c r="O16" s="1231"/>
      <c r="P16" s="1231">
        <f>MIN(P10:Q15)</f>
        <v>30</v>
      </c>
      <c r="Q16" s="1231"/>
    </row>
    <row r="17" spans="2:22">
      <c r="B17" s="144" t="s">
        <v>502</v>
      </c>
      <c r="C17" s="108"/>
      <c r="D17" s="108"/>
      <c r="E17" s="108"/>
      <c r="F17" s="25"/>
      <c r="H17" s="44" t="s">
        <v>503</v>
      </c>
      <c r="I17" s="1232"/>
      <c r="J17" s="1232"/>
      <c r="K17" s="27"/>
      <c r="L17" s="1231">
        <f>MAX(L10:M15)</f>
        <v>30</v>
      </c>
      <c r="M17" s="1231"/>
      <c r="N17" s="1231">
        <f>MAX(N10:O15)</f>
        <v>0</v>
      </c>
      <c r="O17" s="1231"/>
      <c r="P17" s="1231">
        <f>MAX(P10:Q15)</f>
        <v>30</v>
      </c>
      <c r="Q17" s="1231"/>
    </row>
    <row r="18" spans="2:22">
      <c r="B18" s="1159"/>
      <c r="C18" s="1160"/>
      <c r="D18" s="146">
        <f t="shared" ref="D18:D37" si="4">C18/NLA</f>
        <v>0</v>
      </c>
      <c r="E18" s="157"/>
      <c r="F18" s="157"/>
      <c r="H18" s="44" t="s">
        <v>504</v>
      </c>
      <c r="I18" s="1232"/>
      <c r="J18" s="1232"/>
      <c r="K18" s="27"/>
      <c r="L18" s="1231">
        <f>AVERAGE(L10:M15)</f>
        <v>30</v>
      </c>
      <c r="M18" s="1231"/>
      <c r="N18" s="1231">
        <f>AVERAGE(N10:O15)</f>
        <v>0</v>
      </c>
      <c r="O18" s="1231"/>
      <c r="P18" s="1231">
        <f>AVERAGE(P10:Q15)</f>
        <v>30</v>
      </c>
      <c r="Q18" s="1231"/>
    </row>
    <row r="19" spans="2:22">
      <c r="B19" s="1159"/>
      <c r="C19" s="1160"/>
      <c r="D19" s="146">
        <f t="shared" si="4"/>
        <v>0</v>
      </c>
      <c r="E19" s="157"/>
      <c r="F19" s="157"/>
    </row>
    <row r="20" spans="2:22">
      <c r="B20" s="1159"/>
      <c r="C20" s="1160"/>
      <c r="D20" s="146">
        <f t="shared" si="4"/>
        <v>0</v>
      </c>
      <c r="E20" s="157"/>
      <c r="F20" s="157"/>
    </row>
    <row r="21" spans="2:22">
      <c r="B21" s="1159"/>
      <c r="C21" s="1160"/>
      <c r="D21" s="146">
        <f t="shared" ref="D21:D27" si="5">C21/NLA</f>
        <v>0</v>
      </c>
      <c r="E21" s="157"/>
      <c r="F21" s="157"/>
    </row>
    <row r="22" spans="2:22">
      <c r="B22" s="1159"/>
      <c r="C22" s="1160"/>
      <c r="D22" s="146">
        <f t="shared" si="5"/>
        <v>0</v>
      </c>
      <c r="E22" s="157"/>
      <c r="F22" s="157"/>
      <c r="H22" s="17" t="s">
        <v>505</v>
      </c>
      <c r="I22" s="17"/>
      <c r="J22" s="17"/>
      <c r="K22" s="17"/>
      <c r="L22" s="17"/>
      <c r="M22" s="17"/>
      <c r="N22" s="17"/>
      <c r="O22" s="17"/>
      <c r="P22" s="17"/>
      <c r="Q22" s="17"/>
      <c r="R22" s="17"/>
      <c r="S22" s="17"/>
      <c r="T22" s="17"/>
      <c r="U22" s="17"/>
      <c r="V22" s="17"/>
    </row>
    <row r="23" spans="2:22">
      <c r="B23" s="1159"/>
      <c r="C23" s="1160"/>
      <c r="D23" s="146">
        <f t="shared" si="5"/>
        <v>0</v>
      </c>
      <c r="E23" s="157"/>
      <c r="F23" s="157"/>
    </row>
    <row r="24" spans="2:22">
      <c r="B24" s="1159"/>
      <c r="C24" s="1160"/>
      <c r="D24" s="146">
        <f t="shared" si="5"/>
        <v>0</v>
      </c>
      <c r="E24" s="157"/>
      <c r="F24" s="157"/>
      <c r="H24" s="16" t="s">
        <v>506</v>
      </c>
    </row>
    <row r="25" spans="2:22">
      <c r="B25" s="1159"/>
      <c r="C25" s="1160"/>
      <c r="D25" s="146">
        <f t="shared" si="5"/>
        <v>0</v>
      </c>
      <c r="E25" s="157"/>
      <c r="F25" s="157"/>
    </row>
    <row r="26" spans="2:22">
      <c r="B26" s="1159"/>
      <c r="C26" s="1160"/>
      <c r="D26" s="146">
        <f t="shared" si="5"/>
        <v>0</v>
      </c>
      <c r="E26" s="157"/>
      <c r="F26" s="157"/>
    </row>
    <row r="27" spans="2:22">
      <c r="B27" s="1159"/>
      <c r="C27" s="1160"/>
      <c r="D27" s="146">
        <f t="shared" si="5"/>
        <v>0</v>
      </c>
      <c r="E27" s="157"/>
      <c r="F27" s="157"/>
    </row>
    <row r="28" spans="2:22">
      <c r="B28" s="155"/>
      <c r="C28" s="1160"/>
      <c r="D28" s="146">
        <f t="shared" ref="D28" si="6">C28/NLA</f>
        <v>0</v>
      </c>
      <c r="E28" s="157"/>
      <c r="F28" s="157"/>
    </row>
    <row r="29" spans="2:22">
      <c r="B29" s="155"/>
      <c r="C29" s="1160"/>
      <c r="D29" s="146">
        <f t="shared" si="4"/>
        <v>0</v>
      </c>
      <c r="E29" s="157"/>
      <c r="F29" s="157"/>
      <c r="K29" s="44" t="s">
        <v>507</v>
      </c>
      <c r="L29" s="148">
        <f>COUNTA(H10:K15)</f>
        <v>1</v>
      </c>
    </row>
    <row r="30" spans="2:22">
      <c r="B30" s="155"/>
      <c r="C30" s="1160"/>
      <c r="D30" s="146">
        <f t="shared" si="4"/>
        <v>0</v>
      </c>
      <c r="E30" s="157"/>
      <c r="F30" s="157"/>
      <c r="K30" s="149">
        <f>L30</f>
        <v>30</v>
      </c>
      <c r="L30" s="149">
        <f>P18</f>
        <v>30</v>
      </c>
    </row>
    <row r="31" spans="2:22">
      <c r="B31" s="1159"/>
      <c r="C31" s="1160"/>
      <c r="D31" s="146">
        <f t="shared" si="4"/>
        <v>0</v>
      </c>
      <c r="E31" s="157"/>
      <c r="F31" s="157"/>
      <c r="K31" s="16">
        <v>0</v>
      </c>
      <c r="L31" s="149">
        <f>L29+0.5</f>
        <v>1.5</v>
      </c>
    </row>
    <row r="32" spans="2:22">
      <c r="B32" s="155"/>
      <c r="C32" s="1160"/>
      <c r="D32" s="146">
        <f t="shared" si="4"/>
        <v>0</v>
      </c>
      <c r="E32" s="157"/>
      <c r="F32" s="157"/>
    </row>
    <row r="33" spans="2:6">
      <c r="B33" s="155"/>
      <c r="C33" s="1160"/>
      <c r="D33" s="146">
        <f t="shared" si="4"/>
        <v>0</v>
      </c>
      <c r="E33" s="157"/>
      <c r="F33" s="157"/>
    </row>
    <row r="34" spans="2:6">
      <c r="B34" s="155"/>
      <c r="C34" s="1160"/>
      <c r="D34" s="146">
        <f t="shared" si="4"/>
        <v>0</v>
      </c>
      <c r="E34" s="157"/>
      <c r="F34" s="157"/>
    </row>
    <row r="35" spans="2:6">
      <c r="B35" s="155"/>
      <c r="C35" s="1160"/>
      <c r="D35" s="146">
        <f t="shared" si="4"/>
        <v>0</v>
      </c>
      <c r="E35" s="157"/>
      <c r="F35" s="157"/>
    </row>
    <row r="36" spans="2:6" ht="14.4" thickBot="1">
      <c r="B36" s="155"/>
      <c r="C36" s="1160"/>
      <c r="D36" s="146">
        <f t="shared" si="4"/>
        <v>0</v>
      </c>
      <c r="E36" s="157"/>
      <c r="F36" s="157"/>
    </row>
    <row r="37" spans="2:6" ht="15" thickTop="1" thickBot="1">
      <c r="B37" s="150" t="s">
        <v>500</v>
      </c>
      <c r="C37" s="1508">
        <f>SUM(C18:C36)</f>
        <v>0</v>
      </c>
      <c r="D37" s="436">
        <f t="shared" si="4"/>
        <v>0</v>
      </c>
      <c r="E37" s="436">
        <f>SUM(E18:E36)</f>
        <v>0</v>
      </c>
      <c r="F37" s="1197"/>
    </row>
    <row r="38" spans="2:6" ht="14.4" thickTop="1">
      <c r="B38" s="151" t="s">
        <v>508</v>
      </c>
      <c r="C38" s="1507">
        <f>C16+C37</f>
        <v>30</v>
      </c>
      <c r="D38" s="437">
        <f>D16+D37</f>
        <v>30</v>
      </c>
      <c r="E38" s="437">
        <f>E16+E37</f>
        <v>0</v>
      </c>
      <c r="F38" s="1198"/>
    </row>
    <row r="39" spans="2:6">
      <c r="B39" s="144" t="s">
        <v>509</v>
      </c>
      <c r="C39" s="144"/>
      <c r="D39" s="144"/>
      <c r="E39" s="144"/>
      <c r="F39" s="1199"/>
    </row>
    <row r="40" spans="2:6">
      <c r="B40" s="155"/>
      <c r="C40" s="154"/>
      <c r="D40" s="146">
        <f t="shared" ref="D40:D45" si="7">C40/NLA</f>
        <v>0</v>
      </c>
      <c r="E40" s="157"/>
      <c r="F40" s="157"/>
    </row>
    <row r="41" spans="2:6">
      <c r="B41" s="155"/>
      <c r="C41" s="154"/>
      <c r="D41" s="146">
        <f t="shared" si="7"/>
        <v>0</v>
      </c>
      <c r="E41" s="157"/>
      <c r="F41" s="157"/>
    </row>
    <row r="42" spans="2:6">
      <c r="B42" s="155"/>
      <c r="C42" s="154"/>
      <c r="D42" s="146">
        <f t="shared" si="7"/>
        <v>0</v>
      </c>
      <c r="E42" s="157"/>
      <c r="F42" s="157"/>
    </row>
    <row r="43" spans="2:6">
      <c r="B43" s="155"/>
      <c r="C43" s="154"/>
      <c r="D43" s="146">
        <f t="shared" si="7"/>
        <v>0</v>
      </c>
      <c r="E43" s="157"/>
      <c r="F43" s="157"/>
    </row>
    <row r="44" spans="2:6">
      <c r="B44" s="155"/>
      <c r="C44" s="154"/>
      <c r="D44" s="146">
        <f t="shared" si="7"/>
        <v>0</v>
      </c>
      <c r="E44" s="157"/>
      <c r="F44" s="157"/>
    </row>
    <row r="45" spans="2:6" ht="14.4" thickBot="1">
      <c r="B45" s="155"/>
      <c r="C45" s="154"/>
      <c r="D45" s="146">
        <f t="shared" si="7"/>
        <v>0</v>
      </c>
      <c r="E45" s="157"/>
      <c r="F45" s="157"/>
    </row>
    <row r="46" spans="2:6" ht="15" thickTop="1" thickBot="1">
      <c r="B46" s="150" t="s">
        <v>500</v>
      </c>
      <c r="C46" s="441">
        <f>SUM(C40:C45)</f>
        <v>0</v>
      </c>
      <c r="D46" s="436">
        <f>SUM(D40:D45)</f>
        <v>0</v>
      </c>
      <c r="E46" s="438"/>
      <c r="F46" s="1200"/>
    </row>
    <row r="47" spans="2:6" ht="14.4" thickTop="1">
      <c r="B47" s="152" t="s">
        <v>510</v>
      </c>
      <c r="C47" s="153">
        <f>C38+C46</f>
        <v>30</v>
      </c>
      <c r="D47" s="440">
        <f>D38+D46</f>
        <v>30</v>
      </c>
      <c r="E47" s="439"/>
      <c r="F47" s="1200"/>
    </row>
    <row r="48" spans="2:6"/>
    <row r="49" ht="13.95" hidden="1" customHeight="1"/>
    <row r="50" ht="13.95" hidden="1" customHeight="1"/>
    <row r="51" ht="13.95" hidden="1" customHeight="1"/>
    <row r="52" ht="13.95" hidden="1" customHeight="1"/>
    <row r="53" ht="13.95" hidden="1" customHeight="1"/>
    <row r="54" ht="13.95" hidden="1" customHeight="1"/>
    <row r="55" ht="13.95" hidden="1" customHeight="1"/>
    <row r="56" ht="13.95" hidden="1" customHeight="1"/>
    <row r="57" ht="13.95" hidden="1" customHeight="1"/>
    <row r="58" ht="13.95" hidden="1" customHeight="1"/>
    <row r="59" ht="13.95" hidden="1" customHeight="1"/>
    <row r="60" ht="13.95" hidden="1" customHeight="1"/>
    <row r="61" ht="13.95" hidden="1" customHeight="1"/>
    <row r="62" ht="13.95" hidden="1" customHeight="1"/>
    <row r="63" ht="13.95" hidden="1" customHeight="1"/>
    <row r="64" ht="13.95" hidden="1" customHeight="1"/>
    <row r="65" ht="13.95" hidden="1" customHeight="1"/>
    <row r="66" ht="13.95" hidden="1" customHeight="1"/>
    <row r="67" ht="13.95" hidden="1" customHeight="1"/>
    <row r="68" ht="13.95" hidden="1" customHeight="1"/>
    <row r="69" ht="13.95" hidden="1" customHeight="1"/>
    <row r="70" ht="13.95" hidden="1" customHeight="1"/>
    <row r="71" ht="13.95" hidden="1" customHeight="1"/>
    <row r="72" ht="13.95" hidden="1" customHeight="1"/>
    <row r="73" ht="13.95" hidden="1" customHeight="1"/>
    <row r="74" ht="13.95" hidden="1" customHeight="1"/>
    <row r="75" ht="13.95" hidden="1" customHeight="1"/>
    <row r="76" ht="13.95" hidden="1" customHeight="1"/>
    <row r="77" ht="13.95" hidden="1" customHeight="1"/>
    <row r="78" ht="13.95" hidden="1" customHeight="1"/>
    <row r="79" ht="13.95" hidden="1" customHeight="1"/>
    <row r="80" ht="13.95" hidden="1" customHeight="1"/>
    <row r="81" ht="13.95" hidden="1" customHeight="1"/>
    <row r="82" ht="13.95" hidden="1" customHeight="1"/>
    <row r="83" ht="13.95" hidden="1" customHeight="1"/>
    <row r="84" ht="13.95" hidden="1" customHeight="1"/>
    <row r="85" ht="13.95" hidden="1" customHeight="1"/>
    <row r="86" ht="13.95" hidden="1" customHeight="1"/>
    <row r="87" ht="13.95" hidden="1" customHeight="1"/>
    <row r="88" ht="13.95" hidden="1" customHeight="1"/>
    <row r="89" ht="13.95" hidden="1" customHeight="1"/>
    <row r="90" ht="13.95" hidden="1" customHeight="1"/>
    <row r="91" ht="13.95" hidden="1" customHeight="1"/>
    <row r="92" ht="13.95" hidden="1" customHeight="1"/>
    <row r="93" ht="13.95" hidden="1" customHeight="1"/>
    <row r="94" ht="13.95" hidden="1" customHeight="1"/>
    <row r="95" ht="13.95" hidden="1" customHeight="1"/>
    <row r="96" ht="13.95" hidden="1" customHeight="1"/>
    <row r="97" ht="13.95" hidden="1" customHeight="1"/>
    <row r="98" ht="13.95" hidden="1" customHeight="1"/>
    <row r="99" ht="13.95" hidden="1" customHeight="1"/>
    <row r="100" ht="13.95" hidden="1" customHeight="1"/>
    <row r="101" ht="13.95" hidden="1" customHeight="1"/>
    <row r="102" ht="13.95" hidden="1" customHeight="1"/>
    <row r="103" ht="13.95" hidden="1" customHeight="1"/>
    <row r="104" ht="13.95" hidden="1" customHeight="1"/>
    <row r="105" ht="13.95" hidden="1" customHeight="1"/>
    <row r="106" ht="13.95" hidden="1" customHeight="1"/>
    <row r="107" ht="13.95" hidden="1" customHeight="1"/>
    <row r="108" ht="13.95" hidden="1" customHeight="1"/>
    <row r="109" ht="13.95" hidden="1" customHeight="1"/>
    <row r="110" ht="13.95" hidden="1" customHeight="1"/>
    <row r="111" ht="13.95" hidden="1" customHeight="1"/>
    <row r="112" ht="13.95" hidden="1" customHeight="1"/>
    <row r="113" ht="13.95" hidden="1" customHeight="1"/>
    <row r="114" ht="13.95" hidden="1" customHeight="1"/>
    <row r="115" ht="13.95" hidden="1" customHeight="1"/>
    <row r="116" ht="13.95" hidden="1" customHeight="1"/>
    <row r="117" ht="13.95" hidden="1" customHeight="1"/>
    <row r="118" ht="13.95" hidden="1" customHeight="1"/>
    <row r="119" ht="13.95" hidden="1" customHeight="1"/>
    <row r="120" ht="13.95" hidden="1" customHeight="1"/>
    <row r="121" ht="13.95" hidden="1" customHeight="1"/>
    <row r="122" ht="13.95" hidden="1" customHeight="1"/>
    <row r="123" ht="13.95" hidden="1" customHeight="1"/>
    <row r="124" ht="13.95" hidden="1" customHeight="1"/>
    <row r="125" ht="13.95" hidden="1" customHeight="1"/>
    <row r="126" ht="13.95" hidden="1" customHeight="1"/>
    <row r="127" ht="13.95" hidden="1" customHeight="1"/>
    <row r="128" ht="13.95" hidden="1" customHeight="1"/>
    <row r="129" ht="13.95" hidden="1" customHeight="1"/>
    <row r="130" ht="13.95" hidden="1" customHeight="1"/>
    <row r="131" ht="13.95" hidden="1" customHeight="1"/>
    <row r="132" ht="13.95" hidden="1" customHeight="1"/>
    <row r="133" ht="13.95" hidden="1" customHeight="1"/>
    <row r="134" ht="13.95" hidden="1" customHeight="1"/>
    <row r="135" ht="13.95" hidden="1" customHeight="1"/>
    <row r="136" ht="13.95" hidden="1" customHeight="1"/>
    <row r="137" ht="13.95" hidden="1" customHeight="1"/>
    <row r="138" ht="13.95" hidden="1" customHeight="1"/>
    <row r="139" ht="13.95" hidden="1" customHeight="1"/>
    <row r="140" ht="13.95" hidden="1" customHeight="1"/>
    <row r="141" ht="13.95" hidden="1" customHeight="1"/>
    <row r="142" ht="13.95" hidden="1" customHeight="1"/>
    <row r="143" ht="13.95" hidden="1" customHeight="1"/>
    <row r="144" ht="13.95" hidden="1" customHeight="1"/>
    <row r="145" ht="13.95" hidden="1" customHeight="1"/>
    <row r="146" ht="13.95" hidden="1" customHeight="1"/>
    <row r="147" ht="13.95" hidden="1" customHeight="1"/>
    <row r="148" ht="13.95" hidden="1" customHeight="1"/>
    <row r="149" ht="13.95" hidden="1" customHeight="1"/>
    <row r="150" ht="13.95" hidden="1" customHeight="1"/>
    <row r="151" ht="13.95" hidden="1" customHeight="1"/>
    <row r="152" ht="13.95" hidden="1" customHeight="1"/>
    <row r="153" ht="13.95" hidden="1" customHeight="1"/>
    <row r="154" ht="13.95" hidden="1" customHeight="1"/>
    <row r="155" ht="13.95" hidden="1" customHeight="1"/>
    <row r="156" ht="13.95" hidden="1" customHeight="1"/>
    <row r="157" ht="13.95" hidden="1" customHeight="1"/>
    <row r="158" ht="13.95" hidden="1" customHeight="1"/>
    <row r="159" ht="13.95" hidden="1" customHeight="1"/>
    <row r="160" ht="13.95" hidden="1" customHeight="1"/>
    <row r="161" ht="13.95" hidden="1" customHeight="1"/>
    <row r="162" ht="13.95" hidden="1" customHeight="1"/>
    <row r="163" ht="13.95" hidden="1" customHeight="1"/>
    <row r="164" ht="13.95" hidden="1" customHeight="1"/>
    <row r="165" ht="13.95" hidden="1" customHeight="1"/>
    <row r="166" ht="13.95" hidden="1" customHeight="1"/>
    <row r="167" ht="13.95" hidden="1" customHeight="1"/>
    <row r="168" ht="13.95" hidden="1" customHeight="1"/>
    <row r="169" ht="13.95" hidden="1" customHeight="1"/>
    <row r="170" ht="13.95" hidden="1" customHeight="1"/>
    <row r="171" ht="13.95" hidden="1" customHeight="1"/>
    <row r="172" ht="13.95" hidden="1" customHeight="1"/>
    <row r="173" ht="13.95" hidden="1" customHeight="1"/>
    <row r="174" ht="13.95" hidden="1" customHeight="1"/>
    <row r="175" ht="13.95" hidden="1" customHeight="1"/>
    <row r="176" ht="13.95" hidden="1" customHeight="1"/>
    <row r="177" ht="13.95" hidden="1" customHeight="1"/>
    <row r="178" ht="13.95" hidden="1" customHeight="1"/>
    <row r="179" ht="13.95" hidden="1" customHeight="1"/>
    <row r="180" ht="13.95" hidden="1" customHeight="1"/>
    <row r="181" ht="13.95" hidden="1" customHeight="1"/>
    <row r="182" ht="13.95" hidden="1" customHeight="1"/>
    <row r="183" ht="13.95" hidden="1" customHeight="1"/>
    <row r="184" ht="13.95" hidden="1" customHeight="1"/>
    <row r="185" ht="13.95" hidden="1" customHeight="1"/>
    <row r="186" ht="13.95" hidden="1" customHeight="1"/>
    <row r="187" ht="13.95" hidden="1" customHeight="1"/>
    <row r="188" ht="13.95" hidden="1" customHeight="1"/>
    <row r="189" ht="13.95" hidden="1" customHeight="1"/>
    <row r="190" ht="13.95" hidden="1" customHeight="1"/>
    <row r="191" ht="13.95" hidden="1" customHeight="1"/>
    <row r="192" ht="13.95" hidden="1" customHeight="1"/>
    <row r="193" ht="13.95" hidden="1" customHeight="1"/>
    <row r="194" ht="13.95" hidden="1" customHeight="1"/>
    <row r="195" ht="13.95" hidden="1" customHeight="1"/>
    <row r="196" ht="13.95" hidden="1" customHeight="1"/>
    <row r="197" ht="13.95" hidden="1" customHeight="1"/>
    <row r="198" ht="13.95" hidden="1" customHeight="1"/>
    <row r="199" ht="13.95" hidden="1" customHeight="1"/>
    <row r="200" ht="13.95" hidden="1" customHeight="1"/>
    <row r="201" ht="13.95" hidden="1" customHeight="1"/>
    <row r="202" ht="13.95" hidden="1" customHeight="1"/>
    <row r="203" ht="13.95" hidden="1" customHeight="1"/>
    <row r="204" ht="13.95" hidden="1" customHeight="1"/>
    <row r="205" ht="13.95" hidden="1" customHeight="1"/>
    <row r="206" ht="13.95" hidden="1" customHeight="1"/>
    <row r="207" ht="13.95" hidden="1" customHeight="1"/>
    <row r="208" ht="13.95" hidden="1" customHeight="1"/>
    <row r="209" ht="13.95" hidden="1" customHeight="1"/>
    <row r="210" ht="13.95" hidden="1" customHeight="1"/>
    <row r="211" ht="13.95" hidden="1" customHeight="1"/>
    <row r="212" ht="13.95" hidden="1" customHeight="1"/>
    <row r="213" ht="13.95" hidden="1" customHeight="1"/>
    <row r="214" ht="13.95" hidden="1" customHeight="1"/>
    <row r="215" ht="13.95" hidden="1" customHeight="1"/>
    <row r="216" ht="13.95" hidden="1" customHeight="1"/>
    <row r="217" ht="13.95" hidden="1" customHeight="1"/>
    <row r="218" ht="13.95" hidden="1" customHeight="1"/>
    <row r="219" ht="13.95" hidden="1" customHeight="1"/>
    <row r="220" ht="13.95" hidden="1" customHeight="1"/>
    <row r="221" ht="13.95" hidden="1" customHeight="1"/>
    <row r="222" ht="13.95" hidden="1" customHeight="1"/>
    <row r="223" ht="13.95" hidden="1" customHeight="1"/>
    <row r="224" ht="13.95" hidden="1" customHeight="1"/>
    <row r="225" ht="13.95" hidden="1" customHeight="1"/>
    <row r="226" ht="13.95" hidden="1" customHeight="1"/>
    <row r="227" ht="13.95" hidden="1" customHeight="1"/>
    <row r="228" ht="13.95" hidden="1" customHeight="1"/>
    <row r="229" ht="13.95" hidden="1" customHeight="1"/>
    <row r="230" ht="13.95" hidden="1" customHeight="1"/>
    <row r="231" ht="13.95" hidden="1" customHeight="1"/>
    <row r="232" ht="13.95" hidden="1" customHeight="1"/>
    <row r="233" ht="13.95" hidden="1" customHeight="1"/>
    <row r="234" ht="13.95" hidden="1" customHeight="1"/>
    <row r="235" ht="13.95" hidden="1" customHeight="1"/>
    <row r="236" ht="13.95" hidden="1" customHeight="1"/>
    <row r="237" ht="13.95" hidden="1" customHeight="1"/>
    <row r="238" ht="13.95" hidden="1" customHeight="1"/>
    <row r="239" ht="13.95" hidden="1" customHeight="1"/>
    <row r="240" ht="13.95" hidden="1" customHeight="1"/>
    <row r="241" ht="13.95" hidden="1" customHeight="1"/>
    <row r="242" ht="13.95" hidden="1" customHeight="1"/>
    <row r="243" ht="13.95" hidden="1" customHeight="1"/>
    <row r="244" ht="13.95" hidden="1" customHeight="1"/>
    <row r="245" ht="13.95" hidden="1" customHeight="1"/>
    <row r="246" ht="13.95" hidden="1" customHeight="1"/>
    <row r="247" ht="13.95" hidden="1" customHeight="1"/>
    <row r="248" ht="13.95" hidden="1" customHeight="1"/>
    <row r="249" ht="13.95" hidden="1" customHeight="1"/>
    <row r="250" ht="13.95" hidden="1" customHeight="1"/>
    <row r="251" ht="13.95" hidden="1" customHeight="1"/>
    <row r="252" ht="13.95" hidden="1" customHeight="1"/>
    <row r="253" ht="13.95" hidden="1" customHeight="1"/>
    <row r="254" ht="13.95" hidden="1" customHeight="1"/>
    <row r="255" ht="13.95" hidden="1" customHeight="1"/>
    <row r="256" ht="13.95" hidden="1" customHeight="1"/>
    <row r="257" ht="13.95" hidden="1" customHeight="1"/>
    <row r="258" ht="13.95" hidden="1" customHeight="1"/>
    <row r="259" ht="13.95" hidden="1" customHeight="1"/>
    <row r="260" ht="13.95" hidden="1" customHeight="1"/>
    <row r="261" ht="13.95" hidden="1" customHeight="1"/>
    <row r="262" ht="13.95" hidden="1" customHeight="1"/>
    <row r="263" ht="13.95" hidden="1" customHeight="1"/>
    <row r="264" ht="13.95" hidden="1" customHeight="1"/>
    <row r="265" ht="13.95" hidden="1" customHeight="1"/>
    <row r="266" ht="13.95" hidden="1" customHeight="1"/>
    <row r="267" ht="13.95" hidden="1" customHeight="1"/>
    <row r="268" ht="13.95" hidden="1" customHeight="1"/>
    <row r="269" ht="13.95" hidden="1" customHeight="1"/>
    <row r="270" ht="13.95" hidden="1" customHeight="1"/>
    <row r="271" ht="13.95" hidden="1" customHeight="1"/>
    <row r="272" ht="13.95" hidden="1" customHeight="1"/>
    <row r="273" ht="13.95" hidden="1" customHeight="1"/>
    <row r="274" ht="13.95" hidden="1" customHeight="1"/>
    <row r="275" ht="13.95" hidden="1" customHeight="1"/>
    <row r="276" ht="13.95" hidden="1" customHeight="1"/>
    <row r="277" ht="13.95" hidden="1" customHeight="1"/>
    <row r="278" ht="13.95" hidden="1" customHeight="1"/>
    <row r="279" ht="13.95" hidden="1" customHeight="1"/>
    <row r="280" ht="13.95" hidden="1" customHeight="1"/>
    <row r="281" ht="13.95" hidden="1" customHeight="1"/>
    <row r="282" ht="13.95" hidden="1" customHeight="1"/>
    <row r="283" ht="13.95" hidden="1" customHeight="1"/>
    <row r="284" ht="13.95" hidden="1" customHeight="1"/>
    <row r="285" ht="13.95" hidden="1" customHeight="1"/>
    <row r="286" ht="13.95" hidden="1" customHeight="1"/>
    <row r="287" ht="13.95" hidden="1" customHeight="1"/>
    <row r="288" ht="13.95" hidden="1" customHeight="1"/>
    <row r="289" ht="13.95" hidden="1" customHeight="1"/>
    <row r="290" ht="13.95" hidden="1" customHeight="1"/>
    <row r="291" ht="13.95" hidden="1" customHeight="1"/>
    <row r="292" ht="13.95" hidden="1" customHeight="1"/>
    <row r="293" ht="13.95" hidden="1" customHeight="1"/>
    <row r="294" ht="13.95" hidden="1" customHeight="1"/>
    <row r="295" ht="13.95" hidden="1" customHeight="1"/>
    <row r="296" ht="13.95" hidden="1" customHeight="1"/>
    <row r="297" ht="13.95" hidden="1" customHeight="1"/>
    <row r="298" ht="13.95" hidden="1" customHeight="1"/>
    <row r="299" ht="13.95" hidden="1" customHeight="1"/>
    <row r="300" ht="13.95" hidden="1" customHeight="1"/>
    <row r="301" ht="13.95" hidden="1" customHeight="1"/>
    <row r="302" ht="13.95" hidden="1" customHeight="1"/>
    <row r="303" ht="13.95" hidden="1" customHeight="1"/>
    <row r="304" ht="13.95" hidden="1" customHeight="1"/>
    <row r="305" ht="13.95" hidden="1" customHeight="1"/>
    <row r="306" ht="13.95" hidden="1" customHeight="1"/>
    <row r="307" ht="13.95" hidden="1" customHeight="1"/>
    <row r="308" ht="13.95" hidden="1" customHeight="1"/>
    <row r="309" ht="13.95" hidden="1" customHeight="1"/>
    <row r="310" ht="13.95" hidden="1" customHeight="1"/>
    <row r="311" ht="13.95" hidden="1" customHeight="1"/>
    <row r="312" ht="13.95" hidden="1" customHeight="1"/>
    <row r="313" ht="13.95" hidden="1" customHeight="1"/>
    <row r="314" ht="13.95" hidden="1" customHeight="1"/>
    <row r="315" ht="13.95" hidden="1" customHeight="1"/>
    <row r="316" ht="13.95" hidden="1" customHeight="1"/>
    <row r="317" ht="13.95" hidden="1" customHeight="1"/>
    <row r="318" ht="13.95" hidden="1" customHeight="1"/>
    <row r="319" ht="13.95" hidden="1" customHeight="1"/>
    <row r="320" ht="13.95" hidden="1" customHeight="1"/>
    <row r="321" ht="13.95" hidden="1" customHeight="1"/>
    <row r="322" ht="13.95" hidden="1" customHeight="1"/>
    <row r="323" ht="13.95" hidden="1" customHeight="1"/>
    <row r="324" ht="13.95" hidden="1" customHeight="1"/>
    <row r="325" ht="13.95" hidden="1" customHeight="1"/>
    <row r="326" ht="13.95" hidden="1" customHeight="1"/>
    <row r="327" ht="13.95" hidden="1" customHeight="1"/>
    <row r="328" ht="13.95" hidden="1" customHeight="1"/>
    <row r="329" ht="13.95" hidden="1" customHeight="1"/>
    <row r="330" ht="13.95" hidden="1" customHeight="1"/>
    <row r="331" ht="13.95" hidden="1" customHeight="1"/>
    <row r="332" ht="13.95" hidden="1" customHeight="1"/>
    <row r="333" ht="13.95" hidden="1" customHeight="1"/>
    <row r="334" ht="13.95" hidden="1" customHeight="1"/>
    <row r="335" ht="13.95" hidden="1" customHeight="1"/>
    <row r="336" ht="13.95" hidden="1" customHeight="1"/>
    <row r="337" ht="13.95" hidden="1" customHeight="1"/>
    <row r="338" ht="13.95" hidden="1" customHeight="1"/>
    <row r="339" ht="13.95" hidden="1" customHeight="1"/>
    <row r="340" ht="13.95" hidden="1" customHeight="1"/>
    <row r="341" ht="13.95" hidden="1" customHeight="1"/>
    <row r="342" ht="13.95" hidden="1" customHeight="1"/>
    <row r="343" ht="13.95" hidden="1" customHeight="1"/>
    <row r="344" ht="13.95" hidden="1" customHeight="1"/>
    <row r="345" ht="13.95" hidden="1" customHeight="1"/>
    <row r="346" ht="13.95" hidden="1" customHeight="1"/>
    <row r="347" ht="13.95" hidden="1" customHeight="1"/>
    <row r="348" ht="13.95" hidden="1" customHeight="1"/>
    <row r="349" ht="13.95" hidden="1" customHeight="1"/>
    <row r="350" ht="13.95" hidden="1" customHeight="1"/>
    <row r="351" ht="13.95" hidden="1" customHeight="1"/>
    <row r="352" ht="13.95" hidden="1" customHeight="1"/>
    <row r="353" ht="13.95" hidden="1" customHeight="1"/>
    <row r="354" ht="13.95" hidden="1" customHeight="1"/>
    <row r="355" ht="13.95" hidden="1" customHeight="1"/>
    <row r="356" ht="13.95" hidden="1" customHeight="1"/>
    <row r="357" ht="13.95" hidden="1" customHeight="1"/>
    <row r="358" ht="13.95" hidden="1" customHeight="1"/>
    <row r="359" ht="13.95" hidden="1" customHeight="1"/>
    <row r="360" ht="13.95" hidden="1" customHeight="1"/>
    <row r="361" ht="13.95" hidden="1" customHeight="1"/>
    <row r="362" ht="13.95" hidden="1" customHeight="1"/>
    <row r="363" ht="13.95" hidden="1" customHeight="1"/>
    <row r="364" ht="13.95" hidden="1" customHeight="1"/>
    <row r="365" ht="13.95" hidden="1" customHeight="1"/>
    <row r="366" ht="13.95" hidden="1" customHeight="1"/>
    <row r="367" ht="13.95" hidden="1" customHeight="1"/>
    <row r="368" ht="13.95" hidden="1" customHeight="1"/>
    <row r="369" ht="13.95" hidden="1" customHeight="1"/>
    <row r="370" ht="13.95" hidden="1" customHeight="1"/>
    <row r="371" ht="13.95" hidden="1" customHeight="1"/>
    <row r="372" ht="13.95" hidden="1" customHeight="1"/>
    <row r="373" ht="13.95" hidden="1" customHeight="1"/>
    <row r="374" ht="13.95" hidden="1" customHeight="1"/>
    <row r="375" ht="13.95" hidden="1" customHeight="1"/>
    <row r="376" ht="13.95" hidden="1" customHeight="1"/>
    <row r="377" ht="13.95" hidden="1" customHeight="1"/>
    <row r="378" ht="13.95" hidden="1" customHeight="1"/>
    <row r="379" ht="13.95" hidden="1" customHeight="1"/>
    <row r="380" ht="13.95" hidden="1" customHeight="1"/>
    <row r="381" ht="13.95" hidden="1" customHeight="1"/>
    <row r="382" ht="13.95" hidden="1" customHeight="1"/>
    <row r="383" ht="13.95" hidden="1" customHeight="1"/>
    <row r="384" ht="13.95" hidden="1" customHeight="1"/>
    <row r="385" ht="13.95" hidden="1" customHeight="1"/>
    <row r="386" ht="13.95" hidden="1" customHeight="1"/>
    <row r="387" ht="13.95" hidden="1" customHeight="1"/>
    <row r="388" ht="13.95" hidden="1" customHeight="1"/>
    <row r="389" ht="13.95" hidden="1" customHeight="1"/>
    <row r="390" ht="13.95" hidden="1" customHeight="1"/>
    <row r="391" ht="13.95" hidden="1" customHeight="1"/>
    <row r="392" ht="13.95" hidden="1" customHeight="1"/>
    <row r="393" ht="13.95" hidden="1" customHeight="1"/>
    <row r="394" ht="13.95" hidden="1" customHeight="1"/>
    <row r="395" ht="13.95" hidden="1" customHeight="1"/>
    <row r="396" ht="13.95" hidden="1" customHeight="1"/>
    <row r="397" ht="13.95" hidden="1" customHeight="1"/>
    <row r="398" ht="13.95" hidden="1" customHeight="1"/>
    <row r="399" ht="13.95" hidden="1" customHeight="1"/>
    <row r="400" ht="13.95" hidden="1" customHeight="1"/>
    <row r="401" ht="13.95" hidden="1" customHeight="1"/>
    <row r="402" ht="13.95" hidden="1" customHeight="1"/>
    <row r="403" ht="13.95" hidden="1" customHeight="1"/>
    <row r="404" ht="13.95" hidden="1" customHeight="1"/>
    <row r="405" ht="13.95" hidden="1" customHeight="1"/>
    <row r="406" ht="13.95" hidden="1" customHeight="1"/>
    <row r="407" ht="13.95" hidden="1" customHeight="1"/>
    <row r="408" ht="13.95" hidden="1" customHeight="1"/>
    <row r="409" ht="13.95" hidden="1" customHeight="1"/>
    <row r="410" ht="13.95" hidden="1" customHeight="1"/>
    <row r="411" ht="13.95" hidden="1" customHeight="1"/>
    <row r="412" ht="13.95" hidden="1" customHeight="1"/>
    <row r="413" ht="13.95" hidden="1" customHeight="1"/>
    <row r="414" ht="13.95" hidden="1" customHeight="1"/>
    <row r="415" ht="13.95" hidden="1" customHeight="1"/>
    <row r="416" ht="13.95" hidden="1" customHeight="1"/>
    <row r="417" ht="13.95" hidden="1" customHeight="1"/>
    <row r="418" ht="13.95" hidden="1" customHeight="1"/>
    <row r="419" ht="13.95" hidden="1" customHeight="1"/>
    <row r="420" ht="13.95" hidden="1" customHeight="1"/>
    <row r="421" ht="13.95" hidden="1" customHeight="1"/>
    <row r="422" ht="13.95" hidden="1" customHeight="1"/>
    <row r="423" ht="13.95" hidden="1" customHeight="1"/>
    <row r="424" ht="13.95" hidden="1" customHeight="1"/>
    <row r="425" ht="13.95" hidden="1" customHeight="1"/>
    <row r="426" ht="13.95" hidden="1" customHeight="1"/>
    <row r="427" ht="13.95" hidden="1" customHeight="1"/>
    <row r="428" ht="13.95" hidden="1" customHeight="1"/>
    <row r="429" ht="13.95" hidden="1" customHeight="1"/>
    <row r="430" ht="13.95" hidden="1" customHeight="1"/>
    <row r="431" ht="13.95" hidden="1" customHeight="1"/>
    <row r="432" ht="13.95" hidden="1" customHeight="1"/>
    <row r="433" ht="13.95" hidden="1" customHeight="1"/>
    <row r="434" ht="13.95" hidden="1" customHeight="1"/>
    <row r="435" ht="13.95" hidden="1" customHeight="1"/>
    <row r="436" ht="13.95" hidden="1" customHeight="1"/>
    <row r="437" ht="13.95" hidden="1" customHeight="1"/>
    <row r="438" ht="13.95" hidden="1" customHeight="1"/>
    <row r="439" ht="13.95" hidden="1" customHeight="1"/>
    <row r="440" ht="13.95" hidden="1" customHeight="1"/>
    <row r="441" ht="13.95" hidden="1" customHeight="1"/>
    <row r="442" ht="13.95" hidden="1" customHeight="1"/>
    <row r="443" ht="13.95" hidden="1" customHeight="1"/>
    <row r="444" ht="13.95" hidden="1" customHeight="1"/>
    <row r="445" ht="13.95" hidden="1" customHeight="1"/>
    <row r="446" ht="13.95" hidden="1" customHeight="1"/>
    <row r="447" ht="13.95" hidden="1" customHeight="1"/>
    <row r="448" ht="13.95" hidden="1" customHeight="1"/>
    <row r="449" ht="13.95" hidden="1" customHeight="1"/>
    <row r="450" ht="13.95" hidden="1" customHeight="1"/>
    <row r="451" ht="13.95" hidden="1" customHeight="1"/>
    <row r="452" ht="13.95" hidden="1" customHeight="1"/>
    <row r="453" ht="13.95" hidden="1" customHeight="1"/>
    <row r="454" ht="13.95" hidden="1" customHeight="1"/>
    <row r="455" ht="13.95" hidden="1" customHeight="1"/>
    <row r="456" ht="13.95" hidden="1" customHeight="1"/>
    <row r="457" ht="13.95" hidden="1" customHeight="1"/>
    <row r="458" ht="13.95" hidden="1" customHeight="1"/>
    <row r="459" ht="13.95" hidden="1" customHeight="1"/>
    <row r="460" ht="13.95" hidden="1" customHeight="1"/>
    <row r="461" ht="13.95" hidden="1" customHeight="1"/>
    <row r="462" ht="13.95" hidden="1" customHeight="1"/>
    <row r="463" ht="13.95" hidden="1" customHeight="1"/>
    <row r="464" ht="13.95" hidden="1" customHeight="1"/>
    <row r="465" ht="13.95" hidden="1" customHeight="1"/>
    <row r="466" ht="13.95" hidden="1" customHeight="1"/>
    <row r="467" ht="13.95" hidden="1" customHeight="1"/>
    <row r="468" ht="13.95" hidden="1" customHeight="1"/>
    <row r="469" ht="13.95" hidden="1" customHeight="1"/>
    <row r="470" ht="13.95" hidden="1" customHeight="1"/>
    <row r="471" ht="13.95" hidden="1" customHeight="1"/>
    <row r="472" ht="13.95" hidden="1" customHeight="1"/>
    <row r="473" ht="13.95" hidden="1" customHeight="1"/>
    <row r="474" ht="13.95" hidden="1" customHeight="1"/>
    <row r="475" ht="13.95" hidden="1" customHeight="1"/>
    <row r="476" ht="13.95" hidden="1" customHeight="1"/>
    <row r="477" ht="13.95" hidden="1" customHeight="1"/>
    <row r="478" ht="13.95" hidden="1" customHeight="1"/>
    <row r="479" ht="13.95" hidden="1" customHeight="1"/>
    <row r="480" ht="13.95" hidden="1" customHeight="1"/>
    <row r="481" ht="13.95" hidden="1" customHeight="1"/>
    <row r="482" ht="13.95" hidden="1" customHeight="1"/>
    <row r="483" ht="13.95" hidden="1" customHeight="1"/>
    <row r="484" ht="13.95" hidden="1" customHeight="1"/>
    <row r="485" ht="13.95" hidden="1" customHeight="1"/>
    <row r="486" ht="13.95" hidden="1" customHeight="1"/>
    <row r="487" ht="13.95" hidden="1" customHeight="1"/>
    <row r="488" ht="13.95" hidden="1" customHeight="1"/>
    <row r="489" ht="13.95" hidden="1" customHeight="1"/>
    <row r="490" ht="13.95" hidden="1" customHeight="1"/>
    <row r="491" ht="13.95" hidden="1" customHeight="1"/>
    <row r="492" ht="13.95" hidden="1" customHeight="1"/>
    <row r="493" ht="13.95" hidden="1" customHeight="1"/>
    <row r="494" ht="13.95" hidden="1" customHeight="1"/>
    <row r="495" ht="13.95" hidden="1" customHeight="1"/>
    <row r="496" ht="13.95" hidden="1" customHeight="1"/>
    <row r="497" ht="13.95" hidden="1" customHeight="1"/>
    <row r="498" ht="13.95" hidden="1" customHeight="1"/>
    <row r="499" ht="13.95" hidden="1" customHeight="1"/>
    <row r="500" ht="13.95" hidden="1" customHeight="1"/>
    <row r="501" ht="13.95" hidden="1" customHeight="1"/>
    <row r="502" ht="13.95" hidden="1" customHeight="1"/>
    <row r="503" ht="13.95" hidden="1" customHeight="1"/>
    <row r="504" ht="13.95" hidden="1" customHeight="1"/>
    <row r="505" ht="13.95" hidden="1" customHeight="1"/>
    <row r="506" ht="13.95" hidden="1" customHeight="1"/>
    <row r="507" ht="13.95" hidden="1" customHeight="1"/>
    <row r="508" ht="13.95" hidden="1" customHeight="1"/>
    <row r="509" ht="13.95" hidden="1" customHeight="1"/>
    <row r="510" ht="13.95" hidden="1" customHeight="1"/>
    <row r="511" ht="13.95" hidden="1" customHeight="1"/>
    <row r="512" ht="13.95" hidden="1" customHeight="1"/>
    <row r="513" ht="13.95" hidden="1" customHeight="1"/>
    <row r="514" ht="13.95" hidden="1" customHeight="1"/>
    <row r="515" ht="13.95" hidden="1" customHeight="1"/>
    <row r="516" ht="13.95" hidden="1" customHeight="1"/>
    <row r="517" ht="13.95" hidden="1" customHeight="1"/>
    <row r="518" ht="13.95" hidden="1" customHeight="1"/>
    <row r="519" ht="13.95" hidden="1" customHeight="1"/>
    <row r="520" ht="13.95" hidden="1" customHeight="1"/>
    <row r="521" ht="13.95" hidden="1" customHeight="1"/>
    <row r="522" ht="13.95" hidden="1" customHeight="1"/>
    <row r="523" ht="13.95" hidden="1" customHeight="1"/>
    <row r="524" ht="13.95" hidden="1" customHeight="1"/>
    <row r="525" ht="13.95" hidden="1" customHeight="1"/>
    <row r="526" ht="13.95" hidden="1" customHeight="1"/>
    <row r="527" ht="13.95" hidden="1" customHeight="1"/>
    <row r="528" ht="13.95" hidden="1" customHeight="1"/>
    <row r="529" ht="13.95" hidden="1" customHeight="1"/>
    <row r="530" ht="13.95" hidden="1" customHeight="1"/>
    <row r="531" ht="13.95" hidden="1" customHeight="1"/>
    <row r="532" ht="13.95" hidden="1" customHeight="1"/>
    <row r="533" ht="13.95" hidden="1" customHeight="1"/>
    <row r="534" ht="13.95" hidden="1" customHeight="1"/>
    <row r="535" ht="13.95" hidden="1" customHeight="1"/>
    <row r="536" ht="13.95" hidden="1" customHeight="1"/>
    <row r="537" ht="13.95" hidden="1" customHeight="1"/>
    <row r="538" ht="13.95" hidden="1" customHeight="1"/>
    <row r="539" ht="13.95" hidden="1" customHeight="1"/>
    <row r="540" ht="13.95" hidden="1" customHeight="1"/>
    <row r="541" ht="13.95" hidden="1" customHeight="1"/>
    <row r="542" ht="13.95" hidden="1" customHeight="1"/>
    <row r="543" ht="13.95" hidden="1" customHeight="1"/>
    <row r="544" ht="13.95" hidden="1" customHeight="1"/>
    <row r="545" ht="13.95" hidden="1" customHeight="1"/>
    <row r="546" ht="13.95" hidden="1" customHeight="1"/>
    <row r="547" ht="13.95" hidden="1" customHeight="1"/>
    <row r="548" ht="13.95" hidden="1" customHeight="1"/>
    <row r="549" ht="13.95" hidden="1" customHeight="1"/>
    <row r="550" ht="13.95" hidden="1" customHeight="1"/>
    <row r="551" ht="13.95" hidden="1" customHeight="1"/>
    <row r="552" ht="13.95" hidden="1" customHeight="1"/>
    <row r="553" ht="13.95" hidden="1" customHeight="1"/>
    <row r="554" ht="13.95" hidden="1" customHeight="1"/>
    <row r="555" ht="13.95" hidden="1" customHeight="1"/>
    <row r="556" ht="13.95" hidden="1" customHeight="1"/>
    <row r="557" ht="13.95" hidden="1" customHeight="1"/>
    <row r="558" ht="13.95" hidden="1" customHeight="1"/>
    <row r="559" ht="13.95" hidden="1" customHeight="1"/>
    <row r="560" ht="13.95" hidden="1" customHeight="1"/>
    <row r="561" ht="13.95" hidden="1" customHeight="1"/>
    <row r="562" ht="13.95" hidden="1" customHeight="1"/>
    <row r="563" ht="13.95" hidden="1" customHeight="1"/>
    <row r="564" ht="13.95" hidden="1" customHeight="1"/>
    <row r="565" ht="13.95" hidden="1" customHeight="1"/>
    <row r="566" ht="13.95" hidden="1" customHeight="1"/>
    <row r="567" ht="13.95" hidden="1" customHeight="1"/>
    <row r="568" ht="13.95" hidden="1" customHeight="1"/>
    <row r="569" ht="13.95" hidden="1" customHeight="1"/>
    <row r="570" ht="13.95" hidden="1" customHeight="1"/>
    <row r="571" ht="13.95" hidden="1" customHeight="1"/>
    <row r="572" ht="13.95" hidden="1" customHeight="1"/>
    <row r="573" ht="13.95" hidden="1" customHeight="1"/>
    <row r="574" ht="13.95" hidden="1" customHeight="1"/>
    <row r="575" ht="13.95" hidden="1" customHeight="1"/>
    <row r="576" ht="13.95" hidden="1" customHeight="1"/>
    <row r="577" ht="13.95" hidden="1" customHeight="1"/>
    <row r="578" ht="13.95" hidden="1" customHeight="1"/>
    <row r="579" ht="13.95" hidden="1" customHeight="1"/>
    <row r="580" ht="13.95" hidden="1" customHeight="1"/>
    <row r="581" ht="13.95" hidden="1" customHeight="1"/>
    <row r="582" ht="13.95" hidden="1" customHeight="1"/>
    <row r="583" ht="13.95" hidden="1" customHeight="1"/>
    <row r="584" ht="13.95" hidden="1" customHeight="1"/>
    <row r="585" ht="13.95" hidden="1" customHeight="1"/>
    <row r="586" ht="13.95" hidden="1" customHeight="1"/>
    <row r="587" ht="13.95" hidden="1" customHeight="1"/>
    <row r="588" ht="13.95" hidden="1" customHeight="1"/>
    <row r="589" ht="13.95" hidden="1" customHeight="1"/>
    <row r="590" ht="13.95" hidden="1" customHeight="1"/>
    <row r="591" ht="13.95" hidden="1" customHeight="1"/>
    <row r="592" ht="13.95" hidden="1" customHeight="1"/>
    <row r="593" ht="13.95" hidden="1" customHeight="1"/>
    <row r="594" ht="13.95" hidden="1" customHeight="1"/>
    <row r="595" ht="13.95" hidden="1" customHeight="1"/>
    <row r="596" ht="13.95" hidden="1" customHeight="1"/>
    <row r="597" ht="13.95" hidden="1" customHeight="1"/>
    <row r="598" ht="13.95" hidden="1" customHeight="1"/>
    <row r="599" ht="13.95" hidden="1" customHeight="1"/>
    <row r="600" ht="13.95" hidden="1" customHeight="1"/>
    <row r="601" ht="13.95" hidden="1" customHeight="1"/>
    <row r="602" ht="13.95" hidden="1" customHeight="1"/>
    <row r="603" ht="13.95" hidden="1" customHeight="1"/>
    <row r="604" ht="13.95" hidden="1" customHeight="1"/>
    <row r="605" ht="13.95" hidden="1" customHeight="1"/>
    <row r="606" ht="13.95" hidden="1" customHeight="1"/>
    <row r="607" ht="13.95" hidden="1" customHeight="1"/>
    <row r="608" ht="13.95" hidden="1" customHeight="1"/>
    <row r="609" ht="13.95" hidden="1" customHeight="1"/>
    <row r="610" ht="13.95" hidden="1" customHeight="1"/>
    <row r="611" ht="13.95" hidden="1" customHeight="1"/>
    <row r="612" ht="13.95" hidden="1" customHeight="1"/>
    <row r="613" ht="13.95" hidden="1" customHeight="1"/>
    <row r="614" ht="13.95" hidden="1" customHeight="1"/>
    <row r="615" ht="13.95" hidden="1" customHeight="1"/>
    <row r="616" ht="13.95" hidden="1" customHeight="1"/>
    <row r="617" ht="13.95" hidden="1" customHeight="1"/>
    <row r="618" ht="13.95" hidden="1" customHeight="1"/>
    <row r="619" ht="13.95" hidden="1" customHeight="1"/>
    <row r="620" ht="13.95" hidden="1" customHeight="1"/>
    <row r="621" ht="13.95" hidden="1" customHeight="1"/>
    <row r="622" ht="13.95" hidden="1" customHeight="1"/>
    <row r="623" ht="13.95" hidden="1" customHeight="1"/>
    <row r="624" ht="13.95" hidden="1" customHeight="1"/>
    <row r="625" ht="13.95" hidden="1" customHeight="1"/>
    <row r="626" ht="13.95" hidden="1" customHeight="1"/>
    <row r="627" ht="13.95" hidden="1" customHeight="1"/>
    <row r="628" ht="13.95" hidden="1" customHeight="1"/>
    <row r="629" ht="13.95" hidden="1" customHeight="1"/>
    <row r="630" ht="13.95" hidden="1" customHeight="1"/>
    <row r="631" ht="13.95" hidden="1" customHeight="1"/>
    <row r="632" ht="13.95" hidden="1" customHeight="1"/>
    <row r="633" ht="13.95" hidden="1" customHeight="1"/>
    <row r="634" ht="13.95" hidden="1" customHeight="1"/>
    <row r="635" ht="13.95" hidden="1" customHeight="1"/>
    <row r="636" ht="13.95" hidden="1" customHeight="1"/>
    <row r="637" ht="13.95" hidden="1" customHeight="1"/>
    <row r="638" ht="13.95" hidden="1" customHeight="1"/>
    <row r="639" ht="13.95" hidden="1" customHeight="1"/>
    <row r="640" ht="13.95" hidden="1" customHeight="1"/>
    <row r="641" ht="13.95" hidden="1" customHeight="1"/>
    <row r="642" ht="13.95" hidden="1" customHeight="1"/>
    <row r="643" ht="13.95" hidden="1" customHeight="1"/>
    <row r="644" ht="13.95" hidden="1" customHeight="1"/>
    <row r="645" ht="13.95" hidden="1" customHeight="1"/>
    <row r="646" ht="13.95" hidden="1" customHeight="1"/>
    <row r="647" ht="13.95" hidden="1" customHeight="1"/>
    <row r="648" ht="13.95" hidden="1" customHeight="1"/>
    <row r="649" ht="13.95" hidden="1" customHeight="1"/>
    <row r="650" ht="13.95" hidden="1" customHeight="1"/>
    <row r="651" ht="13.95" hidden="1" customHeight="1"/>
    <row r="652" ht="13.95" hidden="1" customHeight="1"/>
    <row r="653" ht="13.95" hidden="1" customHeight="1"/>
    <row r="654" ht="13.95" hidden="1" customHeight="1"/>
    <row r="655" ht="13.95" hidden="1" customHeight="1"/>
    <row r="656" ht="13.95" hidden="1" customHeight="1"/>
    <row r="657" spans="4:4" ht="13.95" hidden="1" customHeight="1"/>
    <row r="658" spans="4:4" ht="13.95" hidden="1" customHeight="1"/>
    <row r="659" spans="4:4" ht="13.95" hidden="1" customHeight="1"/>
    <row r="660" spans="4:4" ht="13.95" hidden="1" customHeight="1"/>
    <row r="661" spans="4:4" ht="13.95" hidden="1" customHeight="1"/>
    <row r="662" spans="4:4" ht="13.95" hidden="1" customHeight="1"/>
    <row r="663" spans="4:4" ht="13.95" hidden="1" customHeight="1"/>
    <row r="664" spans="4:4" ht="13.95" hidden="1" customHeight="1"/>
    <row r="665" spans="4:4" ht="13.95" hidden="1" customHeight="1"/>
    <row r="666" spans="4:4" ht="13.95" hidden="1" customHeight="1"/>
    <row r="667" spans="4:4" ht="13.95" hidden="1" customHeight="1"/>
    <row r="668" spans="4:4" ht="13.95" hidden="1" customHeight="1"/>
    <row r="669" spans="4:4" ht="13.95" hidden="1" customHeight="1"/>
    <row r="670" spans="4:4" ht="13.95" hidden="1" customHeight="1">
      <c r="D670" s="60"/>
    </row>
  </sheetData>
  <phoneticPr fontId="0" type="noConversion"/>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0" tint="-0.14999847407452621"/>
    <pageSetUpPr autoPageBreaks="0"/>
  </sheetPr>
  <dimension ref="A1:IV805"/>
  <sheetViews>
    <sheetView showGridLines="0" topLeftCell="A4" zoomScale="85" zoomScaleNormal="85" workbookViewId="0">
      <pane xSplit="2" ySplit="6" topLeftCell="C10" activePane="bottomRight" state="frozen"/>
      <selection pane="topRight"/>
      <selection pane="bottomLeft"/>
      <selection pane="bottomRight" activeCell="I10" sqref="I10"/>
    </sheetView>
  </sheetViews>
  <sheetFormatPr defaultColWidth="0" defaultRowHeight="13.8" zeroHeight="1" outlineLevelRow="1"/>
  <cols>
    <col min="1" max="1" width="3" style="13" customWidth="1"/>
    <col min="2" max="2" width="40.44140625" style="13" customWidth="1"/>
    <col min="3" max="3" width="10.77734375" style="13" customWidth="1"/>
    <col min="4" max="4" width="14.21875" style="13" customWidth="1"/>
    <col min="5" max="5" width="9.77734375" style="330" bestFit="1" customWidth="1"/>
    <col min="6" max="6" width="11.5546875" style="330" customWidth="1"/>
    <col min="7" max="7" width="9.77734375" style="330" bestFit="1" customWidth="1"/>
    <col min="8" max="8" width="11.77734375" style="330" bestFit="1" customWidth="1"/>
    <col min="9" max="9" width="9.77734375" style="330" bestFit="1" customWidth="1"/>
    <col min="10" max="10" width="11.44140625" style="330" bestFit="1" customWidth="1"/>
    <col min="11" max="11" width="11.21875" style="330" customWidth="1"/>
    <col min="12" max="17" width="11.44140625" style="330" bestFit="1" customWidth="1"/>
    <col min="18" max="18" width="11.5546875" style="330" bestFit="1" customWidth="1"/>
    <col min="19" max="29" width="11.44140625" style="330" bestFit="1" customWidth="1"/>
    <col min="30" max="30" width="11.5546875" style="330" bestFit="1" customWidth="1"/>
    <col min="31" max="149" width="11.44140625" style="330" bestFit="1" customWidth="1"/>
    <col min="150" max="150" width="4" style="13" customWidth="1"/>
    <col min="151" max="16384" width="9.21875" style="13" hidden="1"/>
  </cols>
  <sheetData>
    <row r="1" spans="1:256" ht="5.25" customHeight="1"/>
    <row r="2" spans="1:256" ht="17.25" customHeight="1">
      <c r="B2" s="624" t="s">
        <v>9</v>
      </c>
      <c r="C2" s="367"/>
      <c r="D2" s="614"/>
      <c r="E2" s="367"/>
      <c r="F2" s="615"/>
      <c r="G2" s="367"/>
      <c r="H2" s="615"/>
      <c r="I2" s="367"/>
      <c r="J2" s="615"/>
      <c r="K2" s="367"/>
      <c r="L2" s="615"/>
      <c r="M2" s="367"/>
      <c r="N2" s="615"/>
      <c r="O2" s="367"/>
      <c r="P2" s="615"/>
      <c r="Q2" s="367"/>
      <c r="R2" s="615"/>
      <c r="S2" s="367"/>
      <c r="T2" s="615"/>
      <c r="U2" s="367"/>
      <c r="V2" s="615"/>
      <c r="W2" s="367"/>
      <c r="X2" s="615"/>
      <c r="Y2" s="367"/>
      <c r="Z2" s="615"/>
      <c r="AA2" s="367"/>
      <c r="AB2" s="615"/>
      <c r="AC2" s="367"/>
      <c r="AD2" s="615"/>
      <c r="AE2" s="367"/>
      <c r="AF2" s="615"/>
      <c r="AG2" s="367"/>
      <c r="AH2" s="615"/>
      <c r="AI2" s="367"/>
      <c r="AJ2" s="615"/>
      <c r="AK2" s="367"/>
      <c r="AL2" s="615"/>
      <c r="AM2" s="367"/>
      <c r="AN2" s="615"/>
      <c r="AO2" s="367"/>
      <c r="AP2" s="615"/>
      <c r="AQ2" s="367"/>
      <c r="AR2" s="615"/>
      <c r="AS2" s="367"/>
      <c r="AT2" s="615"/>
      <c r="AU2" s="367"/>
      <c r="AV2" s="615"/>
      <c r="AW2" s="367"/>
      <c r="AX2" s="615"/>
      <c r="AY2" s="367"/>
      <c r="AZ2" s="615"/>
      <c r="BA2" s="367"/>
      <c r="BB2" s="615"/>
      <c r="BC2" s="367"/>
      <c r="BD2" s="615"/>
      <c r="BE2" s="367"/>
      <c r="BF2" s="615"/>
      <c r="BG2" s="367"/>
      <c r="BH2" s="615"/>
      <c r="BI2" s="367"/>
      <c r="BJ2" s="615"/>
      <c r="BK2" s="367"/>
      <c r="BL2" s="615"/>
      <c r="BM2" s="367"/>
      <c r="BN2" s="615"/>
      <c r="BO2" s="367"/>
      <c r="BP2" s="615"/>
      <c r="BQ2" s="367"/>
      <c r="BR2" s="615"/>
      <c r="BS2" s="367"/>
      <c r="BT2" s="615"/>
      <c r="BU2" s="367"/>
      <c r="BV2" s="615"/>
      <c r="BW2" s="367"/>
      <c r="BX2" s="615"/>
      <c r="BY2" s="367"/>
      <c r="BZ2" s="615"/>
      <c r="CA2" s="367"/>
      <c r="CB2" s="615"/>
      <c r="CC2" s="367"/>
      <c r="CD2" s="615"/>
      <c r="CE2" s="367"/>
      <c r="CF2" s="615"/>
      <c r="CG2" s="367"/>
      <c r="CH2" s="615"/>
      <c r="CI2" s="367"/>
      <c r="CJ2" s="615"/>
      <c r="CK2" s="367"/>
      <c r="CL2" s="615"/>
      <c r="CM2" s="367"/>
      <c r="CN2" s="615"/>
      <c r="CO2" s="367"/>
      <c r="CP2" s="615"/>
      <c r="CQ2" s="367"/>
      <c r="CR2" s="615"/>
      <c r="CS2" s="367"/>
      <c r="CT2" s="615"/>
      <c r="CU2" s="367"/>
      <c r="CV2" s="615"/>
      <c r="CW2" s="367"/>
      <c r="CX2" s="615"/>
      <c r="CY2" s="367"/>
      <c r="CZ2" s="615"/>
      <c r="DA2" s="367"/>
      <c r="DB2" s="615"/>
      <c r="DC2" s="367"/>
      <c r="DD2" s="615"/>
      <c r="DE2" s="367"/>
      <c r="DF2" s="615"/>
      <c r="DG2" s="367"/>
      <c r="DH2" s="615"/>
      <c r="DI2" s="367"/>
      <c r="DJ2" s="615"/>
      <c r="DK2" s="367"/>
      <c r="DL2" s="615"/>
      <c r="DM2" s="367"/>
      <c r="DN2" s="615"/>
      <c r="DO2" s="367"/>
      <c r="DP2" s="615"/>
      <c r="DQ2" s="367"/>
      <c r="DR2" s="615"/>
      <c r="DS2" s="367"/>
      <c r="DT2" s="615"/>
      <c r="DU2" s="367"/>
      <c r="DV2" s="615"/>
      <c r="DW2" s="367"/>
      <c r="DX2" s="615"/>
      <c r="DY2" s="367"/>
      <c r="DZ2" s="615"/>
      <c r="EA2" s="367"/>
      <c r="EB2" s="615"/>
      <c r="EC2" s="367"/>
      <c r="ED2" s="615"/>
      <c r="EE2" s="367"/>
      <c r="EF2" s="615"/>
      <c r="EG2" s="367"/>
      <c r="EH2" s="615"/>
      <c r="EI2" s="367"/>
      <c r="EJ2" s="615"/>
      <c r="EK2" s="367"/>
      <c r="EL2" s="615"/>
      <c r="EM2" s="367"/>
      <c r="EN2" s="615"/>
      <c r="EO2" s="367"/>
      <c r="EP2" s="615"/>
      <c r="EQ2" s="367"/>
      <c r="ER2" s="615"/>
      <c r="ES2" s="367"/>
    </row>
    <row r="3" spans="1:256">
      <c r="B3" s="13" t="str">
        <f ca="1">Project_Name &amp; ": " &amp; "Sheet " &amp; MID(CELL("Filename",CF_Tenant!C1),FIND("]",CELL("Filename",CF_Tenant!C1))+1,(LEN(CELL("Filename",CF_Tenant!C1)))-(FIND("]",CELL("Filename",CF_Tenant!C1)))+1)</f>
        <v>: Sheet CF_Tenant</v>
      </c>
      <c r="C3" s="367"/>
      <c r="E3" s="367"/>
      <c r="G3" s="367"/>
      <c r="I3" s="367"/>
      <c r="K3" s="367"/>
      <c r="M3" s="367"/>
      <c r="O3" s="367"/>
      <c r="Q3" s="367"/>
      <c r="S3" s="367"/>
      <c r="U3" s="367"/>
      <c r="W3" s="367"/>
      <c r="Y3" s="367"/>
      <c r="AA3" s="367"/>
      <c r="AC3" s="367"/>
      <c r="AE3" s="367"/>
      <c r="AG3" s="367"/>
      <c r="AI3" s="367"/>
      <c r="AK3" s="367"/>
      <c r="AM3" s="367"/>
      <c r="AO3" s="367"/>
      <c r="AQ3" s="367"/>
      <c r="AS3" s="367"/>
      <c r="AU3" s="367"/>
      <c r="AW3" s="367"/>
      <c r="AY3" s="367"/>
      <c r="BA3" s="367"/>
      <c r="BC3" s="367"/>
      <c r="BE3" s="367"/>
      <c r="BG3" s="367"/>
      <c r="BI3" s="367"/>
      <c r="BK3" s="367"/>
      <c r="BM3" s="367"/>
      <c r="BO3" s="367"/>
      <c r="BQ3" s="367"/>
      <c r="BS3" s="367"/>
      <c r="BU3" s="367"/>
      <c r="BW3" s="367"/>
      <c r="BY3" s="367"/>
      <c r="CA3" s="367"/>
      <c r="CC3" s="367"/>
      <c r="CE3" s="367"/>
      <c r="CG3" s="367"/>
      <c r="CI3" s="367"/>
      <c r="CK3" s="367"/>
      <c r="CM3" s="367"/>
      <c r="CO3" s="367"/>
      <c r="CQ3" s="367"/>
      <c r="CS3" s="367"/>
      <c r="CU3" s="367"/>
      <c r="CW3" s="367"/>
      <c r="CY3" s="367"/>
      <c r="DA3" s="367"/>
      <c r="DC3" s="367"/>
      <c r="DE3" s="367"/>
      <c r="DG3" s="367"/>
      <c r="DI3" s="367"/>
      <c r="DK3" s="367"/>
      <c r="DM3" s="367"/>
      <c r="DO3" s="367"/>
      <c r="DQ3" s="367"/>
      <c r="DS3" s="367"/>
      <c r="DU3" s="367"/>
      <c r="DW3" s="367"/>
      <c r="DY3" s="367"/>
      <c r="EA3" s="367"/>
      <c r="EC3" s="367"/>
      <c r="EE3" s="367"/>
      <c r="EG3" s="367"/>
      <c r="EI3" s="367"/>
      <c r="EK3" s="367"/>
      <c r="EM3" s="367"/>
      <c r="EO3" s="367"/>
      <c r="EQ3" s="367"/>
      <c r="ES3" s="367"/>
    </row>
    <row r="4" spans="1:256" ht="12.75" customHeight="1" thickBot="1">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428"/>
      <c r="AM4" s="428"/>
      <c r="AN4" s="428"/>
      <c r="AO4" s="428"/>
      <c r="AP4" s="428"/>
      <c r="AQ4" s="428"/>
      <c r="AR4" s="428"/>
      <c r="AS4" s="428"/>
      <c r="AT4" s="428"/>
      <c r="AU4" s="428"/>
      <c r="AV4" s="428"/>
      <c r="AW4" s="428"/>
      <c r="AX4" s="428"/>
      <c r="AY4" s="428"/>
      <c r="AZ4" s="428"/>
      <c r="BA4" s="428"/>
      <c r="BB4" s="428"/>
      <c r="BC4" s="428"/>
      <c r="BD4" s="428"/>
      <c r="BE4" s="428"/>
      <c r="BF4" s="428"/>
      <c r="BG4" s="428"/>
      <c r="BH4" s="428"/>
      <c r="BI4" s="428"/>
      <c r="BJ4" s="428"/>
      <c r="BK4" s="428"/>
      <c r="BL4" s="428"/>
      <c r="BM4" s="428"/>
      <c r="BN4" s="428"/>
      <c r="BO4" s="428"/>
      <c r="BP4" s="428"/>
      <c r="BQ4" s="428"/>
      <c r="BR4" s="428"/>
      <c r="BS4" s="428"/>
      <c r="BT4" s="428"/>
      <c r="BU4" s="428"/>
      <c r="BV4" s="428"/>
      <c r="BW4" s="428"/>
      <c r="BX4" s="428"/>
      <c r="BY4" s="428"/>
      <c r="BZ4" s="428"/>
      <c r="CA4" s="428"/>
      <c r="CB4" s="428"/>
      <c r="CC4" s="428"/>
      <c r="CD4" s="428"/>
      <c r="CE4" s="428"/>
      <c r="CF4" s="428"/>
      <c r="CG4" s="428"/>
      <c r="CH4" s="428"/>
      <c r="CI4" s="428"/>
      <c r="CJ4" s="428"/>
      <c r="CK4" s="428"/>
      <c r="CL4" s="428"/>
      <c r="CM4" s="428"/>
      <c r="CN4" s="428"/>
      <c r="CO4" s="428"/>
      <c r="CP4" s="428"/>
      <c r="CQ4" s="428"/>
      <c r="CR4" s="428"/>
      <c r="CS4" s="428"/>
      <c r="CT4" s="428"/>
      <c r="CU4" s="428"/>
      <c r="CV4" s="428"/>
      <c r="CW4" s="428"/>
      <c r="CX4" s="428"/>
      <c r="CY4" s="428"/>
      <c r="CZ4" s="428"/>
      <c r="DA4" s="428"/>
      <c r="DB4" s="428"/>
      <c r="DC4" s="428"/>
      <c r="DD4" s="428"/>
      <c r="DE4" s="428"/>
      <c r="DF4" s="428"/>
      <c r="DG4" s="428"/>
      <c r="DH4" s="428"/>
      <c r="DI4" s="428"/>
      <c r="DJ4" s="428"/>
      <c r="DK4" s="428"/>
      <c r="DL4" s="428"/>
      <c r="DM4" s="428"/>
      <c r="DN4" s="428"/>
      <c r="DO4" s="428"/>
      <c r="DP4" s="428"/>
      <c r="DQ4" s="428"/>
      <c r="DR4" s="428"/>
      <c r="DS4" s="428"/>
      <c r="DT4" s="428"/>
      <c r="DU4" s="428"/>
      <c r="DV4" s="428"/>
      <c r="DW4" s="428"/>
      <c r="DX4" s="428"/>
      <c r="DY4" s="428"/>
      <c r="DZ4" s="428"/>
      <c r="EA4" s="428"/>
      <c r="EB4" s="428"/>
      <c r="EC4" s="428"/>
      <c r="ED4" s="428"/>
      <c r="EE4" s="428"/>
      <c r="EF4" s="428"/>
      <c r="EG4" s="428"/>
      <c r="EH4" s="428"/>
      <c r="EI4" s="428"/>
      <c r="EJ4" s="428"/>
      <c r="EK4" s="428"/>
      <c r="EL4" s="428"/>
      <c r="EM4" s="428"/>
      <c r="EN4" s="428"/>
      <c r="EO4" s="428"/>
      <c r="EP4" s="428"/>
      <c r="EQ4" s="428"/>
      <c r="ER4" s="428"/>
      <c r="ES4" s="428"/>
    </row>
    <row r="5" spans="1:256" ht="3.75" customHeight="1" thickTop="1"/>
    <row r="6" spans="1:256" s="317" customFormat="1">
      <c r="A6" s="13"/>
      <c r="B6" s="315" t="str">
        <f>B63</f>
        <v>Period End Dates</v>
      </c>
      <c r="C6" s="14" t="s">
        <v>511</v>
      </c>
      <c r="D6" s="316">
        <f t="shared" ref="D6:AI6" si="0">D63</f>
        <v>44378</v>
      </c>
      <c r="E6" s="357">
        <f>E63</f>
        <v>44408</v>
      </c>
      <c r="F6" s="357">
        <f t="shared" si="0"/>
        <v>44439</v>
      </c>
      <c r="G6" s="357">
        <f t="shared" si="0"/>
        <v>44469</v>
      </c>
      <c r="H6" s="357">
        <f t="shared" si="0"/>
        <v>44500</v>
      </c>
      <c r="I6" s="357">
        <f t="shared" si="0"/>
        <v>44530</v>
      </c>
      <c r="J6" s="357">
        <f t="shared" si="0"/>
        <v>44561</v>
      </c>
      <c r="K6" s="357">
        <f t="shared" si="0"/>
        <v>44592</v>
      </c>
      <c r="L6" s="357">
        <f t="shared" si="0"/>
        <v>44620</v>
      </c>
      <c r="M6" s="357">
        <f t="shared" si="0"/>
        <v>44651</v>
      </c>
      <c r="N6" s="357">
        <f t="shared" si="0"/>
        <v>44681</v>
      </c>
      <c r="O6" s="357">
        <f t="shared" si="0"/>
        <v>44712</v>
      </c>
      <c r="P6" s="357">
        <f t="shared" si="0"/>
        <v>44742</v>
      </c>
      <c r="Q6" s="357">
        <f t="shared" si="0"/>
        <v>44773</v>
      </c>
      <c r="R6" s="357">
        <f t="shared" si="0"/>
        <v>44804</v>
      </c>
      <c r="S6" s="357">
        <f t="shared" si="0"/>
        <v>44834</v>
      </c>
      <c r="T6" s="357">
        <f t="shared" si="0"/>
        <v>44865</v>
      </c>
      <c r="U6" s="357">
        <f t="shared" si="0"/>
        <v>44895</v>
      </c>
      <c r="V6" s="357">
        <f t="shared" si="0"/>
        <v>44926</v>
      </c>
      <c r="W6" s="357">
        <f t="shared" si="0"/>
        <v>44957</v>
      </c>
      <c r="X6" s="357">
        <f t="shared" si="0"/>
        <v>44985</v>
      </c>
      <c r="Y6" s="357">
        <f t="shared" si="0"/>
        <v>45016</v>
      </c>
      <c r="Z6" s="357">
        <f t="shared" si="0"/>
        <v>45046</v>
      </c>
      <c r="AA6" s="357">
        <f t="shared" si="0"/>
        <v>45077</v>
      </c>
      <c r="AB6" s="357">
        <f t="shared" si="0"/>
        <v>45107</v>
      </c>
      <c r="AC6" s="357">
        <f t="shared" si="0"/>
        <v>45138</v>
      </c>
      <c r="AD6" s="357">
        <f t="shared" si="0"/>
        <v>45169</v>
      </c>
      <c r="AE6" s="357">
        <f t="shared" si="0"/>
        <v>45199</v>
      </c>
      <c r="AF6" s="357">
        <f t="shared" si="0"/>
        <v>45230</v>
      </c>
      <c r="AG6" s="357">
        <f t="shared" si="0"/>
        <v>45260</v>
      </c>
      <c r="AH6" s="357">
        <f t="shared" si="0"/>
        <v>45291</v>
      </c>
      <c r="AI6" s="357">
        <f t="shared" si="0"/>
        <v>45322</v>
      </c>
      <c r="AJ6" s="357">
        <f t="shared" ref="AJ6:BO6" si="1">AJ63</f>
        <v>45351</v>
      </c>
      <c r="AK6" s="357">
        <f t="shared" si="1"/>
        <v>45382</v>
      </c>
      <c r="AL6" s="357">
        <f t="shared" si="1"/>
        <v>45412</v>
      </c>
      <c r="AM6" s="357">
        <f t="shared" si="1"/>
        <v>45443</v>
      </c>
      <c r="AN6" s="357">
        <f t="shared" si="1"/>
        <v>45473</v>
      </c>
      <c r="AO6" s="357">
        <f t="shared" si="1"/>
        <v>45504</v>
      </c>
      <c r="AP6" s="357">
        <f t="shared" si="1"/>
        <v>45535</v>
      </c>
      <c r="AQ6" s="357">
        <f t="shared" si="1"/>
        <v>45565</v>
      </c>
      <c r="AR6" s="357">
        <f t="shared" si="1"/>
        <v>45596</v>
      </c>
      <c r="AS6" s="357">
        <f t="shared" si="1"/>
        <v>45626</v>
      </c>
      <c r="AT6" s="357">
        <f t="shared" si="1"/>
        <v>45657</v>
      </c>
      <c r="AU6" s="357">
        <f t="shared" si="1"/>
        <v>45688</v>
      </c>
      <c r="AV6" s="357">
        <f t="shared" si="1"/>
        <v>45716</v>
      </c>
      <c r="AW6" s="357">
        <f t="shared" si="1"/>
        <v>45747</v>
      </c>
      <c r="AX6" s="357">
        <f t="shared" si="1"/>
        <v>45777</v>
      </c>
      <c r="AY6" s="357">
        <f t="shared" si="1"/>
        <v>45808</v>
      </c>
      <c r="AZ6" s="357">
        <f t="shared" si="1"/>
        <v>45838</v>
      </c>
      <c r="BA6" s="357">
        <f t="shared" si="1"/>
        <v>45869</v>
      </c>
      <c r="BB6" s="357">
        <f t="shared" si="1"/>
        <v>45900</v>
      </c>
      <c r="BC6" s="357">
        <f t="shared" si="1"/>
        <v>45930</v>
      </c>
      <c r="BD6" s="357">
        <f t="shared" si="1"/>
        <v>45961</v>
      </c>
      <c r="BE6" s="357">
        <f t="shared" si="1"/>
        <v>45991</v>
      </c>
      <c r="BF6" s="357">
        <f t="shared" si="1"/>
        <v>46022</v>
      </c>
      <c r="BG6" s="357">
        <f t="shared" si="1"/>
        <v>46053</v>
      </c>
      <c r="BH6" s="357">
        <f t="shared" si="1"/>
        <v>46081</v>
      </c>
      <c r="BI6" s="357">
        <f t="shared" si="1"/>
        <v>46112</v>
      </c>
      <c r="BJ6" s="357">
        <f t="shared" si="1"/>
        <v>46142</v>
      </c>
      <c r="BK6" s="357">
        <f t="shared" si="1"/>
        <v>46173</v>
      </c>
      <c r="BL6" s="357">
        <f t="shared" si="1"/>
        <v>46203</v>
      </c>
      <c r="BM6" s="357">
        <f t="shared" si="1"/>
        <v>46234</v>
      </c>
      <c r="BN6" s="357">
        <f t="shared" si="1"/>
        <v>46265</v>
      </c>
      <c r="BO6" s="357">
        <f t="shared" si="1"/>
        <v>46295</v>
      </c>
      <c r="BP6" s="357">
        <f t="shared" ref="BP6:CU6" si="2">BP63</f>
        <v>46326</v>
      </c>
      <c r="BQ6" s="357">
        <f t="shared" si="2"/>
        <v>46356</v>
      </c>
      <c r="BR6" s="357">
        <f t="shared" si="2"/>
        <v>46387</v>
      </c>
      <c r="BS6" s="357">
        <f t="shared" si="2"/>
        <v>46418</v>
      </c>
      <c r="BT6" s="357">
        <f t="shared" si="2"/>
        <v>46446</v>
      </c>
      <c r="BU6" s="357">
        <f t="shared" si="2"/>
        <v>46477</v>
      </c>
      <c r="BV6" s="357">
        <f t="shared" si="2"/>
        <v>46507</v>
      </c>
      <c r="BW6" s="357">
        <f t="shared" si="2"/>
        <v>46538</v>
      </c>
      <c r="BX6" s="357">
        <f t="shared" si="2"/>
        <v>46568</v>
      </c>
      <c r="BY6" s="357">
        <f t="shared" si="2"/>
        <v>46599</v>
      </c>
      <c r="BZ6" s="357">
        <f t="shared" si="2"/>
        <v>46630</v>
      </c>
      <c r="CA6" s="357">
        <f t="shared" si="2"/>
        <v>46660</v>
      </c>
      <c r="CB6" s="357">
        <f t="shared" si="2"/>
        <v>46691</v>
      </c>
      <c r="CC6" s="357">
        <f t="shared" si="2"/>
        <v>46721</v>
      </c>
      <c r="CD6" s="357">
        <f t="shared" si="2"/>
        <v>46752</v>
      </c>
      <c r="CE6" s="357">
        <f t="shared" si="2"/>
        <v>46783</v>
      </c>
      <c r="CF6" s="357">
        <f t="shared" si="2"/>
        <v>46812</v>
      </c>
      <c r="CG6" s="357">
        <f t="shared" si="2"/>
        <v>46843</v>
      </c>
      <c r="CH6" s="357">
        <f t="shared" si="2"/>
        <v>46873</v>
      </c>
      <c r="CI6" s="357">
        <f t="shared" si="2"/>
        <v>46904</v>
      </c>
      <c r="CJ6" s="357">
        <f t="shared" si="2"/>
        <v>46934</v>
      </c>
      <c r="CK6" s="357">
        <f t="shared" si="2"/>
        <v>46965</v>
      </c>
      <c r="CL6" s="357">
        <f t="shared" si="2"/>
        <v>46996</v>
      </c>
      <c r="CM6" s="357">
        <f t="shared" si="2"/>
        <v>47026</v>
      </c>
      <c r="CN6" s="357">
        <f t="shared" si="2"/>
        <v>47057</v>
      </c>
      <c r="CO6" s="357">
        <f t="shared" si="2"/>
        <v>47087</v>
      </c>
      <c r="CP6" s="357">
        <f t="shared" si="2"/>
        <v>47118</v>
      </c>
      <c r="CQ6" s="357">
        <f t="shared" si="2"/>
        <v>47149</v>
      </c>
      <c r="CR6" s="357">
        <f t="shared" si="2"/>
        <v>47177</v>
      </c>
      <c r="CS6" s="357">
        <f t="shared" si="2"/>
        <v>47208</v>
      </c>
      <c r="CT6" s="357">
        <f t="shared" si="2"/>
        <v>47238</v>
      </c>
      <c r="CU6" s="357">
        <f t="shared" si="2"/>
        <v>47269</v>
      </c>
      <c r="CV6" s="357">
        <f t="shared" ref="CV6:EA6" si="3">CV63</f>
        <v>47299</v>
      </c>
      <c r="CW6" s="357">
        <f t="shared" si="3"/>
        <v>47330</v>
      </c>
      <c r="CX6" s="357">
        <f t="shared" si="3"/>
        <v>47361</v>
      </c>
      <c r="CY6" s="357">
        <f t="shared" si="3"/>
        <v>47391</v>
      </c>
      <c r="CZ6" s="357">
        <f t="shared" si="3"/>
        <v>47422</v>
      </c>
      <c r="DA6" s="357">
        <f t="shared" si="3"/>
        <v>47452</v>
      </c>
      <c r="DB6" s="357">
        <f t="shared" si="3"/>
        <v>47483</v>
      </c>
      <c r="DC6" s="357">
        <f t="shared" si="3"/>
        <v>47514</v>
      </c>
      <c r="DD6" s="357">
        <f t="shared" si="3"/>
        <v>47542</v>
      </c>
      <c r="DE6" s="357">
        <f t="shared" si="3"/>
        <v>47573</v>
      </c>
      <c r="DF6" s="357">
        <f t="shared" si="3"/>
        <v>47603</v>
      </c>
      <c r="DG6" s="357">
        <f t="shared" si="3"/>
        <v>47634</v>
      </c>
      <c r="DH6" s="357">
        <f t="shared" si="3"/>
        <v>47664</v>
      </c>
      <c r="DI6" s="357">
        <f t="shared" si="3"/>
        <v>47695</v>
      </c>
      <c r="DJ6" s="357">
        <f t="shared" si="3"/>
        <v>47726</v>
      </c>
      <c r="DK6" s="357">
        <f t="shared" si="3"/>
        <v>47756</v>
      </c>
      <c r="DL6" s="357">
        <f t="shared" si="3"/>
        <v>47787</v>
      </c>
      <c r="DM6" s="357">
        <f t="shared" si="3"/>
        <v>47817</v>
      </c>
      <c r="DN6" s="357">
        <f t="shared" si="3"/>
        <v>47848</v>
      </c>
      <c r="DO6" s="357">
        <f t="shared" si="3"/>
        <v>47879</v>
      </c>
      <c r="DP6" s="357">
        <f t="shared" si="3"/>
        <v>47907</v>
      </c>
      <c r="DQ6" s="357">
        <f t="shared" si="3"/>
        <v>47938</v>
      </c>
      <c r="DR6" s="357">
        <f t="shared" si="3"/>
        <v>47968</v>
      </c>
      <c r="DS6" s="357">
        <f t="shared" si="3"/>
        <v>47999</v>
      </c>
      <c r="DT6" s="357">
        <f t="shared" si="3"/>
        <v>48029</v>
      </c>
      <c r="DU6" s="357">
        <f t="shared" si="3"/>
        <v>48060</v>
      </c>
      <c r="DV6" s="357">
        <f t="shared" si="3"/>
        <v>48091</v>
      </c>
      <c r="DW6" s="357">
        <f t="shared" si="3"/>
        <v>48121</v>
      </c>
      <c r="DX6" s="357">
        <f t="shared" si="3"/>
        <v>48152</v>
      </c>
      <c r="DY6" s="357">
        <f t="shared" si="3"/>
        <v>48182</v>
      </c>
      <c r="DZ6" s="357">
        <f t="shared" si="3"/>
        <v>48213</v>
      </c>
      <c r="EA6" s="357">
        <f t="shared" si="3"/>
        <v>48244</v>
      </c>
      <c r="EB6" s="357">
        <f t="shared" ref="EB6:ES6" si="4">EB63</f>
        <v>48273</v>
      </c>
      <c r="EC6" s="357">
        <f t="shared" si="4"/>
        <v>48304</v>
      </c>
      <c r="ED6" s="357">
        <f t="shared" si="4"/>
        <v>48334</v>
      </c>
      <c r="EE6" s="357">
        <f t="shared" si="4"/>
        <v>48365</v>
      </c>
      <c r="EF6" s="357">
        <f t="shared" si="4"/>
        <v>48395</v>
      </c>
      <c r="EG6" s="357">
        <f t="shared" si="4"/>
        <v>48426</v>
      </c>
      <c r="EH6" s="357">
        <f t="shared" si="4"/>
        <v>48457</v>
      </c>
      <c r="EI6" s="357">
        <f t="shared" si="4"/>
        <v>48487</v>
      </c>
      <c r="EJ6" s="357">
        <f t="shared" si="4"/>
        <v>48518</v>
      </c>
      <c r="EK6" s="357">
        <f t="shared" si="4"/>
        <v>48548</v>
      </c>
      <c r="EL6" s="357">
        <f t="shared" si="4"/>
        <v>48579</v>
      </c>
      <c r="EM6" s="357">
        <f t="shared" si="4"/>
        <v>48610</v>
      </c>
      <c r="EN6" s="357">
        <f t="shared" si="4"/>
        <v>48638</v>
      </c>
      <c r="EO6" s="357">
        <f t="shared" si="4"/>
        <v>48669</v>
      </c>
      <c r="EP6" s="357">
        <f t="shared" si="4"/>
        <v>48699</v>
      </c>
      <c r="EQ6" s="357">
        <f t="shared" si="4"/>
        <v>48730</v>
      </c>
      <c r="ER6" s="357">
        <f t="shared" si="4"/>
        <v>48760</v>
      </c>
      <c r="ES6" s="357">
        <f t="shared" si="4"/>
        <v>48791</v>
      </c>
      <c r="ET6" s="13"/>
      <c r="EU6" s="13"/>
      <c r="EV6" s="13"/>
      <c r="EW6" s="13"/>
      <c r="EX6" s="13"/>
      <c r="EY6" s="13"/>
      <c r="EZ6" s="13"/>
      <c r="FA6" s="13"/>
      <c r="FB6" s="13"/>
      <c r="FC6" s="13"/>
      <c r="FD6" s="13"/>
      <c r="FE6" s="13"/>
      <c r="FF6" s="13"/>
      <c r="FG6" s="13"/>
      <c r="FH6" s="13"/>
      <c r="FI6" s="13"/>
      <c r="FJ6" s="13"/>
      <c r="FK6" s="13"/>
      <c r="FL6" s="13"/>
      <c r="FM6" s="13"/>
      <c r="FN6" s="13"/>
      <c r="FO6" s="13"/>
      <c r="FP6" s="13"/>
      <c r="FQ6" s="13"/>
      <c r="FR6" s="13"/>
      <c r="FS6" s="13"/>
      <c r="FT6" s="13"/>
      <c r="FU6" s="13"/>
      <c r="FV6" s="13"/>
      <c r="FW6" s="13"/>
      <c r="FX6" s="13"/>
      <c r="FY6" s="13"/>
      <c r="FZ6" s="13"/>
      <c r="GA6" s="13"/>
      <c r="GB6" s="13"/>
      <c r="GC6" s="13"/>
      <c r="GD6" s="13"/>
      <c r="GE6" s="13"/>
      <c r="GF6" s="13"/>
      <c r="GG6" s="13"/>
      <c r="GH6" s="13"/>
      <c r="GI6" s="13"/>
      <c r="GJ6" s="13"/>
      <c r="GK6" s="13"/>
      <c r="GL6" s="13"/>
      <c r="GM6" s="13"/>
      <c r="GN6" s="13"/>
      <c r="GO6" s="13"/>
      <c r="GP6" s="13"/>
      <c r="GQ6" s="13"/>
      <c r="GR6" s="13"/>
      <c r="GS6" s="13"/>
      <c r="GT6" s="13"/>
      <c r="GU6" s="13"/>
      <c r="GV6" s="13"/>
      <c r="GW6" s="13"/>
      <c r="GX6" s="13"/>
      <c r="GY6" s="13"/>
      <c r="GZ6" s="13"/>
      <c r="HA6" s="13"/>
      <c r="HB6" s="13"/>
      <c r="HC6" s="13"/>
      <c r="HD6" s="13"/>
      <c r="HE6" s="13"/>
      <c r="HF6" s="13"/>
      <c r="HG6" s="13"/>
      <c r="HH6" s="13"/>
      <c r="HI6" s="13"/>
      <c r="HJ6" s="13"/>
      <c r="HK6" s="13"/>
      <c r="HL6" s="13"/>
      <c r="HM6" s="13"/>
      <c r="HN6" s="13"/>
      <c r="HO6" s="13"/>
      <c r="HP6" s="13"/>
      <c r="HQ6" s="13"/>
      <c r="HR6" s="13"/>
      <c r="HS6" s="13"/>
      <c r="HT6" s="13"/>
      <c r="HU6" s="13"/>
      <c r="HV6" s="13"/>
      <c r="HW6" s="13"/>
      <c r="HX6" s="13"/>
      <c r="HY6" s="13"/>
      <c r="HZ6" s="13"/>
      <c r="IA6" s="13"/>
      <c r="IB6" s="13"/>
      <c r="IC6" s="13"/>
      <c r="ID6" s="13"/>
      <c r="IE6" s="13"/>
      <c r="IF6" s="13"/>
      <c r="IG6" s="13"/>
      <c r="IH6" s="13"/>
      <c r="II6" s="13"/>
      <c r="IJ6" s="13"/>
      <c r="IK6" s="13"/>
      <c r="IL6" s="13"/>
      <c r="IM6" s="13"/>
      <c r="IN6" s="13"/>
      <c r="IO6" s="13"/>
      <c r="IP6" s="13"/>
      <c r="IQ6" s="13"/>
      <c r="IR6" s="13"/>
      <c r="IS6" s="13"/>
      <c r="IT6" s="13"/>
      <c r="IU6" s="13"/>
      <c r="IV6" s="13"/>
    </row>
    <row r="7" spans="1:256" s="317" customFormat="1">
      <c r="A7" s="13"/>
      <c r="B7" s="315" t="str">
        <f>B66</f>
        <v>Year Number</v>
      </c>
      <c r="C7" s="14"/>
      <c r="D7" s="318"/>
      <c r="E7" s="368">
        <f t="shared" ref="E7:AJ7" si="5">E66</f>
        <v>1</v>
      </c>
      <c r="F7" s="368">
        <f t="shared" si="5"/>
        <v>1</v>
      </c>
      <c r="G7" s="368">
        <f t="shared" si="5"/>
        <v>1</v>
      </c>
      <c r="H7" s="368">
        <f t="shared" si="5"/>
        <v>1</v>
      </c>
      <c r="I7" s="368">
        <f t="shared" si="5"/>
        <v>1</v>
      </c>
      <c r="J7" s="368">
        <f t="shared" si="5"/>
        <v>1</v>
      </c>
      <c r="K7" s="368">
        <f t="shared" si="5"/>
        <v>1</v>
      </c>
      <c r="L7" s="368">
        <f t="shared" si="5"/>
        <v>1</v>
      </c>
      <c r="M7" s="368">
        <f t="shared" si="5"/>
        <v>1</v>
      </c>
      <c r="N7" s="368">
        <f t="shared" si="5"/>
        <v>1</v>
      </c>
      <c r="O7" s="368">
        <f t="shared" si="5"/>
        <v>1</v>
      </c>
      <c r="P7" s="368">
        <f t="shared" si="5"/>
        <v>1</v>
      </c>
      <c r="Q7" s="368">
        <f t="shared" si="5"/>
        <v>2</v>
      </c>
      <c r="R7" s="368">
        <f t="shared" si="5"/>
        <v>2</v>
      </c>
      <c r="S7" s="368">
        <f t="shared" si="5"/>
        <v>2</v>
      </c>
      <c r="T7" s="368">
        <f t="shared" si="5"/>
        <v>2</v>
      </c>
      <c r="U7" s="368">
        <f t="shared" si="5"/>
        <v>2</v>
      </c>
      <c r="V7" s="368">
        <f t="shared" si="5"/>
        <v>2</v>
      </c>
      <c r="W7" s="368">
        <f t="shared" si="5"/>
        <v>2</v>
      </c>
      <c r="X7" s="368">
        <f t="shared" si="5"/>
        <v>2</v>
      </c>
      <c r="Y7" s="368">
        <f t="shared" si="5"/>
        <v>2</v>
      </c>
      <c r="Z7" s="368">
        <f t="shared" si="5"/>
        <v>2</v>
      </c>
      <c r="AA7" s="368">
        <f t="shared" si="5"/>
        <v>2</v>
      </c>
      <c r="AB7" s="368">
        <f t="shared" si="5"/>
        <v>2</v>
      </c>
      <c r="AC7" s="368">
        <f t="shared" si="5"/>
        <v>3</v>
      </c>
      <c r="AD7" s="368">
        <f t="shared" si="5"/>
        <v>3</v>
      </c>
      <c r="AE7" s="368">
        <f t="shared" si="5"/>
        <v>3</v>
      </c>
      <c r="AF7" s="368">
        <f t="shared" si="5"/>
        <v>3</v>
      </c>
      <c r="AG7" s="368">
        <f t="shared" si="5"/>
        <v>3</v>
      </c>
      <c r="AH7" s="368">
        <f t="shared" si="5"/>
        <v>3</v>
      </c>
      <c r="AI7" s="368">
        <f t="shared" si="5"/>
        <v>3</v>
      </c>
      <c r="AJ7" s="368">
        <f t="shared" si="5"/>
        <v>3</v>
      </c>
      <c r="AK7" s="368">
        <f t="shared" ref="AK7:BP7" si="6">AK66</f>
        <v>3</v>
      </c>
      <c r="AL7" s="368">
        <f t="shared" si="6"/>
        <v>3</v>
      </c>
      <c r="AM7" s="368">
        <f t="shared" si="6"/>
        <v>3</v>
      </c>
      <c r="AN7" s="368">
        <f t="shared" si="6"/>
        <v>3</v>
      </c>
      <c r="AO7" s="368">
        <f t="shared" si="6"/>
        <v>4</v>
      </c>
      <c r="AP7" s="1504">
        <f t="shared" si="6"/>
        <v>4</v>
      </c>
      <c r="AQ7" s="368">
        <f t="shared" si="6"/>
        <v>4</v>
      </c>
      <c r="AR7" s="368">
        <f t="shared" si="6"/>
        <v>4</v>
      </c>
      <c r="AS7" s="368">
        <f t="shared" si="6"/>
        <v>4</v>
      </c>
      <c r="AT7" s="368">
        <f t="shared" si="6"/>
        <v>4</v>
      </c>
      <c r="AU7" s="368">
        <f t="shared" si="6"/>
        <v>4</v>
      </c>
      <c r="AV7" s="368">
        <f t="shared" si="6"/>
        <v>4</v>
      </c>
      <c r="AW7" s="368">
        <f t="shared" si="6"/>
        <v>4</v>
      </c>
      <c r="AX7" s="368">
        <f t="shared" si="6"/>
        <v>4</v>
      </c>
      <c r="AY7" s="368">
        <f t="shared" si="6"/>
        <v>4</v>
      </c>
      <c r="AZ7" s="368">
        <f t="shared" si="6"/>
        <v>4</v>
      </c>
      <c r="BA7" s="368">
        <f t="shared" si="6"/>
        <v>5</v>
      </c>
      <c r="BB7" s="368">
        <f t="shared" si="6"/>
        <v>5</v>
      </c>
      <c r="BC7" s="368">
        <f t="shared" si="6"/>
        <v>5</v>
      </c>
      <c r="BD7" s="368">
        <f t="shared" si="6"/>
        <v>5</v>
      </c>
      <c r="BE7" s="368">
        <f t="shared" si="6"/>
        <v>5</v>
      </c>
      <c r="BF7" s="368">
        <f t="shared" si="6"/>
        <v>5</v>
      </c>
      <c r="BG7" s="368">
        <f t="shared" si="6"/>
        <v>5</v>
      </c>
      <c r="BH7" s="368">
        <f t="shared" si="6"/>
        <v>5</v>
      </c>
      <c r="BI7" s="368">
        <f t="shared" si="6"/>
        <v>5</v>
      </c>
      <c r="BJ7" s="368">
        <f t="shared" si="6"/>
        <v>5</v>
      </c>
      <c r="BK7" s="368">
        <f t="shared" si="6"/>
        <v>5</v>
      </c>
      <c r="BL7" s="368">
        <f t="shared" si="6"/>
        <v>5</v>
      </c>
      <c r="BM7" s="368">
        <f t="shared" si="6"/>
        <v>6</v>
      </c>
      <c r="BN7" s="368">
        <f t="shared" si="6"/>
        <v>6</v>
      </c>
      <c r="BO7" s="368">
        <f t="shared" si="6"/>
        <v>6</v>
      </c>
      <c r="BP7" s="368">
        <f t="shared" si="6"/>
        <v>6</v>
      </c>
      <c r="BQ7" s="368">
        <f t="shared" ref="BQ7:CV7" si="7">BQ66</f>
        <v>6</v>
      </c>
      <c r="BR7" s="368">
        <f t="shared" si="7"/>
        <v>6</v>
      </c>
      <c r="BS7" s="368">
        <f t="shared" si="7"/>
        <v>6</v>
      </c>
      <c r="BT7" s="368">
        <f t="shared" si="7"/>
        <v>6</v>
      </c>
      <c r="BU7" s="368">
        <f t="shared" si="7"/>
        <v>6</v>
      </c>
      <c r="BV7" s="368">
        <f t="shared" si="7"/>
        <v>6</v>
      </c>
      <c r="BW7" s="368">
        <f t="shared" si="7"/>
        <v>6</v>
      </c>
      <c r="BX7" s="368">
        <f t="shared" si="7"/>
        <v>6</v>
      </c>
      <c r="BY7" s="368">
        <f t="shared" si="7"/>
        <v>7</v>
      </c>
      <c r="BZ7" s="368">
        <f t="shared" si="7"/>
        <v>7</v>
      </c>
      <c r="CA7" s="368">
        <f t="shared" si="7"/>
        <v>7</v>
      </c>
      <c r="CB7" s="368">
        <f t="shared" si="7"/>
        <v>7</v>
      </c>
      <c r="CC7" s="368">
        <f t="shared" si="7"/>
        <v>7</v>
      </c>
      <c r="CD7" s="368">
        <f t="shared" si="7"/>
        <v>7</v>
      </c>
      <c r="CE7" s="368">
        <f t="shared" si="7"/>
        <v>7</v>
      </c>
      <c r="CF7" s="368">
        <f t="shared" si="7"/>
        <v>7</v>
      </c>
      <c r="CG7" s="368">
        <f t="shared" si="7"/>
        <v>7</v>
      </c>
      <c r="CH7" s="368">
        <f t="shared" si="7"/>
        <v>7</v>
      </c>
      <c r="CI7" s="368">
        <f t="shared" si="7"/>
        <v>7</v>
      </c>
      <c r="CJ7" s="368">
        <f t="shared" si="7"/>
        <v>7</v>
      </c>
      <c r="CK7" s="368">
        <f t="shared" si="7"/>
        <v>8</v>
      </c>
      <c r="CL7" s="368">
        <f t="shared" si="7"/>
        <v>8</v>
      </c>
      <c r="CM7" s="368">
        <f t="shared" si="7"/>
        <v>8</v>
      </c>
      <c r="CN7" s="368">
        <f t="shared" si="7"/>
        <v>8</v>
      </c>
      <c r="CO7" s="368">
        <f t="shared" si="7"/>
        <v>8</v>
      </c>
      <c r="CP7" s="368">
        <f t="shared" si="7"/>
        <v>8</v>
      </c>
      <c r="CQ7" s="368">
        <f t="shared" si="7"/>
        <v>8</v>
      </c>
      <c r="CR7" s="368">
        <f t="shared" si="7"/>
        <v>8</v>
      </c>
      <c r="CS7" s="368">
        <f t="shared" si="7"/>
        <v>8</v>
      </c>
      <c r="CT7" s="368">
        <f t="shared" si="7"/>
        <v>8</v>
      </c>
      <c r="CU7" s="368">
        <f t="shared" si="7"/>
        <v>8</v>
      </c>
      <c r="CV7" s="368">
        <f t="shared" si="7"/>
        <v>8</v>
      </c>
      <c r="CW7" s="368">
        <f t="shared" ref="CW7:EB7" si="8">CW66</f>
        <v>9</v>
      </c>
      <c r="CX7" s="368">
        <f t="shared" si="8"/>
        <v>9</v>
      </c>
      <c r="CY7" s="368">
        <f t="shared" si="8"/>
        <v>9</v>
      </c>
      <c r="CZ7" s="368">
        <f t="shared" si="8"/>
        <v>9</v>
      </c>
      <c r="DA7" s="368">
        <f t="shared" si="8"/>
        <v>9</v>
      </c>
      <c r="DB7" s="368">
        <f t="shared" si="8"/>
        <v>9</v>
      </c>
      <c r="DC7" s="368">
        <f t="shared" si="8"/>
        <v>9</v>
      </c>
      <c r="DD7" s="368">
        <f t="shared" si="8"/>
        <v>9</v>
      </c>
      <c r="DE7" s="368">
        <f t="shared" si="8"/>
        <v>9</v>
      </c>
      <c r="DF7" s="368">
        <f t="shared" si="8"/>
        <v>9</v>
      </c>
      <c r="DG7" s="368">
        <f t="shared" si="8"/>
        <v>9</v>
      </c>
      <c r="DH7" s="368">
        <f t="shared" si="8"/>
        <v>9</v>
      </c>
      <c r="DI7" s="368">
        <f t="shared" si="8"/>
        <v>10</v>
      </c>
      <c r="DJ7" s="368">
        <f t="shared" si="8"/>
        <v>10</v>
      </c>
      <c r="DK7" s="368">
        <f t="shared" si="8"/>
        <v>10</v>
      </c>
      <c r="DL7" s="368">
        <f t="shared" si="8"/>
        <v>10</v>
      </c>
      <c r="DM7" s="368">
        <f t="shared" si="8"/>
        <v>10</v>
      </c>
      <c r="DN7" s="368">
        <f t="shared" si="8"/>
        <v>10</v>
      </c>
      <c r="DO7" s="368">
        <f t="shared" si="8"/>
        <v>10</v>
      </c>
      <c r="DP7" s="368">
        <f t="shared" si="8"/>
        <v>10</v>
      </c>
      <c r="DQ7" s="368">
        <f t="shared" si="8"/>
        <v>10</v>
      </c>
      <c r="DR7" s="368">
        <f t="shared" si="8"/>
        <v>10</v>
      </c>
      <c r="DS7" s="368">
        <f t="shared" si="8"/>
        <v>10</v>
      </c>
      <c r="DT7" s="368">
        <f t="shared" si="8"/>
        <v>10</v>
      </c>
      <c r="DU7" s="368">
        <f t="shared" si="8"/>
        <v>11</v>
      </c>
      <c r="DV7" s="368">
        <f t="shared" si="8"/>
        <v>11</v>
      </c>
      <c r="DW7" s="368">
        <f t="shared" si="8"/>
        <v>11</v>
      </c>
      <c r="DX7" s="368">
        <f t="shared" si="8"/>
        <v>11</v>
      </c>
      <c r="DY7" s="368">
        <f t="shared" si="8"/>
        <v>11</v>
      </c>
      <c r="DZ7" s="368">
        <f t="shared" si="8"/>
        <v>11</v>
      </c>
      <c r="EA7" s="368">
        <f t="shared" si="8"/>
        <v>11</v>
      </c>
      <c r="EB7" s="368">
        <f t="shared" si="8"/>
        <v>11</v>
      </c>
      <c r="EC7" s="368">
        <f t="shared" ref="EC7:ES7" si="9">EC66</f>
        <v>11</v>
      </c>
      <c r="ED7" s="368">
        <f t="shared" si="9"/>
        <v>11</v>
      </c>
      <c r="EE7" s="368">
        <f t="shared" si="9"/>
        <v>11</v>
      </c>
      <c r="EF7" s="368">
        <f t="shared" si="9"/>
        <v>11</v>
      </c>
      <c r="EG7" s="368">
        <f t="shared" si="9"/>
        <v>12</v>
      </c>
      <c r="EH7" s="368">
        <f t="shared" si="9"/>
        <v>12</v>
      </c>
      <c r="EI7" s="368">
        <f t="shared" si="9"/>
        <v>12</v>
      </c>
      <c r="EJ7" s="368">
        <f t="shared" si="9"/>
        <v>12</v>
      </c>
      <c r="EK7" s="368">
        <f t="shared" si="9"/>
        <v>12</v>
      </c>
      <c r="EL7" s="368">
        <f t="shared" si="9"/>
        <v>12</v>
      </c>
      <c r="EM7" s="368">
        <f t="shared" si="9"/>
        <v>12</v>
      </c>
      <c r="EN7" s="368">
        <f t="shared" si="9"/>
        <v>12</v>
      </c>
      <c r="EO7" s="368">
        <f t="shared" si="9"/>
        <v>12</v>
      </c>
      <c r="EP7" s="368">
        <f t="shared" si="9"/>
        <v>12</v>
      </c>
      <c r="EQ7" s="368">
        <f t="shared" si="9"/>
        <v>12</v>
      </c>
      <c r="ER7" s="368">
        <f t="shared" si="9"/>
        <v>12</v>
      </c>
      <c r="ES7" s="368">
        <f t="shared" si="9"/>
        <v>13</v>
      </c>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row>
    <row r="8" spans="1:256" s="317" customFormat="1">
      <c r="A8" s="13"/>
      <c r="B8" s="315" t="str">
        <f>B64</f>
        <v>Month Number</v>
      </c>
      <c r="C8" s="14"/>
      <c r="D8" s="318"/>
      <c r="E8" s="1501">
        <f t="shared" ref="E8:AJ8" si="10">E64</f>
        <v>1</v>
      </c>
      <c r="F8" s="369">
        <f t="shared" si="10"/>
        <v>2</v>
      </c>
      <c r="G8" s="1501">
        <f t="shared" si="10"/>
        <v>3</v>
      </c>
      <c r="H8" s="369">
        <f t="shared" si="10"/>
        <v>4</v>
      </c>
      <c r="I8" s="369">
        <f t="shared" si="10"/>
        <v>5</v>
      </c>
      <c r="J8" s="1501">
        <f t="shared" si="10"/>
        <v>6</v>
      </c>
      <c r="K8" s="369">
        <f t="shared" si="10"/>
        <v>7</v>
      </c>
      <c r="L8" s="369">
        <f t="shared" si="10"/>
        <v>8</v>
      </c>
      <c r="M8" s="1501">
        <f t="shared" si="10"/>
        <v>9</v>
      </c>
      <c r="N8" s="369">
        <f t="shared" si="10"/>
        <v>10</v>
      </c>
      <c r="O8" s="369">
        <f t="shared" si="10"/>
        <v>11</v>
      </c>
      <c r="P8" s="369">
        <f t="shared" si="10"/>
        <v>12</v>
      </c>
      <c r="Q8" s="369">
        <f t="shared" si="10"/>
        <v>13</v>
      </c>
      <c r="R8" s="369">
        <f t="shared" si="10"/>
        <v>14</v>
      </c>
      <c r="S8" s="369">
        <f t="shared" si="10"/>
        <v>15</v>
      </c>
      <c r="T8" s="369">
        <f t="shared" si="10"/>
        <v>16</v>
      </c>
      <c r="U8" s="369">
        <f t="shared" si="10"/>
        <v>17</v>
      </c>
      <c r="V8" s="369">
        <f t="shared" si="10"/>
        <v>18</v>
      </c>
      <c r="W8" s="369">
        <f t="shared" si="10"/>
        <v>19</v>
      </c>
      <c r="X8" s="369">
        <f t="shared" si="10"/>
        <v>20</v>
      </c>
      <c r="Y8" s="369">
        <f t="shared" si="10"/>
        <v>21</v>
      </c>
      <c r="Z8" s="369">
        <f t="shared" si="10"/>
        <v>22</v>
      </c>
      <c r="AA8" s="369">
        <f t="shared" si="10"/>
        <v>23</v>
      </c>
      <c r="AB8" s="369">
        <f t="shared" si="10"/>
        <v>24</v>
      </c>
      <c r="AC8" s="369">
        <f t="shared" si="10"/>
        <v>25</v>
      </c>
      <c r="AD8" s="369">
        <f t="shared" si="10"/>
        <v>26</v>
      </c>
      <c r="AE8" s="369">
        <f t="shared" si="10"/>
        <v>27</v>
      </c>
      <c r="AF8" s="369">
        <f t="shared" si="10"/>
        <v>28</v>
      </c>
      <c r="AG8" s="369">
        <f t="shared" si="10"/>
        <v>29</v>
      </c>
      <c r="AH8" s="369">
        <f t="shared" si="10"/>
        <v>30</v>
      </c>
      <c r="AI8" s="369">
        <f t="shared" si="10"/>
        <v>31</v>
      </c>
      <c r="AJ8" s="369">
        <f t="shared" si="10"/>
        <v>32</v>
      </c>
      <c r="AK8" s="369">
        <f t="shared" ref="AK8:BP8" si="11">AK64</f>
        <v>33</v>
      </c>
      <c r="AL8" s="369">
        <f t="shared" si="11"/>
        <v>34</v>
      </c>
      <c r="AM8" s="369">
        <f t="shared" si="11"/>
        <v>35</v>
      </c>
      <c r="AN8" s="369">
        <f t="shared" si="11"/>
        <v>36</v>
      </c>
      <c r="AO8" s="369">
        <f t="shared" si="11"/>
        <v>37</v>
      </c>
      <c r="AP8" s="369">
        <f t="shared" si="11"/>
        <v>38</v>
      </c>
      <c r="AQ8" s="369">
        <f t="shared" si="11"/>
        <v>39</v>
      </c>
      <c r="AR8" s="369">
        <f t="shared" si="11"/>
        <v>40</v>
      </c>
      <c r="AS8" s="369">
        <f t="shared" si="11"/>
        <v>41</v>
      </c>
      <c r="AT8" s="369">
        <f t="shared" si="11"/>
        <v>42</v>
      </c>
      <c r="AU8" s="369">
        <f t="shared" si="11"/>
        <v>43</v>
      </c>
      <c r="AV8" s="369">
        <f t="shared" si="11"/>
        <v>44</v>
      </c>
      <c r="AW8" s="369">
        <f t="shared" si="11"/>
        <v>45</v>
      </c>
      <c r="AX8" s="369">
        <f t="shared" si="11"/>
        <v>46</v>
      </c>
      <c r="AY8" s="369">
        <f t="shared" si="11"/>
        <v>47</v>
      </c>
      <c r="AZ8" s="369">
        <f t="shared" si="11"/>
        <v>48</v>
      </c>
      <c r="BA8" s="369">
        <f t="shared" si="11"/>
        <v>49</v>
      </c>
      <c r="BB8" s="369">
        <f t="shared" si="11"/>
        <v>50</v>
      </c>
      <c r="BC8" s="369">
        <f t="shared" si="11"/>
        <v>51</v>
      </c>
      <c r="BD8" s="1501">
        <f t="shared" si="11"/>
        <v>52</v>
      </c>
      <c r="BE8" s="369">
        <f t="shared" si="11"/>
        <v>53</v>
      </c>
      <c r="BF8" s="369">
        <f t="shared" si="11"/>
        <v>54</v>
      </c>
      <c r="BG8" s="369">
        <f t="shared" si="11"/>
        <v>55</v>
      </c>
      <c r="BH8" s="369">
        <f t="shared" si="11"/>
        <v>56</v>
      </c>
      <c r="BI8" s="369">
        <f t="shared" si="11"/>
        <v>57</v>
      </c>
      <c r="BJ8" s="369">
        <f t="shared" si="11"/>
        <v>58</v>
      </c>
      <c r="BK8" s="369">
        <f t="shared" si="11"/>
        <v>59</v>
      </c>
      <c r="BL8" s="369">
        <f t="shared" si="11"/>
        <v>60</v>
      </c>
      <c r="BM8" s="369">
        <f t="shared" si="11"/>
        <v>61</v>
      </c>
      <c r="BN8" s="369">
        <f t="shared" si="11"/>
        <v>62</v>
      </c>
      <c r="BO8" s="369">
        <f t="shared" si="11"/>
        <v>63</v>
      </c>
      <c r="BP8" s="369">
        <f t="shared" si="11"/>
        <v>64</v>
      </c>
      <c r="BQ8" s="369">
        <f t="shared" ref="BQ8:CV8" si="12">BQ64</f>
        <v>65</v>
      </c>
      <c r="BR8" s="369">
        <f t="shared" si="12"/>
        <v>66</v>
      </c>
      <c r="BS8" s="369">
        <f t="shared" si="12"/>
        <v>67</v>
      </c>
      <c r="BT8" s="369">
        <f t="shared" si="12"/>
        <v>68</v>
      </c>
      <c r="BU8" s="369">
        <f t="shared" si="12"/>
        <v>69</v>
      </c>
      <c r="BV8" s="369">
        <f t="shared" si="12"/>
        <v>70</v>
      </c>
      <c r="BW8" s="369">
        <f t="shared" si="12"/>
        <v>71</v>
      </c>
      <c r="BX8" s="369">
        <f t="shared" si="12"/>
        <v>72</v>
      </c>
      <c r="BY8" s="369">
        <f t="shared" si="12"/>
        <v>73</v>
      </c>
      <c r="BZ8" s="369">
        <f t="shared" si="12"/>
        <v>74</v>
      </c>
      <c r="CA8" s="369">
        <f t="shared" si="12"/>
        <v>75</v>
      </c>
      <c r="CB8" s="369">
        <f t="shared" si="12"/>
        <v>76</v>
      </c>
      <c r="CC8" s="369">
        <f t="shared" si="12"/>
        <v>77</v>
      </c>
      <c r="CD8" s="369">
        <f t="shared" si="12"/>
        <v>78</v>
      </c>
      <c r="CE8" s="369">
        <f t="shared" si="12"/>
        <v>79</v>
      </c>
      <c r="CF8" s="369">
        <f t="shared" si="12"/>
        <v>80</v>
      </c>
      <c r="CG8" s="369">
        <f t="shared" si="12"/>
        <v>81</v>
      </c>
      <c r="CH8" s="369">
        <f t="shared" si="12"/>
        <v>82</v>
      </c>
      <c r="CI8" s="369">
        <f t="shared" si="12"/>
        <v>83</v>
      </c>
      <c r="CJ8" s="369">
        <f t="shared" si="12"/>
        <v>84</v>
      </c>
      <c r="CK8" s="369">
        <f t="shared" si="12"/>
        <v>85</v>
      </c>
      <c r="CL8" s="369">
        <f t="shared" si="12"/>
        <v>86</v>
      </c>
      <c r="CM8" s="369">
        <f t="shared" si="12"/>
        <v>87</v>
      </c>
      <c r="CN8" s="369">
        <f t="shared" si="12"/>
        <v>88</v>
      </c>
      <c r="CO8" s="369">
        <f t="shared" si="12"/>
        <v>89</v>
      </c>
      <c r="CP8" s="369">
        <f t="shared" si="12"/>
        <v>90</v>
      </c>
      <c r="CQ8" s="369">
        <f t="shared" si="12"/>
        <v>91</v>
      </c>
      <c r="CR8" s="369">
        <f t="shared" si="12"/>
        <v>92</v>
      </c>
      <c r="CS8" s="369">
        <f t="shared" si="12"/>
        <v>93</v>
      </c>
      <c r="CT8" s="369">
        <f t="shared" si="12"/>
        <v>94</v>
      </c>
      <c r="CU8" s="369">
        <f t="shared" si="12"/>
        <v>95</v>
      </c>
      <c r="CV8" s="369">
        <f t="shared" si="12"/>
        <v>96</v>
      </c>
      <c r="CW8" s="369">
        <f t="shared" ref="CW8:EB8" si="13">CW64</f>
        <v>97</v>
      </c>
      <c r="CX8" s="369">
        <f t="shared" si="13"/>
        <v>98</v>
      </c>
      <c r="CY8" s="369">
        <f t="shared" si="13"/>
        <v>99</v>
      </c>
      <c r="CZ8" s="369">
        <f t="shared" si="13"/>
        <v>100</v>
      </c>
      <c r="DA8" s="369">
        <f t="shared" si="13"/>
        <v>101</v>
      </c>
      <c r="DB8" s="369">
        <f t="shared" si="13"/>
        <v>102</v>
      </c>
      <c r="DC8" s="369">
        <f t="shared" si="13"/>
        <v>103</v>
      </c>
      <c r="DD8" s="369">
        <f t="shared" si="13"/>
        <v>104</v>
      </c>
      <c r="DE8" s="369">
        <f t="shared" si="13"/>
        <v>105</v>
      </c>
      <c r="DF8" s="369">
        <f t="shared" si="13"/>
        <v>106</v>
      </c>
      <c r="DG8" s="369">
        <f t="shared" si="13"/>
        <v>107</v>
      </c>
      <c r="DH8" s="369">
        <f t="shared" si="13"/>
        <v>108</v>
      </c>
      <c r="DI8" s="369">
        <f t="shared" si="13"/>
        <v>109</v>
      </c>
      <c r="DJ8" s="369">
        <f t="shared" si="13"/>
        <v>110</v>
      </c>
      <c r="DK8" s="369">
        <f t="shared" si="13"/>
        <v>111</v>
      </c>
      <c r="DL8" s="369">
        <f t="shared" si="13"/>
        <v>112</v>
      </c>
      <c r="DM8" s="369">
        <f t="shared" si="13"/>
        <v>113</v>
      </c>
      <c r="DN8" s="369">
        <f t="shared" si="13"/>
        <v>114</v>
      </c>
      <c r="DO8" s="369">
        <f t="shared" si="13"/>
        <v>115</v>
      </c>
      <c r="DP8" s="369">
        <f t="shared" si="13"/>
        <v>116</v>
      </c>
      <c r="DQ8" s="369">
        <f t="shared" si="13"/>
        <v>117</v>
      </c>
      <c r="DR8" s="369">
        <f t="shared" si="13"/>
        <v>118</v>
      </c>
      <c r="DS8" s="369">
        <f t="shared" si="13"/>
        <v>119</v>
      </c>
      <c r="DT8" s="369">
        <f t="shared" si="13"/>
        <v>120</v>
      </c>
      <c r="DU8" s="369">
        <f t="shared" si="13"/>
        <v>121</v>
      </c>
      <c r="DV8" s="369">
        <f t="shared" si="13"/>
        <v>122</v>
      </c>
      <c r="DW8" s="369">
        <f t="shared" si="13"/>
        <v>123</v>
      </c>
      <c r="DX8" s="369">
        <f t="shared" si="13"/>
        <v>124</v>
      </c>
      <c r="DY8" s="369">
        <f t="shared" si="13"/>
        <v>125</v>
      </c>
      <c r="DZ8" s="369">
        <f t="shared" si="13"/>
        <v>126</v>
      </c>
      <c r="EA8" s="369">
        <f t="shared" si="13"/>
        <v>127</v>
      </c>
      <c r="EB8" s="369">
        <f t="shared" si="13"/>
        <v>128</v>
      </c>
      <c r="EC8" s="369">
        <f t="shared" ref="EC8:ES8" si="14">EC64</f>
        <v>129</v>
      </c>
      <c r="ED8" s="369">
        <f t="shared" si="14"/>
        <v>130</v>
      </c>
      <c r="EE8" s="369">
        <f t="shared" si="14"/>
        <v>131</v>
      </c>
      <c r="EF8" s="369">
        <f t="shared" si="14"/>
        <v>132</v>
      </c>
      <c r="EG8" s="369">
        <f t="shared" si="14"/>
        <v>133</v>
      </c>
      <c r="EH8" s="369">
        <f t="shared" si="14"/>
        <v>134</v>
      </c>
      <c r="EI8" s="369">
        <f t="shared" si="14"/>
        <v>135</v>
      </c>
      <c r="EJ8" s="369">
        <f t="shared" si="14"/>
        <v>136</v>
      </c>
      <c r="EK8" s="369">
        <f t="shared" si="14"/>
        <v>137</v>
      </c>
      <c r="EL8" s="369">
        <f t="shared" si="14"/>
        <v>138</v>
      </c>
      <c r="EM8" s="369">
        <f t="shared" si="14"/>
        <v>139</v>
      </c>
      <c r="EN8" s="369">
        <f t="shared" si="14"/>
        <v>140</v>
      </c>
      <c r="EO8" s="369">
        <f t="shared" si="14"/>
        <v>141</v>
      </c>
      <c r="EP8" s="369">
        <f t="shared" si="14"/>
        <v>142</v>
      </c>
      <c r="EQ8" s="369">
        <f t="shared" si="14"/>
        <v>143</v>
      </c>
      <c r="ER8" s="369">
        <f t="shared" si="14"/>
        <v>144</v>
      </c>
      <c r="ES8" s="369">
        <f t="shared" si="14"/>
        <v>145</v>
      </c>
      <c r="ET8" s="13"/>
      <c r="EU8" s="13"/>
      <c r="EV8" s="13"/>
      <c r="EW8" s="13"/>
      <c r="EX8" s="13"/>
      <c r="EY8" s="13"/>
      <c r="EZ8" s="13"/>
      <c r="FA8" s="13"/>
      <c r="FB8" s="13"/>
      <c r="FC8" s="13"/>
      <c r="FD8" s="13"/>
      <c r="FE8" s="13"/>
      <c r="FF8" s="13"/>
      <c r="FG8" s="13"/>
      <c r="FH8" s="13"/>
      <c r="FI8" s="13"/>
      <c r="FJ8" s="13"/>
      <c r="FK8" s="13"/>
      <c r="FL8" s="13"/>
      <c r="FM8" s="13"/>
      <c r="FN8" s="13"/>
      <c r="FO8" s="13"/>
      <c r="FP8" s="13"/>
      <c r="FQ8" s="13"/>
      <c r="FR8" s="13"/>
      <c r="FS8" s="13"/>
      <c r="FT8" s="13"/>
      <c r="FU8" s="13"/>
      <c r="FV8" s="13"/>
      <c r="FW8" s="13"/>
      <c r="FX8" s="13"/>
      <c r="FY8" s="13"/>
      <c r="FZ8" s="13"/>
      <c r="GA8" s="13"/>
      <c r="GB8" s="13"/>
      <c r="GC8" s="13"/>
      <c r="GD8" s="13"/>
      <c r="GE8" s="13"/>
      <c r="GF8" s="13"/>
      <c r="GG8" s="13"/>
      <c r="GH8" s="13"/>
      <c r="GI8" s="13"/>
      <c r="GJ8" s="13"/>
      <c r="GK8" s="13"/>
      <c r="GL8" s="13"/>
      <c r="GM8" s="13"/>
      <c r="GN8" s="13"/>
      <c r="GO8" s="13"/>
      <c r="GP8" s="13"/>
      <c r="GQ8" s="13"/>
      <c r="GR8" s="13"/>
      <c r="GS8" s="13"/>
      <c r="GT8" s="13"/>
      <c r="GU8" s="13"/>
      <c r="GV8" s="13"/>
      <c r="GW8" s="13"/>
      <c r="GX8" s="13"/>
      <c r="GY8" s="13"/>
      <c r="GZ8" s="13"/>
      <c r="HA8" s="13"/>
      <c r="HB8" s="13"/>
      <c r="HC8" s="13"/>
      <c r="HD8" s="13"/>
      <c r="HE8" s="13"/>
      <c r="HF8" s="13"/>
      <c r="HG8" s="13"/>
      <c r="HH8" s="13"/>
      <c r="HI8" s="13"/>
      <c r="HJ8" s="13"/>
      <c r="HK8" s="13"/>
      <c r="HL8" s="13"/>
      <c r="HM8" s="13"/>
      <c r="HN8" s="13"/>
      <c r="HO8" s="13"/>
      <c r="HP8" s="13"/>
      <c r="HQ8" s="13"/>
      <c r="HR8" s="13"/>
      <c r="HS8" s="13"/>
      <c r="HT8" s="13"/>
      <c r="HU8" s="13"/>
      <c r="HV8" s="13"/>
      <c r="HW8" s="13"/>
      <c r="HX8" s="13"/>
      <c r="HY8" s="13"/>
      <c r="HZ8" s="13"/>
      <c r="IA8" s="13"/>
      <c r="IB8" s="13"/>
      <c r="IC8" s="13"/>
      <c r="ID8" s="13"/>
      <c r="IE8" s="13"/>
      <c r="IF8" s="13"/>
      <c r="IG8" s="13"/>
      <c r="IH8" s="13"/>
      <c r="II8" s="13"/>
      <c r="IJ8" s="13"/>
      <c r="IK8" s="13"/>
      <c r="IL8" s="13"/>
      <c r="IM8" s="13"/>
      <c r="IN8" s="13"/>
      <c r="IO8" s="13"/>
      <c r="IP8" s="13"/>
      <c r="IQ8" s="13"/>
      <c r="IR8" s="13"/>
      <c r="IS8" s="13"/>
      <c r="IT8" s="13"/>
      <c r="IU8" s="13"/>
      <c r="IV8" s="13"/>
    </row>
    <row r="9" spans="1:256" ht="4.5" customHeight="1"/>
    <row r="10" spans="1:256" s="319" customFormat="1">
      <c r="A10" s="13">
        <f>MAX($A$1:A4)+1</f>
        <v>1</v>
      </c>
      <c r="B10" s="14" t="s">
        <v>512</v>
      </c>
      <c r="C10" s="15"/>
      <c r="D10" s="15"/>
      <c r="E10" s="358"/>
      <c r="F10" s="358"/>
      <c r="G10" s="358"/>
      <c r="H10" s="358"/>
      <c r="I10" s="358"/>
      <c r="J10" s="358"/>
      <c r="K10" s="358"/>
      <c r="L10" s="358"/>
      <c r="M10" s="358"/>
      <c r="N10" s="358"/>
      <c r="O10" s="358"/>
      <c r="P10" s="358"/>
      <c r="Q10" s="358"/>
      <c r="R10" s="358"/>
      <c r="S10" s="358"/>
      <c r="T10" s="358"/>
      <c r="U10" s="358"/>
      <c r="V10" s="358"/>
      <c r="W10" s="358"/>
      <c r="X10" s="358"/>
      <c r="Y10" s="358"/>
      <c r="Z10" s="358"/>
      <c r="AA10" s="358"/>
      <c r="AB10" s="358"/>
      <c r="AC10" s="358"/>
      <c r="AD10" s="358"/>
      <c r="AE10" s="358"/>
      <c r="AF10" s="358"/>
      <c r="AG10" s="358"/>
      <c r="AH10" s="358"/>
      <c r="AI10" s="358"/>
      <c r="AJ10" s="358"/>
      <c r="AK10" s="358"/>
      <c r="AL10" s="358"/>
      <c r="AM10" s="358"/>
      <c r="AN10" s="358"/>
      <c r="AO10" s="358"/>
      <c r="AP10" s="358"/>
      <c r="AQ10" s="358"/>
      <c r="AR10" s="358"/>
      <c r="AS10" s="358"/>
      <c r="AT10" s="358"/>
      <c r="AU10" s="358"/>
      <c r="AV10" s="358"/>
      <c r="AW10" s="358"/>
      <c r="AX10" s="358"/>
      <c r="AY10" s="358"/>
      <c r="AZ10" s="358"/>
      <c r="BA10" s="358"/>
      <c r="BB10" s="358"/>
      <c r="BC10" s="358"/>
      <c r="BD10" s="358"/>
      <c r="BE10" s="358"/>
      <c r="BF10" s="358"/>
      <c r="BG10" s="358"/>
      <c r="BH10" s="358"/>
      <c r="BI10" s="358"/>
      <c r="BJ10" s="358"/>
      <c r="BK10" s="358"/>
      <c r="BL10" s="358"/>
      <c r="BM10" s="358"/>
      <c r="BN10" s="358"/>
      <c r="BO10" s="358"/>
      <c r="BP10" s="358"/>
      <c r="BQ10" s="358"/>
      <c r="BR10" s="358"/>
      <c r="BS10" s="358"/>
      <c r="BT10" s="358"/>
      <c r="BU10" s="358"/>
      <c r="BV10" s="358"/>
      <c r="BW10" s="358"/>
      <c r="BX10" s="358"/>
      <c r="BY10" s="358"/>
      <c r="BZ10" s="358"/>
      <c r="CA10" s="358"/>
      <c r="CB10" s="358"/>
      <c r="CC10" s="358"/>
      <c r="CD10" s="358"/>
      <c r="CE10" s="358"/>
      <c r="CF10" s="358"/>
      <c r="CG10" s="358"/>
      <c r="CH10" s="358"/>
      <c r="CI10" s="358"/>
      <c r="CJ10" s="358"/>
      <c r="CK10" s="358"/>
      <c r="CL10" s="358"/>
      <c r="CM10" s="358"/>
      <c r="CN10" s="358"/>
      <c r="CO10" s="358"/>
      <c r="CP10" s="358"/>
      <c r="CQ10" s="358"/>
      <c r="CR10" s="358"/>
      <c r="CS10" s="358"/>
      <c r="CT10" s="358"/>
      <c r="CU10" s="358"/>
      <c r="CV10" s="358"/>
      <c r="CW10" s="358"/>
      <c r="CX10" s="358"/>
      <c r="CY10" s="358"/>
      <c r="CZ10" s="358"/>
      <c r="DA10" s="358"/>
      <c r="DB10" s="358"/>
      <c r="DC10" s="358"/>
      <c r="DD10" s="358"/>
      <c r="DE10" s="358"/>
      <c r="DF10" s="358"/>
      <c r="DG10" s="358"/>
      <c r="DH10" s="358"/>
      <c r="DI10" s="358"/>
      <c r="DJ10" s="358"/>
      <c r="DK10" s="358"/>
      <c r="DL10" s="358"/>
      <c r="DM10" s="358"/>
      <c r="DN10" s="358"/>
      <c r="DO10" s="358"/>
      <c r="DP10" s="358"/>
      <c r="DQ10" s="358"/>
      <c r="DR10" s="358"/>
      <c r="DS10" s="358"/>
      <c r="DT10" s="358"/>
      <c r="DU10" s="358"/>
      <c r="DV10" s="358"/>
      <c r="DW10" s="358"/>
      <c r="DX10" s="358"/>
      <c r="DY10" s="358"/>
      <c r="DZ10" s="358"/>
      <c r="EA10" s="358"/>
      <c r="EB10" s="358"/>
      <c r="EC10" s="358"/>
      <c r="ED10" s="358"/>
      <c r="EE10" s="358"/>
      <c r="EF10" s="358"/>
      <c r="EG10" s="358"/>
      <c r="EH10" s="358"/>
      <c r="EI10" s="358"/>
      <c r="EJ10" s="358"/>
      <c r="EK10" s="358"/>
      <c r="EL10" s="358"/>
      <c r="EM10" s="358"/>
      <c r="EN10" s="358"/>
      <c r="EO10" s="358"/>
      <c r="EP10" s="358"/>
      <c r="EQ10" s="358"/>
      <c r="ER10" s="358"/>
      <c r="ES10" s="358"/>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row>
    <row r="11" spans="1:256" ht="3" customHeight="1"/>
    <row r="12" spans="1:256">
      <c r="B12" s="212" t="s">
        <v>513</v>
      </c>
    </row>
    <row r="13" spans="1:256" ht="6" customHeight="1"/>
    <row r="14" spans="1:256">
      <c r="B14" s="1526" t="s">
        <v>404</v>
      </c>
    </row>
    <row r="15" spans="1:256" s="1512" customFormat="1">
      <c r="A15" s="13"/>
      <c r="B15" s="331" t="s">
        <v>514</v>
      </c>
      <c r="C15" s="13"/>
      <c r="D15" s="469" t="str">
        <f ca="1">D33</f>
        <v>N</v>
      </c>
      <c r="E15" s="1506">
        <f ca="1">IF(E$8=1,IP_Schedule!$M$71*IP_Schedule!$G$71/12*(1+E$136),(1+E$136)*D15)</f>
        <v>10.85564822625663</v>
      </c>
      <c r="F15" s="1506">
        <f ca="1">IF(F$8=1,IP_Schedule!$J$71*IP_Schedule!$G$71/12*(1+F$136),(1+F$136)*E15)</f>
        <v>10.878009084205727</v>
      </c>
      <c r="G15" s="1506">
        <f ca="1">IF(G$8=1,IP_Schedule!$J$71*IP_Schedule!$G$71/12*(1+G$136),(1+G$136)*F15)</f>
        <v>10.900416001861053</v>
      </c>
      <c r="H15" s="1506">
        <f ca="1">IF(H$8=1,IP_Schedule!$J$71*IP_Schedule!$G$71/12*(1+H$136),(1+H$136)*G15)</f>
        <v>10.922869074098061</v>
      </c>
      <c r="I15" s="1506">
        <f ca="1">IF(I$8=1,IP_Schedule!$J$71*IP_Schedule!$G$71/12*(1+I$136),(1+I$136)*H15)</f>
        <v>10.945368395987632</v>
      </c>
      <c r="J15" s="1506">
        <f ca="1">IF(J$8=1,IP_Schedule!$J$71*IP_Schedule!$G$71/12*(1+J$136),(1+J$136)*I15)</f>
        <v>10.967914062796478</v>
      </c>
      <c r="K15" s="1506">
        <f ca="1">IF(K$8=1,IP_Schedule!$J$71*IP_Schedule!$G$71/12*(1+K$136),(1+K$136)*J15)</f>
        <v>10.990506169987544</v>
      </c>
      <c r="L15" s="1506">
        <f ca="1">IF(L$8=1,IP_Schedule!$J$71*IP_Schedule!$G$71/12*(1+L$136),(1+L$136)*K15)</f>
        <v>11.013144813220414</v>
      </c>
      <c r="M15" s="1506">
        <f ca="1">IF(M$8=1,IP_Schedule!$J$71*IP_Schedule!$G$71/12*(1+M$136),(1+M$136)*L15)</f>
        <v>11.035830088351716</v>
      </c>
      <c r="N15" s="1506">
        <f ca="1">IF(N$8=1,IP_Schedule!$J$71*IP_Schedule!$G$71/12*(1+N$136),(1+N$136)*M15)</f>
        <v>11.058562091435524</v>
      </c>
      <c r="O15" s="1506">
        <f ca="1">IF(O$8=1,IP_Schedule!$J$71*IP_Schedule!$G$71/12*(1+O$136),(1+O$136)*N15)</f>
        <v>11.081340918723772</v>
      </c>
      <c r="P15" s="1506">
        <f ca="1">IF(P$8=1,IP_Schedule!$J$71*IP_Schedule!$G$71/12*(1+P$136),(1+P$136)*O15)</f>
        <v>11.104166666666652</v>
      </c>
      <c r="Q15" s="1506">
        <f ca="1">IF(Q$8=1,IP_Schedule!$J$71*IP_Schedule!$G$71/12*(1+Q$136),(1+Q$136)*P15)</f>
        <v>11.127039431913031</v>
      </c>
      <c r="R15" s="1506">
        <f ca="1">IF(R$8=1,IP_Schedule!$J$71*IP_Schedule!$G$71/12*(1+R$136),(1+R$136)*Q15)</f>
        <v>11.149959311310857</v>
      </c>
      <c r="S15" s="1506">
        <f ca="1">IF(S$8=1,IP_Schedule!$J$71*IP_Schedule!$G$71/12*(1+S$136),(1+S$136)*R15)</f>
        <v>11.172926401907565</v>
      </c>
      <c r="T15" s="1506">
        <f ca="1">IF(T$8=1,IP_Schedule!$J$71*IP_Schedule!$G$71/12*(1+T$136),(1+T$136)*S15)</f>
        <v>11.195940800950497</v>
      </c>
      <c r="U15" s="1506">
        <f ca="1">IF(U$8=1,IP_Schedule!$J$71*IP_Schedule!$G$71/12*(1+U$136),(1+U$136)*T15)</f>
        <v>11.219002605887308</v>
      </c>
      <c r="V15" s="1506">
        <f ca="1">IF(V$8=1,IP_Schedule!$J$71*IP_Schedule!$G$71/12*(1+V$136),(1+V$136)*U15)</f>
        <v>11.242111914366374</v>
      </c>
      <c r="W15" s="1506">
        <f ca="1">IF(W$8=1,IP_Schedule!$J$71*IP_Schedule!$G$71/12*(1+W$136),(1+W$136)*V15)</f>
        <v>11.265268824237218</v>
      </c>
      <c r="X15" s="1506">
        <f ca="1">IF(X$8=1,IP_Schedule!$J$71*IP_Schedule!$G$71/12*(1+X$136),(1+X$136)*W15)</f>
        <v>11.28847343355091</v>
      </c>
      <c r="Y15" s="1506">
        <f ca="1">IF(Y$8=1,IP_Schedule!$J$71*IP_Schedule!$G$71/12*(1+Y$136),(1+Y$136)*X15)</f>
        <v>11.311725840560495</v>
      </c>
      <c r="Z15" s="1506">
        <f ca="1">IF(Z$8=1,IP_Schedule!$J$71*IP_Schedule!$G$71/12*(1+Z$136),(1+Z$136)*Y15)</f>
        <v>11.335026143721398</v>
      </c>
      <c r="AA15" s="1506">
        <f ca="1">IF(AA$8=1,IP_Schedule!$J$71*IP_Schedule!$G$71/12*(1+AA$136),(1+AA$136)*Z15)</f>
        <v>11.358374441691851</v>
      </c>
      <c r="AB15" s="1506">
        <f ca="1">IF(AB$8=1,IP_Schedule!$J$71*IP_Schedule!$G$71/12*(1+AB$136),(1+AB$136)*AA15)</f>
        <v>11.381770833333302</v>
      </c>
      <c r="AC15" s="1506">
        <f ca="1">IF(AC$8=1,IP_Schedule!$J$71*IP_Schedule!$G$71/12*(1+AC$136),(1+AC$136)*AB15)</f>
        <v>11.40521541771084</v>
      </c>
      <c r="AD15" s="1506">
        <f ca="1">IF(AD$8=1,IP_Schedule!$J$71*IP_Schedule!$G$71/12*(1+AD$136),(1+AD$136)*AC15)</f>
        <v>11.42870829409361</v>
      </c>
      <c r="AE15" s="1506">
        <f ca="1">IF(AE$8=1,IP_Schedule!$J$71*IP_Schedule!$G$71/12*(1+AE$136),(1+AE$136)*AD15)</f>
        <v>11.452249561955236</v>
      </c>
      <c r="AF15" s="1506">
        <f ca="1">IF(AF$8=1,IP_Schedule!$J$71*IP_Schedule!$G$71/12*(1+AF$136),(1+AF$136)*AE15)</f>
        <v>11.475839320974242</v>
      </c>
      <c r="AG15" s="1506">
        <f ca="1">IF(AG$8=1,IP_Schedule!$J$71*IP_Schedule!$G$71/12*(1+AG$136),(1+AG$136)*AF15)</f>
        <v>11.499477671034471</v>
      </c>
      <c r="AH15" s="1506">
        <f ca="1">IF(AH$8=1,IP_Schedule!$J$71*IP_Schedule!$G$71/12*(1+AH$136),(1+AH$136)*AG15)</f>
        <v>11.523164712225515</v>
      </c>
      <c r="AI15" s="1506">
        <f ca="1">IF(AI$8=1,IP_Schedule!$J$71*IP_Schedule!$G$71/12*(1+AI$136),(1+AI$136)*AH15)</f>
        <v>11.54690054484313</v>
      </c>
      <c r="AJ15" s="1506">
        <f ca="1">IF(AJ$8=1,IP_Schedule!$J$71*IP_Schedule!$G$71/12*(1+AJ$136),(1+AJ$136)*AI15)</f>
        <v>11.570685269389664</v>
      </c>
      <c r="AK15" s="1506">
        <f ca="1">IF(AK$8=1,IP_Schedule!$J$71*IP_Schedule!$G$71/12*(1+AK$136),(1+AK$136)*AJ15)</f>
        <v>11.594518986574487</v>
      </c>
      <c r="AL15" s="1506">
        <f ca="1">IF(AL$8=1,IP_Schedule!$J$71*IP_Schedule!$G$71/12*(1+AL$136),(1+AL$136)*AK15)</f>
        <v>11.618401797314414</v>
      </c>
      <c r="AM15" s="1506">
        <f ca="1">IF(AM$8=1,IP_Schedule!$J$71*IP_Schedule!$G$71/12*(1+AM$136),(1+AM$136)*AL15)</f>
        <v>11.642333802734129</v>
      </c>
      <c r="AN15" s="1506">
        <f ca="1">IF(AN$8=1,IP_Schedule!$J$71*IP_Schedule!$G$71/12*(1+AN$136),(1+AN$136)*AM15)</f>
        <v>11.666315104166618</v>
      </c>
      <c r="AO15" s="1506">
        <f ca="1">IF(AO$8=1,IP_Schedule!$J$71*IP_Schedule!$G$71/12*(1+AO$136),(1+AO$136)*AN15)</f>
        <v>11.690345803153594</v>
      </c>
      <c r="AP15" s="1506">
        <f ca="1">IF(AP$8=1,IP_Schedule!$J$71*IP_Schedule!$G$71/12*(1+AP$136),(1+AP$136)*AO15)</f>
        <v>11.714426001445934</v>
      </c>
      <c r="AQ15" s="1506">
        <f ca="1">IF(AQ$8=1,IP_Schedule!$J$71*IP_Schedule!$G$71/12*(1+AQ$136),(1+AQ$136)*AP15)</f>
        <v>11.738555801004102</v>
      </c>
      <c r="AR15" s="1506">
        <f ca="1">IF(AR$8=1,IP_Schedule!$J$71*IP_Schedule!$G$71/12*(1+AR$136),(1+AR$136)*AQ15)</f>
        <v>11.762735303998584</v>
      </c>
      <c r="AS15" s="1506">
        <f ca="1">IF(AS$8=1,IP_Schedule!$J$71*IP_Schedule!$G$71/12*(1+AS$136),(1+AS$136)*AR15)</f>
        <v>11.786964612810319</v>
      </c>
      <c r="AT15" s="1506">
        <f ca="1">IF(AT$8=1,IP_Schedule!$J$71*IP_Schedule!$G$71/12*(1+AT$136),(1+AT$136)*AS15)</f>
        <v>11.811243830031138</v>
      </c>
      <c r="AU15" s="1506">
        <f ca="1">IF(AU$8=1,IP_Schedule!$J$71*IP_Schedule!$G$71/12*(1+AU$136),(1+AU$136)*AT15)</f>
        <v>11.835573058464192</v>
      </c>
      <c r="AV15" s="1506">
        <f ca="1">IF(AV$8=1,IP_Schedule!$J$71*IP_Schedule!$G$71/12*(1+AV$136),(1+AV$136)*AU15)</f>
        <v>11.85995240112439</v>
      </c>
      <c r="AW15" s="1506">
        <f ca="1">IF(AW$8=1,IP_Schedule!$J$71*IP_Schedule!$G$71/12*(1+AW$136),(1+AW$136)*AV15)</f>
        <v>11.884381961238836</v>
      </c>
      <c r="AX15" s="1506">
        <f ca="1">IF(AX$8=1,IP_Schedule!$J$71*IP_Schedule!$G$71/12*(1+AX$136),(1+AX$136)*AW15)</f>
        <v>11.90886184224726</v>
      </c>
      <c r="AY15" s="1506">
        <f ca="1">IF(AY$8=1,IP_Schedule!$J$71*IP_Schedule!$G$71/12*(1+AY$136),(1+AY$136)*AX15)</f>
        <v>11.933392147802467</v>
      </c>
      <c r="AZ15" s="1506">
        <f ca="1">IF(AZ$8=1,IP_Schedule!$J$71*IP_Schedule!$G$71/12*(1+AZ$136),(1+AZ$136)*AY15)</f>
        <v>11.957972981770768</v>
      </c>
      <c r="BA15" s="1506">
        <f ca="1">IF(BA$8=1,IP_Schedule!$J$71*IP_Schedule!$G$71/12*(1+BA$136),(1+BA$136)*AZ15)</f>
        <v>11.982604448232419</v>
      </c>
      <c r="BB15" s="1506">
        <f ca="1">IF(BB$8=1,IP_Schedule!$J$71*IP_Schedule!$G$71/12*(1+BB$136),(1+BB$136)*BA15)</f>
        <v>12.007286651482067</v>
      </c>
      <c r="BC15" s="1506">
        <f ca="1">IF(BC$8=1,IP_Schedule!$J$71*IP_Schedule!$G$71/12*(1+BC$136),(1+BC$136)*BB15)</f>
        <v>12.032019696029188</v>
      </c>
      <c r="BD15" s="1506">
        <f ca="1">IF(BD$8=1,IP_Schedule!$J$71*IP_Schedule!$G$71/12*(1+BD$136),(1+BD$136)*BC15)</f>
        <v>12.056803686598531</v>
      </c>
      <c r="BE15" s="1506">
        <f ca="1">IF(BE$8=1,IP_Schedule!$J$71*IP_Schedule!$G$71/12*(1+BE$136),(1+BE$136)*BD15)</f>
        <v>12.08163872813056</v>
      </c>
      <c r="BF15" s="1506">
        <f ca="1">IF(BF$8=1,IP_Schedule!$J$71*IP_Schedule!$G$71/12*(1+BF$136),(1+BF$136)*BE15)</f>
        <v>12.106524925781899</v>
      </c>
      <c r="BG15" s="1506">
        <f ca="1">IF(BG$8=1,IP_Schedule!$J$71*IP_Schedule!$G$71/12*(1+BG$136),(1+BG$136)*BF15)</f>
        <v>12.131462384925781</v>
      </c>
      <c r="BH15" s="1506">
        <f ca="1">IF(BH$8=1,IP_Schedule!$J$71*IP_Schedule!$G$71/12*(1+BH$136),(1+BH$136)*BG15)</f>
        <v>12.156451211152485</v>
      </c>
      <c r="BI15" s="1506">
        <f ca="1">IF(BI$8=1,IP_Schedule!$J$71*IP_Schedule!$G$71/12*(1+BI$136),(1+BI$136)*BH15)</f>
        <v>12.18149151026979</v>
      </c>
      <c r="BJ15" s="1506">
        <f ca="1">IF(BJ$8=1,IP_Schedule!$J$71*IP_Schedule!$G$71/12*(1+BJ$136),(1+BJ$136)*BI15)</f>
        <v>12.206583388303425</v>
      </c>
      <c r="BK15" s="1506">
        <f ca="1">IF(BK$8=1,IP_Schedule!$J$71*IP_Schedule!$G$71/12*(1+BK$136),(1+BK$136)*BJ15)</f>
        <v>12.231726951497512</v>
      </c>
      <c r="BL15" s="1506">
        <f ca="1">IF(BL$8=1,IP_Schedule!$J$71*IP_Schedule!$G$71/12*(1+BL$136),(1+BL$136)*BK15)</f>
        <v>12.256922306315019</v>
      </c>
      <c r="BM15" s="1506">
        <f ca="1">IF(BM$8=1,IP_Schedule!$J$71*IP_Schedule!$G$71/12*(1+BM$136),(1+BM$136)*BL15)</f>
        <v>12.282169559438211</v>
      </c>
      <c r="BN15" s="1506">
        <f ca="1">IF(BN$8=1,IP_Schedule!$J$71*IP_Schedule!$G$71/12*(1+BN$136),(1+BN$136)*BM15)</f>
        <v>12.307468817769101</v>
      </c>
      <c r="BO15" s="1506">
        <f ca="1">IF(BO$8=1,IP_Schedule!$J$71*IP_Schedule!$G$71/12*(1+BO$136),(1+BO$136)*BN15)</f>
        <v>12.332820188429899</v>
      </c>
      <c r="BP15" s="1506">
        <f ca="1">IF(BP$8=1,IP_Schedule!$J$71*IP_Schedule!$G$71/12*(1+BP$136),(1+BP$136)*BO15)</f>
        <v>12.358223778763476</v>
      </c>
      <c r="BQ15" s="1506">
        <f ca="1">IF(BQ$8=1,IP_Schedule!$J$71*IP_Schedule!$G$71/12*(1+BQ$136),(1+BQ$136)*BP15)</f>
        <v>12.383679696333806</v>
      </c>
      <c r="BR15" s="1506">
        <f ca="1">IF(BR$8=1,IP_Schedule!$J$71*IP_Schedule!$G$71/12*(1+BR$136),(1+BR$136)*BQ15)</f>
        <v>12.409188048926429</v>
      </c>
      <c r="BS15" s="1506">
        <f ca="1">IF(BS$8=1,IP_Schedule!$J$71*IP_Schedule!$G$71/12*(1+BS$136),(1+BS$136)*BR15)</f>
        <v>12.434748944548907</v>
      </c>
      <c r="BT15" s="1506">
        <f ca="1">IF(BT$8=1,IP_Schedule!$J$71*IP_Schedule!$G$71/12*(1+BT$136),(1+BT$136)*BS15)</f>
        <v>12.460362491431278</v>
      </c>
      <c r="BU15" s="1506">
        <f ca="1">IF(BU$8=1,IP_Schedule!$J$71*IP_Schedule!$G$71/12*(1+BU$136),(1+BU$136)*BT15)</f>
        <v>12.486028798026515</v>
      </c>
      <c r="BV15" s="1506">
        <f ca="1">IF(BV$8=1,IP_Schedule!$J$71*IP_Schedule!$G$71/12*(1+BV$136),(1+BV$136)*BU15)</f>
        <v>12.511747973010991</v>
      </c>
      <c r="BW15" s="1506">
        <f ca="1">IF(BW$8=1,IP_Schedule!$J$71*IP_Schedule!$G$71/12*(1+BW$136),(1+BW$136)*BV15)</f>
        <v>12.53752012528493</v>
      </c>
      <c r="BX15" s="1506">
        <f ca="1">IF(BX$8=1,IP_Schedule!$J$71*IP_Schedule!$G$71/12*(1+BX$136),(1+BX$136)*BW15)</f>
        <v>12.563345363972875</v>
      </c>
      <c r="BY15" s="1506">
        <f ca="1">IF(BY$8=1,IP_Schedule!$J$71*IP_Schedule!$G$71/12*(1+BY$136),(1+BY$136)*BX15)</f>
        <v>12.589223798424147</v>
      </c>
      <c r="BZ15" s="1506">
        <f ca="1">IF(BZ$8=1,IP_Schedule!$J$71*IP_Schedule!$G$71/12*(1+BZ$136),(1+BZ$136)*BY15)</f>
        <v>12.615155538213308</v>
      </c>
      <c r="CA15" s="1506">
        <f ca="1">IF(CA$8=1,IP_Schedule!$J$71*IP_Schedule!$G$71/12*(1+CA$136),(1+CA$136)*BZ15)</f>
        <v>12.641140693140628</v>
      </c>
      <c r="CB15" s="1506">
        <f ca="1">IF(CB$8=1,IP_Schedule!$J$71*IP_Schedule!$G$71/12*(1+CB$136),(1+CB$136)*CA15)</f>
        <v>12.667179373232544</v>
      </c>
      <c r="CC15" s="1506">
        <f ca="1">IF(CC$8=1,IP_Schedule!$J$71*IP_Schedule!$G$71/12*(1+CC$136),(1+CC$136)*CB15)</f>
        <v>12.693271688742133</v>
      </c>
      <c r="CD15" s="1506">
        <f ca="1">IF(CD$8=1,IP_Schedule!$J$71*IP_Schedule!$G$71/12*(1+CD$136),(1+CD$136)*CC15)</f>
        <v>12.719417750149573</v>
      </c>
      <c r="CE15" s="1506">
        <f ca="1">IF(CE$8=1,IP_Schedule!$J$71*IP_Schedule!$G$71/12*(1+CE$136),(1+CE$136)*CD15)</f>
        <v>12.745617668162613</v>
      </c>
      <c r="CF15" s="1506">
        <f ca="1">IF(CF$8=1,IP_Schedule!$J$71*IP_Schedule!$G$71/12*(1+CF$136),(1+CF$136)*CE15)</f>
        <v>12.771871553717043</v>
      </c>
      <c r="CG15" s="1506">
        <f ca="1">IF(CG$8=1,IP_Schedule!$J$71*IP_Schedule!$G$71/12*(1+CG$136),(1+CG$136)*CF15)</f>
        <v>12.798179517977163</v>
      </c>
      <c r="CH15" s="1506">
        <f ca="1">IF(CH$8=1,IP_Schedule!$J$71*IP_Schedule!$G$71/12*(1+CH$136),(1+CH$136)*CG15)</f>
        <v>12.824541672336251</v>
      </c>
      <c r="CI15" s="1506">
        <f ca="1">IF(CI$8=1,IP_Schedule!$J$71*IP_Schedule!$G$71/12*(1+CI$136),(1+CI$136)*CH15)</f>
        <v>12.850958128417039</v>
      </c>
      <c r="CJ15" s="1506">
        <f ca="1">IF(CJ$8=1,IP_Schedule!$J$71*IP_Schedule!$G$71/12*(1+CJ$136),(1+CJ$136)*CI15)</f>
        <v>12.877428998072183</v>
      </c>
      <c r="CK15" s="1506">
        <f ca="1">IF(CK$8=1,IP_Schedule!$J$71*IP_Schedule!$G$71/12*(1+CK$136),(1+CK$136)*CJ15)</f>
        <v>12.903954393384737</v>
      </c>
      <c r="CL15" s="1506">
        <f ca="1">IF(CL$8=1,IP_Schedule!$J$71*IP_Schedule!$G$71/12*(1+CL$136),(1+CL$136)*CK15)</f>
        <v>12.930534426668627</v>
      </c>
      <c r="CM15" s="1506">
        <f ca="1">IF(CM$8=1,IP_Schedule!$J$71*IP_Schedule!$G$71/12*(1+CM$136),(1+CM$136)*CL15)</f>
        <v>12.957169210469129</v>
      </c>
      <c r="CN15" s="1506">
        <f ca="1">IF(CN$8=1,IP_Schedule!$J$71*IP_Schedule!$G$71/12*(1+CN$136),(1+CN$136)*CM15)</f>
        <v>12.983858857563343</v>
      </c>
      <c r="CO15" s="1506">
        <f ca="1">IF(CO$8=1,IP_Schedule!$J$71*IP_Schedule!$G$71/12*(1+CO$136),(1+CO$136)*CN15)</f>
        <v>13.01060348096067</v>
      </c>
      <c r="CP15" s="1506">
        <f ca="1">IF(CP$8=1,IP_Schedule!$J$71*IP_Schedule!$G$71/12*(1+CP$136),(1+CP$136)*CO15)</f>
        <v>13.037403193903295</v>
      </c>
      <c r="CQ15" s="1506">
        <f ca="1">IF(CQ$8=1,IP_Schedule!$J$71*IP_Schedule!$G$71/12*(1+CQ$136),(1+CQ$136)*CP15)</f>
        <v>13.06425810986666</v>
      </c>
      <c r="CR15" s="1506">
        <f ca="1">IF(CR$8=1,IP_Schedule!$J$71*IP_Schedule!$G$71/12*(1+CR$136),(1+CR$136)*CQ15)</f>
        <v>13.091168342559952</v>
      </c>
      <c r="CS15" s="1506">
        <f ca="1">IF(CS$8=1,IP_Schedule!$J$71*IP_Schedule!$G$71/12*(1+CS$136),(1+CS$136)*CR15)</f>
        <v>13.118134005926574</v>
      </c>
      <c r="CT15" s="1506">
        <f ca="1">IF(CT$8=1,IP_Schedule!$J$71*IP_Schedule!$G$71/12*(1+CT$136),(1+CT$136)*CS15)</f>
        <v>13.145155214144639</v>
      </c>
      <c r="CU15" s="1506">
        <f ca="1">IF(CU$8=1,IP_Schedule!$J$71*IP_Schedule!$G$71/12*(1+CU$136),(1+CU$136)*CT15)</f>
        <v>13.172232081627447</v>
      </c>
      <c r="CV15" s="1506">
        <f ca="1">IF(CV$8=1,IP_Schedule!$J$71*IP_Schedule!$G$71/12*(1+CV$136),(1+CV$136)*CU15)</f>
        <v>13.199364723023969</v>
      </c>
      <c r="CW15" s="1506">
        <f ca="1">IF(CW$8=1,IP_Schedule!$J$71*IP_Schedule!$G$71/12*(1+CW$136),(1+CW$136)*CV15)</f>
        <v>13.226553253219336</v>
      </c>
      <c r="CX15" s="1506">
        <f ca="1">IF(CX$8=1,IP_Schedule!$J$71*IP_Schedule!$G$71/12*(1+CX$136),(1+CX$136)*CW15)</f>
        <v>13.253797787335325</v>
      </c>
      <c r="CY15" s="1506">
        <f ca="1">IF(CY$8=1,IP_Schedule!$J$71*IP_Schedule!$G$71/12*(1+CY$136),(1+CY$136)*CX15)</f>
        <v>13.281098440730839</v>
      </c>
      <c r="CZ15" s="1506">
        <f ca="1">IF(CZ$8=1,IP_Schedule!$J$71*IP_Schedule!$G$71/12*(1+CZ$136),(1+CZ$136)*CY15)</f>
        <v>13.308455329002408</v>
      </c>
      <c r="DA15" s="1506">
        <f ca="1">IF(DA$8=1,IP_Schedule!$J$71*IP_Schedule!$G$71/12*(1+DA$136),(1+DA$136)*CZ15)</f>
        <v>13.335868567984669</v>
      </c>
      <c r="DB15" s="1506">
        <f ca="1">IF(DB$8=1,IP_Schedule!$J$71*IP_Schedule!$G$71/12*(1+DB$136),(1+DB$136)*DA15)</f>
        <v>13.363338273750859</v>
      </c>
      <c r="DC15" s="1506">
        <f ca="1">IF(DC$8=1,IP_Schedule!$J$71*IP_Schedule!$G$71/12*(1+DC$136),(1+DC$136)*DB15)</f>
        <v>13.390864562613309</v>
      </c>
      <c r="DD15" s="1506">
        <f ca="1">IF(DD$8=1,IP_Schedule!$J$71*IP_Schedule!$G$71/12*(1+DD$136),(1+DD$136)*DC15)</f>
        <v>13.418447551123933</v>
      </c>
      <c r="DE15" s="1506">
        <f ca="1">IF(DE$8=1,IP_Schedule!$J$71*IP_Schedule!$G$71/12*(1+DE$136),(1+DE$136)*DD15)</f>
        <v>13.44608735607472</v>
      </c>
      <c r="DF15" s="1506">
        <f ca="1">IF(DF$8=1,IP_Schedule!$J$71*IP_Schedule!$G$71/12*(1+DF$136),(1+DF$136)*DE15)</f>
        <v>13.473784094498237</v>
      </c>
      <c r="DG15" s="1506">
        <f ca="1">IF(DG$8=1,IP_Schedule!$J$71*IP_Schedule!$G$71/12*(1+DG$136),(1+DG$136)*DF15)</f>
        <v>13.501537883668115</v>
      </c>
      <c r="DH15" s="1506">
        <f ca="1">IF(DH$8=1,IP_Schedule!$J$71*IP_Schedule!$G$71/12*(1+DH$136),(1+DH$136)*DG15)</f>
        <v>13.529348841099551</v>
      </c>
      <c r="DI15" s="1506">
        <f ca="1">IF(DI$8=1,IP_Schedule!$J$71*IP_Schedule!$G$71/12*(1+DI$136),(1+DI$136)*DH15)</f>
        <v>13.557217084549803</v>
      </c>
      <c r="DJ15" s="1506">
        <f ca="1">IF(DJ$8=1,IP_Schedule!$J$71*IP_Schedule!$G$71/12*(1+DJ$136),(1+DJ$136)*DI15)</f>
        <v>13.58514273201869</v>
      </c>
      <c r="DK15" s="1506">
        <f ca="1">IF(DK$8=1,IP_Schedule!$J$71*IP_Schedule!$G$71/12*(1+DK$136),(1+DK$136)*DJ15)</f>
        <v>13.613125901749093</v>
      </c>
      <c r="DL15" s="1506">
        <f ca="1">IF(DL$8=1,IP_Schedule!$J$71*IP_Schedule!$G$71/12*(1+DL$136),(1+DL$136)*DK15)</f>
        <v>13.641166712227452</v>
      </c>
      <c r="DM15" s="1506">
        <f ca="1">IF(DM$8=1,IP_Schedule!$J$71*IP_Schedule!$G$71/12*(1+DM$136),(1+DM$136)*DL15)</f>
        <v>13.66926528218427</v>
      </c>
      <c r="DN15" s="1506">
        <f ca="1">IF(DN$8=1,IP_Schedule!$J$71*IP_Schedule!$G$71/12*(1+DN$136),(1+DN$136)*DM15)</f>
        <v>13.697421730594614</v>
      </c>
      <c r="DO15" s="1506">
        <f ca="1">IF(DO$8=1,IP_Schedule!$J$71*IP_Schedule!$G$71/12*(1+DO$136),(1+DO$136)*DN15)</f>
        <v>13.725636176678625</v>
      </c>
      <c r="DP15" s="1506">
        <f ca="1">IF(DP$8=1,IP_Schedule!$J$71*IP_Schedule!$G$71/12*(1+DP$136),(1+DP$136)*DO15)</f>
        <v>13.753908739902014</v>
      </c>
      <c r="DQ15" s="1506">
        <f ca="1">IF(DQ$8=1,IP_Schedule!$J$71*IP_Schedule!$G$71/12*(1+DQ$136),(1+DQ$136)*DP15)</f>
        <v>13.782239539976571</v>
      </c>
      <c r="DR15" s="1506">
        <f ca="1">IF(DR$8=1,IP_Schedule!$J$71*IP_Schedule!$G$71/12*(1+DR$136),(1+DR$136)*DQ15)</f>
        <v>13.810628696860675</v>
      </c>
      <c r="DS15" s="1506">
        <f ca="1">IF(DS$8=1,IP_Schedule!$J$71*IP_Schedule!$G$71/12*(1+DS$136),(1+DS$136)*DR15)</f>
        <v>13.8390763307598</v>
      </c>
      <c r="DT15" s="1506">
        <f ca="1">IF(DT$8=1,IP_Schedule!$J$71*IP_Schedule!$G$71/12*(1+DT$136),(1+DT$136)*DS15)</f>
        <v>13.867582562127021</v>
      </c>
      <c r="DU15" s="1506">
        <f ca="1">IF(DU$8=1,IP_Schedule!$J$71*IP_Schedule!$G$71/12*(1+DU$136),(1+DU$136)*DT15)</f>
        <v>13.896147511663528</v>
      </c>
      <c r="DV15" s="1506">
        <f ca="1">IF(DV$8=1,IP_Schedule!$J$71*IP_Schedule!$G$71/12*(1+DV$136),(1+DV$136)*DU15)</f>
        <v>13.924771300319138</v>
      </c>
      <c r="DW15" s="1506">
        <f ca="1">IF(DW$8=1,IP_Schedule!$J$71*IP_Schedule!$G$71/12*(1+DW$136),(1+DW$136)*DV15)</f>
        <v>13.953454049292802</v>
      </c>
      <c r="DX15" s="1506">
        <f ca="1">IF(DX$8=1,IP_Schedule!$J$71*IP_Schedule!$G$71/12*(1+DX$136),(1+DX$136)*DW15)</f>
        <v>13.982195880033119</v>
      </c>
      <c r="DY15" s="1506">
        <f ca="1">IF(DY$8=1,IP_Schedule!$J$71*IP_Schedule!$G$71/12*(1+DY$136),(1+DY$136)*DX15)</f>
        <v>14.010996914238858</v>
      </c>
      <c r="DZ15" s="1506">
        <f ca="1">IF(DZ$8=1,IP_Schedule!$J$71*IP_Schedule!$G$71/12*(1+DZ$136),(1+DZ$136)*DY15)</f>
        <v>14.039857273859461</v>
      </c>
      <c r="EA15" s="1506">
        <f ca="1">IF(EA$8=1,IP_Schedule!$J$71*IP_Schedule!$G$71/12*(1+EA$136),(1+EA$136)*DZ15)</f>
        <v>14.068777081095572</v>
      </c>
      <c r="EB15" s="1506">
        <f ca="1">IF(EB$8=1,IP_Schedule!$J$71*IP_Schedule!$G$71/12*(1+EB$136),(1+EB$136)*EA15)</f>
        <v>14.097756458399544</v>
      </c>
      <c r="EC15" s="1506">
        <f ca="1">IF(EC$8=1,IP_Schedule!$J$71*IP_Schedule!$G$71/12*(1+EC$136),(1+EC$136)*EB15)</f>
        <v>14.126795528475965</v>
      </c>
      <c r="ED15" s="1506">
        <f ca="1">IF(ED$8=1,IP_Schedule!$J$71*IP_Schedule!$G$71/12*(1+ED$136),(1+ED$136)*EC15)</f>
        <v>14.155894414282171</v>
      </c>
      <c r="EE15" s="1506">
        <f ca="1">IF(EE$8=1,IP_Schedule!$J$71*IP_Schedule!$G$71/12*(1+EE$136),(1+EE$136)*ED15)</f>
        <v>14.185053239028774</v>
      </c>
      <c r="EF15" s="1506">
        <f ca="1">IF(EF$8=1,IP_Schedule!$J$71*IP_Schedule!$G$71/12*(1+EF$136),(1+EF$136)*EE15)</f>
        <v>14.214272126180175</v>
      </c>
      <c r="EG15" s="1506">
        <f ca="1">IF(EG$8=1,IP_Schedule!$J$71*IP_Schedule!$G$71/12*(1+EG$136),(1+EG$136)*EF15)</f>
        <v>14.243551199455096</v>
      </c>
      <c r="EH15" s="1506">
        <f ca="1">IF(EH$8=1,IP_Schedule!$J$71*IP_Schedule!$G$71/12*(1+EH$136),(1+EH$136)*EG15)</f>
        <v>14.272890582827095</v>
      </c>
      <c r="EI15" s="1506">
        <f ca="1">IF(EI$8=1,IP_Schedule!$J$71*IP_Schedule!$G$71/12*(1+EI$136),(1+EI$136)*EH15)</f>
        <v>14.302290400525099</v>
      </c>
      <c r="EJ15" s="1506">
        <f ca="1">IF(EJ$8=1,IP_Schedule!$J$71*IP_Schedule!$G$71/12*(1+EJ$136),(1+EJ$136)*EI15)</f>
        <v>14.331750777033923</v>
      </c>
      <c r="EK15" s="1506">
        <f ca="1">IF(EK$8=1,IP_Schedule!$J$71*IP_Schedule!$G$71/12*(1+EK$136),(1+EK$136)*EJ15)</f>
        <v>14.361271837094804</v>
      </c>
      <c r="EL15" s="1506">
        <f ca="1">IF(EL$8=1,IP_Schedule!$J$71*IP_Schedule!$G$71/12*(1+EL$136),(1+EL$136)*EK15)</f>
        <v>14.390853705705924</v>
      </c>
      <c r="EM15" s="1506">
        <f ca="1">IF(EM$8=1,IP_Schedule!$J$71*IP_Schedule!$G$71/12*(1+EM$136),(1+EM$136)*EL15)</f>
        <v>14.420496508122937</v>
      </c>
      <c r="EN15" s="1506">
        <f ca="1">IF(EN$8=1,IP_Schedule!$J$71*IP_Schedule!$G$71/12*(1+EN$136),(1+EN$136)*EM15)</f>
        <v>14.450200369859509</v>
      </c>
      <c r="EO15" s="1506">
        <f ca="1">IF(EO$8=1,IP_Schedule!$J$71*IP_Schedule!$G$71/12*(1+EO$136),(1+EO$136)*EN15)</f>
        <v>14.47996541668784</v>
      </c>
      <c r="EP15" s="1506">
        <f ca="1">IF(EP$8=1,IP_Schedule!$J$71*IP_Schedule!$G$71/12*(1+EP$136),(1+EP$136)*EO15)</f>
        <v>14.509791774639202</v>
      </c>
      <c r="EQ15" s="1506">
        <f ca="1">IF(EQ$8=1,IP_Schedule!$J$71*IP_Schedule!$G$71/12*(1+EQ$136),(1+EQ$136)*EP15)</f>
        <v>14.53967957000447</v>
      </c>
      <c r="ER15" s="1506">
        <f ca="1">IF(ER$8=1,IP_Schedule!$J$71*IP_Schedule!$G$71/12*(1+ER$136),(1+ER$136)*EQ15)</f>
        <v>14.569628929334657</v>
      </c>
      <c r="ES15" s="1506">
        <f ca="1">IF(ES$8=1,IP_Schedule!$J$71*IP_Schedule!$G$71/12*(1+ES$136),(1+ES$136)*ER15)</f>
        <v>14.59963997944145</v>
      </c>
    </row>
    <row r="16" spans="1:256" s="1512" customFormat="1">
      <c r="A16" s="13"/>
      <c r="B16" s="331" t="s">
        <v>515</v>
      </c>
      <c r="C16" s="13"/>
      <c r="D16" s="469"/>
      <c r="E16" s="1506">
        <f ca="1">MAX(E15-E17,0)</f>
        <v>8.3504986355820225</v>
      </c>
      <c r="F16" s="1506">
        <f t="shared" ref="F16:BQ16" ca="1" si="15">MAX(F15-F17,0)</f>
        <v>8.3676992955428666</v>
      </c>
      <c r="G16" s="1506">
        <f t="shared" ca="1" si="15"/>
        <v>8.3849353860469638</v>
      </c>
      <c r="H16" s="1506">
        <f t="shared" ca="1" si="15"/>
        <v>8.402206980075432</v>
      </c>
      <c r="I16" s="1506">
        <f t="shared" ca="1" si="15"/>
        <v>8.4195141507597171</v>
      </c>
      <c r="J16" s="1506">
        <f t="shared" ca="1" si="15"/>
        <v>8.4368569713819053</v>
      </c>
      <c r="K16" s="1506">
        <f t="shared" ca="1" si="15"/>
        <v>8.4542355153750339</v>
      </c>
      <c r="L16" s="1506">
        <f t="shared" ca="1" si="15"/>
        <v>8.4716498563233955</v>
      </c>
      <c r="M16" s="1506">
        <f t="shared" ca="1" si="15"/>
        <v>8.489100067962859</v>
      </c>
      <c r="N16" s="1506">
        <f t="shared" ca="1" si="15"/>
        <v>8.5065862241811718</v>
      </c>
      <c r="O16" s="1506">
        <f t="shared" ca="1" si="15"/>
        <v>8.5241083990182851</v>
      </c>
      <c r="P16" s="1506">
        <f t="shared" ca="1" si="15"/>
        <v>8.5416666666666554</v>
      </c>
      <c r="Q16" s="1506">
        <f t="shared" ca="1" si="15"/>
        <v>8.5592611014715629</v>
      </c>
      <c r="R16" s="1506">
        <f t="shared" ca="1" si="15"/>
        <v>8.5768917779314293</v>
      </c>
      <c r="S16" s="1505">
        <f t="shared" ca="1" si="15"/>
        <v>8.5945587706981268</v>
      </c>
      <c r="T16" s="1505">
        <f t="shared" ca="1" si="15"/>
        <v>8.612262154577305</v>
      </c>
      <c r="U16" s="1505">
        <f t="shared" ca="1" si="15"/>
        <v>8.6300020045286985</v>
      </c>
      <c r="V16" s="1505">
        <f t="shared" ca="1" si="15"/>
        <v>8.6477783956664425</v>
      </c>
      <c r="W16" s="1505">
        <f t="shared" ca="1" si="15"/>
        <v>8.6655914032593984</v>
      </c>
      <c r="X16" s="1505">
        <f t="shared" ca="1" si="15"/>
        <v>8.6834411027314697</v>
      </c>
      <c r="Y16" s="1505">
        <f t="shared" ca="1" si="15"/>
        <v>8.7013275696619203</v>
      </c>
      <c r="Z16" s="1505">
        <f t="shared" ca="1" si="15"/>
        <v>8.7192508797856902</v>
      </c>
      <c r="AA16" s="1505">
        <f t="shared" ca="1" si="15"/>
        <v>8.7372111089937317</v>
      </c>
      <c r="AB16" s="1505">
        <f t="shared" ca="1" si="15"/>
        <v>8.7552083333333091</v>
      </c>
      <c r="AC16" s="1505">
        <f t="shared" ca="1" si="15"/>
        <v>8.7732426290083385</v>
      </c>
      <c r="AD16" s="1505">
        <f t="shared" ca="1" si="15"/>
        <v>8.7913140723797003</v>
      </c>
      <c r="AE16" s="1505">
        <f t="shared" ca="1" si="15"/>
        <v>8.8094227399655658</v>
      </c>
      <c r="AF16" s="1505">
        <f t="shared" ca="1" si="15"/>
        <v>8.8275687084417243</v>
      </c>
      <c r="AG16" s="1505">
        <f t="shared" ca="1" si="15"/>
        <v>8.8457520546418991</v>
      </c>
      <c r="AH16" s="1505">
        <f t="shared" ca="1" si="15"/>
        <v>8.8639728555580888</v>
      </c>
      <c r="AI16" s="1505">
        <f t="shared" ca="1" si="15"/>
        <v>8.8822311883408673</v>
      </c>
      <c r="AJ16" s="1505">
        <f t="shared" ca="1" si="15"/>
        <v>8.9005271302997393</v>
      </c>
      <c r="AK16" s="1505">
        <f t="shared" ca="1" si="15"/>
        <v>8.9188607589034508</v>
      </c>
      <c r="AL16" s="1505">
        <f t="shared" ca="1" si="15"/>
        <v>8.9372321517803179</v>
      </c>
      <c r="AM16" s="1505">
        <f t="shared" ca="1" si="15"/>
        <v>8.9556413867185594</v>
      </c>
      <c r="AN16" s="1505">
        <f t="shared" ca="1" si="15"/>
        <v>8.9740885416666281</v>
      </c>
      <c r="AO16" s="1505">
        <f t="shared" ca="1" si="15"/>
        <v>8.9925736947335331</v>
      </c>
      <c r="AP16" s="1505">
        <f t="shared" ca="1" si="15"/>
        <v>9.0110969241891805</v>
      </c>
      <c r="AQ16" s="1505">
        <f t="shared" ca="1" si="15"/>
        <v>9.0296583084646933</v>
      </c>
      <c r="AR16" s="1505">
        <f t="shared" ca="1" si="15"/>
        <v>9.0482579261527576</v>
      </c>
      <c r="AS16" s="1505">
        <f t="shared" ca="1" si="15"/>
        <v>9.0668958560079371</v>
      </c>
      <c r="AT16" s="1505">
        <f t="shared" ca="1" si="15"/>
        <v>9.0855721769470286</v>
      </c>
      <c r="AU16" s="1505">
        <f t="shared" ca="1" si="15"/>
        <v>9.1042869680493776</v>
      </c>
      <c r="AV16" s="1505">
        <f t="shared" ca="1" si="15"/>
        <v>9.123040308557222</v>
      </c>
      <c r="AW16" s="1505">
        <f t="shared" ca="1" si="15"/>
        <v>9.141832277876027</v>
      </c>
      <c r="AX16" s="1505">
        <f t="shared" ca="1" si="15"/>
        <v>9.160662955574816</v>
      </c>
      <c r="AY16" s="1505">
        <f t="shared" ca="1" si="15"/>
        <v>9.1795324213865133</v>
      </c>
      <c r="AZ16" s="1505">
        <f t="shared" ca="1" si="15"/>
        <v>9.1984407552082832</v>
      </c>
      <c r="BA16" s="1505">
        <f t="shared" ca="1" si="15"/>
        <v>9.2173880371018608</v>
      </c>
      <c r="BB16" s="1505">
        <f t="shared" ca="1" si="15"/>
        <v>9.2363743472938982</v>
      </c>
      <c r="BC16" s="1505">
        <f t="shared" ca="1" si="15"/>
        <v>9.2553997661762981</v>
      </c>
      <c r="BD16" s="1505">
        <f t="shared" ca="1" si="15"/>
        <v>9.2744643743065627</v>
      </c>
      <c r="BE16" s="1505">
        <f t="shared" ca="1" si="15"/>
        <v>9.2935682524081233</v>
      </c>
      <c r="BF16" s="1505">
        <f t="shared" ca="1" si="15"/>
        <v>9.312711481370691</v>
      </c>
      <c r="BG16" s="1505">
        <f t="shared" ca="1" si="15"/>
        <v>9.3318941422506008</v>
      </c>
      <c r="BH16" s="1505">
        <f t="shared" ca="1" si="15"/>
        <v>9.3511163162711419</v>
      </c>
      <c r="BI16" s="1505">
        <f t="shared" ca="1" si="15"/>
        <v>9.3703780848229155</v>
      </c>
      <c r="BJ16" s="1505">
        <f t="shared" ca="1" si="15"/>
        <v>9.3896795294641731</v>
      </c>
      <c r="BK16" s="1505">
        <f t="shared" ca="1" si="15"/>
        <v>9.4090207319211636</v>
      </c>
      <c r="BL16" s="1505">
        <f t="shared" ca="1" si="15"/>
        <v>9.428401774088476</v>
      </c>
      <c r="BM16" s="1505">
        <f t="shared" ca="1" si="15"/>
        <v>9.4478227380293927</v>
      </c>
      <c r="BN16" s="1505">
        <f t="shared" ca="1" si="15"/>
        <v>9.4672837059762305</v>
      </c>
      <c r="BO16" s="1505">
        <f t="shared" ca="1" si="15"/>
        <v>9.486784760330691</v>
      </c>
      <c r="BP16" s="1505">
        <f t="shared" ca="1" si="15"/>
        <v>9.5063259836642118</v>
      </c>
      <c r="BQ16" s="1505">
        <f t="shared" ca="1" si="15"/>
        <v>9.5259074587183115</v>
      </c>
      <c r="BR16" s="1505">
        <f t="shared" ref="BR16:EC16" ca="1" si="16">MAX(BR15-BR17,0)</f>
        <v>9.5455292684049446</v>
      </c>
      <c r="BS16" s="1505">
        <f t="shared" ca="1" si="16"/>
        <v>9.565191495806852</v>
      </c>
      <c r="BT16" s="1505">
        <f t="shared" ca="1" si="16"/>
        <v>9.5848942241779049</v>
      </c>
      <c r="BU16" s="1505">
        <f t="shared" ca="1" si="16"/>
        <v>9.6046375369434731</v>
      </c>
      <c r="BV16" s="1505">
        <f t="shared" ca="1" si="16"/>
        <v>9.6244215177007604</v>
      </c>
      <c r="BW16" s="1505">
        <f t="shared" ca="1" si="16"/>
        <v>9.6442462502191759</v>
      </c>
      <c r="BX16" s="1505">
        <f t="shared" ca="1" si="16"/>
        <v>9.6641118184406718</v>
      </c>
      <c r="BY16" s="1505">
        <f t="shared" ca="1" si="16"/>
        <v>9.6840183064801124</v>
      </c>
      <c r="BZ16" s="1505">
        <f t="shared" ca="1" si="16"/>
        <v>9.7039657986256209</v>
      </c>
      <c r="CA16" s="1505">
        <f t="shared" ca="1" si="16"/>
        <v>9.7239543793389434</v>
      </c>
      <c r="CB16" s="1505">
        <f t="shared" ca="1" si="16"/>
        <v>9.7439841332558021</v>
      </c>
      <c r="CC16" s="1505">
        <f t="shared" ca="1" si="16"/>
        <v>9.7640551451862549</v>
      </c>
      <c r="CD16" s="1505">
        <f t="shared" ca="1" si="16"/>
        <v>9.7841675001150552</v>
      </c>
      <c r="CE16" s="1505">
        <f t="shared" ca="1" si="16"/>
        <v>9.8043212832020092</v>
      </c>
      <c r="CF16" s="1505">
        <f t="shared" ca="1" si="16"/>
        <v>9.8245165797823404</v>
      </c>
      <c r="CG16" s="1505">
        <f t="shared" ca="1" si="16"/>
        <v>9.8447534753670478</v>
      </c>
      <c r="CH16" s="1505">
        <f t="shared" ca="1" si="16"/>
        <v>9.8650320556432689</v>
      </c>
      <c r="CI16" s="1505">
        <f t="shared" ca="1" si="16"/>
        <v>9.8853524064746452</v>
      </c>
      <c r="CJ16" s="1505">
        <f t="shared" ca="1" si="16"/>
        <v>9.9057146139016794</v>
      </c>
      <c r="CK16" s="1505">
        <f t="shared" ca="1" si="16"/>
        <v>9.9261187641421067</v>
      </c>
      <c r="CL16" s="1505">
        <f t="shared" ca="1" si="16"/>
        <v>9.9465649435912518</v>
      </c>
      <c r="CM16" s="1505">
        <f t="shared" ca="1" si="16"/>
        <v>9.9670532388224071</v>
      </c>
      <c r="CN16" s="1505">
        <f t="shared" ca="1" si="16"/>
        <v>9.9875837365871867</v>
      </c>
      <c r="CO16" s="1505">
        <f t="shared" ca="1" si="16"/>
        <v>10.0081565238159</v>
      </c>
      <c r="CP16" s="1505">
        <f t="shared" ca="1" si="16"/>
        <v>10.028771687617919</v>
      </c>
      <c r="CQ16" s="1505">
        <f t="shared" ca="1" si="16"/>
        <v>10.049429315282048</v>
      </c>
      <c r="CR16" s="1505">
        <f t="shared" ca="1" si="16"/>
        <v>10.070129494276888</v>
      </c>
      <c r="CS16" s="1505">
        <f t="shared" ca="1" si="16"/>
        <v>10.090872312251213</v>
      </c>
      <c r="CT16" s="1505">
        <f t="shared" ca="1" si="16"/>
        <v>10.111657857034338</v>
      </c>
      <c r="CU16" s="1505">
        <f t="shared" ca="1" si="16"/>
        <v>10.132486216636499</v>
      </c>
      <c r="CV16" s="1505">
        <f t="shared" ca="1" si="16"/>
        <v>10.153357479249207</v>
      </c>
      <c r="CW16" s="1505">
        <f t="shared" ca="1" si="16"/>
        <v>10.174271733245643</v>
      </c>
      <c r="CX16" s="1505">
        <f t="shared" ca="1" si="16"/>
        <v>10.195229067181019</v>
      </c>
      <c r="CY16" s="1505">
        <f t="shared" ca="1" si="16"/>
        <v>10.216229569792954</v>
      </c>
      <c r="CZ16" s="1505">
        <f t="shared" ca="1" si="16"/>
        <v>10.237273330001853</v>
      </c>
      <c r="DA16" s="1505">
        <f t="shared" ca="1" si="16"/>
        <v>10.258360436911284</v>
      </c>
      <c r="DB16" s="1505">
        <f t="shared" ca="1" si="16"/>
        <v>10.279490979808354</v>
      </c>
      <c r="DC16" s="1505">
        <f t="shared" ca="1" si="16"/>
        <v>10.300665048164085</v>
      </c>
      <c r="DD16" s="1505">
        <f t="shared" ca="1" si="16"/>
        <v>10.321882731633796</v>
      </c>
      <c r="DE16" s="1505">
        <f t="shared" ca="1" si="16"/>
        <v>10.343144120057477</v>
      </c>
      <c r="DF16" s="1505">
        <f t="shared" ca="1" si="16"/>
        <v>10.364449303460184</v>
      </c>
      <c r="DG16" s="1505">
        <f t="shared" ca="1" si="16"/>
        <v>10.385798372052397</v>
      </c>
      <c r="DH16" s="1505">
        <f t="shared" ca="1" si="16"/>
        <v>10.407191416230425</v>
      </c>
      <c r="DI16" s="1505">
        <f t="shared" ca="1" si="16"/>
        <v>10.428628526576773</v>
      </c>
      <c r="DJ16" s="1505">
        <f t="shared" ca="1" si="16"/>
        <v>10.450109793860531</v>
      </c>
      <c r="DK16" s="1505">
        <f t="shared" ca="1" si="16"/>
        <v>10.471635309037765</v>
      </c>
      <c r="DL16" s="1505">
        <f t="shared" ca="1" si="16"/>
        <v>10.493205163251886</v>
      </c>
      <c r="DM16" s="1505">
        <f t="shared" ca="1" si="16"/>
        <v>10.514819447834054</v>
      </c>
      <c r="DN16" s="1505">
        <f t="shared" ca="1" si="16"/>
        <v>10.53647825430355</v>
      </c>
      <c r="DO16" s="1505">
        <f t="shared" ca="1" si="16"/>
        <v>10.558181674368173</v>
      </c>
      <c r="DP16" s="1505">
        <f t="shared" ca="1" si="16"/>
        <v>10.579929799924628</v>
      </c>
      <c r="DQ16" s="1505">
        <f t="shared" ca="1" si="16"/>
        <v>10.6017227230589</v>
      </c>
      <c r="DR16" s="1505">
        <f t="shared" ca="1" si="16"/>
        <v>10.623560536046673</v>
      </c>
      <c r="DS16" s="1505">
        <f t="shared" ca="1" si="16"/>
        <v>10.645443331353693</v>
      </c>
      <c r="DT16" s="1505">
        <f t="shared" ca="1" si="16"/>
        <v>10.66737120163617</v>
      </c>
      <c r="DU16" s="1505">
        <f t="shared" ca="1" si="16"/>
        <v>10.689344239741176</v>
      </c>
      <c r="DV16" s="1505">
        <f t="shared" ca="1" si="16"/>
        <v>10.71136253870703</v>
      </c>
      <c r="DW16" s="1505">
        <f t="shared" ca="1" si="16"/>
        <v>10.733426191763694</v>
      </c>
      <c r="DX16" s="1505">
        <f t="shared" ca="1" si="16"/>
        <v>10.755535292333169</v>
      </c>
      <c r="DY16" s="1505">
        <f t="shared" ca="1" si="16"/>
        <v>10.777689934029892</v>
      </c>
      <c r="DZ16" s="1505">
        <f t="shared" ca="1" si="16"/>
        <v>10.799890210661125</v>
      </c>
      <c r="EA16" s="1505">
        <f t="shared" ca="1" si="16"/>
        <v>10.822136216227364</v>
      </c>
      <c r="EB16" s="1505">
        <f t="shared" ca="1" si="16"/>
        <v>10.844428044922727</v>
      </c>
      <c r="EC16" s="1505">
        <f t="shared" ca="1" si="16"/>
        <v>10.866765791135357</v>
      </c>
      <c r="ED16" s="1505">
        <f t="shared" ref="ED16:ES16" ca="1" si="17">MAX(ED15-ED17,0)</f>
        <v>10.889149549447824</v>
      </c>
      <c r="EE16" s="1505">
        <f t="shared" ca="1" si="17"/>
        <v>10.911579414637519</v>
      </c>
      <c r="EF16" s="1505">
        <f t="shared" ca="1" si="17"/>
        <v>10.934055481677058</v>
      </c>
      <c r="EG16" s="1505">
        <f t="shared" ca="1" si="17"/>
        <v>10.956577845734689</v>
      </c>
      <c r="EH16" s="1505">
        <f t="shared" ca="1" si="17"/>
        <v>10.979146602174689</v>
      </c>
      <c r="EI16" s="1505">
        <f t="shared" ca="1" si="17"/>
        <v>11.001761846557768</v>
      </c>
      <c r="EJ16" s="1505">
        <f t="shared" ca="1" si="17"/>
        <v>11.024423674641479</v>
      </c>
      <c r="EK16" s="1505">
        <f t="shared" ca="1" si="17"/>
        <v>11.047132182380619</v>
      </c>
      <c r="EL16" s="1505">
        <f t="shared" ca="1" si="17"/>
        <v>11.069887465927632</v>
      </c>
      <c r="EM16" s="1505">
        <f t="shared" ca="1" si="17"/>
        <v>11.092689621633028</v>
      </c>
      <c r="EN16" s="1505">
        <f t="shared" ca="1" si="17"/>
        <v>11.115538746045775</v>
      </c>
      <c r="EO16" s="1505">
        <f t="shared" ca="1" si="17"/>
        <v>11.138434935913722</v>
      </c>
      <c r="EP16" s="1505">
        <f t="shared" ca="1" si="17"/>
        <v>11.161378288184</v>
      </c>
      <c r="EQ16" s="1505">
        <f t="shared" ca="1" si="17"/>
        <v>11.184368900003438</v>
      </c>
      <c r="ER16" s="1505">
        <f t="shared" ca="1" si="17"/>
        <v>11.207406868718966</v>
      </c>
      <c r="ES16" s="1505">
        <f t="shared" ca="1" si="17"/>
        <v>11.230492291878038</v>
      </c>
    </row>
    <row r="17" spans="1:256" s="1512" customFormat="1">
      <c r="A17"/>
      <c r="B17" s="325" t="s">
        <v>516</v>
      </c>
      <c r="C17" s="13"/>
      <c r="D17" s="469"/>
      <c r="E17" s="1506">
        <f t="shared" ref="E17:AJ17" ca="1" si="18">IF(NLA=0, E236, (E236/NLA)*$D$31)</f>
        <v>2.5051495906746069</v>
      </c>
      <c r="F17" s="1506">
        <f t="shared" ca="1" si="18"/>
        <v>2.5103097886628603</v>
      </c>
      <c r="G17" s="1506">
        <f t="shared" ca="1" si="18"/>
        <v>2.5154806158140892</v>
      </c>
      <c r="H17" s="1506">
        <f t="shared" ca="1" si="18"/>
        <v>2.5206620940226294</v>
      </c>
      <c r="I17" s="1506">
        <f t="shared" ca="1" si="18"/>
        <v>2.5258542452279151</v>
      </c>
      <c r="J17" s="1506">
        <f t="shared" ca="1" si="18"/>
        <v>2.531057091414572</v>
      </c>
      <c r="K17" s="1506">
        <f t="shared" ca="1" si="18"/>
        <v>2.5362706546125104</v>
      </c>
      <c r="L17" s="1506">
        <f t="shared" ca="1" si="18"/>
        <v>2.5414949568970191</v>
      </c>
      <c r="M17" s="1506">
        <f t="shared" ca="1" si="18"/>
        <v>2.5467300203888579</v>
      </c>
      <c r="N17" s="1506">
        <f t="shared" ca="1" si="18"/>
        <v>2.551975867254352</v>
      </c>
      <c r="O17" s="1506">
        <f t="shared" ca="1" si="18"/>
        <v>2.5572325197054857</v>
      </c>
      <c r="P17" s="1506">
        <f t="shared" ca="1" si="18"/>
        <v>2.5624999999999964</v>
      </c>
      <c r="Q17" s="1506">
        <f t="shared" ca="1" si="18"/>
        <v>2.5677783304414685</v>
      </c>
      <c r="R17" s="1506">
        <f t="shared" ca="1" si="18"/>
        <v>2.5730675333794282</v>
      </c>
      <c r="S17" s="1506">
        <f t="shared" ca="1" si="18"/>
        <v>2.5783676312094381</v>
      </c>
      <c r="T17" s="1506">
        <f t="shared" ca="1" si="18"/>
        <v>2.5836786463731918</v>
      </c>
      <c r="U17" s="1506">
        <f t="shared" ca="1" si="18"/>
        <v>2.5890006013586095</v>
      </c>
      <c r="V17" s="1506">
        <f t="shared" ca="1" si="18"/>
        <v>2.5943335186999326</v>
      </c>
      <c r="W17" s="1506">
        <f t="shared" ca="1" si="18"/>
        <v>2.5996774209778195</v>
      </c>
      <c r="X17" s="1506">
        <f t="shared" ca="1" si="18"/>
        <v>2.6050323308194407</v>
      </c>
      <c r="Y17" s="1506">
        <f t="shared" ca="1" si="18"/>
        <v>2.6103982708985756</v>
      </c>
      <c r="Z17" s="1506">
        <f t="shared" ca="1" si="18"/>
        <v>2.6157752639357073</v>
      </c>
      <c r="AA17" s="1506">
        <f t="shared" ca="1" si="18"/>
        <v>2.6211633326981194</v>
      </c>
      <c r="AB17" s="1506">
        <f t="shared" ca="1" si="18"/>
        <v>2.6265624999999928</v>
      </c>
      <c r="AC17" s="1506">
        <f t="shared" ca="1" si="18"/>
        <v>2.6319727887025017</v>
      </c>
      <c r="AD17" s="1506">
        <f t="shared" ca="1" si="18"/>
        <v>2.6373942217139104</v>
      </c>
      <c r="AE17" s="1506">
        <f t="shared" ca="1" si="18"/>
        <v>2.6428268219896704</v>
      </c>
      <c r="AF17" s="1506">
        <f t="shared" ca="1" si="18"/>
        <v>2.6482706125325182</v>
      </c>
      <c r="AG17" s="1506">
        <f t="shared" ca="1" si="18"/>
        <v>2.6537256163925713</v>
      </c>
      <c r="AH17" s="1506">
        <f t="shared" ca="1" si="18"/>
        <v>2.6591918566674275</v>
      </c>
      <c r="AI17" s="1506">
        <f t="shared" ca="1" si="18"/>
        <v>2.6646693565022614</v>
      </c>
      <c r="AJ17" s="1506">
        <f t="shared" ca="1" si="18"/>
        <v>2.6701581390899234</v>
      </c>
      <c r="AK17" s="1506">
        <f t="shared" ref="AK17:BP17" ca="1" si="19">IF(NLA=0, AK236, (AK236/NLA)*$D$31)</f>
        <v>2.6756582276710366</v>
      </c>
      <c r="AL17" s="1506">
        <f t="shared" ca="1" si="19"/>
        <v>2.6811696455340965</v>
      </c>
      <c r="AM17" s="1506">
        <f t="shared" ca="1" si="19"/>
        <v>2.686692416015569</v>
      </c>
      <c r="AN17" s="1506">
        <f t="shared" ca="1" si="19"/>
        <v>2.692226562499989</v>
      </c>
      <c r="AO17" s="1506">
        <f t="shared" ca="1" si="19"/>
        <v>2.6977721084200605</v>
      </c>
      <c r="AP17" s="1506">
        <f t="shared" ca="1" si="19"/>
        <v>2.7033290772567544</v>
      </c>
      <c r="AQ17" s="1506">
        <f t="shared" ca="1" si="19"/>
        <v>2.7088974925394083</v>
      </c>
      <c r="AR17" s="1506">
        <f t="shared" ca="1" si="19"/>
        <v>2.7144773778458271</v>
      </c>
      <c r="AS17" s="1506">
        <f t="shared" ca="1" si="19"/>
        <v>2.7200687568023816</v>
      </c>
      <c r="AT17" s="1506">
        <f t="shared" ca="1" si="19"/>
        <v>2.7256716530841092</v>
      </c>
      <c r="AU17" s="1506">
        <f t="shared" ca="1" si="19"/>
        <v>2.7312860904148142</v>
      </c>
      <c r="AV17" s="1506">
        <f t="shared" ca="1" si="19"/>
        <v>2.7369120925671675</v>
      </c>
      <c r="AW17" s="1506">
        <f t="shared" ca="1" si="19"/>
        <v>2.7425496833628085</v>
      </c>
      <c r="AX17" s="1506">
        <f t="shared" ca="1" si="19"/>
        <v>2.7481988866724447</v>
      </c>
      <c r="AY17" s="1506">
        <f t="shared" ca="1" si="19"/>
        <v>2.7538597264159539</v>
      </c>
      <c r="AZ17" s="1506">
        <f t="shared" ca="1" si="19"/>
        <v>2.7595322265624849</v>
      </c>
      <c r="BA17" s="1506">
        <f t="shared" ca="1" si="19"/>
        <v>2.7652164111305582</v>
      </c>
      <c r="BB17" s="1506">
        <f t="shared" ca="1" si="19"/>
        <v>2.7709123041881694</v>
      </c>
      <c r="BC17" s="1506">
        <f t="shared" ca="1" si="19"/>
        <v>2.7766199298528895</v>
      </c>
      <c r="BD17" s="1506">
        <f t="shared" ca="1" si="19"/>
        <v>2.7823393122919686</v>
      </c>
      <c r="BE17" s="1506">
        <f t="shared" ca="1" si="19"/>
        <v>2.7880704757224368</v>
      </c>
      <c r="BF17" s="1506">
        <f t="shared" ca="1" si="19"/>
        <v>2.7938134444112075</v>
      </c>
      <c r="BG17" s="1506">
        <f t="shared" ca="1" si="19"/>
        <v>2.7995682426751798</v>
      </c>
      <c r="BH17" s="1506">
        <f t="shared" ca="1" si="19"/>
        <v>2.8053348948813421</v>
      </c>
      <c r="BI17" s="1506">
        <f t="shared" ca="1" si="19"/>
        <v>2.8111134254468744</v>
      </c>
      <c r="BJ17" s="1506">
        <f t="shared" ca="1" si="19"/>
        <v>2.8169038588392517</v>
      </c>
      <c r="BK17" s="1506">
        <f t="shared" ca="1" si="19"/>
        <v>2.8227062195763488</v>
      </c>
      <c r="BL17" s="1506">
        <f t="shared" ca="1" si="19"/>
        <v>2.828520532226543</v>
      </c>
      <c r="BM17" s="1506">
        <f t="shared" ca="1" si="19"/>
        <v>2.8343468214088183</v>
      </c>
      <c r="BN17" s="1506">
        <f t="shared" ca="1" si="19"/>
        <v>2.8401851117928696</v>
      </c>
      <c r="BO17" s="1506">
        <f t="shared" ca="1" si="19"/>
        <v>2.8460354280992077</v>
      </c>
      <c r="BP17" s="1506">
        <f t="shared" ca="1" si="19"/>
        <v>2.8518977950992639</v>
      </c>
      <c r="BQ17" s="1506">
        <f t="shared" ref="BQ17:CV17" ca="1" si="20">IF(NLA=0, BQ236, (BQ236/NLA)*$D$31)</f>
        <v>2.8577722376154937</v>
      </c>
      <c r="BR17" s="1506">
        <f t="shared" ca="1" si="20"/>
        <v>2.8636587805214839</v>
      </c>
      <c r="BS17" s="1506">
        <f t="shared" ca="1" si="20"/>
        <v>2.8695574487420559</v>
      </c>
      <c r="BT17" s="1506">
        <f t="shared" ca="1" si="20"/>
        <v>2.875468267253372</v>
      </c>
      <c r="BU17" s="1506">
        <f t="shared" ca="1" si="20"/>
        <v>2.8813912610830426</v>
      </c>
      <c r="BV17" s="1506">
        <f t="shared" ca="1" si="20"/>
        <v>2.8873264553102294</v>
      </c>
      <c r="BW17" s="1506">
        <f t="shared" ca="1" si="20"/>
        <v>2.8932738750657538</v>
      </c>
      <c r="BX17" s="1506">
        <f t="shared" ca="1" si="20"/>
        <v>2.8992335455322027</v>
      </c>
      <c r="BY17" s="1506">
        <f t="shared" ca="1" si="20"/>
        <v>2.9052054919440349</v>
      </c>
      <c r="BZ17" s="1506">
        <f t="shared" ca="1" si="20"/>
        <v>2.9111897395876873</v>
      </c>
      <c r="CA17" s="1506">
        <f t="shared" ca="1" si="20"/>
        <v>2.9171863138016842</v>
      </c>
      <c r="CB17" s="1506">
        <f t="shared" ca="1" si="20"/>
        <v>2.9231952399767418</v>
      </c>
      <c r="CC17" s="1506">
        <f t="shared" ca="1" si="20"/>
        <v>2.9292165435558775</v>
      </c>
      <c r="CD17" s="1506">
        <f t="shared" ca="1" si="20"/>
        <v>2.9352502500345174</v>
      </c>
      <c r="CE17" s="1506">
        <f t="shared" ca="1" si="20"/>
        <v>2.9412963849606033</v>
      </c>
      <c r="CF17" s="1506">
        <f t="shared" ca="1" si="20"/>
        <v>2.9473549739347025</v>
      </c>
      <c r="CG17" s="1506">
        <f t="shared" ca="1" si="20"/>
        <v>2.9534260426101144</v>
      </c>
      <c r="CH17" s="1506">
        <f t="shared" ca="1" si="20"/>
        <v>2.9595096166929808</v>
      </c>
      <c r="CI17" s="1506">
        <f t="shared" ca="1" si="20"/>
        <v>2.9656057219423935</v>
      </c>
      <c r="CJ17" s="1506">
        <f t="shared" ca="1" si="20"/>
        <v>2.9717143841705034</v>
      </c>
      <c r="CK17" s="1506">
        <f t="shared" ca="1" si="20"/>
        <v>2.9778356292426311</v>
      </c>
      <c r="CL17" s="1506">
        <f t="shared" ca="1" si="20"/>
        <v>2.9839694830773751</v>
      </c>
      <c r="CM17" s="1506">
        <f t="shared" ca="1" si="20"/>
        <v>2.9901159716467216</v>
      </c>
      <c r="CN17" s="1506">
        <f t="shared" ca="1" si="20"/>
        <v>2.9962751209761556</v>
      </c>
      <c r="CO17" s="1506">
        <f t="shared" ca="1" si="20"/>
        <v>3.0024469571447696</v>
      </c>
      <c r="CP17" s="1506">
        <f t="shared" ca="1" si="20"/>
        <v>3.0086315062853752</v>
      </c>
      <c r="CQ17" s="1506">
        <f t="shared" ca="1" si="20"/>
        <v>3.0148287945846133</v>
      </c>
      <c r="CR17" s="1506">
        <f t="shared" ca="1" si="20"/>
        <v>3.021038848283065</v>
      </c>
      <c r="CS17" s="1506">
        <f t="shared" ca="1" si="20"/>
        <v>3.0272616936753622</v>
      </c>
      <c r="CT17" s="1506">
        <f t="shared" ca="1" si="20"/>
        <v>3.0334973571103001</v>
      </c>
      <c r="CU17" s="1506">
        <f t="shared" ca="1" si="20"/>
        <v>3.0397458649909481</v>
      </c>
      <c r="CV17" s="1506">
        <f t="shared" ca="1" si="20"/>
        <v>3.0460072437747612</v>
      </c>
      <c r="CW17" s="1506">
        <f t="shared" ref="CW17:EB17" ca="1" si="21">IF(NLA=0, CW236, (CW236/NLA)*$D$31)</f>
        <v>3.0522815199736923</v>
      </c>
      <c r="CX17" s="1506">
        <f t="shared" ca="1" si="21"/>
        <v>3.0585687201543048</v>
      </c>
      <c r="CY17" s="1506">
        <f t="shared" ca="1" si="21"/>
        <v>3.0648688709378851</v>
      </c>
      <c r="CZ17" s="1506">
        <f t="shared" ca="1" si="21"/>
        <v>3.0711819990005549</v>
      </c>
      <c r="DA17" s="1506">
        <f t="shared" ca="1" si="21"/>
        <v>3.0775081310733845</v>
      </c>
      <c r="DB17" s="1506">
        <f t="shared" ca="1" si="21"/>
        <v>3.0838472939425055</v>
      </c>
      <c r="DC17" s="1506">
        <f t="shared" ca="1" si="21"/>
        <v>3.0901995144492247</v>
      </c>
      <c r="DD17" s="1506">
        <f t="shared" ca="1" si="21"/>
        <v>3.0965648194901378</v>
      </c>
      <c r="DE17" s="1506">
        <f t="shared" ca="1" si="21"/>
        <v>3.1029432360172429</v>
      </c>
      <c r="DF17" s="1506">
        <f t="shared" ca="1" si="21"/>
        <v>3.1093347910380542</v>
      </c>
      <c r="DG17" s="1506">
        <f t="shared" ca="1" si="21"/>
        <v>3.1157395116157183</v>
      </c>
      <c r="DH17" s="1506">
        <f t="shared" ca="1" si="21"/>
        <v>3.1221574248691266</v>
      </c>
      <c r="DI17" s="1506">
        <f t="shared" ca="1" si="21"/>
        <v>3.128588557973031</v>
      </c>
      <c r="DJ17" s="1506">
        <f t="shared" ca="1" si="21"/>
        <v>3.135032938158159</v>
      </c>
      <c r="DK17" s="1506">
        <f t="shared" ca="1" si="21"/>
        <v>3.141490592711329</v>
      </c>
      <c r="DL17" s="1506">
        <f t="shared" ca="1" si="21"/>
        <v>3.1479615489755655</v>
      </c>
      <c r="DM17" s="1506">
        <f t="shared" ca="1" si="21"/>
        <v>3.1544458343502155</v>
      </c>
      <c r="DN17" s="1506">
        <f t="shared" ca="1" si="21"/>
        <v>3.1609434762910644</v>
      </c>
      <c r="DO17" s="1506">
        <f t="shared" ca="1" si="21"/>
        <v>3.1674545023104517</v>
      </c>
      <c r="DP17" s="1506">
        <f t="shared" ca="1" si="21"/>
        <v>3.1739789399773874</v>
      </c>
      <c r="DQ17" s="1506">
        <f t="shared" ca="1" si="21"/>
        <v>3.1805168169176699</v>
      </c>
      <c r="DR17" s="1506">
        <f t="shared" ca="1" si="21"/>
        <v>3.1870681608140017</v>
      </c>
      <c r="DS17" s="1506">
        <f t="shared" ca="1" si="21"/>
        <v>3.1936329994061072</v>
      </c>
      <c r="DT17" s="1506">
        <f t="shared" ca="1" si="21"/>
        <v>3.2002113604908504</v>
      </c>
      <c r="DU17" s="1506">
        <f t="shared" ca="1" si="21"/>
        <v>3.206803271922352</v>
      </c>
      <c r="DV17" s="1506">
        <f t="shared" ca="1" si="21"/>
        <v>3.2134087616121079</v>
      </c>
      <c r="DW17" s="1506">
        <f t="shared" ca="1" si="21"/>
        <v>3.2200278575291068</v>
      </c>
      <c r="DX17" s="1506">
        <f t="shared" ca="1" si="21"/>
        <v>3.2266605876999495</v>
      </c>
      <c r="DY17" s="1506">
        <f t="shared" ca="1" si="21"/>
        <v>3.2333069802089658</v>
      </c>
      <c r="DZ17" s="1506">
        <f t="shared" ca="1" si="21"/>
        <v>3.2399670631983359</v>
      </c>
      <c r="EA17" s="1506">
        <f t="shared" ca="1" si="21"/>
        <v>3.2466408648682079</v>
      </c>
      <c r="EB17" s="1506">
        <f t="shared" ca="1" si="21"/>
        <v>3.253328413476817</v>
      </c>
      <c r="EC17" s="1506">
        <f t="shared" ref="EC17:ES17" ca="1" si="22">IF(NLA=0, EC236, (EC236/NLA)*$D$31)</f>
        <v>3.2600297373406066</v>
      </c>
      <c r="ED17" s="1506">
        <f t="shared" ca="1" si="22"/>
        <v>3.2667448648343469</v>
      </c>
      <c r="EE17" s="1506">
        <f t="shared" ca="1" si="22"/>
        <v>3.2734738243912553</v>
      </c>
      <c r="EF17" s="1506">
        <f t="shared" ca="1" si="22"/>
        <v>3.2802166445031173</v>
      </c>
      <c r="EG17" s="1506">
        <f t="shared" ca="1" si="22"/>
        <v>3.2869733537204069</v>
      </c>
      <c r="EH17" s="1506">
        <f t="shared" ca="1" si="22"/>
        <v>3.2937439806524069</v>
      </c>
      <c r="EI17" s="1506">
        <f t="shared" ca="1" si="22"/>
        <v>3.300528553967331</v>
      </c>
      <c r="EJ17" s="1506">
        <f t="shared" ca="1" si="22"/>
        <v>3.3073271023924447</v>
      </c>
      <c r="EK17" s="1506">
        <f t="shared" ca="1" si="22"/>
        <v>3.3141396547141864</v>
      </c>
      <c r="EL17" s="1506">
        <f t="shared" ca="1" si="22"/>
        <v>3.3209662397782909</v>
      </c>
      <c r="EM17" s="1506">
        <f t="shared" ca="1" si="22"/>
        <v>3.3278068864899093</v>
      </c>
      <c r="EN17" s="1506">
        <f t="shared" ca="1" si="22"/>
        <v>3.3346616238137337</v>
      </c>
      <c r="EO17" s="1506">
        <f t="shared" ca="1" si="22"/>
        <v>3.341530480774118</v>
      </c>
      <c r="EP17" s="1506">
        <f t="shared" ca="1" si="22"/>
        <v>3.3484134864552018</v>
      </c>
      <c r="EQ17" s="1506">
        <f t="shared" ca="1" si="22"/>
        <v>3.3553106700010327</v>
      </c>
      <c r="ER17" s="1506">
        <f t="shared" ca="1" si="22"/>
        <v>3.3622220606156912</v>
      </c>
      <c r="ES17" s="1506">
        <f t="shared" ca="1" si="22"/>
        <v>3.3691476875634128</v>
      </c>
    </row>
    <row r="18" spans="1:256" s="1512" customFormat="1" ht="5.25" customHeight="1">
      <c r="A18" s="13"/>
      <c r="B18" s="13"/>
      <c r="C18" s="13"/>
      <c r="D18" s="183"/>
      <c r="E18" s="1511"/>
      <c r="F18" s="1511"/>
      <c r="G18" s="1511"/>
      <c r="H18" s="1511"/>
      <c r="I18" s="1511"/>
      <c r="J18" s="1511"/>
      <c r="K18" s="1511"/>
      <c r="L18" s="1511"/>
      <c r="M18" s="1511"/>
      <c r="N18" s="1511"/>
      <c r="O18" s="1511"/>
      <c r="P18" s="1511"/>
      <c r="Q18" s="1511"/>
      <c r="R18" s="1511"/>
      <c r="S18" s="1510"/>
      <c r="T18" s="1510"/>
      <c r="U18" s="1510"/>
      <c r="V18" s="1510"/>
      <c r="W18" s="1510"/>
      <c r="X18" s="1510"/>
      <c r="Y18" s="1510"/>
      <c r="Z18" s="1510"/>
      <c r="AA18" s="1510"/>
      <c r="AB18" s="1510"/>
      <c r="AC18" s="1510"/>
      <c r="AD18" s="1510"/>
      <c r="AE18" s="1510"/>
      <c r="AF18" s="1510"/>
      <c r="AG18" s="1510"/>
      <c r="AH18" s="1510"/>
      <c r="AI18" s="1510"/>
      <c r="AJ18" s="1510"/>
      <c r="AK18" s="1510"/>
      <c r="AL18" s="1510"/>
      <c r="AM18" s="1510"/>
      <c r="AN18" s="1510"/>
      <c r="AO18" s="1510"/>
      <c r="AP18" s="1510"/>
      <c r="AQ18" s="1510"/>
      <c r="AR18" s="1510"/>
      <c r="AS18" s="1510"/>
      <c r="AT18" s="1510"/>
      <c r="AU18" s="1510"/>
      <c r="AV18" s="1510"/>
      <c r="AW18" s="1510"/>
      <c r="AX18" s="1510"/>
      <c r="AY18" s="1510"/>
      <c r="AZ18" s="1510"/>
      <c r="BA18" s="1510"/>
      <c r="BB18" s="1510"/>
      <c r="BC18" s="1510"/>
      <c r="BD18" s="1510"/>
      <c r="BE18" s="1510"/>
      <c r="BF18" s="1510"/>
      <c r="BG18" s="1510"/>
      <c r="BH18" s="1510"/>
      <c r="BI18" s="1510"/>
      <c r="BJ18" s="1510"/>
      <c r="BK18" s="1510"/>
      <c r="BL18" s="1510"/>
      <c r="BM18" s="1510"/>
      <c r="BN18" s="1510"/>
      <c r="BO18" s="1510"/>
      <c r="BP18" s="1510"/>
      <c r="BQ18" s="1510"/>
      <c r="BR18" s="1510"/>
      <c r="BS18" s="1510"/>
      <c r="BT18" s="1510"/>
      <c r="BU18" s="1510"/>
      <c r="BV18" s="1510"/>
      <c r="BW18" s="1510"/>
      <c r="BX18" s="1510"/>
      <c r="BY18" s="1510"/>
      <c r="BZ18" s="1510"/>
      <c r="CA18" s="1510"/>
      <c r="CB18" s="1510"/>
      <c r="CC18" s="1510"/>
      <c r="CD18" s="1510"/>
      <c r="CE18" s="1510"/>
      <c r="CF18" s="1510"/>
      <c r="CG18" s="1510"/>
      <c r="CH18" s="1510"/>
      <c r="CI18" s="1510"/>
      <c r="CJ18" s="1510"/>
      <c r="CK18" s="1510"/>
      <c r="CL18" s="1510"/>
      <c r="CM18" s="1510"/>
      <c r="CN18" s="1510"/>
      <c r="CO18" s="1510"/>
      <c r="CP18" s="1510"/>
      <c r="CQ18" s="1510"/>
      <c r="CR18" s="1510"/>
      <c r="CS18" s="1510"/>
      <c r="CT18" s="1510"/>
      <c r="CU18" s="1510"/>
      <c r="CV18" s="1510"/>
      <c r="CW18" s="1510"/>
      <c r="CX18" s="1510"/>
      <c r="CY18" s="1510"/>
      <c r="CZ18" s="1510"/>
      <c r="DA18" s="1510"/>
      <c r="DB18" s="1510"/>
      <c r="DC18" s="1510"/>
      <c r="DD18" s="1510"/>
      <c r="DE18" s="1510"/>
      <c r="DF18" s="1510"/>
      <c r="DG18" s="1510"/>
      <c r="DH18" s="1510"/>
      <c r="DI18" s="1510"/>
      <c r="DJ18" s="1510"/>
      <c r="DK18" s="1510"/>
      <c r="DL18" s="1510"/>
      <c r="DM18" s="1510"/>
      <c r="DN18" s="1510"/>
      <c r="DO18" s="1510"/>
      <c r="DP18" s="1510"/>
      <c r="DQ18" s="1510"/>
      <c r="DR18" s="1510"/>
      <c r="DS18" s="1510"/>
      <c r="DT18" s="1510"/>
      <c r="DU18" s="1510"/>
      <c r="DV18" s="1510"/>
      <c r="DW18" s="1510"/>
      <c r="DX18" s="1510"/>
      <c r="DY18" s="1510"/>
      <c r="DZ18" s="1510"/>
      <c r="EA18" s="1510"/>
      <c r="EB18" s="1510"/>
      <c r="EC18" s="1510"/>
      <c r="ED18" s="1510"/>
      <c r="EE18" s="1510"/>
      <c r="EF18" s="1510"/>
      <c r="EG18" s="1510"/>
      <c r="EH18" s="1510"/>
      <c r="EI18" s="1510"/>
      <c r="EJ18" s="1510"/>
      <c r="EK18" s="1510"/>
      <c r="EL18" s="1510"/>
      <c r="EM18" s="1510"/>
      <c r="EN18" s="1510"/>
      <c r="EO18" s="1510"/>
      <c r="EP18" s="1510"/>
      <c r="EQ18" s="1510"/>
      <c r="ER18" s="1510"/>
      <c r="ES18" s="1510"/>
    </row>
    <row r="19" spans="1:256" s="1512" customFormat="1">
      <c r="A19" s="13"/>
      <c r="B19" s="1526" t="s">
        <v>393</v>
      </c>
      <c r="C19" s="13"/>
      <c r="D19" s="183"/>
      <c r="E19"/>
      <c r="F19" s="1511"/>
      <c r="G19" s="1511"/>
      <c r="H19" s="1511"/>
      <c r="I19" s="1511"/>
      <c r="J19" s="1511"/>
      <c r="K19" s="1511"/>
      <c r="L19" s="1511"/>
      <c r="M19" s="1511"/>
      <c r="N19" s="1511"/>
      <c r="O19" s="1511"/>
      <c r="P19" s="1511"/>
      <c r="Q19" s="1511"/>
      <c r="R19" s="1511"/>
      <c r="S19" s="1510"/>
      <c r="T19" s="1510"/>
      <c r="U19" s="1510"/>
      <c r="V19" s="1510"/>
      <c r="W19" s="1510"/>
      <c r="X19" s="1510"/>
      <c r="Y19" s="1510"/>
      <c r="Z19" s="1510"/>
      <c r="AA19" s="1510"/>
      <c r="AB19" s="1510"/>
      <c r="AC19" s="1510"/>
      <c r="AD19" s="1510"/>
      <c r="AE19" s="1510"/>
      <c r="AF19" s="1510"/>
      <c r="AG19" s="1510"/>
      <c r="AH19" s="1510"/>
      <c r="AI19" s="1510"/>
      <c r="AJ19" s="1510"/>
      <c r="AK19" s="1510"/>
      <c r="AL19" s="1510"/>
      <c r="AM19" s="1510"/>
      <c r="AN19" s="1510"/>
      <c r="AO19" s="1510"/>
      <c r="AP19" s="1510"/>
      <c r="AQ19" s="1510"/>
      <c r="AR19" s="1510"/>
      <c r="AS19" s="1510"/>
      <c r="AT19" s="1510"/>
      <c r="AU19" s="1510"/>
      <c r="AV19" s="1510"/>
      <c r="AW19" s="1510"/>
      <c r="AX19" s="1510"/>
      <c r="AY19" s="1510"/>
      <c r="AZ19" s="1510"/>
      <c r="BA19" s="1510"/>
      <c r="BB19" s="1510"/>
      <c r="BC19" s="1510"/>
      <c r="BD19" s="1510"/>
      <c r="BE19" s="1510"/>
      <c r="BF19" s="1510"/>
      <c r="BG19" s="1510"/>
      <c r="BH19" s="1510"/>
      <c r="BI19" s="1510"/>
      <c r="BJ19" s="1510"/>
      <c r="BK19" s="1510"/>
      <c r="BL19" s="1510"/>
      <c r="BM19" s="1510"/>
      <c r="BN19" s="1510"/>
      <c r="BO19" s="1510"/>
      <c r="BP19" s="1510"/>
      <c r="BQ19" s="1510"/>
      <c r="BR19" s="1510"/>
      <c r="BS19" s="1510"/>
      <c r="BT19" s="1510"/>
      <c r="BU19" s="1510"/>
      <c r="BV19" s="1510"/>
      <c r="BW19" s="1510"/>
      <c r="BX19" s="1510"/>
      <c r="BY19" s="1510"/>
      <c r="BZ19" s="1510"/>
      <c r="CA19" s="1510"/>
      <c r="CB19" s="1510"/>
      <c r="CC19" s="1510"/>
      <c r="CD19" s="1510"/>
      <c r="CE19" s="1510"/>
      <c r="CF19" s="1510"/>
      <c r="CG19" s="1510"/>
      <c r="CH19" s="1510"/>
      <c r="CI19" s="1510"/>
      <c r="CJ19" s="1510"/>
      <c r="CK19" s="1510"/>
      <c r="CL19" s="1510"/>
      <c r="CM19" s="1510"/>
      <c r="CN19" s="1510"/>
      <c r="CO19" s="1510"/>
      <c r="CP19" s="1510"/>
      <c r="CQ19" s="1510"/>
      <c r="CR19" s="1510"/>
      <c r="CS19" s="1510"/>
      <c r="CT19" s="1510"/>
      <c r="CU19" s="1510"/>
      <c r="CV19" s="1510"/>
      <c r="CW19" s="1510"/>
      <c r="CX19" s="1510"/>
      <c r="CY19" s="1510"/>
      <c r="CZ19" s="1510"/>
      <c r="DA19" s="1510"/>
      <c r="DB19" s="1510"/>
      <c r="DC19" s="1510"/>
      <c r="DD19" s="1510"/>
      <c r="DE19" s="1510"/>
      <c r="DF19" s="1510"/>
      <c r="DG19" s="1510"/>
      <c r="DH19" s="1510"/>
      <c r="DI19" s="1510"/>
      <c r="DJ19" s="1510"/>
      <c r="DK19" s="1510"/>
      <c r="DL19" s="1510"/>
      <c r="DM19" s="1510"/>
      <c r="DN19" s="1510"/>
      <c r="DO19" s="1510"/>
      <c r="DP19" s="1510"/>
      <c r="DQ19" s="1510"/>
      <c r="DR19" s="1510"/>
      <c r="DS19" s="1510"/>
      <c r="DT19" s="1510"/>
      <c r="DU19" s="1510"/>
      <c r="DV19" s="1510"/>
      <c r="DW19" s="1510"/>
      <c r="DX19" s="1510"/>
      <c r="DY19" s="1510"/>
      <c r="DZ19" s="1510"/>
      <c r="EA19" s="1510"/>
      <c r="EB19" s="1510"/>
      <c r="EC19" s="1510"/>
      <c r="ED19" s="1510"/>
      <c r="EE19" s="1510"/>
      <c r="EF19" s="1510"/>
      <c r="EG19" s="1510"/>
      <c r="EH19" s="1510"/>
      <c r="EI19" s="1510"/>
      <c r="EJ19" s="1510"/>
      <c r="EK19" s="1510"/>
      <c r="EL19" s="1510"/>
      <c r="EM19" s="1510"/>
      <c r="EN19" s="1510"/>
      <c r="EO19" s="1510"/>
      <c r="EP19" s="1510"/>
      <c r="EQ19" s="1510"/>
      <c r="ER19" s="1510"/>
      <c r="ES19" s="1510"/>
    </row>
    <row r="20" spans="1:256" s="1512" customFormat="1">
      <c r="A20" s="13"/>
      <c r="B20" s="331" t="s">
        <v>517</v>
      </c>
      <c r="C20" s="13"/>
      <c r="D20" s="183"/>
      <c r="E20" s="1506">
        <f t="shared" ref="E20:BP20" ca="1" si="23">E83</f>
        <v>1</v>
      </c>
      <c r="F20" s="1506">
        <f t="shared" ca="1" si="23"/>
        <v>1</v>
      </c>
      <c r="G20" s="1506">
        <f t="shared" ca="1" si="23"/>
        <v>1</v>
      </c>
      <c r="H20" s="1506">
        <f t="shared" ca="1" si="23"/>
        <v>1</v>
      </c>
      <c r="I20" s="1506">
        <f t="shared" ca="1" si="23"/>
        <v>1</v>
      </c>
      <c r="J20" s="1506">
        <f t="shared" ca="1" si="23"/>
        <v>1</v>
      </c>
      <c r="K20" s="1506">
        <f t="shared" ca="1" si="23"/>
        <v>1</v>
      </c>
      <c r="L20" s="1506">
        <f t="shared" ca="1" si="23"/>
        <v>1</v>
      </c>
      <c r="M20" s="1506">
        <f t="shared" ca="1" si="23"/>
        <v>1</v>
      </c>
      <c r="N20" s="1506">
        <f t="shared" ca="1" si="23"/>
        <v>1</v>
      </c>
      <c r="O20" s="1506">
        <f t="shared" ca="1" si="23"/>
        <v>1</v>
      </c>
      <c r="P20" s="1506">
        <f t="shared" ca="1" si="23"/>
        <v>1</v>
      </c>
      <c r="Q20" s="1506">
        <f t="shared" ca="1" si="23"/>
        <v>1</v>
      </c>
      <c r="R20" s="1506">
        <f t="shared" ca="1" si="23"/>
        <v>1</v>
      </c>
      <c r="S20" s="1505">
        <f t="shared" ca="1" si="23"/>
        <v>1</v>
      </c>
      <c r="T20" s="1505">
        <f t="shared" ca="1" si="23"/>
        <v>1</v>
      </c>
      <c r="U20" s="1505">
        <f t="shared" ca="1" si="23"/>
        <v>1</v>
      </c>
      <c r="V20" s="1505">
        <f t="shared" ca="1" si="23"/>
        <v>1</v>
      </c>
      <c r="W20" s="1505">
        <f t="shared" ca="1" si="23"/>
        <v>1</v>
      </c>
      <c r="X20" s="1505">
        <f t="shared" ca="1" si="23"/>
        <v>1</v>
      </c>
      <c r="Y20" s="1505">
        <f t="shared" ca="1" si="23"/>
        <v>1</v>
      </c>
      <c r="Z20" s="1505">
        <f t="shared" ca="1" si="23"/>
        <v>1</v>
      </c>
      <c r="AA20" s="1505">
        <f t="shared" ca="1" si="23"/>
        <v>1</v>
      </c>
      <c r="AB20" s="1505">
        <f t="shared" ca="1" si="23"/>
        <v>1</v>
      </c>
      <c r="AC20" s="1505">
        <f t="shared" ca="1" si="23"/>
        <v>1</v>
      </c>
      <c r="AD20" s="1505">
        <f t="shared" ca="1" si="23"/>
        <v>1</v>
      </c>
      <c r="AE20" s="1505">
        <f t="shared" ca="1" si="23"/>
        <v>1</v>
      </c>
      <c r="AF20" s="1505">
        <f t="shared" ca="1" si="23"/>
        <v>1</v>
      </c>
      <c r="AG20" s="1505">
        <f t="shared" ca="1" si="23"/>
        <v>1</v>
      </c>
      <c r="AH20" s="1505">
        <f t="shared" ca="1" si="23"/>
        <v>1</v>
      </c>
      <c r="AI20" s="1505">
        <f t="shared" ca="1" si="23"/>
        <v>1</v>
      </c>
      <c r="AJ20" s="1505">
        <f t="shared" ca="1" si="23"/>
        <v>1</v>
      </c>
      <c r="AK20" s="1505">
        <f t="shared" ca="1" si="23"/>
        <v>1</v>
      </c>
      <c r="AL20" s="1505">
        <f t="shared" ca="1" si="23"/>
        <v>1</v>
      </c>
      <c r="AM20" s="1505">
        <f t="shared" ca="1" si="23"/>
        <v>1</v>
      </c>
      <c r="AN20" s="1505">
        <f t="shared" ca="1" si="23"/>
        <v>1</v>
      </c>
      <c r="AO20" s="1505">
        <f t="shared" ca="1" si="23"/>
        <v>1</v>
      </c>
      <c r="AP20" s="1505">
        <f t="shared" ca="1" si="23"/>
        <v>1</v>
      </c>
      <c r="AQ20" s="1505">
        <f t="shared" ca="1" si="23"/>
        <v>1</v>
      </c>
      <c r="AR20" s="1505">
        <f t="shared" ca="1" si="23"/>
        <v>1</v>
      </c>
      <c r="AS20" s="1505">
        <f t="shared" ca="1" si="23"/>
        <v>1</v>
      </c>
      <c r="AT20" s="1505">
        <f t="shared" ca="1" si="23"/>
        <v>1</v>
      </c>
      <c r="AU20" s="1505">
        <f t="shared" ca="1" si="23"/>
        <v>1</v>
      </c>
      <c r="AV20" s="1505">
        <f t="shared" ca="1" si="23"/>
        <v>1</v>
      </c>
      <c r="AW20" s="1505">
        <f t="shared" ca="1" si="23"/>
        <v>1</v>
      </c>
      <c r="AX20" s="1505">
        <f t="shared" ca="1" si="23"/>
        <v>1</v>
      </c>
      <c r="AY20" s="1505">
        <f t="shared" ca="1" si="23"/>
        <v>1</v>
      </c>
      <c r="AZ20" s="1505">
        <f t="shared" ca="1" si="23"/>
        <v>1</v>
      </c>
      <c r="BA20" s="1505" t="str">
        <f t="shared" ca="1" si="23"/>
        <v>V</v>
      </c>
      <c r="BB20" s="1505" t="str">
        <f t="shared" ca="1" si="23"/>
        <v>V</v>
      </c>
      <c r="BC20" s="1505" t="str">
        <f t="shared" ca="1" si="23"/>
        <v>V</v>
      </c>
      <c r="BD20" s="1505">
        <f t="shared" ca="1" si="23"/>
        <v>2</v>
      </c>
      <c r="BE20" s="1505">
        <f t="shared" ca="1" si="23"/>
        <v>2</v>
      </c>
      <c r="BF20" s="1505">
        <f t="shared" ca="1" si="23"/>
        <v>2</v>
      </c>
      <c r="BG20" s="1505">
        <f t="shared" ca="1" si="23"/>
        <v>2</v>
      </c>
      <c r="BH20" s="1505">
        <f t="shared" ca="1" si="23"/>
        <v>2</v>
      </c>
      <c r="BI20" s="1505">
        <f t="shared" ca="1" si="23"/>
        <v>2</v>
      </c>
      <c r="BJ20" s="1505">
        <f t="shared" ca="1" si="23"/>
        <v>2</v>
      </c>
      <c r="BK20" s="1505">
        <f t="shared" ca="1" si="23"/>
        <v>2</v>
      </c>
      <c r="BL20" s="1505">
        <f t="shared" ca="1" si="23"/>
        <v>2</v>
      </c>
      <c r="BM20" s="1505">
        <f t="shared" ca="1" si="23"/>
        <v>2</v>
      </c>
      <c r="BN20" s="1505">
        <f t="shared" ca="1" si="23"/>
        <v>2</v>
      </c>
      <c r="BO20" s="1505">
        <f t="shared" ca="1" si="23"/>
        <v>2</v>
      </c>
      <c r="BP20" s="1505">
        <f t="shared" ca="1" si="23"/>
        <v>2</v>
      </c>
      <c r="BQ20" s="1505">
        <f t="shared" ref="BQ20:EB20" ca="1" si="24">BQ83</f>
        <v>2</v>
      </c>
      <c r="BR20" s="1505">
        <f t="shared" ca="1" si="24"/>
        <v>2</v>
      </c>
      <c r="BS20" s="1505">
        <f t="shared" ca="1" si="24"/>
        <v>2</v>
      </c>
      <c r="BT20" s="1505">
        <f t="shared" ca="1" si="24"/>
        <v>2</v>
      </c>
      <c r="BU20" s="1505">
        <f t="shared" ca="1" si="24"/>
        <v>2</v>
      </c>
      <c r="BV20" s="1505">
        <f t="shared" ca="1" si="24"/>
        <v>2</v>
      </c>
      <c r="BW20" s="1505">
        <f t="shared" ca="1" si="24"/>
        <v>2</v>
      </c>
      <c r="BX20" s="1505">
        <f t="shared" ca="1" si="24"/>
        <v>2</v>
      </c>
      <c r="BY20" s="1505">
        <f t="shared" ca="1" si="24"/>
        <v>2</v>
      </c>
      <c r="BZ20" s="1505">
        <f t="shared" ca="1" si="24"/>
        <v>2</v>
      </c>
      <c r="CA20" s="1505">
        <f t="shared" ca="1" si="24"/>
        <v>2</v>
      </c>
      <c r="CB20" s="1505">
        <f t="shared" ca="1" si="24"/>
        <v>2</v>
      </c>
      <c r="CC20" s="1505">
        <f t="shared" ca="1" si="24"/>
        <v>2</v>
      </c>
      <c r="CD20" s="1505">
        <f t="shared" ca="1" si="24"/>
        <v>2</v>
      </c>
      <c r="CE20" s="1505">
        <f t="shared" ca="1" si="24"/>
        <v>2</v>
      </c>
      <c r="CF20" s="1505">
        <f t="shared" ca="1" si="24"/>
        <v>2</v>
      </c>
      <c r="CG20" s="1505">
        <f t="shared" ca="1" si="24"/>
        <v>2</v>
      </c>
      <c r="CH20" s="1505">
        <f t="shared" ca="1" si="24"/>
        <v>2</v>
      </c>
      <c r="CI20" s="1505">
        <f t="shared" ca="1" si="24"/>
        <v>2</v>
      </c>
      <c r="CJ20" s="1505">
        <f t="shared" ca="1" si="24"/>
        <v>2</v>
      </c>
      <c r="CK20" s="1505">
        <f t="shared" ca="1" si="24"/>
        <v>2</v>
      </c>
      <c r="CL20" s="1505">
        <f t="shared" ca="1" si="24"/>
        <v>2</v>
      </c>
      <c r="CM20" s="1505">
        <f t="shared" ca="1" si="24"/>
        <v>2</v>
      </c>
      <c r="CN20" s="1505">
        <f t="shared" ca="1" si="24"/>
        <v>2</v>
      </c>
      <c r="CO20" s="1505">
        <f t="shared" ca="1" si="24"/>
        <v>2</v>
      </c>
      <c r="CP20" s="1505">
        <f t="shared" ca="1" si="24"/>
        <v>2</v>
      </c>
      <c r="CQ20" s="1505">
        <f t="shared" ca="1" si="24"/>
        <v>2</v>
      </c>
      <c r="CR20" s="1505">
        <f t="shared" ca="1" si="24"/>
        <v>2</v>
      </c>
      <c r="CS20" s="1505">
        <f t="shared" ca="1" si="24"/>
        <v>2</v>
      </c>
      <c r="CT20" s="1505">
        <f t="shared" ca="1" si="24"/>
        <v>2</v>
      </c>
      <c r="CU20" s="1505">
        <f t="shared" ca="1" si="24"/>
        <v>2</v>
      </c>
      <c r="CV20" s="1505">
        <f t="shared" ca="1" si="24"/>
        <v>2</v>
      </c>
      <c r="CW20" s="1505">
        <f t="shared" ca="1" si="24"/>
        <v>2</v>
      </c>
      <c r="CX20" s="1505">
        <f t="shared" ca="1" si="24"/>
        <v>2</v>
      </c>
      <c r="CY20" s="1505">
        <f t="shared" ca="1" si="24"/>
        <v>2</v>
      </c>
      <c r="CZ20" s="1505">
        <f t="shared" ca="1" si="24"/>
        <v>2</v>
      </c>
      <c r="DA20" s="1505">
        <f t="shared" ca="1" si="24"/>
        <v>2</v>
      </c>
      <c r="DB20" s="1505">
        <f t="shared" ca="1" si="24"/>
        <v>2</v>
      </c>
      <c r="DC20" s="1505">
        <f t="shared" ca="1" si="24"/>
        <v>2</v>
      </c>
      <c r="DD20" s="1505">
        <f t="shared" ca="1" si="24"/>
        <v>2</v>
      </c>
      <c r="DE20" s="1505">
        <f t="shared" ca="1" si="24"/>
        <v>2</v>
      </c>
      <c r="DF20" s="1505">
        <f t="shared" ca="1" si="24"/>
        <v>2</v>
      </c>
      <c r="DG20" s="1505">
        <f t="shared" ca="1" si="24"/>
        <v>2</v>
      </c>
      <c r="DH20" s="1505">
        <f t="shared" ca="1" si="24"/>
        <v>2</v>
      </c>
      <c r="DI20" s="1505">
        <f t="shared" ca="1" si="24"/>
        <v>2</v>
      </c>
      <c r="DJ20" s="1505">
        <f t="shared" ca="1" si="24"/>
        <v>2</v>
      </c>
      <c r="DK20" s="1505">
        <f t="shared" ca="1" si="24"/>
        <v>2</v>
      </c>
      <c r="DL20" s="1505" t="str">
        <f t="shared" ca="1" si="24"/>
        <v>V</v>
      </c>
      <c r="DM20" s="1505" t="str">
        <f t="shared" ca="1" si="24"/>
        <v>V</v>
      </c>
      <c r="DN20" s="1505" t="str">
        <f t="shared" ca="1" si="24"/>
        <v>V</v>
      </c>
      <c r="DO20" s="1505">
        <f t="shared" ca="1" si="24"/>
        <v>3</v>
      </c>
      <c r="DP20" s="1505">
        <f t="shared" ca="1" si="24"/>
        <v>3</v>
      </c>
      <c r="DQ20" s="1505">
        <f t="shared" ca="1" si="24"/>
        <v>3</v>
      </c>
      <c r="DR20" s="1505">
        <f t="shared" ca="1" si="24"/>
        <v>3</v>
      </c>
      <c r="DS20" s="1505">
        <f t="shared" ca="1" si="24"/>
        <v>3</v>
      </c>
      <c r="DT20" s="1505">
        <f t="shared" ca="1" si="24"/>
        <v>3</v>
      </c>
      <c r="DU20" s="1505">
        <f t="shared" ca="1" si="24"/>
        <v>3</v>
      </c>
      <c r="DV20" s="1505">
        <f t="shared" ca="1" si="24"/>
        <v>3</v>
      </c>
      <c r="DW20" s="1505">
        <f t="shared" ca="1" si="24"/>
        <v>3</v>
      </c>
      <c r="DX20" s="1505">
        <f t="shared" ca="1" si="24"/>
        <v>3</v>
      </c>
      <c r="DY20" s="1505">
        <f t="shared" ca="1" si="24"/>
        <v>3</v>
      </c>
      <c r="DZ20" s="1505">
        <f t="shared" ca="1" si="24"/>
        <v>3</v>
      </c>
      <c r="EA20" s="1505">
        <f t="shared" ca="1" si="24"/>
        <v>3</v>
      </c>
      <c r="EB20" s="1505">
        <f t="shared" ca="1" si="24"/>
        <v>3</v>
      </c>
      <c r="EC20" s="1505">
        <f t="shared" ref="EC20:ES20" ca="1" si="25">EC83</f>
        <v>3</v>
      </c>
      <c r="ED20" s="1505">
        <f t="shared" ca="1" si="25"/>
        <v>3</v>
      </c>
      <c r="EE20" s="1505">
        <f t="shared" ca="1" si="25"/>
        <v>3</v>
      </c>
      <c r="EF20" s="1505">
        <f t="shared" ca="1" si="25"/>
        <v>3</v>
      </c>
      <c r="EG20" s="1505">
        <f t="shared" ca="1" si="25"/>
        <v>3</v>
      </c>
      <c r="EH20" s="1505">
        <f t="shared" ca="1" si="25"/>
        <v>3</v>
      </c>
      <c r="EI20" s="1505">
        <f t="shared" ca="1" si="25"/>
        <v>3</v>
      </c>
      <c r="EJ20" s="1505">
        <f t="shared" ca="1" si="25"/>
        <v>3</v>
      </c>
      <c r="EK20" s="1505">
        <f t="shared" ca="1" si="25"/>
        <v>3</v>
      </c>
      <c r="EL20" s="1505">
        <f t="shared" ca="1" si="25"/>
        <v>3</v>
      </c>
      <c r="EM20" s="1505">
        <f t="shared" ca="1" si="25"/>
        <v>3</v>
      </c>
      <c r="EN20" s="1505">
        <f t="shared" ca="1" si="25"/>
        <v>3</v>
      </c>
      <c r="EO20" s="1505">
        <f t="shared" ca="1" si="25"/>
        <v>3</v>
      </c>
      <c r="EP20" s="1505">
        <f t="shared" ca="1" si="25"/>
        <v>3</v>
      </c>
      <c r="EQ20" s="1505">
        <f t="shared" ca="1" si="25"/>
        <v>3</v>
      </c>
      <c r="ER20" s="1505">
        <f t="shared" ca="1" si="25"/>
        <v>3</v>
      </c>
      <c r="ES20" s="1505">
        <f t="shared" ca="1" si="25"/>
        <v>3</v>
      </c>
    </row>
    <row r="21" spans="1:256" s="1512" customFormat="1">
      <c r="A21" s="13"/>
      <c r="B21" s="331" t="s">
        <v>518</v>
      </c>
      <c r="C21" s="13"/>
      <c r="D21" s="469"/>
      <c r="E21" s="1506">
        <f ca="1">E223</f>
        <v>16.666666666666668</v>
      </c>
      <c r="F21" s="1506">
        <f t="shared" ref="F21:BQ21" ca="1" si="26">F223</f>
        <v>17.333333333333332</v>
      </c>
      <c r="G21" s="1506">
        <f t="shared" ca="1" si="26"/>
        <v>17.333333333333332</v>
      </c>
      <c r="H21" s="1506">
        <f t="shared" ca="1" si="26"/>
        <v>17.333333333333332</v>
      </c>
      <c r="I21" s="1506">
        <f t="shared" ca="1" si="26"/>
        <v>17.333333333333332</v>
      </c>
      <c r="J21" s="1506">
        <f t="shared" ca="1" si="26"/>
        <v>17.333333333333332</v>
      </c>
      <c r="K21" s="1506">
        <f t="shared" ca="1" si="26"/>
        <v>17.333333333333332</v>
      </c>
      <c r="L21" s="1506">
        <f t="shared" ca="1" si="26"/>
        <v>17.333333333333332</v>
      </c>
      <c r="M21" s="1506">
        <f t="shared" ca="1" si="26"/>
        <v>17.333333333333332</v>
      </c>
      <c r="N21" s="1506">
        <f t="shared" ca="1" si="26"/>
        <v>17.333333333333332</v>
      </c>
      <c r="O21" s="1506">
        <f t="shared" ca="1" si="26"/>
        <v>17.333333333333332</v>
      </c>
      <c r="P21" s="1506">
        <f t="shared" ca="1" si="26"/>
        <v>17.333333333333332</v>
      </c>
      <c r="Q21" s="1506">
        <f t="shared" ca="1" si="26"/>
        <v>17.333333333333332</v>
      </c>
      <c r="R21" s="1506">
        <f t="shared" ca="1" si="26"/>
        <v>18.026666666666667</v>
      </c>
      <c r="S21" s="1506">
        <f t="shared" ca="1" si="26"/>
        <v>18.026666666666667</v>
      </c>
      <c r="T21" s="1506">
        <f t="shared" ca="1" si="26"/>
        <v>18.026666666666667</v>
      </c>
      <c r="U21" s="1506">
        <f t="shared" ca="1" si="26"/>
        <v>18.026666666666667</v>
      </c>
      <c r="V21" s="1506">
        <f t="shared" ca="1" si="26"/>
        <v>18.026666666666667</v>
      </c>
      <c r="W21" s="1506">
        <f t="shared" ca="1" si="26"/>
        <v>18.026666666666667</v>
      </c>
      <c r="X21" s="1506">
        <f t="shared" ca="1" si="26"/>
        <v>18.026666666666667</v>
      </c>
      <c r="Y21" s="1506">
        <f t="shared" ca="1" si="26"/>
        <v>18.026666666666667</v>
      </c>
      <c r="Z21" s="1506">
        <f t="shared" ca="1" si="26"/>
        <v>18.026666666666667</v>
      </c>
      <c r="AA21" s="1506">
        <f t="shared" ca="1" si="26"/>
        <v>18.026666666666667</v>
      </c>
      <c r="AB21" s="1506">
        <f t="shared" ca="1" si="26"/>
        <v>18.026666666666667</v>
      </c>
      <c r="AC21" s="1506">
        <f t="shared" ca="1" si="26"/>
        <v>18.026666666666667</v>
      </c>
      <c r="AD21" s="1506">
        <f t="shared" ca="1" si="26"/>
        <v>18.747733333333333</v>
      </c>
      <c r="AE21" s="1506">
        <f t="shared" ca="1" si="26"/>
        <v>18.747733333333333</v>
      </c>
      <c r="AF21" s="1506">
        <f t="shared" ca="1" si="26"/>
        <v>18.747733333333333</v>
      </c>
      <c r="AG21" s="1506">
        <f t="shared" ca="1" si="26"/>
        <v>18.747733333333333</v>
      </c>
      <c r="AH21" s="1506">
        <f t="shared" ca="1" si="26"/>
        <v>18.747733333333333</v>
      </c>
      <c r="AI21" s="1506">
        <f t="shared" ca="1" si="26"/>
        <v>18.747733333333333</v>
      </c>
      <c r="AJ21" s="1506">
        <f t="shared" ca="1" si="26"/>
        <v>18.747733333333333</v>
      </c>
      <c r="AK21" s="1506">
        <f t="shared" ca="1" si="26"/>
        <v>18.747733333333333</v>
      </c>
      <c r="AL21" s="1506">
        <f t="shared" ca="1" si="26"/>
        <v>18.747733333333333</v>
      </c>
      <c r="AM21" s="1506">
        <f t="shared" ca="1" si="26"/>
        <v>18.747733333333333</v>
      </c>
      <c r="AN21" s="1506">
        <f t="shared" ca="1" si="26"/>
        <v>18.747733333333333</v>
      </c>
      <c r="AO21" s="1506">
        <f t="shared" ca="1" si="26"/>
        <v>18.747733333333333</v>
      </c>
      <c r="AP21" s="1506">
        <f t="shared" ca="1" si="26"/>
        <v>19.497642666666668</v>
      </c>
      <c r="AQ21" s="1506">
        <f t="shared" ca="1" si="26"/>
        <v>19.497642666666668</v>
      </c>
      <c r="AR21" s="1506">
        <f t="shared" ca="1" si="26"/>
        <v>19.497642666666668</v>
      </c>
      <c r="AS21" s="1506">
        <f t="shared" ca="1" si="26"/>
        <v>19.497642666666668</v>
      </c>
      <c r="AT21" s="1506">
        <f t="shared" ca="1" si="26"/>
        <v>19.497642666666668</v>
      </c>
      <c r="AU21" s="1506">
        <f t="shared" ca="1" si="26"/>
        <v>19.497642666666668</v>
      </c>
      <c r="AV21" s="1506">
        <f t="shared" ca="1" si="26"/>
        <v>19.497642666666668</v>
      </c>
      <c r="AW21" s="1506">
        <f t="shared" ca="1" si="26"/>
        <v>19.497642666666668</v>
      </c>
      <c r="AX21" s="1506">
        <f t="shared" ca="1" si="26"/>
        <v>19.497642666666668</v>
      </c>
      <c r="AY21" s="1506">
        <f t="shared" ca="1" si="26"/>
        <v>19.497642666666668</v>
      </c>
      <c r="AZ21" s="1506">
        <f t="shared" ca="1" si="26"/>
        <v>19.497642666666668</v>
      </c>
      <c r="BA21" s="1506">
        <f t="shared" ca="1" si="26"/>
        <v>0</v>
      </c>
      <c r="BB21" s="1506">
        <f t="shared" ca="1" si="26"/>
        <v>0</v>
      </c>
      <c r="BC21" s="1506">
        <f t="shared" ca="1" si="26"/>
        <v>0</v>
      </c>
      <c r="BD21" s="1506">
        <f t="shared" ca="1" si="26"/>
        <v>9.2744643743065627</v>
      </c>
      <c r="BE21" s="1506">
        <f t="shared" ca="1" si="26"/>
        <v>9.2744643743065627</v>
      </c>
      <c r="BF21" s="1506">
        <f t="shared" ca="1" si="26"/>
        <v>9.2744643743065627</v>
      </c>
      <c r="BG21" s="1506">
        <f t="shared" ca="1" si="26"/>
        <v>9.2744643743065627</v>
      </c>
      <c r="BH21" s="1506">
        <f t="shared" ca="1" si="26"/>
        <v>9.2744643743065627</v>
      </c>
      <c r="BI21" s="1506">
        <f t="shared" ca="1" si="26"/>
        <v>9.2744643743065627</v>
      </c>
      <c r="BJ21" s="1506">
        <f t="shared" ca="1" si="26"/>
        <v>9.2744643743065627</v>
      </c>
      <c r="BK21" s="1506">
        <f t="shared" ca="1" si="26"/>
        <v>9.2744643743065627</v>
      </c>
      <c r="BL21" s="1506">
        <f t="shared" ca="1" si="26"/>
        <v>9.2744643743065627</v>
      </c>
      <c r="BM21" s="1506">
        <f t="shared" ca="1" si="26"/>
        <v>9.2744643743065627</v>
      </c>
      <c r="BN21" s="1506">
        <f t="shared" ca="1" si="26"/>
        <v>9.2744643743065627</v>
      </c>
      <c r="BO21" s="1506">
        <f t="shared" ca="1" si="26"/>
        <v>9.2744643743065627</v>
      </c>
      <c r="BP21" s="1506">
        <f t="shared" ca="1" si="26"/>
        <v>9.5063259836642118</v>
      </c>
      <c r="BQ21" s="1506">
        <f t="shared" ca="1" si="26"/>
        <v>9.5063259836642118</v>
      </c>
      <c r="BR21" s="1506">
        <f t="shared" ref="BR21:EC21" ca="1" si="27">BR223</f>
        <v>9.5063259836642118</v>
      </c>
      <c r="BS21" s="1506">
        <f t="shared" ca="1" si="27"/>
        <v>9.5063259836642118</v>
      </c>
      <c r="BT21" s="1506">
        <f t="shared" ca="1" si="27"/>
        <v>9.5063259836642118</v>
      </c>
      <c r="BU21" s="1506">
        <f t="shared" ca="1" si="27"/>
        <v>9.5063259836642118</v>
      </c>
      <c r="BV21" s="1506">
        <f t="shared" ca="1" si="27"/>
        <v>9.5063259836642118</v>
      </c>
      <c r="BW21" s="1506">
        <f t="shared" ca="1" si="27"/>
        <v>9.5063259836642118</v>
      </c>
      <c r="BX21" s="1506">
        <f t="shared" ca="1" si="27"/>
        <v>9.5063259836642118</v>
      </c>
      <c r="BY21" s="1506">
        <f t="shared" ca="1" si="27"/>
        <v>9.5063259836642118</v>
      </c>
      <c r="BZ21" s="1506">
        <f t="shared" ca="1" si="27"/>
        <v>9.5063259836642118</v>
      </c>
      <c r="CA21" s="1506">
        <f t="shared" ca="1" si="27"/>
        <v>9.5063259836642118</v>
      </c>
      <c r="CB21" s="1506">
        <f t="shared" ca="1" si="27"/>
        <v>9.7439841332558021</v>
      </c>
      <c r="CC21" s="1506">
        <f t="shared" ca="1" si="27"/>
        <v>9.7439841332558021</v>
      </c>
      <c r="CD21" s="1506">
        <f t="shared" ca="1" si="27"/>
        <v>9.7439841332558021</v>
      </c>
      <c r="CE21" s="1506">
        <f t="shared" ca="1" si="27"/>
        <v>9.7439841332558021</v>
      </c>
      <c r="CF21" s="1506">
        <f t="shared" ca="1" si="27"/>
        <v>9.7439841332558021</v>
      </c>
      <c r="CG21" s="1506">
        <f t="shared" ca="1" si="27"/>
        <v>9.7439841332558021</v>
      </c>
      <c r="CH21" s="1506">
        <f t="shared" ca="1" si="27"/>
        <v>9.7439841332558021</v>
      </c>
      <c r="CI21" s="1506">
        <f t="shared" ca="1" si="27"/>
        <v>9.7439841332558021</v>
      </c>
      <c r="CJ21" s="1506">
        <f t="shared" ca="1" si="27"/>
        <v>9.7439841332558021</v>
      </c>
      <c r="CK21" s="1506">
        <f t="shared" ca="1" si="27"/>
        <v>9.7439841332558021</v>
      </c>
      <c r="CL21" s="1506">
        <f t="shared" ca="1" si="27"/>
        <v>9.7439841332558021</v>
      </c>
      <c r="CM21" s="1506">
        <f t="shared" ca="1" si="27"/>
        <v>9.7439841332558021</v>
      </c>
      <c r="CN21" s="1506">
        <f t="shared" ca="1" si="27"/>
        <v>9.9875837365871849</v>
      </c>
      <c r="CO21" s="1506">
        <f t="shared" ca="1" si="27"/>
        <v>9.9875837365871849</v>
      </c>
      <c r="CP21" s="1506">
        <f t="shared" ca="1" si="27"/>
        <v>9.9875837365871849</v>
      </c>
      <c r="CQ21" s="1506">
        <f t="shared" ca="1" si="27"/>
        <v>9.9875837365871849</v>
      </c>
      <c r="CR21" s="1506">
        <f t="shared" ca="1" si="27"/>
        <v>9.9875837365871849</v>
      </c>
      <c r="CS21" s="1506">
        <f t="shared" ca="1" si="27"/>
        <v>9.9875837365871849</v>
      </c>
      <c r="CT21" s="1506">
        <f t="shared" ca="1" si="27"/>
        <v>9.9875837365871849</v>
      </c>
      <c r="CU21" s="1506">
        <f t="shared" ca="1" si="27"/>
        <v>9.9875837365871849</v>
      </c>
      <c r="CV21" s="1506">
        <f t="shared" ca="1" si="27"/>
        <v>9.9875837365871849</v>
      </c>
      <c r="CW21" s="1506">
        <f t="shared" ca="1" si="27"/>
        <v>9.9875837365871849</v>
      </c>
      <c r="CX21" s="1506">
        <f t="shared" ca="1" si="27"/>
        <v>9.9875837365871849</v>
      </c>
      <c r="CY21" s="1506">
        <f t="shared" ca="1" si="27"/>
        <v>9.9875837365871849</v>
      </c>
      <c r="CZ21" s="1506">
        <f t="shared" ca="1" si="27"/>
        <v>10.23727333000185</v>
      </c>
      <c r="DA21" s="1506">
        <f t="shared" ca="1" si="27"/>
        <v>10.23727333000185</v>
      </c>
      <c r="DB21" s="1506">
        <f t="shared" ca="1" si="27"/>
        <v>10.23727333000185</v>
      </c>
      <c r="DC21" s="1506">
        <f t="shared" ca="1" si="27"/>
        <v>10.23727333000185</v>
      </c>
      <c r="DD21" s="1506">
        <f t="shared" ca="1" si="27"/>
        <v>10.23727333000185</v>
      </c>
      <c r="DE21" s="1506">
        <f t="shared" ca="1" si="27"/>
        <v>10.23727333000185</v>
      </c>
      <c r="DF21" s="1506">
        <f t="shared" ca="1" si="27"/>
        <v>10.23727333000185</v>
      </c>
      <c r="DG21" s="1506">
        <f t="shared" ca="1" si="27"/>
        <v>10.23727333000185</v>
      </c>
      <c r="DH21" s="1506">
        <f t="shared" ca="1" si="27"/>
        <v>10.23727333000185</v>
      </c>
      <c r="DI21" s="1506">
        <f t="shared" ca="1" si="27"/>
        <v>10.23727333000185</v>
      </c>
      <c r="DJ21" s="1506">
        <f t="shared" ca="1" si="27"/>
        <v>10.23727333000185</v>
      </c>
      <c r="DK21" s="1506">
        <f t="shared" ca="1" si="27"/>
        <v>10.23727333000185</v>
      </c>
      <c r="DL21" s="1506">
        <f t="shared" ca="1" si="27"/>
        <v>0</v>
      </c>
      <c r="DM21" s="1506">
        <f t="shared" ca="1" si="27"/>
        <v>0</v>
      </c>
      <c r="DN21" s="1506">
        <f t="shared" ca="1" si="27"/>
        <v>0</v>
      </c>
      <c r="DO21" s="1506">
        <f t="shared" ca="1" si="27"/>
        <v>10.55818167436817</v>
      </c>
      <c r="DP21" s="1506">
        <f t="shared" ca="1" si="27"/>
        <v>10.55818167436817</v>
      </c>
      <c r="DQ21" s="1506">
        <f t="shared" ca="1" si="27"/>
        <v>10.55818167436817</v>
      </c>
      <c r="DR21" s="1506">
        <f t="shared" ca="1" si="27"/>
        <v>10.55818167436817</v>
      </c>
      <c r="DS21" s="1506">
        <f t="shared" ca="1" si="27"/>
        <v>10.55818167436817</v>
      </c>
      <c r="DT21" s="1506">
        <f t="shared" ca="1" si="27"/>
        <v>10.55818167436817</v>
      </c>
      <c r="DU21" s="1506">
        <f t="shared" ca="1" si="27"/>
        <v>10.55818167436817</v>
      </c>
      <c r="DV21" s="1506">
        <f t="shared" ca="1" si="27"/>
        <v>10.55818167436817</v>
      </c>
      <c r="DW21" s="1506">
        <f t="shared" ca="1" si="27"/>
        <v>10.55818167436817</v>
      </c>
      <c r="DX21" s="1506">
        <f t="shared" ca="1" si="27"/>
        <v>10.55818167436817</v>
      </c>
      <c r="DY21" s="1506">
        <f t="shared" ca="1" si="27"/>
        <v>10.55818167436817</v>
      </c>
      <c r="DZ21" s="1506">
        <f t="shared" ca="1" si="27"/>
        <v>10.55818167436817</v>
      </c>
      <c r="EA21" s="1506">
        <f t="shared" ca="1" si="27"/>
        <v>10.822136216227362</v>
      </c>
      <c r="EB21" s="1506">
        <f t="shared" ca="1" si="27"/>
        <v>10.822136216227362</v>
      </c>
      <c r="EC21" s="1506">
        <f t="shared" ca="1" si="27"/>
        <v>10.822136216227362</v>
      </c>
      <c r="ED21" s="1506">
        <f t="shared" ref="ED21:ES21" ca="1" si="28">ED223</f>
        <v>10.822136216227362</v>
      </c>
      <c r="EE21" s="1506">
        <f t="shared" ca="1" si="28"/>
        <v>10.822136216227362</v>
      </c>
      <c r="EF21" s="1506">
        <f t="shared" ca="1" si="28"/>
        <v>10.822136216227362</v>
      </c>
      <c r="EG21" s="1506">
        <f t="shared" ca="1" si="28"/>
        <v>10.822136216227362</v>
      </c>
      <c r="EH21" s="1506">
        <f t="shared" ca="1" si="28"/>
        <v>10.822136216227362</v>
      </c>
      <c r="EI21" s="1506">
        <f t="shared" ca="1" si="28"/>
        <v>10.822136216227362</v>
      </c>
      <c r="EJ21" s="1506">
        <f t="shared" ca="1" si="28"/>
        <v>10.822136216227362</v>
      </c>
      <c r="EK21" s="1506">
        <f t="shared" ca="1" si="28"/>
        <v>10.822136216227362</v>
      </c>
      <c r="EL21" s="1506">
        <f t="shared" ca="1" si="28"/>
        <v>10.822136216227362</v>
      </c>
      <c r="EM21" s="1506">
        <f t="shared" ca="1" si="28"/>
        <v>11.092689621633028</v>
      </c>
      <c r="EN21" s="1506">
        <f t="shared" ca="1" si="28"/>
        <v>11.092689621633028</v>
      </c>
      <c r="EO21" s="1506">
        <f t="shared" ca="1" si="28"/>
        <v>11.092689621633028</v>
      </c>
      <c r="EP21" s="1506">
        <f t="shared" ca="1" si="28"/>
        <v>11.092689621633028</v>
      </c>
      <c r="EQ21" s="1506">
        <f t="shared" ca="1" si="28"/>
        <v>11.092689621633028</v>
      </c>
      <c r="ER21" s="1506">
        <f t="shared" ca="1" si="28"/>
        <v>11.092689621633028</v>
      </c>
      <c r="ES21" s="1506">
        <f t="shared" ca="1" si="28"/>
        <v>11.092689621633028</v>
      </c>
    </row>
    <row r="22" spans="1:256" s="1512" customFormat="1">
      <c r="A22" s="13"/>
      <c r="B22" s="331" t="s">
        <v>519</v>
      </c>
      <c r="C22" s="13"/>
      <c r="D22" s="469"/>
      <c r="E22" s="1506">
        <f t="shared" ref="E22:BP22" ca="1" si="29">E224</f>
        <v>0.83333333333333337</v>
      </c>
      <c r="F22" s="1506">
        <f t="shared" ca="1" si="29"/>
        <v>0.8666666666666667</v>
      </c>
      <c r="G22" s="1506">
        <f t="shared" ca="1" si="29"/>
        <v>0.8666666666666667</v>
      </c>
      <c r="H22" s="1506">
        <f t="shared" ca="1" si="29"/>
        <v>0.8666666666666667</v>
      </c>
      <c r="I22" s="1506">
        <f t="shared" ca="1" si="29"/>
        <v>0.8666666666666667</v>
      </c>
      <c r="J22" s="1506">
        <f t="shared" ca="1" si="29"/>
        <v>0.8666666666666667</v>
      </c>
      <c r="K22" s="1506">
        <f t="shared" ca="1" si="29"/>
        <v>0.8666666666666667</v>
      </c>
      <c r="L22" s="1506">
        <f t="shared" ca="1" si="29"/>
        <v>0.8666666666666667</v>
      </c>
      <c r="M22" s="1506">
        <f t="shared" ca="1" si="29"/>
        <v>0.8666666666666667</v>
      </c>
      <c r="N22" s="1506">
        <f t="shared" ca="1" si="29"/>
        <v>0.8666666666666667</v>
      </c>
      <c r="O22" s="1506">
        <f t="shared" ca="1" si="29"/>
        <v>0.8666666666666667</v>
      </c>
      <c r="P22" s="1506">
        <f t="shared" ca="1" si="29"/>
        <v>0.8666666666666667</v>
      </c>
      <c r="Q22" s="1506">
        <f t="shared" ca="1" si="29"/>
        <v>0.8666666666666667</v>
      </c>
      <c r="R22" s="1506">
        <f t="shared" ca="1" si="29"/>
        <v>0.90133333333333343</v>
      </c>
      <c r="S22" s="1506">
        <f t="shared" ca="1" si="29"/>
        <v>0.90133333333333343</v>
      </c>
      <c r="T22" s="1506">
        <f t="shared" ca="1" si="29"/>
        <v>0.90133333333333343</v>
      </c>
      <c r="U22" s="1506">
        <f t="shared" ca="1" si="29"/>
        <v>0.90133333333333343</v>
      </c>
      <c r="V22" s="1506">
        <f t="shared" ca="1" si="29"/>
        <v>0.90133333333333343</v>
      </c>
      <c r="W22" s="1506">
        <f t="shared" ca="1" si="29"/>
        <v>0.90133333333333343</v>
      </c>
      <c r="X22" s="1506">
        <f t="shared" ca="1" si="29"/>
        <v>0.90133333333333343</v>
      </c>
      <c r="Y22" s="1506">
        <f t="shared" ca="1" si="29"/>
        <v>0.90133333333333343</v>
      </c>
      <c r="Z22" s="1506">
        <f t="shared" ca="1" si="29"/>
        <v>0.90133333333333343</v>
      </c>
      <c r="AA22" s="1506">
        <f t="shared" ca="1" si="29"/>
        <v>0.90133333333333343</v>
      </c>
      <c r="AB22" s="1506">
        <f t="shared" ca="1" si="29"/>
        <v>0.90133333333333343</v>
      </c>
      <c r="AC22" s="1506">
        <f t="shared" ca="1" si="29"/>
        <v>0.90133333333333343</v>
      </c>
      <c r="AD22" s="1506">
        <f t="shared" ca="1" si="29"/>
        <v>0.93738666666666681</v>
      </c>
      <c r="AE22" s="1506">
        <f t="shared" ca="1" si="29"/>
        <v>0.93738666666666681</v>
      </c>
      <c r="AF22" s="1506">
        <f t="shared" ca="1" si="29"/>
        <v>0.93738666666666681</v>
      </c>
      <c r="AG22" s="1506">
        <f t="shared" ca="1" si="29"/>
        <v>0.93738666666666681</v>
      </c>
      <c r="AH22" s="1506">
        <f t="shared" ca="1" si="29"/>
        <v>0.93738666666666681</v>
      </c>
      <c r="AI22" s="1506">
        <f t="shared" ca="1" si="29"/>
        <v>0.93738666666666681</v>
      </c>
      <c r="AJ22" s="1506">
        <f t="shared" ca="1" si="29"/>
        <v>0.93738666666666681</v>
      </c>
      <c r="AK22" s="1506">
        <f t="shared" ca="1" si="29"/>
        <v>0.93738666666666681</v>
      </c>
      <c r="AL22" s="1506">
        <f t="shared" ca="1" si="29"/>
        <v>0.93738666666666681</v>
      </c>
      <c r="AM22" s="1506">
        <f t="shared" ca="1" si="29"/>
        <v>0.93738666666666681</v>
      </c>
      <c r="AN22" s="1506">
        <f t="shared" ca="1" si="29"/>
        <v>0.93738666666666681</v>
      </c>
      <c r="AO22" s="1506">
        <f t="shared" ca="1" si="29"/>
        <v>0.93738666666666681</v>
      </c>
      <c r="AP22" s="1506">
        <f t="shared" ca="1" si="29"/>
        <v>0.97488213333333362</v>
      </c>
      <c r="AQ22" s="1506">
        <f t="shared" ca="1" si="29"/>
        <v>0.97488213333333362</v>
      </c>
      <c r="AR22" s="1506">
        <f t="shared" ca="1" si="29"/>
        <v>0.97488213333333362</v>
      </c>
      <c r="AS22" s="1506">
        <f t="shared" ca="1" si="29"/>
        <v>0.97488213333333362</v>
      </c>
      <c r="AT22" s="1506">
        <f t="shared" ca="1" si="29"/>
        <v>0.97488213333333362</v>
      </c>
      <c r="AU22" s="1506">
        <f t="shared" ca="1" si="29"/>
        <v>0.97488213333333362</v>
      </c>
      <c r="AV22" s="1506">
        <f t="shared" ca="1" si="29"/>
        <v>0.97488213333333362</v>
      </c>
      <c r="AW22" s="1506">
        <f t="shared" ca="1" si="29"/>
        <v>0.97488213333333362</v>
      </c>
      <c r="AX22" s="1506">
        <f t="shared" ca="1" si="29"/>
        <v>0.97488213333333362</v>
      </c>
      <c r="AY22" s="1506">
        <f t="shared" ca="1" si="29"/>
        <v>0.97488213333333362</v>
      </c>
      <c r="AZ22" s="1506">
        <f t="shared" ca="1" si="29"/>
        <v>0.97488213333333362</v>
      </c>
      <c r="BA22" s="1506">
        <f t="shared" ca="1" si="29"/>
        <v>0</v>
      </c>
      <c r="BB22" s="1506">
        <f t="shared" ca="1" si="29"/>
        <v>0</v>
      </c>
      <c r="BC22" s="1506">
        <f t="shared" ca="1" si="29"/>
        <v>0</v>
      </c>
      <c r="BD22" s="1506">
        <f t="shared" ca="1" si="29"/>
        <v>0.92744643743065625</v>
      </c>
      <c r="BE22" s="1506">
        <f t="shared" ca="1" si="29"/>
        <v>0.92744643743065625</v>
      </c>
      <c r="BF22" s="1506">
        <f t="shared" ca="1" si="29"/>
        <v>0.92744643743065625</v>
      </c>
      <c r="BG22" s="1506">
        <f t="shared" ca="1" si="29"/>
        <v>0.92744643743065625</v>
      </c>
      <c r="BH22" s="1506">
        <f t="shared" ca="1" si="29"/>
        <v>0.92744643743065625</v>
      </c>
      <c r="BI22" s="1506">
        <f t="shared" ca="1" si="29"/>
        <v>0.92744643743065625</v>
      </c>
      <c r="BJ22" s="1506">
        <f t="shared" ca="1" si="29"/>
        <v>0.92744643743065625</v>
      </c>
      <c r="BK22" s="1506">
        <f t="shared" ca="1" si="29"/>
        <v>0.92744643743065625</v>
      </c>
      <c r="BL22" s="1506">
        <f t="shared" ca="1" si="29"/>
        <v>0.92744643743065625</v>
      </c>
      <c r="BM22" s="1506">
        <f t="shared" ca="1" si="29"/>
        <v>0.92744643743065625</v>
      </c>
      <c r="BN22" s="1506">
        <f t="shared" ca="1" si="29"/>
        <v>0.92744643743065625</v>
      </c>
      <c r="BO22" s="1506">
        <f t="shared" ca="1" si="29"/>
        <v>0.92744643743065625</v>
      </c>
      <c r="BP22" s="1506">
        <f t="shared" ca="1" si="29"/>
        <v>0.95063259836642133</v>
      </c>
      <c r="BQ22" s="1506">
        <f t="shared" ref="BQ22:EB22" ca="1" si="30">BQ224</f>
        <v>0.95063259836642133</v>
      </c>
      <c r="BR22" s="1506">
        <f t="shared" ca="1" si="30"/>
        <v>0.95063259836642133</v>
      </c>
      <c r="BS22" s="1506">
        <f t="shared" ca="1" si="30"/>
        <v>0.95063259836642133</v>
      </c>
      <c r="BT22" s="1506">
        <f t="shared" ca="1" si="30"/>
        <v>0.95063259836642133</v>
      </c>
      <c r="BU22" s="1506">
        <f t="shared" ca="1" si="30"/>
        <v>0.95063259836642133</v>
      </c>
      <c r="BV22" s="1506">
        <f t="shared" ca="1" si="30"/>
        <v>0.95063259836642133</v>
      </c>
      <c r="BW22" s="1506">
        <f t="shared" ca="1" si="30"/>
        <v>0.95063259836642133</v>
      </c>
      <c r="BX22" s="1506">
        <f t="shared" ca="1" si="30"/>
        <v>0.95063259836642133</v>
      </c>
      <c r="BY22" s="1506">
        <f t="shared" ca="1" si="30"/>
        <v>0.95063259836642133</v>
      </c>
      <c r="BZ22" s="1506">
        <f t="shared" ca="1" si="30"/>
        <v>0.95063259836642133</v>
      </c>
      <c r="CA22" s="1506">
        <f t="shared" ca="1" si="30"/>
        <v>0.95063259836642133</v>
      </c>
      <c r="CB22" s="1506">
        <f t="shared" ca="1" si="30"/>
        <v>0.97439841332558064</v>
      </c>
      <c r="CC22" s="1506">
        <f t="shared" ca="1" si="30"/>
        <v>0.97439841332558064</v>
      </c>
      <c r="CD22" s="1506">
        <f t="shared" ca="1" si="30"/>
        <v>0.97439841332558064</v>
      </c>
      <c r="CE22" s="1506">
        <f t="shared" ca="1" si="30"/>
        <v>0.97439841332558064</v>
      </c>
      <c r="CF22" s="1506">
        <f t="shared" ca="1" si="30"/>
        <v>0.97439841332558064</v>
      </c>
      <c r="CG22" s="1506">
        <f t="shared" ca="1" si="30"/>
        <v>0.97439841332558064</v>
      </c>
      <c r="CH22" s="1506">
        <f t="shared" ca="1" si="30"/>
        <v>0.97439841332558064</v>
      </c>
      <c r="CI22" s="1506">
        <f t="shared" ca="1" si="30"/>
        <v>0.97439841332558064</v>
      </c>
      <c r="CJ22" s="1506">
        <f t="shared" ca="1" si="30"/>
        <v>0.97439841332558064</v>
      </c>
      <c r="CK22" s="1506">
        <f t="shared" ca="1" si="30"/>
        <v>0.97439841332558064</v>
      </c>
      <c r="CL22" s="1506">
        <f t="shared" ca="1" si="30"/>
        <v>0.97439841332558064</v>
      </c>
      <c r="CM22" s="1506">
        <f t="shared" ca="1" si="30"/>
        <v>0.97439841332558064</v>
      </c>
      <c r="CN22" s="1506">
        <f t="shared" ca="1" si="30"/>
        <v>0.99875837365871856</v>
      </c>
      <c r="CO22" s="1506">
        <f t="shared" ca="1" si="30"/>
        <v>0.99875837365871856</v>
      </c>
      <c r="CP22" s="1506">
        <f t="shared" ca="1" si="30"/>
        <v>0.99875837365871856</v>
      </c>
      <c r="CQ22" s="1506">
        <f t="shared" ca="1" si="30"/>
        <v>0.99875837365871856</v>
      </c>
      <c r="CR22" s="1506">
        <f t="shared" ca="1" si="30"/>
        <v>0.99875837365871856</v>
      </c>
      <c r="CS22" s="1506">
        <f t="shared" ca="1" si="30"/>
        <v>0.99875837365871856</v>
      </c>
      <c r="CT22" s="1506">
        <f t="shared" ca="1" si="30"/>
        <v>0.99875837365871856</v>
      </c>
      <c r="CU22" s="1506">
        <f t="shared" ca="1" si="30"/>
        <v>0.99875837365871856</v>
      </c>
      <c r="CV22" s="1506">
        <f t="shared" ca="1" si="30"/>
        <v>0.99875837365871856</v>
      </c>
      <c r="CW22" s="1506">
        <f t="shared" ca="1" si="30"/>
        <v>0.99875837365871856</v>
      </c>
      <c r="CX22" s="1506">
        <f t="shared" ca="1" si="30"/>
        <v>0.99875837365871856</v>
      </c>
      <c r="CY22" s="1506">
        <f t="shared" ca="1" si="30"/>
        <v>0.99875837365871856</v>
      </c>
      <c r="CZ22" s="1506">
        <f t="shared" ca="1" si="30"/>
        <v>1.023727333000185</v>
      </c>
      <c r="DA22" s="1506">
        <f t="shared" ca="1" si="30"/>
        <v>1.023727333000185</v>
      </c>
      <c r="DB22" s="1506">
        <f t="shared" ca="1" si="30"/>
        <v>1.023727333000185</v>
      </c>
      <c r="DC22" s="1506">
        <f t="shared" ca="1" si="30"/>
        <v>1.023727333000185</v>
      </c>
      <c r="DD22" s="1506">
        <f t="shared" ca="1" si="30"/>
        <v>1.023727333000185</v>
      </c>
      <c r="DE22" s="1506">
        <f t="shared" ca="1" si="30"/>
        <v>1.023727333000185</v>
      </c>
      <c r="DF22" s="1506">
        <f t="shared" ca="1" si="30"/>
        <v>1.023727333000185</v>
      </c>
      <c r="DG22" s="1506">
        <f t="shared" ca="1" si="30"/>
        <v>1.023727333000185</v>
      </c>
      <c r="DH22" s="1506">
        <f t="shared" ca="1" si="30"/>
        <v>1.023727333000185</v>
      </c>
      <c r="DI22" s="1506">
        <f t="shared" ca="1" si="30"/>
        <v>1.023727333000185</v>
      </c>
      <c r="DJ22" s="1506">
        <f t="shared" ca="1" si="30"/>
        <v>1.023727333000185</v>
      </c>
      <c r="DK22" s="1506">
        <f t="shared" ca="1" si="30"/>
        <v>1.023727333000185</v>
      </c>
      <c r="DL22" s="1506">
        <f t="shared" ca="1" si="30"/>
        <v>0</v>
      </c>
      <c r="DM22" s="1506">
        <f t="shared" ca="1" si="30"/>
        <v>0</v>
      </c>
      <c r="DN22" s="1506">
        <f t="shared" ca="1" si="30"/>
        <v>0</v>
      </c>
      <c r="DO22" s="1506">
        <f t="shared" ca="1" si="30"/>
        <v>1.0558181674368172</v>
      </c>
      <c r="DP22" s="1506">
        <f t="shared" ca="1" si="30"/>
        <v>1.0558181674368172</v>
      </c>
      <c r="DQ22" s="1506">
        <f t="shared" ca="1" si="30"/>
        <v>1.0558181674368172</v>
      </c>
      <c r="DR22" s="1506">
        <f t="shared" ca="1" si="30"/>
        <v>1.0558181674368172</v>
      </c>
      <c r="DS22" s="1506">
        <f t="shared" ca="1" si="30"/>
        <v>1.0558181674368172</v>
      </c>
      <c r="DT22" s="1506">
        <f t="shared" ca="1" si="30"/>
        <v>1.0558181674368172</v>
      </c>
      <c r="DU22" s="1506">
        <f t="shared" ca="1" si="30"/>
        <v>1.0558181674368172</v>
      </c>
      <c r="DV22" s="1506">
        <f t="shared" ca="1" si="30"/>
        <v>1.0558181674368172</v>
      </c>
      <c r="DW22" s="1506">
        <f t="shared" ca="1" si="30"/>
        <v>1.0558181674368172</v>
      </c>
      <c r="DX22" s="1506">
        <f t="shared" ca="1" si="30"/>
        <v>1.0558181674368172</v>
      </c>
      <c r="DY22" s="1506">
        <f t="shared" ca="1" si="30"/>
        <v>1.0558181674368172</v>
      </c>
      <c r="DZ22" s="1506">
        <f t="shared" ca="1" si="30"/>
        <v>1.0558181674368172</v>
      </c>
      <c r="EA22" s="1506">
        <f t="shared" ca="1" si="30"/>
        <v>1.082213621622736</v>
      </c>
      <c r="EB22" s="1506">
        <f t="shared" ca="1" si="30"/>
        <v>1.082213621622736</v>
      </c>
      <c r="EC22" s="1506">
        <f t="shared" ref="EC22:ES22" ca="1" si="31">EC224</f>
        <v>1.082213621622736</v>
      </c>
      <c r="ED22" s="1506">
        <f t="shared" ca="1" si="31"/>
        <v>1.082213621622736</v>
      </c>
      <c r="EE22" s="1506">
        <f t="shared" ca="1" si="31"/>
        <v>1.082213621622736</v>
      </c>
      <c r="EF22" s="1506">
        <f t="shared" ca="1" si="31"/>
        <v>1.082213621622736</v>
      </c>
      <c r="EG22" s="1506">
        <f t="shared" ca="1" si="31"/>
        <v>1.082213621622736</v>
      </c>
      <c r="EH22" s="1506">
        <f t="shared" ca="1" si="31"/>
        <v>1.082213621622736</v>
      </c>
      <c r="EI22" s="1506">
        <f t="shared" ca="1" si="31"/>
        <v>1.082213621622736</v>
      </c>
      <c r="EJ22" s="1506">
        <f t="shared" ca="1" si="31"/>
        <v>1.082213621622736</v>
      </c>
      <c r="EK22" s="1506">
        <f t="shared" ca="1" si="31"/>
        <v>1.082213621622736</v>
      </c>
      <c r="EL22" s="1506">
        <f t="shared" ca="1" si="31"/>
        <v>1.082213621622736</v>
      </c>
      <c r="EM22" s="1506">
        <f t="shared" ca="1" si="31"/>
        <v>1.1092689621633032</v>
      </c>
      <c r="EN22" s="1506">
        <f t="shared" ca="1" si="31"/>
        <v>1.1092689621633032</v>
      </c>
      <c r="EO22" s="1506">
        <f t="shared" ca="1" si="31"/>
        <v>1.1092689621633032</v>
      </c>
      <c r="EP22" s="1506">
        <f t="shared" ca="1" si="31"/>
        <v>1.1092689621633032</v>
      </c>
      <c r="EQ22" s="1506">
        <f t="shared" ca="1" si="31"/>
        <v>1.1092689621633032</v>
      </c>
      <c r="ER22" s="1506">
        <f t="shared" ca="1" si="31"/>
        <v>1.1092689621633032</v>
      </c>
      <c r="ES22" s="1506">
        <f t="shared" ca="1" si="31"/>
        <v>1.1092689621633032</v>
      </c>
    </row>
    <row r="23" spans="1:256" s="1512" customFormat="1">
      <c r="A23" s="13"/>
      <c r="B23" s="331" t="s">
        <v>520</v>
      </c>
      <c r="C23" s="13"/>
      <c r="D23" s="469" t="str">
        <f ca="1">D51</f>
        <v>Yes</v>
      </c>
      <c r="E23" s="1506">
        <f ca="1">E276</f>
        <v>-2.5</v>
      </c>
      <c r="F23" s="1506">
        <f t="shared" ref="F23:BP23" ca="1" si="32">F276</f>
        <v>-2.5</v>
      </c>
      <c r="G23" s="1506">
        <f t="shared" ca="1" si="32"/>
        <v>-2.5</v>
      </c>
      <c r="H23" s="1506">
        <f t="shared" ref="H23:I23" ca="1" si="33">H276</f>
        <v>-2.5</v>
      </c>
      <c r="I23" s="1506">
        <f t="shared" ca="1" si="33"/>
        <v>-2.5</v>
      </c>
      <c r="J23" s="1506">
        <f t="shared" ca="1" si="32"/>
        <v>-2.5</v>
      </c>
      <c r="K23" s="1506">
        <f t="shared" ca="1" si="32"/>
        <v>-2.5</v>
      </c>
      <c r="L23" s="1506">
        <f t="shared" ca="1" si="32"/>
        <v>-2.5</v>
      </c>
      <c r="M23" s="1506">
        <f t="shared" ca="1" si="32"/>
        <v>-2.5</v>
      </c>
      <c r="N23" s="1506">
        <f t="shared" ca="1" si="32"/>
        <v>-2.5</v>
      </c>
      <c r="O23" s="1506">
        <f t="shared" ca="1" si="32"/>
        <v>-2.5</v>
      </c>
      <c r="P23" s="1506">
        <f t="shared" ca="1" si="32"/>
        <v>-2.5</v>
      </c>
      <c r="Q23" s="1506">
        <f t="shared" ca="1" si="32"/>
        <v>-2.5</v>
      </c>
      <c r="R23" s="1506">
        <f t="shared" ca="1" si="32"/>
        <v>-2.5</v>
      </c>
      <c r="S23" s="1506">
        <f t="shared" ca="1" si="32"/>
        <v>-2.5</v>
      </c>
      <c r="T23" s="1506">
        <f t="shared" ca="1" si="32"/>
        <v>-2.5</v>
      </c>
      <c r="U23" s="1506">
        <f t="shared" ca="1" si="32"/>
        <v>-2.5</v>
      </c>
      <c r="V23" s="1506">
        <f t="shared" ca="1" si="32"/>
        <v>-2.5</v>
      </c>
      <c r="W23" s="1506">
        <f t="shared" ca="1" si="32"/>
        <v>-2.5</v>
      </c>
      <c r="X23" s="1506">
        <f t="shared" ca="1" si="32"/>
        <v>-2.5</v>
      </c>
      <c r="Y23" s="1506">
        <f t="shared" ca="1" si="32"/>
        <v>-2.5</v>
      </c>
      <c r="Z23" s="1506">
        <f t="shared" ca="1" si="32"/>
        <v>-2.5</v>
      </c>
      <c r="AA23" s="1506">
        <f t="shared" ca="1" si="32"/>
        <v>-2.5</v>
      </c>
      <c r="AB23" s="1506">
        <f t="shared" ca="1" si="32"/>
        <v>-2.5</v>
      </c>
      <c r="AC23" s="1506">
        <f t="shared" ca="1" si="32"/>
        <v>-2.5</v>
      </c>
      <c r="AD23" s="1506">
        <f t="shared" ca="1" si="32"/>
        <v>-2.5</v>
      </c>
      <c r="AE23" s="1506">
        <f t="shared" ca="1" si="32"/>
        <v>-2.5</v>
      </c>
      <c r="AF23" s="1506">
        <f t="shared" ca="1" si="32"/>
        <v>-2.5</v>
      </c>
      <c r="AG23" s="1506">
        <f t="shared" ca="1" si="32"/>
        <v>-2.5</v>
      </c>
      <c r="AH23" s="1506">
        <f t="shared" ca="1" si="32"/>
        <v>-2.5</v>
      </c>
      <c r="AI23" s="1506">
        <f t="shared" ca="1" si="32"/>
        <v>-2.5</v>
      </c>
      <c r="AJ23" s="1506">
        <f t="shared" ca="1" si="32"/>
        <v>-2.5</v>
      </c>
      <c r="AK23" s="1506">
        <f t="shared" ca="1" si="32"/>
        <v>-2.5</v>
      </c>
      <c r="AL23" s="1506">
        <f t="shared" ca="1" si="32"/>
        <v>-2.5</v>
      </c>
      <c r="AM23" s="1506">
        <f t="shared" ca="1" si="32"/>
        <v>-2.5</v>
      </c>
      <c r="AN23" s="1506">
        <f t="shared" ca="1" si="32"/>
        <v>-2.5</v>
      </c>
      <c r="AO23" s="1506">
        <f t="shared" ca="1" si="32"/>
        <v>-2.5</v>
      </c>
      <c r="AP23" s="1506">
        <f t="shared" ca="1" si="32"/>
        <v>-2.5</v>
      </c>
      <c r="AQ23" s="1506">
        <f t="shared" ca="1" si="32"/>
        <v>-2.5</v>
      </c>
      <c r="AR23" s="1506">
        <f t="shared" ca="1" si="32"/>
        <v>-2.5</v>
      </c>
      <c r="AS23" s="1506">
        <f t="shared" ca="1" si="32"/>
        <v>-2.5</v>
      </c>
      <c r="AT23" s="1506">
        <f t="shared" ca="1" si="32"/>
        <v>-2.5</v>
      </c>
      <c r="AU23" s="1506">
        <f t="shared" ca="1" si="32"/>
        <v>-2.5</v>
      </c>
      <c r="AV23" s="1506">
        <f t="shared" ca="1" si="32"/>
        <v>-2.5</v>
      </c>
      <c r="AW23" s="1506">
        <f t="shared" ca="1" si="32"/>
        <v>-2.5</v>
      </c>
      <c r="AX23" s="1506">
        <f t="shared" ca="1" si="32"/>
        <v>-2.5</v>
      </c>
      <c r="AY23" s="1506">
        <f t="shared" ca="1" si="32"/>
        <v>-2.5</v>
      </c>
      <c r="AZ23" s="1506">
        <f t="shared" ca="1" si="32"/>
        <v>-2.5</v>
      </c>
      <c r="BA23" s="1506">
        <f t="shared" ca="1" si="32"/>
        <v>0</v>
      </c>
      <c r="BB23" s="1506">
        <f t="shared" ca="1" si="32"/>
        <v>0</v>
      </c>
      <c r="BC23" s="1506">
        <f t="shared" ca="1" si="32"/>
        <v>0</v>
      </c>
      <c r="BD23" s="1506">
        <f t="shared" ca="1" si="32"/>
        <v>0</v>
      </c>
      <c r="BE23" s="1506">
        <f t="shared" ca="1" si="32"/>
        <v>0</v>
      </c>
      <c r="BF23" s="1506">
        <f t="shared" ca="1" si="32"/>
        <v>0</v>
      </c>
      <c r="BG23" s="1506">
        <f t="shared" ca="1" si="32"/>
        <v>0</v>
      </c>
      <c r="BH23" s="1506">
        <f t="shared" ca="1" si="32"/>
        <v>0</v>
      </c>
      <c r="BI23" s="1506">
        <f t="shared" ca="1" si="32"/>
        <v>0</v>
      </c>
      <c r="BJ23" s="1506">
        <f t="shared" ca="1" si="32"/>
        <v>0</v>
      </c>
      <c r="BK23" s="1506">
        <f t="shared" ca="1" si="32"/>
        <v>0</v>
      </c>
      <c r="BL23" s="1506">
        <f t="shared" ca="1" si="32"/>
        <v>0</v>
      </c>
      <c r="BM23" s="1506">
        <f t="shared" ca="1" si="32"/>
        <v>0</v>
      </c>
      <c r="BN23" s="1506">
        <f t="shared" ca="1" si="32"/>
        <v>0</v>
      </c>
      <c r="BO23" s="1506">
        <f t="shared" ca="1" si="32"/>
        <v>0</v>
      </c>
      <c r="BP23" s="1506">
        <f t="shared" ca="1" si="32"/>
        <v>0</v>
      </c>
      <c r="BQ23" s="1506">
        <f t="shared" ref="BQ23:EB23" ca="1" si="34">BQ276</f>
        <v>0</v>
      </c>
      <c r="BR23" s="1506">
        <f t="shared" ca="1" si="34"/>
        <v>0</v>
      </c>
      <c r="BS23" s="1506">
        <f t="shared" ca="1" si="34"/>
        <v>0</v>
      </c>
      <c r="BT23" s="1506">
        <f t="shared" ca="1" si="34"/>
        <v>0</v>
      </c>
      <c r="BU23" s="1506">
        <f t="shared" ca="1" si="34"/>
        <v>0</v>
      </c>
      <c r="BV23" s="1506">
        <f t="shared" ca="1" si="34"/>
        <v>0</v>
      </c>
      <c r="BW23" s="1506">
        <f t="shared" ca="1" si="34"/>
        <v>0</v>
      </c>
      <c r="BX23" s="1506">
        <f t="shared" ca="1" si="34"/>
        <v>0</v>
      </c>
      <c r="BY23" s="1506">
        <f t="shared" ca="1" si="34"/>
        <v>0</v>
      </c>
      <c r="BZ23" s="1506">
        <f t="shared" ca="1" si="34"/>
        <v>0</v>
      </c>
      <c r="CA23" s="1506">
        <f t="shared" ca="1" si="34"/>
        <v>0</v>
      </c>
      <c r="CB23" s="1506">
        <f t="shared" ca="1" si="34"/>
        <v>0</v>
      </c>
      <c r="CC23" s="1506">
        <f t="shared" ca="1" si="34"/>
        <v>0</v>
      </c>
      <c r="CD23" s="1506">
        <f t="shared" ca="1" si="34"/>
        <v>0</v>
      </c>
      <c r="CE23" s="1506">
        <f t="shared" ca="1" si="34"/>
        <v>0</v>
      </c>
      <c r="CF23" s="1506">
        <f t="shared" ca="1" si="34"/>
        <v>0</v>
      </c>
      <c r="CG23" s="1506">
        <f t="shared" ca="1" si="34"/>
        <v>0</v>
      </c>
      <c r="CH23" s="1506">
        <f t="shared" ca="1" si="34"/>
        <v>0</v>
      </c>
      <c r="CI23" s="1506">
        <f t="shared" ca="1" si="34"/>
        <v>0</v>
      </c>
      <c r="CJ23" s="1506">
        <f t="shared" ca="1" si="34"/>
        <v>0</v>
      </c>
      <c r="CK23" s="1506">
        <f t="shared" ca="1" si="34"/>
        <v>0</v>
      </c>
      <c r="CL23" s="1506">
        <f t="shared" ca="1" si="34"/>
        <v>0</v>
      </c>
      <c r="CM23" s="1506">
        <f t="shared" ca="1" si="34"/>
        <v>0</v>
      </c>
      <c r="CN23" s="1506">
        <f t="shared" ca="1" si="34"/>
        <v>0</v>
      </c>
      <c r="CO23" s="1506">
        <f t="shared" ca="1" si="34"/>
        <v>0</v>
      </c>
      <c r="CP23" s="1506">
        <f t="shared" ca="1" si="34"/>
        <v>0</v>
      </c>
      <c r="CQ23" s="1506">
        <f t="shared" ca="1" si="34"/>
        <v>0</v>
      </c>
      <c r="CR23" s="1506">
        <f t="shared" ca="1" si="34"/>
        <v>0</v>
      </c>
      <c r="CS23" s="1506">
        <f t="shared" ca="1" si="34"/>
        <v>0</v>
      </c>
      <c r="CT23" s="1506">
        <f t="shared" ca="1" si="34"/>
        <v>0</v>
      </c>
      <c r="CU23" s="1506">
        <f t="shared" ca="1" si="34"/>
        <v>0</v>
      </c>
      <c r="CV23" s="1506">
        <f t="shared" ca="1" si="34"/>
        <v>0</v>
      </c>
      <c r="CW23" s="1506">
        <f t="shared" ca="1" si="34"/>
        <v>0</v>
      </c>
      <c r="CX23" s="1506">
        <f t="shared" ca="1" si="34"/>
        <v>0</v>
      </c>
      <c r="CY23" s="1506">
        <f t="shared" ca="1" si="34"/>
        <v>0</v>
      </c>
      <c r="CZ23" s="1506">
        <f t="shared" ca="1" si="34"/>
        <v>0</v>
      </c>
      <c r="DA23" s="1506">
        <f t="shared" ca="1" si="34"/>
        <v>0</v>
      </c>
      <c r="DB23" s="1506">
        <f t="shared" ca="1" si="34"/>
        <v>0</v>
      </c>
      <c r="DC23" s="1506">
        <f t="shared" ca="1" si="34"/>
        <v>0</v>
      </c>
      <c r="DD23" s="1506">
        <f t="shared" ca="1" si="34"/>
        <v>0</v>
      </c>
      <c r="DE23" s="1506">
        <f t="shared" ca="1" si="34"/>
        <v>0</v>
      </c>
      <c r="DF23" s="1506">
        <f t="shared" ca="1" si="34"/>
        <v>0</v>
      </c>
      <c r="DG23" s="1506">
        <f t="shared" ca="1" si="34"/>
        <v>0</v>
      </c>
      <c r="DH23" s="1506">
        <f t="shared" ca="1" si="34"/>
        <v>0</v>
      </c>
      <c r="DI23" s="1506">
        <f t="shared" ca="1" si="34"/>
        <v>0</v>
      </c>
      <c r="DJ23" s="1506">
        <f t="shared" ca="1" si="34"/>
        <v>0</v>
      </c>
      <c r="DK23" s="1506">
        <f t="shared" ca="1" si="34"/>
        <v>0</v>
      </c>
      <c r="DL23" s="1506">
        <f t="shared" ca="1" si="34"/>
        <v>0</v>
      </c>
      <c r="DM23" s="1506">
        <f t="shared" ca="1" si="34"/>
        <v>0</v>
      </c>
      <c r="DN23" s="1506">
        <f t="shared" ca="1" si="34"/>
        <v>0</v>
      </c>
      <c r="DO23" s="1506">
        <f t="shared" ca="1" si="34"/>
        <v>0</v>
      </c>
      <c r="DP23" s="1506">
        <f t="shared" ca="1" si="34"/>
        <v>0</v>
      </c>
      <c r="DQ23" s="1506">
        <f t="shared" ca="1" si="34"/>
        <v>0</v>
      </c>
      <c r="DR23" s="1506">
        <f t="shared" ca="1" si="34"/>
        <v>0</v>
      </c>
      <c r="DS23" s="1506">
        <f t="shared" ca="1" si="34"/>
        <v>0</v>
      </c>
      <c r="DT23" s="1506">
        <f t="shared" ca="1" si="34"/>
        <v>0</v>
      </c>
      <c r="DU23" s="1506">
        <f t="shared" ca="1" si="34"/>
        <v>0</v>
      </c>
      <c r="DV23" s="1506">
        <f t="shared" ca="1" si="34"/>
        <v>0</v>
      </c>
      <c r="DW23" s="1506">
        <f t="shared" ca="1" si="34"/>
        <v>0</v>
      </c>
      <c r="DX23" s="1506">
        <f t="shared" ca="1" si="34"/>
        <v>0</v>
      </c>
      <c r="DY23" s="1506">
        <f t="shared" ca="1" si="34"/>
        <v>0</v>
      </c>
      <c r="DZ23" s="1506">
        <f t="shared" ca="1" si="34"/>
        <v>0</v>
      </c>
      <c r="EA23" s="1506">
        <f t="shared" ca="1" si="34"/>
        <v>0</v>
      </c>
      <c r="EB23" s="1506">
        <f t="shared" ca="1" si="34"/>
        <v>0</v>
      </c>
      <c r="EC23" s="1506">
        <f t="shared" ref="EC23:ES23" ca="1" si="35">EC276</f>
        <v>0</v>
      </c>
      <c r="ED23" s="1506">
        <f t="shared" ca="1" si="35"/>
        <v>0</v>
      </c>
      <c r="EE23" s="1506">
        <f t="shared" ca="1" si="35"/>
        <v>0</v>
      </c>
      <c r="EF23" s="1506">
        <f t="shared" ca="1" si="35"/>
        <v>0</v>
      </c>
      <c r="EG23" s="1506">
        <f t="shared" ca="1" si="35"/>
        <v>0</v>
      </c>
      <c r="EH23" s="1506">
        <f t="shared" ca="1" si="35"/>
        <v>0</v>
      </c>
      <c r="EI23" s="1506">
        <f t="shared" ca="1" si="35"/>
        <v>0</v>
      </c>
      <c r="EJ23" s="1506">
        <f t="shared" ca="1" si="35"/>
        <v>0</v>
      </c>
      <c r="EK23" s="1506">
        <f t="shared" ca="1" si="35"/>
        <v>0</v>
      </c>
      <c r="EL23" s="1506">
        <f t="shared" ca="1" si="35"/>
        <v>0</v>
      </c>
      <c r="EM23" s="1506">
        <f t="shared" ca="1" si="35"/>
        <v>0</v>
      </c>
      <c r="EN23" s="1506">
        <f t="shared" ca="1" si="35"/>
        <v>0</v>
      </c>
      <c r="EO23" s="1506">
        <f t="shared" ca="1" si="35"/>
        <v>0</v>
      </c>
      <c r="EP23" s="1506">
        <f t="shared" ca="1" si="35"/>
        <v>0</v>
      </c>
      <c r="EQ23" s="1506">
        <f t="shared" ca="1" si="35"/>
        <v>0</v>
      </c>
      <c r="ER23" s="1506">
        <f t="shared" ca="1" si="35"/>
        <v>0</v>
      </c>
      <c r="ES23" s="1506">
        <f t="shared" ca="1" si="35"/>
        <v>0</v>
      </c>
    </row>
    <row r="24" spans="1:256" s="1512" customFormat="1">
      <c r="A24" s="13"/>
      <c r="B24" s="331" t="s">
        <v>521</v>
      </c>
      <c r="C24" s="13"/>
      <c r="D24" s="183"/>
      <c r="E24" s="471">
        <f ca="1">-E317</f>
        <v>-21.599999999999998</v>
      </c>
      <c r="F24" s="471">
        <f t="shared" ref="F24:BQ24" ca="1" si="36">-F317</f>
        <v>0</v>
      </c>
      <c r="G24" s="471">
        <f t="shared" ca="1" si="36"/>
        <v>0</v>
      </c>
      <c r="H24" s="471">
        <f t="shared" ca="1" si="36"/>
        <v>0</v>
      </c>
      <c r="I24" s="471">
        <f t="shared" ca="1" si="36"/>
        <v>0</v>
      </c>
      <c r="J24" s="471">
        <f t="shared" ca="1" si="36"/>
        <v>0</v>
      </c>
      <c r="K24" s="471">
        <f t="shared" ca="1" si="36"/>
        <v>0</v>
      </c>
      <c r="L24" s="471">
        <f t="shared" ca="1" si="36"/>
        <v>0</v>
      </c>
      <c r="M24" s="471">
        <f t="shared" ca="1" si="36"/>
        <v>0</v>
      </c>
      <c r="N24" s="471">
        <f t="shared" ca="1" si="36"/>
        <v>0</v>
      </c>
      <c r="O24" s="471">
        <f t="shared" ca="1" si="36"/>
        <v>0</v>
      </c>
      <c r="P24" s="471">
        <f t="shared" ca="1" si="36"/>
        <v>0</v>
      </c>
      <c r="Q24" s="471">
        <f t="shared" ca="1" si="36"/>
        <v>0</v>
      </c>
      <c r="R24" s="471">
        <f t="shared" ca="1" si="36"/>
        <v>0</v>
      </c>
      <c r="S24" s="1505">
        <f t="shared" ca="1" si="36"/>
        <v>0</v>
      </c>
      <c r="T24" s="1505">
        <f t="shared" ca="1" si="36"/>
        <v>0</v>
      </c>
      <c r="U24" s="1505">
        <f t="shared" ca="1" si="36"/>
        <v>0</v>
      </c>
      <c r="V24" s="1505">
        <f t="shared" ca="1" si="36"/>
        <v>0</v>
      </c>
      <c r="W24" s="1505">
        <f t="shared" ca="1" si="36"/>
        <v>0</v>
      </c>
      <c r="X24" s="1505">
        <f t="shared" ca="1" si="36"/>
        <v>0</v>
      </c>
      <c r="Y24" s="1505">
        <f t="shared" ca="1" si="36"/>
        <v>0</v>
      </c>
      <c r="Z24" s="1505">
        <f t="shared" ca="1" si="36"/>
        <v>0</v>
      </c>
      <c r="AA24" s="1505">
        <f t="shared" ca="1" si="36"/>
        <v>0</v>
      </c>
      <c r="AB24" s="1505">
        <f t="shared" ca="1" si="36"/>
        <v>0</v>
      </c>
      <c r="AC24" s="1505">
        <f t="shared" ca="1" si="36"/>
        <v>0</v>
      </c>
      <c r="AD24" s="1505">
        <f t="shared" ca="1" si="36"/>
        <v>0</v>
      </c>
      <c r="AE24" s="1505">
        <f t="shared" ca="1" si="36"/>
        <v>0</v>
      </c>
      <c r="AF24" s="1505">
        <f t="shared" ca="1" si="36"/>
        <v>0</v>
      </c>
      <c r="AG24" s="1505">
        <f t="shared" ca="1" si="36"/>
        <v>0</v>
      </c>
      <c r="AH24" s="1505">
        <f t="shared" ca="1" si="36"/>
        <v>0</v>
      </c>
      <c r="AI24" s="1505">
        <f t="shared" ca="1" si="36"/>
        <v>0</v>
      </c>
      <c r="AJ24" s="1505">
        <f t="shared" ca="1" si="36"/>
        <v>0</v>
      </c>
      <c r="AK24" s="1505">
        <f t="shared" ca="1" si="36"/>
        <v>0</v>
      </c>
      <c r="AL24" s="1505">
        <f t="shared" ca="1" si="36"/>
        <v>0</v>
      </c>
      <c r="AM24" s="1505">
        <f t="shared" ca="1" si="36"/>
        <v>0</v>
      </c>
      <c r="AN24" s="1505">
        <f t="shared" ca="1" si="36"/>
        <v>0</v>
      </c>
      <c r="AO24" s="1505">
        <f t="shared" ca="1" si="36"/>
        <v>0</v>
      </c>
      <c r="AP24" s="1505">
        <f t="shared" ca="1" si="36"/>
        <v>0</v>
      </c>
      <c r="AQ24" s="1505">
        <f t="shared" ca="1" si="36"/>
        <v>0</v>
      </c>
      <c r="AR24" s="1505">
        <f t="shared" ca="1" si="36"/>
        <v>0</v>
      </c>
      <c r="AS24" s="1505">
        <f t="shared" ca="1" si="36"/>
        <v>0</v>
      </c>
      <c r="AT24" s="1505">
        <f t="shared" ca="1" si="36"/>
        <v>0</v>
      </c>
      <c r="AU24" s="1505">
        <f t="shared" ca="1" si="36"/>
        <v>0</v>
      </c>
      <c r="AV24" s="1505">
        <f t="shared" ca="1" si="36"/>
        <v>0</v>
      </c>
      <c r="AW24" s="1505">
        <f t="shared" ca="1" si="36"/>
        <v>0</v>
      </c>
      <c r="AX24" s="1505">
        <f t="shared" ca="1" si="36"/>
        <v>0</v>
      </c>
      <c r="AY24" s="1505">
        <f t="shared" ca="1" si="36"/>
        <v>0</v>
      </c>
      <c r="AZ24" s="1505">
        <f t="shared" ca="1" si="36"/>
        <v>0</v>
      </c>
      <c r="BA24" s="1505">
        <f t="shared" ca="1" si="36"/>
        <v>0</v>
      </c>
      <c r="BB24" s="1505">
        <f t="shared" ca="1" si="36"/>
        <v>0</v>
      </c>
      <c r="BC24" s="1505">
        <f t="shared" ca="1" si="36"/>
        <v>0</v>
      </c>
      <c r="BD24" s="1505">
        <f t="shared" ca="1" si="36"/>
        <v>-11.018063676676196</v>
      </c>
      <c r="BE24" s="1505">
        <f t="shared" ca="1" si="36"/>
        <v>0</v>
      </c>
      <c r="BF24" s="1505">
        <f t="shared" ca="1" si="36"/>
        <v>0</v>
      </c>
      <c r="BG24" s="1505">
        <f t="shared" ca="1" si="36"/>
        <v>0</v>
      </c>
      <c r="BH24" s="1505">
        <f t="shared" ca="1" si="36"/>
        <v>0</v>
      </c>
      <c r="BI24" s="1505">
        <f t="shared" ca="1" si="36"/>
        <v>0</v>
      </c>
      <c r="BJ24" s="1505">
        <f t="shared" ca="1" si="36"/>
        <v>0</v>
      </c>
      <c r="BK24" s="1505">
        <f t="shared" ca="1" si="36"/>
        <v>0</v>
      </c>
      <c r="BL24" s="1505">
        <f t="shared" ca="1" si="36"/>
        <v>0</v>
      </c>
      <c r="BM24" s="1505">
        <f t="shared" ca="1" si="36"/>
        <v>0</v>
      </c>
      <c r="BN24" s="1505">
        <f t="shared" ca="1" si="36"/>
        <v>0</v>
      </c>
      <c r="BO24" s="1505">
        <f t="shared" ca="1" si="36"/>
        <v>0</v>
      </c>
      <c r="BP24" s="1505">
        <f t="shared" ca="1" si="36"/>
        <v>0</v>
      </c>
      <c r="BQ24" s="1505">
        <f t="shared" ca="1" si="36"/>
        <v>0</v>
      </c>
      <c r="BR24" s="1505">
        <f t="shared" ref="BR24:EC24" ca="1" si="37">-BR317</f>
        <v>0</v>
      </c>
      <c r="BS24" s="1505">
        <f t="shared" ca="1" si="37"/>
        <v>0</v>
      </c>
      <c r="BT24" s="1505">
        <f t="shared" ca="1" si="37"/>
        <v>0</v>
      </c>
      <c r="BU24" s="1505">
        <f t="shared" ca="1" si="37"/>
        <v>0</v>
      </c>
      <c r="BV24" s="1505">
        <f t="shared" ca="1" si="37"/>
        <v>0</v>
      </c>
      <c r="BW24" s="1505">
        <f t="shared" ca="1" si="37"/>
        <v>0</v>
      </c>
      <c r="BX24" s="1505">
        <f t="shared" ca="1" si="37"/>
        <v>0</v>
      </c>
      <c r="BY24" s="1505">
        <f t="shared" ca="1" si="37"/>
        <v>0</v>
      </c>
      <c r="BZ24" s="1505">
        <f t="shared" ca="1" si="37"/>
        <v>0</v>
      </c>
      <c r="CA24" s="1505">
        <f t="shared" ca="1" si="37"/>
        <v>0</v>
      </c>
      <c r="CB24" s="1505">
        <f t="shared" ca="1" si="37"/>
        <v>0</v>
      </c>
      <c r="CC24" s="1505">
        <f t="shared" ca="1" si="37"/>
        <v>0</v>
      </c>
      <c r="CD24" s="1505">
        <f t="shared" ca="1" si="37"/>
        <v>0</v>
      </c>
      <c r="CE24" s="1505">
        <f t="shared" ca="1" si="37"/>
        <v>0</v>
      </c>
      <c r="CF24" s="1505">
        <f t="shared" ca="1" si="37"/>
        <v>0</v>
      </c>
      <c r="CG24" s="1505">
        <f t="shared" ca="1" si="37"/>
        <v>0</v>
      </c>
      <c r="CH24" s="1505">
        <f t="shared" ca="1" si="37"/>
        <v>0</v>
      </c>
      <c r="CI24" s="1505">
        <f t="shared" ca="1" si="37"/>
        <v>0</v>
      </c>
      <c r="CJ24" s="1505">
        <f t="shared" ca="1" si="37"/>
        <v>0</v>
      </c>
      <c r="CK24" s="1505">
        <f t="shared" ca="1" si="37"/>
        <v>0</v>
      </c>
      <c r="CL24" s="1505">
        <f t="shared" ca="1" si="37"/>
        <v>0</v>
      </c>
      <c r="CM24" s="1505">
        <f t="shared" ca="1" si="37"/>
        <v>0</v>
      </c>
      <c r="CN24" s="1505">
        <f t="shared" ca="1" si="37"/>
        <v>0</v>
      </c>
      <c r="CO24" s="1505">
        <f t="shared" ca="1" si="37"/>
        <v>0</v>
      </c>
      <c r="CP24" s="1505">
        <f t="shared" ca="1" si="37"/>
        <v>0</v>
      </c>
      <c r="CQ24" s="1505">
        <f t="shared" ca="1" si="37"/>
        <v>0</v>
      </c>
      <c r="CR24" s="1505">
        <f t="shared" ca="1" si="37"/>
        <v>0</v>
      </c>
      <c r="CS24" s="1505">
        <f t="shared" ca="1" si="37"/>
        <v>0</v>
      </c>
      <c r="CT24" s="1505">
        <f t="shared" ca="1" si="37"/>
        <v>0</v>
      </c>
      <c r="CU24" s="1505">
        <f t="shared" ca="1" si="37"/>
        <v>0</v>
      </c>
      <c r="CV24" s="1505">
        <f t="shared" ca="1" si="37"/>
        <v>0</v>
      </c>
      <c r="CW24" s="1505">
        <f t="shared" ca="1" si="37"/>
        <v>0</v>
      </c>
      <c r="CX24" s="1505">
        <f t="shared" ca="1" si="37"/>
        <v>0</v>
      </c>
      <c r="CY24" s="1505">
        <f t="shared" ca="1" si="37"/>
        <v>0</v>
      </c>
      <c r="CZ24" s="1505">
        <f t="shared" ca="1" si="37"/>
        <v>0</v>
      </c>
      <c r="DA24" s="1505">
        <f t="shared" ca="1" si="37"/>
        <v>0</v>
      </c>
      <c r="DB24" s="1505">
        <f t="shared" ca="1" si="37"/>
        <v>0</v>
      </c>
      <c r="DC24" s="1505">
        <f t="shared" ca="1" si="37"/>
        <v>0</v>
      </c>
      <c r="DD24" s="1505">
        <f t="shared" ca="1" si="37"/>
        <v>0</v>
      </c>
      <c r="DE24" s="1505">
        <f t="shared" ca="1" si="37"/>
        <v>0</v>
      </c>
      <c r="DF24" s="1505">
        <f t="shared" ca="1" si="37"/>
        <v>0</v>
      </c>
      <c r="DG24" s="1505">
        <f t="shared" ca="1" si="37"/>
        <v>0</v>
      </c>
      <c r="DH24" s="1505">
        <f t="shared" ca="1" si="37"/>
        <v>0</v>
      </c>
      <c r="DI24" s="1505">
        <f t="shared" ca="1" si="37"/>
        <v>0</v>
      </c>
      <c r="DJ24" s="1505">
        <f t="shared" ca="1" si="37"/>
        <v>0</v>
      </c>
      <c r="DK24" s="1505">
        <f t="shared" ca="1" si="37"/>
        <v>0</v>
      </c>
      <c r="DL24" s="1505">
        <f t="shared" ca="1" si="37"/>
        <v>0</v>
      </c>
      <c r="DM24" s="1505">
        <f t="shared" ca="1" si="37"/>
        <v>0</v>
      </c>
      <c r="DN24" s="1505">
        <f t="shared" ca="1" si="37"/>
        <v>0</v>
      </c>
      <c r="DO24" s="1505">
        <f t="shared" ca="1" si="37"/>
        <v>-12.543119829149386</v>
      </c>
      <c r="DP24" s="1505">
        <f t="shared" ca="1" si="37"/>
        <v>0</v>
      </c>
      <c r="DQ24" s="1505">
        <f t="shared" ca="1" si="37"/>
        <v>0</v>
      </c>
      <c r="DR24" s="1505">
        <f t="shared" ca="1" si="37"/>
        <v>0</v>
      </c>
      <c r="DS24" s="1505">
        <f t="shared" ca="1" si="37"/>
        <v>0</v>
      </c>
      <c r="DT24" s="1505">
        <f t="shared" ca="1" si="37"/>
        <v>0</v>
      </c>
      <c r="DU24" s="1505">
        <f t="shared" ca="1" si="37"/>
        <v>0</v>
      </c>
      <c r="DV24" s="1505">
        <f t="shared" ca="1" si="37"/>
        <v>0</v>
      </c>
      <c r="DW24" s="1505">
        <f t="shared" ca="1" si="37"/>
        <v>0</v>
      </c>
      <c r="DX24" s="1505">
        <f t="shared" ca="1" si="37"/>
        <v>0</v>
      </c>
      <c r="DY24" s="1505">
        <f t="shared" ca="1" si="37"/>
        <v>0</v>
      </c>
      <c r="DZ24" s="1505">
        <f t="shared" ca="1" si="37"/>
        <v>0</v>
      </c>
      <c r="EA24" s="1505">
        <f t="shared" ca="1" si="37"/>
        <v>0</v>
      </c>
      <c r="EB24" s="1505">
        <f t="shared" ca="1" si="37"/>
        <v>0</v>
      </c>
      <c r="EC24" s="1505">
        <f t="shared" ca="1" si="37"/>
        <v>0</v>
      </c>
      <c r="ED24" s="1505">
        <f t="shared" ref="ED24:ES24" ca="1" si="38">-ED317</f>
        <v>0</v>
      </c>
      <c r="EE24" s="1505">
        <f t="shared" ca="1" si="38"/>
        <v>0</v>
      </c>
      <c r="EF24" s="1505">
        <f t="shared" ca="1" si="38"/>
        <v>0</v>
      </c>
      <c r="EG24" s="1505">
        <f t="shared" ca="1" si="38"/>
        <v>0</v>
      </c>
      <c r="EH24" s="1505">
        <f t="shared" ca="1" si="38"/>
        <v>0</v>
      </c>
      <c r="EI24" s="1505">
        <f t="shared" ca="1" si="38"/>
        <v>0</v>
      </c>
      <c r="EJ24" s="1505">
        <f t="shared" ca="1" si="38"/>
        <v>0</v>
      </c>
      <c r="EK24" s="1505">
        <f t="shared" ca="1" si="38"/>
        <v>0</v>
      </c>
      <c r="EL24" s="1505">
        <f t="shared" ca="1" si="38"/>
        <v>0</v>
      </c>
      <c r="EM24" s="1505">
        <f t="shared" ca="1" si="38"/>
        <v>0</v>
      </c>
      <c r="EN24" s="1505">
        <f t="shared" ca="1" si="38"/>
        <v>0</v>
      </c>
      <c r="EO24" s="1505">
        <f t="shared" ca="1" si="38"/>
        <v>0</v>
      </c>
      <c r="EP24" s="1505">
        <f t="shared" ca="1" si="38"/>
        <v>0</v>
      </c>
      <c r="EQ24" s="1505">
        <f t="shared" ca="1" si="38"/>
        <v>0</v>
      </c>
      <c r="ER24" s="1505">
        <f t="shared" ca="1" si="38"/>
        <v>0</v>
      </c>
      <c r="ES24" s="1505">
        <f t="shared" ca="1" si="38"/>
        <v>0</v>
      </c>
    </row>
    <row r="25" spans="1:256">
      <c r="B25" s="331" t="s">
        <v>410</v>
      </c>
      <c r="D25" s="183"/>
      <c r="E25" s="471">
        <f ca="1">-E364</f>
        <v>0</v>
      </c>
      <c r="F25" s="471">
        <f t="shared" ref="F25:BQ25" ca="1" si="39">-F364</f>
        <v>0</v>
      </c>
      <c r="G25" s="471">
        <f t="shared" ca="1" si="39"/>
        <v>0</v>
      </c>
      <c r="H25" s="471">
        <f t="shared" ca="1" si="39"/>
        <v>0</v>
      </c>
      <c r="I25" s="471">
        <f t="shared" ca="1" si="39"/>
        <v>0</v>
      </c>
      <c r="J25" s="471">
        <f t="shared" ca="1" si="39"/>
        <v>0</v>
      </c>
      <c r="K25" s="471">
        <f t="shared" ca="1" si="39"/>
        <v>0</v>
      </c>
      <c r="L25" s="471">
        <f t="shared" ca="1" si="39"/>
        <v>0</v>
      </c>
      <c r="M25" s="471">
        <f t="shared" ca="1" si="39"/>
        <v>0</v>
      </c>
      <c r="N25" s="471">
        <f t="shared" ca="1" si="39"/>
        <v>0</v>
      </c>
      <c r="O25" s="471">
        <f t="shared" ca="1" si="39"/>
        <v>0</v>
      </c>
      <c r="P25" s="471">
        <f t="shared" ca="1" si="39"/>
        <v>0</v>
      </c>
      <c r="Q25" s="471">
        <f t="shared" ca="1" si="39"/>
        <v>0</v>
      </c>
      <c r="R25" s="471">
        <f t="shared" ca="1" si="39"/>
        <v>0</v>
      </c>
      <c r="S25" s="471">
        <f t="shared" ca="1" si="39"/>
        <v>0</v>
      </c>
      <c r="T25" s="471">
        <f t="shared" ca="1" si="39"/>
        <v>0</v>
      </c>
      <c r="U25" s="471">
        <f t="shared" ca="1" si="39"/>
        <v>0</v>
      </c>
      <c r="V25" s="471">
        <f t="shared" ca="1" si="39"/>
        <v>0</v>
      </c>
      <c r="W25" s="471">
        <f t="shared" ca="1" si="39"/>
        <v>0</v>
      </c>
      <c r="X25" s="471">
        <f t="shared" ca="1" si="39"/>
        <v>0</v>
      </c>
      <c r="Y25" s="471">
        <f t="shared" ca="1" si="39"/>
        <v>0</v>
      </c>
      <c r="Z25" s="471">
        <f t="shared" ca="1" si="39"/>
        <v>0</v>
      </c>
      <c r="AA25" s="471">
        <f t="shared" ca="1" si="39"/>
        <v>0</v>
      </c>
      <c r="AB25" s="471">
        <f t="shared" ca="1" si="39"/>
        <v>0</v>
      </c>
      <c r="AC25" s="471">
        <f t="shared" ca="1" si="39"/>
        <v>0</v>
      </c>
      <c r="AD25" s="471">
        <f t="shared" ca="1" si="39"/>
        <v>0</v>
      </c>
      <c r="AE25" s="471">
        <f t="shared" ca="1" si="39"/>
        <v>0</v>
      </c>
      <c r="AF25" s="471">
        <f t="shared" ca="1" si="39"/>
        <v>0</v>
      </c>
      <c r="AG25" s="471">
        <f t="shared" ca="1" si="39"/>
        <v>0</v>
      </c>
      <c r="AH25" s="471">
        <f t="shared" ca="1" si="39"/>
        <v>0</v>
      </c>
      <c r="AI25" s="471">
        <f t="shared" ca="1" si="39"/>
        <v>0</v>
      </c>
      <c r="AJ25" s="471">
        <f t="shared" ca="1" si="39"/>
        <v>0</v>
      </c>
      <c r="AK25" s="471">
        <f t="shared" ca="1" si="39"/>
        <v>0</v>
      </c>
      <c r="AL25" s="471">
        <f t="shared" ca="1" si="39"/>
        <v>0</v>
      </c>
      <c r="AM25" s="471">
        <f t="shared" ca="1" si="39"/>
        <v>0</v>
      </c>
      <c r="AN25" s="471">
        <f t="shared" ca="1" si="39"/>
        <v>0</v>
      </c>
      <c r="AO25" s="471">
        <f t="shared" ca="1" si="39"/>
        <v>0</v>
      </c>
      <c r="AP25" s="471">
        <f t="shared" ca="1" si="39"/>
        <v>0</v>
      </c>
      <c r="AQ25" s="471">
        <f t="shared" ca="1" si="39"/>
        <v>0</v>
      </c>
      <c r="AR25" s="471">
        <f t="shared" ca="1" si="39"/>
        <v>0</v>
      </c>
      <c r="AS25" s="471">
        <f t="shared" ca="1" si="39"/>
        <v>0</v>
      </c>
      <c r="AT25" s="471">
        <f t="shared" ca="1" si="39"/>
        <v>0</v>
      </c>
      <c r="AU25" s="471">
        <f t="shared" ca="1" si="39"/>
        <v>0</v>
      </c>
      <c r="AV25" s="471">
        <f t="shared" ca="1" si="39"/>
        <v>0</v>
      </c>
      <c r="AW25" s="471">
        <f t="shared" ca="1" si="39"/>
        <v>0</v>
      </c>
      <c r="AX25" s="471">
        <f t="shared" ca="1" si="39"/>
        <v>0</v>
      </c>
      <c r="AY25" s="471">
        <f t="shared" ca="1" si="39"/>
        <v>0</v>
      </c>
      <c r="AZ25" s="471">
        <f t="shared" ca="1" si="39"/>
        <v>0</v>
      </c>
      <c r="BA25" s="471">
        <f t="shared" ca="1" si="39"/>
        <v>0</v>
      </c>
      <c r="BB25" s="471">
        <f t="shared" ca="1" si="39"/>
        <v>0</v>
      </c>
      <c r="BC25" s="471">
        <f t="shared" ca="1" si="39"/>
        <v>0</v>
      </c>
      <c r="BD25" s="471">
        <f t="shared" ca="1" si="39"/>
        <v>0</v>
      </c>
      <c r="BE25" s="471">
        <f t="shared" ca="1" si="39"/>
        <v>0</v>
      </c>
      <c r="BF25" s="471">
        <f t="shared" ca="1" si="39"/>
        <v>0</v>
      </c>
      <c r="BG25" s="471">
        <f t="shared" ca="1" si="39"/>
        <v>0</v>
      </c>
      <c r="BH25" s="471">
        <f t="shared" ca="1" si="39"/>
        <v>0</v>
      </c>
      <c r="BI25" s="471">
        <f t="shared" ca="1" si="39"/>
        <v>0</v>
      </c>
      <c r="BJ25" s="471">
        <f t="shared" ca="1" si="39"/>
        <v>0</v>
      </c>
      <c r="BK25" s="471">
        <f t="shared" ca="1" si="39"/>
        <v>0</v>
      </c>
      <c r="BL25" s="471">
        <f t="shared" ca="1" si="39"/>
        <v>0</v>
      </c>
      <c r="BM25" s="471">
        <f t="shared" ca="1" si="39"/>
        <v>0</v>
      </c>
      <c r="BN25" s="471">
        <f t="shared" ca="1" si="39"/>
        <v>0</v>
      </c>
      <c r="BO25" s="471">
        <f t="shared" ca="1" si="39"/>
        <v>0</v>
      </c>
      <c r="BP25" s="471">
        <f t="shared" ca="1" si="39"/>
        <v>0</v>
      </c>
      <c r="BQ25" s="471">
        <f t="shared" ca="1" si="39"/>
        <v>0</v>
      </c>
      <c r="BR25" s="471">
        <f t="shared" ref="BR25:EC25" ca="1" si="40">-BR364</f>
        <v>0</v>
      </c>
      <c r="BS25" s="471">
        <f t="shared" ca="1" si="40"/>
        <v>0</v>
      </c>
      <c r="BT25" s="471">
        <f t="shared" ca="1" si="40"/>
        <v>0</v>
      </c>
      <c r="BU25" s="471">
        <f t="shared" ca="1" si="40"/>
        <v>0</v>
      </c>
      <c r="BV25" s="471">
        <f t="shared" ca="1" si="40"/>
        <v>0</v>
      </c>
      <c r="BW25" s="471">
        <f t="shared" ca="1" si="40"/>
        <v>0</v>
      </c>
      <c r="BX25" s="471">
        <f t="shared" ca="1" si="40"/>
        <v>0</v>
      </c>
      <c r="BY25" s="471">
        <f t="shared" ca="1" si="40"/>
        <v>0</v>
      </c>
      <c r="BZ25" s="471">
        <f t="shared" ca="1" si="40"/>
        <v>0</v>
      </c>
      <c r="CA25" s="471">
        <f t="shared" ca="1" si="40"/>
        <v>0</v>
      </c>
      <c r="CB25" s="471">
        <f t="shared" ca="1" si="40"/>
        <v>0</v>
      </c>
      <c r="CC25" s="471">
        <f t="shared" ca="1" si="40"/>
        <v>0</v>
      </c>
      <c r="CD25" s="471">
        <f t="shared" ca="1" si="40"/>
        <v>0</v>
      </c>
      <c r="CE25" s="471">
        <f t="shared" ca="1" si="40"/>
        <v>0</v>
      </c>
      <c r="CF25" s="471">
        <f t="shared" ca="1" si="40"/>
        <v>0</v>
      </c>
      <c r="CG25" s="471">
        <f t="shared" ca="1" si="40"/>
        <v>0</v>
      </c>
      <c r="CH25" s="471">
        <f t="shared" ca="1" si="40"/>
        <v>0</v>
      </c>
      <c r="CI25" s="471">
        <f t="shared" ca="1" si="40"/>
        <v>0</v>
      </c>
      <c r="CJ25" s="471">
        <f t="shared" ca="1" si="40"/>
        <v>0</v>
      </c>
      <c r="CK25" s="471">
        <f t="shared" ca="1" si="40"/>
        <v>0</v>
      </c>
      <c r="CL25" s="471">
        <f t="shared" ca="1" si="40"/>
        <v>0</v>
      </c>
      <c r="CM25" s="471">
        <f t="shared" ca="1" si="40"/>
        <v>0</v>
      </c>
      <c r="CN25" s="471">
        <f t="shared" ca="1" si="40"/>
        <v>0</v>
      </c>
      <c r="CO25" s="471">
        <f t="shared" ca="1" si="40"/>
        <v>0</v>
      </c>
      <c r="CP25" s="471">
        <f t="shared" ca="1" si="40"/>
        <v>0</v>
      </c>
      <c r="CQ25" s="471">
        <f t="shared" ca="1" si="40"/>
        <v>0</v>
      </c>
      <c r="CR25" s="471">
        <f t="shared" ca="1" si="40"/>
        <v>0</v>
      </c>
      <c r="CS25" s="471">
        <f t="shared" ca="1" si="40"/>
        <v>0</v>
      </c>
      <c r="CT25" s="471">
        <f t="shared" ca="1" si="40"/>
        <v>0</v>
      </c>
      <c r="CU25" s="471">
        <f t="shared" ca="1" si="40"/>
        <v>0</v>
      </c>
      <c r="CV25" s="471">
        <f t="shared" ca="1" si="40"/>
        <v>0</v>
      </c>
      <c r="CW25" s="471">
        <f t="shared" ca="1" si="40"/>
        <v>0</v>
      </c>
      <c r="CX25" s="471">
        <f t="shared" ca="1" si="40"/>
        <v>0</v>
      </c>
      <c r="CY25" s="471">
        <f t="shared" ca="1" si="40"/>
        <v>0</v>
      </c>
      <c r="CZ25" s="471">
        <f t="shared" ca="1" si="40"/>
        <v>0</v>
      </c>
      <c r="DA25" s="471">
        <f t="shared" ca="1" si="40"/>
        <v>0</v>
      </c>
      <c r="DB25" s="471">
        <f t="shared" ca="1" si="40"/>
        <v>0</v>
      </c>
      <c r="DC25" s="471">
        <f t="shared" ca="1" si="40"/>
        <v>0</v>
      </c>
      <c r="DD25" s="471">
        <f t="shared" ca="1" si="40"/>
        <v>0</v>
      </c>
      <c r="DE25" s="471">
        <f t="shared" ca="1" si="40"/>
        <v>0</v>
      </c>
      <c r="DF25" s="471">
        <f t="shared" ca="1" si="40"/>
        <v>0</v>
      </c>
      <c r="DG25" s="471">
        <f t="shared" ca="1" si="40"/>
        <v>0</v>
      </c>
      <c r="DH25" s="471">
        <f t="shared" ca="1" si="40"/>
        <v>0</v>
      </c>
      <c r="DI25" s="471">
        <f t="shared" ca="1" si="40"/>
        <v>0</v>
      </c>
      <c r="DJ25" s="471">
        <f t="shared" ca="1" si="40"/>
        <v>0</v>
      </c>
      <c r="DK25" s="471">
        <f t="shared" ca="1" si="40"/>
        <v>0</v>
      </c>
      <c r="DL25" s="471">
        <f t="shared" ca="1" si="40"/>
        <v>0</v>
      </c>
      <c r="DM25" s="471">
        <f t="shared" ca="1" si="40"/>
        <v>0</v>
      </c>
      <c r="DN25" s="471">
        <f t="shared" ca="1" si="40"/>
        <v>0</v>
      </c>
      <c r="DO25" s="471">
        <f t="shared" ca="1" si="40"/>
        <v>0</v>
      </c>
      <c r="DP25" s="471">
        <f t="shared" ca="1" si="40"/>
        <v>0</v>
      </c>
      <c r="DQ25" s="471">
        <f t="shared" ca="1" si="40"/>
        <v>0</v>
      </c>
      <c r="DR25" s="471">
        <f t="shared" ca="1" si="40"/>
        <v>0</v>
      </c>
      <c r="DS25" s="471">
        <f t="shared" ca="1" si="40"/>
        <v>0</v>
      </c>
      <c r="DT25" s="471">
        <f t="shared" ca="1" si="40"/>
        <v>0</v>
      </c>
      <c r="DU25" s="471">
        <f t="shared" ca="1" si="40"/>
        <v>0</v>
      </c>
      <c r="DV25" s="471">
        <f t="shared" ca="1" si="40"/>
        <v>0</v>
      </c>
      <c r="DW25" s="471">
        <f t="shared" ca="1" si="40"/>
        <v>0</v>
      </c>
      <c r="DX25" s="471">
        <f t="shared" ca="1" si="40"/>
        <v>0</v>
      </c>
      <c r="DY25" s="471">
        <f t="shared" ca="1" si="40"/>
        <v>0</v>
      </c>
      <c r="DZ25" s="471">
        <f t="shared" ca="1" si="40"/>
        <v>0</v>
      </c>
      <c r="EA25" s="471">
        <f t="shared" ca="1" si="40"/>
        <v>0</v>
      </c>
      <c r="EB25" s="471">
        <f t="shared" ca="1" si="40"/>
        <v>0</v>
      </c>
      <c r="EC25" s="471">
        <f t="shared" ca="1" si="40"/>
        <v>0</v>
      </c>
      <c r="ED25" s="471">
        <f t="shared" ref="ED25:ES25" ca="1" si="41">-ED364</f>
        <v>0</v>
      </c>
      <c r="EE25" s="471">
        <f t="shared" ca="1" si="41"/>
        <v>0</v>
      </c>
      <c r="EF25" s="471">
        <f t="shared" ca="1" si="41"/>
        <v>0</v>
      </c>
      <c r="EG25" s="471">
        <f t="shared" ca="1" si="41"/>
        <v>0</v>
      </c>
      <c r="EH25" s="471">
        <f t="shared" ca="1" si="41"/>
        <v>0</v>
      </c>
      <c r="EI25" s="471">
        <f t="shared" ca="1" si="41"/>
        <v>0</v>
      </c>
      <c r="EJ25" s="471">
        <f t="shared" ca="1" si="41"/>
        <v>0</v>
      </c>
      <c r="EK25" s="471">
        <f t="shared" ca="1" si="41"/>
        <v>0</v>
      </c>
      <c r="EL25" s="471">
        <f t="shared" ca="1" si="41"/>
        <v>0</v>
      </c>
      <c r="EM25" s="471">
        <f t="shared" ca="1" si="41"/>
        <v>0</v>
      </c>
      <c r="EN25" s="471">
        <f t="shared" ca="1" si="41"/>
        <v>0</v>
      </c>
      <c r="EO25" s="471">
        <f t="shared" ca="1" si="41"/>
        <v>0</v>
      </c>
      <c r="EP25" s="471">
        <f t="shared" ca="1" si="41"/>
        <v>0</v>
      </c>
      <c r="EQ25" s="471">
        <f t="shared" ca="1" si="41"/>
        <v>0</v>
      </c>
      <c r="ER25" s="471">
        <f t="shared" ca="1" si="41"/>
        <v>0</v>
      </c>
      <c r="ES25" s="471">
        <f t="shared" ca="1" si="41"/>
        <v>0</v>
      </c>
    </row>
    <row r="26" spans="1:256">
      <c r="B26" s="331" t="s">
        <v>522</v>
      </c>
      <c r="D26" s="183"/>
      <c r="E26" s="471">
        <f ca="1">-E392</f>
        <v>0</v>
      </c>
      <c r="F26" s="471">
        <f t="shared" ref="F26:BQ26" ca="1" si="42">-F392</f>
        <v>0</v>
      </c>
      <c r="G26" s="471">
        <f t="shared" ca="1" si="42"/>
        <v>0</v>
      </c>
      <c r="H26" s="471">
        <f t="shared" ca="1" si="42"/>
        <v>0</v>
      </c>
      <c r="I26" s="471">
        <f t="shared" ca="1" si="42"/>
        <v>0</v>
      </c>
      <c r="J26" s="471">
        <f t="shared" ca="1" si="42"/>
        <v>0</v>
      </c>
      <c r="K26" s="471">
        <f t="shared" ca="1" si="42"/>
        <v>0</v>
      </c>
      <c r="L26" s="471">
        <f t="shared" ca="1" si="42"/>
        <v>0</v>
      </c>
      <c r="M26" s="471">
        <f t="shared" ca="1" si="42"/>
        <v>0</v>
      </c>
      <c r="N26" s="471">
        <f t="shared" ca="1" si="42"/>
        <v>0</v>
      </c>
      <c r="O26" s="471">
        <f t="shared" ca="1" si="42"/>
        <v>0</v>
      </c>
      <c r="P26" s="471">
        <f t="shared" ca="1" si="42"/>
        <v>0</v>
      </c>
      <c r="Q26" s="471">
        <f t="shared" ca="1" si="42"/>
        <v>0</v>
      </c>
      <c r="R26" s="471">
        <f t="shared" ca="1" si="42"/>
        <v>0</v>
      </c>
      <c r="S26" s="471">
        <f t="shared" ca="1" si="42"/>
        <v>0</v>
      </c>
      <c r="T26" s="471">
        <f t="shared" ca="1" si="42"/>
        <v>0</v>
      </c>
      <c r="U26" s="471">
        <f t="shared" ca="1" si="42"/>
        <v>0</v>
      </c>
      <c r="V26" s="471">
        <f t="shared" ca="1" si="42"/>
        <v>0</v>
      </c>
      <c r="W26" s="471">
        <f t="shared" ca="1" si="42"/>
        <v>0</v>
      </c>
      <c r="X26" s="471">
        <f t="shared" ca="1" si="42"/>
        <v>0</v>
      </c>
      <c r="Y26" s="471">
        <f t="shared" ca="1" si="42"/>
        <v>0</v>
      </c>
      <c r="Z26" s="471">
        <f t="shared" ca="1" si="42"/>
        <v>0</v>
      </c>
      <c r="AA26" s="471">
        <f t="shared" ca="1" si="42"/>
        <v>0</v>
      </c>
      <c r="AB26" s="471">
        <f t="shared" ca="1" si="42"/>
        <v>0</v>
      </c>
      <c r="AC26" s="471">
        <f t="shared" ca="1" si="42"/>
        <v>0</v>
      </c>
      <c r="AD26" s="471">
        <f t="shared" ca="1" si="42"/>
        <v>0</v>
      </c>
      <c r="AE26" s="471">
        <f t="shared" ca="1" si="42"/>
        <v>0</v>
      </c>
      <c r="AF26" s="471">
        <f t="shared" ca="1" si="42"/>
        <v>0</v>
      </c>
      <c r="AG26" s="471">
        <f t="shared" ca="1" si="42"/>
        <v>0</v>
      </c>
      <c r="AH26" s="471">
        <f t="shared" ca="1" si="42"/>
        <v>0</v>
      </c>
      <c r="AI26" s="471">
        <f t="shared" ca="1" si="42"/>
        <v>0</v>
      </c>
      <c r="AJ26" s="471">
        <f t="shared" ca="1" si="42"/>
        <v>0</v>
      </c>
      <c r="AK26" s="471">
        <f t="shared" ca="1" si="42"/>
        <v>0</v>
      </c>
      <c r="AL26" s="471">
        <f t="shared" ca="1" si="42"/>
        <v>0</v>
      </c>
      <c r="AM26" s="471">
        <f t="shared" ca="1" si="42"/>
        <v>0</v>
      </c>
      <c r="AN26" s="471">
        <f t="shared" ca="1" si="42"/>
        <v>0</v>
      </c>
      <c r="AO26" s="471">
        <f t="shared" ca="1" si="42"/>
        <v>0</v>
      </c>
      <c r="AP26" s="471">
        <f t="shared" ca="1" si="42"/>
        <v>0</v>
      </c>
      <c r="AQ26" s="471">
        <f t="shared" ca="1" si="42"/>
        <v>0</v>
      </c>
      <c r="AR26" s="471">
        <f t="shared" ca="1" si="42"/>
        <v>0</v>
      </c>
      <c r="AS26" s="471">
        <f t="shared" ca="1" si="42"/>
        <v>0</v>
      </c>
      <c r="AT26" s="471">
        <f t="shared" ca="1" si="42"/>
        <v>0</v>
      </c>
      <c r="AU26" s="471">
        <f t="shared" ca="1" si="42"/>
        <v>0</v>
      </c>
      <c r="AV26" s="471">
        <f t="shared" ca="1" si="42"/>
        <v>0</v>
      </c>
      <c r="AW26" s="471">
        <f t="shared" ca="1" si="42"/>
        <v>0</v>
      </c>
      <c r="AX26" s="471">
        <f t="shared" ca="1" si="42"/>
        <v>0</v>
      </c>
      <c r="AY26" s="471">
        <f t="shared" ca="1" si="42"/>
        <v>0</v>
      </c>
      <c r="AZ26" s="471">
        <f t="shared" ca="1" si="42"/>
        <v>-100</v>
      </c>
      <c r="BA26" s="471">
        <f t="shared" ca="1" si="42"/>
        <v>0</v>
      </c>
      <c r="BB26" s="471">
        <f t="shared" ca="1" si="42"/>
        <v>0</v>
      </c>
      <c r="BC26" s="471">
        <f t="shared" ca="1" si="42"/>
        <v>0</v>
      </c>
      <c r="BD26" s="471">
        <f t="shared" ca="1" si="42"/>
        <v>0</v>
      </c>
      <c r="BE26" s="471">
        <f t="shared" ca="1" si="42"/>
        <v>0</v>
      </c>
      <c r="BF26" s="471">
        <f t="shared" ca="1" si="42"/>
        <v>0</v>
      </c>
      <c r="BG26" s="471">
        <f t="shared" ca="1" si="42"/>
        <v>0</v>
      </c>
      <c r="BH26" s="471">
        <f t="shared" ca="1" si="42"/>
        <v>0</v>
      </c>
      <c r="BI26" s="471">
        <f t="shared" ca="1" si="42"/>
        <v>0</v>
      </c>
      <c r="BJ26" s="471">
        <f t="shared" ca="1" si="42"/>
        <v>0</v>
      </c>
      <c r="BK26" s="471">
        <f t="shared" ca="1" si="42"/>
        <v>0</v>
      </c>
      <c r="BL26" s="471">
        <f t="shared" ca="1" si="42"/>
        <v>0</v>
      </c>
      <c r="BM26" s="471">
        <f t="shared" ca="1" si="42"/>
        <v>0</v>
      </c>
      <c r="BN26" s="471">
        <f t="shared" ca="1" si="42"/>
        <v>0</v>
      </c>
      <c r="BO26" s="471">
        <f t="shared" ca="1" si="42"/>
        <v>0</v>
      </c>
      <c r="BP26" s="471">
        <f t="shared" ca="1" si="42"/>
        <v>0</v>
      </c>
      <c r="BQ26" s="471">
        <f t="shared" ca="1" si="42"/>
        <v>0</v>
      </c>
      <c r="BR26" s="471">
        <f t="shared" ref="BR26:EC26" ca="1" si="43">-BR392</f>
        <v>0</v>
      </c>
      <c r="BS26" s="471">
        <f t="shared" ca="1" si="43"/>
        <v>0</v>
      </c>
      <c r="BT26" s="471">
        <f t="shared" ca="1" si="43"/>
        <v>0</v>
      </c>
      <c r="BU26" s="471">
        <f t="shared" ca="1" si="43"/>
        <v>0</v>
      </c>
      <c r="BV26" s="471">
        <f t="shared" ca="1" si="43"/>
        <v>0</v>
      </c>
      <c r="BW26" s="471">
        <f t="shared" ca="1" si="43"/>
        <v>0</v>
      </c>
      <c r="BX26" s="471">
        <f t="shared" ca="1" si="43"/>
        <v>0</v>
      </c>
      <c r="BY26" s="471">
        <f t="shared" ca="1" si="43"/>
        <v>0</v>
      </c>
      <c r="BZ26" s="471">
        <f t="shared" ca="1" si="43"/>
        <v>0</v>
      </c>
      <c r="CA26" s="471">
        <f t="shared" ca="1" si="43"/>
        <v>0</v>
      </c>
      <c r="CB26" s="471">
        <f t="shared" ca="1" si="43"/>
        <v>0</v>
      </c>
      <c r="CC26" s="471">
        <f t="shared" ca="1" si="43"/>
        <v>0</v>
      </c>
      <c r="CD26" s="471">
        <f t="shared" ca="1" si="43"/>
        <v>0</v>
      </c>
      <c r="CE26" s="471">
        <f t="shared" ca="1" si="43"/>
        <v>0</v>
      </c>
      <c r="CF26" s="471">
        <f t="shared" ca="1" si="43"/>
        <v>0</v>
      </c>
      <c r="CG26" s="471">
        <f t="shared" ca="1" si="43"/>
        <v>0</v>
      </c>
      <c r="CH26" s="471">
        <f t="shared" ca="1" si="43"/>
        <v>0</v>
      </c>
      <c r="CI26" s="471">
        <f t="shared" ca="1" si="43"/>
        <v>0</v>
      </c>
      <c r="CJ26" s="471">
        <f t="shared" ca="1" si="43"/>
        <v>0</v>
      </c>
      <c r="CK26" s="471">
        <f t="shared" ca="1" si="43"/>
        <v>0</v>
      </c>
      <c r="CL26" s="471">
        <f t="shared" ca="1" si="43"/>
        <v>0</v>
      </c>
      <c r="CM26" s="471">
        <f t="shared" ca="1" si="43"/>
        <v>0</v>
      </c>
      <c r="CN26" s="471">
        <f t="shared" ca="1" si="43"/>
        <v>0</v>
      </c>
      <c r="CO26" s="471">
        <f t="shared" ca="1" si="43"/>
        <v>0</v>
      </c>
      <c r="CP26" s="471">
        <f t="shared" ca="1" si="43"/>
        <v>0</v>
      </c>
      <c r="CQ26" s="471">
        <f t="shared" ca="1" si="43"/>
        <v>0</v>
      </c>
      <c r="CR26" s="471">
        <f t="shared" ca="1" si="43"/>
        <v>0</v>
      </c>
      <c r="CS26" s="471">
        <f t="shared" ca="1" si="43"/>
        <v>0</v>
      </c>
      <c r="CT26" s="471">
        <f t="shared" ca="1" si="43"/>
        <v>0</v>
      </c>
      <c r="CU26" s="471">
        <f t="shared" ca="1" si="43"/>
        <v>0</v>
      </c>
      <c r="CV26" s="471">
        <f t="shared" ca="1" si="43"/>
        <v>0</v>
      </c>
      <c r="CW26" s="471">
        <f t="shared" ca="1" si="43"/>
        <v>0</v>
      </c>
      <c r="CX26" s="471">
        <f t="shared" ca="1" si="43"/>
        <v>0</v>
      </c>
      <c r="CY26" s="471">
        <f t="shared" ca="1" si="43"/>
        <v>0</v>
      </c>
      <c r="CZ26" s="471">
        <f t="shared" ca="1" si="43"/>
        <v>0</v>
      </c>
      <c r="DA26" s="471">
        <f t="shared" ca="1" si="43"/>
        <v>0</v>
      </c>
      <c r="DB26" s="471">
        <f t="shared" ca="1" si="43"/>
        <v>0</v>
      </c>
      <c r="DC26" s="471">
        <f t="shared" ca="1" si="43"/>
        <v>0</v>
      </c>
      <c r="DD26" s="471">
        <f t="shared" ca="1" si="43"/>
        <v>0</v>
      </c>
      <c r="DE26" s="471">
        <f t="shared" ca="1" si="43"/>
        <v>0</v>
      </c>
      <c r="DF26" s="471">
        <f t="shared" ca="1" si="43"/>
        <v>0</v>
      </c>
      <c r="DG26" s="471">
        <f t="shared" ca="1" si="43"/>
        <v>0</v>
      </c>
      <c r="DH26" s="471">
        <f t="shared" ca="1" si="43"/>
        <v>0</v>
      </c>
      <c r="DI26" s="471">
        <f t="shared" ca="1" si="43"/>
        <v>0</v>
      </c>
      <c r="DJ26" s="471">
        <f t="shared" ca="1" si="43"/>
        <v>0</v>
      </c>
      <c r="DK26" s="471">
        <f t="shared" ca="1" si="43"/>
        <v>-100</v>
      </c>
      <c r="DL26" s="471">
        <f t="shared" ca="1" si="43"/>
        <v>0</v>
      </c>
      <c r="DM26" s="471">
        <f t="shared" ca="1" si="43"/>
        <v>0</v>
      </c>
      <c r="DN26" s="471">
        <f t="shared" ca="1" si="43"/>
        <v>0</v>
      </c>
      <c r="DO26" s="471">
        <f t="shared" ca="1" si="43"/>
        <v>0</v>
      </c>
      <c r="DP26" s="471">
        <f t="shared" ca="1" si="43"/>
        <v>0</v>
      </c>
      <c r="DQ26" s="471">
        <f t="shared" ca="1" si="43"/>
        <v>0</v>
      </c>
      <c r="DR26" s="471">
        <f t="shared" ca="1" si="43"/>
        <v>0</v>
      </c>
      <c r="DS26" s="471">
        <f t="shared" ca="1" si="43"/>
        <v>0</v>
      </c>
      <c r="DT26" s="471">
        <f t="shared" ca="1" si="43"/>
        <v>0</v>
      </c>
      <c r="DU26" s="471">
        <f t="shared" ca="1" si="43"/>
        <v>0</v>
      </c>
      <c r="DV26" s="471">
        <f t="shared" ca="1" si="43"/>
        <v>0</v>
      </c>
      <c r="DW26" s="471">
        <f t="shared" ca="1" si="43"/>
        <v>0</v>
      </c>
      <c r="DX26" s="471">
        <f t="shared" ca="1" si="43"/>
        <v>0</v>
      </c>
      <c r="DY26" s="471">
        <f t="shared" ca="1" si="43"/>
        <v>0</v>
      </c>
      <c r="DZ26" s="471">
        <f t="shared" ca="1" si="43"/>
        <v>0</v>
      </c>
      <c r="EA26" s="471">
        <f t="shared" ca="1" si="43"/>
        <v>0</v>
      </c>
      <c r="EB26" s="471">
        <f t="shared" ca="1" si="43"/>
        <v>0</v>
      </c>
      <c r="EC26" s="471">
        <f t="shared" ca="1" si="43"/>
        <v>0</v>
      </c>
      <c r="ED26" s="471">
        <f t="shared" ref="ED26:ES26" ca="1" si="44">-ED392</f>
        <v>0</v>
      </c>
      <c r="EE26" s="471">
        <f t="shared" ca="1" si="44"/>
        <v>0</v>
      </c>
      <c r="EF26" s="471">
        <f t="shared" ca="1" si="44"/>
        <v>0</v>
      </c>
      <c r="EG26" s="471">
        <f t="shared" ca="1" si="44"/>
        <v>0</v>
      </c>
      <c r="EH26" s="471">
        <f t="shared" ca="1" si="44"/>
        <v>0</v>
      </c>
      <c r="EI26" s="471">
        <f t="shared" ca="1" si="44"/>
        <v>0</v>
      </c>
      <c r="EJ26" s="471">
        <f t="shared" ca="1" si="44"/>
        <v>0</v>
      </c>
      <c r="EK26" s="471">
        <f t="shared" ca="1" si="44"/>
        <v>0</v>
      </c>
      <c r="EL26" s="471">
        <f t="shared" ca="1" si="44"/>
        <v>0</v>
      </c>
      <c r="EM26" s="471">
        <f t="shared" ca="1" si="44"/>
        <v>0</v>
      </c>
      <c r="EN26" s="471">
        <f t="shared" ca="1" si="44"/>
        <v>0</v>
      </c>
      <c r="EO26" s="471">
        <f t="shared" ca="1" si="44"/>
        <v>0</v>
      </c>
      <c r="EP26" s="471">
        <f t="shared" ca="1" si="44"/>
        <v>0</v>
      </c>
      <c r="EQ26" s="471">
        <f t="shared" ca="1" si="44"/>
        <v>0</v>
      </c>
      <c r="ER26" s="471">
        <f t="shared" ca="1" si="44"/>
        <v>0</v>
      </c>
      <c r="ES26" s="471">
        <f t="shared" ca="1" si="44"/>
        <v>0</v>
      </c>
    </row>
    <row r="27" spans="1:256" ht="4.5" customHeight="1">
      <c r="D27" s="183"/>
    </row>
    <row r="28" spans="1:256" ht="4.5" customHeight="1">
      <c r="D28" s="183"/>
    </row>
    <row r="29" spans="1:256" s="319" customFormat="1">
      <c r="A29" s="13">
        <f>MAX($A$1:A28)+1</f>
        <v>2</v>
      </c>
      <c r="B29" s="321" t="str">
        <f>"1.0 - Active Tenant Details: " &amp; Active_Tenant &amp; " "</f>
        <v xml:space="preserve">1.0 - Active Tenant Details: 1. Ground 1 - Yarra D </v>
      </c>
      <c r="C29" s="15"/>
      <c r="D29" s="322"/>
      <c r="E29" s="358"/>
      <c r="F29" s="358"/>
      <c r="G29" s="358"/>
      <c r="H29" s="358"/>
      <c r="I29" s="358"/>
      <c r="J29" s="358"/>
      <c r="K29" s="358"/>
      <c r="L29" s="358"/>
      <c r="M29" s="358"/>
      <c r="N29" s="358"/>
      <c r="O29" s="358"/>
      <c r="P29" s="358"/>
      <c r="Q29" s="358"/>
      <c r="R29" s="358"/>
      <c r="S29" s="358"/>
      <c r="T29" s="358"/>
      <c r="U29" s="358"/>
      <c r="V29" s="358"/>
      <c r="W29" s="358"/>
      <c r="X29" s="358"/>
      <c r="Y29" s="358"/>
      <c r="Z29" s="358"/>
      <c r="AA29" s="358"/>
      <c r="AB29" s="358"/>
      <c r="AC29" s="358"/>
      <c r="AD29" s="358"/>
      <c r="AE29" s="358"/>
      <c r="AF29" s="358"/>
      <c r="AG29" s="358"/>
      <c r="AH29" s="358"/>
      <c r="AI29" s="358"/>
      <c r="AJ29" s="358"/>
      <c r="AK29" s="358"/>
      <c r="AL29" s="358"/>
      <c r="AM29" s="358"/>
      <c r="AN29" s="358"/>
      <c r="AO29" s="358"/>
      <c r="AP29" s="358"/>
      <c r="AQ29" s="358"/>
      <c r="AR29" s="358"/>
      <c r="AS29" s="358"/>
      <c r="AT29" s="358"/>
      <c r="AU29" s="358"/>
      <c r="AV29" s="358"/>
      <c r="AW29" s="358"/>
      <c r="AX29" s="358"/>
      <c r="AY29" s="358"/>
      <c r="AZ29" s="358"/>
      <c r="BA29" s="358"/>
      <c r="BB29" s="358"/>
      <c r="BC29" s="358"/>
      <c r="BD29" s="358"/>
      <c r="BE29" s="358"/>
      <c r="BF29" s="358"/>
      <c r="BG29" s="358"/>
      <c r="BH29" s="358"/>
      <c r="BI29" s="358"/>
      <c r="BJ29" s="358"/>
      <c r="BK29" s="358"/>
      <c r="BL29" s="358"/>
      <c r="BM29" s="358"/>
      <c r="BN29" s="358"/>
      <c r="BO29" s="358"/>
      <c r="BP29" s="358"/>
      <c r="BQ29" s="358"/>
      <c r="BR29" s="358"/>
      <c r="BS29" s="358"/>
      <c r="BT29" s="358"/>
      <c r="BU29" s="358"/>
      <c r="BV29" s="358"/>
      <c r="BW29" s="358"/>
      <c r="BX29" s="358"/>
      <c r="BY29" s="358"/>
      <c r="BZ29" s="358"/>
      <c r="CA29" s="358"/>
      <c r="CB29" s="358"/>
      <c r="CC29" s="358"/>
      <c r="CD29" s="358"/>
      <c r="CE29" s="358"/>
      <c r="CF29" s="358"/>
      <c r="CG29" s="358"/>
      <c r="CH29" s="358"/>
      <c r="CI29" s="358"/>
      <c r="CJ29" s="358"/>
      <c r="CK29" s="358"/>
      <c r="CL29" s="358"/>
      <c r="CM29" s="358"/>
      <c r="CN29" s="358"/>
      <c r="CO29" s="358"/>
      <c r="CP29" s="358"/>
      <c r="CQ29" s="358"/>
      <c r="CR29" s="358"/>
      <c r="CS29" s="358"/>
      <c r="CT29" s="358"/>
      <c r="CU29" s="358"/>
      <c r="CV29" s="358"/>
      <c r="CW29" s="358"/>
      <c r="CX29" s="358"/>
      <c r="CY29" s="358"/>
      <c r="CZ29" s="358"/>
      <c r="DA29" s="358"/>
      <c r="DB29" s="358"/>
      <c r="DC29" s="358"/>
      <c r="DD29" s="358"/>
      <c r="DE29" s="358"/>
      <c r="DF29" s="358"/>
      <c r="DG29" s="358"/>
      <c r="DH29" s="358"/>
      <c r="DI29" s="358"/>
      <c r="DJ29" s="358"/>
      <c r="DK29" s="358"/>
      <c r="DL29" s="358"/>
      <c r="DM29" s="358"/>
      <c r="DN29" s="358"/>
      <c r="DO29" s="358"/>
      <c r="DP29" s="358"/>
      <c r="DQ29" s="358"/>
      <c r="DR29" s="358"/>
      <c r="DS29" s="358"/>
      <c r="DT29" s="358"/>
      <c r="DU29" s="358"/>
      <c r="DV29" s="358"/>
      <c r="DW29" s="358"/>
      <c r="DX29" s="358"/>
      <c r="DY29" s="358"/>
      <c r="DZ29" s="358"/>
      <c r="EA29" s="358"/>
      <c r="EB29" s="358"/>
      <c r="EC29" s="358"/>
      <c r="ED29" s="358"/>
      <c r="EE29" s="358"/>
      <c r="EF29" s="358"/>
      <c r="EG29" s="358"/>
      <c r="EH29" s="358"/>
      <c r="EI29" s="358"/>
      <c r="EJ29" s="358"/>
      <c r="EK29" s="358"/>
      <c r="EL29" s="358"/>
      <c r="EM29" s="358"/>
      <c r="EN29" s="358"/>
      <c r="EO29" s="358"/>
      <c r="EP29" s="358"/>
      <c r="EQ29" s="358"/>
      <c r="ER29" s="358"/>
      <c r="ES29" s="358"/>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row>
    <row r="30" spans="1:256" ht="3.75" customHeight="1">
      <c r="D30" s="183"/>
    </row>
    <row r="31" spans="1:256" s="326" customFormat="1">
      <c r="A31" s="323"/>
      <c r="B31" s="320" t="s">
        <v>523</v>
      </c>
      <c r="C31" s="13"/>
      <c r="D31" s="324">
        <f ca="1">IF(IP_Schedule!G71=0,1,IP_Schedule!G71)</f>
        <v>1</v>
      </c>
      <c r="F31"/>
      <c r="G31" s="2"/>
      <c r="H31"/>
      <c r="I31" s="1607"/>
      <c r="J31" s="2"/>
      <c r="K31" s="2"/>
      <c r="L31"/>
      <c r="M31"/>
      <c r="N31" s="330"/>
      <c r="O31" s="1521"/>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c r="CG31" s="330"/>
      <c r="CH31" s="330"/>
      <c r="CI31" s="330"/>
      <c r="CJ31" s="330"/>
      <c r="CK31" s="330"/>
      <c r="CL31" s="330"/>
      <c r="CM31" s="330"/>
      <c r="CN31" s="330"/>
      <c r="CO31" s="330"/>
      <c r="CP31" s="330"/>
      <c r="CQ31" s="330"/>
      <c r="CR31" s="330"/>
      <c r="CS31" s="330"/>
      <c r="CT31" s="330"/>
      <c r="CU31" s="330"/>
      <c r="CV31" s="330"/>
      <c r="CW31" s="330"/>
      <c r="CX31" s="330"/>
      <c r="CY31" s="330"/>
      <c r="CZ31" s="330"/>
      <c r="DA31" s="330"/>
      <c r="DB31" s="330"/>
      <c r="DC31" s="330"/>
      <c r="DD31" s="330"/>
      <c r="DE31" s="330"/>
      <c r="DF31" s="330"/>
      <c r="DG31" s="330"/>
      <c r="DH31" s="330"/>
      <c r="DI31" s="330"/>
      <c r="DJ31" s="330"/>
      <c r="DK31" s="330"/>
      <c r="DL31" s="330"/>
      <c r="DM31" s="330"/>
      <c r="DN31" s="330"/>
      <c r="DO31" s="330"/>
      <c r="DP31" s="330"/>
      <c r="DQ31" s="330"/>
      <c r="DR31" s="330"/>
      <c r="DS31" s="330"/>
      <c r="DT31" s="330"/>
      <c r="DU31" s="330"/>
      <c r="DV31" s="330"/>
      <c r="DW31" s="330"/>
      <c r="DX31" s="330"/>
      <c r="DY31" s="330"/>
      <c r="DZ31" s="330"/>
      <c r="EA31" s="330"/>
      <c r="EB31" s="330"/>
      <c r="EC31" s="330"/>
      <c r="ED31" s="330"/>
      <c r="EE31" s="330"/>
      <c r="EF31" s="330"/>
      <c r="EG31" s="330"/>
      <c r="EH31" s="330"/>
      <c r="EI31" s="330"/>
      <c r="EJ31" s="330"/>
      <c r="EK31" s="330"/>
      <c r="EL31" s="330"/>
      <c r="EM31" s="330"/>
      <c r="EN31" s="330"/>
      <c r="EO31" s="330"/>
      <c r="EP31" s="330"/>
      <c r="EQ31" s="330"/>
      <c r="ER31" s="330"/>
      <c r="ES31" s="330"/>
      <c r="ET31" s="325"/>
      <c r="EU31" s="323"/>
      <c r="EV31" s="323"/>
      <c r="EW31" s="323"/>
      <c r="EX31" s="323"/>
      <c r="EY31" s="323"/>
      <c r="EZ31" s="323"/>
      <c r="FA31" s="323"/>
      <c r="FB31" s="323"/>
      <c r="FC31" s="323"/>
      <c r="FD31" s="323"/>
      <c r="FE31" s="323"/>
      <c r="FF31" s="323"/>
      <c r="FG31" s="323"/>
      <c r="FH31" s="323"/>
      <c r="FI31" s="323"/>
      <c r="FJ31" s="323"/>
      <c r="FK31" s="323"/>
      <c r="FL31" s="323"/>
      <c r="FM31" s="323"/>
      <c r="FN31" s="323"/>
      <c r="FO31" s="323"/>
      <c r="FP31" s="323"/>
      <c r="FQ31" s="323"/>
      <c r="FR31" s="323"/>
      <c r="FS31" s="323"/>
      <c r="FT31" s="323"/>
      <c r="FU31" s="323"/>
      <c r="FV31" s="323"/>
      <c r="FW31" s="323"/>
      <c r="FX31" s="323"/>
      <c r="FY31" s="323"/>
      <c r="FZ31" s="323"/>
      <c r="GA31" s="323"/>
      <c r="GB31" s="323"/>
      <c r="GC31" s="323"/>
      <c r="GD31" s="323"/>
      <c r="GE31" s="323"/>
      <c r="GF31" s="323"/>
      <c r="GG31" s="323"/>
      <c r="GH31" s="323"/>
      <c r="GI31" s="323"/>
      <c r="GJ31" s="323"/>
      <c r="GK31" s="323"/>
      <c r="GL31" s="323"/>
      <c r="GM31" s="323"/>
      <c r="GN31" s="323"/>
      <c r="GO31" s="323"/>
      <c r="GP31" s="323"/>
      <c r="GQ31" s="323"/>
      <c r="GR31" s="323"/>
      <c r="GS31" s="323"/>
      <c r="GT31" s="323"/>
      <c r="GU31" s="323"/>
      <c r="GV31" s="323"/>
      <c r="GW31" s="323"/>
      <c r="GX31" s="323"/>
      <c r="GY31" s="323"/>
      <c r="GZ31" s="323"/>
      <c r="HA31" s="323"/>
      <c r="HB31" s="323"/>
      <c r="HC31" s="323"/>
      <c r="HD31" s="323"/>
      <c r="HE31" s="323"/>
      <c r="HF31" s="323"/>
      <c r="HG31" s="323"/>
      <c r="HH31" s="323"/>
      <c r="HI31" s="323"/>
      <c r="HJ31" s="323"/>
      <c r="HK31" s="323"/>
      <c r="HL31" s="323"/>
      <c r="HM31" s="323"/>
      <c r="HN31" s="323"/>
      <c r="HO31" s="323"/>
      <c r="HP31" s="323"/>
      <c r="HQ31" s="323"/>
      <c r="HR31" s="323"/>
      <c r="HS31" s="323"/>
      <c r="HT31" s="323"/>
      <c r="HU31" s="323"/>
      <c r="HV31" s="323"/>
      <c r="HW31" s="323"/>
      <c r="HX31" s="323"/>
      <c r="HY31" s="323"/>
      <c r="HZ31" s="323"/>
      <c r="IA31" s="323"/>
      <c r="IB31" s="323"/>
      <c r="IC31" s="323"/>
      <c r="ID31" s="323"/>
      <c r="IE31" s="323"/>
      <c r="IF31" s="323"/>
      <c r="IG31" s="323"/>
      <c r="IH31" s="323"/>
      <c r="II31" s="323"/>
      <c r="IJ31" s="323"/>
      <c r="IK31" s="323"/>
      <c r="IL31" s="323"/>
      <c r="IM31" s="323"/>
      <c r="IN31" s="323"/>
      <c r="IO31" s="323"/>
      <c r="IP31" s="323"/>
      <c r="IQ31" s="323"/>
      <c r="IR31" s="323"/>
      <c r="IS31" s="323"/>
      <c r="IT31" s="323"/>
      <c r="IU31" s="323"/>
      <c r="IV31" s="323"/>
    </row>
    <row r="32" spans="1:256" s="326" customFormat="1">
      <c r="A32" s="323"/>
      <c r="B32" s="320" t="s">
        <v>524</v>
      </c>
      <c r="C32" s="13"/>
      <c r="D32" s="298" t="str">
        <f ca="1">IP_Schedule!O71</f>
        <v>Default - Retail</v>
      </c>
      <c r="E32" s="330"/>
      <c r="F32"/>
      <c r="H32"/>
      <c r="I32"/>
      <c r="J32"/>
      <c r="K32" s="2"/>
      <c r="L32"/>
      <c r="M32"/>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1510"/>
      <c r="BA32" s="1510"/>
      <c r="BB32" s="1510"/>
      <c r="BC32" s="1510"/>
      <c r="BD32" s="1510"/>
      <c r="BE32" s="1510"/>
      <c r="BF32" s="1510"/>
      <c r="BG32" s="151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c r="CG32" s="330"/>
      <c r="CH32" s="330"/>
      <c r="CI32" s="330"/>
      <c r="CJ32" s="330"/>
      <c r="CK32" s="330"/>
      <c r="CL32" s="330"/>
      <c r="CM32" s="330"/>
      <c r="CN32" s="330"/>
      <c r="CO32" s="330"/>
      <c r="CP32" s="330"/>
      <c r="CQ32" s="330"/>
      <c r="CR32" s="330"/>
      <c r="CS32" s="330"/>
      <c r="CT32" s="330"/>
      <c r="CU32" s="330"/>
      <c r="CV32" s="330"/>
      <c r="CW32" s="330"/>
      <c r="CX32" s="330"/>
      <c r="CY32" s="330"/>
      <c r="CZ32" s="330"/>
      <c r="DA32" s="330"/>
      <c r="DB32" s="330"/>
      <c r="DC32" s="330"/>
      <c r="DD32" s="330"/>
      <c r="DE32" s="330"/>
      <c r="DF32" s="330"/>
      <c r="DG32" s="330"/>
      <c r="DH32" s="330"/>
      <c r="DI32" s="330"/>
      <c r="DJ32" s="330"/>
      <c r="DK32" s="330"/>
      <c r="DL32" s="330"/>
      <c r="DM32" s="330"/>
      <c r="DN32" s="330"/>
      <c r="DO32" s="330"/>
      <c r="DP32" s="330"/>
      <c r="DQ32" s="330"/>
      <c r="DR32" s="330"/>
      <c r="DS32" s="330"/>
      <c r="DT32" s="330"/>
      <c r="DU32" s="330"/>
      <c r="DV32" s="330"/>
      <c r="DW32" s="330"/>
      <c r="DX32" s="330"/>
      <c r="DY32" s="330"/>
      <c r="DZ32" s="330"/>
      <c r="EA32" s="330"/>
      <c r="EB32" s="330"/>
      <c r="EC32" s="330"/>
      <c r="ED32" s="330"/>
      <c r="EE32" s="330"/>
      <c r="EF32" s="330"/>
      <c r="EG32" s="330"/>
      <c r="EH32" s="330"/>
      <c r="EI32" s="330"/>
      <c r="EJ32" s="330"/>
      <c r="EK32" s="330"/>
      <c r="EL32" s="330"/>
      <c r="EM32" s="330"/>
      <c r="EN32" s="330"/>
      <c r="EO32" s="330"/>
      <c r="EP32" s="330"/>
      <c r="EQ32" s="330"/>
      <c r="ER32" s="330"/>
      <c r="ES32" s="330"/>
      <c r="ET32" s="325"/>
      <c r="EU32" s="323"/>
      <c r="EV32" s="323"/>
      <c r="EW32" s="323"/>
      <c r="EX32" s="323"/>
      <c r="EY32" s="323"/>
      <c r="EZ32" s="323"/>
      <c r="FA32" s="323"/>
      <c r="FB32" s="323"/>
      <c r="FC32" s="323"/>
      <c r="FD32" s="323"/>
      <c r="FE32" s="323"/>
      <c r="FF32" s="323"/>
      <c r="FG32" s="323"/>
      <c r="FH32" s="323"/>
      <c r="FI32" s="323"/>
      <c r="FJ32" s="323"/>
      <c r="FK32" s="323"/>
      <c r="FL32" s="323"/>
      <c r="FM32" s="323"/>
      <c r="FN32" s="323"/>
      <c r="FO32" s="323"/>
      <c r="FP32" s="323"/>
      <c r="FQ32" s="323"/>
      <c r="FR32" s="323"/>
      <c r="FS32" s="323"/>
      <c r="FT32" s="323"/>
      <c r="FU32" s="323"/>
      <c r="FV32" s="323"/>
      <c r="FW32" s="323"/>
      <c r="FX32" s="323"/>
      <c r="FY32" s="323"/>
      <c r="FZ32" s="323"/>
      <c r="GA32" s="323"/>
      <c r="GB32" s="323"/>
      <c r="GC32" s="323"/>
      <c r="GD32" s="323"/>
      <c r="GE32" s="323"/>
      <c r="GF32" s="323"/>
      <c r="GG32" s="323"/>
      <c r="GH32" s="323"/>
      <c r="GI32" s="323"/>
      <c r="GJ32" s="323"/>
      <c r="GK32" s="323"/>
      <c r="GL32" s="323"/>
      <c r="GM32" s="323"/>
      <c r="GN32" s="323"/>
      <c r="GO32" s="323"/>
      <c r="GP32" s="323"/>
      <c r="GQ32" s="323"/>
      <c r="GR32" s="323"/>
      <c r="GS32" s="323"/>
      <c r="GT32" s="323"/>
      <c r="GU32" s="323"/>
      <c r="GV32" s="323"/>
      <c r="GW32" s="323"/>
      <c r="GX32" s="323"/>
      <c r="GY32" s="323"/>
      <c r="GZ32" s="323"/>
      <c r="HA32" s="323"/>
      <c r="HB32" s="323"/>
      <c r="HC32" s="323"/>
      <c r="HD32" s="323"/>
      <c r="HE32" s="323"/>
      <c r="HF32" s="323"/>
      <c r="HG32" s="323"/>
      <c r="HH32" s="323"/>
      <c r="HI32" s="323"/>
      <c r="HJ32" s="323"/>
      <c r="HK32" s="323"/>
      <c r="HL32" s="323"/>
      <c r="HM32" s="323"/>
      <c r="HN32" s="323"/>
      <c r="HO32" s="323"/>
      <c r="HP32" s="323"/>
      <c r="HQ32" s="323"/>
      <c r="HR32" s="323"/>
      <c r="HS32" s="323"/>
      <c r="HT32" s="323"/>
      <c r="HU32" s="323"/>
      <c r="HV32" s="323"/>
      <c r="HW32" s="323"/>
      <c r="HX32" s="323"/>
      <c r="HY32" s="323"/>
      <c r="HZ32" s="323"/>
      <c r="IA32" s="323"/>
      <c r="IB32" s="323"/>
      <c r="IC32" s="323"/>
      <c r="ID32" s="323"/>
      <c r="IE32" s="323"/>
      <c r="IF32" s="323"/>
      <c r="IG32" s="323"/>
      <c r="IH32" s="323"/>
      <c r="II32" s="323"/>
      <c r="IJ32" s="323"/>
      <c r="IK32" s="323"/>
      <c r="IL32" s="323"/>
      <c r="IM32" s="323"/>
      <c r="IN32" s="323"/>
      <c r="IO32" s="323"/>
      <c r="IP32" s="323"/>
      <c r="IQ32" s="323"/>
      <c r="IR32" s="323"/>
      <c r="IS32" s="323"/>
      <c r="IT32" s="323"/>
      <c r="IU32" s="323"/>
      <c r="IV32" s="323"/>
    </row>
    <row r="33" spans="1:256" s="326" customFormat="1">
      <c r="A33" s="323"/>
      <c r="B33" s="320" t="s">
        <v>525</v>
      </c>
      <c r="C33" s="13"/>
      <c r="D33" s="298" t="str">
        <f ca="1">IP_Schedule!$I$71</f>
        <v>N</v>
      </c>
      <c r="E33" s="330"/>
      <c r="F33" s="330"/>
      <c r="G33" s="330"/>
      <c r="H33" s="330"/>
      <c r="I33" s="330"/>
      <c r="J33" s="330"/>
      <c r="K33" s="330"/>
      <c r="L33" s="330"/>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c r="CG33" s="330"/>
      <c r="CH33" s="330"/>
      <c r="CI33" s="330"/>
      <c r="CJ33" s="330"/>
      <c r="CK33" s="330"/>
      <c r="CL33" s="330"/>
      <c r="CM33" s="330"/>
      <c r="CN33" s="330"/>
      <c r="CO33" s="330"/>
      <c r="CP33" s="330"/>
      <c r="CQ33" s="330"/>
      <c r="CR33" s="330"/>
      <c r="CS33" s="330"/>
      <c r="CT33" s="330"/>
      <c r="CU33" s="330"/>
      <c r="CV33" s="330"/>
      <c r="CW33" s="330"/>
      <c r="CX33" s="330"/>
      <c r="CY33" s="330"/>
      <c r="CZ33" s="330"/>
      <c r="DA33" s="330"/>
      <c r="DB33" s="330"/>
      <c r="DC33" s="330"/>
      <c r="DD33" s="330"/>
      <c r="DE33" s="330"/>
      <c r="DF33" s="330"/>
      <c r="DG33" s="330"/>
      <c r="DH33" s="330"/>
      <c r="DI33" s="330"/>
      <c r="DJ33" s="330"/>
      <c r="DK33" s="330"/>
      <c r="DL33" s="330"/>
      <c r="DM33" s="330"/>
      <c r="DN33" s="330"/>
      <c r="DO33" s="330"/>
      <c r="DP33" s="330"/>
      <c r="DQ33" s="330"/>
      <c r="DR33" s="330"/>
      <c r="DS33" s="330"/>
      <c r="DT33" s="330"/>
      <c r="DU33" s="330"/>
      <c r="DV33" s="330"/>
      <c r="DW33" s="330"/>
      <c r="DX33" s="330"/>
      <c r="DY33" s="330"/>
      <c r="DZ33" s="330"/>
      <c r="EA33" s="330"/>
      <c r="EB33" s="330"/>
      <c r="EC33" s="330"/>
      <c r="ED33" s="330"/>
      <c r="EE33" s="330"/>
      <c r="EF33" s="330"/>
      <c r="EG33" s="330"/>
      <c r="EH33" s="330"/>
      <c r="EI33" s="330"/>
      <c r="EJ33" s="330"/>
      <c r="EK33" s="330"/>
      <c r="EL33" s="330"/>
      <c r="EM33" s="330"/>
      <c r="EN33" s="330"/>
      <c r="EO33" s="330"/>
      <c r="EP33" s="330"/>
      <c r="EQ33" s="330"/>
      <c r="ER33" s="330"/>
      <c r="ES33" s="330"/>
      <c r="ET33" s="325"/>
      <c r="EU33" s="323"/>
      <c r="EV33" s="323"/>
      <c r="EW33" s="323"/>
      <c r="EX33" s="323"/>
      <c r="EY33" s="323"/>
      <c r="EZ33" s="323"/>
      <c r="FA33" s="323"/>
      <c r="FB33" s="323"/>
      <c r="FC33" s="323"/>
      <c r="FD33" s="323"/>
      <c r="FE33" s="323"/>
      <c r="FF33" s="323"/>
      <c r="FG33" s="323"/>
      <c r="FH33" s="323"/>
      <c r="FI33" s="323"/>
      <c r="FJ33" s="323"/>
      <c r="FK33" s="323"/>
      <c r="FL33" s="323"/>
      <c r="FM33" s="323"/>
      <c r="FN33" s="323"/>
      <c r="FO33" s="323"/>
      <c r="FP33" s="323"/>
      <c r="FQ33" s="323"/>
      <c r="FR33" s="323"/>
      <c r="FS33" s="323"/>
      <c r="FT33" s="323"/>
      <c r="FU33" s="323"/>
      <c r="FV33" s="323"/>
      <c r="FW33" s="323"/>
      <c r="FX33" s="323"/>
      <c r="FY33" s="323"/>
      <c r="FZ33" s="323"/>
      <c r="GA33" s="323"/>
      <c r="GB33" s="323"/>
      <c r="GC33" s="323"/>
      <c r="GD33" s="323"/>
      <c r="GE33" s="323"/>
      <c r="GF33" s="323"/>
      <c r="GG33" s="323"/>
      <c r="GH33" s="323"/>
      <c r="GI33" s="323"/>
      <c r="GJ33" s="323"/>
      <c r="GK33" s="323"/>
      <c r="GL33" s="323"/>
      <c r="GM33" s="323"/>
      <c r="GN33" s="323"/>
      <c r="GO33" s="323"/>
      <c r="GP33" s="323"/>
      <c r="GQ33" s="323"/>
      <c r="GR33" s="323"/>
      <c r="GS33" s="323"/>
      <c r="GT33" s="323"/>
      <c r="GU33" s="323"/>
      <c r="GV33" s="323"/>
      <c r="GW33" s="323"/>
      <c r="GX33" s="323"/>
      <c r="GY33" s="323"/>
      <c r="GZ33" s="323"/>
      <c r="HA33" s="323"/>
      <c r="HB33" s="323"/>
      <c r="HC33" s="323"/>
      <c r="HD33" s="323"/>
      <c r="HE33" s="323"/>
      <c r="HF33" s="323"/>
      <c r="HG33" s="323"/>
      <c r="HH33" s="323"/>
      <c r="HI33" s="323"/>
      <c r="HJ33" s="323"/>
      <c r="HK33" s="323"/>
      <c r="HL33" s="323"/>
      <c r="HM33" s="323"/>
      <c r="HN33" s="323"/>
      <c r="HO33" s="323"/>
      <c r="HP33" s="323"/>
      <c r="HQ33" s="323"/>
      <c r="HR33" s="323"/>
      <c r="HS33" s="323"/>
      <c r="HT33" s="323"/>
      <c r="HU33" s="323"/>
      <c r="HV33" s="323"/>
      <c r="HW33" s="323"/>
      <c r="HX33" s="323"/>
      <c r="HY33" s="323"/>
      <c r="HZ33" s="323"/>
      <c r="IA33" s="323"/>
      <c r="IB33" s="323"/>
      <c r="IC33" s="323"/>
      <c r="ID33" s="323"/>
      <c r="IE33" s="323"/>
      <c r="IF33" s="323"/>
      <c r="IG33" s="323"/>
      <c r="IH33" s="323"/>
      <c r="II33" s="323"/>
      <c r="IJ33" s="323"/>
      <c r="IK33" s="323"/>
      <c r="IL33" s="323"/>
      <c r="IM33" s="323"/>
      <c r="IN33" s="323"/>
      <c r="IO33" s="323"/>
      <c r="IP33" s="323"/>
      <c r="IQ33" s="323"/>
      <c r="IR33" s="323"/>
      <c r="IS33" s="323"/>
      <c r="IT33" s="323"/>
      <c r="IU33" s="323"/>
      <c r="IV33" s="323"/>
    </row>
    <row r="34" spans="1:256" s="326" customFormat="1">
      <c r="A34" s="323"/>
      <c r="B34" s="320" t="s">
        <v>526</v>
      </c>
      <c r="C34" s="13"/>
      <c r="D34" s="233">
        <f ca="1">IF(D31=0,1,D31)*IF($D$33="G",IP_Schedule!$M$71,IP_Schedule!$J$71)</f>
        <v>100</v>
      </c>
      <c r="E34" s="370"/>
      <c r="F34" s="330"/>
      <c r="G34" s="330"/>
      <c r="H34" s="330"/>
      <c r="I34" s="330"/>
      <c r="J34" s="330"/>
      <c r="K34" s="330"/>
      <c r="L34" s="330"/>
      <c r="M34" s="330"/>
      <c r="N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c r="CG34" s="330"/>
      <c r="CH34" s="330"/>
      <c r="CI34" s="330"/>
      <c r="CJ34" s="330"/>
      <c r="CK34" s="330"/>
      <c r="CL34" s="330"/>
      <c r="CM34" s="330"/>
      <c r="CN34" s="330"/>
      <c r="CO34" s="330"/>
      <c r="CP34" s="330"/>
      <c r="CQ34" s="330"/>
      <c r="CR34" s="330"/>
      <c r="CS34" s="330"/>
      <c r="CT34" s="330"/>
      <c r="CU34" s="330"/>
      <c r="CV34" s="330"/>
      <c r="CW34" s="330"/>
      <c r="CX34" s="330"/>
      <c r="CY34" s="330"/>
      <c r="CZ34" s="330"/>
      <c r="DA34" s="330"/>
      <c r="DB34" s="330"/>
      <c r="DC34" s="330"/>
      <c r="DD34" s="330"/>
      <c r="DE34" s="330"/>
      <c r="DF34" s="330"/>
      <c r="DG34" s="330"/>
      <c r="DH34" s="330"/>
      <c r="DI34" s="330"/>
      <c r="DJ34" s="330"/>
      <c r="DK34" s="330"/>
      <c r="DL34" s="330"/>
      <c r="DM34" s="330"/>
      <c r="DN34" s="330"/>
      <c r="DO34" s="330"/>
      <c r="DP34" s="330"/>
      <c r="DQ34" s="330"/>
      <c r="DR34" s="330"/>
      <c r="DS34" s="330"/>
      <c r="DT34" s="330"/>
      <c r="DU34" s="330"/>
      <c r="DV34" s="330"/>
      <c r="DW34" s="330"/>
      <c r="DX34" s="330"/>
      <c r="DY34" s="330"/>
      <c r="DZ34" s="330"/>
      <c r="EA34" s="330"/>
      <c r="EB34" s="330"/>
      <c r="EC34" s="330"/>
      <c r="ED34" s="330"/>
      <c r="EE34" s="330"/>
      <c r="EF34" s="330"/>
      <c r="EG34" s="330"/>
      <c r="EH34" s="330"/>
      <c r="EI34" s="330"/>
      <c r="EJ34" s="330"/>
      <c r="EK34" s="330"/>
      <c r="EL34" s="330"/>
      <c r="EM34" s="330"/>
      <c r="EN34" s="330"/>
      <c r="EO34" s="330"/>
      <c r="EP34" s="330"/>
      <c r="EQ34" s="330"/>
      <c r="ER34" s="330"/>
      <c r="ES34" s="330"/>
      <c r="ET34" s="325"/>
      <c r="EU34" s="323"/>
      <c r="EV34" s="323"/>
      <c r="EW34" s="323"/>
      <c r="EX34" s="323"/>
      <c r="EY34" s="323"/>
      <c r="EZ34" s="323"/>
      <c r="FA34" s="323"/>
      <c r="FB34" s="323"/>
      <c r="FC34" s="323"/>
      <c r="FD34" s="323"/>
      <c r="FE34" s="323"/>
      <c r="FF34" s="323"/>
      <c r="FG34" s="323"/>
      <c r="FH34" s="323"/>
      <c r="FI34" s="323"/>
      <c r="FJ34" s="323"/>
      <c r="FK34" s="323"/>
      <c r="FL34" s="323"/>
      <c r="FM34" s="323"/>
      <c r="FN34" s="323"/>
      <c r="FO34" s="323"/>
      <c r="FP34" s="323"/>
      <c r="FQ34" s="323"/>
      <c r="FR34" s="323"/>
      <c r="FS34" s="323"/>
      <c r="FT34" s="323"/>
      <c r="FU34" s="323"/>
      <c r="FV34" s="323"/>
      <c r="FW34" s="323"/>
      <c r="FX34" s="323"/>
      <c r="FY34" s="323"/>
      <c r="FZ34" s="323"/>
      <c r="GA34" s="323"/>
      <c r="GB34" s="323"/>
      <c r="GC34" s="323"/>
      <c r="GD34" s="323"/>
      <c r="GE34" s="323"/>
      <c r="GF34" s="323"/>
      <c r="GG34" s="323"/>
      <c r="GH34" s="323"/>
      <c r="GI34" s="323"/>
      <c r="GJ34" s="323"/>
      <c r="GK34" s="323"/>
      <c r="GL34" s="323"/>
      <c r="GM34" s="323"/>
      <c r="GN34" s="323"/>
      <c r="GO34" s="323"/>
      <c r="GP34" s="323"/>
      <c r="GQ34" s="323"/>
      <c r="GR34" s="323"/>
      <c r="GS34" s="323"/>
      <c r="GT34" s="323"/>
      <c r="GU34" s="323"/>
      <c r="GV34" s="323"/>
      <c r="GW34" s="323"/>
      <c r="GX34" s="323"/>
      <c r="GY34" s="323"/>
      <c r="GZ34" s="323"/>
      <c r="HA34" s="323"/>
      <c r="HB34" s="323"/>
      <c r="HC34" s="323"/>
      <c r="HD34" s="323"/>
      <c r="HE34" s="323"/>
      <c r="HF34" s="323"/>
      <c r="HG34" s="323"/>
      <c r="HH34" s="323"/>
      <c r="HI34" s="323"/>
      <c r="HJ34" s="323"/>
      <c r="HK34" s="323"/>
      <c r="HL34" s="323"/>
      <c r="HM34" s="323"/>
      <c r="HN34" s="323"/>
      <c r="HO34" s="323"/>
      <c r="HP34" s="323"/>
      <c r="HQ34" s="323"/>
      <c r="HR34" s="323"/>
      <c r="HS34" s="323"/>
      <c r="HT34" s="323"/>
      <c r="HU34" s="323"/>
      <c r="HV34" s="323"/>
      <c r="HW34" s="323"/>
      <c r="HX34" s="323"/>
      <c r="HY34" s="323"/>
      <c r="HZ34" s="323"/>
      <c r="IA34" s="323"/>
      <c r="IB34" s="323"/>
      <c r="IC34" s="323"/>
      <c r="ID34" s="323"/>
      <c r="IE34" s="323"/>
      <c r="IF34" s="323"/>
      <c r="IG34" s="323"/>
      <c r="IH34" s="323"/>
      <c r="II34" s="323"/>
      <c r="IJ34" s="323"/>
      <c r="IK34" s="323"/>
      <c r="IL34" s="323"/>
      <c r="IM34" s="323"/>
      <c r="IN34" s="323"/>
      <c r="IO34" s="323"/>
      <c r="IP34" s="323"/>
      <c r="IQ34" s="323"/>
      <c r="IR34" s="323"/>
      <c r="IS34" s="323"/>
      <c r="IT34" s="323"/>
      <c r="IU34" s="323"/>
      <c r="IV34" s="323"/>
    </row>
    <row r="35" spans="1:256" s="326" customFormat="1">
      <c r="A35" s="323"/>
      <c r="B35" s="320" t="s">
        <v>527</v>
      </c>
      <c r="C35" s="13"/>
      <c r="D35" s="233">
        <f ca="1">IP_Schedule!AV71*IP_Schedule!AY71*12</f>
        <v>10</v>
      </c>
      <c r="E35" s="370"/>
      <c r="F35" s="330"/>
      <c r="G35" s="330"/>
      <c r="H35" s="330"/>
      <c r="I35" s="330"/>
      <c r="J35" s="330"/>
      <c r="K35" s="330"/>
      <c r="L35" s="330"/>
      <c r="M35" s="330"/>
      <c r="N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c r="CG35" s="330"/>
      <c r="CH35" s="330"/>
      <c r="CI35" s="330"/>
      <c r="CJ35" s="330"/>
      <c r="CK35" s="330"/>
      <c r="CL35" s="330"/>
      <c r="CM35" s="330"/>
      <c r="CN35" s="330"/>
      <c r="CO35" s="330"/>
      <c r="CP35" s="330"/>
      <c r="CQ35" s="330"/>
      <c r="CR35" s="330"/>
      <c r="CS35" s="330"/>
      <c r="CT35" s="330"/>
      <c r="CU35" s="330"/>
      <c r="CV35" s="330"/>
      <c r="CW35" s="330"/>
      <c r="CX35" s="330"/>
      <c r="CY35" s="330"/>
      <c r="CZ35" s="330"/>
      <c r="DA35" s="330"/>
      <c r="DB35" s="330"/>
      <c r="DC35" s="330"/>
      <c r="DD35" s="330"/>
      <c r="DE35" s="330"/>
      <c r="DF35" s="330"/>
      <c r="DG35" s="330"/>
      <c r="DH35" s="330"/>
      <c r="DI35" s="330"/>
      <c r="DJ35" s="330"/>
      <c r="DK35" s="330"/>
      <c r="DL35" s="330"/>
      <c r="DM35" s="330"/>
      <c r="DN35" s="330"/>
      <c r="DO35" s="330"/>
      <c r="DP35" s="330"/>
      <c r="DQ35" s="330"/>
      <c r="DR35" s="330"/>
      <c r="DS35" s="330"/>
      <c r="DT35" s="330"/>
      <c r="DU35" s="330"/>
      <c r="DV35" s="330"/>
      <c r="DW35" s="330"/>
      <c r="DX35" s="330"/>
      <c r="DY35" s="330"/>
      <c r="DZ35" s="330"/>
      <c r="EA35" s="330"/>
      <c r="EB35" s="330"/>
      <c r="EC35" s="330"/>
      <c r="ED35" s="330"/>
      <c r="EE35" s="330"/>
      <c r="EF35" s="330"/>
      <c r="EG35" s="330"/>
      <c r="EH35" s="330"/>
      <c r="EI35" s="330"/>
      <c r="EJ35" s="330"/>
      <c r="EK35" s="330"/>
      <c r="EL35" s="330"/>
      <c r="EM35" s="330"/>
      <c r="EN35" s="330"/>
      <c r="EO35" s="330"/>
      <c r="EP35" s="330"/>
      <c r="EQ35" s="330"/>
      <c r="ER35" s="330"/>
      <c r="ES35" s="330"/>
      <c r="ET35" s="325"/>
      <c r="EU35" s="323"/>
      <c r="EV35" s="323"/>
      <c r="EW35" s="323"/>
      <c r="EX35" s="323"/>
      <c r="EY35" s="323"/>
      <c r="EZ35" s="323"/>
      <c r="FA35" s="323"/>
      <c r="FB35" s="323"/>
      <c r="FC35" s="323"/>
      <c r="FD35" s="323"/>
      <c r="FE35" s="323"/>
      <c r="FF35" s="323"/>
      <c r="FG35" s="323"/>
      <c r="FH35" s="323"/>
      <c r="FI35" s="323"/>
      <c r="FJ35" s="323"/>
      <c r="FK35" s="323"/>
      <c r="FL35" s="323"/>
      <c r="FM35" s="323"/>
      <c r="FN35" s="323"/>
      <c r="FO35" s="323"/>
      <c r="FP35" s="323"/>
      <c r="FQ35" s="323"/>
      <c r="FR35" s="323"/>
      <c r="FS35" s="323"/>
      <c r="FT35" s="323"/>
      <c r="FU35" s="323"/>
      <c r="FV35" s="323"/>
      <c r="FW35" s="323"/>
      <c r="FX35" s="323"/>
      <c r="FY35" s="323"/>
      <c r="FZ35" s="323"/>
      <c r="GA35" s="323"/>
      <c r="GB35" s="323"/>
      <c r="GC35" s="323"/>
      <c r="GD35" s="323"/>
      <c r="GE35" s="323"/>
      <c r="GF35" s="323"/>
      <c r="GG35" s="323"/>
      <c r="GH35" s="323"/>
      <c r="GI35" s="323"/>
      <c r="GJ35" s="323"/>
      <c r="GK35" s="323"/>
      <c r="GL35" s="323"/>
      <c r="GM35" s="323"/>
      <c r="GN35" s="323"/>
      <c r="GO35" s="323"/>
      <c r="GP35" s="323"/>
      <c r="GQ35" s="323"/>
      <c r="GR35" s="323"/>
      <c r="GS35" s="323"/>
      <c r="GT35" s="323"/>
      <c r="GU35" s="323"/>
      <c r="GV35" s="323"/>
      <c r="GW35" s="323"/>
      <c r="GX35" s="323"/>
      <c r="GY35" s="323"/>
      <c r="GZ35" s="323"/>
      <c r="HA35" s="323"/>
      <c r="HB35" s="323"/>
      <c r="HC35" s="323"/>
      <c r="HD35" s="323"/>
      <c r="HE35" s="323"/>
      <c r="HF35" s="323"/>
      <c r="HG35" s="323"/>
      <c r="HH35" s="323"/>
      <c r="HI35" s="323"/>
      <c r="HJ35" s="323"/>
      <c r="HK35" s="323"/>
      <c r="HL35" s="323"/>
      <c r="HM35" s="323"/>
      <c r="HN35" s="323"/>
      <c r="HO35" s="323"/>
      <c r="HP35" s="323"/>
      <c r="HQ35" s="323"/>
      <c r="HR35" s="323"/>
      <c r="HS35" s="323"/>
      <c r="HT35" s="323"/>
      <c r="HU35" s="323"/>
      <c r="HV35" s="323"/>
      <c r="HW35" s="323"/>
      <c r="HX35" s="323"/>
      <c r="HY35" s="323"/>
      <c r="HZ35" s="323"/>
      <c r="IA35" s="323"/>
      <c r="IB35" s="323"/>
      <c r="IC35" s="323"/>
      <c r="ID35" s="323"/>
      <c r="IE35" s="323"/>
      <c r="IF35" s="323"/>
      <c r="IG35" s="323"/>
      <c r="IH35" s="323"/>
      <c r="II35" s="323"/>
      <c r="IJ35" s="323"/>
      <c r="IK35" s="323"/>
      <c r="IL35" s="323"/>
      <c r="IM35" s="323"/>
      <c r="IN35" s="323"/>
      <c r="IO35" s="323"/>
      <c r="IP35" s="323"/>
      <c r="IQ35" s="323"/>
      <c r="IR35" s="323"/>
      <c r="IS35" s="323"/>
      <c r="IT35" s="323"/>
      <c r="IU35" s="323"/>
      <c r="IV35" s="323"/>
    </row>
    <row r="36" spans="1:256" ht="6" customHeight="1">
      <c r="D36" s="183"/>
    </row>
    <row r="37" spans="1:256" s="326" customFormat="1">
      <c r="A37" s="323"/>
      <c r="B37" s="327" t="str">
        <f ca="1">IP_Schedule!R71</f>
        <v>Yarra D</v>
      </c>
      <c r="C37" s="13"/>
      <c r="D37"/>
      <c r="E37" s="330"/>
      <c r="F37" s="330"/>
      <c r="G37" s="330"/>
      <c r="H37" s="330"/>
      <c r="I37" s="330"/>
      <c r="J37" s="330"/>
      <c r="K37" s="330"/>
      <c r="L37" s="330"/>
      <c r="M37" s="330"/>
      <c r="N37" s="330"/>
      <c r="O37"/>
      <c r="P37"/>
      <c r="Q37"/>
      <c r="R37"/>
      <c r="S37"/>
      <c r="T37"/>
      <c r="U37"/>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c r="CG37" s="330"/>
      <c r="CH37" s="330"/>
      <c r="CI37" s="330"/>
      <c r="CJ37" s="330"/>
      <c r="CK37" s="330"/>
      <c r="CL37" s="330"/>
      <c r="CM37" s="330"/>
      <c r="CN37" s="330"/>
      <c r="CO37" s="330"/>
      <c r="CP37" s="330"/>
      <c r="CQ37" s="330"/>
      <c r="CR37" s="330"/>
      <c r="CS37" s="330"/>
      <c r="CT37" s="330"/>
      <c r="CU37" s="330"/>
      <c r="CV37" s="330"/>
      <c r="CW37" s="330"/>
      <c r="CX37" s="330"/>
      <c r="CY37" s="330"/>
      <c r="CZ37" s="330"/>
      <c r="DA37" s="330"/>
      <c r="DB37" s="330"/>
      <c r="DC37" s="330"/>
      <c r="DD37" s="330"/>
      <c r="DE37" s="330"/>
      <c r="DF37" s="330"/>
      <c r="DG37" s="330"/>
      <c r="DH37" s="330"/>
      <c r="DI37" s="330"/>
      <c r="DJ37" s="330"/>
      <c r="DK37" s="330"/>
      <c r="DL37" s="330"/>
      <c r="DM37" s="330"/>
      <c r="DN37" s="330"/>
      <c r="DO37" s="330"/>
      <c r="DP37" s="330"/>
      <c r="DQ37" s="330"/>
      <c r="DR37" s="330"/>
      <c r="DS37" s="330"/>
      <c r="DT37" s="330"/>
      <c r="DU37" s="330"/>
      <c r="DV37" s="330"/>
      <c r="DW37" s="330"/>
      <c r="DX37" s="330"/>
      <c r="DY37" s="330"/>
      <c r="DZ37" s="330"/>
      <c r="EA37" s="330"/>
      <c r="EB37" s="330"/>
      <c r="EC37" s="330"/>
      <c r="ED37" s="330"/>
      <c r="EE37" s="330"/>
      <c r="EF37" s="330"/>
      <c r="EG37" s="330"/>
      <c r="EH37" s="330"/>
      <c r="EI37" s="330"/>
      <c r="EJ37" s="330"/>
      <c r="EK37" s="330"/>
      <c r="EL37" s="330"/>
      <c r="EM37" s="330"/>
      <c r="EN37" s="330"/>
      <c r="EO37" s="330"/>
      <c r="EP37" s="330"/>
      <c r="EQ37" s="330"/>
      <c r="ER37" s="330"/>
      <c r="ES37" s="330"/>
      <c r="ET37" s="325"/>
      <c r="EU37" s="323"/>
      <c r="EV37" s="323"/>
      <c r="EW37" s="323"/>
      <c r="EX37" s="323"/>
      <c r="EY37" s="323"/>
      <c r="EZ37" s="323"/>
      <c r="FA37" s="323"/>
      <c r="FB37" s="323"/>
      <c r="FC37" s="323"/>
      <c r="FD37" s="323"/>
      <c r="FE37" s="323"/>
      <c r="FF37" s="323"/>
      <c r="FG37" s="323"/>
      <c r="FH37" s="323"/>
      <c r="FI37" s="323"/>
      <c r="FJ37" s="323"/>
      <c r="FK37" s="323"/>
      <c r="FL37" s="323"/>
      <c r="FM37" s="323"/>
      <c r="FN37" s="323"/>
      <c r="FO37" s="323"/>
      <c r="FP37" s="323"/>
      <c r="FQ37" s="323"/>
      <c r="FR37" s="323"/>
      <c r="FS37" s="323"/>
      <c r="FT37" s="323"/>
      <c r="FU37" s="323"/>
      <c r="FV37" s="323"/>
      <c r="FW37" s="323"/>
      <c r="FX37" s="323"/>
      <c r="FY37" s="323"/>
      <c r="FZ37" s="323"/>
      <c r="GA37" s="323"/>
      <c r="GB37" s="323"/>
      <c r="GC37" s="323"/>
      <c r="GD37" s="323"/>
      <c r="GE37" s="323"/>
      <c r="GF37" s="323"/>
      <c r="GG37" s="323"/>
      <c r="GH37" s="323"/>
      <c r="GI37" s="323"/>
      <c r="GJ37" s="323"/>
      <c r="GK37" s="323"/>
      <c r="GL37" s="323"/>
      <c r="GM37" s="323"/>
      <c r="GN37" s="323"/>
      <c r="GO37" s="323"/>
      <c r="GP37" s="323"/>
      <c r="GQ37" s="323"/>
      <c r="GR37" s="323"/>
      <c r="GS37" s="323"/>
      <c r="GT37" s="323"/>
      <c r="GU37" s="323"/>
      <c r="GV37" s="323"/>
      <c r="GW37" s="323"/>
      <c r="GX37" s="323"/>
      <c r="GY37" s="323"/>
      <c r="GZ37" s="323"/>
      <c r="HA37" s="323"/>
      <c r="HB37" s="323"/>
      <c r="HC37" s="323"/>
      <c r="HD37" s="323"/>
      <c r="HE37" s="323"/>
      <c r="HF37" s="323"/>
      <c r="HG37" s="323"/>
      <c r="HH37" s="323"/>
      <c r="HI37" s="323"/>
      <c r="HJ37" s="323"/>
      <c r="HK37" s="323"/>
      <c r="HL37" s="323"/>
      <c r="HM37" s="323"/>
      <c r="HN37" s="323"/>
      <c r="HO37" s="323"/>
      <c r="HP37" s="323"/>
      <c r="HQ37" s="323"/>
      <c r="HR37" s="323"/>
      <c r="HS37" s="323"/>
      <c r="HT37" s="323"/>
      <c r="HU37" s="323"/>
      <c r="HV37" s="323"/>
      <c r="HW37" s="323"/>
      <c r="HX37" s="323"/>
      <c r="HY37" s="323"/>
      <c r="HZ37" s="323"/>
      <c r="IA37" s="323"/>
      <c r="IB37" s="323"/>
      <c r="IC37" s="323"/>
      <c r="ID37" s="323"/>
      <c r="IE37" s="323"/>
      <c r="IF37" s="323"/>
      <c r="IG37" s="323"/>
      <c r="IH37" s="323"/>
      <c r="II37" s="323"/>
      <c r="IJ37" s="323"/>
      <c r="IK37" s="323"/>
      <c r="IL37" s="323"/>
      <c r="IM37" s="323"/>
      <c r="IN37" s="323"/>
      <c r="IO37" s="323"/>
      <c r="IP37" s="323"/>
      <c r="IQ37" s="323"/>
      <c r="IR37" s="323"/>
      <c r="IS37" s="323"/>
      <c r="IT37" s="323"/>
      <c r="IU37" s="323"/>
      <c r="IV37" s="323"/>
    </row>
    <row r="38" spans="1:256" s="326" customFormat="1">
      <c r="A38" s="323"/>
      <c r="B38" s="320" t="s">
        <v>528</v>
      </c>
      <c r="C38" s="13"/>
      <c r="D38" s="298" t="str">
        <f ca="1">IP_Schedule!Q71</f>
        <v>Leased</v>
      </c>
      <c r="E38" s="330"/>
      <c r="F38" s="330"/>
      <c r="G38" s="330"/>
      <c r="H38" s="330"/>
      <c r="I38" s="330"/>
      <c r="J38" s="330"/>
      <c r="K38" s="330"/>
      <c r="L38" s="330"/>
      <c r="M38" s="330"/>
      <c r="N38" s="330"/>
      <c r="O38"/>
      <c r="P38"/>
      <c r="Q38"/>
      <c r="R38"/>
      <c r="S38"/>
      <c r="T38"/>
      <c r="U38"/>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c r="CG38" s="330"/>
      <c r="CH38" s="330"/>
      <c r="CI38" s="330"/>
      <c r="CJ38" s="330"/>
      <c r="CK38" s="330"/>
      <c r="CL38" s="330"/>
      <c r="CM38" s="330"/>
      <c r="CN38" s="330"/>
      <c r="CO38" s="330"/>
      <c r="CP38" s="330"/>
      <c r="CQ38" s="330"/>
      <c r="CR38" s="330"/>
      <c r="CS38" s="330"/>
      <c r="CT38" s="330"/>
      <c r="CU38" s="330"/>
      <c r="CV38" s="330"/>
      <c r="CW38" s="330"/>
      <c r="CX38" s="330"/>
      <c r="CY38" s="330"/>
      <c r="CZ38" s="330"/>
      <c r="DA38" s="330"/>
      <c r="DB38" s="330"/>
      <c r="DC38" s="330"/>
      <c r="DD38" s="330"/>
      <c r="DE38" s="330"/>
      <c r="DF38" s="330"/>
      <c r="DG38" s="330"/>
      <c r="DH38" s="330"/>
      <c r="DI38" s="330"/>
      <c r="DJ38" s="330"/>
      <c r="DK38" s="330"/>
      <c r="DL38" s="330"/>
      <c r="DM38" s="330"/>
      <c r="DN38" s="330"/>
      <c r="DO38" s="330"/>
      <c r="DP38" s="330"/>
      <c r="DQ38" s="330"/>
      <c r="DR38" s="330"/>
      <c r="DS38" s="330"/>
      <c r="DT38" s="330"/>
      <c r="DU38" s="330"/>
      <c r="DV38" s="330"/>
      <c r="DW38" s="330"/>
      <c r="DX38" s="330"/>
      <c r="DY38" s="330"/>
      <c r="DZ38" s="330"/>
      <c r="EA38" s="330"/>
      <c r="EB38" s="330"/>
      <c r="EC38" s="330"/>
      <c r="ED38" s="330"/>
      <c r="EE38" s="330"/>
      <c r="EF38" s="330"/>
      <c r="EG38" s="330"/>
      <c r="EH38" s="330"/>
      <c r="EI38" s="330"/>
      <c r="EJ38" s="330"/>
      <c r="EK38" s="330"/>
      <c r="EL38" s="330"/>
      <c r="EM38" s="330"/>
      <c r="EN38" s="330"/>
      <c r="EO38" s="330"/>
      <c r="EP38" s="330"/>
      <c r="EQ38" s="330"/>
      <c r="ER38" s="330"/>
      <c r="ES38" s="330"/>
      <c r="ET38" s="325"/>
      <c r="EU38" s="323"/>
      <c r="EV38" s="323"/>
      <c r="EW38" s="323"/>
      <c r="EX38" s="323"/>
      <c r="EY38" s="323"/>
      <c r="EZ38" s="323"/>
      <c r="FA38" s="323"/>
      <c r="FB38" s="323"/>
      <c r="FC38" s="323"/>
      <c r="FD38" s="323"/>
      <c r="FE38" s="323"/>
      <c r="FF38" s="323"/>
      <c r="FG38" s="323"/>
      <c r="FH38" s="323"/>
      <c r="FI38" s="323"/>
      <c r="FJ38" s="323"/>
      <c r="FK38" s="323"/>
      <c r="FL38" s="323"/>
      <c r="FM38" s="323"/>
      <c r="FN38" s="323"/>
      <c r="FO38" s="323"/>
      <c r="FP38" s="323"/>
      <c r="FQ38" s="323"/>
      <c r="FR38" s="323"/>
      <c r="FS38" s="323"/>
      <c r="FT38" s="323"/>
      <c r="FU38" s="323"/>
      <c r="FV38" s="323"/>
      <c r="FW38" s="323"/>
      <c r="FX38" s="323"/>
      <c r="FY38" s="323"/>
      <c r="FZ38" s="323"/>
      <c r="GA38" s="323"/>
      <c r="GB38" s="323"/>
      <c r="GC38" s="323"/>
      <c r="GD38" s="323"/>
      <c r="GE38" s="323"/>
      <c r="GF38" s="323"/>
      <c r="GG38" s="323"/>
      <c r="GH38" s="323"/>
      <c r="GI38" s="323"/>
      <c r="GJ38" s="323"/>
      <c r="GK38" s="323"/>
      <c r="GL38" s="323"/>
      <c r="GM38" s="323"/>
      <c r="GN38" s="323"/>
      <c r="GO38" s="323"/>
      <c r="GP38" s="323"/>
      <c r="GQ38" s="323"/>
      <c r="GR38" s="323"/>
      <c r="GS38" s="323"/>
      <c r="GT38" s="323"/>
      <c r="GU38" s="323"/>
      <c r="GV38" s="323"/>
      <c r="GW38" s="323"/>
      <c r="GX38" s="323"/>
      <c r="GY38" s="323"/>
      <c r="GZ38" s="323"/>
      <c r="HA38" s="323"/>
      <c r="HB38" s="323"/>
      <c r="HC38" s="323"/>
      <c r="HD38" s="323"/>
      <c r="HE38" s="323"/>
      <c r="HF38" s="323"/>
      <c r="HG38" s="323"/>
      <c r="HH38" s="323"/>
      <c r="HI38" s="323"/>
      <c r="HJ38" s="323"/>
      <c r="HK38" s="323"/>
      <c r="HL38" s="323"/>
      <c r="HM38" s="323"/>
      <c r="HN38" s="323"/>
      <c r="HO38" s="323"/>
      <c r="HP38" s="323"/>
      <c r="HQ38" s="323"/>
      <c r="HR38" s="323"/>
      <c r="HS38" s="323"/>
      <c r="HT38" s="323"/>
      <c r="HU38" s="323"/>
      <c r="HV38" s="323"/>
      <c r="HW38" s="323"/>
      <c r="HX38" s="323"/>
      <c r="HY38" s="323"/>
      <c r="HZ38" s="323"/>
      <c r="IA38" s="323"/>
      <c r="IB38" s="323"/>
      <c r="IC38" s="323"/>
      <c r="ID38" s="323"/>
      <c r="IE38" s="323"/>
      <c r="IF38" s="323"/>
      <c r="IG38" s="323"/>
      <c r="IH38" s="323"/>
      <c r="II38" s="323"/>
      <c r="IJ38" s="323"/>
      <c r="IK38" s="323"/>
      <c r="IL38" s="323"/>
      <c r="IM38" s="323"/>
      <c r="IN38" s="323"/>
      <c r="IO38" s="323"/>
      <c r="IP38" s="323"/>
      <c r="IQ38" s="323"/>
      <c r="IR38" s="323"/>
      <c r="IS38" s="323"/>
      <c r="IT38" s="323"/>
      <c r="IU38" s="323"/>
      <c r="IV38" s="323"/>
    </row>
    <row r="39" spans="1:256" s="326" customFormat="1">
      <c r="A39" s="323"/>
      <c r="B39" s="320" t="s">
        <v>529</v>
      </c>
      <c r="C39" s="13"/>
      <c r="D39" s="229">
        <f ca="1">IP_Schedule!T71</f>
        <v>44378</v>
      </c>
      <c r="E39" s="330"/>
      <c r="F39" s="330"/>
      <c r="G39" s="330"/>
      <c r="H39" s="330"/>
      <c r="I39" s="330"/>
      <c r="J39" s="330"/>
      <c r="K39" s="330"/>
      <c r="L39" s="330"/>
      <c r="M39" s="330"/>
      <c r="N39" s="330"/>
      <c r="O39"/>
      <c r="P39"/>
      <c r="Q39"/>
      <c r="R39"/>
      <c r="S39"/>
      <c r="T39"/>
      <c r="U39"/>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c r="CG39" s="330"/>
      <c r="CH39" s="330"/>
      <c r="CI39" s="330"/>
      <c r="CJ39" s="330"/>
      <c r="CK39" s="330"/>
      <c r="CL39" s="330"/>
      <c r="CM39" s="330"/>
      <c r="CN39" s="330"/>
      <c r="CO39" s="330"/>
      <c r="CP39" s="330"/>
      <c r="CQ39" s="330"/>
      <c r="CR39" s="330"/>
      <c r="CS39" s="330"/>
      <c r="CT39" s="330"/>
      <c r="CU39" s="330"/>
      <c r="CV39" s="330"/>
      <c r="CW39" s="330"/>
      <c r="CX39" s="330"/>
      <c r="CY39" s="330"/>
      <c r="CZ39" s="330"/>
      <c r="DA39" s="330"/>
      <c r="DB39" s="330"/>
      <c r="DC39" s="330"/>
      <c r="DD39" s="330"/>
      <c r="DE39" s="330"/>
      <c r="DF39" s="330"/>
      <c r="DG39" s="330"/>
      <c r="DH39" s="330"/>
      <c r="DI39" s="330"/>
      <c r="DJ39" s="330"/>
      <c r="DK39" s="330"/>
      <c r="DL39" s="330"/>
      <c r="DM39" s="330"/>
      <c r="DN39" s="330"/>
      <c r="DO39" s="330"/>
      <c r="DP39" s="330"/>
      <c r="DQ39" s="330"/>
      <c r="DR39" s="330"/>
      <c r="DS39" s="330"/>
      <c r="DT39" s="330"/>
      <c r="DU39" s="330"/>
      <c r="DV39" s="330"/>
      <c r="DW39" s="330"/>
      <c r="DX39" s="330"/>
      <c r="DY39" s="330"/>
      <c r="DZ39" s="330"/>
      <c r="EA39" s="330"/>
      <c r="EB39" s="330"/>
      <c r="EC39" s="330"/>
      <c r="ED39" s="330"/>
      <c r="EE39" s="330"/>
      <c r="EF39" s="330"/>
      <c r="EG39" s="330"/>
      <c r="EH39" s="330"/>
      <c r="EI39" s="330"/>
      <c r="EJ39" s="330"/>
      <c r="EK39" s="330"/>
      <c r="EL39" s="330"/>
      <c r="EM39" s="330"/>
      <c r="EN39" s="330"/>
      <c r="EO39" s="330"/>
      <c r="EP39" s="330"/>
      <c r="EQ39" s="330"/>
      <c r="ER39" s="330"/>
      <c r="ES39" s="330"/>
      <c r="ET39" s="325"/>
      <c r="EU39" s="323"/>
      <c r="EV39" s="323"/>
      <c r="EW39" s="323"/>
      <c r="EX39" s="323"/>
      <c r="EY39" s="323"/>
      <c r="EZ39" s="323"/>
      <c r="FA39" s="323"/>
      <c r="FB39" s="323"/>
      <c r="FC39" s="323"/>
      <c r="FD39" s="323"/>
      <c r="FE39" s="323"/>
      <c r="FF39" s="323"/>
      <c r="FG39" s="323"/>
      <c r="FH39" s="323"/>
      <c r="FI39" s="323"/>
      <c r="FJ39" s="323"/>
      <c r="FK39" s="323"/>
      <c r="FL39" s="323"/>
      <c r="FM39" s="323"/>
      <c r="FN39" s="323"/>
      <c r="FO39" s="323"/>
      <c r="FP39" s="323"/>
      <c r="FQ39" s="323"/>
      <c r="FR39" s="323"/>
      <c r="FS39" s="323"/>
      <c r="FT39" s="323"/>
      <c r="FU39" s="323"/>
      <c r="FV39" s="323"/>
      <c r="FW39" s="323"/>
      <c r="FX39" s="323"/>
      <c r="FY39" s="323"/>
      <c r="FZ39" s="323"/>
      <c r="GA39" s="323"/>
      <c r="GB39" s="323"/>
      <c r="GC39" s="323"/>
      <c r="GD39" s="323"/>
      <c r="GE39" s="323"/>
      <c r="GF39" s="323"/>
      <c r="GG39" s="323"/>
      <c r="GH39" s="323"/>
      <c r="GI39" s="323"/>
      <c r="GJ39" s="323"/>
      <c r="GK39" s="323"/>
      <c r="GL39" s="323"/>
      <c r="GM39" s="323"/>
      <c r="GN39" s="323"/>
      <c r="GO39" s="323"/>
      <c r="GP39" s="323"/>
      <c r="GQ39" s="323"/>
      <c r="GR39" s="323"/>
      <c r="GS39" s="323"/>
      <c r="GT39" s="323"/>
      <c r="GU39" s="323"/>
      <c r="GV39" s="323"/>
      <c r="GW39" s="323"/>
      <c r="GX39" s="323"/>
      <c r="GY39" s="323"/>
      <c r="GZ39" s="323"/>
      <c r="HA39" s="323"/>
      <c r="HB39" s="323"/>
      <c r="HC39" s="323"/>
      <c r="HD39" s="323"/>
      <c r="HE39" s="323"/>
      <c r="HF39" s="323"/>
      <c r="HG39" s="323"/>
      <c r="HH39" s="323"/>
      <c r="HI39" s="323"/>
      <c r="HJ39" s="323"/>
      <c r="HK39" s="323"/>
      <c r="HL39" s="323"/>
      <c r="HM39" s="323"/>
      <c r="HN39" s="323"/>
      <c r="HO39" s="323"/>
      <c r="HP39" s="323"/>
      <c r="HQ39" s="323"/>
      <c r="HR39" s="323"/>
      <c r="HS39" s="323"/>
      <c r="HT39" s="323"/>
      <c r="HU39" s="323"/>
      <c r="HV39" s="323"/>
      <c r="HW39" s="323"/>
      <c r="HX39" s="323"/>
      <c r="HY39" s="323"/>
      <c r="HZ39" s="323"/>
      <c r="IA39" s="323"/>
      <c r="IB39" s="323"/>
      <c r="IC39" s="323"/>
      <c r="ID39" s="323"/>
      <c r="IE39" s="323"/>
      <c r="IF39" s="323"/>
      <c r="IG39" s="323"/>
      <c r="IH39" s="323"/>
      <c r="II39" s="323"/>
      <c r="IJ39" s="323"/>
      <c r="IK39" s="323"/>
      <c r="IL39" s="323"/>
      <c r="IM39" s="323"/>
      <c r="IN39" s="323"/>
      <c r="IO39" s="323"/>
      <c r="IP39" s="323"/>
      <c r="IQ39" s="323"/>
      <c r="IR39" s="323"/>
      <c r="IS39" s="323"/>
      <c r="IT39" s="323"/>
      <c r="IU39" s="323"/>
      <c r="IV39" s="323"/>
    </row>
    <row r="40" spans="1:256" s="326" customFormat="1">
      <c r="A40" s="323"/>
      <c r="B40" s="320" t="s">
        <v>530</v>
      </c>
      <c r="C40" s="13"/>
      <c r="D40" s="229">
        <f ca="1">IP_Schedule!DZ71</f>
        <v>44378</v>
      </c>
      <c r="E40" s="330"/>
      <c r="F40" s="330"/>
      <c r="G40" s="330"/>
      <c r="H40" s="330"/>
      <c r="I40" s="330"/>
      <c r="J40" s="330"/>
      <c r="K40" s="330"/>
      <c r="L40" s="330"/>
      <c r="M40" s="330"/>
      <c r="N40" s="330"/>
      <c r="O40"/>
      <c r="P40"/>
      <c r="Q40"/>
      <c r="R40"/>
      <c r="S40"/>
      <c r="T40"/>
      <c r="U4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c r="CG40" s="330"/>
      <c r="CH40" s="330"/>
      <c r="CI40" s="330"/>
      <c r="CJ40" s="330"/>
      <c r="CK40" s="330"/>
      <c r="CL40" s="330"/>
      <c r="CM40" s="330"/>
      <c r="CN40" s="330"/>
      <c r="CO40" s="330"/>
      <c r="CP40" s="330"/>
      <c r="CQ40" s="330"/>
      <c r="CR40" s="330"/>
      <c r="CS40" s="330"/>
      <c r="CT40" s="330"/>
      <c r="CU40" s="330"/>
      <c r="CV40" s="330"/>
      <c r="CW40" s="330"/>
      <c r="CX40" s="330"/>
      <c r="CY40" s="330"/>
      <c r="CZ40" s="330"/>
      <c r="DA40" s="330"/>
      <c r="DB40" s="330"/>
      <c r="DC40" s="330"/>
      <c r="DD40" s="330"/>
      <c r="DE40" s="330"/>
      <c r="DF40" s="330"/>
      <c r="DG40" s="330"/>
      <c r="DH40" s="330"/>
      <c r="DI40" s="330"/>
      <c r="DJ40" s="330"/>
      <c r="DK40" s="330"/>
      <c r="DL40" s="330"/>
      <c r="DM40" s="330"/>
      <c r="DN40" s="330"/>
      <c r="DO40" s="330"/>
      <c r="DP40" s="330"/>
      <c r="DQ40" s="330"/>
      <c r="DR40" s="330"/>
      <c r="DS40" s="330"/>
      <c r="DT40" s="330"/>
      <c r="DU40" s="330"/>
      <c r="DV40" s="330"/>
      <c r="DW40" s="330"/>
      <c r="DX40" s="330"/>
      <c r="DY40" s="330"/>
      <c r="DZ40" s="330"/>
      <c r="EA40" s="330"/>
      <c r="EB40" s="330"/>
      <c r="EC40" s="330"/>
      <c r="ED40" s="330"/>
      <c r="EE40" s="330"/>
      <c r="EF40" s="330"/>
      <c r="EG40" s="330"/>
      <c r="EH40" s="330"/>
      <c r="EI40" s="330"/>
      <c r="EJ40" s="330"/>
      <c r="EK40" s="330"/>
      <c r="EL40" s="330"/>
      <c r="EM40" s="330"/>
      <c r="EN40" s="330"/>
      <c r="EO40" s="330"/>
      <c r="EP40" s="330"/>
      <c r="EQ40" s="330"/>
      <c r="ER40" s="330"/>
      <c r="ES40" s="330"/>
      <c r="ET40" s="325"/>
      <c r="EU40" s="323"/>
      <c r="EV40" s="323"/>
      <c r="EW40" s="323"/>
      <c r="EX40" s="323"/>
      <c r="EY40" s="323"/>
      <c r="EZ40" s="323"/>
      <c r="FA40" s="323"/>
      <c r="FB40" s="323"/>
      <c r="FC40" s="323"/>
      <c r="FD40" s="323"/>
      <c r="FE40" s="323"/>
      <c r="FF40" s="323"/>
      <c r="FG40" s="323"/>
      <c r="FH40" s="323"/>
      <c r="FI40" s="323"/>
      <c r="FJ40" s="323"/>
      <c r="FK40" s="323"/>
      <c r="FL40" s="323"/>
      <c r="FM40" s="323"/>
      <c r="FN40" s="323"/>
      <c r="FO40" s="323"/>
      <c r="FP40" s="323"/>
      <c r="FQ40" s="323"/>
      <c r="FR40" s="323"/>
      <c r="FS40" s="323"/>
      <c r="FT40" s="323"/>
      <c r="FU40" s="323"/>
      <c r="FV40" s="323"/>
      <c r="FW40" s="323"/>
      <c r="FX40" s="323"/>
      <c r="FY40" s="323"/>
      <c r="FZ40" s="323"/>
      <c r="GA40" s="323"/>
      <c r="GB40" s="323"/>
      <c r="GC40" s="323"/>
      <c r="GD40" s="323"/>
      <c r="GE40" s="323"/>
      <c r="GF40" s="323"/>
      <c r="GG40" s="323"/>
      <c r="GH40" s="323"/>
      <c r="GI40" s="323"/>
      <c r="GJ40" s="323"/>
      <c r="GK40" s="323"/>
      <c r="GL40" s="323"/>
      <c r="GM40" s="323"/>
      <c r="GN40" s="323"/>
      <c r="GO40" s="323"/>
      <c r="GP40" s="323"/>
      <c r="GQ40" s="323"/>
      <c r="GR40" s="323"/>
      <c r="GS40" s="323"/>
      <c r="GT40" s="323"/>
      <c r="GU40" s="323"/>
      <c r="GV40" s="323"/>
      <c r="GW40" s="323"/>
      <c r="GX40" s="323"/>
      <c r="GY40" s="323"/>
      <c r="GZ40" s="323"/>
      <c r="HA40" s="323"/>
      <c r="HB40" s="323"/>
      <c r="HC40" s="323"/>
      <c r="HD40" s="323"/>
      <c r="HE40" s="323"/>
      <c r="HF40" s="323"/>
      <c r="HG40" s="323"/>
      <c r="HH40" s="323"/>
      <c r="HI40" s="323"/>
      <c r="HJ40" s="323"/>
      <c r="HK40" s="323"/>
      <c r="HL40" s="323"/>
      <c r="HM40" s="323"/>
      <c r="HN40" s="323"/>
      <c r="HO40" s="323"/>
      <c r="HP40" s="323"/>
      <c r="HQ40" s="323"/>
      <c r="HR40" s="323"/>
      <c r="HS40" s="323"/>
      <c r="HT40" s="323"/>
      <c r="HU40" s="323"/>
      <c r="HV40" s="323"/>
      <c r="HW40" s="323"/>
      <c r="HX40" s="323"/>
      <c r="HY40" s="323"/>
      <c r="HZ40" s="323"/>
      <c r="IA40" s="323"/>
      <c r="IB40" s="323"/>
      <c r="IC40" s="323"/>
      <c r="ID40" s="323"/>
      <c r="IE40" s="323"/>
      <c r="IF40" s="323"/>
      <c r="IG40" s="323"/>
      <c r="IH40" s="323"/>
      <c r="II40" s="323"/>
      <c r="IJ40" s="323"/>
      <c r="IK40" s="323"/>
      <c r="IL40" s="323"/>
      <c r="IM40" s="323"/>
      <c r="IN40" s="323"/>
      <c r="IO40" s="323"/>
      <c r="IP40" s="323"/>
      <c r="IQ40" s="323"/>
      <c r="IR40" s="323"/>
      <c r="IS40" s="323"/>
      <c r="IT40" s="323"/>
      <c r="IU40" s="323"/>
      <c r="IV40" s="323"/>
    </row>
    <row r="41" spans="1:256" s="326" customFormat="1">
      <c r="A41" s="323"/>
      <c r="B41" s="320" t="s">
        <v>531</v>
      </c>
      <c r="C41" s="13"/>
      <c r="D41" s="229">
        <f ca="1">IP_Schedule!U71</f>
        <v>45838</v>
      </c>
      <c r="E41" s="330"/>
      <c r="F41" s="330"/>
      <c r="G41" s="330"/>
      <c r="H41" s="330"/>
      <c r="I41" s="330"/>
      <c r="J41" s="330"/>
      <c r="K41" s="330"/>
      <c r="L41" s="330"/>
      <c r="M41" s="330"/>
      <c r="N41" s="330"/>
      <c r="O41"/>
      <c r="P41"/>
      <c r="Q41"/>
      <c r="R41"/>
      <c r="S41"/>
      <c r="T41"/>
      <c r="U41"/>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c r="CG41" s="330"/>
      <c r="CH41" s="330"/>
      <c r="CI41" s="330"/>
      <c r="CJ41" s="330"/>
      <c r="CK41" s="330"/>
      <c r="CL41" s="330"/>
      <c r="CM41" s="330"/>
      <c r="CN41" s="330"/>
      <c r="CO41" s="330"/>
      <c r="CP41" s="330"/>
      <c r="CQ41" s="330"/>
      <c r="CR41" s="330"/>
      <c r="CS41" s="330"/>
      <c r="CT41" s="330"/>
      <c r="CU41" s="330"/>
      <c r="CV41" s="330"/>
      <c r="CW41" s="330"/>
      <c r="CX41" s="330"/>
      <c r="CY41" s="330"/>
      <c r="CZ41" s="330"/>
      <c r="DA41" s="330"/>
      <c r="DB41" s="330"/>
      <c r="DC41" s="330"/>
      <c r="DD41" s="330"/>
      <c r="DE41" s="330"/>
      <c r="DF41" s="330"/>
      <c r="DG41" s="330"/>
      <c r="DH41" s="330"/>
      <c r="DI41" s="330"/>
      <c r="DJ41" s="330"/>
      <c r="DK41" s="330"/>
      <c r="DL41" s="330"/>
      <c r="DM41" s="330"/>
      <c r="DN41" s="330"/>
      <c r="DO41" s="330"/>
      <c r="DP41" s="330"/>
      <c r="DQ41" s="330"/>
      <c r="DR41" s="330"/>
      <c r="DS41" s="330"/>
      <c r="DT41" s="330"/>
      <c r="DU41" s="330"/>
      <c r="DV41" s="330"/>
      <c r="DW41" s="330"/>
      <c r="DX41" s="330"/>
      <c r="DY41" s="330"/>
      <c r="DZ41" s="330"/>
      <c r="EA41" s="330"/>
      <c r="EB41" s="330"/>
      <c r="EC41" s="330"/>
      <c r="ED41" s="330"/>
      <c r="EE41" s="330"/>
      <c r="EF41" s="330"/>
      <c r="EG41" s="330"/>
      <c r="EH41" s="330"/>
      <c r="EI41" s="330"/>
      <c r="EJ41" s="330"/>
      <c r="EK41" s="330"/>
      <c r="EL41" s="330"/>
      <c r="EM41" s="330"/>
      <c r="EN41" s="330"/>
      <c r="EO41" s="330"/>
      <c r="EP41" s="330"/>
      <c r="EQ41" s="330"/>
      <c r="ER41" s="330"/>
      <c r="ES41" s="330"/>
      <c r="ET41" s="325"/>
      <c r="EU41" s="323"/>
      <c r="EV41" s="323"/>
      <c r="EW41" s="323"/>
      <c r="EX41" s="323"/>
      <c r="EY41" s="323"/>
      <c r="EZ41" s="323"/>
      <c r="FA41" s="323"/>
      <c r="FB41" s="323"/>
      <c r="FC41" s="323"/>
      <c r="FD41" s="323"/>
      <c r="FE41" s="323"/>
      <c r="FF41" s="323"/>
      <c r="FG41" s="323"/>
      <c r="FH41" s="323"/>
      <c r="FI41" s="323"/>
      <c r="FJ41" s="323"/>
      <c r="FK41" s="323"/>
      <c r="FL41" s="323"/>
      <c r="FM41" s="323"/>
      <c r="FN41" s="323"/>
      <c r="FO41" s="323"/>
      <c r="FP41" s="323"/>
      <c r="FQ41" s="323"/>
      <c r="FR41" s="323"/>
      <c r="FS41" s="323"/>
      <c r="FT41" s="323"/>
      <c r="FU41" s="323"/>
      <c r="FV41" s="323"/>
      <c r="FW41" s="323"/>
      <c r="FX41" s="323"/>
      <c r="FY41" s="323"/>
      <c r="FZ41" s="323"/>
      <c r="GA41" s="323"/>
      <c r="GB41" s="323"/>
      <c r="GC41" s="323"/>
      <c r="GD41" s="323"/>
      <c r="GE41" s="323"/>
      <c r="GF41" s="323"/>
      <c r="GG41" s="323"/>
      <c r="GH41" s="323"/>
      <c r="GI41" s="323"/>
      <c r="GJ41" s="323"/>
      <c r="GK41" s="323"/>
      <c r="GL41" s="323"/>
      <c r="GM41" s="323"/>
      <c r="GN41" s="323"/>
      <c r="GO41" s="323"/>
      <c r="GP41" s="323"/>
      <c r="GQ41" s="323"/>
      <c r="GR41" s="323"/>
      <c r="GS41" s="323"/>
      <c r="GT41" s="323"/>
      <c r="GU41" s="323"/>
      <c r="GV41" s="323"/>
      <c r="GW41" s="323"/>
      <c r="GX41" s="323"/>
      <c r="GY41" s="323"/>
      <c r="GZ41" s="323"/>
      <c r="HA41" s="323"/>
      <c r="HB41" s="323"/>
      <c r="HC41" s="323"/>
      <c r="HD41" s="323"/>
      <c r="HE41" s="323"/>
      <c r="HF41" s="323"/>
      <c r="HG41" s="323"/>
      <c r="HH41" s="323"/>
      <c r="HI41" s="323"/>
      <c r="HJ41" s="323"/>
      <c r="HK41" s="323"/>
      <c r="HL41" s="323"/>
      <c r="HM41" s="323"/>
      <c r="HN41" s="323"/>
      <c r="HO41" s="323"/>
      <c r="HP41" s="323"/>
      <c r="HQ41" s="323"/>
      <c r="HR41" s="323"/>
      <c r="HS41" s="323"/>
      <c r="HT41" s="323"/>
      <c r="HU41" s="323"/>
      <c r="HV41" s="323"/>
      <c r="HW41" s="323"/>
      <c r="HX41" s="323"/>
      <c r="HY41" s="323"/>
      <c r="HZ41" s="323"/>
      <c r="IA41" s="323"/>
      <c r="IB41" s="323"/>
      <c r="IC41" s="323"/>
      <c r="ID41" s="323"/>
      <c r="IE41" s="323"/>
      <c r="IF41" s="323"/>
      <c r="IG41" s="323"/>
      <c r="IH41" s="323"/>
      <c r="II41" s="323"/>
      <c r="IJ41" s="323"/>
      <c r="IK41" s="323"/>
      <c r="IL41" s="323"/>
      <c r="IM41" s="323"/>
      <c r="IN41" s="323"/>
      <c r="IO41" s="323"/>
      <c r="IP41" s="323"/>
      <c r="IQ41" s="323"/>
      <c r="IR41" s="323"/>
      <c r="IS41" s="323"/>
      <c r="IT41" s="323"/>
      <c r="IU41" s="323"/>
      <c r="IV41" s="323"/>
    </row>
    <row r="42" spans="1:256" s="326" customFormat="1">
      <c r="A42" s="323"/>
      <c r="B42" s="320" t="s">
        <v>532</v>
      </c>
      <c r="C42" s="13"/>
      <c r="D42" s="229">
        <f ca="1">IP_Schedule!EK71</f>
        <v>45838</v>
      </c>
      <c r="E42" s="330"/>
      <c r="F42" s="330"/>
      <c r="G42" s="330"/>
      <c r="H42" s="330"/>
      <c r="I42" s="330"/>
      <c r="J42" s="330"/>
      <c r="K42" s="330"/>
      <c r="L42" s="330"/>
      <c r="M42" s="330"/>
      <c r="N42" s="330"/>
      <c r="O42"/>
      <c r="P42"/>
      <c r="Q42"/>
      <c r="R42"/>
      <c r="S42"/>
      <c r="T42"/>
      <c r="U42"/>
      <c r="V42" s="330"/>
      <c r="W42" s="330"/>
      <c r="X42" s="330"/>
      <c r="Y42" s="330"/>
      <c r="Z42" s="330"/>
      <c r="AA42" s="330"/>
      <c r="AB42" s="330"/>
      <c r="AC42" s="330"/>
      <c r="AD42" s="330"/>
      <c r="AE42" s="330"/>
      <c r="AF42" s="330"/>
      <c r="AG42" s="330"/>
      <c r="AH42" s="330"/>
      <c r="AI42" s="330"/>
      <c r="AJ42" s="330"/>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c r="BR42" s="330"/>
      <c r="BS42" s="330"/>
      <c r="BT42" s="330"/>
      <c r="BU42" s="330"/>
      <c r="BV42" s="330"/>
      <c r="BW42" s="330"/>
      <c r="BX42" s="330"/>
      <c r="BY42" s="330"/>
      <c r="BZ42" s="330"/>
      <c r="CA42" s="330"/>
      <c r="CB42" s="330"/>
      <c r="CC42" s="330"/>
      <c r="CD42" s="330"/>
      <c r="CE42" s="330"/>
      <c r="CF42" s="330"/>
      <c r="CG42" s="330"/>
      <c r="CH42" s="330"/>
      <c r="CI42" s="330"/>
      <c r="CJ42" s="330"/>
      <c r="CK42" s="330"/>
      <c r="CL42" s="330"/>
      <c r="CM42" s="330"/>
      <c r="CN42" s="330"/>
      <c r="CO42" s="330"/>
      <c r="CP42" s="330"/>
      <c r="CQ42" s="330"/>
      <c r="CR42" s="330"/>
      <c r="CS42" s="330"/>
      <c r="CT42" s="330"/>
      <c r="CU42" s="330"/>
      <c r="CV42" s="330"/>
      <c r="CW42" s="330"/>
      <c r="CX42" s="330"/>
      <c r="CY42" s="330"/>
      <c r="CZ42" s="330"/>
      <c r="DA42" s="330"/>
      <c r="DB42" s="330"/>
      <c r="DC42" s="330"/>
      <c r="DD42" s="330"/>
      <c r="DE42" s="330"/>
      <c r="DF42" s="330"/>
      <c r="DG42" s="330"/>
      <c r="DH42" s="330"/>
      <c r="DI42" s="330"/>
      <c r="DJ42" s="330"/>
      <c r="DK42" s="330"/>
      <c r="DL42" s="330"/>
      <c r="DM42" s="330"/>
      <c r="DN42" s="330"/>
      <c r="DO42" s="330"/>
      <c r="DP42" s="330"/>
      <c r="DQ42" s="330"/>
      <c r="DR42" s="330"/>
      <c r="DS42" s="330"/>
      <c r="DT42" s="330"/>
      <c r="DU42" s="330"/>
      <c r="DV42" s="330"/>
      <c r="DW42" s="330"/>
      <c r="DX42" s="330"/>
      <c r="DY42" s="330"/>
      <c r="DZ42" s="330"/>
      <c r="EA42" s="330"/>
      <c r="EB42" s="330"/>
      <c r="EC42" s="330"/>
      <c r="ED42" s="330"/>
      <c r="EE42" s="330"/>
      <c r="EF42" s="330"/>
      <c r="EG42" s="330"/>
      <c r="EH42" s="330"/>
      <c r="EI42" s="330"/>
      <c r="EJ42" s="330"/>
      <c r="EK42" s="330"/>
      <c r="EL42" s="330"/>
      <c r="EM42" s="330"/>
      <c r="EN42" s="330"/>
      <c r="EO42" s="330"/>
      <c r="EP42" s="330"/>
      <c r="EQ42" s="330"/>
      <c r="ER42" s="330"/>
      <c r="ES42" s="330"/>
      <c r="ET42" s="325"/>
      <c r="EU42" s="323"/>
      <c r="EV42" s="323"/>
      <c r="EW42" s="323"/>
      <c r="EX42" s="323"/>
      <c r="EY42" s="323"/>
      <c r="EZ42" s="323"/>
      <c r="FA42" s="323"/>
      <c r="FB42" s="323"/>
      <c r="FC42" s="323"/>
      <c r="FD42" s="323"/>
      <c r="FE42" s="323"/>
      <c r="FF42" s="323"/>
      <c r="FG42" s="323"/>
      <c r="FH42" s="323"/>
      <c r="FI42" s="323"/>
      <c r="FJ42" s="323"/>
      <c r="FK42" s="323"/>
      <c r="FL42" s="323"/>
      <c r="FM42" s="323"/>
      <c r="FN42" s="323"/>
      <c r="FO42" s="323"/>
      <c r="FP42" s="323"/>
      <c r="FQ42" s="323"/>
      <c r="FR42" s="323"/>
      <c r="FS42" s="323"/>
      <c r="FT42" s="323"/>
      <c r="FU42" s="323"/>
      <c r="FV42" s="323"/>
      <c r="FW42" s="323"/>
      <c r="FX42" s="323"/>
      <c r="FY42" s="323"/>
      <c r="FZ42" s="323"/>
      <c r="GA42" s="323"/>
      <c r="GB42" s="323"/>
      <c r="GC42" s="323"/>
      <c r="GD42" s="323"/>
      <c r="GE42" s="323"/>
      <c r="GF42" s="323"/>
      <c r="GG42" s="323"/>
      <c r="GH42" s="323"/>
      <c r="GI42" s="323"/>
      <c r="GJ42" s="323"/>
      <c r="GK42" s="323"/>
      <c r="GL42" s="323"/>
      <c r="GM42" s="323"/>
      <c r="GN42" s="323"/>
      <c r="GO42" s="323"/>
      <c r="GP42" s="323"/>
      <c r="GQ42" s="323"/>
      <c r="GR42" s="323"/>
      <c r="GS42" s="323"/>
      <c r="GT42" s="323"/>
      <c r="GU42" s="323"/>
      <c r="GV42" s="323"/>
      <c r="GW42" s="323"/>
      <c r="GX42" s="323"/>
      <c r="GY42" s="323"/>
      <c r="GZ42" s="323"/>
      <c r="HA42" s="323"/>
      <c r="HB42" s="323"/>
      <c r="HC42" s="323"/>
      <c r="HD42" s="323"/>
      <c r="HE42" s="323"/>
      <c r="HF42" s="323"/>
      <c r="HG42" s="323"/>
      <c r="HH42" s="323"/>
      <c r="HI42" s="323"/>
      <c r="HJ42" s="323"/>
      <c r="HK42" s="323"/>
      <c r="HL42" s="323"/>
      <c r="HM42" s="323"/>
      <c r="HN42" s="323"/>
      <c r="HO42" s="323"/>
      <c r="HP42" s="323"/>
      <c r="HQ42" s="323"/>
      <c r="HR42" s="323"/>
      <c r="HS42" s="323"/>
      <c r="HT42" s="323"/>
      <c r="HU42" s="323"/>
      <c r="HV42" s="323"/>
      <c r="HW42" s="323"/>
      <c r="HX42" s="323"/>
      <c r="HY42" s="323"/>
      <c r="HZ42" s="323"/>
      <c r="IA42" s="323"/>
      <c r="IB42" s="323"/>
      <c r="IC42" s="323"/>
      <c r="ID42" s="323"/>
      <c r="IE42" s="323"/>
      <c r="IF42" s="323"/>
      <c r="IG42" s="323"/>
      <c r="IH42" s="323"/>
      <c r="II42" s="323"/>
      <c r="IJ42" s="323"/>
      <c r="IK42" s="323"/>
      <c r="IL42" s="323"/>
      <c r="IM42" s="323"/>
      <c r="IN42" s="323"/>
      <c r="IO42" s="323"/>
      <c r="IP42" s="323"/>
      <c r="IQ42" s="323"/>
      <c r="IR42" s="323"/>
      <c r="IS42" s="323"/>
      <c r="IT42" s="323"/>
      <c r="IU42" s="323"/>
      <c r="IV42" s="323"/>
    </row>
    <row r="43" spans="1:256" s="326" customFormat="1">
      <c r="A43" s="323"/>
      <c r="B43" s="320" t="s">
        <v>533</v>
      </c>
      <c r="C43" s="13"/>
      <c r="D43" s="229">
        <f ca="1">IF(D38="Vacant",D40,IP_Schedule!W71)</f>
        <v>44409</v>
      </c>
      <c r="E43" s="330"/>
      <c r="F43" s="330"/>
      <c r="G43" s="330"/>
      <c r="H43" s="330"/>
      <c r="I43" s="330"/>
      <c r="J43" s="330"/>
      <c r="K43" s="330"/>
      <c r="L43" s="330"/>
      <c r="M43" s="330"/>
      <c r="N43" s="330"/>
      <c r="O43"/>
      <c r="P43"/>
      <c r="Q43"/>
      <c r="R43"/>
      <c r="S43"/>
      <c r="T43"/>
      <c r="U43"/>
      <c r="V43" s="330"/>
      <c r="W43" s="330"/>
      <c r="X43" s="330"/>
      <c r="Y43" s="330"/>
      <c r="Z43" s="330"/>
      <c r="AA43" s="330"/>
      <c r="AB43" s="330"/>
      <c r="AC43" s="330"/>
      <c r="AD43" s="330"/>
      <c r="AE43" s="330"/>
      <c r="AF43" s="330"/>
      <c r="AG43" s="330"/>
      <c r="AH43" s="330"/>
      <c r="AI43" s="330"/>
      <c r="AJ43" s="330"/>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c r="BR43" s="330"/>
      <c r="BS43" s="330"/>
      <c r="BT43" s="330"/>
      <c r="BU43" s="330"/>
      <c r="BV43" s="330"/>
      <c r="BW43" s="330"/>
      <c r="BX43" s="330"/>
      <c r="BY43" s="330"/>
      <c r="BZ43" s="330"/>
      <c r="CA43" s="330"/>
      <c r="CB43" s="330"/>
      <c r="CC43" s="330"/>
      <c r="CD43" s="330"/>
      <c r="CE43" s="330"/>
      <c r="CF43" s="330"/>
      <c r="CG43" s="330"/>
      <c r="CH43" s="330"/>
      <c r="CI43" s="330"/>
      <c r="CJ43" s="330"/>
      <c r="CK43" s="330"/>
      <c r="CL43" s="330"/>
      <c r="CM43" s="330"/>
      <c r="CN43" s="330"/>
      <c r="CO43" s="330"/>
      <c r="CP43" s="330"/>
      <c r="CQ43" s="330"/>
      <c r="CR43" s="330"/>
      <c r="CS43" s="330"/>
      <c r="CT43" s="330"/>
      <c r="CU43" s="330"/>
      <c r="CV43" s="330"/>
      <c r="CW43" s="330"/>
      <c r="CX43" s="330"/>
      <c r="CY43" s="330"/>
      <c r="CZ43" s="330"/>
      <c r="DA43" s="330"/>
      <c r="DB43" s="330"/>
      <c r="DC43" s="330"/>
      <c r="DD43" s="330"/>
      <c r="DE43" s="330"/>
      <c r="DF43" s="330"/>
      <c r="DG43" s="330"/>
      <c r="DH43" s="330"/>
      <c r="DI43" s="330"/>
      <c r="DJ43" s="330"/>
      <c r="DK43" s="330"/>
      <c r="DL43" s="330"/>
      <c r="DM43" s="330"/>
      <c r="DN43" s="330"/>
      <c r="DO43" s="330"/>
      <c r="DP43" s="330"/>
      <c r="DQ43" s="330"/>
      <c r="DR43" s="330"/>
      <c r="DS43" s="330"/>
      <c r="DT43" s="330"/>
      <c r="DU43" s="330"/>
      <c r="DV43" s="330"/>
      <c r="DW43" s="330"/>
      <c r="DX43" s="330"/>
      <c r="DY43" s="330"/>
      <c r="DZ43" s="330"/>
      <c r="EA43" s="330"/>
      <c r="EB43" s="330"/>
      <c r="EC43" s="330"/>
      <c r="ED43" s="330"/>
      <c r="EE43" s="330"/>
      <c r="EF43" s="330"/>
      <c r="EG43" s="330"/>
      <c r="EH43" s="330"/>
      <c r="EI43" s="330"/>
      <c r="EJ43" s="330"/>
      <c r="EK43" s="330"/>
      <c r="EL43" s="330"/>
      <c r="EM43" s="330"/>
      <c r="EN43" s="330"/>
      <c r="EO43" s="330"/>
      <c r="EP43" s="330"/>
      <c r="EQ43" s="330"/>
      <c r="ER43" s="330"/>
      <c r="ES43" s="330"/>
      <c r="ET43" s="325"/>
      <c r="EU43" s="323"/>
      <c r="EV43" s="323"/>
      <c r="EW43" s="323"/>
      <c r="EX43" s="323"/>
      <c r="EY43" s="323"/>
      <c r="EZ43" s="323"/>
      <c r="FA43" s="323"/>
      <c r="FB43" s="323"/>
      <c r="FC43" s="323"/>
      <c r="FD43" s="323"/>
      <c r="FE43" s="323"/>
      <c r="FF43" s="323"/>
      <c r="FG43" s="323"/>
      <c r="FH43" s="323"/>
      <c r="FI43" s="323"/>
      <c r="FJ43" s="323"/>
      <c r="FK43" s="323"/>
      <c r="FL43" s="323"/>
      <c r="FM43" s="323"/>
      <c r="FN43" s="323"/>
      <c r="FO43" s="323"/>
      <c r="FP43" s="323"/>
      <c r="FQ43" s="323"/>
      <c r="FR43" s="323"/>
      <c r="FS43" s="323"/>
      <c r="FT43" s="323"/>
      <c r="FU43" s="323"/>
      <c r="FV43" s="323"/>
      <c r="FW43" s="323"/>
      <c r="FX43" s="323"/>
      <c r="FY43" s="323"/>
      <c r="FZ43" s="323"/>
      <c r="GA43" s="323"/>
      <c r="GB43" s="323"/>
      <c r="GC43" s="323"/>
      <c r="GD43" s="323"/>
      <c r="GE43" s="323"/>
      <c r="GF43" s="323"/>
      <c r="GG43" s="323"/>
      <c r="GH43" s="323"/>
      <c r="GI43" s="323"/>
      <c r="GJ43" s="323"/>
      <c r="GK43" s="323"/>
      <c r="GL43" s="323"/>
      <c r="GM43" s="323"/>
      <c r="GN43" s="323"/>
      <c r="GO43" s="323"/>
      <c r="GP43" s="323"/>
      <c r="GQ43" s="323"/>
      <c r="GR43" s="323"/>
      <c r="GS43" s="323"/>
      <c r="GT43" s="323"/>
      <c r="GU43" s="323"/>
      <c r="GV43" s="323"/>
      <c r="GW43" s="323"/>
      <c r="GX43" s="323"/>
      <c r="GY43" s="323"/>
      <c r="GZ43" s="323"/>
      <c r="HA43" s="323"/>
      <c r="HB43" s="323"/>
      <c r="HC43" s="323"/>
      <c r="HD43" s="323"/>
      <c r="HE43" s="323"/>
      <c r="HF43" s="323"/>
      <c r="HG43" s="323"/>
      <c r="HH43" s="323"/>
      <c r="HI43" s="323"/>
      <c r="HJ43" s="323"/>
      <c r="HK43" s="323"/>
      <c r="HL43" s="323"/>
      <c r="HM43" s="323"/>
      <c r="HN43" s="323"/>
      <c r="HO43" s="323"/>
      <c r="HP43" s="323"/>
      <c r="HQ43" s="323"/>
      <c r="HR43" s="323"/>
      <c r="HS43" s="323"/>
      <c r="HT43" s="323"/>
      <c r="HU43" s="323"/>
      <c r="HV43" s="323"/>
      <c r="HW43" s="323"/>
      <c r="HX43" s="323"/>
      <c r="HY43" s="323"/>
      <c r="HZ43" s="323"/>
      <c r="IA43" s="323"/>
      <c r="IB43" s="323"/>
      <c r="IC43" s="323"/>
      <c r="ID43" s="323"/>
      <c r="IE43" s="323"/>
      <c r="IF43" s="323"/>
      <c r="IG43" s="323"/>
      <c r="IH43" s="323"/>
      <c r="II43" s="323"/>
      <c r="IJ43" s="323"/>
      <c r="IK43" s="323"/>
      <c r="IL43" s="323"/>
      <c r="IM43" s="323"/>
      <c r="IN43" s="323"/>
      <c r="IO43" s="323"/>
      <c r="IP43" s="323"/>
      <c r="IQ43" s="323"/>
      <c r="IR43" s="323"/>
      <c r="IS43" s="323"/>
      <c r="IT43" s="323"/>
      <c r="IU43" s="323"/>
      <c r="IV43" s="323"/>
    </row>
    <row r="44" spans="1:256" s="326" customFormat="1">
      <c r="A44" s="323"/>
      <c r="B44" s="320" t="s">
        <v>534</v>
      </c>
      <c r="C44" s="13"/>
      <c r="D44" s="298" t="str">
        <f ca="1">IF(D38="Vacant","G",IP_Schedule!AJ71)</f>
        <v>G</v>
      </c>
      <c r="E44" s="330"/>
      <c r="F44" s="330"/>
      <c r="G44" s="330"/>
      <c r="H44" s="330"/>
      <c r="I44" s="330"/>
      <c r="J44" s="330"/>
      <c r="K44" s="330"/>
      <c r="L44" s="330"/>
      <c r="M44" s="330"/>
      <c r="N44" s="330"/>
      <c r="O44"/>
      <c r="P44"/>
      <c r="Q44"/>
      <c r="R44"/>
      <c r="S44"/>
      <c r="T44"/>
      <c r="U44"/>
      <c r="V44" s="330"/>
      <c r="W44" s="330"/>
      <c r="X44" s="330"/>
      <c r="Y44" s="330"/>
      <c r="Z44" s="330"/>
      <c r="AA44" s="330"/>
      <c r="AB44" s="330"/>
      <c r="AC44" s="330"/>
      <c r="AD44" s="330"/>
      <c r="AE44" s="330"/>
      <c r="AF44" s="330"/>
      <c r="AG44" s="330"/>
      <c r="AH44" s="330"/>
      <c r="AI44" s="330"/>
      <c r="AJ44" s="330"/>
      <c r="AK44" s="330"/>
      <c r="AL44" s="330"/>
      <c r="AM44" s="330"/>
      <c r="AN44" s="330"/>
      <c r="AO44" s="330"/>
      <c r="AP44" s="330"/>
      <c r="AQ44" s="330"/>
      <c r="AR44" s="330"/>
      <c r="AS44" s="330"/>
      <c r="AT44" s="330"/>
      <c r="AU44" s="330"/>
      <c r="AV44" s="330"/>
      <c r="AW44" s="330"/>
      <c r="AX44" s="330"/>
      <c r="AY44" s="330"/>
      <c r="AZ44" s="330"/>
      <c r="BA44" s="330"/>
      <c r="BB44" s="330"/>
      <c r="BC44" s="330"/>
      <c r="BD44" s="330"/>
      <c r="BE44" s="330"/>
      <c r="BF44" s="330"/>
      <c r="BG44" s="330"/>
      <c r="BH44" s="330"/>
      <c r="BI44" s="330"/>
      <c r="BJ44" s="330"/>
      <c r="BK44" s="330"/>
      <c r="BL44" s="330"/>
      <c r="BM44" s="330"/>
      <c r="BN44" s="330"/>
      <c r="BO44" s="330"/>
      <c r="BP44" s="330"/>
      <c r="BQ44" s="330"/>
      <c r="BR44" s="330"/>
      <c r="BS44" s="330"/>
      <c r="BT44" s="330"/>
      <c r="BU44" s="330"/>
      <c r="BV44" s="330"/>
      <c r="BW44" s="330"/>
      <c r="BX44" s="330"/>
      <c r="BY44" s="330"/>
      <c r="BZ44" s="330"/>
      <c r="CA44" s="330"/>
      <c r="CB44" s="330"/>
      <c r="CC44" s="330"/>
      <c r="CD44" s="330"/>
      <c r="CE44" s="330"/>
      <c r="CF44" s="330"/>
      <c r="CG44" s="330"/>
      <c r="CH44" s="330"/>
      <c r="CI44" s="330"/>
      <c r="CJ44" s="330"/>
      <c r="CK44" s="330"/>
      <c r="CL44" s="330"/>
      <c r="CM44" s="330"/>
      <c r="CN44" s="330"/>
      <c r="CO44" s="330"/>
      <c r="CP44" s="330"/>
      <c r="CQ44" s="330"/>
      <c r="CR44" s="330"/>
      <c r="CS44" s="330"/>
      <c r="CT44" s="330"/>
      <c r="CU44" s="330"/>
      <c r="CV44" s="330"/>
      <c r="CW44" s="330"/>
      <c r="CX44" s="330"/>
      <c r="CY44" s="330"/>
      <c r="CZ44" s="330"/>
      <c r="DA44" s="330"/>
      <c r="DB44" s="330"/>
      <c r="DC44" s="330"/>
      <c r="DD44" s="330"/>
      <c r="DE44" s="330"/>
      <c r="DF44" s="330"/>
      <c r="DG44" s="330"/>
      <c r="DH44" s="330"/>
      <c r="DI44" s="330"/>
      <c r="DJ44" s="330"/>
      <c r="DK44" s="330"/>
      <c r="DL44" s="330"/>
      <c r="DM44" s="330"/>
      <c r="DN44" s="330"/>
      <c r="DO44" s="330"/>
      <c r="DP44" s="330"/>
      <c r="DQ44" s="330"/>
      <c r="DR44" s="330"/>
      <c r="DS44" s="330"/>
      <c r="DT44" s="330"/>
      <c r="DU44" s="330"/>
      <c r="DV44" s="330"/>
      <c r="DW44" s="330"/>
      <c r="DX44" s="330"/>
      <c r="DY44" s="330"/>
      <c r="DZ44" s="330"/>
      <c r="EA44" s="330"/>
      <c r="EB44" s="330"/>
      <c r="EC44" s="330"/>
      <c r="ED44" s="330"/>
      <c r="EE44" s="330"/>
      <c r="EF44" s="330"/>
      <c r="EG44" s="330"/>
      <c r="EH44" s="330"/>
      <c r="EI44" s="330"/>
      <c r="EJ44" s="330"/>
      <c r="EK44" s="330"/>
      <c r="EL44" s="330"/>
      <c r="EM44" s="330"/>
      <c r="EN44" s="330"/>
      <c r="EO44" s="330"/>
      <c r="EP44" s="330"/>
      <c r="EQ44" s="330"/>
      <c r="ER44" s="330"/>
      <c r="ES44" s="330"/>
      <c r="ET44" s="325"/>
      <c r="EU44" s="323"/>
      <c r="EV44" s="323"/>
      <c r="EW44" s="323"/>
      <c r="EX44" s="323"/>
      <c r="EY44" s="323"/>
      <c r="EZ44" s="323"/>
      <c r="FA44" s="323"/>
      <c r="FB44" s="323"/>
      <c r="FC44" s="323"/>
      <c r="FD44" s="323"/>
      <c r="FE44" s="323"/>
      <c r="FF44" s="323"/>
      <c r="FG44" s="323"/>
      <c r="FH44" s="323"/>
      <c r="FI44" s="323"/>
      <c r="FJ44" s="323"/>
      <c r="FK44" s="323"/>
      <c r="FL44" s="323"/>
      <c r="FM44" s="323"/>
      <c r="FN44" s="323"/>
      <c r="FO44" s="323"/>
      <c r="FP44" s="323"/>
      <c r="FQ44" s="323"/>
      <c r="FR44" s="323"/>
      <c r="FS44" s="323"/>
      <c r="FT44" s="323"/>
      <c r="FU44" s="323"/>
      <c r="FV44" s="323"/>
      <c r="FW44" s="323"/>
      <c r="FX44" s="323"/>
      <c r="FY44" s="323"/>
      <c r="FZ44" s="323"/>
      <c r="GA44" s="323"/>
      <c r="GB44" s="323"/>
      <c r="GC44" s="323"/>
      <c r="GD44" s="323"/>
      <c r="GE44" s="323"/>
      <c r="GF44" s="323"/>
      <c r="GG44" s="323"/>
      <c r="GH44" s="323"/>
      <c r="GI44" s="323"/>
      <c r="GJ44" s="323"/>
      <c r="GK44" s="323"/>
      <c r="GL44" s="323"/>
      <c r="GM44" s="323"/>
      <c r="GN44" s="323"/>
      <c r="GO44" s="323"/>
      <c r="GP44" s="323"/>
      <c r="GQ44" s="323"/>
      <c r="GR44" s="323"/>
      <c r="GS44" s="323"/>
      <c r="GT44" s="323"/>
      <c r="GU44" s="323"/>
      <c r="GV44" s="323"/>
      <c r="GW44" s="323"/>
      <c r="GX44" s="323"/>
      <c r="GY44" s="323"/>
      <c r="GZ44" s="323"/>
      <c r="HA44" s="323"/>
      <c r="HB44" s="323"/>
      <c r="HC44" s="323"/>
      <c r="HD44" s="323"/>
      <c r="HE44" s="323"/>
      <c r="HF44" s="323"/>
      <c r="HG44" s="323"/>
      <c r="HH44" s="323"/>
      <c r="HI44" s="323"/>
      <c r="HJ44" s="323"/>
      <c r="HK44" s="323"/>
      <c r="HL44" s="323"/>
      <c r="HM44" s="323"/>
      <c r="HN44" s="323"/>
      <c r="HO44" s="323"/>
      <c r="HP44" s="323"/>
      <c r="HQ44" s="323"/>
      <c r="HR44" s="323"/>
      <c r="HS44" s="323"/>
      <c r="HT44" s="323"/>
      <c r="HU44" s="323"/>
      <c r="HV44" s="323"/>
      <c r="HW44" s="323"/>
      <c r="HX44" s="323"/>
      <c r="HY44" s="323"/>
      <c r="HZ44" s="323"/>
      <c r="IA44" s="323"/>
      <c r="IB44" s="323"/>
      <c r="IC44" s="323"/>
      <c r="ID44" s="323"/>
      <c r="IE44" s="323"/>
      <c r="IF44" s="323"/>
      <c r="IG44" s="323"/>
      <c r="IH44" s="323"/>
      <c r="II44" s="323"/>
      <c r="IJ44" s="323"/>
      <c r="IK44" s="323"/>
      <c r="IL44" s="323"/>
      <c r="IM44" s="323"/>
      <c r="IN44" s="323"/>
      <c r="IO44" s="323"/>
      <c r="IP44" s="323"/>
      <c r="IQ44" s="323"/>
      <c r="IR44" s="323"/>
      <c r="IS44" s="323"/>
      <c r="IT44" s="323"/>
      <c r="IU44" s="323"/>
      <c r="IV44" s="323"/>
    </row>
    <row r="45" spans="1:256" s="326" customFormat="1">
      <c r="A45" s="323"/>
      <c r="B45" s="320" t="s">
        <v>535</v>
      </c>
      <c r="C45" s="13"/>
      <c r="D45" s="233">
        <f ca="1">IP_Schedule!AL71</f>
        <v>200</v>
      </c>
      <c r="E45" s="330"/>
      <c r="F45" s="330"/>
      <c r="G45" s="330"/>
      <c r="H45" s="330"/>
      <c r="I45" s="330"/>
      <c r="J45" s="330"/>
      <c r="K45" s="330"/>
      <c r="L45" s="330"/>
      <c r="M45" s="330"/>
      <c r="N45" s="330"/>
      <c r="O45"/>
      <c r="P45"/>
      <c r="Q45"/>
      <c r="R45"/>
      <c r="S45"/>
      <c r="T45"/>
      <c r="U45"/>
      <c r="V45" s="330"/>
      <c r="W45" s="330"/>
      <c r="X45" s="330"/>
      <c r="Y45" s="330"/>
      <c r="Z45" s="330"/>
      <c r="AA45" s="330"/>
      <c r="AB45" s="330"/>
      <c r="AC45" s="330"/>
      <c r="AD45" s="330"/>
      <c r="AE45" s="330"/>
      <c r="AF45" s="330"/>
      <c r="AG45" s="330"/>
      <c r="AH45" s="330"/>
      <c r="AI45" s="330"/>
      <c r="AJ45" s="330"/>
      <c r="AK45" s="330"/>
      <c r="AL45" s="330"/>
      <c r="AM45" s="330"/>
      <c r="AN45" s="330"/>
      <c r="AO45" s="330"/>
      <c r="AP45" s="330"/>
      <c r="AQ45" s="330"/>
      <c r="AR45" s="330"/>
      <c r="AS45" s="330"/>
      <c r="AT45" s="330"/>
      <c r="AU45" s="330"/>
      <c r="AV45" s="330"/>
      <c r="AW45" s="330"/>
      <c r="AX45" s="330"/>
      <c r="AY45" s="330"/>
      <c r="AZ45" s="330"/>
      <c r="BA45" s="330"/>
      <c r="BB45" s="330"/>
      <c r="BC45" s="330"/>
      <c r="BD45" s="330"/>
      <c r="BE45" s="330"/>
      <c r="BF45" s="330"/>
      <c r="BG45" s="330"/>
      <c r="BH45" s="330"/>
      <c r="BI45" s="330"/>
      <c r="BJ45" s="330"/>
      <c r="BK45" s="330"/>
      <c r="BL45" s="330"/>
      <c r="BM45" s="330"/>
      <c r="BN45" s="330"/>
      <c r="BO45" s="330"/>
      <c r="BP45" s="330"/>
      <c r="BQ45" s="330"/>
      <c r="BR45" s="330"/>
      <c r="BS45" s="330"/>
      <c r="BT45" s="330"/>
      <c r="BU45" s="330"/>
      <c r="BV45" s="330"/>
      <c r="BW45" s="330"/>
      <c r="BX45" s="330"/>
      <c r="BY45" s="330"/>
      <c r="BZ45" s="330"/>
      <c r="CA45" s="330"/>
      <c r="CB45" s="330"/>
      <c r="CC45" s="330"/>
      <c r="CD45" s="330"/>
      <c r="CE45" s="330"/>
      <c r="CF45" s="330"/>
      <c r="CG45" s="330"/>
      <c r="CH45" s="330"/>
      <c r="CI45" s="330"/>
      <c r="CJ45" s="330"/>
      <c r="CK45" s="330"/>
      <c r="CL45" s="330"/>
      <c r="CM45" s="330"/>
      <c r="CN45" s="330"/>
      <c r="CO45" s="330"/>
      <c r="CP45" s="330"/>
      <c r="CQ45" s="330"/>
      <c r="CR45" s="330"/>
      <c r="CS45" s="330"/>
      <c r="CT45" s="330"/>
      <c r="CU45" s="330"/>
      <c r="CV45" s="330"/>
      <c r="CW45" s="330"/>
      <c r="CX45" s="330"/>
      <c r="CY45" s="330"/>
      <c r="CZ45" s="330"/>
      <c r="DA45" s="330"/>
      <c r="DB45" s="330"/>
      <c r="DC45" s="330"/>
      <c r="DD45" s="330"/>
      <c r="DE45" s="330"/>
      <c r="DF45" s="330"/>
      <c r="DG45" s="330"/>
      <c r="DH45" s="330"/>
      <c r="DI45" s="330"/>
      <c r="DJ45" s="330"/>
      <c r="DK45" s="330"/>
      <c r="DL45" s="330"/>
      <c r="DM45" s="330"/>
      <c r="DN45" s="330"/>
      <c r="DO45" s="330"/>
      <c r="DP45" s="330"/>
      <c r="DQ45" s="330"/>
      <c r="DR45" s="330"/>
      <c r="DS45" s="330"/>
      <c r="DT45" s="330"/>
      <c r="DU45" s="330"/>
      <c r="DV45" s="330"/>
      <c r="DW45" s="330"/>
      <c r="DX45" s="330"/>
      <c r="DY45" s="330"/>
      <c r="DZ45" s="330"/>
      <c r="EA45" s="330"/>
      <c r="EB45" s="330"/>
      <c r="EC45" s="330"/>
      <c r="ED45" s="330"/>
      <c r="EE45" s="330"/>
      <c r="EF45" s="330"/>
      <c r="EG45" s="330"/>
      <c r="EH45" s="330"/>
      <c r="EI45" s="330"/>
      <c r="EJ45" s="330"/>
      <c r="EK45" s="330"/>
      <c r="EL45" s="330"/>
      <c r="EM45" s="330"/>
      <c r="EN45" s="330"/>
      <c r="EO45" s="330"/>
      <c r="EP45" s="330"/>
      <c r="EQ45" s="330"/>
      <c r="ER45" s="330"/>
      <c r="ES45" s="330"/>
      <c r="ET45" s="325"/>
      <c r="EU45" s="323"/>
      <c r="EV45" s="323"/>
      <c r="EW45" s="323"/>
      <c r="EX45" s="323"/>
      <c r="EY45" s="323"/>
      <c r="EZ45" s="323"/>
      <c r="FA45" s="323"/>
      <c r="FB45" s="323"/>
      <c r="FC45" s="323"/>
      <c r="FD45" s="323"/>
      <c r="FE45" s="323"/>
      <c r="FF45" s="323"/>
      <c r="FG45" s="323"/>
      <c r="FH45" s="323"/>
      <c r="FI45" s="323"/>
      <c r="FJ45" s="323"/>
      <c r="FK45" s="323"/>
      <c r="FL45" s="323"/>
      <c r="FM45" s="323"/>
      <c r="FN45" s="323"/>
      <c r="FO45" s="323"/>
      <c r="FP45" s="323"/>
      <c r="FQ45" s="323"/>
      <c r="FR45" s="323"/>
      <c r="FS45" s="323"/>
      <c r="FT45" s="323"/>
      <c r="FU45" s="323"/>
      <c r="FV45" s="323"/>
      <c r="FW45" s="323"/>
      <c r="FX45" s="323"/>
      <c r="FY45" s="323"/>
      <c r="FZ45" s="323"/>
      <c r="GA45" s="323"/>
      <c r="GB45" s="323"/>
      <c r="GC45" s="323"/>
      <c r="GD45" s="323"/>
      <c r="GE45" s="323"/>
      <c r="GF45" s="323"/>
      <c r="GG45" s="323"/>
      <c r="GH45" s="323"/>
      <c r="GI45" s="323"/>
      <c r="GJ45" s="323"/>
      <c r="GK45" s="323"/>
      <c r="GL45" s="323"/>
      <c r="GM45" s="323"/>
      <c r="GN45" s="323"/>
      <c r="GO45" s="323"/>
      <c r="GP45" s="323"/>
      <c r="GQ45" s="323"/>
      <c r="GR45" s="323"/>
      <c r="GS45" s="323"/>
      <c r="GT45" s="323"/>
      <c r="GU45" s="323"/>
      <c r="GV45" s="323"/>
      <c r="GW45" s="323"/>
      <c r="GX45" s="323"/>
      <c r="GY45" s="323"/>
      <c r="GZ45" s="323"/>
      <c r="HA45" s="323"/>
      <c r="HB45" s="323"/>
      <c r="HC45" s="323"/>
      <c r="HD45" s="323"/>
      <c r="HE45" s="323"/>
      <c r="HF45" s="323"/>
      <c r="HG45" s="323"/>
      <c r="HH45" s="323"/>
      <c r="HI45" s="323"/>
      <c r="HJ45" s="323"/>
      <c r="HK45" s="323"/>
      <c r="HL45" s="323"/>
      <c r="HM45" s="323"/>
      <c r="HN45" s="323"/>
      <c r="HO45" s="323"/>
      <c r="HP45" s="323"/>
      <c r="HQ45" s="323"/>
      <c r="HR45" s="323"/>
      <c r="HS45" s="323"/>
      <c r="HT45" s="323"/>
      <c r="HU45" s="323"/>
      <c r="HV45" s="323"/>
      <c r="HW45" s="323"/>
      <c r="HX45" s="323"/>
      <c r="HY45" s="323"/>
      <c r="HZ45" s="323"/>
      <c r="IA45" s="323"/>
      <c r="IB45" s="323"/>
      <c r="IC45" s="323"/>
      <c r="ID45" s="323"/>
      <c r="IE45" s="323"/>
      <c r="IF45" s="323"/>
      <c r="IG45" s="323"/>
      <c r="IH45" s="323"/>
      <c r="II45" s="323"/>
      <c r="IJ45" s="323"/>
      <c r="IK45" s="323"/>
      <c r="IL45" s="323"/>
      <c r="IM45" s="323"/>
      <c r="IN45" s="323"/>
      <c r="IO45" s="323"/>
      <c r="IP45" s="323"/>
      <c r="IQ45" s="323"/>
      <c r="IR45" s="323"/>
      <c r="IS45" s="323"/>
      <c r="IT45" s="323"/>
      <c r="IU45" s="323"/>
      <c r="IV45" s="323"/>
    </row>
    <row r="46" spans="1:256" s="326" customFormat="1">
      <c r="A46" s="323"/>
      <c r="B46" s="320" t="s">
        <v>536</v>
      </c>
      <c r="C46" s="13"/>
      <c r="D46" s="233">
        <f ca="1">IP_Schedule!AW71</f>
        <v>10</v>
      </c>
      <c r="E46" s="330"/>
      <c r="F46" s="330"/>
      <c r="G46" s="330"/>
      <c r="H46" s="330"/>
      <c r="I46" s="330"/>
      <c r="J46" s="330"/>
      <c r="K46" s="330"/>
      <c r="L46" s="330"/>
      <c r="M46" s="330"/>
      <c r="N46" s="330"/>
      <c r="O46"/>
      <c r="P46"/>
      <c r="Q46"/>
      <c r="R46"/>
      <c r="S46"/>
      <c r="T46"/>
      <c r="U46"/>
      <c r="V46" s="330"/>
      <c r="W46" s="330"/>
      <c r="X46" s="330"/>
      <c r="Y46" s="330"/>
      <c r="Z46" s="330"/>
      <c r="AA46" s="330"/>
      <c r="AB46" s="330"/>
      <c r="AC46" s="330"/>
      <c r="AD46" s="330"/>
      <c r="AE46" s="330"/>
      <c r="AF46" s="330"/>
      <c r="AG46" s="330"/>
      <c r="AH46" s="330"/>
      <c r="AI46" s="330"/>
      <c r="AJ46" s="330"/>
      <c r="AK46" s="330"/>
      <c r="AL46" s="330"/>
      <c r="AM46" s="330"/>
      <c r="AN46" s="330"/>
      <c r="AO46" s="330"/>
      <c r="AP46" s="330"/>
      <c r="AQ46" s="330"/>
      <c r="AR46" s="330"/>
      <c r="AS46" s="330"/>
      <c r="AT46" s="330"/>
      <c r="AU46" s="330"/>
      <c r="AV46" s="330"/>
      <c r="AW46" s="330"/>
      <c r="AX46" s="330"/>
      <c r="AY46" s="330"/>
      <c r="AZ46" s="330"/>
      <c r="BA46" s="330"/>
      <c r="BB46" s="330"/>
      <c r="BC46" s="330"/>
      <c r="BD46" s="330"/>
      <c r="BE46" s="330"/>
      <c r="BF46" s="330"/>
      <c r="BG46" s="330"/>
      <c r="BH46" s="330"/>
      <c r="BI46" s="330"/>
      <c r="BJ46" s="330"/>
      <c r="BK46" s="330"/>
      <c r="BL46" s="330"/>
      <c r="BM46" s="330"/>
      <c r="BN46" s="330"/>
      <c r="BO46" s="330"/>
      <c r="BP46" s="330"/>
      <c r="BQ46" s="330"/>
      <c r="BR46" s="330"/>
      <c r="BS46" s="330"/>
      <c r="BT46" s="330"/>
      <c r="BU46" s="330"/>
      <c r="BV46" s="330"/>
      <c r="BW46" s="330"/>
      <c r="BX46" s="330"/>
      <c r="BY46" s="330"/>
      <c r="BZ46" s="330"/>
      <c r="CA46" s="330"/>
      <c r="CB46" s="330"/>
      <c r="CC46" s="330"/>
      <c r="CD46" s="330"/>
      <c r="CE46" s="330"/>
      <c r="CF46" s="330"/>
      <c r="CG46" s="330"/>
      <c r="CH46" s="330"/>
      <c r="CI46" s="330"/>
      <c r="CJ46" s="330"/>
      <c r="CK46" s="330"/>
      <c r="CL46" s="330"/>
      <c r="CM46" s="330"/>
      <c r="CN46" s="330"/>
      <c r="CO46" s="330"/>
      <c r="CP46" s="330"/>
      <c r="CQ46" s="330"/>
      <c r="CR46" s="330"/>
      <c r="CS46" s="330"/>
      <c r="CT46" s="330"/>
      <c r="CU46" s="330"/>
      <c r="CV46" s="330"/>
      <c r="CW46" s="330"/>
      <c r="CX46" s="330"/>
      <c r="CY46" s="330"/>
      <c r="CZ46" s="330"/>
      <c r="DA46" s="330"/>
      <c r="DB46" s="330"/>
      <c r="DC46" s="330"/>
      <c r="DD46" s="330"/>
      <c r="DE46" s="330"/>
      <c r="DF46" s="330"/>
      <c r="DG46" s="330"/>
      <c r="DH46" s="330"/>
      <c r="DI46" s="330"/>
      <c r="DJ46" s="330"/>
      <c r="DK46" s="330"/>
      <c r="DL46" s="330"/>
      <c r="DM46" s="330"/>
      <c r="DN46" s="330"/>
      <c r="DO46" s="330"/>
      <c r="DP46" s="330"/>
      <c r="DQ46" s="330"/>
      <c r="DR46" s="330"/>
      <c r="DS46" s="330"/>
      <c r="DT46" s="330"/>
      <c r="DU46" s="330"/>
      <c r="DV46" s="330"/>
      <c r="DW46" s="330"/>
      <c r="DX46" s="330"/>
      <c r="DY46" s="330"/>
      <c r="DZ46" s="330"/>
      <c r="EA46" s="330"/>
      <c r="EB46" s="330"/>
      <c r="EC46" s="330"/>
      <c r="ED46" s="330"/>
      <c r="EE46" s="330"/>
      <c r="EF46" s="330"/>
      <c r="EG46" s="330"/>
      <c r="EH46" s="330"/>
      <c r="EI46" s="330"/>
      <c r="EJ46" s="330"/>
      <c r="EK46" s="330"/>
      <c r="EL46" s="330"/>
      <c r="EM46" s="330"/>
      <c r="EN46" s="330"/>
      <c r="EO46" s="330"/>
      <c r="EP46" s="330"/>
      <c r="EQ46" s="330"/>
      <c r="ER46" s="330"/>
      <c r="ES46" s="330"/>
      <c r="ET46" s="325"/>
      <c r="EU46" s="323"/>
      <c r="EV46" s="323"/>
      <c r="EW46" s="323"/>
      <c r="EX46" s="323"/>
      <c r="EY46" s="323"/>
      <c r="EZ46" s="323"/>
      <c r="FA46" s="323"/>
      <c r="FB46" s="323"/>
      <c r="FC46" s="323"/>
      <c r="FD46" s="323"/>
      <c r="FE46" s="323"/>
      <c r="FF46" s="323"/>
      <c r="FG46" s="323"/>
      <c r="FH46" s="323"/>
      <c r="FI46" s="323"/>
      <c r="FJ46" s="323"/>
      <c r="FK46" s="323"/>
      <c r="FL46" s="323"/>
      <c r="FM46" s="323"/>
      <c r="FN46" s="323"/>
      <c r="FO46" s="323"/>
      <c r="FP46" s="323"/>
      <c r="FQ46" s="323"/>
      <c r="FR46" s="323"/>
      <c r="FS46" s="323"/>
      <c r="FT46" s="323"/>
      <c r="FU46" s="323"/>
      <c r="FV46" s="323"/>
      <c r="FW46" s="323"/>
      <c r="FX46" s="323"/>
      <c r="FY46" s="323"/>
      <c r="FZ46" s="323"/>
      <c r="GA46" s="323"/>
      <c r="GB46" s="323"/>
      <c r="GC46" s="323"/>
      <c r="GD46" s="323"/>
      <c r="GE46" s="323"/>
      <c r="GF46" s="323"/>
      <c r="GG46" s="323"/>
      <c r="GH46" s="323"/>
      <c r="GI46" s="323"/>
      <c r="GJ46" s="323"/>
      <c r="GK46" s="323"/>
      <c r="GL46" s="323"/>
      <c r="GM46" s="323"/>
      <c r="GN46" s="323"/>
      <c r="GO46" s="323"/>
      <c r="GP46" s="323"/>
      <c r="GQ46" s="323"/>
      <c r="GR46" s="323"/>
      <c r="GS46" s="323"/>
      <c r="GT46" s="323"/>
      <c r="GU46" s="323"/>
      <c r="GV46" s="323"/>
      <c r="GW46" s="323"/>
      <c r="GX46" s="323"/>
      <c r="GY46" s="323"/>
      <c r="GZ46" s="323"/>
      <c r="HA46" s="323"/>
      <c r="HB46" s="323"/>
      <c r="HC46" s="323"/>
      <c r="HD46" s="323"/>
      <c r="HE46" s="323"/>
      <c r="HF46" s="323"/>
      <c r="HG46" s="323"/>
      <c r="HH46" s="323"/>
      <c r="HI46" s="323"/>
      <c r="HJ46" s="323"/>
      <c r="HK46" s="323"/>
      <c r="HL46" s="323"/>
      <c r="HM46" s="323"/>
      <c r="HN46" s="323"/>
      <c r="HO46" s="323"/>
      <c r="HP46" s="323"/>
      <c r="HQ46" s="323"/>
      <c r="HR46" s="323"/>
      <c r="HS46" s="323"/>
      <c r="HT46" s="323"/>
      <c r="HU46" s="323"/>
      <c r="HV46" s="323"/>
      <c r="HW46" s="323"/>
      <c r="HX46" s="323"/>
      <c r="HY46" s="323"/>
      <c r="HZ46" s="323"/>
      <c r="IA46" s="323"/>
      <c r="IB46" s="323"/>
      <c r="IC46" s="323"/>
      <c r="ID46" s="323"/>
      <c r="IE46" s="323"/>
      <c r="IF46" s="323"/>
      <c r="IG46" s="323"/>
      <c r="IH46" s="323"/>
      <c r="II46" s="323"/>
      <c r="IJ46" s="323"/>
      <c r="IK46" s="323"/>
      <c r="IL46" s="323"/>
      <c r="IM46" s="323"/>
      <c r="IN46" s="323"/>
      <c r="IO46" s="323"/>
      <c r="IP46" s="323"/>
      <c r="IQ46" s="323"/>
      <c r="IR46" s="323"/>
      <c r="IS46" s="323"/>
      <c r="IT46" s="323"/>
      <c r="IU46" s="323"/>
      <c r="IV46" s="323"/>
    </row>
    <row r="47" spans="1:256" s="326" customFormat="1">
      <c r="A47" s="323"/>
      <c r="B47" s="320" t="s">
        <v>537</v>
      </c>
      <c r="C47" s="13"/>
      <c r="D47" s="328">
        <f ca="1">IP_Schedule!BA71</f>
        <v>0</v>
      </c>
      <c r="E47" s="330"/>
      <c r="F47" s="330"/>
      <c r="G47" s="330"/>
      <c r="H47" s="330"/>
      <c r="I47" s="330"/>
      <c r="J47" s="330"/>
      <c r="K47" s="330"/>
      <c r="L47" s="330"/>
      <c r="M47" s="330"/>
      <c r="N47" s="330"/>
      <c r="O47"/>
      <c r="P47"/>
      <c r="Q47"/>
      <c r="R47"/>
      <c r="S47"/>
      <c r="T47"/>
      <c r="U47"/>
      <c r="V47" s="330"/>
      <c r="W47" s="330"/>
      <c r="X47" s="330"/>
      <c r="Y47" s="330"/>
      <c r="Z47" s="330"/>
      <c r="AA47" s="330"/>
      <c r="AB47" s="330"/>
      <c r="AC47" s="330"/>
      <c r="AD47" s="330"/>
      <c r="AE47" s="330"/>
      <c r="AF47" s="330"/>
      <c r="AG47" s="330"/>
      <c r="AH47" s="330"/>
      <c r="AI47" s="330"/>
      <c r="AJ47" s="330"/>
      <c r="AK47" s="330"/>
      <c r="AL47" s="330"/>
      <c r="AM47" s="330"/>
      <c r="AN47" s="330"/>
      <c r="AO47" s="330"/>
      <c r="AP47" s="330"/>
      <c r="AQ47" s="330"/>
      <c r="AR47" s="330"/>
      <c r="AS47" s="330"/>
      <c r="AT47" s="330"/>
      <c r="AU47" s="330"/>
      <c r="AV47" s="330"/>
      <c r="AW47" s="330"/>
      <c r="AX47" s="330"/>
      <c r="AY47" s="330"/>
      <c r="AZ47" s="330"/>
      <c r="BA47" s="330"/>
      <c r="BB47" s="330"/>
      <c r="BC47" s="330"/>
      <c r="BD47" s="330"/>
      <c r="BE47" s="330"/>
      <c r="BF47" s="330"/>
      <c r="BG47" s="330"/>
      <c r="BH47" s="330"/>
      <c r="BI47" s="330"/>
      <c r="BJ47" s="330"/>
      <c r="BK47" s="330"/>
      <c r="BL47" s="330"/>
      <c r="BM47" s="330"/>
      <c r="BN47" s="330"/>
      <c r="BO47" s="330"/>
      <c r="BP47" s="330"/>
      <c r="BQ47" s="330"/>
      <c r="BR47" s="330"/>
      <c r="BS47" s="330"/>
      <c r="BT47" s="330"/>
      <c r="BU47" s="330"/>
      <c r="BV47" s="330"/>
      <c r="BW47" s="330"/>
      <c r="BX47" s="330"/>
      <c r="BY47" s="330"/>
      <c r="BZ47" s="330"/>
      <c r="CA47" s="330"/>
      <c r="CB47" s="330"/>
      <c r="CC47" s="330"/>
      <c r="CD47" s="330"/>
      <c r="CE47" s="330"/>
      <c r="CF47" s="330"/>
      <c r="CG47" s="330"/>
      <c r="CH47" s="330"/>
      <c r="CI47" s="330"/>
      <c r="CJ47" s="330"/>
      <c r="CK47" s="330"/>
      <c r="CL47" s="330"/>
      <c r="CM47" s="330"/>
      <c r="CN47" s="330"/>
      <c r="CO47" s="330"/>
      <c r="CP47" s="330"/>
      <c r="CQ47" s="330"/>
      <c r="CR47" s="330"/>
      <c r="CS47" s="330"/>
      <c r="CT47" s="330"/>
      <c r="CU47" s="330"/>
      <c r="CV47" s="330"/>
      <c r="CW47" s="330"/>
      <c r="CX47" s="330"/>
      <c r="CY47" s="330"/>
      <c r="CZ47" s="330"/>
      <c r="DA47" s="330"/>
      <c r="DB47" s="330"/>
      <c r="DC47" s="330"/>
      <c r="DD47" s="330"/>
      <c r="DE47" s="330"/>
      <c r="DF47" s="330"/>
      <c r="DG47" s="330"/>
      <c r="DH47" s="330"/>
      <c r="DI47" s="330"/>
      <c r="DJ47" s="330"/>
      <c r="DK47" s="330"/>
      <c r="DL47" s="330"/>
      <c r="DM47" s="330"/>
      <c r="DN47" s="330"/>
      <c r="DO47" s="330"/>
      <c r="DP47" s="330"/>
      <c r="DQ47" s="330"/>
      <c r="DR47" s="330"/>
      <c r="DS47" s="330"/>
      <c r="DT47" s="330"/>
      <c r="DU47" s="330"/>
      <c r="DV47" s="330"/>
      <c r="DW47" s="330"/>
      <c r="DX47" s="330"/>
      <c r="DY47" s="330"/>
      <c r="DZ47" s="330"/>
      <c r="EA47" s="330"/>
      <c r="EB47" s="330"/>
      <c r="EC47" s="330"/>
      <c r="ED47" s="330"/>
      <c r="EE47" s="330"/>
      <c r="EF47" s="330"/>
      <c r="EG47" s="330"/>
      <c r="EH47" s="330"/>
      <c r="EI47" s="330"/>
      <c r="EJ47" s="330"/>
      <c r="EK47" s="330"/>
      <c r="EL47" s="330"/>
      <c r="EM47" s="330"/>
      <c r="EN47" s="330"/>
      <c r="EO47" s="330"/>
      <c r="EP47" s="330"/>
      <c r="EQ47" s="330"/>
      <c r="ER47" s="330"/>
      <c r="ES47" s="330"/>
      <c r="ET47" s="325"/>
      <c r="EU47" s="323"/>
      <c r="EV47" s="323"/>
      <c r="EW47" s="323"/>
      <c r="EX47" s="323"/>
      <c r="EY47" s="323"/>
      <c r="EZ47" s="323"/>
      <c r="FA47" s="323"/>
      <c r="FB47" s="323"/>
      <c r="FC47" s="323"/>
      <c r="FD47" s="323"/>
      <c r="FE47" s="323"/>
      <c r="FF47" s="323"/>
      <c r="FG47" s="323"/>
      <c r="FH47" s="323"/>
      <c r="FI47" s="323"/>
      <c r="FJ47" s="323"/>
      <c r="FK47" s="323"/>
      <c r="FL47" s="323"/>
      <c r="FM47" s="323"/>
      <c r="FN47" s="323"/>
      <c r="FO47" s="323"/>
      <c r="FP47" s="323"/>
      <c r="FQ47" s="323"/>
      <c r="FR47" s="323"/>
      <c r="FS47" s="323"/>
      <c r="FT47" s="323"/>
      <c r="FU47" s="323"/>
      <c r="FV47" s="323"/>
      <c r="FW47" s="323"/>
      <c r="FX47" s="323"/>
      <c r="FY47" s="323"/>
      <c r="FZ47" s="323"/>
      <c r="GA47" s="323"/>
      <c r="GB47" s="323"/>
      <c r="GC47" s="323"/>
      <c r="GD47" s="323"/>
      <c r="GE47" s="323"/>
      <c r="GF47" s="323"/>
      <c r="GG47" s="323"/>
      <c r="GH47" s="323"/>
      <c r="GI47" s="323"/>
      <c r="GJ47" s="323"/>
      <c r="GK47" s="323"/>
      <c r="GL47" s="323"/>
      <c r="GM47" s="323"/>
      <c r="GN47" s="323"/>
      <c r="GO47" s="323"/>
      <c r="GP47" s="323"/>
      <c r="GQ47" s="323"/>
      <c r="GR47" s="323"/>
      <c r="GS47" s="323"/>
      <c r="GT47" s="323"/>
      <c r="GU47" s="323"/>
      <c r="GV47" s="323"/>
      <c r="GW47" s="323"/>
      <c r="GX47" s="323"/>
      <c r="GY47" s="323"/>
      <c r="GZ47" s="323"/>
      <c r="HA47" s="323"/>
      <c r="HB47" s="323"/>
      <c r="HC47" s="323"/>
      <c r="HD47" s="323"/>
      <c r="HE47" s="323"/>
      <c r="HF47" s="323"/>
      <c r="HG47" s="323"/>
      <c r="HH47" s="323"/>
      <c r="HI47" s="323"/>
      <c r="HJ47" s="323"/>
      <c r="HK47" s="323"/>
      <c r="HL47" s="323"/>
      <c r="HM47" s="323"/>
      <c r="HN47" s="323"/>
      <c r="HO47" s="323"/>
      <c r="HP47" s="323"/>
      <c r="HQ47" s="323"/>
      <c r="HR47" s="323"/>
      <c r="HS47" s="323"/>
      <c r="HT47" s="323"/>
      <c r="HU47" s="323"/>
      <c r="HV47" s="323"/>
      <c r="HW47" s="323"/>
      <c r="HX47" s="323"/>
      <c r="HY47" s="323"/>
      <c r="HZ47" s="323"/>
      <c r="IA47" s="323"/>
      <c r="IB47" s="323"/>
      <c r="IC47" s="323"/>
      <c r="ID47" s="323"/>
      <c r="IE47" s="323"/>
      <c r="IF47" s="323"/>
      <c r="IG47" s="323"/>
      <c r="IH47" s="323"/>
      <c r="II47" s="323"/>
      <c r="IJ47" s="323"/>
      <c r="IK47" s="323"/>
      <c r="IL47" s="323"/>
      <c r="IM47" s="323"/>
      <c r="IN47" s="323"/>
      <c r="IO47" s="323"/>
      <c r="IP47" s="323"/>
      <c r="IQ47" s="323"/>
      <c r="IR47" s="323"/>
      <c r="IS47" s="323"/>
      <c r="IT47" s="323"/>
      <c r="IU47" s="323"/>
      <c r="IV47" s="323"/>
    </row>
    <row r="48" spans="1:256" s="326" customFormat="1">
      <c r="A48" s="323"/>
      <c r="B48" s="320" t="s">
        <v>538</v>
      </c>
      <c r="C48" s="13"/>
      <c r="D48" s="235">
        <f ca="1">IP_Schedule!BB71</f>
        <v>0</v>
      </c>
      <c r="E48" s="330"/>
      <c r="F48" s="330"/>
      <c r="G48" s="330"/>
      <c r="H48" s="330"/>
      <c r="I48" s="330"/>
      <c r="J48" s="330"/>
      <c r="K48" s="330"/>
      <c r="L48" s="330"/>
      <c r="M48" s="330"/>
      <c r="N48" s="330"/>
      <c r="O48"/>
      <c r="P48"/>
      <c r="Q48"/>
      <c r="R48"/>
      <c r="S48"/>
      <c r="T48"/>
      <c r="U48"/>
      <c r="V48" s="330"/>
      <c r="W48" s="330"/>
      <c r="X48" s="330"/>
      <c r="Y48" s="330"/>
      <c r="Z48" s="330"/>
      <c r="AA48" s="330"/>
      <c r="AB48" s="330"/>
      <c r="AC48" s="330"/>
      <c r="AD48" s="330"/>
      <c r="AE48" s="330"/>
      <c r="AF48" s="330"/>
      <c r="AG48" s="330"/>
      <c r="AH48" s="330"/>
      <c r="AI48" s="330"/>
      <c r="AJ48" s="330"/>
      <c r="AK48" s="330"/>
      <c r="AL48" s="330"/>
      <c r="AM48" s="330"/>
      <c r="AN48" s="330"/>
      <c r="AO48" s="330"/>
      <c r="AP48" s="330"/>
      <c r="AQ48" s="330"/>
      <c r="AR48" s="330"/>
      <c r="AS48" s="330"/>
      <c r="AT48" s="330"/>
      <c r="AU48" s="330"/>
      <c r="AV48" s="330"/>
      <c r="AW48" s="330"/>
      <c r="AX48" s="330"/>
      <c r="AY48" s="330"/>
      <c r="AZ48" s="330"/>
      <c r="BA48" s="330"/>
      <c r="BB48" s="330"/>
      <c r="BC48" s="330"/>
      <c r="BD48" s="330"/>
      <c r="BE48" s="330"/>
      <c r="BF48" s="330"/>
      <c r="BG48" s="330"/>
      <c r="BH48" s="330"/>
      <c r="BI48" s="330"/>
      <c r="BJ48" s="330"/>
      <c r="BK48" s="330"/>
      <c r="BL48" s="330"/>
      <c r="BM48" s="330"/>
      <c r="BN48" s="330"/>
      <c r="BO48" s="330"/>
      <c r="BP48" s="330"/>
      <c r="BQ48" s="330"/>
      <c r="BR48" s="330"/>
      <c r="BS48" s="330"/>
      <c r="BT48" s="330"/>
      <c r="BU48" s="330"/>
      <c r="BV48" s="330"/>
      <c r="BW48" s="330"/>
      <c r="BX48" s="330"/>
      <c r="BY48" s="330"/>
      <c r="BZ48" s="330"/>
      <c r="CA48" s="330"/>
      <c r="CB48" s="330"/>
      <c r="CC48" s="330"/>
      <c r="CD48" s="330"/>
      <c r="CE48" s="330"/>
      <c r="CF48" s="330"/>
      <c r="CG48" s="330"/>
      <c r="CH48" s="330"/>
      <c r="CI48" s="330"/>
      <c r="CJ48" s="330"/>
      <c r="CK48" s="330"/>
      <c r="CL48" s="330"/>
      <c r="CM48" s="330"/>
      <c r="CN48" s="330"/>
      <c r="CO48" s="330"/>
      <c r="CP48" s="330"/>
      <c r="CQ48" s="330"/>
      <c r="CR48" s="330"/>
      <c r="CS48" s="330"/>
      <c r="CT48" s="330"/>
      <c r="CU48" s="330"/>
      <c r="CV48" s="330"/>
      <c r="CW48" s="330"/>
      <c r="CX48" s="330"/>
      <c r="CY48" s="330"/>
      <c r="CZ48" s="330"/>
      <c r="DA48" s="330"/>
      <c r="DB48" s="330"/>
      <c r="DC48" s="330"/>
      <c r="DD48" s="330"/>
      <c r="DE48" s="330"/>
      <c r="DF48" s="330"/>
      <c r="DG48" s="330"/>
      <c r="DH48" s="330"/>
      <c r="DI48" s="330"/>
      <c r="DJ48" s="330"/>
      <c r="DK48" s="330"/>
      <c r="DL48" s="330"/>
      <c r="DM48" s="330"/>
      <c r="DN48" s="330"/>
      <c r="DO48" s="330"/>
      <c r="DP48" s="330"/>
      <c r="DQ48" s="330"/>
      <c r="DR48" s="330"/>
      <c r="DS48" s="330"/>
      <c r="DT48" s="330"/>
      <c r="DU48" s="330"/>
      <c r="DV48" s="330"/>
      <c r="DW48" s="330"/>
      <c r="DX48" s="330"/>
      <c r="DY48" s="330"/>
      <c r="DZ48" s="330"/>
      <c r="EA48" s="330"/>
      <c r="EB48" s="330"/>
      <c r="EC48" s="330"/>
      <c r="ED48" s="330"/>
      <c r="EE48" s="330"/>
      <c r="EF48" s="330"/>
      <c r="EG48" s="330"/>
      <c r="EH48" s="330"/>
      <c r="EI48" s="330"/>
      <c r="EJ48" s="330"/>
      <c r="EK48" s="330"/>
      <c r="EL48" s="330"/>
      <c r="EM48" s="330"/>
      <c r="EN48" s="330"/>
      <c r="EO48" s="330"/>
      <c r="EP48" s="330"/>
      <c r="EQ48" s="330"/>
      <c r="ER48" s="330"/>
      <c r="ES48" s="330"/>
      <c r="ET48" s="325"/>
      <c r="EU48" s="323"/>
      <c r="EV48" s="323"/>
      <c r="EW48" s="323"/>
      <c r="EX48" s="323"/>
      <c r="EY48" s="323"/>
      <c r="EZ48" s="323"/>
      <c r="FA48" s="323"/>
      <c r="FB48" s="323"/>
      <c r="FC48" s="323"/>
      <c r="FD48" s="323"/>
      <c r="FE48" s="323"/>
      <c r="FF48" s="323"/>
      <c r="FG48" s="323"/>
      <c r="FH48" s="323"/>
      <c r="FI48" s="323"/>
      <c r="FJ48" s="323"/>
      <c r="FK48" s="323"/>
      <c r="FL48" s="323"/>
      <c r="FM48" s="323"/>
      <c r="FN48" s="323"/>
      <c r="FO48" s="323"/>
      <c r="FP48" s="323"/>
      <c r="FQ48" s="323"/>
      <c r="FR48" s="323"/>
      <c r="FS48" s="323"/>
      <c r="FT48" s="323"/>
      <c r="FU48" s="323"/>
      <c r="FV48" s="323"/>
      <c r="FW48" s="323"/>
      <c r="FX48" s="323"/>
      <c r="FY48" s="323"/>
      <c r="FZ48" s="323"/>
      <c r="GA48" s="323"/>
      <c r="GB48" s="323"/>
      <c r="GC48" s="323"/>
      <c r="GD48" s="323"/>
      <c r="GE48" s="323"/>
      <c r="GF48" s="323"/>
      <c r="GG48" s="323"/>
      <c r="GH48" s="323"/>
      <c r="GI48" s="323"/>
      <c r="GJ48" s="323"/>
      <c r="GK48" s="323"/>
      <c r="GL48" s="323"/>
      <c r="GM48" s="323"/>
      <c r="GN48" s="323"/>
      <c r="GO48" s="323"/>
      <c r="GP48" s="323"/>
      <c r="GQ48" s="323"/>
      <c r="GR48" s="323"/>
      <c r="GS48" s="323"/>
      <c r="GT48" s="323"/>
      <c r="GU48" s="323"/>
      <c r="GV48" s="323"/>
      <c r="GW48" s="323"/>
      <c r="GX48" s="323"/>
      <c r="GY48" s="323"/>
      <c r="GZ48" s="323"/>
      <c r="HA48" s="323"/>
      <c r="HB48" s="323"/>
      <c r="HC48" s="323"/>
      <c r="HD48" s="323"/>
      <c r="HE48" s="323"/>
      <c r="HF48" s="323"/>
      <c r="HG48" s="323"/>
      <c r="HH48" s="323"/>
      <c r="HI48" s="323"/>
      <c r="HJ48" s="323"/>
      <c r="HK48" s="323"/>
      <c r="HL48" s="323"/>
      <c r="HM48" s="323"/>
      <c r="HN48" s="323"/>
      <c r="HO48" s="323"/>
      <c r="HP48" s="323"/>
      <c r="HQ48" s="323"/>
      <c r="HR48" s="323"/>
      <c r="HS48" s="323"/>
      <c r="HT48" s="323"/>
      <c r="HU48" s="323"/>
      <c r="HV48" s="323"/>
      <c r="HW48" s="323"/>
      <c r="HX48" s="323"/>
      <c r="HY48" s="323"/>
      <c r="HZ48" s="323"/>
      <c r="IA48" s="323"/>
      <c r="IB48" s="323"/>
      <c r="IC48" s="323"/>
      <c r="ID48" s="323"/>
      <c r="IE48" s="323"/>
      <c r="IF48" s="323"/>
      <c r="IG48" s="323"/>
      <c r="IH48" s="323"/>
      <c r="II48" s="323"/>
      <c r="IJ48" s="323"/>
      <c r="IK48" s="323"/>
      <c r="IL48" s="323"/>
      <c r="IM48" s="323"/>
      <c r="IN48" s="323"/>
      <c r="IO48" s="323"/>
      <c r="IP48" s="323"/>
      <c r="IQ48" s="323"/>
      <c r="IR48" s="323"/>
      <c r="IS48" s="323"/>
      <c r="IT48" s="323"/>
      <c r="IU48" s="323"/>
      <c r="IV48" s="323"/>
    </row>
    <row r="49" spans="1:256" s="326" customFormat="1">
      <c r="A49" s="323"/>
      <c r="B49" s="320" t="s">
        <v>539</v>
      </c>
      <c r="C49" s="13"/>
      <c r="D49" s="329">
        <f ca="1">IP_Schedule!BD71</f>
        <v>0</v>
      </c>
      <c r="E49" s="330"/>
      <c r="F49" s="330"/>
      <c r="G49" s="330"/>
      <c r="H49" s="330"/>
      <c r="I49" s="330"/>
      <c r="J49" s="330"/>
      <c r="K49" s="330"/>
      <c r="L49" s="330"/>
      <c r="M49" s="330"/>
      <c r="N49" s="330"/>
      <c r="P49" s="330"/>
      <c r="Q49" s="330"/>
      <c r="R49" s="330"/>
      <c r="S49" s="330"/>
      <c r="T49" s="330"/>
      <c r="U49" s="330"/>
      <c r="V49" s="330"/>
      <c r="W49" s="330"/>
      <c r="X49" s="330"/>
      <c r="Y49" s="330"/>
      <c r="Z49" s="330"/>
      <c r="AA49" s="330"/>
      <c r="AB49" s="330"/>
      <c r="AC49" s="330"/>
      <c r="AD49" s="330"/>
      <c r="AE49" s="330"/>
      <c r="AF49" s="330"/>
      <c r="AG49" s="330"/>
      <c r="AH49" s="330"/>
      <c r="AI49" s="330"/>
      <c r="AJ49" s="330"/>
      <c r="AK49" s="330"/>
      <c r="AL49" s="330"/>
      <c r="AM49" s="330"/>
      <c r="AN49" s="330"/>
      <c r="AO49" s="330"/>
      <c r="AP49" s="330"/>
      <c r="AQ49" s="330"/>
      <c r="AR49" s="330"/>
      <c r="AS49" s="330"/>
      <c r="AT49" s="330"/>
      <c r="AU49" s="330"/>
      <c r="AV49" s="330"/>
      <c r="AW49" s="330"/>
      <c r="AX49" s="330"/>
      <c r="AY49" s="330"/>
      <c r="AZ49" s="330"/>
      <c r="BA49" s="330"/>
      <c r="BB49" s="330"/>
      <c r="BC49" s="330"/>
      <c r="BD49" s="330"/>
      <c r="BE49" s="330"/>
      <c r="BF49" s="330"/>
      <c r="BG49" s="330"/>
      <c r="BH49" s="330"/>
      <c r="BI49" s="330"/>
      <c r="BJ49" s="330"/>
      <c r="BK49" s="330"/>
      <c r="BL49" s="330"/>
      <c r="BM49" s="330"/>
      <c r="BN49" s="330"/>
      <c r="BO49" s="330"/>
      <c r="BP49" s="330"/>
      <c r="BQ49" s="330"/>
      <c r="BR49" s="330"/>
      <c r="BS49" s="330"/>
      <c r="BT49" s="330"/>
      <c r="BU49" s="330"/>
      <c r="BV49" s="330"/>
      <c r="BW49" s="330"/>
      <c r="BX49" s="330"/>
      <c r="BY49" s="330"/>
      <c r="BZ49" s="330"/>
      <c r="CA49" s="330"/>
      <c r="CB49" s="330"/>
      <c r="CC49" s="330"/>
      <c r="CD49" s="330"/>
      <c r="CE49" s="330"/>
      <c r="CF49" s="330"/>
      <c r="CG49" s="330"/>
      <c r="CH49" s="330"/>
      <c r="CI49" s="330"/>
      <c r="CJ49" s="330"/>
      <c r="CK49" s="330"/>
      <c r="CL49" s="330"/>
      <c r="CM49" s="330"/>
      <c r="CN49" s="330"/>
      <c r="CO49" s="330"/>
      <c r="CP49" s="330"/>
      <c r="CQ49" s="330"/>
      <c r="CR49" s="330"/>
      <c r="CS49" s="330"/>
      <c r="CT49" s="330"/>
      <c r="CU49" s="330"/>
      <c r="CV49" s="330"/>
      <c r="CW49" s="330"/>
      <c r="CX49" s="330"/>
      <c r="CY49" s="330"/>
      <c r="CZ49" s="330"/>
      <c r="DA49" s="330"/>
      <c r="DB49" s="330"/>
      <c r="DC49" s="330"/>
      <c r="DD49" s="330"/>
      <c r="DE49" s="330"/>
      <c r="DF49" s="330"/>
      <c r="DG49" s="330"/>
      <c r="DH49" s="330"/>
      <c r="DI49" s="330"/>
      <c r="DJ49" s="330"/>
      <c r="DK49" s="330"/>
      <c r="DL49" s="330"/>
      <c r="DM49" s="330"/>
      <c r="DN49" s="330"/>
      <c r="DO49" s="330"/>
      <c r="DP49" s="330"/>
      <c r="DQ49" s="330"/>
      <c r="DR49" s="330"/>
      <c r="DS49" s="330"/>
      <c r="DT49" s="330"/>
      <c r="DU49" s="330"/>
      <c r="DV49" s="330"/>
      <c r="DW49" s="330"/>
      <c r="DX49" s="330"/>
      <c r="DY49" s="330"/>
      <c r="DZ49" s="330"/>
      <c r="EA49" s="330"/>
      <c r="EB49" s="330"/>
      <c r="EC49" s="330"/>
      <c r="ED49" s="330"/>
      <c r="EE49" s="330"/>
      <c r="EF49" s="330"/>
      <c r="EG49" s="330"/>
      <c r="EH49" s="330"/>
      <c r="EI49" s="330"/>
      <c r="EJ49" s="330"/>
      <c r="EK49" s="330"/>
      <c r="EL49" s="330"/>
      <c r="EM49" s="330"/>
      <c r="EN49" s="330"/>
      <c r="EO49" s="330"/>
      <c r="EP49" s="330"/>
      <c r="EQ49" s="330"/>
      <c r="ER49" s="330"/>
      <c r="ES49" s="330"/>
      <c r="ET49" s="325"/>
      <c r="EU49" s="323"/>
      <c r="EV49" s="323"/>
      <c r="EW49" s="323"/>
      <c r="EX49" s="323"/>
      <c r="EY49" s="323"/>
      <c r="EZ49" s="323"/>
      <c r="FA49" s="323"/>
      <c r="FB49" s="323"/>
      <c r="FC49" s="323"/>
      <c r="FD49" s="323"/>
      <c r="FE49" s="323"/>
      <c r="FF49" s="323"/>
      <c r="FG49" s="323"/>
      <c r="FH49" s="323"/>
      <c r="FI49" s="323"/>
      <c r="FJ49" s="323"/>
      <c r="FK49" s="323"/>
      <c r="FL49" s="323"/>
      <c r="FM49" s="323"/>
      <c r="FN49" s="323"/>
      <c r="FO49" s="323"/>
      <c r="FP49" s="323"/>
      <c r="FQ49" s="323"/>
      <c r="FR49" s="323"/>
      <c r="FS49" s="323"/>
      <c r="FT49" s="323"/>
      <c r="FU49" s="323"/>
      <c r="FV49" s="323"/>
      <c r="FW49" s="323"/>
      <c r="FX49" s="323"/>
      <c r="FY49" s="323"/>
      <c r="FZ49" s="323"/>
      <c r="GA49" s="323"/>
      <c r="GB49" s="323"/>
      <c r="GC49" s="323"/>
      <c r="GD49" s="323"/>
      <c r="GE49" s="323"/>
      <c r="GF49" s="323"/>
      <c r="GG49" s="323"/>
      <c r="GH49" s="323"/>
      <c r="GI49" s="323"/>
      <c r="GJ49" s="323"/>
      <c r="GK49" s="323"/>
      <c r="GL49" s="323"/>
      <c r="GM49" s="323"/>
      <c r="GN49" s="323"/>
      <c r="GO49" s="323"/>
      <c r="GP49" s="323"/>
      <c r="GQ49" s="323"/>
      <c r="GR49" s="323"/>
      <c r="GS49" s="323"/>
      <c r="GT49" s="323"/>
      <c r="GU49" s="323"/>
      <c r="GV49" s="323"/>
      <c r="GW49" s="323"/>
      <c r="GX49" s="323"/>
      <c r="GY49" s="323"/>
      <c r="GZ49" s="323"/>
      <c r="HA49" s="323"/>
      <c r="HB49" s="323"/>
      <c r="HC49" s="323"/>
      <c r="HD49" s="323"/>
      <c r="HE49" s="323"/>
      <c r="HF49" s="323"/>
      <c r="HG49" s="323"/>
      <c r="HH49" s="323"/>
      <c r="HI49" s="323"/>
      <c r="HJ49" s="323"/>
      <c r="HK49" s="323"/>
      <c r="HL49" s="323"/>
      <c r="HM49" s="323"/>
      <c r="HN49" s="323"/>
      <c r="HO49" s="323"/>
      <c r="HP49" s="323"/>
      <c r="HQ49" s="323"/>
      <c r="HR49" s="323"/>
      <c r="HS49" s="323"/>
      <c r="HT49" s="323"/>
      <c r="HU49" s="323"/>
      <c r="HV49" s="323"/>
      <c r="HW49" s="323"/>
      <c r="HX49" s="323"/>
      <c r="HY49" s="323"/>
      <c r="HZ49" s="323"/>
      <c r="IA49" s="323"/>
      <c r="IB49" s="323"/>
      <c r="IC49" s="323"/>
      <c r="ID49" s="323"/>
      <c r="IE49" s="323"/>
      <c r="IF49" s="323"/>
      <c r="IG49" s="323"/>
      <c r="IH49" s="323"/>
      <c r="II49" s="323"/>
      <c r="IJ49" s="323"/>
      <c r="IK49" s="323"/>
      <c r="IL49" s="323"/>
      <c r="IM49" s="323"/>
      <c r="IN49" s="323"/>
      <c r="IO49" s="323"/>
      <c r="IP49" s="323"/>
      <c r="IQ49" s="323"/>
      <c r="IR49" s="323"/>
      <c r="IS49" s="323"/>
      <c r="IT49" s="323"/>
      <c r="IU49" s="323"/>
      <c r="IV49" s="323"/>
    </row>
    <row r="50" spans="1:256" s="326" customFormat="1">
      <c r="A50" s="323"/>
      <c r="B50" s="320" t="s">
        <v>540</v>
      </c>
      <c r="C50" s="13"/>
      <c r="D50" s="233">
        <f ca="1">IF(D38="Vacant",IP_Assumptions!M59,IP_Schedule!AK71)</f>
        <v>0</v>
      </c>
      <c r="E50" s="330"/>
      <c r="F50" s="330"/>
      <c r="G50" s="330"/>
      <c r="H50" s="330"/>
      <c r="I50" s="330"/>
      <c r="J50" s="330"/>
      <c r="K50" s="330"/>
      <c r="L50" s="330"/>
      <c r="M50" s="330"/>
      <c r="N50" s="330"/>
      <c r="P50" s="330"/>
      <c r="Q50" s="330"/>
      <c r="R50" s="330"/>
      <c r="S50" s="330"/>
      <c r="T50" s="330"/>
      <c r="U50" s="330"/>
      <c r="V50" s="330"/>
      <c r="W50" s="330"/>
      <c r="X50" s="330"/>
      <c r="Y50" s="330"/>
      <c r="Z50" s="330"/>
      <c r="AA50" s="330"/>
      <c r="AB50" s="330"/>
      <c r="AC50" s="330"/>
      <c r="AD50" s="330"/>
      <c r="AE50" s="330"/>
      <c r="AF50" s="330"/>
      <c r="AG50" s="330"/>
      <c r="AH50" s="330"/>
      <c r="AI50" s="330"/>
      <c r="AJ50" s="330"/>
      <c r="AK50" s="330"/>
      <c r="AL50" s="330"/>
      <c r="AM50" s="330"/>
      <c r="AN50" s="330"/>
      <c r="AO50" s="330"/>
      <c r="AP50" s="330"/>
      <c r="AQ50" s="330"/>
      <c r="AR50" s="330"/>
      <c r="AS50" s="330"/>
      <c r="AT50" s="330"/>
      <c r="AU50" s="330"/>
      <c r="AV50" s="330"/>
      <c r="AW50" s="330"/>
      <c r="AX50" s="330"/>
      <c r="AY50" s="330"/>
      <c r="AZ50" s="330"/>
      <c r="BA50" s="330"/>
      <c r="BB50" s="330"/>
      <c r="BC50" s="330"/>
      <c r="BD50" s="330"/>
      <c r="BE50" s="330"/>
      <c r="BF50" s="330"/>
      <c r="BG50" s="330"/>
      <c r="BH50" s="330"/>
      <c r="BI50" s="330"/>
      <c r="BJ50" s="330"/>
      <c r="BK50" s="330"/>
      <c r="BL50" s="330"/>
      <c r="BM50" s="330"/>
      <c r="BN50" s="330"/>
      <c r="BO50" s="330"/>
      <c r="BP50" s="330"/>
      <c r="BQ50" s="330"/>
      <c r="BR50" s="330"/>
      <c r="BS50" s="330"/>
      <c r="BT50" s="330"/>
      <c r="BU50" s="330"/>
      <c r="BV50" s="330"/>
      <c r="BW50" s="330"/>
      <c r="BX50" s="330"/>
      <c r="BY50" s="330"/>
      <c r="BZ50" s="330"/>
      <c r="CA50" s="330"/>
      <c r="CB50" s="330"/>
      <c r="CC50" s="330"/>
      <c r="CD50" s="330"/>
      <c r="CE50" s="330"/>
      <c r="CF50" s="330"/>
      <c r="CG50" s="330"/>
      <c r="CH50" s="330"/>
      <c r="CI50" s="330"/>
      <c r="CJ50" s="330"/>
      <c r="CK50" s="330"/>
      <c r="CL50" s="330"/>
      <c r="CM50" s="330"/>
      <c r="CN50" s="330"/>
      <c r="CO50" s="330"/>
      <c r="CP50" s="330"/>
      <c r="CQ50" s="330"/>
      <c r="CR50" s="330"/>
      <c r="CS50" s="330"/>
      <c r="CT50" s="330"/>
      <c r="CU50" s="330"/>
      <c r="CV50" s="330"/>
      <c r="CW50" s="330"/>
      <c r="CX50" s="330"/>
      <c r="CY50" s="330"/>
      <c r="CZ50" s="330"/>
      <c r="DA50" s="330"/>
      <c r="DB50" s="330"/>
      <c r="DC50" s="330"/>
      <c r="DD50" s="330"/>
      <c r="DE50" s="330"/>
      <c r="DF50" s="330"/>
      <c r="DG50" s="330"/>
      <c r="DH50" s="330"/>
      <c r="DI50" s="330"/>
      <c r="DJ50" s="330"/>
      <c r="DK50" s="330"/>
      <c r="DL50" s="330"/>
      <c r="DM50" s="330"/>
      <c r="DN50" s="330"/>
      <c r="DO50" s="330"/>
      <c r="DP50" s="330"/>
      <c r="DQ50" s="330"/>
      <c r="DR50" s="330"/>
      <c r="DS50" s="330"/>
      <c r="DT50" s="330"/>
      <c r="DU50" s="330"/>
      <c r="DV50" s="330"/>
      <c r="DW50" s="330"/>
      <c r="DX50" s="330"/>
      <c r="DY50" s="330"/>
      <c r="DZ50" s="330"/>
      <c r="EA50" s="330"/>
      <c r="EB50" s="330"/>
      <c r="EC50" s="330"/>
      <c r="ED50" s="330"/>
      <c r="EE50" s="330"/>
      <c r="EF50" s="330"/>
      <c r="EG50" s="330"/>
      <c r="EH50" s="330"/>
      <c r="EI50" s="330"/>
      <c r="EJ50" s="330"/>
      <c r="EK50" s="330"/>
      <c r="EL50" s="330"/>
      <c r="EM50" s="330"/>
      <c r="EN50" s="330"/>
      <c r="EO50" s="330"/>
      <c r="EP50" s="330"/>
      <c r="EQ50" s="330"/>
      <c r="ER50" s="330"/>
      <c r="ES50" s="330"/>
      <c r="ET50" s="325"/>
      <c r="EU50" s="323"/>
      <c r="EV50" s="323"/>
      <c r="EW50" s="323"/>
      <c r="EX50" s="323"/>
      <c r="EY50" s="323"/>
      <c r="EZ50" s="323"/>
      <c r="FA50" s="323"/>
      <c r="FB50" s="323"/>
      <c r="FC50" s="323"/>
      <c r="FD50" s="323"/>
      <c r="FE50" s="323"/>
      <c r="FF50" s="323"/>
      <c r="FG50" s="323"/>
      <c r="FH50" s="323"/>
      <c r="FI50" s="323"/>
      <c r="FJ50" s="323"/>
      <c r="FK50" s="323"/>
      <c r="FL50" s="323"/>
      <c r="FM50" s="323"/>
      <c r="FN50" s="323"/>
      <c r="FO50" s="323"/>
      <c r="FP50" s="323"/>
      <c r="FQ50" s="323"/>
      <c r="FR50" s="323"/>
      <c r="FS50" s="323"/>
      <c r="FT50" s="323"/>
      <c r="FU50" s="323"/>
      <c r="FV50" s="323"/>
      <c r="FW50" s="323"/>
      <c r="FX50" s="323"/>
      <c r="FY50" s="323"/>
      <c r="FZ50" s="323"/>
      <c r="GA50" s="323"/>
      <c r="GB50" s="323"/>
      <c r="GC50" s="323"/>
      <c r="GD50" s="323"/>
      <c r="GE50" s="323"/>
      <c r="GF50" s="323"/>
      <c r="GG50" s="323"/>
      <c r="GH50" s="323"/>
      <c r="GI50" s="323"/>
      <c r="GJ50" s="323"/>
      <c r="GK50" s="323"/>
      <c r="GL50" s="323"/>
      <c r="GM50" s="323"/>
      <c r="GN50" s="323"/>
      <c r="GO50" s="323"/>
      <c r="GP50" s="323"/>
      <c r="GQ50" s="323"/>
      <c r="GR50" s="323"/>
      <c r="GS50" s="323"/>
      <c r="GT50" s="323"/>
      <c r="GU50" s="323"/>
      <c r="GV50" s="323"/>
      <c r="GW50" s="323"/>
      <c r="GX50" s="323"/>
      <c r="GY50" s="323"/>
      <c r="GZ50" s="323"/>
      <c r="HA50" s="323"/>
      <c r="HB50" s="323"/>
      <c r="HC50" s="323"/>
      <c r="HD50" s="323"/>
      <c r="HE50" s="323"/>
      <c r="HF50" s="323"/>
      <c r="HG50" s="323"/>
      <c r="HH50" s="323"/>
      <c r="HI50" s="323"/>
      <c r="HJ50" s="323"/>
      <c r="HK50" s="323"/>
      <c r="HL50" s="323"/>
      <c r="HM50" s="323"/>
      <c r="HN50" s="323"/>
      <c r="HO50" s="323"/>
      <c r="HP50" s="323"/>
      <c r="HQ50" s="323"/>
      <c r="HR50" s="323"/>
      <c r="HS50" s="323"/>
      <c r="HT50" s="323"/>
      <c r="HU50" s="323"/>
      <c r="HV50" s="323"/>
      <c r="HW50" s="323"/>
      <c r="HX50" s="323"/>
      <c r="HY50" s="323"/>
      <c r="HZ50" s="323"/>
      <c r="IA50" s="323"/>
      <c r="IB50" s="323"/>
      <c r="IC50" s="323"/>
      <c r="ID50" s="323"/>
      <c r="IE50" s="323"/>
      <c r="IF50" s="323"/>
      <c r="IG50" s="323"/>
      <c r="IH50" s="323"/>
      <c r="II50" s="323"/>
      <c r="IJ50" s="323"/>
      <c r="IK50" s="323"/>
      <c r="IL50" s="323"/>
      <c r="IM50" s="323"/>
      <c r="IN50" s="323"/>
      <c r="IO50" s="323"/>
      <c r="IP50" s="323"/>
      <c r="IQ50" s="323"/>
      <c r="IR50" s="323"/>
      <c r="IS50" s="323"/>
      <c r="IT50" s="323"/>
      <c r="IU50" s="323"/>
      <c r="IV50" s="323"/>
    </row>
    <row r="51" spans="1:256" s="326" customFormat="1">
      <c r="A51" s="323"/>
      <c r="B51" s="320" t="s">
        <v>541</v>
      </c>
      <c r="C51" s="13"/>
      <c r="D51" s="233" t="str">
        <f ca="1">IF(D38="Vacant","No",IP_Schedule!AO71)</f>
        <v>Yes</v>
      </c>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30"/>
      <c r="AC51" s="330"/>
      <c r="AD51" s="330"/>
      <c r="AE51" s="330"/>
      <c r="AF51" s="330"/>
      <c r="AG51" s="330"/>
      <c r="AH51" s="330"/>
      <c r="AI51" s="330"/>
      <c r="AJ51" s="330"/>
      <c r="AK51" s="330"/>
      <c r="AL51" s="330"/>
      <c r="AM51" s="330"/>
      <c r="AN51" s="330"/>
      <c r="AO51" s="330"/>
      <c r="AP51" s="330"/>
      <c r="AQ51" s="330"/>
      <c r="AR51" s="330"/>
      <c r="AS51" s="330"/>
      <c r="AT51" s="330"/>
      <c r="AU51" s="330"/>
      <c r="AV51" s="330"/>
      <c r="AW51" s="330"/>
      <c r="AX51" s="330"/>
      <c r="AY51" s="330"/>
      <c r="AZ51" s="330"/>
      <c r="BA51" s="330"/>
      <c r="BB51" s="330"/>
      <c r="BC51" s="330"/>
      <c r="BD51" s="330"/>
      <c r="BE51" s="330"/>
      <c r="BF51" s="330"/>
      <c r="BG51" s="330"/>
      <c r="BH51" s="330"/>
      <c r="BI51" s="330"/>
      <c r="BJ51" s="330"/>
      <c r="BK51" s="330"/>
      <c r="BL51" s="330"/>
      <c r="BM51" s="330"/>
      <c r="BN51" s="330"/>
      <c r="BO51" s="330"/>
      <c r="BP51" s="330"/>
      <c r="BQ51" s="330"/>
      <c r="BR51" s="330"/>
      <c r="BS51" s="330"/>
      <c r="BT51" s="330"/>
      <c r="BU51" s="330"/>
      <c r="BV51" s="330"/>
      <c r="BW51" s="330"/>
      <c r="BX51" s="330"/>
      <c r="BY51" s="330"/>
      <c r="BZ51" s="330"/>
      <c r="CA51" s="330"/>
      <c r="CB51" s="330"/>
      <c r="CC51" s="330"/>
      <c r="CD51" s="330"/>
      <c r="CE51" s="330"/>
      <c r="CF51" s="330"/>
      <c r="CG51" s="330"/>
      <c r="CH51" s="330"/>
      <c r="CI51" s="330"/>
      <c r="CJ51" s="330"/>
      <c r="CK51" s="330"/>
      <c r="CL51" s="330"/>
      <c r="CM51" s="330"/>
      <c r="CN51" s="330"/>
      <c r="CO51" s="330"/>
      <c r="CP51" s="330"/>
      <c r="CQ51" s="330"/>
      <c r="CR51" s="330"/>
      <c r="CS51" s="330"/>
      <c r="CT51" s="330"/>
      <c r="CU51" s="330"/>
      <c r="CV51" s="330"/>
      <c r="CW51" s="330"/>
      <c r="CX51" s="330"/>
      <c r="CY51" s="330"/>
      <c r="CZ51" s="330"/>
      <c r="DA51" s="330"/>
      <c r="DB51" s="330"/>
      <c r="DC51" s="330"/>
      <c r="DD51" s="330"/>
      <c r="DE51" s="330"/>
      <c r="DF51" s="330"/>
      <c r="DG51" s="330"/>
      <c r="DH51" s="330"/>
      <c r="DI51" s="330"/>
      <c r="DJ51" s="330"/>
      <c r="DK51" s="330"/>
      <c r="DL51" s="330"/>
      <c r="DM51" s="330"/>
      <c r="DN51" s="330"/>
      <c r="DO51" s="330"/>
      <c r="DP51" s="330"/>
      <c r="DQ51" s="330"/>
      <c r="DR51" s="330"/>
      <c r="DS51" s="330"/>
      <c r="DT51" s="330"/>
      <c r="DU51" s="330"/>
      <c r="DV51" s="330"/>
      <c r="DW51" s="330"/>
      <c r="DX51" s="330"/>
      <c r="DY51" s="330"/>
      <c r="DZ51" s="330"/>
      <c r="EA51" s="330"/>
      <c r="EB51" s="330"/>
      <c r="EC51" s="330"/>
      <c r="ED51" s="330"/>
      <c r="EE51" s="330"/>
      <c r="EF51" s="330"/>
      <c r="EG51" s="330"/>
      <c r="EH51" s="330"/>
      <c r="EI51" s="330"/>
      <c r="EJ51" s="330"/>
      <c r="EK51" s="330"/>
      <c r="EL51" s="330"/>
      <c r="EM51" s="330"/>
      <c r="EN51" s="330"/>
      <c r="EO51" s="330"/>
      <c r="EP51" s="330"/>
      <c r="EQ51" s="330"/>
      <c r="ER51" s="330"/>
      <c r="ES51" s="330"/>
      <c r="ET51" s="325"/>
      <c r="EU51" s="323"/>
      <c r="EV51" s="323"/>
      <c r="EW51" s="323"/>
      <c r="EX51" s="323"/>
      <c r="EY51" s="323"/>
      <c r="EZ51" s="323"/>
      <c r="FA51" s="323"/>
      <c r="FB51" s="323"/>
      <c r="FC51" s="323"/>
      <c r="FD51" s="323"/>
      <c r="FE51" s="323"/>
      <c r="FF51" s="323"/>
      <c r="FG51" s="323"/>
      <c r="FH51" s="323"/>
      <c r="FI51" s="323"/>
      <c r="FJ51" s="323"/>
      <c r="FK51" s="323"/>
      <c r="FL51" s="323"/>
      <c r="FM51" s="323"/>
      <c r="FN51" s="323"/>
      <c r="FO51" s="323"/>
      <c r="FP51" s="323"/>
      <c r="FQ51" s="323"/>
      <c r="FR51" s="323"/>
      <c r="FS51" s="323"/>
      <c r="FT51" s="323"/>
      <c r="FU51" s="323"/>
      <c r="FV51" s="323"/>
      <c r="FW51" s="323"/>
      <c r="FX51" s="323"/>
      <c r="FY51" s="323"/>
      <c r="FZ51" s="323"/>
      <c r="GA51" s="323"/>
      <c r="GB51" s="323"/>
      <c r="GC51" s="323"/>
      <c r="GD51" s="323"/>
      <c r="GE51" s="323"/>
      <c r="GF51" s="323"/>
      <c r="GG51" s="323"/>
      <c r="GH51" s="323"/>
      <c r="GI51" s="323"/>
      <c r="GJ51" s="323"/>
      <c r="GK51" s="323"/>
      <c r="GL51" s="323"/>
      <c r="GM51" s="323"/>
      <c r="GN51" s="323"/>
      <c r="GO51" s="323"/>
      <c r="GP51" s="323"/>
      <c r="GQ51" s="323"/>
      <c r="GR51" s="323"/>
      <c r="GS51" s="323"/>
      <c r="GT51" s="323"/>
      <c r="GU51" s="323"/>
      <c r="GV51" s="323"/>
      <c r="GW51" s="323"/>
      <c r="GX51" s="323"/>
      <c r="GY51" s="323"/>
      <c r="GZ51" s="323"/>
      <c r="HA51" s="323"/>
      <c r="HB51" s="323"/>
      <c r="HC51" s="323"/>
      <c r="HD51" s="323"/>
      <c r="HE51" s="323"/>
      <c r="HF51" s="323"/>
      <c r="HG51" s="323"/>
      <c r="HH51" s="323"/>
      <c r="HI51" s="323"/>
      <c r="HJ51" s="323"/>
      <c r="HK51" s="323"/>
      <c r="HL51" s="323"/>
      <c r="HM51" s="323"/>
      <c r="HN51" s="323"/>
      <c r="HO51" s="323"/>
      <c r="HP51" s="323"/>
      <c r="HQ51" s="323"/>
      <c r="HR51" s="323"/>
      <c r="HS51" s="323"/>
      <c r="HT51" s="323"/>
      <c r="HU51" s="323"/>
      <c r="HV51" s="323"/>
      <c r="HW51" s="323"/>
      <c r="HX51" s="323"/>
      <c r="HY51" s="323"/>
      <c r="HZ51" s="323"/>
      <c r="IA51" s="323"/>
      <c r="IB51" s="323"/>
      <c r="IC51" s="323"/>
      <c r="ID51" s="323"/>
      <c r="IE51" s="323"/>
      <c r="IF51" s="323"/>
      <c r="IG51" s="323"/>
      <c r="IH51" s="323"/>
      <c r="II51" s="323"/>
      <c r="IJ51" s="323"/>
      <c r="IK51" s="323"/>
      <c r="IL51" s="323"/>
      <c r="IM51" s="323"/>
      <c r="IN51" s="323"/>
      <c r="IO51" s="323"/>
      <c r="IP51" s="323"/>
      <c r="IQ51" s="323"/>
      <c r="IR51" s="323"/>
      <c r="IS51" s="323"/>
      <c r="IT51" s="323"/>
      <c r="IU51" s="323"/>
      <c r="IV51" s="323"/>
    </row>
    <row r="52" spans="1:256" s="326" customFormat="1">
      <c r="A52" s="323"/>
      <c r="B52" s="320" t="s">
        <v>542</v>
      </c>
      <c r="C52" s="13"/>
      <c r="D52" s="233">
        <f>IP_Outgoings!C38</f>
        <v>30</v>
      </c>
      <c r="E52" s="330"/>
      <c r="F52" s="330"/>
      <c r="G52" s="330"/>
      <c r="H52" s="330"/>
      <c r="I52" s="330"/>
      <c r="J52" s="330"/>
      <c r="K52" s="330"/>
      <c r="L52" s="330"/>
      <c r="M52" s="330"/>
      <c r="N52" s="330"/>
      <c r="O52" s="330"/>
      <c r="P52" s="330"/>
      <c r="Q52" s="330"/>
      <c r="R52" s="330"/>
      <c r="S52" s="330"/>
      <c r="T52" s="330"/>
      <c r="U52" s="330"/>
      <c r="V52" s="330"/>
      <c r="W52" s="330"/>
      <c r="X52" s="330"/>
      <c r="Y52" s="330"/>
      <c r="Z52" s="330"/>
      <c r="AA52" s="330"/>
      <c r="AB52" s="330"/>
      <c r="AC52" s="330"/>
      <c r="AD52" s="330"/>
      <c r="AE52" s="330"/>
      <c r="AF52" s="330"/>
      <c r="AG52" s="330"/>
      <c r="AH52" s="330"/>
      <c r="AI52" s="330"/>
      <c r="AJ52" s="330"/>
      <c r="AK52" s="330"/>
      <c r="AL52" s="330"/>
      <c r="AM52" s="330"/>
      <c r="AN52" s="330"/>
      <c r="AO52" s="330"/>
      <c r="AP52" s="330"/>
      <c r="AQ52" s="330"/>
      <c r="AR52" s="330"/>
      <c r="AS52" s="330"/>
      <c r="AT52" s="330"/>
      <c r="AU52" s="330"/>
      <c r="AV52" s="330"/>
      <c r="AW52" s="330"/>
      <c r="AX52" s="330"/>
      <c r="AY52" s="330"/>
      <c r="AZ52" s="330"/>
      <c r="BA52" s="330"/>
      <c r="BB52" s="330"/>
      <c r="BC52" s="330"/>
      <c r="BD52" s="330"/>
      <c r="BE52" s="330"/>
      <c r="BF52" s="330"/>
      <c r="BG52" s="330"/>
      <c r="BH52" s="330"/>
      <c r="BI52" s="330"/>
      <c r="BJ52" s="330"/>
      <c r="BK52" s="330"/>
      <c r="BL52" s="330"/>
      <c r="BM52" s="330"/>
      <c r="BN52" s="330"/>
      <c r="BO52" s="330"/>
      <c r="BP52" s="330"/>
      <c r="BQ52" s="330"/>
      <c r="BR52" s="330"/>
      <c r="BS52" s="330"/>
      <c r="BT52" s="330"/>
      <c r="BU52" s="330"/>
      <c r="BV52" s="330"/>
      <c r="BW52" s="330"/>
      <c r="BX52" s="330"/>
      <c r="BY52" s="330"/>
      <c r="BZ52" s="330"/>
      <c r="CA52" s="330"/>
      <c r="CB52" s="330"/>
      <c r="CC52" s="330"/>
      <c r="CD52" s="330"/>
      <c r="CE52" s="330"/>
      <c r="CF52" s="330"/>
      <c r="CG52" s="330"/>
      <c r="CH52" s="330"/>
      <c r="CI52" s="330"/>
      <c r="CJ52" s="330"/>
      <c r="CK52" s="330"/>
      <c r="CL52" s="330"/>
      <c r="CM52" s="330"/>
      <c r="CN52" s="330"/>
      <c r="CO52" s="330"/>
      <c r="CP52" s="330"/>
      <c r="CQ52" s="330"/>
      <c r="CR52" s="330"/>
      <c r="CS52" s="330"/>
      <c r="CT52" s="330"/>
      <c r="CU52" s="330"/>
      <c r="CV52" s="330"/>
      <c r="CW52" s="330"/>
      <c r="CX52" s="330"/>
      <c r="CY52" s="330"/>
      <c r="CZ52" s="330"/>
      <c r="DA52" s="330"/>
      <c r="DB52" s="330"/>
      <c r="DC52" s="330"/>
      <c r="DD52" s="330"/>
      <c r="DE52" s="330"/>
      <c r="DF52" s="330"/>
      <c r="DG52" s="330"/>
      <c r="DH52" s="330"/>
      <c r="DI52" s="330"/>
      <c r="DJ52" s="330"/>
      <c r="DK52" s="330"/>
      <c r="DL52" s="330"/>
      <c r="DM52" s="330"/>
      <c r="DN52" s="330"/>
      <c r="DO52" s="330"/>
      <c r="DP52" s="330"/>
      <c r="DQ52" s="330"/>
      <c r="DR52" s="330"/>
      <c r="DS52" s="330"/>
      <c r="DT52" s="330"/>
      <c r="DU52" s="330"/>
      <c r="DV52" s="330"/>
      <c r="DW52" s="330"/>
      <c r="DX52" s="330"/>
      <c r="DY52" s="330"/>
      <c r="DZ52" s="330"/>
      <c r="EA52" s="330"/>
      <c r="EB52" s="330"/>
      <c r="EC52" s="330"/>
      <c r="ED52" s="330"/>
      <c r="EE52" s="330"/>
      <c r="EF52" s="330"/>
      <c r="EG52" s="330"/>
      <c r="EH52" s="330"/>
      <c r="EI52" s="330"/>
      <c r="EJ52" s="330"/>
      <c r="EK52" s="330"/>
      <c r="EL52" s="330"/>
      <c r="EM52" s="330"/>
      <c r="EN52" s="330"/>
      <c r="EO52" s="330"/>
      <c r="EP52" s="330"/>
      <c r="EQ52" s="330"/>
      <c r="ER52" s="330"/>
      <c r="ES52" s="330"/>
      <c r="ET52" s="325"/>
      <c r="EU52" s="323"/>
      <c r="EV52" s="323"/>
      <c r="EW52" s="323"/>
      <c r="EX52" s="323"/>
      <c r="EY52" s="323"/>
      <c r="EZ52" s="323"/>
      <c r="FA52" s="323"/>
      <c r="FB52" s="323"/>
      <c r="FC52" s="323"/>
      <c r="FD52" s="323"/>
      <c r="FE52" s="323"/>
      <c r="FF52" s="323"/>
      <c r="FG52" s="323"/>
      <c r="FH52" s="323"/>
      <c r="FI52" s="323"/>
      <c r="FJ52" s="323"/>
      <c r="FK52" s="323"/>
      <c r="FL52" s="323"/>
      <c r="FM52" s="323"/>
      <c r="FN52" s="323"/>
      <c r="FO52" s="323"/>
      <c r="FP52" s="323"/>
      <c r="FQ52" s="323"/>
      <c r="FR52" s="323"/>
      <c r="FS52" s="323"/>
      <c r="FT52" s="323"/>
      <c r="FU52" s="323"/>
      <c r="FV52" s="323"/>
      <c r="FW52" s="323"/>
      <c r="FX52" s="323"/>
      <c r="FY52" s="323"/>
      <c r="FZ52" s="323"/>
      <c r="GA52" s="323"/>
      <c r="GB52" s="323"/>
      <c r="GC52" s="323"/>
      <c r="GD52" s="323"/>
      <c r="GE52" s="323"/>
      <c r="GF52" s="323"/>
      <c r="GG52" s="323"/>
      <c r="GH52" s="323"/>
      <c r="GI52" s="323"/>
      <c r="GJ52" s="323"/>
      <c r="GK52" s="323"/>
      <c r="GL52" s="323"/>
      <c r="GM52" s="323"/>
      <c r="GN52" s="323"/>
      <c r="GO52" s="323"/>
      <c r="GP52" s="323"/>
      <c r="GQ52" s="323"/>
      <c r="GR52" s="323"/>
      <c r="GS52" s="323"/>
      <c r="GT52" s="323"/>
      <c r="GU52" s="323"/>
      <c r="GV52" s="323"/>
      <c r="GW52" s="323"/>
      <c r="GX52" s="323"/>
      <c r="GY52" s="323"/>
      <c r="GZ52" s="323"/>
      <c r="HA52" s="323"/>
      <c r="HB52" s="323"/>
      <c r="HC52" s="323"/>
      <c r="HD52" s="323"/>
      <c r="HE52" s="323"/>
      <c r="HF52" s="323"/>
      <c r="HG52" s="323"/>
      <c r="HH52" s="323"/>
      <c r="HI52" s="323"/>
      <c r="HJ52" s="323"/>
      <c r="HK52" s="323"/>
      <c r="HL52" s="323"/>
      <c r="HM52" s="323"/>
      <c r="HN52" s="323"/>
      <c r="HO52" s="323"/>
      <c r="HP52" s="323"/>
      <c r="HQ52" s="323"/>
      <c r="HR52" s="323"/>
      <c r="HS52" s="323"/>
      <c r="HT52" s="323"/>
      <c r="HU52" s="323"/>
      <c r="HV52" s="323"/>
      <c r="HW52" s="323"/>
      <c r="HX52" s="323"/>
      <c r="HY52" s="323"/>
      <c r="HZ52" s="323"/>
      <c r="IA52" s="323"/>
      <c r="IB52" s="323"/>
      <c r="IC52" s="323"/>
      <c r="ID52" s="323"/>
      <c r="IE52" s="323"/>
      <c r="IF52" s="323"/>
      <c r="IG52" s="323"/>
      <c r="IH52" s="323"/>
      <c r="II52" s="323"/>
      <c r="IJ52" s="323"/>
      <c r="IK52" s="323"/>
      <c r="IL52" s="323"/>
      <c r="IM52" s="323"/>
      <c r="IN52" s="323"/>
      <c r="IO52" s="323"/>
      <c r="IP52" s="323"/>
      <c r="IQ52" s="323"/>
      <c r="IR52" s="323"/>
      <c r="IS52" s="323"/>
      <c r="IT52" s="323"/>
      <c r="IU52" s="323"/>
      <c r="IV52" s="323"/>
    </row>
    <row r="53" spans="1:256" s="326" customFormat="1">
      <c r="A53" s="323"/>
      <c r="B53" s="320" t="s">
        <v>543</v>
      </c>
      <c r="C53" s="13"/>
      <c r="D53" s="219">
        <f ca="1">IP_Schedule!AR71</f>
        <v>0</v>
      </c>
      <c r="E53" s="330"/>
      <c r="F53" s="330"/>
      <c r="G53" s="330"/>
      <c r="H53" s="330"/>
      <c r="I53" s="330"/>
      <c r="J53" s="330"/>
      <c r="K53" s="330"/>
      <c r="L53" s="330"/>
      <c r="M53" s="330"/>
      <c r="N53" s="330"/>
      <c r="O53" s="330"/>
      <c r="P53" s="330"/>
      <c r="Q53" s="330"/>
      <c r="R53" s="330"/>
      <c r="S53" s="330"/>
      <c r="T53" s="330"/>
      <c r="U53" s="330"/>
      <c r="V53" s="330"/>
      <c r="W53" s="330"/>
      <c r="X53" s="330"/>
      <c r="Y53" s="330"/>
      <c r="Z53" s="330"/>
      <c r="AA53" s="330"/>
      <c r="AB53" s="330"/>
      <c r="AC53" s="330"/>
      <c r="AD53" s="330"/>
      <c r="AE53" s="330"/>
      <c r="AF53" s="330"/>
      <c r="AG53" s="330"/>
      <c r="AH53" s="330"/>
      <c r="AI53" s="330"/>
      <c r="AJ53" s="330"/>
      <c r="AK53" s="330"/>
      <c r="AL53" s="330"/>
      <c r="AM53" s="330"/>
      <c r="AN53" s="330"/>
      <c r="AO53" s="330"/>
      <c r="AP53" s="330"/>
      <c r="AQ53" s="330"/>
      <c r="AR53" s="330"/>
      <c r="AS53" s="330"/>
      <c r="AT53" s="330"/>
      <c r="AU53" s="330"/>
      <c r="AV53" s="330"/>
      <c r="AW53" s="330"/>
      <c r="AX53" s="330"/>
      <c r="AY53" s="330"/>
      <c r="AZ53" s="330"/>
      <c r="BA53" s="330"/>
      <c r="BB53" s="330"/>
      <c r="BC53" s="330"/>
      <c r="BD53" s="330"/>
      <c r="BE53" s="330"/>
      <c r="BF53" s="330"/>
      <c r="BG53" s="330"/>
      <c r="BH53" s="330"/>
      <c r="BI53" s="330"/>
      <c r="BJ53" s="330"/>
      <c r="BK53" s="330"/>
      <c r="BL53" s="330"/>
      <c r="BM53" s="330"/>
      <c r="BN53" s="330"/>
      <c r="BO53" s="330"/>
      <c r="BP53" s="330"/>
      <c r="BQ53" s="330"/>
      <c r="BR53" s="330"/>
      <c r="BS53" s="330"/>
      <c r="BT53" s="330"/>
      <c r="BU53" s="330"/>
      <c r="BV53" s="330"/>
      <c r="BW53" s="330"/>
      <c r="BX53" s="330"/>
      <c r="BY53" s="330"/>
      <c r="BZ53" s="330"/>
      <c r="CA53" s="330"/>
      <c r="CB53" s="330"/>
      <c r="CC53" s="330"/>
      <c r="CD53" s="330"/>
      <c r="CE53" s="330"/>
      <c r="CF53" s="330"/>
      <c r="CG53" s="330"/>
      <c r="CH53" s="330"/>
      <c r="CI53" s="330"/>
      <c r="CJ53" s="330"/>
      <c r="CK53" s="330"/>
      <c r="CL53" s="330"/>
      <c r="CM53" s="330"/>
      <c r="CN53" s="330"/>
      <c r="CO53" s="330"/>
      <c r="CP53" s="330"/>
      <c r="CQ53" s="330"/>
      <c r="CR53" s="330"/>
      <c r="CS53" s="330"/>
      <c r="CT53" s="330"/>
      <c r="CU53" s="330"/>
      <c r="CV53" s="330"/>
      <c r="CW53" s="330"/>
      <c r="CX53" s="330"/>
      <c r="CY53" s="330"/>
      <c r="CZ53" s="330"/>
      <c r="DA53" s="330"/>
      <c r="DB53" s="330"/>
      <c r="DC53" s="330"/>
      <c r="DD53" s="330"/>
      <c r="DE53" s="330"/>
      <c r="DF53" s="330"/>
      <c r="DG53" s="330"/>
      <c r="DH53" s="330"/>
      <c r="DI53" s="330"/>
      <c r="DJ53" s="330"/>
      <c r="DK53" s="330"/>
      <c r="DL53" s="330"/>
      <c r="DM53" s="330"/>
      <c r="DN53" s="330"/>
      <c r="DO53" s="330"/>
      <c r="DP53" s="330"/>
      <c r="DQ53" s="330"/>
      <c r="DR53" s="330"/>
      <c r="DS53" s="330"/>
      <c r="DT53" s="330"/>
      <c r="DU53" s="330"/>
      <c r="DV53" s="330"/>
      <c r="DW53" s="330"/>
      <c r="DX53" s="330"/>
      <c r="DY53" s="330"/>
      <c r="DZ53" s="330"/>
      <c r="EA53" s="330"/>
      <c r="EB53" s="330"/>
      <c r="EC53" s="330"/>
      <c r="ED53" s="330"/>
      <c r="EE53" s="330"/>
      <c r="EF53" s="330"/>
      <c r="EG53" s="330"/>
      <c r="EH53" s="330"/>
      <c r="EI53" s="330"/>
      <c r="EJ53" s="330"/>
      <c r="EK53" s="330"/>
      <c r="EL53" s="330"/>
      <c r="EM53" s="330"/>
      <c r="EN53" s="330"/>
      <c r="EO53" s="330"/>
      <c r="EP53" s="330"/>
      <c r="EQ53" s="330"/>
      <c r="ER53" s="330"/>
      <c r="ES53" s="330"/>
      <c r="ET53" s="325"/>
      <c r="EU53" s="323"/>
      <c r="EV53" s="323"/>
      <c r="EW53" s="323"/>
      <c r="EX53" s="323"/>
      <c r="EY53" s="323"/>
      <c r="EZ53" s="323"/>
      <c r="FA53" s="323"/>
      <c r="FB53" s="323"/>
      <c r="FC53" s="323"/>
      <c r="FD53" s="323"/>
      <c r="FE53" s="323"/>
      <c r="FF53" s="323"/>
      <c r="FG53" s="323"/>
      <c r="FH53" s="323"/>
      <c r="FI53" s="323"/>
      <c r="FJ53" s="323"/>
      <c r="FK53" s="323"/>
      <c r="FL53" s="323"/>
      <c r="FM53" s="323"/>
      <c r="FN53" s="323"/>
      <c r="FO53" s="323"/>
      <c r="FP53" s="323"/>
      <c r="FQ53" s="323"/>
      <c r="FR53" s="323"/>
      <c r="FS53" s="323"/>
      <c r="FT53" s="323"/>
      <c r="FU53" s="323"/>
      <c r="FV53" s="323"/>
      <c r="FW53" s="323"/>
      <c r="FX53" s="323"/>
      <c r="FY53" s="323"/>
      <c r="FZ53" s="323"/>
      <c r="GA53" s="323"/>
      <c r="GB53" s="323"/>
      <c r="GC53" s="323"/>
      <c r="GD53" s="323"/>
      <c r="GE53" s="323"/>
      <c r="GF53" s="323"/>
      <c r="GG53" s="323"/>
      <c r="GH53" s="323"/>
      <c r="GI53" s="323"/>
      <c r="GJ53" s="323"/>
      <c r="GK53" s="323"/>
      <c r="GL53" s="323"/>
      <c r="GM53" s="323"/>
      <c r="GN53" s="323"/>
      <c r="GO53" s="323"/>
      <c r="GP53" s="323"/>
      <c r="GQ53" s="323"/>
      <c r="GR53" s="323"/>
      <c r="GS53" s="323"/>
      <c r="GT53" s="323"/>
      <c r="GU53" s="323"/>
      <c r="GV53" s="323"/>
      <c r="GW53" s="323"/>
      <c r="GX53" s="323"/>
      <c r="GY53" s="323"/>
      <c r="GZ53" s="323"/>
      <c r="HA53" s="323"/>
      <c r="HB53" s="323"/>
      <c r="HC53" s="323"/>
      <c r="HD53" s="323"/>
      <c r="HE53" s="323"/>
      <c r="HF53" s="323"/>
      <c r="HG53" s="323"/>
      <c r="HH53" s="323"/>
      <c r="HI53" s="323"/>
      <c r="HJ53" s="323"/>
      <c r="HK53" s="323"/>
      <c r="HL53" s="323"/>
      <c r="HM53" s="323"/>
      <c r="HN53" s="323"/>
      <c r="HO53" s="323"/>
      <c r="HP53" s="323"/>
      <c r="HQ53" s="323"/>
      <c r="HR53" s="323"/>
      <c r="HS53" s="323"/>
      <c r="HT53" s="323"/>
      <c r="HU53" s="323"/>
      <c r="HV53" s="323"/>
      <c r="HW53" s="323"/>
      <c r="HX53" s="323"/>
      <c r="HY53" s="323"/>
      <c r="HZ53" s="323"/>
      <c r="IA53" s="323"/>
      <c r="IB53" s="323"/>
      <c r="IC53" s="323"/>
      <c r="ID53" s="323"/>
      <c r="IE53" s="323"/>
      <c r="IF53" s="323"/>
      <c r="IG53" s="323"/>
      <c r="IH53" s="323"/>
      <c r="II53" s="323"/>
      <c r="IJ53" s="323"/>
      <c r="IK53" s="323"/>
      <c r="IL53" s="323"/>
      <c r="IM53" s="323"/>
      <c r="IN53" s="323"/>
      <c r="IO53" s="323"/>
      <c r="IP53" s="323"/>
      <c r="IQ53" s="323"/>
      <c r="IR53" s="323"/>
      <c r="IS53" s="323"/>
      <c r="IT53" s="323"/>
      <c r="IU53" s="323"/>
      <c r="IV53" s="323"/>
    </row>
    <row r="54" spans="1:256" s="326" customFormat="1">
      <c r="A54" s="323"/>
      <c r="B54" s="320" t="s">
        <v>544</v>
      </c>
      <c r="C54" s="13"/>
      <c r="D54" s="233">
        <f ca="1">IF(AND(D44="N",D51="Yes"),IP_Schedule!AQ71,0)</f>
        <v>0</v>
      </c>
      <c r="E54" s="330"/>
      <c r="F54" s="330"/>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c r="AD54" s="330"/>
      <c r="AE54" s="330"/>
      <c r="AF54" s="330"/>
      <c r="AG54" s="330"/>
      <c r="AH54" s="330"/>
      <c r="AI54" s="330"/>
      <c r="AJ54" s="330"/>
      <c r="AK54" s="330"/>
      <c r="AL54" s="330"/>
      <c r="AM54" s="330"/>
      <c r="AN54" s="330"/>
      <c r="AO54" s="330"/>
      <c r="AP54" s="330"/>
      <c r="AQ54" s="330"/>
      <c r="AR54" s="330"/>
      <c r="AS54" s="330"/>
      <c r="AT54" s="330"/>
      <c r="AU54" s="330"/>
      <c r="AV54" s="330"/>
      <c r="AW54" s="330"/>
      <c r="AX54" s="330"/>
      <c r="AY54" s="330"/>
      <c r="AZ54" s="330"/>
      <c r="BA54" s="330"/>
      <c r="BB54" s="330"/>
      <c r="BC54" s="330"/>
      <c r="BD54" s="330"/>
      <c r="BE54" s="330"/>
      <c r="BF54" s="330"/>
      <c r="BG54" s="330"/>
      <c r="BH54" s="330"/>
      <c r="BI54" s="330"/>
      <c r="BJ54" s="330"/>
      <c r="BK54" s="330"/>
      <c r="BL54" s="330"/>
      <c r="BM54" s="330"/>
      <c r="BN54" s="330"/>
      <c r="BO54" s="330"/>
      <c r="BP54" s="330"/>
      <c r="BQ54" s="330"/>
      <c r="BR54" s="330"/>
      <c r="BS54" s="330"/>
      <c r="BT54" s="330"/>
      <c r="BU54" s="330"/>
      <c r="BV54" s="330"/>
      <c r="BW54" s="330"/>
      <c r="BX54" s="330"/>
      <c r="BY54" s="330"/>
      <c r="BZ54" s="330"/>
      <c r="CA54" s="330"/>
      <c r="CB54" s="330"/>
      <c r="CC54" s="330"/>
      <c r="CD54" s="330"/>
      <c r="CE54" s="330"/>
      <c r="CF54" s="330"/>
      <c r="CG54" s="330"/>
      <c r="CH54" s="330"/>
      <c r="CI54" s="330"/>
      <c r="CJ54" s="330"/>
      <c r="CK54" s="330"/>
      <c r="CL54" s="330"/>
      <c r="CM54" s="330"/>
      <c r="CN54" s="330"/>
      <c r="CO54" s="330"/>
      <c r="CP54" s="330"/>
      <c r="CQ54" s="330"/>
      <c r="CR54" s="330"/>
      <c r="CS54" s="330"/>
      <c r="CT54" s="330"/>
      <c r="CU54" s="330"/>
      <c r="CV54" s="330"/>
      <c r="CW54" s="330"/>
      <c r="CX54" s="330"/>
      <c r="CY54" s="330"/>
      <c r="CZ54" s="330"/>
      <c r="DA54" s="330"/>
      <c r="DB54" s="330"/>
      <c r="DC54" s="330"/>
      <c r="DD54" s="330"/>
      <c r="DE54" s="330"/>
      <c r="DF54" s="330"/>
      <c r="DG54" s="330"/>
      <c r="DH54" s="330"/>
      <c r="DI54" s="330"/>
      <c r="DJ54" s="330"/>
      <c r="DK54" s="330"/>
      <c r="DL54" s="330"/>
      <c r="DM54" s="330"/>
      <c r="DN54" s="330"/>
      <c r="DO54" s="330"/>
      <c r="DP54" s="330"/>
      <c r="DQ54" s="330"/>
      <c r="DR54" s="330"/>
      <c r="DS54" s="330"/>
      <c r="DT54" s="330"/>
      <c r="DU54" s="330"/>
      <c r="DV54" s="330"/>
      <c r="DW54" s="330"/>
      <c r="DX54" s="330"/>
      <c r="DY54" s="330"/>
      <c r="DZ54" s="330"/>
      <c r="EA54" s="330"/>
      <c r="EB54" s="330"/>
      <c r="EC54" s="330"/>
      <c r="ED54" s="330"/>
      <c r="EE54" s="330"/>
      <c r="EF54" s="330"/>
      <c r="EG54" s="330"/>
      <c r="EH54" s="330"/>
      <c r="EI54" s="330"/>
      <c r="EJ54" s="330"/>
      <c r="EK54" s="330"/>
      <c r="EL54" s="330"/>
      <c r="EM54" s="330"/>
      <c r="EN54" s="330"/>
      <c r="EO54" s="330"/>
      <c r="EP54" s="330"/>
      <c r="EQ54" s="330"/>
      <c r="ER54" s="330"/>
      <c r="ES54" s="330"/>
      <c r="ET54" s="325"/>
      <c r="EU54" s="323"/>
      <c r="EV54" s="323"/>
      <c r="EW54" s="323"/>
      <c r="EX54" s="323"/>
      <c r="EY54" s="323"/>
      <c r="EZ54" s="323"/>
      <c r="FA54" s="323"/>
      <c r="FB54" s="323"/>
      <c r="FC54" s="323"/>
      <c r="FD54" s="323"/>
      <c r="FE54" s="323"/>
      <c r="FF54" s="323"/>
      <c r="FG54" s="323"/>
      <c r="FH54" s="323"/>
      <c r="FI54" s="323"/>
      <c r="FJ54" s="323"/>
      <c r="FK54" s="323"/>
      <c r="FL54" s="323"/>
      <c r="FM54" s="323"/>
      <c r="FN54" s="323"/>
      <c r="FO54" s="323"/>
      <c r="FP54" s="323"/>
      <c r="FQ54" s="323"/>
      <c r="FR54" s="323"/>
      <c r="FS54" s="323"/>
      <c r="FT54" s="323"/>
      <c r="FU54" s="323"/>
      <c r="FV54" s="323"/>
      <c r="FW54" s="323"/>
      <c r="FX54" s="323"/>
      <c r="FY54" s="323"/>
      <c r="FZ54" s="323"/>
      <c r="GA54" s="323"/>
      <c r="GB54" s="323"/>
      <c r="GC54" s="323"/>
      <c r="GD54" s="323"/>
      <c r="GE54" s="323"/>
      <c r="GF54" s="323"/>
      <c r="GG54" s="323"/>
      <c r="GH54" s="323"/>
      <c r="GI54" s="323"/>
      <c r="GJ54" s="323"/>
      <c r="GK54" s="323"/>
      <c r="GL54" s="323"/>
      <c r="GM54" s="323"/>
      <c r="GN54" s="323"/>
      <c r="GO54" s="323"/>
      <c r="GP54" s="323"/>
      <c r="GQ54" s="323"/>
      <c r="GR54" s="323"/>
      <c r="GS54" s="323"/>
      <c r="GT54" s="323"/>
      <c r="GU54" s="323"/>
      <c r="GV54" s="323"/>
      <c r="GW54" s="323"/>
      <c r="GX54" s="323"/>
      <c r="GY54" s="323"/>
      <c r="GZ54" s="323"/>
      <c r="HA54" s="323"/>
      <c r="HB54" s="323"/>
      <c r="HC54" s="323"/>
      <c r="HD54" s="323"/>
      <c r="HE54" s="323"/>
      <c r="HF54" s="323"/>
      <c r="HG54" s="323"/>
      <c r="HH54" s="323"/>
      <c r="HI54" s="323"/>
      <c r="HJ54" s="323"/>
      <c r="HK54" s="323"/>
      <c r="HL54" s="323"/>
      <c r="HM54" s="323"/>
      <c r="HN54" s="323"/>
      <c r="HO54" s="323"/>
      <c r="HP54" s="323"/>
      <c r="HQ54" s="323"/>
      <c r="HR54" s="323"/>
      <c r="HS54" s="323"/>
      <c r="HT54" s="323"/>
      <c r="HU54" s="323"/>
      <c r="HV54" s="323"/>
      <c r="HW54" s="323"/>
      <c r="HX54" s="323"/>
      <c r="HY54" s="323"/>
      <c r="HZ54" s="323"/>
      <c r="IA54" s="323"/>
      <c r="IB54" s="323"/>
      <c r="IC54" s="323"/>
      <c r="ID54" s="323"/>
      <c r="IE54" s="323"/>
      <c r="IF54" s="323"/>
      <c r="IG54" s="323"/>
      <c r="IH54" s="323"/>
      <c r="II54" s="323"/>
      <c r="IJ54" s="323"/>
      <c r="IK54" s="323"/>
      <c r="IL54" s="323"/>
      <c r="IM54" s="323"/>
      <c r="IN54" s="323"/>
      <c r="IO54" s="323"/>
      <c r="IP54" s="323"/>
      <c r="IQ54" s="323"/>
      <c r="IR54" s="323"/>
      <c r="IS54" s="323"/>
      <c r="IT54" s="323"/>
      <c r="IU54" s="323"/>
      <c r="IV54" s="323"/>
    </row>
    <row r="55" spans="1:256" s="326" customFormat="1">
      <c r="A55" s="323"/>
      <c r="B55" s="320" t="s">
        <v>545</v>
      </c>
      <c r="C55" s="330"/>
      <c r="D55" s="219">
        <f ca="1">IF(D38="Vacant",Tenant_Renewal_Prop,Fist_Exp_Ret)</f>
        <v>0.5</v>
      </c>
      <c r="E55" s="330"/>
      <c r="F55" s="330"/>
      <c r="G55" s="330"/>
      <c r="H55" s="330"/>
      <c r="I55" s="330"/>
      <c r="J55" s="330"/>
      <c r="K55" s="330"/>
      <c r="L55" s="330"/>
      <c r="M55" s="330"/>
      <c r="N55" s="330"/>
      <c r="O55" s="330"/>
      <c r="P55" s="330"/>
      <c r="Q55" s="330"/>
      <c r="R55" s="330"/>
      <c r="S55" s="330"/>
      <c r="T55" s="330"/>
      <c r="U55" s="330"/>
      <c r="V55" s="330"/>
      <c r="W55" s="330"/>
      <c r="X55" s="330"/>
      <c r="Y55" s="330"/>
      <c r="Z55" s="330"/>
      <c r="AA55" s="330"/>
      <c r="AB55" s="330"/>
      <c r="AC55" s="330"/>
      <c r="AD55" s="330"/>
      <c r="AE55" s="330"/>
      <c r="AF55" s="330"/>
      <c r="AG55" s="330"/>
      <c r="AH55" s="330"/>
      <c r="AI55" s="330"/>
      <c r="AJ55" s="330"/>
      <c r="AK55" s="330"/>
      <c r="AL55" s="330"/>
      <c r="AM55" s="330"/>
      <c r="AN55" s="330"/>
      <c r="AO55" s="330"/>
      <c r="AP55" s="330"/>
      <c r="AQ55" s="330"/>
      <c r="AR55" s="330"/>
      <c r="AS55" s="330"/>
      <c r="AT55" s="330"/>
      <c r="AU55" s="330"/>
      <c r="AV55" s="330"/>
      <c r="AW55" s="330"/>
      <c r="AX55" s="330"/>
      <c r="AY55" s="330"/>
      <c r="AZ55" s="330"/>
      <c r="BA55" s="330"/>
      <c r="BB55" s="330"/>
      <c r="BC55" s="330"/>
      <c r="BD55" s="330"/>
      <c r="BE55" s="330"/>
      <c r="BF55" s="330"/>
      <c r="BG55" s="330"/>
      <c r="BH55" s="330"/>
      <c r="BI55" s="330"/>
      <c r="BJ55" s="330"/>
      <c r="BK55" s="330"/>
      <c r="BL55" s="330"/>
      <c r="BM55" s="330"/>
      <c r="BN55" s="330"/>
      <c r="BO55" s="330"/>
      <c r="BP55" s="330"/>
      <c r="BQ55" s="330"/>
      <c r="BR55" s="330"/>
      <c r="BS55" s="330"/>
      <c r="BT55" s="330"/>
      <c r="BU55" s="330"/>
      <c r="BV55" s="330"/>
      <c r="BW55" s="330"/>
      <c r="BX55" s="330"/>
      <c r="BY55" s="330"/>
      <c r="BZ55" s="330"/>
      <c r="CA55" s="330"/>
      <c r="CB55" s="330"/>
      <c r="CC55" s="330"/>
      <c r="CD55" s="330"/>
      <c r="CE55" s="330"/>
      <c r="CF55" s="330"/>
      <c r="CG55" s="330"/>
      <c r="CH55" s="330"/>
      <c r="CI55" s="330"/>
      <c r="CJ55" s="330"/>
      <c r="CK55" s="330"/>
      <c r="CL55" s="330"/>
      <c r="CM55" s="330"/>
      <c r="CN55" s="330"/>
      <c r="CO55" s="330"/>
      <c r="CP55" s="330"/>
      <c r="CQ55" s="330"/>
      <c r="CR55" s="330"/>
      <c r="CS55" s="330"/>
      <c r="CT55" s="330"/>
      <c r="CU55" s="330"/>
      <c r="CV55" s="330"/>
      <c r="CW55" s="330"/>
      <c r="CX55" s="330"/>
      <c r="CY55" s="330"/>
      <c r="CZ55" s="330"/>
      <c r="DA55" s="330"/>
      <c r="DB55" s="330"/>
      <c r="DC55" s="330"/>
      <c r="DD55" s="330"/>
      <c r="DE55" s="330"/>
      <c r="DF55" s="330"/>
      <c r="DG55" s="330"/>
      <c r="DH55" s="330"/>
      <c r="DI55" s="330"/>
      <c r="DJ55" s="330"/>
      <c r="DK55" s="330"/>
      <c r="DL55" s="330"/>
      <c r="DM55" s="330"/>
      <c r="DN55" s="330"/>
      <c r="DO55" s="330"/>
      <c r="DP55" s="330"/>
      <c r="DQ55" s="330"/>
      <c r="DR55" s="330"/>
      <c r="DS55" s="330"/>
      <c r="DT55" s="330"/>
      <c r="DU55" s="330"/>
      <c r="DV55" s="330"/>
      <c r="DW55" s="330"/>
      <c r="DX55" s="330"/>
      <c r="DY55" s="330"/>
      <c r="DZ55" s="330"/>
      <c r="EA55" s="330"/>
      <c r="EB55" s="330"/>
      <c r="EC55" s="330"/>
      <c r="ED55" s="330"/>
      <c r="EE55" s="330"/>
      <c r="EF55" s="330"/>
      <c r="EG55" s="330"/>
      <c r="EH55" s="330"/>
      <c r="EI55" s="330"/>
      <c r="EJ55" s="330"/>
      <c r="EK55" s="330"/>
      <c r="EL55" s="330"/>
      <c r="EM55" s="330"/>
      <c r="EN55" s="330"/>
      <c r="EO55" s="330"/>
      <c r="EP55" s="330"/>
      <c r="EQ55" s="330"/>
      <c r="ER55" s="330"/>
      <c r="ES55" s="330"/>
      <c r="ET55" s="325"/>
      <c r="EU55" s="323"/>
      <c r="EV55" s="323"/>
      <c r="EW55" s="323"/>
      <c r="EX55" s="323"/>
      <c r="EY55" s="323"/>
      <c r="EZ55" s="323"/>
      <c r="FA55" s="323"/>
      <c r="FB55" s="323"/>
      <c r="FC55" s="323"/>
      <c r="FD55" s="323"/>
      <c r="FE55" s="323"/>
      <c r="FF55" s="323"/>
      <c r="FG55" s="323"/>
      <c r="FH55" s="323"/>
      <c r="FI55" s="323"/>
      <c r="FJ55" s="323"/>
      <c r="FK55" s="323"/>
      <c r="FL55" s="323"/>
      <c r="FM55" s="323"/>
      <c r="FN55" s="323"/>
      <c r="FO55" s="323"/>
      <c r="FP55" s="323"/>
      <c r="FQ55" s="323"/>
      <c r="FR55" s="323"/>
      <c r="FS55" s="323"/>
      <c r="FT55" s="323"/>
      <c r="FU55" s="323"/>
      <c r="FV55" s="323"/>
      <c r="FW55" s="323"/>
      <c r="FX55" s="323"/>
      <c r="FY55" s="323"/>
      <c r="FZ55" s="323"/>
      <c r="GA55" s="323"/>
      <c r="GB55" s="323"/>
      <c r="GC55" s="323"/>
      <c r="GD55" s="323"/>
      <c r="GE55" s="323"/>
      <c r="GF55" s="323"/>
      <c r="GG55" s="323"/>
      <c r="GH55" s="323"/>
      <c r="GI55" s="323"/>
      <c r="GJ55" s="323"/>
      <c r="GK55" s="323"/>
      <c r="GL55" s="323"/>
      <c r="GM55" s="323"/>
      <c r="GN55" s="323"/>
      <c r="GO55" s="323"/>
      <c r="GP55" s="323"/>
      <c r="GQ55" s="323"/>
      <c r="GR55" s="323"/>
      <c r="GS55" s="323"/>
      <c r="GT55" s="323"/>
      <c r="GU55" s="323"/>
      <c r="GV55" s="323"/>
      <c r="GW55" s="323"/>
      <c r="GX55" s="323"/>
      <c r="GY55" s="323"/>
      <c r="GZ55" s="323"/>
      <c r="HA55" s="323"/>
      <c r="HB55" s="323"/>
      <c r="HC55" s="323"/>
      <c r="HD55" s="323"/>
      <c r="HE55" s="323"/>
      <c r="HF55" s="323"/>
      <c r="HG55" s="323"/>
      <c r="HH55" s="323"/>
      <c r="HI55" s="323"/>
      <c r="HJ55" s="323"/>
      <c r="HK55" s="323"/>
      <c r="HL55" s="323"/>
      <c r="HM55" s="323"/>
      <c r="HN55" s="323"/>
      <c r="HO55" s="323"/>
      <c r="HP55" s="323"/>
      <c r="HQ55" s="323"/>
      <c r="HR55" s="323"/>
      <c r="HS55" s="323"/>
      <c r="HT55" s="323"/>
      <c r="HU55" s="323"/>
      <c r="HV55" s="323"/>
      <c r="HW55" s="323"/>
      <c r="HX55" s="323"/>
      <c r="HY55" s="323"/>
      <c r="HZ55" s="323"/>
      <c r="IA55" s="323"/>
      <c r="IB55" s="323"/>
      <c r="IC55" s="323"/>
      <c r="ID55" s="323"/>
      <c r="IE55" s="323"/>
      <c r="IF55" s="323"/>
      <c r="IG55" s="323"/>
      <c r="IH55" s="323"/>
      <c r="II55" s="323"/>
      <c r="IJ55" s="323"/>
      <c r="IK55" s="323"/>
      <c r="IL55" s="323"/>
      <c r="IM55" s="323"/>
      <c r="IN55" s="323"/>
      <c r="IO55" s="323"/>
      <c r="IP55" s="323"/>
      <c r="IQ55" s="323"/>
      <c r="IR55" s="323"/>
      <c r="IS55" s="323"/>
      <c r="IT55" s="323"/>
      <c r="IU55" s="323"/>
      <c r="IV55" s="323"/>
    </row>
    <row r="56" spans="1:256" s="326" customFormat="1">
      <c r="A56" s="323"/>
      <c r="B56" s="320" t="s">
        <v>546</v>
      </c>
      <c r="C56" s="330"/>
      <c r="D56" s="219">
        <f ca="1">Tenant_Renewal_Prop</f>
        <v>0.5</v>
      </c>
      <c r="E56" s="330"/>
      <c r="F56" s="330"/>
      <c r="G56" s="330"/>
      <c r="H56" s="330"/>
      <c r="I56" s="330"/>
      <c r="J56" s="330"/>
      <c r="K56" s="330"/>
      <c r="L56" s="330"/>
      <c r="M56" s="330"/>
      <c r="N56" s="330"/>
      <c r="O56" s="330"/>
      <c r="P56" s="330"/>
      <c r="Q56" s="330"/>
      <c r="R56" s="330"/>
      <c r="S56" s="330"/>
      <c r="T56" s="330"/>
      <c r="U56" s="330"/>
      <c r="V56" s="330"/>
      <c r="W56" s="330"/>
      <c r="X56" s="330"/>
      <c r="Y56" s="330"/>
      <c r="Z56" s="330"/>
      <c r="AA56" s="330"/>
      <c r="AB56" s="330"/>
      <c r="AC56" s="330"/>
      <c r="AD56" s="330"/>
      <c r="AE56" s="330"/>
      <c r="AF56" s="330"/>
      <c r="AG56" s="330"/>
      <c r="AH56" s="330"/>
      <c r="AI56" s="330"/>
      <c r="AJ56" s="330"/>
      <c r="AK56" s="330"/>
      <c r="AL56" s="330"/>
      <c r="AM56" s="330"/>
      <c r="AN56" s="330"/>
      <c r="AO56" s="330"/>
      <c r="AP56" s="330"/>
      <c r="AQ56" s="330"/>
      <c r="AR56" s="330"/>
      <c r="AS56" s="330"/>
      <c r="AT56" s="330"/>
      <c r="AU56" s="330"/>
      <c r="AV56" s="330"/>
      <c r="AW56" s="330"/>
      <c r="AX56" s="330"/>
      <c r="AY56" s="330"/>
      <c r="AZ56" s="330"/>
      <c r="BA56" s="330"/>
      <c r="BB56" s="330"/>
      <c r="BC56" s="330"/>
      <c r="BD56" s="330"/>
      <c r="BE56" s="330"/>
      <c r="BF56" s="330"/>
      <c r="BG56" s="330"/>
      <c r="BH56" s="330"/>
      <c r="BI56" s="330"/>
      <c r="BJ56" s="330"/>
      <c r="BK56" s="330"/>
      <c r="BL56" s="330"/>
      <c r="BM56" s="330"/>
      <c r="BN56" s="330"/>
      <c r="BO56" s="330"/>
      <c r="BP56" s="330"/>
      <c r="BQ56" s="330"/>
      <c r="BR56" s="330"/>
      <c r="BS56" s="330"/>
      <c r="BT56" s="330"/>
      <c r="BU56" s="330"/>
      <c r="BV56" s="330"/>
      <c r="BW56" s="330"/>
      <c r="BX56" s="330"/>
      <c r="BY56" s="330"/>
      <c r="BZ56" s="330"/>
      <c r="CA56" s="330"/>
      <c r="CB56" s="330"/>
      <c r="CC56" s="330"/>
      <c r="CD56" s="330"/>
      <c r="CE56" s="330"/>
      <c r="CF56" s="330"/>
      <c r="CG56" s="330"/>
      <c r="CH56" s="330"/>
      <c r="CI56" s="330"/>
      <c r="CJ56" s="330"/>
      <c r="CK56" s="330"/>
      <c r="CL56" s="330"/>
      <c r="CM56" s="330"/>
      <c r="CN56" s="330"/>
      <c r="CO56" s="330"/>
      <c r="CP56" s="330"/>
      <c r="CQ56" s="330"/>
      <c r="CR56" s="330"/>
      <c r="CS56" s="330"/>
      <c r="CT56" s="330"/>
      <c r="CU56" s="330"/>
      <c r="CV56" s="330"/>
      <c r="CW56" s="330"/>
      <c r="CX56" s="330"/>
      <c r="CY56" s="330"/>
      <c r="CZ56" s="330"/>
      <c r="DA56" s="330"/>
      <c r="DB56" s="330"/>
      <c r="DC56" s="330"/>
      <c r="DD56" s="330"/>
      <c r="DE56" s="330"/>
      <c r="DF56" s="330"/>
      <c r="DG56" s="330"/>
      <c r="DH56" s="330"/>
      <c r="DI56" s="330"/>
      <c r="DJ56" s="330"/>
      <c r="DK56" s="330"/>
      <c r="DL56" s="330"/>
      <c r="DM56" s="330"/>
      <c r="DN56" s="330"/>
      <c r="DO56" s="330"/>
      <c r="DP56" s="330"/>
      <c r="DQ56" s="330"/>
      <c r="DR56" s="330"/>
      <c r="DS56" s="330"/>
      <c r="DT56" s="330"/>
      <c r="DU56" s="330"/>
      <c r="DV56" s="330"/>
      <c r="DW56" s="330"/>
      <c r="DX56" s="330"/>
      <c r="DY56" s="330"/>
      <c r="DZ56" s="330"/>
      <c r="EA56" s="330"/>
      <c r="EB56" s="330"/>
      <c r="EC56" s="330"/>
      <c r="ED56" s="330"/>
      <c r="EE56" s="330"/>
      <c r="EF56" s="330"/>
      <c r="EG56" s="330"/>
      <c r="EH56" s="330"/>
      <c r="EI56" s="330"/>
      <c r="EJ56" s="330"/>
      <c r="EK56" s="330"/>
      <c r="EL56" s="330"/>
      <c r="EM56" s="330"/>
      <c r="EN56" s="330"/>
      <c r="EO56" s="330"/>
      <c r="EP56" s="330"/>
      <c r="EQ56" s="330"/>
      <c r="ER56" s="330"/>
      <c r="ES56" s="330"/>
      <c r="ET56" s="325"/>
      <c r="EU56" s="323"/>
      <c r="EV56" s="323"/>
      <c r="EW56" s="323"/>
      <c r="EX56" s="323"/>
      <c r="EY56" s="323"/>
      <c r="EZ56" s="323"/>
      <c r="FA56" s="323"/>
      <c r="FB56" s="323"/>
      <c r="FC56" s="323"/>
      <c r="FD56" s="323"/>
      <c r="FE56" s="323"/>
      <c r="FF56" s="323"/>
      <c r="FG56" s="323"/>
      <c r="FH56" s="323"/>
      <c r="FI56" s="323"/>
      <c r="FJ56" s="323"/>
      <c r="FK56" s="323"/>
      <c r="FL56" s="323"/>
      <c r="FM56" s="323"/>
      <c r="FN56" s="323"/>
      <c r="FO56" s="323"/>
      <c r="FP56" s="323"/>
      <c r="FQ56" s="323"/>
      <c r="FR56" s="323"/>
      <c r="FS56" s="323"/>
      <c r="FT56" s="323"/>
      <c r="FU56" s="323"/>
      <c r="FV56" s="323"/>
      <c r="FW56" s="323"/>
      <c r="FX56" s="323"/>
      <c r="FY56" s="323"/>
      <c r="FZ56" s="323"/>
      <c r="GA56" s="323"/>
      <c r="GB56" s="323"/>
      <c r="GC56" s="323"/>
      <c r="GD56" s="323"/>
      <c r="GE56" s="323"/>
      <c r="GF56" s="323"/>
      <c r="GG56" s="323"/>
      <c r="GH56" s="323"/>
      <c r="GI56" s="323"/>
      <c r="GJ56" s="323"/>
      <c r="GK56" s="323"/>
      <c r="GL56" s="323"/>
      <c r="GM56" s="323"/>
      <c r="GN56" s="323"/>
      <c r="GO56" s="323"/>
      <c r="GP56" s="323"/>
      <c r="GQ56" s="323"/>
      <c r="GR56" s="323"/>
      <c r="GS56" s="323"/>
      <c r="GT56" s="323"/>
      <c r="GU56" s="323"/>
      <c r="GV56" s="323"/>
      <c r="GW56" s="323"/>
      <c r="GX56" s="323"/>
      <c r="GY56" s="323"/>
      <c r="GZ56" s="323"/>
      <c r="HA56" s="323"/>
      <c r="HB56" s="323"/>
      <c r="HC56" s="323"/>
      <c r="HD56" s="323"/>
      <c r="HE56" s="323"/>
      <c r="HF56" s="323"/>
      <c r="HG56" s="323"/>
      <c r="HH56" s="323"/>
      <c r="HI56" s="323"/>
      <c r="HJ56" s="323"/>
      <c r="HK56" s="323"/>
      <c r="HL56" s="323"/>
      <c r="HM56" s="323"/>
      <c r="HN56" s="323"/>
      <c r="HO56" s="323"/>
      <c r="HP56" s="323"/>
      <c r="HQ56" s="323"/>
      <c r="HR56" s="323"/>
      <c r="HS56" s="323"/>
      <c r="HT56" s="323"/>
      <c r="HU56" s="323"/>
      <c r="HV56" s="323"/>
      <c r="HW56" s="323"/>
      <c r="HX56" s="323"/>
      <c r="HY56" s="323"/>
      <c r="HZ56" s="323"/>
      <c r="IA56" s="323"/>
      <c r="IB56" s="323"/>
      <c r="IC56" s="323"/>
      <c r="ID56" s="323"/>
      <c r="IE56" s="323"/>
      <c r="IF56" s="323"/>
      <c r="IG56" s="323"/>
      <c r="IH56" s="323"/>
      <c r="II56" s="323"/>
      <c r="IJ56" s="323"/>
      <c r="IK56" s="323"/>
      <c r="IL56" s="323"/>
      <c r="IM56" s="323"/>
      <c r="IN56" s="323"/>
      <c r="IO56" s="323"/>
      <c r="IP56" s="323"/>
      <c r="IQ56" s="323"/>
      <c r="IR56" s="323"/>
      <c r="IS56" s="323"/>
      <c r="IT56" s="323"/>
      <c r="IU56" s="323"/>
      <c r="IV56" s="323"/>
    </row>
    <row r="57" spans="1:256" s="326" customFormat="1">
      <c r="A57" s="323"/>
      <c r="B57" s="320" t="s">
        <v>547</v>
      </c>
      <c r="C57" s="330"/>
      <c r="D57" s="227" t="str">
        <f ca="1">IP_Schedule!FD71</f>
        <v>On</v>
      </c>
      <c r="E57" s="330"/>
      <c r="F57" s="330"/>
      <c r="G57" s="330"/>
      <c r="H57" s="330"/>
      <c r="I57" s="330"/>
      <c r="J57" s="330"/>
      <c r="K57" s="330"/>
      <c r="L57" s="330"/>
      <c r="M57" s="330"/>
      <c r="N57" s="330"/>
      <c r="O57" s="330"/>
      <c r="P57" s="330"/>
      <c r="Q57" s="330"/>
      <c r="R57" s="330"/>
      <c r="S57" s="330"/>
      <c r="T57" s="330"/>
      <c r="U57" s="330"/>
      <c r="V57" s="330"/>
      <c r="W57" s="330"/>
      <c r="X57" s="330"/>
      <c r="Y57" s="330"/>
      <c r="Z57" s="330"/>
      <c r="AA57" s="330"/>
      <c r="AB57" s="330"/>
      <c r="AC57" s="330"/>
      <c r="AD57" s="330"/>
      <c r="AE57" s="330"/>
      <c r="AF57" s="330"/>
      <c r="AG57" s="330"/>
      <c r="AH57" s="330"/>
      <c r="AI57" s="330"/>
      <c r="AJ57" s="330"/>
      <c r="AK57" s="330"/>
      <c r="AL57" s="330"/>
      <c r="AM57" s="330"/>
      <c r="AN57" s="330"/>
      <c r="AO57" s="330"/>
      <c r="AP57" s="330"/>
      <c r="AQ57" s="330"/>
      <c r="AR57" s="330"/>
      <c r="AS57" s="330"/>
      <c r="AT57" s="330"/>
      <c r="AU57" s="330"/>
      <c r="AV57" s="330"/>
      <c r="AW57" s="330"/>
      <c r="AX57" s="330"/>
      <c r="AY57" s="330"/>
      <c r="AZ57" s="330"/>
      <c r="BA57" s="330"/>
      <c r="BB57" s="330"/>
      <c r="BC57" s="330"/>
      <c r="BD57" s="330"/>
      <c r="BE57" s="330"/>
      <c r="BF57" s="330"/>
      <c r="BG57" s="330"/>
      <c r="BH57" s="330"/>
      <c r="BI57" s="330"/>
      <c r="BJ57" s="330"/>
      <c r="BK57" s="330"/>
      <c r="BL57" s="330"/>
      <c r="BM57" s="330"/>
      <c r="BN57" s="330"/>
      <c r="BO57" s="330"/>
      <c r="BP57" s="330"/>
      <c r="BQ57" s="330"/>
      <c r="BR57" s="330"/>
      <c r="BS57" s="330"/>
      <c r="BT57" s="330"/>
      <c r="BU57" s="330"/>
      <c r="BV57" s="330"/>
      <c r="BW57" s="330"/>
      <c r="BX57" s="330"/>
      <c r="BY57" s="330"/>
      <c r="BZ57" s="330"/>
      <c r="CA57" s="330"/>
      <c r="CB57" s="330"/>
      <c r="CC57" s="330"/>
      <c r="CD57" s="330"/>
      <c r="CE57" s="330"/>
      <c r="CF57" s="330"/>
      <c r="CG57" s="330"/>
      <c r="CH57" s="330"/>
      <c r="CI57" s="330"/>
      <c r="CJ57" s="330"/>
      <c r="CK57" s="330"/>
      <c r="CL57" s="330"/>
      <c r="CM57" s="330"/>
      <c r="CN57" s="330"/>
      <c r="CO57" s="330"/>
      <c r="CP57" s="330"/>
      <c r="CQ57" s="330"/>
      <c r="CR57" s="330"/>
      <c r="CS57" s="330"/>
      <c r="CT57" s="330"/>
      <c r="CU57" s="330"/>
      <c r="CV57" s="330"/>
      <c r="CW57" s="330"/>
      <c r="CX57" s="330"/>
      <c r="CY57" s="330"/>
      <c r="CZ57" s="330"/>
      <c r="DA57" s="330"/>
      <c r="DB57" s="330"/>
      <c r="DC57" s="330"/>
      <c r="DD57" s="330"/>
      <c r="DE57" s="330"/>
      <c r="DF57" s="330"/>
      <c r="DG57" s="330"/>
      <c r="DH57" s="330"/>
      <c r="DI57" s="330"/>
      <c r="DJ57" s="330"/>
      <c r="DK57" s="330"/>
      <c r="DL57" s="330"/>
      <c r="DM57" s="330"/>
      <c r="DN57" s="330"/>
      <c r="DO57" s="330"/>
      <c r="DP57" s="330"/>
      <c r="DQ57" s="330"/>
      <c r="DR57" s="330"/>
      <c r="DS57" s="330"/>
      <c r="DT57" s="330"/>
      <c r="DU57" s="330"/>
      <c r="DV57" s="330"/>
      <c r="DW57" s="330"/>
      <c r="DX57" s="330"/>
      <c r="DY57" s="330"/>
      <c r="DZ57" s="330"/>
      <c r="EA57" s="330"/>
      <c r="EB57" s="330"/>
      <c r="EC57" s="330"/>
      <c r="ED57" s="330"/>
      <c r="EE57" s="330"/>
      <c r="EF57" s="330"/>
      <c r="EG57" s="330"/>
      <c r="EH57" s="330"/>
      <c r="EI57" s="330"/>
      <c r="EJ57" s="330"/>
      <c r="EK57" s="330"/>
      <c r="EL57" s="330"/>
      <c r="EM57" s="330"/>
      <c r="EN57" s="330"/>
      <c r="EO57" s="330"/>
      <c r="EP57" s="330"/>
      <c r="EQ57" s="330"/>
      <c r="ER57" s="330"/>
      <c r="ES57" s="330"/>
      <c r="ET57" s="325"/>
      <c r="EU57" s="323"/>
      <c r="EV57" s="323"/>
      <c r="EW57" s="323"/>
      <c r="EX57" s="323"/>
      <c r="EY57" s="323"/>
      <c r="EZ57" s="323"/>
      <c r="FA57" s="323"/>
      <c r="FB57" s="323"/>
      <c r="FC57" s="323"/>
      <c r="FD57" s="323"/>
      <c r="FE57" s="323"/>
      <c r="FF57" s="323"/>
      <c r="FG57" s="323"/>
      <c r="FH57" s="323"/>
      <c r="FI57" s="323"/>
      <c r="FJ57" s="323"/>
      <c r="FK57" s="323"/>
      <c r="FL57" s="323"/>
      <c r="FM57" s="323"/>
      <c r="FN57" s="323"/>
      <c r="FO57" s="323"/>
      <c r="FP57" s="323"/>
      <c r="FQ57" s="323"/>
      <c r="FR57" s="323"/>
      <c r="FS57" s="323"/>
      <c r="FT57" s="323"/>
      <c r="FU57" s="323"/>
      <c r="FV57" s="323"/>
      <c r="FW57" s="323"/>
      <c r="FX57" s="323"/>
      <c r="FY57" s="323"/>
      <c r="FZ57" s="323"/>
      <c r="GA57" s="323"/>
      <c r="GB57" s="323"/>
      <c r="GC57" s="323"/>
      <c r="GD57" s="323"/>
      <c r="GE57" s="323"/>
      <c r="GF57" s="323"/>
      <c r="GG57" s="323"/>
      <c r="GH57" s="323"/>
      <c r="GI57" s="323"/>
      <c r="GJ57" s="323"/>
      <c r="GK57" s="323"/>
      <c r="GL57" s="323"/>
      <c r="GM57" s="323"/>
      <c r="GN57" s="323"/>
      <c r="GO57" s="323"/>
      <c r="GP57" s="323"/>
      <c r="GQ57" s="323"/>
      <c r="GR57" s="323"/>
      <c r="GS57" s="323"/>
      <c r="GT57" s="323"/>
      <c r="GU57" s="323"/>
      <c r="GV57" s="323"/>
      <c r="GW57" s="323"/>
      <c r="GX57" s="323"/>
      <c r="GY57" s="323"/>
      <c r="GZ57" s="323"/>
      <c r="HA57" s="323"/>
      <c r="HB57" s="323"/>
      <c r="HC57" s="323"/>
      <c r="HD57" s="323"/>
      <c r="HE57" s="323"/>
      <c r="HF57" s="323"/>
      <c r="HG57" s="323"/>
      <c r="HH57" s="323"/>
      <c r="HI57" s="323"/>
      <c r="HJ57" s="323"/>
      <c r="HK57" s="323"/>
      <c r="HL57" s="323"/>
      <c r="HM57" s="323"/>
      <c r="HN57" s="323"/>
      <c r="HO57" s="323"/>
      <c r="HP57" s="323"/>
      <c r="HQ57" s="323"/>
      <c r="HR57" s="323"/>
      <c r="HS57" s="323"/>
      <c r="HT57" s="323"/>
      <c r="HU57" s="323"/>
      <c r="HV57" s="323"/>
      <c r="HW57" s="323"/>
      <c r="HX57" s="323"/>
      <c r="HY57" s="323"/>
      <c r="HZ57" s="323"/>
      <c r="IA57" s="323"/>
      <c r="IB57" s="323"/>
      <c r="IC57" s="323"/>
      <c r="ID57" s="323"/>
      <c r="IE57" s="323"/>
      <c r="IF57" s="323"/>
      <c r="IG57" s="323"/>
      <c r="IH57" s="323"/>
      <c r="II57" s="323"/>
      <c r="IJ57" s="323"/>
      <c r="IK57" s="323"/>
      <c r="IL57" s="323"/>
      <c r="IM57" s="323"/>
      <c r="IN57" s="323"/>
      <c r="IO57" s="323"/>
      <c r="IP57" s="323"/>
      <c r="IQ57" s="323"/>
      <c r="IR57" s="323"/>
      <c r="IS57" s="323"/>
      <c r="IT57" s="323"/>
      <c r="IU57" s="323"/>
      <c r="IV57" s="323"/>
    </row>
    <row r="58" spans="1:256" s="326" customFormat="1">
      <c r="A58" s="323"/>
      <c r="B58" s="320" t="s">
        <v>548</v>
      </c>
      <c r="C58" s="330"/>
      <c r="D58" s="219" t="str">
        <f ca="1">IP_Schedule!FR71</f>
        <v>Off</v>
      </c>
      <c r="E58" s="330"/>
      <c r="F58" s="330"/>
      <c r="G58" s="330"/>
      <c r="H58" s="330"/>
      <c r="I58" s="330"/>
      <c r="J58" s="330"/>
      <c r="K58" s="330"/>
      <c r="L58" s="330"/>
      <c r="M58" s="330"/>
      <c r="N58" s="330"/>
      <c r="O58" s="330"/>
      <c r="P58" s="330"/>
      <c r="Q58" s="330"/>
      <c r="R58" s="330"/>
      <c r="S58" s="330"/>
      <c r="T58" s="330"/>
      <c r="U58" s="330"/>
      <c r="V58" s="330"/>
      <c r="W58" s="330"/>
      <c r="X58" s="330"/>
      <c r="Y58" s="330"/>
      <c r="Z58" s="330"/>
      <c r="AA58" s="330"/>
      <c r="AB58" s="330"/>
      <c r="AC58" s="330"/>
      <c r="AD58" s="330"/>
      <c r="AE58" s="330"/>
      <c r="AF58" s="330"/>
      <c r="AG58" s="330"/>
      <c r="AH58" s="330"/>
      <c r="AI58" s="330"/>
      <c r="AJ58" s="330"/>
      <c r="AK58" s="330"/>
      <c r="AL58" s="330"/>
      <c r="AM58" s="330"/>
      <c r="AN58" s="330"/>
      <c r="AO58" s="330"/>
      <c r="AP58" s="330"/>
      <c r="AQ58" s="330"/>
      <c r="AR58" s="330"/>
      <c r="AS58" s="330"/>
      <c r="AT58" s="330"/>
      <c r="AU58" s="330"/>
      <c r="AV58" s="330"/>
      <c r="AW58" s="330"/>
      <c r="AX58" s="330"/>
      <c r="AY58" s="330"/>
      <c r="AZ58" s="330"/>
      <c r="BA58" s="330"/>
      <c r="BB58" s="330"/>
      <c r="BC58" s="330"/>
      <c r="BD58" s="330"/>
      <c r="BE58" s="330"/>
      <c r="BF58" s="330"/>
      <c r="BG58" s="330"/>
      <c r="BH58" s="330"/>
      <c r="BI58" s="330"/>
      <c r="BJ58" s="330"/>
      <c r="BK58" s="330"/>
      <c r="BL58" s="330"/>
      <c r="BM58" s="330"/>
      <c r="BN58" s="330"/>
      <c r="BO58" s="330"/>
      <c r="BP58" s="330"/>
      <c r="BQ58" s="330"/>
      <c r="BR58" s="330"/>
      <c r="BS58" s="330"/>
      <c r="BT58" s="330"/>
      <c r="BU58" s="330"/>
      <c r="BV58" s="330"/>
      <c r="BW58" s="330"/>
      <c r="BX58" s="330"/>
      <c r="BY58" s="330"/>
      <c r="BZ58" s="330"/>
      <c r="CA58" s="330"/>
      <c r="CB58" s="330"/>
      <c r="CC58" s="330"/>
      <c r="CD58" s="330"/>
      <c r="CE58" s="330"/>
      <c r="CF58" s="330"/>
      <c r="CG58" s="330"/>
      <c r="CH58" s="330"/>
      <c r="CI58" s="330"/>
      <c r="CJ58" s="330"/>
      <c r="CK58" s="330"/>
      <c r="CL58" s="330"/>
      <c r="CM58" s="330"/>
      <c r="CN58" s="330"/>
      <c r="CO58" s="330"/>
      <c r="CP58" s="330"/>
      <c r="CQ58" s="330"/>
      <c r="CR58" s="330"/>
      <c r="CS58" s="330"/>
      <c r="CT58" s="330"/>
      <c r="CU58" s="330"/>
      <c r="CV58" s="330"/>
      <c r="CW58" s="330"/>
      <c r="CX58" s="330"/>
      <c r="CY58" s="330"/>
      <c r="CZ58" s="330"/>
      <c r="DA58" s="330"/>
      <c r="DB58" s="330"/>
      <c r="DC58" s="330"/>
      <c r="DD58" s="330"/>
      <c r="DE58" s="330"/>
      <c r="DF58" s="330"/>
      <c r="DG58" s="330"/>
      <c r="DH58" s="330"/>
      <c r="DI58" s="330"/>
      <c r="DJ58" s="330"/>
      <c r="DK58" s="330"/>
      <c r="DL58" s="330"/>
      <c r="DM58" s="330"/>
      <c r="DN58" s="330"/>
      <c r="DO58" s="330"/>
      <c r="DP58" s="330"/>
      <c r="DQ58" s="330"/>
      <c r="DR58" s="330"/>
      <c r="DS58" s="330"/>
      <c r="DT58" s="330"/>
      <c r="DU58" s="330"/>
      <c r="DV58" s="330"/>
      <c r="DW58" s="330"/>
      <c r="DX58" s="330"/>
      <c r="DY58" s="330"/>
      <c r="DZ58" s="330"/>
      <c r="EA58" s="330"/>
      <c r="EB58" s="330"/>
      <c r="EC58" s="330"/>
      <c r="ED58" s="330"/>
      <c r="EE58" s="330"/>
      <c r="EF58" s="330"/>
      <c r="EG58" s="330"/>
      <c r="EH58" s="330"/>
      <c r="EI58" s="330"/>
      <c r="EJ58" s="330"/>
      <c r="EK58" s="330"/>
      <c r="EL58" s="330"/>
      <c r="EM58" s="330"/>
      <c r="EN58" s="330"/>
      <c r="EO58" s="330"/>
      <c r="EP58" s="330"/>
      <c r="EQ58" s="330"/>
      <c r="ER58" s="330"/>
      <c r="ES58" s="330"/>
      <c r="ET58" s="325"/>
      <c r="EU58" s="323"/>
      <c r="EV58" s="323"/>
      <c r="EW58" s="323"/>
      <c r="EX58" s="323"/>
      <c r="EY58" s="323"/>
      <c r="EZ58" s="323"/>
      <c r="FA58" s="323"/>
      <c r="FB58" s="323"/>
      <c r="FC58" s="323"/>
      <c r="FD58" s="323"/>
      <c r="FE58" s="323"/>
      <c r="FF58" s="323"/>
      <c r="FG58" s="323"/>
      <c r="FH58" s="323"/>
      <c r="FI58" s="323"/>
      <c r="FJ58" s="323"/>
      <c r="FK58" s="323"/>
      <c r="FL58" s="323"/>
      <c r="FM58" s="323"/>
      <c r="FN58" s="323"/>
      <c r="FO58" s="323"/>
      <c r="FP58" s="323"/>
      <c r="FQ58" s="323"/>
      <c r="FR58" s="323"/>
      <c r="FS58" s="323"/>
      <c r="FT58" s="323"/>
      <c r="FU58" s="323"/>
      <c r="FV58" s="323"/>
      <c r="FW58" s="323"/>
      <c r="FX58" s="323"/>
      <c r="FY58" s="323"/>
      <c r="FZ58" s="323"/>
      <c r="GA58" s="323"/>
      <c r="GB58" s="323"/>
      <c r="GC58" s="323"/>
      <c r="GD58" s="323"/>
      <c r="GE58" s="323"/>
      <c r="GF58" s="323"/>
      <c r="GG58" s="323"/>
      <c r="GH58" s="323"/>
      <c r="GI58" s="323"/>
      <c r="GJ58" s="323"/>
      <c r="GK58" s="323"/>
      <c r="GL58" s="323"/>
      <c r="GM58" s="323"/>
      <c r="GN58" s="323"/>
      <c r="GO58" s="323"/>
      <c r="GP58" s="323"/>
      <c r="GQ58" s="323"/>
      <c r="GR58" s="323"/>
      <c r="GS58" s="323"/>
      <c r="GT58" s="323"/>
      <c r="GU58" s="323"/>
      <c r="GV58" s="323"/>
      <c r="GW58" s="323"/>
      <c r="GX58" s="323"/>
      <c r="GY58" s="323"/>
      <c r="GZ58" s="323"/>
      <c r="HA58" s="323"/>
      <c r="HB58" s="323"/>
      <c r="HC58" s="323"/>
      <c r="HD58" s="323"/>
      <c r="HE58" s="323"/>
      <c r="HF58" s="323"/>
      <c r="HG58" s="323"/>
      <c r="HH58" s="323"/>
      <c r="HI58" s="323"/>
      <c r="HJ58" s="323"/>
      <c r="HK58" s="323"/>
      <c r="HL58" s="323"/>
      <c r="HM58" s="323"/>
      <c r="HN58" s="323"/>
      <c r="HO58" s="323"/>
      <c r="HP58" s="323"/>
      <c r="HQ58" s="323"/>
      <c r="HR58" s="323"/>
      <c r="HS58" s="323"/>
      <c r="HT58" s="323"/>
      <c r="HU58" s="323"/>
      <c r="HV58" s="323"/>
      <c r="HW58" s="323"/>
      <c r="HX58" s="323"/>
      <c r="HY58" s="323"/>
      <c r="HZ58" s="323"/>
      <c r="IA58" s="323"/>
      <c r="IB58" s="323"/>
      <c r="IC58" s="323"/>
      <c r="ID58" s="323"/>
      <c r="IE58" s="323"/>
      <c r="IF58" s="323"/>
      <c r="IG58" s="323"/>
      <c r="IH58" s="323"/>
      <c r="II58" s="323"/>
      <c r="IJ58" s="323"/>
      <c r="IK58" s="323"/>
      <c r="IL58" s="323"/>
      <c r="IM58" s="323"/>
      <c r="IN58" s="323"/>
      <c r="IO58" s="323"/>
      <c r="IP58" s="323"/>
      <c r="IQ58" s="323"/>
      <c r="IR58" s="323"/>
      <c r="IS58" s="323"/>
      <c r="IT58" s="323"/>
      <c r="IU58" s="323"/>
      <c r="IV58" s="323"/>
    </row>
    <row r="59" spans="1:256" s="326" customFormat="1">
      <c r="A59" s="323"/>
      <c r="B59" s="320" t="s">
        <v>549</v>
      </c>
      <c r="C59" s="13"/>
      <c r="D59" s="213"/>
      <c r="E59" s="330"/>
      <c r="F59" s="330"/>
      <c r="G59" s="330"/>
      <c r="H59" s="330"/>
      <c r="I59" s="330"/>
      <c r="J59" s="330"/>
      <c r="K59" s="330"/>
      <c r="L59" s="330"/>
      <c r="M59" s="330"/>
      <c r="N59" s="330"/>
      <c r="O59" s="330"/>
      <c r="P59" s="330"/>
      <c r="Q59" s="330"/>
      <c r="R59" s="330"/>
      <c r="S59" s="330"/>
      <c r="T59" s="330"/>
      <c r="U59" s="330"/>
      <c r="V59" s="330"/>
      <c r="W59" s="330"/>
      <c r="X59" s="330"/>
      <c r="Y59" s="330"/>
      <c r="Z59" s="330"/>
      <c r="AA59" s="330"/>
      <c r="AB59" s="330"/>
      <c r="AC59" s="330"/>
      <c r="AD59" s="330"/>
      <c r="AE59" s="330"/>
      <c r="AF59" s="330"/>
      <c r="AG59" s="330"/>
      <c r="AH59" s="330"/>
      <c r="AI59" s="330"/>
      <c r="AJ59" s="330"/>
      <c r="AK59" s="330"/>
      <c r="AL59" s="330"/>
      <c r="AM59" s="330"/>
      <c r="AN59" s="330"/>
      <c r="AO59" s="330"/>
      <c r="AP59" s="330"/>
      <c r="AQ59" s="330"/>
      <c r="AR59" s="330"/>
      <c r="AS59" s="330"/>
      <c r="AT59" s="330"/>
      <c r="AU59" s="330"/>
      <c r="AV59" s="330"/>
      <c r="AW59" s="330"/>
      <c r="AX59" s="330"/>
      <c r="AY59" s="330"/>
      <c r="AZ59" s="330"/>
      <c r="BA59" s="330"/>
      <c r="BB59" s="330"/>
      <c r="BC59" s="330"/>
      <c r="BD59" s="330"/>
      <c r="BE59" s="330"/>
      <c r="BF59" s="330"/>
      <c r="BG59" s="330"/>
      <c r="BH59" s="330"/>
      <c r="BI59" s="330"/>
      <c r="BJ59" s="330"/>
      <c r="BK59" s="330"/>
      <c r="BL59" s="330"/>
      <c r="BM59" s="330"/>
      <c r="BN59" s="330"/>
      <c r="BO59" s="330"/>
      <c r="BP59" s="330"/>
      <c r="BQ59" s="330"/>
      <c r="BR59" s="330"/>
      <c r="BS59" s="330"/>
      <c r="BT59" s="330"/>
      <c r="BU59" s="330"/>
      <c r="BV59" s="330"/>
      <c r="BW59" s="330"/>
      <c r="BX59" s="330"/>
      <c r="BY59" s="330"/>
      <c r="BZ59" s="330"/>
      <c r="CA59" s="330"/>
      <c r="CB59" s="330"/>
      <c r="CC59" s="330"/>
      <c r="CD59" s="330"/>
      <c r="CE59" s="330"/>
      <c r="CF59" s="330"/>
      <c r="CG59" s="330"/>
      <c r="CH59" s="330"/>
      <c r="CI59" s="330"/>
      <c r="CJ59" s="330"/>
      <c r="CK59" s="330"/>
      <c r="CL59" s="330"/>
      <c r="CM59" s="330"/>
      <c r="CN59" s="330"/>
      <c r="CO59" s="330"/>
      <c r="CP59" s="330"/>
      <c r="CQ59" s="330"/>
      <c r="CR59" s="330"/>
      <c r="CS59" s="330"/>
      <c r="CT59" s="330"/>
      <c r="CU59" s="330"/>
      <c r="CV59" s="330"/>
      <c r="CW59" s="330"/>
      <c r="CX59" s="330"/>
      <c r="CY59" s="330"/>
      <c r="CZ59" s="330"/>
      <c r="DA59" s="330"/>
      <c r="DB59" s="330"/>
      <c r="DC59" s="330"/>
      <c r="DD59" s="330"/>
      <c r="DE59" s="330"/>
      <c r="DF59" s="330"/>
      <c r="DG59" s="330"/>
      <c r="DH59" s="330"/>
      <c r="DI59" s="330"/>
      <c r="DJ59" s="330"/>
      <c r="DK59" s="330"/>
      <c r="DL59" s="330"/>
      <c r="DM59" s="330"/>
      <c r="DN59" s="330"/>
      <c r="DO59" s="330"/>
      <c r="DP59" s="330"/>
      <c r="DQ59" s="330"/>
      <c r="DR59" s="330"/>
      <c r="DS59" s="330"/>
      <c r="DT59" s="330"/>
      <c r="DU59" s="330"/>
      <c r="DV59" s="330"/>
      <c r="DW59" s="330"/>
      <c r="DX59" s="330"/>
      <c r="DY59" s="330"/>
      <c r="DZ59" s="330"/>
      <c r="EA59" s="330"/>
      <c r="EB59" s="330"/>
      <c r="EC59" s="330"/>
      <c r="ED59" s="330"/>
      <c r="EE59" s="330"/>
      <c r="EF59" s="330"/>
      <c r="EG59" s="330"/>
      <c r="EH59" s="330"/>
      <c r="EI59" s="330"/>
      <c r="EJ59" s="330"/>
      <c r="EK59" s="330"/>
      <c r="EL59" s="330"/>
      <c r="EM59" s="330"/>
      <c r="EN59" s="330"/>
      <c r="EO59" s="330"/>
      <c r="EP59" s="330"/>
      <c r="EQ59" s="330"/>
      <c r="ER59" s="330"/>
      <c r="ES59" s="330"/>
      <c r="ET59" s="325"/>
      <c r="EU59" s="323"/>
      <c r="EV59" s="323"/>
      <c r="EW59" s="323"/>
      <c r="EX59" s="323"/>
      <c r="EY59" s="323"/>
      <c r="EZ59" s="323"/>
      <c r="FA59" s="323"/>
      <c r="FB59" s="323"/>
      <c r="FC59" s="323"/>
      <c r="FD59" s="323"/>
      <c r="FE59" s="323"/>
      <c r="FF59" s="323"/>
      <c r="FG59" s="323"/>
      <c r="FH59" s="323"/>
      <c r="FI59" s="323"/>
      <c r="FJ59" s="323"/>
      <c r="FK59" s="323"/>
      <c r="FL59" s="323"/>
      <c r="FM59" s="323"/>
      <c r="FN59" s="323"/>
      <c r="FO59" s="323"/>
      <c r="FP59" s="323"/>
      <c r="FQ59" s="323"/>
      <c r="FR59" s="323"/>
      <c r="FS59" s="323"/>
      <c r="FT59" s="323"/>
      <c r="FU59" s="323"/>
      <c r="FV59" s="323"/>
      <c r="FW59" s="323"/>
      <c r="FX59" s="323"/>
      <c r="FY59" s="323"/>
      <c r="FZ59" s="323"/>
      <c r="GA59" s="323"/>
      <c r="GB59" s="323"/>
      <c r="GC59" s="323"/>
      <c r="GD59" s="323"/>
      <c r="GE59" s="323"/>
      <c r="GF59" s="323"/>
      <c r="GG59" s="323"/>
      <c r="GH59" s="323"/>
      <c r="GI59" s="323"/>
      <c r="GJ59" s="323"/>
      <c r="GK59" s="323"/>
      <c r="GL59" s="323"/>
      <c r="GM59" s="323"/>
      <c r="GN59" s="323"/>
      <c r="GO59" s="323"/>
      <c r="GP59" s="323"/>
      <c r="GQ59" s="323"/>
      <c r="GR59" s="323"/>
      <c r="GS59" s="323"/>
      <c r="GT59" s="323"/>
      <c r="GU59" s="323"/>
      <c r="GV59" s="323"/>
      <c r="GW59" s="323"/>
      <c r="GX59" s="323"/>
      <c r="GY59" s="323"/>
      <c r="GZ59" s="323"/>
      <c r="HA59" s="323"/>
      <c r="HB59" s="323"/>
      <c r="HC59" s="323"/>
      <c r="HD59" s="323"/>
      <c r="HE59" s="323"/>
      <c r="HF59" s="323"/>
      <c r="HG59" s="323"/>
      <c r="HH59" s="323"/>
      <c r="HI59" s="323"/>
      <c r="HJ59" s="323"/>
      <c r="HK59" s="323"/>
      <c r="HL59" s="323"/>
      <c r="HM59" s="323"/>
      <c r="HN59" s="323"/>
      <c r="HO59" s="323"/>
      <c r="HP59" s="323"/>
      <c r="HQ59" s="323"/>
      <c r="HR59" s="323"/>
      <c r="HS59" s="323"/>
      <c r="HT59" s="323"/>
      <c r="HU59" s="323"/>
      <c r="HV59" s="323"/>
      <c r="HW59" s="323"/>
      <c r="HX59" s="323"/>
      <c r="HY59" s="323"/>
      <c r="HZ59" s="323"/>
      <c r="IA59" s="323"/>
      <c r="IB59" s="323"/>
      <c r="IC59" s="323"/>
      <c r="ID59" s="323"/>
      <c r="IE59" s="323"/>
      <c r="IF59" s="323"/>
      <c r="IG59" s="323"/>
      <c r="IH59" s="323"/>
      <c r="II59" s="323"/>
      <c r="IJ59" s="323"/>
      <c r="IK59" s="323"/>
      <c r="IL59" s="323"/>
      <c r="IM59" s="323"/>
      <c r="IN59" s="323"/>
      <c r="IO59" s="323"/>
      <c r="IP59" s="323"/>
      <c r="IQ59" s="323"/>
      <c r="IR59" s="323"/>
      <c r="IS59" s="323"/>
      <c r="IT59" s="323"/>
      <c r="IU59" s="323"/>
      <c r="IV59" s="323"/>
    </row>
    <row r="60" spans="1:256">
      <c r="D60" s="183"/>
    </row>
    <row r="61" spans="1:256" s="319" customFormat="1">
      <c r="A61" s="13">
        <f>MAX($A$1:A60)+1</f>
        <v>3</v>
      </c>
      <c r="B61" s="321" t="s">
        <v>550</v>
      </c>
      <c r="C61" s="15"/>
      <c r="D61" s="322"/>
      <c r="E61" s="358"/>
      <c r="F61" s="358"/>
      <c r="G61" s="358"/>
      <c r="H61" s="358"/>
      <c r="I61" s="358"/>
      <c r="J61" s="358"/>
      <c r="K61" s="358"/>
      <c r="L61" s="358"/>
      <c r="M61" s="358"/>
      <c r="N61" s="358"/>
      <c r="O61" s="358"/>
      <c r="P61" s="358"/>
      <c r="Q61" s="358"/>
      <c r="R61" s="358"/>
      <c r="S61" s="358"/>
      <c r="T61" s="358"/>
      <c r="U61" s="358"/>
      <c r="V61" s="358"/>
      <c r="W61" s="358"/>
      <c r="X61" s="358"/>
      <c r="Y61" s="358"/>
      <c r="Z61" s="358"/>
      <c r="AA61" s="358"/>
      <c r="AB61" s="358"/>
      <c r="AC61" s="358"/>
      <c r="AD61" s="358"/>
      <c r="AE61" s="358"/>
      <c r="AF61" s="358"/>
      <c r="AG61" s="358"/>
      <c r="AH61" s="358"/>
      <c r="AI61" s="358"/>
      <c r="AJ61" s="358"/>
      <c r="AK61" s="358"/>
      <c r="AL61" s="358"/>
      <c r="AM61" s="358"/>
      <c r="AN61" s="358"/>
      <c r="AO61" s="358"/>
      <c r="AP61" s="358"/>
      <c r="AQ61" s="358"/>
      <c r="AR61" s="358"/>
      <c r="AS61" s="358"/>
      <c r="AT61" s="358"/>
      <c r="AU61" s="358"/>
      <c r="AV61" s="358"/>
      <c r="AW61" s="358"/>
      <c r="AX61" s="358"/>
      <c r="AY61" s="358"/>
      <c r="AZ61" s="358"/>
      <c r="BA61" s="358"/>
      <c r="BB61" s="358"/>
      <c r="BC61" s="358"/>
      <c r="BD61" s="358"/>
      <c r="BE61" s="358"/>
      <c r="BF61" s="358"/>
      <c r="BG61" s="358"/>
      <c r="BH61" s="358"/>
      <c r="BI61" s="358"/>
      <c r="BJ61" s="358"/>
      <c r="BK61" s="358"/>
      <c r="BL61" s="358"/>
      <c r="BM61" s="358"/>
      <c r="BN61" s="358"/>
      <c r="BO61" s="358"/>
      <c r="BP61" s="358"/>
      <c r="BQ61" s="358"/>
      <c r="BR61" s="358"/>
      <c r="BS61" s="358"/>
      <c r="BT61" s="358"/>
      <c r="BU61" s="358"/>
      <c r="BV61" s="358"/>
      <c r="BW61" s="358"/>
      <c r="BX61" s="358"/>
      <c r="BY61" s="358"/>
      <c r="BZ61" s="358"/>
      <c r="CA61" s="358"/>
      <c r="CB61" s="358"/>
      <c r="CC61" s="358"/>
      <c r="CD61" s="358"/>
      <c r="CE61" s="358"/>
      <c r="CF61" s="358"/>
      <c r="CG61" s="358"/>
      <c r="CH61" s="358"/>
      <c r="CI61" s="358"/>
      <c r="CJ61" s="358"/>
      <c r="CK61" s="358"/>
      <c r="CL61" s="358"/>
      <c r="CM61" s="358"/>
      <c r="CN61" s="358"/>
      <c r="CO61" s="358"/>
      <c r="CP61" s="358"/>
      <c r="CQ61" s="358"/>
      <c r="CR61" s="358"/>
      <c r="CS61" s="358"/>
      <c r="CT61" s="358"/>
      <c r="CU61" s="358"/>
      <c r="CV61" s="358"/>
      <c r="CW61" s="358"/>
      <c r="CX61" s="358"/>
      <c r="CY61" s="358"/>
      <c r="CZ61" s="358"/>
      <c r="DA61" s="358"/>
      <c r="DB61" s="358"/>
      <c r="DC61" s="358"/>
      <c r="DD61" s="358"/>
      <c r="DE61" s="358"/>
      <c r="DF61" s="358"/>
      <c r="DG61" s="358"/>
      <c r="DH61" s="358"/>
      <c r="DI61" s="358"/>
      <c r="DJ61" s="358"/>
      <c r="DK61" s="358"/>
      <c r="DL61" s="358"/>
      <c r="DM61" s="358"/>
      <c r="DN61" s="358"/>
      <c r="DO61" s="358"/>
      <c r="DP61" s="358"/>
      <c r="DQ61" s="358"/>
      <c r="DR61" s="358"/>
      <c r="DS61" s="358"/>
      <c r="DT61" s="358"/>
      <c r="DU61" s="358"/>
      <c r="DV61" s="358"/>
      <c r="DW61" s="358"/>
      <c r="DX61" s="358"/>
      <c r="DY61" s="358"/>
      <c r="DZ61" s="358"/>
      <c r="EA61" s="358"/>
      <c r="EB61" s="358"/>
      <c r="EC61" s="358"/>
      <c r="ED61" s="358"/>
      <c r="EE61" s="358"/>
      <c r="EF61" s="358"/>
      <c r="EG61" s="358"/>
      <c r="EH61" s="358"/>
      <c r="EI61" s="358"/>
      <c r="EJ61" s="358"/>
      <c r="EK61" s="358"/>
      <c r="EL61" s="358"/>
      <c r="EM61" s="358"/>
      <c r="EN61" s="358"/>
      <c r="EO61" s="358"/>
      <c r="EP61" s="358"/>
      <c r="EQ61" s="358"/>
      <c r="ER61" s="358"/>
      <c r="ES61" s="358"/>
      <c r="ET61" s="13"/>
      <c r="EU61" s="13"/>
      <c r="EV61" s="13"/>
      <c r="EW61" s="13"/>
      <c r="EX61" s="13"/>
      <c r="EY61" s="13"/>
      <c r="EZ61" s="13"/>
      <c r="FA61" s="13"/>
      <c r="FB61" s="13"/>
      <c r="FC61" s="13"/>
      <c r="FD61" s="13"/>
      <c r="FE61" s="13"/>
      <c r="FF61" s="13"/>
      <c r="FG61" s="13"/>
      <c r="FH61" s="13"/>
      <c r="FI61" s="13"/>
      <c r="FJ61" s="13"/>
      <c r="FK61" s="13"/>
      <c r="FL61" s="13"/>
      <c r="FM61" s="13"/>
      <c r="FN61" s="13"/>
      <c r="FO61" s="13"/>
      <c r="FP61" s="13"/>
      <c r="FQ61" s="13"/>
      <c r="FR61" s="13"/>
      <c r="FS61" s="13"/>
      <c r="FT61" s="13"/>
      <c r="FU61" s="13"/>
      <c r="FV61" s="13"/>
      <c r="FW61" s="13"/>
      <c r="FX61" s="13"/>
      <c r="FY61" s="13"/>
      <c r="FZ61" s="13"/>
      <c r="GA61" s="13"/>
      <c r="GB61" s="13"/>
      <c r="GC61" s="13"/>
      <c r="GD61" s="13"/>
      <c r="GE61" s="13"/>
      <c r="GF61" s="13"/>
      <c r="GG61" s="13"/>
      <c r="GH61" s="13"/>
      <c r="GI61" s="13"/>
      <c r="GJ61" s="13"/>
      <c r="GK61" s="13"/>
      <c r="GL61" s="13"/>
      <c r="GM61" s="13"/>
      <c r="GN61" s="13"/>
      <c r="GO61" s="13"/>
      <c r="GP61" s="13"/>
      <c r="GQ61" s="13"/>
      <c r="GR61" s="13"/>
      <c r="GS61" s="13"/>
      <c r="GT61" s="13"/>
      <c r="GU61" s="13"/>
      <c r="GV61" s="13"/>
      <c r="GW61" s="13"/>
      <c r="GX61" s="13"/>
      <c r="GY61" s="13"/>
      <c r="GZ61" s="13"/>
      <c r="HA61" s="13"/>
      <c r="HB61" s="13"/>
      <c r="HC61" s="13"/>
      <c r="HD61" s="13"/>
      <c r="HE61" s="13"/>
      <c r="HF61" s="13"/>
      <c r="HG61" s="13"/>
      <c r="HH61" s="13"/>
      <c r="HI61" s="13"/>
      <c r="HJ61" s="13"/>
      <c r="HK61" s="13"/>
      <c r="HL61" s="13"/>
      <c r="HM61" s="13"/>
      <c r="HN61" s="13"/>
      <c r="HO61" s="13"/>
      <c r="HP61" s="13"/>
      <c r="HQ61" s="13"/>
      <c r="HR61" s="13"/>
      <c r="HS61" s="13"/>
      <c r="HT61" s="13"/>
      <c r="HU61" s="13"/>
      <c r="HV61" s="13"/>
      <c r="HW61" s="13"/>
      <c r="HX61" s="13"/>
      <c r="HY61" s="13"/>
      <c r="HZ61" s="13"/>
      <c r="IA61" s="13"/>
      <c r="IB61" s="13"/>
      <c r="IC61" s="13"/>
      <c r="ID61" s="13"/>
      <c r="IE61" s="13"/>
      <c r="IF61" s="13"/>
      <c r="IG61" s="13"/>
      <c r="IH61" s="13"/>
      <c r="II61" s="13"/>
      <c r="IJ61" s="13"/>
      <c r="IK61" s="13"/>
      <c r="IL61" s="13"/>
      <c r="IM61" s="13"/>
      <c r="IN61" s="13"/>
      <c r="IO61" s="13"/>
      <c r="IP61" s="13"/>
      <c r="IQ61" s="13"/>
      <c r="IR61" s="13"/>
      <c r="IS61" s="13"/>
      <c r="IT61" s="13"/>
      <c r="IU61" s="13"/>
      <c r="IV61" s="13"/>
    </row>
    <row r="62" spans="1:256" outlineLevel="1">
      <c r="D62" s="183"/>
    </row>
    <row r="63" spans="1:256" outlineLevel="1">
      <c r="B63" s="331" t="s">
        <v>551</v>
      </c>
      <c r="D63" s="472">
        <f>Model_Start</f>
        <v>44378</v>
      </c>
      <c r="E63" s="473">
        <f>EOMONTH(Model_Start,0)</f>
        <v>44408</v>
      </c>
      <c r="F63" s="473">
        <f t="shared" ref="F63:AK63" si="45">EOMONTH(E63,1)</f>
        <v>44439</v>
      </c>
      <c r="G63" s="473">
        <f t="shared" si="45"/>
        <v>44469</v>
      </c>
      <c r="H63" s="473">
        <f t="shared" si="45"/>
        <v>44500</v>
      </c>
      <c r="I63" s="473">
        <f t="shared" si="45"/>
        <v>44530</v>
      </c>
      <c r="J63" s="473">
        <f t="shared" si="45"/>
        <v>44561</v>
      </c>
      <c r="K63" s="473">
        <f t="shared" si="45"/>
        <v>44592</v>
      </c>
      <c r="L63" s="473">
        <f t="shared" si="45"/>
        <v>44620</v>
      </c>
      <c r="M63" s="473">
        <f t="shared" si="45"/>
        <v>44651</v>
      </c>
      <c r="N63" s="473">
        <f t="shared" si="45"/>
        <v>44681</v>
      </c>
      <c r="O63" s="473">
        <f t="shared" si="45"/>
        <v>44712</v>
      </c>
      <c r="P63" s="473">
        <f t="shared" si="45"/>
        <v>44742</v>
      </c>
      <c r="Q63" s="473">
        <f t="shared" si="45"/>
        <v>44773</v>
      </c>
      <c r="R63" s="473">
        <f t="shared" si="45"/>
        <v>44804</v>
      </c>
      <c r="S63" s="473">
        <f t="shared" si="45"/>
        <v>44834</v>
      </c>
      <c r="T63" s="473">
        <f t="shared" si="45"/>
        <v>44865</v>
      </c>
      <c r="U63" s="473">
        <f t="shared" si="45"/>
        <v>44895</v>
      </c>
      <c r="V63" s="473">
        <f t="shared" si="45"/>
        <v>44926</v>
      </c>
      <c r="W63" s="473">
        <f t="shared" si="45"/>
        <v>44957</v>
      </c>
      <c r="X63" s="473">
        <f t="shared" si="45"/>
        <v>44985</v>
      </c>
      <c r="Y63" s="473">
        <f t="shared" si="45"/>
        <v>45016</v>
      </c>
      <c r="Z63" s="473">
        <f t="shared" si="45"/>
        <v>45046</v>
      </c>
      <c r="AA63" s="473">
        <f t="shared" si="45"/>
        <v>45077</v>
      </c>
      <c r="AB63" s="473">
        <f t="shared" si="45"/>
        <v>45107</v>
      </c>
      <c r="AC63" s="473">
        <f t="shared" si="45"/>
        <v>45138</v>
      </c>
      <c r="AD63" s="473">
        <f t="shared" si="45"/>
        <v>45169</v>
      </c>
      <c r="AE63" s="473">
        <f t="shared" si="45"/>
        <v>45199</v>
      </c>
      <c r="AF63" s="473">
        <f t="shared" si="45"/>
        <v>45230</v>
      </c>
      <c r="AG63" s="473">
        <f t="shared" si="45"/>
        <v>45260</v>
      </c>
      <c r="AH63" s="473">
        <f t="shared" si="45"/>
        <v>45291</v>
      </c>
      <c r="AI63" s="473">
        <f t="shared" si="45"/>
        <v>45322</v>
      </c>
      <c r="AJ63" s="473">
        <f t="shared" si="45"/>
        <v>45351</v>
      </c>
      <c r="AK63" s="473">
        <f t="shared" si="45"/>
        <v>45382</v>
      </c>
      <c r="AL63" s="473">
        <f t="shared" ref="AL63:BQ63" si="46">EOMONTH(AK63,1)</f>
        <v>45412</v>
      </c>
      <c r="AM63" s="473">
        <f t="shared" si="46"/>
        <v>45443</v>
      </c>
      <c r="AN63" s="473">
        <f t="shared" si="46"/>
        <v>45473</v>
      </c>
      <c r="AO63" s="473">
        <f t="shared" si="46"/>
        <v>45504</v>
      </c>
      <c r="AP63" s="473">
        <f t="shared" si="46"/>
        <v>45535</v>
      </c>
      <c r="AQ63" s="473">
        <f t="shared" si="46"/>
        <v>45565</v>
      </c>
      <c r="AR63" s="473">
        <f t="shared" si="46"/>
        <v>45596</v>
      </c>
      <c r="AS63" s="473">
        <f t="shared" si="46"/>
        <v>45626</v>
      </c>
      <c r="AT63" s="473">
        <f t="shared" si="46"/>
        <v>45657</v>
      </c>
      <c r="AU63" s="473">
        <f t="shared" si="46"/>
        <v>45688</v>
      </c>
      <c r="AV63" s="473">
        <f t="shared" si="46"/>
        <v>45716</v>
      </c>
      <c r="AW63" s="473">
        <f t="shared" si="46"/>
        <v>45747</v>
      </c>
      <c r="AX63" s="473">
        <f t="shared" si="46"/>
        <v>45777</v>
      </c>
      <c r="AY63" s="473">
        <f t="shared" si="46"/>
        <v>45808</v>
      </c>
      <c r="AZ63" s="473">
        <f t="shared" si="46"/>
        <v>45838</v>
      </c>
      <c r="BA63" s="473">
        <f t="shared" si="46"/>
        <v>45869</v>
      </c>
      <c r="BB63" s="473">
        <f t="shared" si="46"/>
        <v>45900</v>
      </c>
      <c r="BC63" s="473">
        <f t="shared" si="46"/>
        <v>45930</v>
      </c>
      <c r="BD63" s="473">
        <f t="shared" si="46"/>
        <v>45961</v>
      </c>
      <c r="BE63" s="473">
        <f t="shared" si="46"/>
        <v>45991</v>
      </c>
      <c r="BF63" s="473">
        <f t="shared" si="46"/>
        <v>46022</v>
      </c>
      <c r="BG63" s="473">
        <f t="shared" si="46"/>
        <v>46053</v>
      </c>
      <c r="BH63" s="473">
        <f t="shared" si="46"/>
        <v>46081</v>
      </c>
      <c r="BI63" s="473">
        <f t="shared" si="46"/>
        <v>46112</v>
      </c>
      <c r="BJ63" s="473">
        <f t="shared" si="46"/>
        <v>46142</v>
      </c>
      <c r="BK63" s="473">
        <f t="shared" si="46"/>
        <v>46173</v>
      </c>
      <c r="BL63" s="473">
        <f t="shared" si="46"/>
        <v>46203</v>
      </c>
      <c r="BM63" s="473">
        <f t="shared" si="46"/>
        <v>46234</v>
      </c>
      <c r="BN63" s="473">
        <f t="shared" si="46"/>
        <v>46265</v>
      </c>
      <c r="BO63" s="473">
        <f t="shared" si="46"/>
        <v>46295</v>
      </c>
      <c r="BP63" s="473">
        <f t="shared" si="46"/>
        <v>46326</v>
      </c>
      <c r="BQ63" s="473">
        <f t="shared" si="46"/>
        <v>46356</v>
      </c>
      <c r="BR63" s="473">
        <f t="shared" ref="BR63:CW63" si="47">EOMONTH(BQ63,1)</f>
        <v>46387</v>
      </c>
      <c r="BS63" s="473">
        <f t="shared" si="47"/>
        <v>46418</v>
      </c>
      <c r="BT63" s="473">
        <f t="shared" si="47"/>
        <v>46446</v>
      </c>
      <c r="BU63" s="473">
        <f t="shared" si="47"/>
        <v>46477</v>
      </c>
      <c r="BV63" s="473">
        <f t="shared" si="47"/>
        <v>46507</v>
      </c>
      <c r="BW63" s="473">
        <f t="shared" si="47"/>
        <v>46538</v>
      </c>
      <c r="BX63" s="473">
        <f t="shared" si="47"/>
        <v>46568</v>
      </c>
      <c r="BY63" s="473">
        <f t="shared" si="47"/>
        <v>46599</v>
      </c>
      <c r="BZ63" s="473">
        <f t="shared" si="47"/>
        <v>46630</v>
      </c>
      <c r="CA63" s="473">
        <f t="shared" si="47"/>
        <v>46660</v>
      </c>
      <c r="CB63" s="473">
        <f t="shared" si="47"/>
        <v>46691</v>
      </c>
      <c r="CC63" s="473">
        <f t="shared" si="47"/>
        <v>46721</v>
      </c>
      <c r="CD63" s="473">
        <f t="shared" si="47"/>
        <v>46752</v>
      </c>
      <c r="CE63" s="473">
        <f t="shared" si="47"/>
        <v>46783</v>
      </c>
      <c r="CF63" s="473">
        <f t="shared" si="47"/>
        <v>46812</v>
      </c>
      <c r="CG63" s="473">
        <f t="shared" si="47"/>
        <v>46843</v>
      </c>
      <c r="CH63" s="473">
        <f t="shared" si="47"/>
        <v>46873</v>
      </c>
      <c r="CI63" s="473">
        <f t="shared" si="47"/>
        <v>46904</v>
      </c>
      <c r="CJ63" s="473">
        <f t="shared" si="47"/>
        <v>46934</v>
      </c>
      <c r="CK63" s="473">
        <f t="shared" si="47"/>
        <v>46965</v>
      </c>
      <c r="CL63" s="473">
        <f t="shared" si="47"/>
        <v>46996</v>
      </c>
      <c r="CM63" s="473">
        <f t="shared" si="47"/>
        <v>47026</v>
      </c>
      <c r="CN63" s="473">
        <f t="shared" si="47"/>
        <v>47057</v>
      </c>
      <c r="CO63" s="473">
        <f t="shared" si="47"/>
        <v>47087</v>
      </c>
      <c r="CP63" s="473">
        <f t="shared" si="47"/>
        <v>47118</v>
      </c>
      <c r="CQ63" s="473">
        <f t="shared" si="47"/>
        <v>47149</v>
      </c>
      <c r="CR63" s="473">
        <f t="shared" si="47"/>
        <v>47177</v>
      </c>
      <c r="CS63" s="473">
        <f t="shared" si="47"/>
        <v>47208</v>
      </c>
      <c r="CT63" s="473">
        <f t="shared" si="47"/>
        <v>47238</v>
      </c>
      <c r="CU63" s="473">
        <f t="shared" si="47"/>
        <v>47269</v>
      </c>
      <c r="CV63" s="473">
        <f t="shared" si="47"/>
        <v>47299</v>
      </c>
      <c r="CW63" s="473">
        <f t="shared" si="47"/>
        <v>47330</v>
      </c>
      <c r="CX63" s="473">
        <f t="shared" ref="CX63:EC63" si="48">EOMONTH(CW63,1)</f>
        <v>47361</v>
      </c>
      <c r="CY63" s="473">
        <f t="shared" si="48"/>
        <v>47391</v>
      </c>
      <c r="CZ63" s="473">
        <f t="shared" si="48"/>
        <v>47422</v>
      </c>
      <c r="DA63" s="473">
        <f t="shared" si="48"/>
        <v>47452</v>
      </c>
      <c r="DB63" s="473">
        <f t="shared" si="48"/>
        <v>47483</v>
      </c>
      <c r="DC63" s="473">
        <f t="shared" si="48"/>
        <v>47514</v>
      </c>
      <c r="DD63" s="473">
        <f t="shared" si="48"/>
        <v>47542</v>
      </c>
      <c r="DE63" s="473">
        <f t="shared" si="48"/>
        <v>47573</v>
      </c>
      <c r="DF63" s="473">
        <f t="shared" si="48"/>
        <v>47603</v>
      </c>
      <c r="DG63" s="473">
        <f t="shared" si="48"/>
        <v>47634</v>
      </c>
      <c r="DH63" s="473">
        <f t="shared" si="48"/>
        <v>47664</v>
      </c>
      <c r="DI63" s="473">
        <f t="shared" si="48"/>
        <v>47695</v>
      </c>
      <c r="DJ63" s="473">
        <f t="shared" si="48"/>
        <v>47726</v>
      </c>
      <c r="DK63" s="473">
        <f t="shared" si="48"/>
        <v>47756</v>
      </c>
      <c r="DL63" s="473">
        <f t="shared" si="48"/>
        <v>47787</v>
      </c>
      <c r="DM63" s="473">
        <f t="shared" si="48"/>
        <v>47817</v>
      </c>
      <c r="DN63" s="473">
        <f t="shared" si="48"/>
        <v>47848</v>
      </c>
      <c r="DO63" s="473">
        <f t="shared" si="48"/>
        <v>47879</v>
      </c>
      <c r="DP63" s="473">
        <f t="shared" si="48"/>
        <v>47907</v>
      </c>
      <c r="DQ63" s="473">
        <f t="shared" si="48"/>
        <v>47938</v>
      </c>
      <c r="DR63" s="473">
        <f t="shared" si="48"/>
        <v>47968</v>
      </c>
      <c r="DS63" s="473">
        <f t="shared" si="48"/>
        <v>47999</v>
      </c>
      <c r="DT63" s="473">
        <f t="shared" si="48"/>
        <v>48029</v>
      </c>
      <c r="DU63" s="473">
        <f t="shared" si="48"/>
        <v>48060</v>
      </c>
      <c r="DV63" s="473">
        <f t="shared" si="48"/>
        <v>48091</v>
      </c>
      <c r="DW63" s="473">
        <f t="shared" si="48"/>
        <v>48121</v>
      </c>
      <c r="DX63" s="473">
        <f t="shared" si="48"/>
        <v>48152</v>
      </c>
      <c r="DY63" s="473">
        <f t="shared" si="48"/>
        <v>48182</v>
      </c>
      <c r="DZ63" s="473">
        <f t="shared" si="48"/>
        <v>48213</v>
      </c>
      <c r="EA63" s="473">
        <f t="shared" si="48"/>
        <v>48244</v>
      </c>
      <c r="EB63" s="473">
        <f t="shared" si="48"/>
        <v>48273</v>
      </c>
      <c r="EC63" s="473">
        <f t="shared" si="48"/>
        <v>48304</v>
      </c>
      <c r="ED63" s="473">
        <f t="shared" ref="ED63:ES63" si="49">EOMONTH(EC63,1)</f>
        <v>48334</v>
      </c>
      <c r="EE63" s="473">
        <f t="shared" si="49"/>
        <v>48365</v>
      </c>
      <c r="EF63" s="473">
        <f t="shared" si="49"/>
        <v>48395</v>
      </c>
      <c r="EG63" s="473">
        <f t="shared" si="49"/>
        <v>48426</v>
      </c>
      <c r="EH63" s="473">
        <f t="shared" si="49"/>
        <v>48457</v>
      </c>
      <c r="EI63" s="473">
        <f t="shared" si="49"/>
        <v>48487</v>
      </c>
      <c r="EJ63" s="473">
        <f t="shared" si="49"/>
        <v>48518</v>
      </c>
      <c r="EK63" s="473">
        <f t="shared" si="49"/>
        <v>48548</v>
      </c>
      <c r="EL63" s="473">
        <f t="shared" si="49"/>
        <v>48579</v>
      </c>
      <c r="EM63" s="473">
        <f t="shared" si="49"/>
        <v>48610</v>
      </c>
      <c r="EN63" s="473">
        <f t="shared" si="49"/>
        <v>48638</v>
      </c>
      <c r="EO63" s="473">
        <f t="shared" si="49"/>
        <v>48669</v>
      </c>
      <c r="EP63" s="473">
        <f t="shared" si="49"/>
        <v>48699</v>
      </c>
      <c r="EQ63" s="473">
        <f t="shared" si="49"/>
        <v>48730</v>
      </c>
      <c r="ER63" s="473">
        <f t="shared" si="49"/>
        <v>48760</v>
      </c>
      <c r="ES63" s="473">
        <f t="shared" si="49"/>
        <v>48791</v>
      </c>
    </row>
    <row r="64" spans="1:256" outlineLevel="1">
      <c r="B64" s="331" t="s">
        <v>552</v>
      </c>
      <c r="D64" s="1529"/>
      <c r="E64" s="474">
        <f>D64+1</f>
        <v>1</v>
      </c>
      <c r="F64" s="474">
        <f>E64+1</f>
        <v>2</v>
      </c>
      <c r="G64" s="474">
        <f t="shared" ref="G64:BR64" si="50">F64+1</f>
        <v>3</v>
      </c>
      <c r="H64" s="474">
        <f t="shared" si="50"/>
        <v>4</v>
      </c>
      <c r="I64" s="474">
        <f t="shared" si="50"/>
        <v>5</v>
      </c>
      <c r="J64" s="474">
        <f t="shared" si="50"/>
        <v>6</v>
      </c>
      <c r="K64" s="474">
        <f t="shared" si="50"/>
        <v>7</v>
      </c>
      <c r="L64" s="474">
        <f t="shared" si="50"/>
        <v>8</v>
      </c>
      <c r="M64" s="474">
        <f t="shared" si="50"/>
        <v>9</v>
      </c>
      <c r="N64" s="474">
        <f t="shared" si="50"/>
        <v>10</v>
      </c>
      <c r="O64" s="474">
        <f t="shared" si="50"/>
        <v>11</v>
      </c>
      <c r="P64" s="474">
        <f t="shared" si="50"/>
        <v>12</v>
      </c>
      <c r="Q64" s="474">
        <f t="shared" si="50"/>
        <v>13</v>
      </c>
      <c r="R64" s="474">
        <f t="shared" si="50"/>
        <v>14</v>
      </c>
      <c r="S64" s="474">
        <f t="shared" si="50"/>
        <v>15</v>
      </c>
      <c r="T64" s="474">
        <f t="shared" si="50"/>
        <v>16</v>
      </c>
      <c r="U64" s="474">
        <f t="shared" si="50"/>
        <v>17</v>
      </c>
      <c r="V64" s="474">
        <f t="shared" si="50"/>
        <v>18</v>
      </c>
      <c r="W64" s="474">
        <f t="shared" si="50"/>
        <v>19</v>
      </c>
      <c r="X64" s="474">
        <f t="shared" si="50"/>
        <v>20</v>
      </c>
      <c r="Y64" s="474">
        <f t="shared" si="50"/>
        <v>21</v>
      </c>
      <c r="Z64" s="474">
        <f t="shared" si="50"/>
        <v>22</v>
      </c>
      <c r="AA64" s="474">
        <f t="shared" si="50"/>
        <v>23</v>
      </c>
      <c r="AB64" s="474">
        <f t="shared" si="50"/>
        <v>24</v>
      </c>
      <c r="AC64" s="474">
        <f t="shared" si="50"/>
        <v>25</v>
      </c>
      <c r="AD64" s="474">
        <f t="shared" si="50"/>
        <v>26</v>
      </c>
      <c r="AE64" s="474">
        <f t="shared" si="50"/>
        <v>27</v>
      </c>
      <c r="AF64" s="474">
        <f t="shared" si="50"/>
        <v>28</v>
      </c>
      <c r="AG64" s="474">
        <f t="shared" si="50"/>
        <v>29</v>
      </c>
      <c r="AH64" s="474">
        <f t="shared" si="50"/>
        <v>30</v>
      </c>
      <c r="AI64" s="474">
        <f t="shared" si="50"/>
        <v>31</v>
      </c>
      <c r="AJ64" s="474">
        <f t="shared" si="50"/>
        <v>32</v>
      </c>
      <c r="AK64" s="474">
        <f t="shared" si="50"/>
        <v>33</v>
      </c>
      <c r="AL64" s="474">
        <f t="shared" si="50"/>
        <v>34</v>
      </c>
      <c r="AM64" s="474">
        <f t="shared" si="50"/>
        <v>35</v>
      </c>
      <c r="AN64" s="474">
        <f t="shared" si="50"/>
        <v>36</v>
      </c>
      <c r="AO64" s="474">
        <f t="shared" si="50"/>
        <v>37</v>
      </c>
      <c r="AP64" s="474">
        <f t="shared" si="50"/>
        <v>38</v>
      </c>
      <c r="AQ64" s="474">
        <f t="shared" si="50"/>
        <v>39</v>
      </c>
      <c r="AR64" s="474">
        <f t="shared" si="50"/>
        <v>40</v>
      </c>
      <c r="AS64" s="474">
        <f t="shared" si="50"/>
        <v>41</v>
      </c>
      <c r="AT64" s="474">
        <f t="shared" si="50"/>
        <v>42</v>
      </c>
      <c r="AU64" s="474">
        <f t="shared" si="50"/>
        <v>43</v>
      </c>
      <c r="AV64" s="474">
        <f t="shared" si="50"/>
        <v>44</v>
      </c>
      <c r="AW64" s="474">
        <f t="shared" si="50"/>
        <v>45</v>
      </c>
      <c r="AX64" s="474">
        <f t="shared" si="50"/>
        <v>46</v>
      </c>
      <c r="AY64" s="474">
        <f t="shared" si="50"/>
        <v>47</v>
      </c>
      <c r="AZ64" s="474">
        <f t="shared" si="50"/>
        <v>48</v>
      </c>
      <c r="BA64" s="474">
        <f t="shared" si="50"/>
        <v>49</v>
      </c>
      <c r="BB64" s="474">
        <f t="shared" si="50"/>
        <v>50</v>
      </c>
      <c r="BC64" s="474">
        <f t="shared" si="50"/>
        <v>51</v>
      </c>
      <c r="BD64" s="474">
        <f t="shared" si="50"/>
        <v>52</v>
      </c>
      <c r="BE64" s="474">
        <f t="shared" si="50"/>
        <v>53</v>
      </c>
      <c r="BF64" s="474">
        <f t="shared" si="50"/>
        <v>54</v>
      </c>
      <c r="BG64" s="474">
        <f t="shared" si="50"/>
        <v>55</v>
      </c>
      <c r="BH64" s="474">
        <f t="shared" si="50"/>
        <v>56</v>
      </c>
      <c r="BI64" s="474">
        <f t="shared" si="50"/>
        <v>57</v>
      </c>
      <c r="BJ64" s="474">
        <f t="shared" si="50"/>
        <v>58</v>
      </c>
      <c r="BK64" s="474">
        <f t="shared" si="50"/>
        <v>59</v>
      </c>
      <c r="BL64" s="474">
        <f t="shared" si="50"/>
        <v>60</v>
      </c>
      <c r="BM64" s="474">
        <f t="shared" si="50"/>
        <v>61</v>
      </c>
      <c r="BN64" s="474">
        <f t="shared" si="50"/>
        <v>62</v>
      </c>
      <c r="BO64" s="474">
        <f t="shared" si="50"/>
        <v>63</v>
      </c>
      <c r="BP64" s="474">
        <f t="shared" si="50"/>
        <v>64</v>
      </c>
      <c r="BQ64" s="474">
        <f t="shared" si="50"/>
        <v>65</v>
      </c>
      <c r="BR64" s="474">
        <f t="shared" si="50"/>
        <v>66</v>
      </c>
      <c r="BS64" s="474">
        <f t="shared" ref="BS64:ED64" si="51">BR64+1</f>
        <v>67</v>
      </c>
      <c r="BT64" s="474">
        <f t="shared" si="51"/>
        <v>68</v>
      </c>
      <c r="BU64" s="474">
        <f t="shared" si="51"/>
        <v>69</v>
      </c>
      <c r="BV64" s="474">
        <f t="shared" si="51"/>
        <v>70</v>
      </c>
      <c r="BW64" s="474">
        <f t="shared" si="51"/>
        <v>71</v>
      </c>
      <c r="BX64" s="474">
        <f t="shared" si="51"/>
        <v>72</v>
      </c>
      <c r="BY64" s="474">
        <f t="shared" si="51"/>
        <v>73</v>
      </c>
      <c r="BZ64" s="474">
        <f t="shared" si="51"/>
        <v>74</v>
      </c>
      <c r="CA64" s="474">
        <f t="shared" si="51"/>
        <v>75</v>
      </c>
      <c r="CB64" s="474">
        <f t="shared" si="51"/>
        <v>76</v>
      </c>
      <c r="CC64" s="474">
        <f t="shared" si="51"/>
        <v>77</v>
      </c>
      <c r="CD64" s="474">
        <f t="shared" si="51"/>
        <v>78</v>
      </c>
      <c r="CE64" s="474">
        <f t="shared" si="51"/>
        <v>79</v>
      </c>
      <c r="CF64" s="474">
        <f t="shared" si="51"/>
        <v>80</v>
      </c>
      <c r="CG64" s="474">
        <f t="shared" si="51"/>
        <v>81</v>
      </c>
      <c r="CH64" s="474">
        <f t="shared" si="51"/>
        <v>82</v>
      </c>
      <c r="CI64" s="474">
        <f t="shared" si="51"/>
        <v>83</v>
      </c>
      <c r="CJ64" s="474">
        <f t="shared" si="51"/>
        <v>84</v>
      </c>
      <c r="CK64" s="474">
        <f t="shared" si="51"/>
        <v>85</v>
      </c>
      <c r="CL64" s="474">
        <f t="shared" si="51"/>
        <v>86</v>
      </c>
      <c r="CM64" s="474">
        <f t="shared" si="51"/>
        <v>87</v>
      </c>
      <c r="CN64" s="474">
        <f t="shared" si="51"/>
        <v>88</v>
      </c>
      <c r="CO64" s="474">
        <f t="shared" si="51"/>
        <v>89</v>
      </c>
      <c r="CP64" s="474">
        <f t="shared" si="51"/>
        <v>90</v>
      </c>
      <c r="CQ64" s="474">
        <f t="shared" si="51"/>
        <v>91</v>
      </c>
      <c r="CR64" s="474">
        <f t="shared" si="51"/>
        <v>92</v>
      </c>
      <c r="CS64" s="474">
        <f t="shared" si="51"/>
        <v>93</v>
      </c>
      <c r="CT64" s="474">
        <f t="shared" si="51"/>
        <v>94</v>
      </c>
      <c r="CU64" s="474">
        <f t="shared" si="51"/>
        <v>95</v>
      </c>
      <c r="CV64" s="474">
        <f t="shared" si="51"/>
        <v>96</v>
      </c>
      <c r="CW64" s="474">
        <f t="shared" si="51"/>
        <v>97</v>
      </c>
      <c r="CX64" s="474">
        <f t="shared" si="51"/>
        <v>98</v>
      </c>
      <c r="CY64" s="474">
        <f t="shared" si="51"/>
        <v>99</v>
      </c>
      <c r="CZ64" s="474">
        <f t="shared" si="51"/>
        <v>100</v>
      </c>
      <c r="DA64" s="474">
        <f t="shared" si="51"/>
        <v>101</v>
      </c>
      <c r="DB64" s="474">
        <f t="shared" si="51"/>
        <v>102</v>
      </c>
      <c r="DC64" s="474">
        <f t="shared" si="51"/>
        <v>103</v>
      </c>
      <c r="DD64" s="474">
        <f t="shared" si="51"/>
        <v>104</v>
      </c>
      <c r="DE64" s="474">
        <f t="shared" si="51"/>
        <v>105</v>
      </c>
      <c r="DF64" s="474">
        <f t="shared" si="51"/>
        <v>106</v>
      </c>
      <c r="DG64" s="474">
        <f t="shared" si="51"/>
        <v>107</v>
      </c>
      <c r="DH64" s="474">
        <f t="shared" si="51"/>
        <v>108</v>
      </c>
      <c r="DI64" s="474">
        <f t="shared" si="51"/>
        <v>109</v>
      </c>
      <c r="DJ64" s="474">
        <f t="shared" si="51"/>
        <v>110</v>
      </c>
      <c r="DK64" s="474">
        <f t="shared" si="51"/>
        <v>111</v>
      </c>
      <c r="DL64" s="474">
        <f t="shared" si="51"/>
        <v>112</v>
      </c>
      <c r="DM64" s="474">
        <f t="shared" si="51"/>
        <v>113</v>
      </c>
      <c r="DN64" s="474">
        <f t="shared" si="51"/>
        <v>114</v>
      </c>
      <c r="DO64" s="474">
        <f t="shared" si="51"/>
        <v>115</v>
      </c>
      <c r="DP64" s="474">
        <f t="shared" si="51"/>
        <v>116</v>
      </c>
      <c r="DQ64" s="474">
        <f t="shared" si="51"/>
        <v>117</v>
      </c>
      <c r="DR64" s="474">
        <f t="shared" si="51"/>
        <v>118</v>
      </c>
      <c r="DS64" s="474">
        <f t="shared" si="51"/>
        <v>119</v>
      </c>
      <c r="DT64" s="474">
        <f t="shared" si="51"/>
        <v>120</v>
      </c>
      <c r="DU64" s="474">
        <f t="shared" si="51"/>
        <v>121</v>
      </c>
      <c r="DV64" s="474">
        <f t="shared" si="51"/>
        <v>122</v>
      </c>
      <c r="DW64" s="474">
        <f t="shared" si="51"/>
        <v>123</v>
      </c>
      <c r="DX64" s="474">
        <f t="shared" si="51"/>
        <v>124</v>
      </c>
      <c r="DY64" s="474">
        <f t="shared" si="51"/>
        <v>125</v>
      </c>
      <c r="DZ64" s="474">
        <f t="shared" si="51"/>
        <v>126</v>
      </c>
      <c r="EA64" s="474">
        <f t="shared" si="51"/>
        <v>127</v>
      </c>
      <c r="EB64" s="474">
        <f t="shared" si="51"/>
        <v>128</v>
      </c>
      <c r="EC64" s="474">
        <f t="shared" si="51"/>
        <v>129</v>
      </c>
      <c r="ED64" s="474">
        <f t="shared" si="51"/>
        <v>130</v>
      </c>
      <c r="EE64" s="474">
        <f t="shared" ref="EE64:ES64" si="52">ED64+1</f>
        <v>131</v>
      </c>
      <c r="EF64" s="474">
        <f t="shared" si="52"/>
        <v>132</v>
      </c>
      <c r="EG64" s="474">
        <f t="shared" si="52"/>
        <v>133</v>
      </c>
      <c r="EH64" s="474">
        <f t="shared" si="52"/>
        <v>134</v>
      </c>
      <c r="EI64" s="474">
        <f t="shared" si="52"/>
        <v>135</v>
      </c>
      <c r="EJ64" s="474">
        <f t="shared" si="52"/>
        <v>136</v>
      </c>
      <c r="EK64" s="474">
        <f t="shared" si="52"/>
        <v>137</v>
      </c>
      <c r="EL64" s="474">
        <f t="shared" si="52"/>
        <v>138</v>
      </c>
      <c r="EM64" s="474">
        <f t="shared" si="52"/>
        <v>139</v>
      </c>
      <c r="EN64" s="474">
        <f t="shared" si="52"/>
        <v>140</v>
      </c>
      <c r="EO64" s="474">
        <f t="shared" si="52"/>
        <v>141</v>
      </c>
      <c r="EP64" s="474">
        <f t="shared" si="52"/>
        <v>142</v>
      </c>
      <c r="EQ64" s="474">
        <f t="shared" si="52"/>
        <v>143</v>
      </c>
      <c r="ER64" s="474">
        <f t="shared" si="52"/>
        <v>144</v>
      </c>
      <c r="ES64" s="474">
        <f t="shared" si="52"/>
        <v>145</v>
      </c>
    </row>
    <row r="65" spans="1:256" outlineLevel="1">
      <c r="B65" s="331" t="s">
        <v>553</v>
      </c>
      <c r="D65" s="183"/>
      <c r="E65" s="330">
        <f t="shared" ref="E65:AJ65" si="53">IF(MOD(E64,12)=1,1,0)</f>
        <v>1</v>
      </c>
      <c r="F65" s="330">
        <f t="shared" si="53"/>
        <v>0</v>
      </c>
      <c r="G65" s="330">
        <f t="shared" si="53"/>
        <v>0</v>
      </c>
      <c r="H65" s="330">
        <f t="shared" si="53"/>
        <v>0</v>
      </c>
      <c r="I65" s="330">
        <f t="shared" si="53"/>
        <v>0</v>
      </c>
      <c r="J65" s="330">
        <f t="shared" si="53"/>
        <v>0</v>
      </c>
      <c r="K65" s="330">
        <f t="shared" si="53"/>
        <v>0</v>
      </c>
      <c r="L65" s="330">
        <f t="shared" si="53"/>
        <v>0</v>
      </c>
      <c r="M65" s="330">
        <f t="shared" si="53"/>
        <v>0</v>
      </c>
      <c r="N65" s="330">
        <f t="shared" si="53"/>
        <v>0</v>
      </c>
      <c r="O65" s="330">
        <f t="shared" si="53"/>
        <v>0</v>
      </c>
      <c r="P65" s="330">
        <f t="shared" si="53"/>
        <v>0</v>
      </c>
      <c r="Q65" s="330">
        <f t="shared" si="53"/>
        <v>1</v>
      </c>
      <c r="R65" s="330">
        <f t="shared" si="53"/>
        <v>0</v>
      </c>
      <c r="S65" s="330">
        <f t="shared" si="53"/>
        <v>0</v>
      </c>
      <c r="T65" s="330">
        <f t="shared" si="53"/>
        <v>0</v>
      </c>
      <c r="U65" s="330">
        <f t="shared" si="53"/>
        <v>0</v>
      </c>
      <c r="V65" s="330">
        <f t="shared" si="53"/>
        <v>0</v>
      </c>
      <c r="W65" s="330">
        <f t="shared" si="53"/>
        <v>0</v>
      </c>
      <c r="X65" s="330">
        <f t="shared" si="53"/>
        <v>0</v>
      </c>
      <c r="Y65" s="330">
        <f t="shared" si="53"/>
        <v>0</v>
      </c>
      <c r="Z65" s="330">
        <f t="shared" si="53"/>
        <v>0</v>
      </c>
      <c r="AA65" s="330">
        <f t="shared" si="53"/>
        <v>0</v>
      </c>
      <c r="AB65" s="330">
        <f t="shared" si="53"/>
        <v>0</v>
      </c>
      <c r="AC65" s="330">
        <f t="shared" si="53"/>
        <v>1</v>
      </c>
      <c r="AD65" s="330">
        <f t="shared" si="53"/>
        <v>0</v>
      </c>
      <c r="AE65" s="330">
        <f t="shared" si="53"/>
        <v>0</v>
      </c>
      <c r="AF65" s="330">
        <f t="shared" si="53"/>
        <v>0</v>
      </c>
      <c r="AG65" s="330">
        <f t="shared" si="53"/>
        <v>0</v>
      </c>
      <c r="AH65" s="330">
        <f t="shared" si="53"/>
        <v>0</v>
      </c>
      <c r="AI65" s="330">
        <f t="shared" si="53"/>
        <v>0</v>
      </c>
      <c r="AJ65" s="330">
        <f t="shared" si="53"/>
        <v>0</v>
      </c>
      <c r="AK65" s="330">
        <f t="shared" ref="AK65:BP65" si="54">IF(MOD(AK64,12)=1,1,0)</f>
        <v>0</v>
      </c>
      <c r="AL65" s="330">
        <f t="shared" si="54"/>
        <v>0</v>
      </c>
      <c r="AM65" s="330">
        <f t="shared" si="54"/>
        <v>0</v>
      </c>
      <c r="AN65" s="330">
        <f t="shared" si="54"/>
        <v>0</v>
      </c>
      <c r="AO65" s="330">
        <f t="shared" si="54"/>
        <v>1</v>
      </c>
      <c r="AP65" s="330">
        <f t="shared" si="54"/>
        <v>0</v>
      </c>
      <c r="AQ65" s="330">
        <f t="shared" si="54"/>
        <v>0</v>
      </c>
      <c r="AR65" s="330">
        <f t="shared" si="54"/>
        <v>0</v>
      </c>
      <c r="AS65" s="330">
        <f t="shared" si="54"/>
        <v>0</v>
      </c>
      <c r="AT65" s="330">
        <f t="shared" si="54"/>
        <v>0</v>
      </c>
      <c r="AU65" s="330">
        <f t="shared" si="54"/>
        <v>0</v>
      </c>
      <c r="AV65" s="330">
        <f t="shared" si="54"/>
        <v>0</v>
      </c>
      <c r="AW65" s="330">
        <f t="shared" si="54"/>
        <v>0</v>
      </c>
      <c r="AX65" s="330">
        <f t="shared" si="54"/>
        <v>0</v>
      </c>
      <c r="AY65" s="330">
        <f t="shared" si="54"/>
        <v>0</v>
      </c>
      <c r="AZ65" s="330">
        <f t="shared" si="54"/>
        <v>0</v>
      </c>
      <c r="BA65" s="330">
        <f t="shared" si="54"/>
        <v>1</v>
      </c>
      <c r="BB65" s="330">
        <f t="shared" si="54"/>
        <v>0</v>
      </c>
      <c r="BC65" s="330">
        <f t="shared" si="54"/>
        <v>0</v>
      </c>
      <c r="BD65" s="330">
        <f t="shared" si="54"/>
        <v>0</v>
      </c>
      <c r="BE65" s="330">
        <f t="shared" si="54"/>
        <v>0</v>
      </c>
      <c r="BF65" s="330">
        <f t="shared" si="54"/>
        <v>0</v>
      </c>
      <c r="BG65" s="330">
        <f t="shared" si="54"/>
        <v>0</v>
      </c>
      <c r="BH65" s="330">
        <f t="shared" si="54"/>
        <v>0</v>
      </c>
      <c r="BI65" s="330">
        <f t="shared" si="54"/>
        <v>0</v>
      </c>
      <c r="BJ65" s="330">
        <f t="shared" si="54"/>
        <v>0</v>
      </c>
      <c r="BK65" s="330">
        <f t="shared" si="54"/>
        <v>0</v>
      </c>
      <c r="BL65" s="330">
        <f t="shared" si="54"/>
        <v>0</v>
      </c>
      <c r="BM65" s="330">
        <f t="shared" si="54"/>
        <v>1</v>
      </c>
      <c r="BN65" s="330">
        <f t="shared" si="54"/>
        <v>0</v>
      </c>
      <c r="BO65" s="330">
        <f t="shared" si="54"/>
        <v>0</v>
      </c>
      <c r="BP65" s="330">
        <f t="shared" si="54"/>
        <v>0</v>
      </c>
      <c r="BQ65" s="330">
        <f t="shared" ref="BQ65:CV65" si="55">IF(MOD(BQ64,12)=1,1,0)</f>
        <v>0</v>
      </c>
      <c r="BR65" s="330">
        <f t="shared" si="55"/>
        <v>0</v>
      </c>
      <c r="BS65" s="330">
        <f t="shared" si="55"/>
        <v>0</v>
      </c>
      <c r="BT65" s="330">
        <f t="shared" si="55"/>
        <v>0</v>
      </c>
      <c r="BU65" s="330">
        <f t="shared" si="55"/>
        <v>0</v>
      </c>
      <c r="BV65" s="330">
        <f t="shared" si="55"/>
        <v>0</v>
      </c>
      <c r="BW65" s="330">
        <f t="shared" si="55"/>
        <v>0</v>
      </c>
      <c r="BX65" s="330">
        <f t="shared" si="55"/>
        <v>0</v>
      </c>
      <c r="BY65" s="330">
        <f t="shared" si="55"/>
        <v>1</v>
      </c>
      <c r="BZ65" s="330">
        <f t="shared" si="55"/>
        <v>0</v>
      </c>
      <c r="CA65" s="330">
        <f t="shared" si="55"/>
        <v>0</v>
      </c>
      <c r="CB65" s="330">
        <f t="shared" si="55"/>
        <v>0</v>
      </c>
      <c r="CC65" s="330">
        <f t="shared" si="55"/>
        <v>0</v>
      </c>
      <c r="CD65" s="330">
        <f t="shared" si="55"/>
        <v>0</v>
      </c>
      <c r="CE65" s="330">
        <f t="shared" si="55"/>
        <v>0</v>
      </c>
      <c r="CF65" s="330">
        <f t="shared" si="55"/>
        <v>0</v>
      </c>
      <c r="CG65" s="330">
        <f t="shared" si="55"/>
        <v>0</v>
      </c>
      <c r="CH65" s="330">
        <f t="shared" si="55"/>
        <v>0</v>
      </c>
      <c r="CI65" s="330">
        <f t="shared" si="55"/>
        <v>0</v>
      </c>
      <c r="CJ65" s="330">
        <f t="shared" si="55"/>
        <v>0</v>
      </c>
      <c r="CK65" s="330">
        <f t="shared" si="55"/>
        <v>1</v>
      </c>
      <c r="CL65" s="330">
        <f t="shared" si="55"/>
        <v>0</v>
      </c>
      <c r="CM65" s="330">
        <f t="shared" si="55"/>
        <v>0</v>
      </c>
      <c r="CN65" s="330">
        <f t="shared" si="55"/>
        <v>0</v>
      </c>
      <c r="CO65" s="330">
        <f t="shared" si="55"/>
        <v>0</v>
      </c>
      <c r="CP65" s="330">
        <f t="shared" si="55"/>
        <v>0</v>
      </c>
      <c r="CQ65" s="330">
        <f t="shared" si="55"/>
        <v>0</v>
      </c>
      <c r="CR65" s="330">
        <f t="shared" si="55"/>
        <v>0</v>
      </c>
      <c r="CS65" s="330">
        <f t="shared" si="55"/>
        <v>0</v>
      </c>
      <c r="CT65" s="330">
        <f t="shared" si="55"/>
        <v>0</v>
      </c>
      <c r="CU65" s="330">
        <f t="shared" si="55"/>
        <v>0</v>
      </c>
      <c r="CV65" s="330">
        <f t="shared" si="55"/>
        <v>0</v>
      </c>
      <c r="CW65" s="330">
        <f t="shared" ref="CW65:DU65" si="56">IF(MOD(CW64,12)=1,1,0)</f>
        <v>1</v>
      </c>
      <c r="CX65" s="330">
        <f t="shared" si="56"/>
        <v>0</v>
      </c>
      <c r="CY65" s="330">
        <f t="shared" si="56"/>
        <v>0</v>
      </c>
      <c r="CZ65" s="330">
        <f t="shared" si="56"/>
        <v>0</v>
      </c>
      <c r="DA65" s="330">
        <f t="shared" si="56"/>
        <v>0</v>
      </c>
      <c r="DB65" s="330">
        <f t="shared" si="56"/>
        <v>0</v>
      </c>
      <c r="DC65" s="330">
        <f t="shared" si="56"/>
        <v>0</v>
      </c>
      <c r="DD65" s="330">
        <f t="shared" si="56"/>
        <v>0</v>
      </c>
      <c r="DE65" s="330">
        <f t="shared" si="56"/>
        <v>0</v>
      </c>
      <c r="DF65" s="330">
        <f t="shared" si="56"/>
        <v>0</v>
      </c>
      <c r="DG65" s="330">
        <f t="shared" si="56"/>
        <v>0</v>
      </c>
      <c r="DH65" s="330">
        <f t="shared" si="56"/>
        <v>0</v>
      </c>
      <c r="DI65" s="330">
        <f t="shared" si="56"/>
        <v>1</v>
      </c>
      <c r="DJ65" s="330">
        <f t="shared" si="56"/>
        <v>0</v>
      </c>
      <c r="DK65" s="330">
        <f t="shared" si="56"/>
        <v>0</v>
      </c>
      <c r="DL65" s="330">
        <f t="shared" si="56"/>
        <v>0</v>
      </c>
      <c r="DM65" s="330">
        <f t="shared" si="56"/>
        <v>0</v>
      </c>
      <c r="DN65" s="330">
        <f t="shared" si="56"/>
        <v>0</v>
      </c>
      <c r="DO65" s="330">
        <f t="shared" si="56"/>
        <v>0</v>
      </c>
      <c r="DP65" s="330">
        <f t="shared" si="56"/>
        <v>0</v>
      </c>
      <c r="DQ65" s="330">
        <f t="shared" si="56"/>
        <v>0</v>
      </c>
      <c r="DR65" s="330">
        <f t="shared" si="56"/>
        <v>0</v>
      </c>
      <c r="DS65" s="330">
        <f t="shared" si="56"/>
        <v>0</v>
      </c>
      <c r="DT65" s="330">
        <f t="shared" si="56"/>
        <v>0</v>
      </c>
      <c r="DU65" s="330">
        <f t="shared" si="56"/>
        <v>1</v>
      </c>
      <c r="DV65" s="330">
        <f t="shared" ref="DV65:ES65" si="57">IF(MOD(DV64,12)=1,1,0)</f>
        <v>0</v>
      </c>
      <c r="DW65" s="330">
        <f t="shared" si="57"/>
        <v>0</v>
      </c>
      <c r="DX65" s="330">
        <f t="shared" si="57"/>
        <v>0</v>
      </c>
      <c r="DY65" s="330">
        <f t="shared" si="57"/>
        <v>0</v>
      </c>
      <c r="DZ65" s="330">
        <f t="shared" si="57"/>
        <v>0</v>
      </c>
      <c r="EA65" s="330">
        <f t="shared" si="57"/>
        <v>0</v>
      </c>
      <c r="EB65" s="330">
        <f t="shared" si="57"/>
        <v>0</v>
      </c>
      <c r="EC65" s="330">
        <f t="shared" si="57"/>
        <v>0</v>
      </c>
      <c r="ED65" s="330">
        <f t="shared" si="57"/>
        <v>0</v>
      </c>
      <c r="EE65" s="330">
        <f t="shared" si="57"/>
        <v>0</v>
      </c>
      <c r="EF65" s="330">
        <f t="shared" si="57"/>
        <v>0</v>
      </c>
      <c r="EG65" s="330">
        <f t="shared" si="57"/>
        <v>1</v>
      </c>
      <c r="EH65" s="330">
        <f t="shared" si="57"/>
        <v>0</v>
      </c>
      <c r="EI65" s="330">
        <f t="shared" si="57"/>
        <v>0</v>
      </c>
      <c r="EJ65" s="330">
        <f t="shared" si="57"/>
        <v>0</v>
      </c>
      <c r="EK65" s="330">
        <f t="shared" si="57"/>
        <v>0</v>
      </c>
      <c r="EL65" s="330">
        <f t="shared" si="57"/>
        <v>0</v>
      </c>
      <c r="EM65" s="330">
        <f t="shared" si="57"/>
        <v>0</v>
      </c>
      <c r="EN65" s="330">
        <f t="shared" si="57"/>
        <v>0</v>
      </c>
      <c r="EO65" s="330">
        <f t="shared" si="57"/>
        <v>0</v>
      </c>
      <c r="EP65" s="330">
        <f t="shared" si="57"/>
        <v>0</v>
      </c>
      <c r="EQ65" s="330">
        <f t="shared" si="57"/>
        <v>0</v>
      </c>
      <c r="ER65" s="330">
        <f t="shared" si="57"/>
        <v>0</v>
      </c>
      <c r="ES65" s="330">
        <f t="shared" si="57"/>
        <v>1</v>
      </c>
    </row>
    <row r="66" spans="1:256" outlineLevel="1">
      <c r="B66" s="331" t="s">
        <v>554</v>
      </c>
      <c r="D66" s="183"/>
      <c r="E66" s="475">
        <f>SUM($E$65:E65)</f>
        <v>1</v>
      </c>
      <c r="F66" s="475">
        <f>SUM($E$65:F65)</f>
        <v>1</v>
      </c>
      <c r="G66" s="475">
        <f>SUM($E$65:G65)</f>
        <v>1</v>
      </c>
      <c r="H66" s="475">
        <f>SUM($E$65:H65)</f>
        <v>1</v>
      </c>
      <c r="I66" s="475">
        <f>SUM($E$65:I65)</f>
        <v>1</v>
      </c>
      <c r="J66" s="475">
        <f>SUM($E$65:J65)</f>
        <v>1</v>
      </c>
      <c r="K66" s="475">
        <f>SUM($E$65:K65)</f>
        <v>1</v>
      </c>
      <c r="L66" s="475">
        <f>SUM($E$65:L65)</f>
        <v>1</v>
      </c>
      <c r="M66" s="475">
        <f>SUM($E$65:M65)</f>
        <v>1</v>
      </c>
      <c r="N66" s="475">
        <f>SUM($E$65:N65)</f>
        <v>1</v>
      </c>
      <c r="O66" s="475">
        <f>SUM($E$65:O65)</f>
        <v>1</v>
      </c>
      <c r="P66" s="475">
        <f>SUM($E$65:P65)</f>
        <v>1</v>
      </c>
      <c r="Q66" s="475">
        <f>SUM($E$65:Q65)</f>
        <v>2</v>
      </c>
      <c r="R66" s="475">
        <f>SUM($E$65:R65)</f>
        <v>2</v>
      </c>
      <c r="S66" s="475">
        <f>SUM($E$65:S65)</f>
        <v>2</v>
      </c>
      <c r="T66" s="475">
        <f>SUM($E$65:T65)</f>
        <v>2</v>
      </c>
      <c r="U66" s="475">
        <f>SUM($E$65:U65)</f>
        <v>2</v>
      </c>
      <c r="V66" s="475">
        <f>SUM($E$65:V65)</f>
        <v>2</v>
      </c>
      <c r="W66" s="475">
        <f>SUM($E$65:W65)</f>
        <v>2</v>
      </c>
      <c r="X66" s="475">
        <f>SUM($E$65:X65)</f>
        <v>2</v>
      </c>
      <c r="Y66" s="475">
        <f>SUM($E$65:Y65)</f>
        <v>2</v>
      </c>
      <c r="Z66" s="475">
        <f>SUM($E$65:Z65)</f>
        <v>2</v>
      </c>
      <c r="AA66" s="475">
        <f>SUM($E$65:AA65)</f>
        <v>2</v>
      </c>
      <c r="AB66" s="475">
        <f>SUM($E$65:AB65)</f>
        <v>2</v>
      </c>
      <c r="AC66" s="475">
        <f>SUM($E$65:AC65)</f>
        <v>3</v>
      </c>
      <c r="AD66" s="475">
        <f>SUM($E$65:AD65)</f>
        <v>3</v>
      </c>
      <c r="AE66" s="475">
        <f>SUM($E$65:AE65)</f>
        <v>3</v>
      </c>
      <c r="AF66" s="475">
        <f>SUM($E$65:AF65)</f>
        <v>3</v>
      </c>
      <c r="AG66" s="475">
        <f>SUM($E$65:AG65)</f>
        <v>3</v>
      </c>
      <c r="AH66" s="475">
        <f>SUM($E$65:AH65)</f>
        <v>3</v>
      </c>
      <c r="AI66" s="475">
        <f>SUM($E$65:AI65)</f>
        <v>3</v>
      </c>
      <c r="AJ66" s="475">
        <f>SUM($E$65:AJ65)</f>
        <v>3</v>
      </c>
      <c r="AK66" s="475">
        <f>SUM($E$65:AK65)</f>
        <v>3</v>
      </c>
      <c r="AL66" s="475">
        <f>SUM($E$65:AL65)</f>
        <v>3</v>
      </c>
      <c r="AM66" s="475">
        <f>SUM($E$65:AM65)</f>
        <v>3</v>
      </c>
      <c r="AN66" s="475">
        <f>SUM($E$65:AN65)</f>
        <v>3</v>
      </c>
      <c r="AO66" s="475">
        <f>SUM($E$65:AO65)</f>
        <v>4</v>
      </c>
      <c r="AP66" s="475">
        <f>SUM($E$65:AP65)</f>
        <v>4</v>
      </c>
      <c r="AQ66" s="475">
        <f>SUM($E$65:AQ65)</f>
        <v>4</v>
      </c>
      <c r="AR66" s="475">
        <f>SUM($E$65:AR65)</f>
        <v>4</v>
      </c>
      <c r="AS66" s="475">
        <f>SUM($E$65:AS65)</f>
        <v>4</v>
      </c>
      <c r="AT66" s="475">
        <f>SUM($E$65:AT65)</f>
        <v>4</v>
      </c>
      <c r="AU66" s="475">
        <f>SUM($E$65:AU65)</f>
        <v>4</v>
      </c>
      <c r="AV66" s="475">
        <f>SUM($E$65:AV65)</f>
        <v>4</v>
      </c>
      <c r="AW66" s="475">
        <f>SUM($E$65:AW65)</f>
        <v>4</v>
      </c>
      <c r="AX66" s="475">
        <f>SUM($E$65:AX65)</f>
        <v>4</v>
      </c>
      <c r="AY66" s="475">
        <f>SUM($E$65:AY65)</f>
        <v>4</v>
      </c>
      <c r="AZ66" s="475">
        <f>SUM($E$65:AZ65)</f>
        <v>4</v>
      </c>
      <c r="BA66" s="475">
        <f>SUM($E$65:BA65)</f>
        <v>5</v>
      </c>
      <c r="BB66" s="475">
        <f>SUM($E$65:BB65)</f>
        <v>5</v>
      </c>
      <c r="BC66" s="475">
        <f>SUM($E$65:BC65)</f>
        <v>5</v>
      </c>
      <c r="BD66" s="475">
        <f>SUM($E$65:BD65)</f>
        <v>5</v>
      </c>
      <c r="BE66" s="475">
        <f>SUM($E$65:BE65)</f>
        <v>5</v>
      </c>
      <c r="BF66" s="475">
        <f>SUM($E$65:BF65)</f>
        <v>5</v>
      </c>
      <c r="BG66" s="475">
        <f>SUM($E$65:BG65)</f>
        <v>5</v>
      </c>
      <c r="BH66" s="475">
        <f>SUM($E$65:BH65)</f>
        <v>5</v>
      </c>
      <c r="BI66" s="475">
        <f>SUM($E$65:BI65)</f>
        <v>5</v>
      </c>
      <c r="BJ66" s="475">
        <f>SUM($E$65:BJ65)</f>
        <v>5</v>
      </c>
      <c r="BK66" s="475">
        <f>SUM($E$65:BK65)</f>
        <v>5</v>
      </c>
      <c r="BL66" s="475">
        <f>SUM($E$65:BL65)</f>
        <v>5</v>
      </c>
      <c r="BM66" s="475">
        <f>SUM($E$65:BM65)</f>
        <v>6</v>
      </c>
      <c r="BN66" s="475">
        <f>SUM($E$65:BN65)</f>
        <v>6</v>
      </c>
      <c r="BO66" s="475">
        <f>SUM($E$65:BO65)</f>
        <v>6</v>
      </c>
      <c r="BP66" s="475">
        <f>SUM($E$65:BP65)</f>
        <v>6</v>
      </c>
      <c r="BQ66" s="475">
        <f>SUM($E$65:BQ65)</f>
        <v>6</v>
      </c>
      <c r="BR66" s="475">
        <f>SUM($E$65:BR65)</f>
        <v>6</v>
      </c>
      <c r="BS66" s="475">
        <f>SUM($E$65:BS65)</f>
        <v>6</v>
      </c>
      <c r="BT66" s="475">
        <f>SUM($E$65:BT65)</f>
        <v>6</v>
      </c>
      <c r="BU66" s="475">
        <f>SUM($E$65:BU65)</f>
        <v>6</v>
      </c>
      <c r="BV66" s="475">
        <f>SUM($E$65:BV65)</f>
        <v>6</v>
      </c>
      <c r="BW66" s="475">
        <f>SUM($E$65:BW65)</f>
        <v>6</v>
      </c>
      <c r="BX66" s="475">
        <f>SUM($E$65:BX65)</f>
        <v>6</v>
      </c>
      <c r="BY66" s="475">
        <f>SUM($E$65:BY65)</f>
        <v>7</v>
      </c>
      <c r="BZ66" s="475">
        <f>SUM($E$65:BZ65)</f>
        <v>7</v>
      </c>
      <c r="CA66" s="475">
        <f>SUM($E$65:CA65)</f>
        <v>7</v>
      </c>
      <c r="CB66" s="475">
        <f>SUM($E$65:CB65)</f>
        <v>7</v>
      </c>
      <c r="CC66" s="475">
        <f>SUM($E$65:CC65)</f>
        <v>7</v>
      </c>
      <c r="CD66" s="475">
        <f>SUM($E$65:CD65)</f>
        <v>7</v>
      </c>
      <c r="CE66" s="475">
        <f>SUM($E$65:CE65)</f>
        <v>7</v>
      </c>
      <c r="CF66" s="475">
        <f>SUM($E$65:CF65)</f>
        <v>7</v>
      </c>
      <c r="CG66" s="475">
        <f>SUM($E$65:CG65)</f>
        <v>7</v>
      </c>
      <c r="CH66" s="475">
        <f>SUM($E$65:CH65)</f>
        <v>7</v>
      </c>
      <c r="CI66" s="475">
        <f>SUM($E$65:CI65)</f>
        <v>7</v>
      </c>
      <c r="CJ66" s="475">
        <f>SUM($E$65:CJ65)</f>
        <v>7</v>
      </c>
      <c r="CK66" s="475">
        <f>SUM($E$65:CK65)</f>
        <v>8</v>
      </c>
      <c r="CL66" s="475">
        <f>SUM($E$65:CL65)</f>
        <v>8</v>
      </c>
      <c r="CM66" s="475">
        <f>SUM($E$65:CM65)</f>
        <v>8</v>
      </c>
      <c r="CN66" s="475">
        <f>SUM($E$65:CN65)</f>
        <v>8</v>
      </c>
      <c r="CO66" s="475">
        <f>SUM($E$65:CO65)</f>
        <v>8</v>
      </c>
      <c r="CP66" s="475">
        <f>SUM($E$65:CP65)</f>
        <v>8</v>
      </c>
      <c r="CQ66" s="475">
        <f>SUM($E$65:CQ65)</f>
        <v>8</v>
      </c>
      <c r="CR66" s="475">
        <f>SUM($E$65:CR65)</f>
        <v>8</v>
      </c>
      <c r="CS66" s="475">
        <f>SUM($E$65:CS65)</f>
        <v>8</v>
      </c>
      <c r="CT66" s="475">
        <f>SUM($E$65:CT65)</f>
        <v>8</v>
      </c>
      <c r="CU66" s="475">
        <f>SUM($E$65:CU65)</f>
        <v>8</v>
      </c>
      <c r="CV66" s="475">
        <f>SUM($E$65:CV65)</f>
        <v>8</v>
      </c>
      <c r="CW66" s="475">
        <f>SUM($E$65:CW65)</f>
        <v>9</v>
      </c>
      <c r="CX66" s="475">
        <f>SUM($E$65:CX65)</f>
        <v>9</v>
      </c>
      <c r="CY66" s="475">
        <f>SUM($E$65:CY65)</f>
        <v>9</v>
      </c>
      <c r="CZ66" s="475">
        <f>SUM($E$65:CZ65)</f>
        <v>9</v>
      </c>
      <c r="DA66" s="475">
        <f>SUM($E$65:DA65)</f>
        <v>9</v>
      </c>
      <c r="DB66" s="475">
        <f>SUM($E$65:DB65)</f>
        <v>9</v>
      </c>
      <c r="DC66" s="475">
        <f>SUM($E$65:DC65)</f>
        <v>9</v>
      </c>
      <c r="DD66" s="475">
        <f>SUM($E$65:DD65)</f>
        <v>9</v>
      </c>
      <c r="DE66" s="475">
        <f>SUM($E$65:DE65)</f>
        <v>9</v>
      </c>
      <c r="DF66" s="475">
        <f>SUM($E$65:DF65)</f>
        <v>9</v>
      </c>
      <c r="DG66" s="475">
        <f>SUM($E$65:DG65)</f>
        <v>9</v>
      </c>
      <c r="DH66" s="475">
        <f>SUM($E$65:DH65)</f>
        <v>9</v>
      </c>
      <c r="DI66" s="475">
        <f>SUM($E$65:DI65)</f>
        <v>10</v>
      </c>
      <c r="DJ66" s="475">
        <f>SUM($E$65:DJ65)</f>
        <v>10</v>
      </c>
      <c r="DK66" s="475">
        <f>SUM($E$65:DK65)</f>
        <v>10</v>
      </c>
      <c r="DL66" s="475">
        <f>SUM($E$65:DL65)</f>
        <v>10</v>
      </c>
      <c r="DM66" s="475">
        <f>SUM($E$65:DM65)</f>
        <v>10</v>
      </c>
      <c r="DN66" s="475">
        <f>SUM($E$65:DN65)</f>
        <v>10</v>
      </c>
      <c r="DO66" s="475">
        <f>SUM($E$65:DO65)</f>
        <v>10</v>
      </c>
      <c r="DP66" s="475">
        <f>SUM($E$65:DP65)</f>
        <v>10</v>
      </c>
      <c r="DQ66" s="475">
        <f>SUM($E$65:DQ65)</f>
        <v>10</v>
      </c>
      <c r="DR66" s="475">
        <f>SUM($E$65:DR65)</f>
        <v>10</v>
      </c>
      <c r="DS66" s="475">
        <f>SUM($E$65:DS65)</f>
        <v>10</v>
      </c>
      <c r="DT66" s="475">
        <f>SUM($E$65:DT65)</f>
        <v>10</v>
      </c>
      <c r="DU66" s="475">
        <f>SUM($E$65:DU65)</f>
        <v>11</v>
      </c>
      <c r="DV66" s="475">
        <f>SUM($E$65:DV65)</f>
        <v>11</v>
      </c>
      <c r="DW66" s="475">
        <f>SUM($E$65:DW65)</f>
        <v>11</v>
      </c>
      <c r="DX66" s="475">
        <f>SUM($E$65:DX65)</f>
        <v>11</v>
      </c>
      <c r="DY66" s="475">
        <f>SUM($E$65:DY65)</f>
        <v>11</v>
      </c>
      <c r="DZ66" s="475">
        <f>SUM($E$65:DZ65)</f>
        <v>11</v>
      </c>
      <c r="EA66" s="475">
        <f>SUM($E$65:EA65)</f>
        <v>11</v>
      </c>
      <c r="EB66" s="475">
        <f>SUM($E$65:EB65)</f>
        <v>11</v>
      </c>
      <c r="EC66" s="475">
        <f>SUM($E$65:EC65)</f>
        <v>11</v>
      </c>
      <c r="ED66" s="475">
        <f>SUM($E$65:ED65)</f>
        <v>11</v>
      </c>
      <c r="EE66" s="475">
        <f>SUM($E$65:EE65)</f>
        <v>11</v>
      </c>
      <c r="EF66" s="475">
        <f>SUM($E$65:EF65)</f>
        <v>11</v>
      </c>
      <c r="EG66" s="475">
        <f>SUM($E$65:EG65)</f>
        <v>12</v>
      </c>
      <c r="EH66" s="475">
        <f>SUM($E$65:EH65)</f>
        <v>12</v>
      </c>
      <c r="EI66" s="475">
        <f>SUM($E$65:EI65)</f>
        <v>12</v>
      </c>
      <c r="EJ66" s="475">
        <f>SUM($E$65:EJ65)</f>
        <v>12</v>
      </c>
      <c r="EK66" s="475">
        <f>SUM($E$65:EK65)</f>
        <v>12</v>
      </c>
      <c r="EL66" s="475">
        <f>SUM($E$65:EL65)</f>
        <v>12</v>
      </c>
      <c r="EM66" s="475">
        <f>SUM($E$65:EM65)</f>
        <v>12</v>
      </c>
      <c r="EN66" s="475">
        <f>SUM($E$65:EN65)</f>
        <v>12</v>
      </c>
      <c r="EO66" s="475">
        <f>SUM($E$65:EO65)</f>
        <v>12</v>
      </c>
      <c r="EP66" s="475">
        <f>SUM($E$65:EP65)</f>
        <v>12</v>
      </c>
      <c r="EQ66" s="475">
        <f>SUM($E$65:EQ65)</f>
        <v>12</v>
      </c>
      <c r="ER66" s="475">
        <f>SUM($E$65:ER65)</f>
        <v>12</v>
      </c>
      <c r="ES66" s="475">
        <f>SUM($E$65:ES65)</f>
        <v>13</v>
      </c>
    </row>
    <row r="67" spans="1:256" outlineLevel="1">
      <c r="B67" s="331" t="s">
        <v>555</v>
      </c>
      <c r="D67" s="183"/>
      <c r="E67" s="371">
        <f>YEAR(E63)</f>
        <v>2021</v>
      </c>
      <c r="F67" s="371">
        <f t="shared" ref="F67:BQ67" si="58">YEAR(F63)</f>
        <v>2021</v>
      </c>
      <c r="G67" s="371">
        <f t="shared" si="58"/>
        <v>2021</v>
      </c>
      <c r="H67" s="371">
        <f t="shared" si="58"/>
        <v>2021</v>
      </c>
      <c r="I67" s="371">
        <f t="shared" si="58"/>
        <v>2021</v>
      </c>
      <c r="J67" s="371">
        <f t="shared" si="58"/>
        <v>2021</v>
      </c>
      <c r="K67" s="371">
        <f t="shared" si="58"/>
        <v>2022</v>
      </c>
      <c r="L67" s="371">
        <f t="shared" si="58"/>
        <v>2022</v>
      </c>
      <c r="M67" s="371">
        <f t="shared" si="58"/>
        <v>2022</v>
      </c>
      <c r="N67" s="371">
        <f t="shared" si="58"/>
        <v>2022</v>
      </c>
      <c r="O67" s="371">
        <f t="shared" si="58"/>
        <v>2022</v>
      </c>
      <c r="P67" s="371">
        <f t="shared" si="58"/>
        <v>2022</v>
      </c>
      <c r="Q67" s="371">
        <f t="shared" si="58"/>
        <v>2022</v>
      </c>
      <c r="R67" s="371">
        <f t="shared" si="58"/>
        <v>2022</v>
      </c>
      <c r="S67" s="371">
        <f t="shared" si="58"/>
        <v>2022</v>
      </c>
      <c r="T67" s="371">
        <f t="shared" si="58"/>
        <v>2022</v>
      </c>
      <c r="U67" s="371">
        <f t="shared" si="58"/>
        <v>2022</v>
      </c>
      <c r="V67" s="371">
        <f t="shared" si="58"/>
        <v>2022</v>
      </c>
      <c r="W67" s="371">
        <f t="shared" si="58"/>
        <v>2023</v>
      </c>
      <c r="X67" s="371">
        <f t="shared" si="58"/>
        <v>2023</v>
      </c>
      <c r="Y67" s="371">
        <f t="shared" si="58"/>
        <v>2023</v>
      </c>
      <c r="Z67" s="371">
        <f t="shared" si="58"/>
        <v>2023</v>
      </c>
      <c r="AA67" s="371">
        <f t="shared" si="58"/>
        <v>2023</v>
      </c>
      <c r="AB67" s="371">
        <f t="shared" si="58"/>
        <v>2023</v>
      </c>
      <c r="AC67" s="371">
        <f t="shared" si="58"/>
        <v>2023</v>
      </c>
      <c r="AD67" s="371">
        <f t="shared" si="58"/>
        <v>2023</v>
      </c>
      <c r="AE67" s="371">
        <f t="shared" si="58"/>
        <v>2023</v>
      </c>
      <c r="AF67" s="371">
        <f t="shared" si="58"/>
        <v>2023</v>
      </c>
      <c r="AG67" s="371">
        <f t="shared" si="58"/>
        <v>2023</v>
      </c>
      <c r="AH67" s="371">
        <f t="shared" si="58"/>
        <v>2023</v>
      </c>
      <c r="AI67" s="371">
        <f t="shared" si="58"/>
        <v>2024</v>
      </c>
      <c r="AJ67" s="371">
        <f t="shared" si="58"/>
        <v>2024</v>
      </c>
      <c r="AK67" s="371">
        <f t="shared" si="58"/>
        <v>2024</v>
      </c>
      <c r="AL67" s="371">
        <f t="shared" si="58"/>
        <v>2024</v>
      </c>
      <c r="AM67" s="371">
        <f t="shared" si="58"/>
        <v>2024</v>
      </c>
      <c r="AN67" s="371">
        <f t="shared" si="58"/>
        <v>2024</v>
      </c>
      <c r="AO67" s="371">
        <f t="shared" si="58"/>
        <v>2024</v>
      </c>
      <c r="AP67" s="371">
        <f t="shared" si="58"/>
        <v>2024</v>
      </c>
      <c r="AQ67" s="371">
        <f t="shared" si="58"/>
        <v>2024</v>
      </c>
      <c r="AR67" s="371">
        <f t="shared" si="58"/>
        <v>2024</v>
      </c>
      <c r="AS67" s="371">
        <f t="shared" si="58"/>
        <v>2024</v>
      </c>
      <c r="AT67" s="371">
        <f t="shared" si="58"/>
        <v>2024</v>
      </c>
      <c r="AU67" s="371">
        <f t="shared" si="58"/>
        <v>2025</v>
      </c>
      <c r="AV67" s="371">
        <f t="shared" si="58"/>
        <v>2025</v>
      </c>
      <c r="AW67" s="371">
        <f t="shared" si="58"/>
        <v>2025</v>
      </c>
      <c r="AX67" s="371">
        <f t="shared" si="58"/>
        <v>2025</v>
      </c>
      <c r="AY67" s="371">
        <f t="shared" si="58"/>
        <v>2025</v>
      </c>
      <c r="AZ67" s="371">
        <f t="shared" si="58"/>
        <v>2025</v>
      </c>
      <c r="BA67" s="371">
        <f t="shared" si="58"/>
        <v>2025</v>
      </c>
      <c r="BB67" s="371">
        <f t="shared" si="58"/>
        <v>2025</v>
      </c>
      <c r="BC67" s="371">
        <f t="shared" si="58"/>
        <v>2025</v>
      </c>
      <c r="BD67" s="371">
        <f t="shared" si="58"/>
        <v>2025</v>
      </c>
      <c r="BE67" s="371">
        <f t="shared" si="58"/>
        <v>2025</v>
      </c>
      <c r="BF67" s="371">
        <f t="shared" si="58"/>
        <v>2025</v>
      </c>
      <c r="BG67" s="371">
        <f t="shared" si="58"/>
        <v>2026</v>
      </c>
      <c r="BH67" s="371">
        <f t="shared" si="58"/>
        <v>2026</v>
      </c>
      <c r="BI67" s="371">
        <f t="shared" si="58"/>
        <v>2026</v>
      </c>
      <c r="BJ67" s="371">
        <f t="shared" si="58"/>
        <v>2026</v>
      </c>
      <c r="BK67" s="371">
        <f t="shared" si="58"/>
        <v>2026</v>
      </c>
      <c r="BL67" s="371">
        <f t="shared" si="58"/>
        <v>2026</v>
      </c>
      <c r="BM67" s="371">
        <f t="shared" si="58"/>
        <v>2026</v>
      </c>
      <c r="BN67" s="371">
        <f t="shared" si="58"/>
        <v>2026</v>
      </c>
      <c r="BO67" s="371">
        <f t="shared" si="58"/>
        <v>2026</v>
      </c>
      <c r="BP67" s="371">
        <f t="shared" si="58"/>
        <v>2026</v>
      </c>
      <c r="BQ67" s="371">
        <f t="shared" si="58"/>
        <v>2026</v>
      </c>
      <c r="BR67" s="371">
        <f t="shared" ref="BR67:DU67" si="59">YEAR(BR63)</f>
        <v>2026</v>
      </c>
      <c r="BS67" s="371">
        <f t="shared" si="59"/>
        <v>2027</v>
      </c>
      <c r="BT67" s="371">
        <f t="shared" si="59"/>
        <v>2027</v>
      </c>
      <c r="BU67" s="371">
        <f t="shared" si="59"/>
        <v>2027</v>
      </c>
      <c r="BV67" s="371">
        <f t="shared" si="59"/>
        <v>2027</v>
      </c>
      <c r="BW67" s="371">
        <f t="shared" si="59"/>
        <v>2027</v>
      </c>
      <c r="BX67" s="371">
        <f t="shared" si="59"/>
        <v>2027</v>
      </c>
      <c r="BY67" s="371">
        <f t="shared" si="59"/>
        <v>2027</v>
      </c>
      <c r="BZ67" s="371">
        <f t="shared" si="59"/>
        <v>2027</v>
      </c>
      <c r="CA67" s="371">
        <f t="shared" si="59"/>
        <v>2027</v>
      </c>
      <c r="CB67" s="371">
        <f t="shared" si="59"/>
        <v>2027</v>
      </c>
      <c r="CC67" s="371">
        <f t="shared" si="59"/>
        <v>2027</v>
      </c>
      <c r="CD67" s="371">
        <f t="shared" si="59"/>
        <v>2027</v>
      </c>
      <c r="CE67" s="371">
        <f t="shared" si="59"/>
        <v>2028</v>
      </c>
      <c r="CF67" s="371">
        <f t="shared" si="59"/>
        <v>2028</v>
      </c>
      <c r="CG67" s="371">
        <f t="shared" si="59"/>
        <v>2028</v>
      </c>
      <c r="CH67" s="371">
        <f t="shared" si="59"/>
        <v>2028</v>
      </c>
      <c r="CI67" s="371">
        <f t="shared" si="59"/>
        <v>2028</v>
      </c>
      <c r="CJ67" s="371">
        <f t="shared" si="59"/>
        <v>2028</v>
      </c>
      <c r="CK67" s="371">
        <f t="shared" si="59"/>
        <v>2028</v>
      </c>
      <c r="CL67" s="371">
        <f t="shared" si="59"/>
        <v>2028</v>
      </c>
      <c r="CM67" s="371">
        <f t="shared" si="59"/>
        <v>2028</v>
      </c>
      <c r="CN67" s="371">
        <f t="shared" si="59"/>
        <v>2028</v>
      </c>
      <c r="CO67" s="371">
        <f t="shared" si="59"/>
        <v>2028</v>
      </c>
      <c r="CP67" s="371">
        <f t="shared" si="59"/>
        <v>2028</v>
      </c>
      <c r="CQ67" s="371">
        <f t="shared" si="59"/>
        <v>2029</v>
      </c>
      <c r="CR67" s="371">
        <f t="shared" si="59"/>
        <v>2029</v>
      </c>
      <c r="CS67" s="371">
        <f t="shared" si="59"/>
        <v>2029</v>
      </c>
      <c r="CT67" s="371">
        <f t="shared" si="59"/>
        <v>2029</v>
      </c>
      <c r="CU67" s="371">
        <f t="shared" si="59"/>
        <v>2029</v>
      </c>
      <c r="CV67" s="371">
        <f t="shared" si="59"/>
        <v>2029</v>
      </c>
      <c r="CW67" s="371">
        <f t="shared" si="59"/>
        <v>2029</v>
      </c>
      <c r="CX67" s="371">
        <f t="shared" si="59"/>
        <v>2029</v>
      </c>
      <c r="CY67" s="371">
        <f t="shared" si="59"/>
        <v>2029</v>
      </c>
      <c r="CZ67" s="371">
        <f t="shared" si="59"/>
        <v>2029</v>
      </c>
      <c r="DA67" s="371">
        <f t="shared" si="59"/>
        <v>2029</v>
      </c>
      <c r="DB67" s="371">
        <f t="shared" si="59"/>
        <v>2029</v>
      </c>
      <c r="DC67" s="371">
        <f t="shared" si="59"/>
        <v>2030</v>
      </c>
      <c r="DD67" s="371">
        <f t="shared" si="59"/>
        <v>2030</v>
      </c>
      <c r="DE67" s="371">
        <f t="shared" si="59"/>
        <v>2030</v>
      </c>
      <c r="DF67" s="371">
        <f t="shared" si="59"/>
        <v>2030</v>
      </c>
      <c r="DG67" s="371">
        <f t="shared" si="59"/>
        <v>2030</v>
      </c>
      <c r="DH67" s="371">
        <f t="shared" si="59"/>
        <v>2030</v>
      </c>
      <c r="DI67" s="371">
        <f t="shared" si="59"/>
        <v>2030</v>
      </c>
      <c r="DJ67" s="371">
        <f t="shared" si="59"/>
        <v>2030</v>
      </c>
      <c r="DK67" s="371">
        <f t="shared" si="59"/>
        <v>2030</v>
      </c>
      <c r="DL67" s="371">
        <f t="shared" si="59"/>
        <v>2030</v>
      </c>
      <c r="DM67" s="371">
        <f t="shared" si="59"/>
        <v>2030</v>
      </c>
      <c r="DN67" s="371">
        <f t="shared" si="59"/>
        <v>2030</v>
      </c>
      <c r="DO67" s="371">
        <f t="shared" si="59"/>
        <v>2031</v>
      </c>
      <c r="DP67" s="371">
        <f t="shared" si="59"/>
        <v>2031</v>
      </c>
      <c r="DQ67" s="371">
        <f t="shared" si="59"/>
        <v>2031</v>
      </c>
      <c r="DR67" s="371">
        <f t="shared" si="59"/>
        <v>2031</v>
      </c>
      <c r="DS67" s="371">
        <f t="shared" si="59"/>
        <v>2031</v>
      </c>
      <c r="DT67" s="371">
        <f t="shared" si="59"/>
        <v>2031</v>
      </c>
      <c r="DU67" s="371">
        <f t="shared" si="59"/>
        <v>2031</v>
      </c>
      <c r="DV67" s="371">
        <f t="shared" ref="DV67:ES67" si="60">YEAR(DV63)</f>
        <v>2031</v>
      </c>
      <c r="DW67" s="371">
        <f t="shared" si="60"/>
        <v>2031</v>
      </c>
      <c r="DX67" s="371">
        <f t="shared" si="60"/>
        <v>2031</v>
      </c>
      <c r="DY67" s="371">
        <f t="shared" si="60"/>
        <v>2031</v>
      </c>
      <c r="DZ67" s="371">
        <f t="shared" si="60"/>
        <v>2031</v>
      </c>
      <c r="EA67" s="371">
        <f t="shared" si="60"/>
        <v>2032</v>
      </c>
      <c r="EB67" s="371">
        <f t="shared" si="60"/>
        <v>2032</v>
      </c>
      <c r="EC67" s="371">
        <f t="shared" si="60"/>
        <v>2032</v>
      </c>
      <c r="ED67" s="371">
        <f t="shared" si="60"/>
        <v>2032</v>
      </c>
      <c r="EE67" s="371">
        <f t="shared" si="60"/>
        <v>2032</v>
      </c>
      <c r="EF67" s="371">
        <f t="shared" si="60"/>
        <v>2032</v>
      </c>
      <c r="EG67" s="371">
        <f t="shared" si="60"/>
        <v>2032</v>
      </c>
      <c r="EH67" s="371">
        <f t="shared" si="60"/>
        <v>2032</v>
      </c>
      <c r="EI67" s="371">
        <f t="shared" si="60"/>
        <v>2032</v>
      </c>
      <c r="EJ67" s="371">
        <f t="shared" si="60"/>
        <v>2032</v>
      </c>
      <c r="EK67" s="371">
        <f t="shared" si="60"/>
        <v>2032</v>
      </c>
      <c r="EL67" s="371">
        <f t="shared" si="60"/>
        <v>2032</v>
      </c>
      <c r="EM67" s="371">
        <f t="shared" si="60"/>
        <v>2033</v>
      </c>
      <c r="EN67" s="371">
        <f t="shared" si="60"/>
        <v>2033</v>
      </c>
      <c r="EO67" s="371">
        <f t="shared" si="60"/>
        <v>2033</v>
      </c>
      <c r="EP67" s="371">
        <f t="shared" si="60"/>
        <v>2033</v>
      </c>
      <c r="EQ67" s="371">
        <f t="shared" si="60"/>
        <v>2033</v>
      </c>
      <c r="ER67" s="371">
        <f t="shared" si="60"/>
        <v>2033</v>
      </c>
      <c r="ES67" s="371">
        <f t="shared" si="60"/>
        <v>2033</v>
      </c>
    </row>
    <row r="68" spans="1:256" outlineLevel="1">
      <c r="B68" s="331"/>
      <c r="D68" s="183"/>
      <c r="E68" s="371"/>
      <c r="F68" s="371"/>
      <c r="G68" s="371"/>
      <c r="H68" s="371"/>
      <c r="I68" s="371"/>
      <c r="J68" s="371"/>
      <c r="K68" s="371"/>
      <c r="L68" s="371"/>
      <c r="M68" s="371"/>
      <c r="N68" s="371"/>
      <c r="O68" s="371"/>
      <c r="P68" s="371"/>
      <c r="Q68" s="371"/>
      <c r="R68" s="371"/>
      <c r="S68" s="371"/>
      <c r="T68" s="371"/>
      <c r="U68" s="371"/>
      <c r="V68" s="371"/>
      <c r="W68" s="371"/>
      <c r="X68" s="371"/>
      <c r="Y68" s="371"/>
      <c r="Z68" s="371"/>
      <c r="AA68" s="371"/>
      <c r="AB68" s="371"/>
      <c r="AC68" s="371"/>
      <c r="AD68" s="371"/>
      <c r="AE68" s="371"/>
      <c r="AF68" s="371"/>
      <c r="AG68" s="371"/>
      <c r="AH68" s="371"/>
      <c r="AI68" s="371"/>
      <c r="AJ68" s="371"/>
      <c r="AK68" s="371"/>
      <c r="AL68" s="371"/>
      <c r="AM68" s="371"/>
      <c r="AN68" s="371"/>
      <c r="AO68" s="371"/>
      <c r="AP68" s="371"/>
      <c r="AQ68" s="371"/>
      <c r="AR68" s="371"/>
      <c r="AS68" s="371"/>
      <c r="AT68" s="371"/>
      <c r="AU68" s="371"/>
      <c r="AV68" s="371"/>
      <c r="AW68" s="371"/>
      <c r="AX68" s="371"/>
      <c r="AY68" s="371"/>
      <c r="AZ68" s="371"/>
      <c r="BA68" s="371"/>
      <c r="BB68" s="371"/>
      <c r="BC68" s="371"/>
      <c r="BD68" s="371"/>
      <c r="BE68" s="371"/>
      <c r="BF68" s="371"/>
      <c r="BG68" s="371"/>
      <c r="BH68" s="371"/>
      <c r="BI68" s="371"/>
      <c r="BJ68" s="371"/>
      <c r="BK68" s="371"/>
      <c r="BL68" s="371"/>
      <c r="BM68" s="371"/>
      <c r="BN68" s="371"/>
      <c r="BO68" s="371"/>
      <c r="BP68" s="371"/>
      <c r="BQ68" s="371"/>
      <c r="BR68" s="371"/>
      <c r="BS68" s="371"/>
      <c r="BT68" s="371"/>
      <c r="BU68" s="371"/>
      <c r="BV68" s="371"/>
      <c r="BW68" s="371"/>
      <c r="BX68" s="371"/>
      <c r="BY68" s="371"/>
      <c r="BZ68" s="371"/>
      <c r="CA68" s="371"/>
      <c r="CB68" s="371"/>
      <c r="CC68" s="371"/>
      <c r="CD68" s="371"/>
      <c r="CE68" s="371"/>
      <c r="CF68" s="371"/>
      <c r="CG68" s="371"/>
      <c r="CH68" s="371"/>
      <c r="CI68" s="371"/>
      <c r="CJ68" s="371"/>
      <c r="CK68" s="371"/>
      <c r="CL68" s="371"/>
      <c r="CM68" s="371"/>
      <c r="CN68" s="371"/>
      <c r="CO68" s="371"/>
      <c r="CP68" s="371"/>
      <c r="CQ68" s="371"/>
      <c r="CR68" s="371"/>
      <c r="CS68" s="371"/>
      <c r="CT68" s="371"/>
      <c r="CU68" s="371"/>
      <c r="CV68" s="371"/>
      <c r="CW68" s="371"/>
      <c r="CX68" s="371"/>
      <c r="CY68" s="371"/>
      <c r="CZ68" s="371"/>
      <c r="DA68" s="371"/>
      <c r="DB68" s="371"/>
      <c r="DC68" s="371"/>
      <c r="DD68" s="371"/>
      <c r="DE68" s="371"/>
      <c r="DF68" s="371"/>
      <c r="DG68" s="371"/>
      <c r="DH68" s="371"/>
      <c r="DI68" s="371"/>
      <c r="DJ68" s="371"/>
      <c r="DK68" s="371"/>
      <c r="DL68" s="371"/>
      <c r="DM68" s="371"/>
      <c r="DN68" s="371"/>
      <c r="DO68" s="371"/>
      <c r="DP68" s="371"/>
      <c r="DQ68" s="371"/>
      <c r="DR68" s="371"/>
      <c r="DS68" s="371"/>
      <c r="DT68" s="371"/>
      <c r="DU68" s="371"/>
      <c r="DV68" s="371"/>
      <c r="DW68" s="371"/>
      <c r="DX68" s="371"/>
      <c r="DY68" s="371"/>
      <c r="DZ68" s="371"/>
      <c r="EA68" s="371"/>
      <c r="EB68" s="371"/>
      <c r="EC68" s="371"/>
      <c r="ED68" s="371"/>
      <c r="EE68" s="371"/>
      <c r="EF68" s="371"/>
      <c r="EG68" s="371"/>
      <c r="EH68" s="371"/>
      <c r="EI68" s="371"/>
      <c r="EJ68" s="371"/>
      <c r="EK68" s="371"/>
      <c r="EL68" s="371"/>
      <c r="EM68" s="371"/>
      <c r="EN68" s="371"/>
      <c r="EO68" s="371"/>
      <c r="EP68" s="371"/>
      <c r="EQ68" s="371"/>
      <c r="ER68" s="371"/>
      <c r="ES68" s="371"/>
    </row>
    <row r="69" spans="1:256" s="319" customFormat="1" outlineLevel="1">
      <c r="A69" s="13">
        <f>MAX($A$1:A68)+1</f>
        <v>4</v>
      </c>
      <c r="B69" s="179" t="s">
        <v>556</v>
      </c>
      <c r="C69" s="180"/>
      <c r="D69" s="332"/>
      <c r="E69" s="363"/>
      <c r="F69" s="363"/>
      <c r="G69" s="363"/>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H69" s="363"/>
      <c r="BI69" s="363"/>
      <c r="BJ69" s="363"/>
      <c r="BK69" s="363"/>
      <c r="BL69" s="363"/>
      <c r="BM69" s="363"/>
      <c r="BN69" s="363"/>
      <c r="BO69" s="363"/>
      <c r="BP69" s="363"/>
      <c r="BQ69" s="363"/>
      <c r="BR69" s="363"/>
      <c r="BS69" s="363"/>
      <c r="BT69" s="363"/>
      <c r="BU69" s="363"/>
      <c r="BV69" s="363"/>
      <c r="BW69" s="363"/>
      <c r="BX69" s="363"/>
      <c r="BY69" s="363"/>
      <c r="BZ69" s="363"/>
      <c r="CA69" s="363"/>
      <c r="CB69" s="363"/>
      <c r="CC69" s="363"/>
      <c r="CD69" s="363"/>
      <c r="CE69" s="363"/>
      <c r="CF69" s="363"/>
      <c r="CG69" s="363"/>
      <c r="CH69" s="363"/>
      <c r="CI69" s="363"/>
      <c r="CJ69" s="363"/>
      <c r="CK69" s="363"/>
      <c r="CL69" s="363"/>
      <c r="CM69" s="363"/>
      <c r="CN69" s="363"/>
      <c r="CO69" s="363"/>
      <c r="CP69" s="363"/>
      <c r="CQ69" s="363"/>
      <c r="CR69" s="363"/>
      <c r="CS69" s="363"/>
      <c r="CT69" s="363"/>
      <c r="CU69" s="363"/>
      <c r="CV69" s="363"/>
      <c r="CW69" s="363"/>
      <c r="CX69" s="363"/>
      <c r="CY69" s="363"/>
      <c r="CZ69" s="363"/>
      <c r="DA69" s="363"/>
      <c r="DB69" s="363"/>
      <c r="DC69" s="363"/>
      <c r="DD69" s="363"/>
      <c r="DE69" s="363"/>
      <c r="DF69" s="363"/>
      <c r="DG69" s="363"/>
      <c r="DH69" s="363"/>
      <c r="DI69" s="363"/>
      <c r="DJ69" s="363"/>
      <c r="DK69" s="363"/>
      <c r="DL69" s="363"/>
      <c r="DM69" s="363"/>
      <c r="DN69" s="363"/>
      <c r="DO69" s="363"/>
      <c r="DP69" s="363"/>
      <c r="DQ69" s="363"/>
      <c r="DR69" s="363"/>
      <c r="DS69" s="363"/>
      <c r="DT69" s="363"/>
      <c r="DU69" s="363"/>
      <c r="DV69" s="363"/>
      <c r="DW69" s="363"/>
      <c r="DX69" s="363"/>
      <c r="DY69" s="363"/>
      <c r="DZ69" s="363"/>
      <c r="EA69" s="363"/>
      <c r="EB69" s="363"/>
      <c r="EC69" s="363"/>
      <c r="ED69" s="363"/>
      <c r="EE69" s="363"/>
      <c r="EF69" s="363"/>
      <c r="EG69" s="363"/>
      <c r="EH69" s="363"/>
      <c r="EI69" s="363"/>
      <c r="EJ69" s="363"/>
      <c r="EK69" s="363"/>
      <c r="EL69" s="363"/>
      <c r="EM69" s="363"/>
      <c r="EN69" s="363"/>
      <c r="EO69" s="363"/>
      <c r="EP69" s="363"/>
      <c r="EQ69" s="363"/>
      <c r="ER69" s="363"/>
      <c r="ES69" s="363"/>
      <c r="ET69" s="13"/>
      <c r="EU69" s="13"/>
      <c r="EV69" s="13"/>
      <c r="EW69" s="13"/>
      <c r="EX69" s="13"/>
      <c r="EY69" s="13"/>
      <c r="EZ69" s="13"/>
      <c r="FA69" s="13"/>
      <c r="FB69" s="13"/>
      <c r="FC69" s="13"/>
      <c r="FD69" s="13"/>
      <c r="FE69" s="13"/>
      <c r="FF69" s="13"/>
      <c r="FG69" s="13"/>
      <c r="FH69" s="13"/>
      <c r="FI69" s="13"/>
      <c r="FJ69" s="13"/>
      <c r="FK69" s="13"/>
      <c r="FL69" s="13"/>
      <c r="FM69" s="13"/>
      <c r="FN69" s="13"/>
      <c r="FO69" s="13"/>
      <c r="FP69" s="13"/>
      <c r="FQ69" s="13"/>
      <c r="FR69" s="13"/>
      <c r="FS69" s="13"/>
      <c r="FT69" s="13"/>
      <c r="FU69" s="13"/>
      <c r="FV69" s="13"/>
      <c r="FW69" s="13"/>
      <c r="FX69" s="13"/>
      <c r="FY69" s="13"/>
      <c r="FZ69" s="13"/>
      <c r="GA69" s="13"/>
      <c r="GB69" s="13"/>
      <c r="GC69" s="13"/>
      <c r="GD69" s="13"/>
      <c r="GE69" s="13"/>
      <c r="GF69" s="13"/>
      <c r="GG69" s="13"/>
      <c r="GH69" s="13"/>
      <c r="GI69" s="13"/>
      <c r="GJ69" s="13"/>
      <c r="GK69" s="13"/>
      <c r="GL69" s="13"/>
      <c r="GM69" s="13"/>
      <c r="GN69" s="13"/>
      <c r="GO69" s="13"/>
      <c r="GP69" s="13"/>
      <c r="GQ69" s="13"/>
      <c r="GR69" s="13"/>
      <c r="GS69" s="13"/>
      <c r="GT69" s="13"/>
      <c r="GU69" s="13"/>
      <c r="GV69" s="13"/>
      <c r="GW69" s="13"/>
      <c r="GX69" s="13"/>
      <c r="GY69" s="13"/>
      <c r="GZ69" s="13"/>
      <c r="HA69" s="13"/>
      <c r="HB69" s="13"/>
      <c r="HC69" s="13"/>
      <c r="HD69" s="13"/>
      <c r="HE69" s="13"/>
      <c r="HF69" s="13"/>
      <c r="HG69" s="13"/>
      <c r="HH69" s="13"/>
      <c r="HI69" s="13"/>
      <c r="HJ69" s="13"/>
      <c r="HK69" s="13"/>
      <c r="HL69" s="13"/>
      <c r="HM69" s="13"/>
      <c r="HN69" s="13"/>
      <c r="HO69" s="13"/>
      <c r="HP69" s="13"/>
      <c r="HQ69" s="13"/>
      <c r="HR69" s="13"/>
      <c r="HS69" s="13"/>
      <c r="HT69" s="13"/>
      <c r="HU69" s="13"/>
      <c r="HV69" s="13"/>
      <c r="HW69" s="13"/>
      <c r="HX69" s="13"/>
      <c r="HY69" s="13"/>
      <c r="HZ69" s="13"/>
      <c r="IA69" s="13"/>
      <c r="IB69" s="13"/>
      <c r="IC69" s="13"/>
      <c r="ID69" s="13"/>
      <c r="IE69" s="13"/>
      <c r="IF69" s="13"/>
      <c r="IG69" s="13"/>
      <c r="IH69" s="13"/>
      <c r="II69" s="13"/>
      <c r="IJ69" s="13"/>
      <c r="IK69" s="13"/>
      <c r="IL69" s="13"/>
      <c r="IM69" s="13"/>
      <c r="IN69" s="13"/>
      <c r="IO69" s="13"/>
      <c r="IP69" s="13"/>
      <c r="IQ69" s="13"/>
      <c r="IR69" s="13"/>
      <c r="IS69" s="13"/>
      <c r="IT69" s="13"/>
      <c r="IU69" s="13"/>
      <c r="IV69" s="13"/>
    </row>
    <row r="70" spans="1:256" ht="6" customHeight="1" outlineLevel="1">
      <c r="D70" s="183"/>
    </row>
    <row r="71" spans="1:256" outlineLevel="1">
      <c r="C71" s="184" t="s">
        <v>260</v>
      </c>
      <c r="D71" s="184" t="s">
        <v>416</v>
      </c>
    </row>
    <row r="72" spans="1:256" outlineLevel="1">
      <c r="B72" s="476">
        <v>1</v>
      </c>
      <c r="C72" s="472">
        <f ca="1">IP_Schedule!DZ71</f>
        <v>44378</v>
      </c>
      <c r="D72" s="472">
        <f ca="1">IP_Schedule!EK71</f>
        <v>45838</v>
      </c>
      <c r="E72" s="470">
        <f t="shared" ref="E72:N81" ca="1" si="61">IF(AND(E$6&gt;=$C72,E$6&lt;=$D72),1,0)</f>
        <v>1</v>
      </c>
      <c r="F72" s="470">
        <f t="shared" ca="1" si="61"/>
        <v>1</v>
      </c>
      <c r="G72" s="470">
        <f t="shared" ca="1" si="61"/>
        <v>1</v>
      </c>
      <c r="H72" s="470">
        <f t="shared" ca="1" si="61"/>
        <v>1</v>
      </c>
      <c r="I72" s="470">
        <f t="shared" ca="1" si="61"/>
        <v>1</v>
      </c>
      <c r="J72" s="470">
        <f t="shared" ca="1" si="61"/>
        <v>1</v>
      </c>
      <c r="K72" s="470">
        <f t="shared" ca="1" si="61"/>
        <v>1</v>
      </c>
      <c r="L72" s="470">
        <f t="shared" ca="1" si="61"/>
        <v>1</v>
      </c>
      <c r="M72" s="470">
        <f t="shared" ca="1" si="61"/>
        <v>1</v>
      </c>
      <c r="N72" s="470">
        <f t="shared" ca="1" si="61"/>
        <v>1</v>
      </c>
      <c r="O72" s="470">
        <f t="shared" ref="O72:X81" ca="1" si="62">IF(AND(O$6&gt;=$C72,O$6&lt;=$D72),1,0)</f>
        <v>1</v>
      </c>
      <c r="P72" s="470">
        <f t="shared" ca="1" si="62"/>
        <v>1</v>
      </c>
      <c r="Q72" s="470">
        <f t="shared" ca="1" si="62"/>
        <v>1</v>
      </c>
      <c r="R72" s="470">
        <f t="shared" ca="1" si="62"/>
        <v>1</v>
      </c>
      <c r="S72" s="470">
        <f t="shared" ca="1" si="62"/>
        <v>1</v>
      </c>
      <c r="T72" s="470">
        <f t="shared" ca="1" si="62"/>
        <v>1</v>
      </c>
      <c r="U72" s="470">
        <f t="shared" ca="1" si="62"/>
        <v>1</v>
      </c>
      <c r="V72" s="470">
        <f t="shared" ca="1" si="62"/>
        <v>1</v>
      </c>
      <c r="W72" s="470">
        <f t="shared" ca="1" si="62"/>
        <v>1</v>
      </c>
      <c r="X72" s="470">
        <f t="shared" ca="1" si="62"/>
        <v>1</v>
      </c>
      <c r="Y72" s="470">
        <f t="shared" ref="Y72:AH81" ca="1" si="63">IF(AND(Y$6&gt;=$C72,Y$6&lt;=$D72),1,0)</f>
        <v>1</v>
      </c>
      <c r="Z72" s="470">
        <f t="shared" ca="1" si="63"/>
        <v>1</v>
      </c>
      <c r="AA72" s="470">
        <f t="shared" ca="1" si="63"/>
        <v>1</v>
      </c>
      <c r="AB72" s="470">
        <f t="shared" ca="1" si="63"/>
        <v>1</v>
      </c>
      <c r="AC72" s="470">
        <f t="shared" ca="1" si="63"/>
        <v>1</v>
      </c>
      <c r="AD72" s="470">
        <f t="shared" ca="1" si="63"/>
        <v>1</v>
      </c>
      <c r="AE72" s="470">
        <f t="shared" ca="1" si="63"/>
        <v>1</v>
      </c>
      <c r="AF72" s="470">
        <f t="shared" ca="1" si="63"/>
        <v>1</v>
      </c>
      <c r="AG72" s="470">
        <f t="shared" ca="1" si="63"/>
        <v>1</v>
      </c>
      <c r="AH72" s="470">
        <f t="shared" ca="1" si="63"/>
        <v>1</v>
      </c>
      <c r="AI72" s="470">
        <f t="shared" ref="AI72:AR81" ca="1" si="64">IF(AND(AI$6&gt;=$C72,AI$6&lt;=$D72),1,0)</f>
        <v>1</v>
      </c>
      <c r="AJ72" s="470">
        <f t="shared" ca="1" si="64"/>
        <v>1</v>
      </c>
      <c r="AK72" s="470">
        <f t="shared" ca="1" si="64"/>
        <v>1</v>
      </c>
      <c r="AL72" s="470">
        <f t="shared" ca="1" si="64"/>
        <v>1</v>
      </c>
      <c r="AM72" s="470">
        <f t="shared" ca="1" si="64"/>
        <v>1</v>
      </c>
      <c r="AN72" s="470">
        <f t="shared" ca="1" si="64"/>
        <v>1</v>
      </c>
      <c r="AO72" s="470">
        <f t="shared" ca="1" si="64"/>
        <v>1</v>
      </c>
      <c r="AP72" s="470">
        <f t="shared" ca="1" si="64"/>
        <v>1</v>
      </c>
      <c r="AQ72" s="470">
        <f t="shared" ca="1" si="64"/>
        <v>1</v>
      </c>
      <c r="AR72" s="470">
        <f t="shared" ca="1" si="64"/>
        <v>1</v>
      </c>
      <c r="AS72" s="470">
        <f t="shared" ref="AS72:BB81" ca="1" si="65">IF(AND(AS$6&gt;=$C72,AS$6&lt;=$D72),1,0)</f>
        <v>1</v>
      </c>
      <c r="AT72" s="470">
        <f t="shared" ca="1" si="65"/>
        <v>1</v>
      </c>
      <c r="AU72" s="470">
        <f t="shared" ca="1" si="65"/>
        <v>1</v>
      </c>
      <c r="AV72" s="470">
        <f t="shared" ca="1" si="65"/>
        <v>1</v>
      </c>
      <c r="AW72" s="470">
        <f t="shared" ca="1" si="65"/>
        <v>1</v>
      </c>
      <c r="AX72" s="470">
        <f t="shared" ca="1" si="65"/>
        <v>1</v>
      </c>
      <c r="AY72" s="470">
        <f t="shared" ca="1" si="65"/>
        <v>1</v>
      </c>
      <c r="AZ72" s="470">
        <f t="shared" ca="1" si="65"/>
        <v>1</v>
      </c>
      <c r="BA72" s="470">
        <f t="shared" ca="1" si="65"/>
        <v>0</v>
      </c>
      <c r="BB72" s="470">
        <f t="shared" ca="1" si="65"/>
        <v>0</v>
      </c>
      <c r="BC72" s="470">
        <f t="shared" ref="BC72:BL81" ca="1" si="66">IF(AND(BC$6&gt;=$C72,BC$6&lt;=$D72),1,0)</f>
        <v>0</v>
      </c>
      <c r="BD72" s="470">
        <f t="shared" ca="1" si="66"/>
        <v>0</v>
      </c>
      <c r="BE72" s="470">
        <f t="shared" ca="1" si="66"/>
        <v>0</v>
      </c>
      <c r="BF72" s="470">
        <f t="shared" ca="1" si="66"/>
        <v>0</v>
      </c>
      <c r="BG72" s="470">
        <f t="shared" ca="1" si="66"/>
        <v>0</v>
      </c>
      <c r="BH72" s="470">
        <f t="shared" ca="1" si="66"/>
        <v>0</v>
      </c>
      <c r="BI72" s="470">
        <f t="shared" ca="1" si="66"/>
        <v>0</v>
      </c>
      <c r="BJ72" s="470">
        <f t="shared" ca="1" si="66"/>
        <v>0</v>
      </c>
      <c r="BK72" s="470">
        <f t="shared" ca="1" si="66"/>
        <v>0</v>
      </c>
      <c r="BL72" s="470">
        <f t="shared" ca="1" si="66"/>
        <v>0</v>
      </c>
      <c r="BM72" s="470">
        <f t="shared" ref="BM72:BV81" ca="1" si="67">IF(AND(BM$6&gt;=$C72,BM$6&lt;=$D72),1,0)</f>
        <v>0</v>
      </c>
      <c r="BN72" s="470">
        <f t="shared" ca="1" si="67"/>
        <v>0</v>
      </c>
      <c r="BO72" s="470">
        <f t="shared" ca="1" si="67"/>
        <v>0</v>
      </c>
      <c r="BP72" s="470">
        <f t="shared" ca="1" si="67"/>
        <v>0</v>
      </c>
      <c r="BQ72" s="470">
        <f t="shared" ca="1" si="67"/>
        <v>0</v>
      </c>
      <c r="BR72" s="470">
        <f t="shared" ca="1" si="67"/>
        <v>0</v>
      </c>
      <c r="BS72" s="470">
        <f t="shared" ca="1" si="67"/>
        <v>0</v>
      </c>
      <c r="BT72" s="470">
        <f t="shared" ca="1" si="67"/>
        <v>0</v>
      </c>
      <c r="BU72" s="470">
        <f t="shared" ca="1" si="67"/>
        <v>0</v>
      </c>
      <c r="BV72" s="470">
        <f t="shared" ca="1" si="67"/>
        <v>0</v>
      </c>
      <c r="BW72" s="470">
        <f t="shared" ref="BW72:CF81" ca="1" si="68">IF(AND(BW$6&gt;=$C72,BW$6&lt;=$D72),1,0)</f>
        <v>0</v>
      </c>
      <c r="BX72" s="470">
        <f t="shared" ca="1" si="68"/>
        <v>0</v>
      </c>
      <c r="BY72" s="470">
        <f t="shared" ca="1" si="68"/>
        <v>0</v>
      </c>
      <c r="BZ72" s="470">
        <f t="shared" ca="1" si="68"/>
        <v>0</v>
      </c>
      <c r="CA72" s="470">
        <f t="shared" ca="1" si="68"/>
        <v>0</v>
      </c>
      <c r="CB72" s="470">
        <f t="shared" ca="1" si="68"/>
        <v>0</v>
      </c>
      <c r="CC72" s="470">
        <f t="shared" ca="1" si="68"/>
        <v>0</v>
      </c>
      <c r="CD72" s="470">
        <f t="shared" ca="1" si="68"/>
        <v>0</v>
      </c>
      <c r="CE72" s="470">
        <f t="shared" ca="1" si="68"/>
        <v>0</v>
      </c>
      <c r="CF72" s="470">
        <f t="shared" ca="1" si="68"/>
        <v>0</v>
      </c>
      <c r="CG72" s="470">
        <f t="shared" ref="CG72:CP81" ca="1" si="69">IF(AND(CG$6&gt;=$C72,CG$6&lt;=$D72),1,0)</f>
        <v>0</v>
      </c>
      <c r="CH72" s="470">
        <f t="shared" ca="1" si="69"/>
        <v>0</v>
      </c>
      <c r="CI72" s="470">
        <f t="shared" ca="1" si="69"/>
        <v>0</v>
      </c>
      <c r="CJ72" s="470">
        <f t="shared" ca="1" si="69"/>
        <v>0</v>
      </c>
      <c r="CK72" s="470">
        <f t="shared" ca="1" si="69"/>
        <v>0</v>
      </c>
      <c r="CL72" s="470">
        <f t="shared" ca="1" si="69"/>
        <v>0</v>
      </c>
      <c r="CM72" s="470">
        <f t="shared" ca="1" si="69"/>
        <v>0</v>
      </c>
      <c r="CN72" s="470">
        <f t="shared" ca="1" si="69"/>
        <v>0</v>
      </c>
      <c r="CO72" s="470">
        <f t="shared" ca="1" si="69"/>
        <v>0</v>
      </c>
      <c r="CP72" s="470">
        <f t="shared" ca="1" si="69"/>
        <v>0</v>
      </c>
      <c r="CQ72" s="470">
        <f t="shared" ref="CQ72:CZ81" ca="1" si="70">IF(AND(CQ$6&gt;=$C72,CQ$6&lt;=$D72),1,0)</f>
        <v>0</v>
      </c>
      <c r="CR72" s="470">
        <f t="shared" ca="1" si="70"/>
        <v>0</v>
      </c>
      <c r="CS72" s="470">
        <f t="shared" ca="1" si="70"/>
        <v>0</v>
      </c>
      <c r="CT72" s="470">
        <f t="shared" ca="1" si="70"/>
        <v>0</v>
      </c>
      <c r="CU72" s="470">
        <f t="shared" ca="1" si="70"/>
        <v>0</v>
      </c>
      <c r="CV72" s="470">
        <f t="shared" ca="1" si="70"/>
        <v>0</v>
      </c>
      <c r="CW72" s="470">
        <f t="shared" ca="1" si="70"/>
        <v>0</v>
      </c>
      <c r="CX72" s="470">
        <f t="shared" ca="1" si="70"/>
        <v>0</v>
      </c>
      <c r="CY72" s="470">
        <f t="shared" ca="1" si="70"/>
        <v>0</v>
      </c>
      <c r="CZ72" s="470">
        <f t="shared" ca="1" si="70"/>
        <v>0</v>
      </c>
      <c r="DA72" s="470">
        <f t="shared" ref="DA72:DJ81" ca="1" si="71">IF(AND(DA$6&gt;=$C72,DA$6&lt;=$D72),1,0)</f>
        <v>0</v>
      </c>
      <c r="DB72" s="470">
        <f t="shared" ca="1" si="71"/>
        <v>0</v>
      </c>
      <c r="DC72" s="470">
        <f t="shared" ca="1" si="71"/>
        <v>0</v>
      </c>
      <c r="DD72" s="470">
        <f t="shared" ca="1" si="71"/>
        <v>0</v>
      </c>
      <c r="DE72" s="470">
        <f t="shared" ca="1" si="71"/>
        <v>0</v>
      </c>
      <c r="DF72" s="470">
        <f t="shared" ca="1" si="71"/>
        <v>0</v>
      </c>
      <c r="DG72" s="470">
        <f t="shared" ca="1" si="71"/>
        <v>0</v>
      </c>
      <c r="DH72" s="470">
        <f t="shared" ca="1" si="71"/>
        <v>0</v>
      </c>
      <c r="DI72" s="470">
        <f t="shared" ca="1" si="71"/>
        <v>0</v>
      </c>
      <c r="DJ72" s="470">
        <f t="shared" ca="1" si="71"/>
        <v>0</v>
      </c>
      <c r="DK72" s="470">
        <f t="shared" ref="DK72:DT81" ca="1" si="72">IF(AND(DK$6&gt;=$C72,DK$6&lt;=$D72),1,0)</f>
        <v>0</v>
      </c>
      <c r="DL72" s="470">
        <f t="shared" ca="1" si="72"/>
        <v>0</v>
      </c>
      <c r="DM72" s="470">
        <f t="shared" ca="1" si="72"/>
        <v>0</v>
      </c>
      <c r="DN72" s="470">
        <f t="shared" ca="1" si="72"/>
        <v>0</v>
      </c>
      <c r="DO72" s="470">
        <f t="shared" ca="1" si="72"/>
        <v>0</v>
      </c>
      <c r="DP72" s="470">
        <f t="shared" ca="1" si="72"/>
        <v>0</v>
      </c>
      <c r="DQ72" s="470">
        <f t="shared" ca="1" si="72"/>
        <v>0</v>
      </c>
      <c r="DR72" s="470">
        <f t="shared" ca="1" si="72"/>
        <v>0</v>
      </c>
      <c r="DS72" s="470">
        <f t="shared" ca="1" si="72"/>
        <v>0</v>
      </c>
      <c r="DT72" s="470">
        <f t="shared" ca="1" si="72"/>
        <v>0</v>
      </c>
      <c r="DU72" s="470">
        <f t="shared" ref="DU72:ED81" ca="1" si="73">IF(AND(DU$6&gt;=$C72,DU$6&lt;=$D72),1,0)</f>
        <v>0</v>
      </c>
      <c r="DV72" s="470">
        <f t="shared" ca="1" si="73"/>
        <v>0</v>
      </c>
      <c r="DW72" s="470">
        <f t="shared" ca="1" si="73"/>
        <v>0</v>
      </c>
      <c r="DX72" s="470">
        <f t="shared" ca="1" si="73"/>
        <v>0</v>
      </c>
      <c r="DY72" s="470">
        <f t="shared" ca="1" si="73"/>
        <v>0</v>
      </c>
      <c r="DZ72" s="470">
        <f t="shared" ca="1" si="73"/>
        <v>0</v>
      </c>
      <c r="EA72" s="470">
        <f t="shared" ca="1" si="73"/>
        <v>0</v>
      </c>
      <c r="EB72" s="470">
        <f t="shared" ca="1" si="73"/>
        <v>0</v>
      </c>
      <c r="EC72" s="470">
        <f t="shared" ca="1" si="73"/>
        <v>0</v>
      </c>
      <c r="ED72" s="470">
        <f t="shared" ca="1" si="73"/>
        <v>0</v>
      </c>
      <c r="EE72" s="470">
        <f t="shared" ref="EE72:ES81" ca="1" si="74">IF(AND(EE$6&gt;=$C72,EE$6&lt;=$D72),1,0)</f>
        <v>0</v>
      </c>
      <c r="EF72" s="470">
        <f t="shared" ca="1" si="74"/>
        <v>0</v>
      </c>
      <c r="EG72" s="470">
        <f t="shared" ca="1" si="74"/>
        <v>0</v>
      </c>
      <c r="EH72" s="470">
        <f t="shared" ca="1" si="74"/>
        <v>0</v>
      </c>
      <c r="EI72" s="470">
        <f t="shared" ca="1" si="74"/>
        <v>0</v>
      </c>
      <c r="EJ72" s="470">
        <f t="shared" ca="1" si="74"/>
        <v>0</v>
      </c>
      <c r="EK72" s="470">
        <f t="shared" ca="1" si="74"/>
        <v>0</v>
      </c>
      <c r="EL72" s="470">
        <f t="shared" ca="1" si="74"/>
        <v>0</v>
      </c>
      <c r="EM72" s="470">
        <f t="shared" ca="1" si="74"/>
        <v>0</v>
      </c>
      <c r="EN72" s="470">
        <f t="shared" ca="1" si="74"/>
        <v>0</v>
      </c>
      <c r="EO72" s="470">
        <f t="shared" ca="1" si="74"/>
        <v>0</v>
      </c>
      <c r="EP72" s="470">
        <f t="shared" ca="1" si="74"/>
        <v>0</v>
      </c>
      <c r="EQ72" s="470">
        <f t="shared" ca="1" si="74"/>
        <v>0</v>
      </c>
      <c r="ER72" s="470">
        <f t="shared" ca="1" si="74"/>
        <v>0</v>
      </c>
      <c r="ES72" s="470">
        <f t="shared" ca="1" si="74"/>
        <v>0</v>
      </c>
    </row>
    <row r="73" spans="1:256" outlineLevel="1">
      <c r="B73" s="476">
        <v>2</v>
      </c>
      <c r="C73" s="472">
        <f ca="1">IP_Schedule!EA71</f>
        <v>45931</v>
      </c>
      <c r="D73" s="472">
        <f ca="1">IP_Schedule!EL71</f>
        <v>47756</v>
      </c>
      <c r="E73" s="470">
        <f t="shared" ca="1" si="61"/>
        <v>0</v>
      </c>
      <c r="F73" s="470">
        <f t="shared" ca="1" si="61"/>
        <v>0</v>
      </c>
      <c r="G73" s="470">
        <f t="shared" ca="1" si="61"/>
        <v>0</v>
      </c>
      <c r="H73" s="470">
        <f t="shared" ca="1" si="61"/>
        <v>0</v>
      </c>
      <c r="I73" s="470">
        <f t="shared" ca="1" si="61"/>
        <v>0</v>
      </c>
      <c r="J73" s="470">
        <f t="shared" ca="1" si="61"/>
        <v>0</v>
      </c>
      <c r="K73" s="470">
        <f t="shared" ca="1" si="61"/>
        <v>0</v>
      </c>
      <c r="L73" s="470">
        <f t="shared" ca="1" si="61"/>
        <v>0</v>
      </c>
      <c r="M73" s="470">
        <f t="shared" ca="1" si="61"/>
        <v>0</v>
      </c>
      <c r="N73" s="470">
        <f t="shared" ca="1" si="61"/>
        <v>0</v>
      </c>
      <c r="O73" s="470">
        <f t="shared" ca="1" si="62"/>
        <v>0</v>
      </c>
      <c r="P73" s="470">
        <f t="shared" ca="1" si="62"/>
        <v>0</v>
      </c>
      <c r="Q73" s="470">
        <f t="shared" ca="1" si="62"/>
        <v>0</v>
      </c>
      <c r="R73" s="470">
        <f t="shared" ca="1" si="62"/>
        <v>0</v>
      </c>
      <c r="S73" s="470">
        <f t="shared" ca="1" si="62"/>
        <v>0</v>
      </c>
      <c r="T73" s="470">
        <f t="shared" ca="1" si="62"/>
        <v>0</v>
      </c>
      <c r="U73" s="470">
        <f t="shared" ca="1" si="62"/>
        <v>0</v>
      </c>
      <c r="V73" s="470">
        <f t="shared" ca="1" si="62"/>
        <v>0</v>
      </c>
      <c r="W73" s="470">
        <f t="shared" ca="1" si="62"/>
        <v>0</v>
      </c>
      <c r="X73" s="470">
        <f t="shared" ca="1" si="62"/>
        <v>0</v>
      </c>
      <c r="Y73" s="470">
        <f t="shared" ca="1" si="63"/>
        <v>0</v>
      </c>
      <c r="Z73" s="470">
        <f t="shared" ca="1" si="63"/>
        <v>0</v>
      </c>
      <c r="AA73" s="470">
        <f t="shared" ca="1" si="63"/>
        <v>0</v>
      </c>
      <c r="AB73" s="470">
        <f t="shared" ca="1" si="63"/>
        <v>0</v>
      </c>
      <c r="AC73" s="470">
        <f t="shared" ca="1" si="63"/>
        <v>0</v>
      </c>
      <c r="AD73" s="470">
        <f t="shared" ca="1" si="63"/>
        <v>0</v>
      </c>
      <c r="AE73" s="470">
        <f t="shared" ca="1" si="63"/>
        <v>0</v>
      </c>
      <c r="AF73" s="470">
        <f t="shared" ca="1" si="63"/>
        <v>0</v>
      </c>
      <c r="AG73" s="470">
        <f t="shared" ca="1" si="63"/>
        <v>0</v>
      </c>
      <c r="AH73" s="470">
        <f t="shared" ca="1" si="63"/>
        <v>0</v>
      </c>
      <c r="AI73" s="470">
        <f t="shared" ca="1" si="64"/>
        <v>0</v>
      </c>
      <c r="AJ73" s="470">
        <f t="shared" ca="1" si="64"/>
        <v>0</v>
      </c>
      <c r="AK73" s="470">
        <f t="shared" ca="1" si="64"/>
        <v>0</v>
      </c>
      <c r="AL73" s="470">
        <f t="shared" ca="1" si="64"/>
        <v>0</v>
      </c>
      <c r="AM73" s="470">
        <f t="shared" ca="1" si="64"/>
        <v>0</v>
      </c>
      <c r="AN73" s="470">
        <f t="shared" ca="1" si="64"/>
        <v>0</v>
      </c>
      <c r="AO73" s="470">
        <f t="shared" ca="1" si="64"/>
        <v>0</v>
      </c>
      <c r="AP73" s="470">
        <f t="shared" ca="1" si="64"/>
        <v>0</v>
      </c>
      <c r="AQ73" s="470">
        <f t="shared" ca="1" si="64"/>
        <v>0</v>
      </c>
      <c r="AR73" s="470">
        <f t="shared" ca="1" si="64"/>
        <v>0</v>
      </c>
      <c r="AS73" s="470">
        <f t="shared" ca="1" si="65"/>
        <v>0</v>
      </c>
      <c r="AT73" s="470">
        <f t="shared" ca="1" si="65"/>
        <v>0</v>
      </c>
      <c r="AU73" s="470">
        <f t="shared" ca="1" si="65"/>
        <v>0</v>
      </c>
      <c r="AV73" s="470">
        <f t="shared" ca="1" si="65"/>
        <v>0</v>
      </c>
      <c r="AW73" s="470">
        <f t="shared" ca="1" si="65"/>
        <v>0</v>
      </c>
      <c r="AX73" s="470">
        <f t="shared" ca="1" si="65"/>
        <v>0</v>
      </c>
      <c r="AY73" s="470">
        <f t="shared" ca="1" si="65"/>
        <v>0</v>
      </c>
      <c r="AZ73" s="470">
        <f t="shared" ca="1" si="65"/>
        <v>0</v>
      </c>
      <c r="BA73" s="470">
        <f t="shared" ca="1" si="65"/>
        <v>0</v>
      </c>
      <c r="BB73" s="470">
        <f t="shared" ca="1" si="65"/>
        <v>0</v>
      </c>
      <c r="BC73" s="470">
        <f t="shared" ca="1" si="66"/>
        <v>0</v>
      </c>
      <c r="BD73" s="470">
        <f t="shared" ca="1" si="66"/>
        <v>1</v>
      </c>
      <c r="BE73" s="470">
        <f t="shared" ca="1" si="66"/>
        <v>1</v>
      </c>
      <c r="BF73" s="470">
        <f t="shared" ca="1" si="66"/>
        <v>1</v>
      </c>
      <c r="BG73" s="470">
        <f t="shared" ca="1" si="66"/>
        <v>1</v>
      </c>
      <c r="BH73" s="470">
        <f t="shared" ca="1" si="66"/>
        <v>1</v>
      </c>
      <c r="BI73" s="470">
        <f t="shared" ca="1" si="66"/>
        <v>1</v>
      </c>
      <c r="BJ73" s="470">
        <f t="shared" ca="1" si="66"/>
        <v>1</v>
      </c>
      <c r="BK73" s="470">
        <f t="shared" ca="1" si="66"/>
        <v>1</v>
      </c>
      <c r="BL73" s="470">
        <f t="shared" ca="1" si="66"/>
        <v>1</v>
      </c>
      <c r="BM73" s="470">
        <f t="shared" ca="1" si="67"/>
        <v>1</v>
      </c>
      <c r="BN73" s="470">
        <f t="shared" ca="1" si="67"/>
        <v>1</v>
      </c>
      <c r="BO73" s="470">
        <f t="shared" ca="1" si="67"/>
        <v>1</v>
      </c>
      <c r="BP73" s="470">
        <f t="shared" ca="1" si="67"/>
        <v>1</v>
      </c>
      <c r="BQ73" s="470">
        <f t="shared" ca="1" si="67"/>
        <v>1</v>
      </c>
      <c r="BR73" s="470">
        <f t="shared" ca="1" si="67"/>
        <v>1</v>
      </c>
      <c r="BS73" s="470">
        <f t="shared" ca="1" si="67"/>
        <v>1</v>
      </c>
      <c r="BT73" s="470">
        <f t="shared" ca="1" si="67"/>
        <v>1</v>
      </c>
      <c r="BU73" s="470">
        <f t="shared" ca="1" si="67"/>
        <v>1</v>
      </c>
      <c r="BV73" s="470">
        <f t="shared" ca="1" si="67"/>
        <v>1</v>
      </c>
      <c r="BW73" s="470">
        <f t="shared" ca="1" si="68"/>
        <v>1</v>
      </c>
      <c r="BX73" s="470">
        <f t="shared" ca="1" si="68"/>
        <v>1</v>
      </c>
      <c r="BY73" s="470">
        <f t="shared" ca="1" si="68"/>
        <v>1</v>
      </c>
      <c r="BZ73" s="470">
        <f t="shared" ca="1" si="68"/>
        <v>1</v>
      </c>
      <c r="CA73" s="470">
        <f t="shared" ca="1" si="68"/>
        <v>1</v>
      </c>
      <c r="CB73" s="470">
        <f t="shared" ca="1" si="68"/>
        <v>1</v>
      </c>
      <c r="CC73" s="470">
        <f t="shared" ca="1" si="68"/>
        <v>1</v>
      </c>
      <c r="CD73" s="470">
        <f t="shared" ca="1" si="68"/>
        <v>1</v>
      </c>
      <c r="CE73" s="470">
        <f t="shared" ca="1" si="68"/>
        <v>1</v>
      </c>
      <c r="CF73" s="470">
        <f t="shared" ca="1" si="68"/>
        <v>1</v>
      </c>
      <c r="CG73" s="470">
        <f t="shared" ca="1" si="69"/>
        <v>1</v>
      </c>
      <c r="CH73" s="470">
        <f t="shared" ca="1" si="69"/>
        <v>1</v>
      </c>
      <c r="CI73" s="470">
        <f t="shared" ca="1" si="69"/>
        <v>1</v>
      </c>
      <c r="CJ73" s="470">
        <f t="shared" ca="1" si="69"/>
        <v>1</v>
      </c>
      <c r="CK73" s="470">
        <f t="shared" ca="1" si="69"/>
        <v>1</v>
      </c>
      <c r="CL73" s="470">
        <f t="shared" ca="1" si="69"/>
        <v>1</v>
      </c>
      <c r="CM73" s="470">
        <f t="shared" ca="1" si="69"/>
        <v>1</v>
      </c>
      <c r="CN73" s="470">
        <f t="shared" ca="1" si="69"/>
        <v>1</v>
      </c>
      <c r="CO73" s="470">
        <f t="shared" ca="1" si="69"/>
        <v>1</v>
      </c>
      <c r="CP73" s="470">
        <f t="shared" ca="1" si="69"/>
        <v>1</v>
      </c>
      <c r="CQ73" s="470">
        <f t="shared" ca="1" si="70"/>
        <v>1</v>
      </c>
      <c r="CR73" s="470">
        <f t="shared" ca="1" si="70"/>
        <v>1</v>
      </c>
      <c r="CS73" s="470">
        <f t="shared" ca="1" si="70"/>
        <v>1</v>
      </c>
      <c r="CT73" s="470">
        <f t="shared" ca="1" si="70"/>
        <v>1</v>
      </c>
      <c r="CU73" s="470">
        <f t="shared" ca="1" si="70"/>
        <v>1</v>
      </c>
      <c r="CV73" s="470">
        <f t="shared" ca="1" si="70"/>
        <v>1</v>
      </c>
      <c r="CW73" s="470">
        <f t="shared" ca="1" si="70"/>
        <v>1</v>
      </c>
      <c r="CX73" s="470">
        <f t="shared" ca="1" si="70"/>
        <v>1</v>
      </c>
      <c r="CY73" s="470">
        <f t="shared" ca="1" si="70"/>
        <v>1</v>
      </c>
      <c r="CZ73" s="470">
        <f t="shared" ca="1" si="70"/>
        <v>1</v>
      </c>
      <c r="DA73" s="470">
        <f t="shared" ca="1" si="71"/>
        <v>1</v>
      </c>
      <c r="DB73" s="470">
        <f t="shared" ca="1" si="71"/>
        <v>1</v>
      </c>
      <c r="DC73" s="470">
        <f t="shared" ca="1" si="71"/>
        <v>1</v>
      </c>
      <c r="DD73" s="470">
        <f t="shared" ca="1" si="71"/>
        <v>1</v>
      </c>
      <c r="DE73" s="470">
        <f t="shared" ca="1" si="71"/>
        <v>1</v>
      </c>
      <c r="DF73" s="470">
        <f t="shared" ca="1" si="71"/>
        <v>1</v>
      </c>
      <c r="DG73" s="470">
        <f t="shared" ca="1" si="71"/>
        <v>1</v>
      </c>
      <c r="DH73" s="470">
        <f t="shared" ca="1" si="71"/>
        <v>1</v>
      </c>
      <c r="DI73" s="470">
        <f t="shared" ca="1" si="71"/>
        <v>1</v>
      </c>
      <c r="DJ73" s="470">
        <f t="shared" ca="1" si="71"/>
        <v>1</v>
      </c>
      <c r="DK73" s="470">
        <f t="shared" ca="1" si="72"/>
        <v>1</v>
      </c>
      <c r="DL73" s="470">
        <f t="shared" ca="1" si="72"/>
        <v>0</v>
      </c>
      <c r="DM73" s="470">
        <f t="shared" ca="1" si="72"/>
        <v>0</v>
      </c>
      <c r="DN73" s="470">
        <f t="shared" ca="1" si="72"/>
        <v>0</v>
      </c>
      <c r="DO73" s="470">
        <f t="shared" ca="1" si="72"/>
        <v>0</v>
      </c>
      <c r="DP73" s="470">
        <f t="shared" ca="1" si="72"/>
        <v>0</v>
      </c>
      <c r="DQ73" s="470">
        <f t="shared" ca="1" si="72"/>
        <v>0</v>
      </c>
      <c r="DR73" s="470">
        <f t="shared" ca="1" si="72"/>
        <v>0</v>
      </c>
      <c r="DS73" s="470">
        <f t="shared" ca="1" si="72"/>
        <v>0</v>
      </c>
      <c r="DT73" s="470">
        <f t="shared" ca="1" si="72"/>
        <v>0</v>
      </c>
      <c r="DU73" s="470">
        <f t="shared" ca="1" si="73"/>
        <v>0</v>
      </c>
      <c r="DV73" s="470">
        <f t="shared" ca="1" si="73"/>
        <v>0</v>
      </c>
      <c r="DW73" s="470">
        <f t="shared" ca="1" si="73"/>
        <v>0</v>
      </c>
      <c r="DX73" s="470">
        <f t="shared" ca="1" si="73"/>
        <v>0</v>
      </c>
      <c r="DY73" s="470">
        <f t="shared" ca="1" si="73"/>
        <v>0</v>
      </c>
      <c r="DZ73" s="470">
        <f t="shared" ca="1" si="73"/>
        <v>0</v>
      </c>
      <c r="EA73" s="470">
        <f t="shared" ca="1" si="73"/>
        <v>0</v>
      </c>
      <c r="EB73" s="470">
        <f t="shared" ca="1" si="73"/>
        <v>0</v>
      </c>
      <c r="EC73" s="470">
        <f t="shared" ca="1" si="73"/>
        <v>0</v>
      </c>
      <c r="ED73" s="470">
        <f t="shared" ca="1" si="73"/>
        <v>0</v>
      </c>
      <c r="EE73" s="470">
        <f t="shared" ca="1" si="74"/>
        <v>0</v>
      </c>
      <c r="EF73" s="470">
        <f t="shared" ca="1" si="74"/>
        <v>0</v>
      </c>
      <c r="EG73" s="470">
        <f t="shared" ca="1" si="74"/>
        <v>0</v>
      </c>
      <c r="EH73" s="470">
        <f t="shared" ca="1" si="74"/>
        <v>0</v>
      </c>
      <c r="EI73" s="470">
        <f t="shared" ca="1" si="74"/>
        <v>0</v>
      </c>
      <c r="EJ73" s="470">
        <f t="shared" ca="1" si="74"/>
        <v>0</v>
      </c>
      <c r="EK73" s="470">
        <f t="shared" ca="1" si="74"/>
        <v>0</v>
      </c>
      <c r="EL73" s="470">
        <f t="shared" ca="1" si="74"/>
        <v>0</v>
      </c>
      <c r="EM73" s="470">
        <f t="shared" ca="1" si="74"/>
        <v>0</v>
      </c>
      <c r="EN73" s="470">
        <f t="shared" ca="1" si="74"/>
        <v>0</v>
      </c>
      <c r="EO73" s="470">
        <f t="shared" ca="1" si="74"/>
        <v>0</v>
      </c>
      <c r="EP73" s="470">
        <f t="shared" ca="1" si="74"/>
        <v>0</v>
      </c>
      <c r="EQ73" s="470">
        <f t="shared" ca="1" si="74"/>
        <v>0</v>
      </c>
      <c r="ER73" s="470">
        <f t="shared" ca="1" si="74"/>
        <v>0</v>
      </c>
      <c r="ES73" s="470">
        <f t="shared" ca="1" si="74"/>
        <v>0</v>
      </c>
    </row>
    <row r="74" spans="1:256" outlineLevel="1">
      <c r="B74" s="476">
        <v>3</v>
      </c>
      <c r="C74" s="472">
        <f ca="1">IP_Schedule!EB71</f>
        <v>47849</v>
      </c>
      <c r="D74" s="472">
        <f ca="1">IP_Schedule!EM71</f>
        <v>49674</v>
      </c>
      <c r="E74" s="470">
        <f t="shared" ca="1" si="61"/>
        <v>0</v>
      </c>
      <c r="F74" s="470">
        <f t="shared" ca="1" si="61"/>
        <v>0</v>
      </c>
      <c r="G74" s="470">
        <f t="shared" ca="1" si="61"/>
        <v>0</v>
      </c>
      <c r="H74" s="470">
        <f t="shared" ca="1" si="61"/>
        <v>0</v>
      </c>
      <c r="I74" s="470">
        <f t="shared" ca="1" si="61"/>
        <v>0</v>
      </c>
      <c r="J74" s="470">
        <f t="shared" ca="1" si="61"/>
        <v>0</v>
      </c>
      <c r="K74" s="470">
        <f t="shared" ca="1" si="61"/>
        <v>0</v>
      </c>
      <c r="L74" s="470">
        <f t="shared" ca="1" si="61"/>
        <v>0</v>
      </c>
      <c r="M74" s="470">
        <f t="shared" ca="1" si="61"/>
        <v>0</v>
      </c>
      <c r="N74" s="470">
        <f t="shared" ca="1" si="61"/>
        <v>0</v>
      </c>
      <c r="O74" s="470">
        <f t="shared" ca="1" si="62"/>
        <v>0</v>
      </c>
      <c r="P74" s="470">
        <f t="shared" ca="1" si="62"/>
        <v>0</v>
      </c>
      <c r="Q74" s="470">
        <f t="shared" ca="1" si="62"/>
        <v>0</v>
      </c>
      <c r="R74" s="470">
        <f t="shared" ca="1" si="62"/>
        <v>0</v>
      </c>
      <c r="S74" s="470">
        <f t="shared" ca="1" si="62"/>
        <v>0</v>
      </c>
      <c r="T74" s="470">
        <f t="shared" ca="1" si="62"/>
        <v>0</v>
      </c>
      <c r="U74" s="470">
        <f t="shared" ca="1" si="62"/>
        <v>0</v>
      </c>
      <c r="V74" s="470">
        <f t="shared" ca="1" si="62"/>
        <v>0</v>
      </c>
      <c r="W74" s="470">
        <f t="shared" ca="1" si="62"/>
        <v>0</v>
      </c>
      <c r="X74" s="470">
        <f t="shared" ca="1" si="62"/>
        <v>0</v>
      </c>
      <c r="Y74" s="470">
        <f t="shared" ca="1" si="63"/>
        <v>0</v>
      </c>
      <c r="Z74" s="470">
        <f t="shared" ca="1" si="63"/>
        <v>0</v>
      </c>
      <c r="AA74" s="470">
        <f t="shared" ca="1" si="63"/>
        <v>0</v>
      </c>
      <c r="AB74" s="470">
        <f t="shared" ca="1" si="63"/>
        <v>0</v>
      </c>
      <c r="AC74" s="470">
        <f t="shared" ca="1" si="63"/>
        <v>0</v>
      </c>
      <c r="AD74" s="470">
        <f t="shared" ca="1" si="63"/>
        <v>0</v>
      </c>
      <c r="AE74" s="470">
        <f t="shared" ca="1" si="63"/>
        <v>0</v>
      </c>
      <c r="AF74" s="470">
        <f t="shared" ca="1" si="63"/>
        <v>0</v>
      </c>
      <c r="AG74" s="470">
        <f t="shared" ca="1" si="63"/>
        <v>0</v>
      </c>
      <c r="AH74" s="470">
        <f t="shared" ca="1" si="63"/>
        <v>0</v>
      </c>
      <c r="AI74" s="470">
        <f t="shared" ca="1" si="64"/>
        <v>0</v>
      </c>
      <c r="AJ74" s="470">
        <f t="shared" ca="1" si="64"/>
        <v>0</v>
      </c>
      <c r="AK74" s="470">
        <f t="shared" ca="1" si="64"/>
        <v>0</v>
      </c>
      <c r="AL74" s="470">
        <f t="shared" ca="1" si="64"/>
        <v>0</v>
      </c>
      <c r="AM74" s="470">
        <f t="shared" ca="1" si="64"/>
        <v>0</v>
      </c>
      <c r="AN74" s="470">
        <f t="shared" ca="1" si="64"/>
        <v>0</v>
      </c>
      <c r="AO74" s="470">
        <f t="shared" ca="1" si="64"/>
        <v>0</v>
      </c>
      <c r="AP74" s="470">
        <f t="shared" ca="1" si="64"/>
        <v>0</v>
      </c>
      <c r="AQ74" s="470">
        <f t="shared" ca="1" si="64"/>
        <v>0</v>
      </c>
      <c r="AR74" s="470">
        <f t="shared" ca="1" si="64"/>
        <v>0</v>
      </c>
      <c r="AS74" s="470">
        <f t="shared" ca="1" si="65"/>
        <v>0</v>
      </c>
      <c r="AT74" s="470">
        <f t="shared" ca="1" si="65"/>
        <v>0</v>
      </c>
      <c r="AU74" s="470">
        <f t="shared" ca="1" si="65"/>
        <v>0</v>
      </c>
      <c r="AV74" s="470">
        <f t="shared" ca="1" si="65"/>
        <v>0</v>
      </c>
      <c r="AW74" s="470">
        <f t="shared" ca="1" si="65"/>
        <v>0</v>
      </c>
      <c r="AX74" s="470">
        <f t="shared" ca="1" si="65"/>
        <v>0</v>
      </c>
      <c r="AY74" s="470">
        <f t="shared" ca="1" si="65"/>
        <v>0</v>
      </c>
      <c r="AZ74" s="470">
        <f t="shared" ca="1" si="65"/>
        <v>0</v>
      </c>
      <c r="BA74" s="470">
        <f t="shared" ca="1" si="65"/>
        <v>0</v>
      </c>
      <c r="BB74" s="470">
        <f t="shared" ca="1" si="65"/>
        <v>0</v>
      </c>
      <c r="BC74" s="470">
        <f t="shared" ca="1" si="66"/>
        <v>0</v>
      </c>
      <c r="BD74" s="470">
        <f t="shared" ca="1" si="66"/>
        <v>0</v>
      </c>
      <c r="BE74" s="470">
        <f t="shared" ca="1" si="66"/>
        <v>0</v>
      </c>
      <c r="BF74" s="470">
        <f t="shared" ca="1" si="66"/>
        <v>0</v>
      </c>
      <c r="BG74" s="470">
        <f t="shared" ca="1" si="66"/>
        <v>0</v>
      </c>
      <c r="BH74" s="470">
        <f t="shared" ca="1" si="66"/>
        <v>0</v>
      </c>
      <c r="BI74" s="470">
        <f t="shared" ca="1" si="66"/>
        <v>0</v>
      </c>
      <c r="BJ74" s="470">
        <f t="shared" ca="1" si="66"/>
        <v>0</v>
      </c>
      <c r="BK74" s="470">
        <f t="shared" ca="1" si="66"/>
        <v>0</v>
      </c>
      <c r="BL74" s="470">
        <f t="shared" ca="1" si="66"/>
        <v>0</v>
      </c>
      <c r="BM74" s="470">
        <f t="shared" ca="1" si="67"/>
        <v>0</v>
      </c>
      <c r="BN74" s="470">
        <f t="shared" ca="1" si="67"/>
        <v>0</v>
      </c>
      <c r="BO74" s="470">
        <f t="shared" ca="1" si="67"/>
        <v>0</v>
      </c>
      <c r="BP74" s="470">
        <f t="shared" ca="1" si="67"/>
        <v>0</v>
      </c>
      <c r="BQ74" s="470">
        <f t="shared" ca="1" si="67"/>
        <v>0</v>
      </c>
      <c r="BR74" s="470">
        <f t="shared" ca="1" si="67"/>
        <v>0</v>
      </c>
      <c r="BS74" s="470">
        <f t="shared" ca="1" si="67"/>
        <v>0</v>
      </c>
      <c r="BT74" s="470">
        <f t="shared" ca="1" si="67"/>
        <v>0</v>
      </c>
      <c r="BU74" s="470">
        <f t="shared" ca="1" si="67"/>
        <v>0</v>
      </c>
      <c r="BV74" s="470">
        <f t="shared" ca="1" si="67"/>
        <v>0</v>
      </c>
      <c r="BW74" s="470">
        <f t="shared" ca="1" si="68"/>
        <v>0</v>
      </c>
      <c r="BX74" s="470">
        <f t="shared" ca="1" si="68"/>
        <v>0</v>
      </c>
      <c r="BY74" s="470">
        <f t="shared" ca="1" si="68"/>
        <v>0</v>
      </c>
      <c r="BZ74" s="470">
        <f t="shared" ca="1" si="68"/>
        <v>0</v>
      </c>
      <c r="CA74" s="470">
        <f t="shared" ca="1" si="68"/>
        <v>0</v>
      </c>
      <c r="CB74" s="470">
        <f t="shared" ca="1" si="68"/>
        <v>0</v>
      </c>
      <c r="CC74" s="470">
        <f t="shared" ca="1" si="68"/>
        <v>0</v>
      </c>
      <c r="CD74" s="470">
        <f t="shared" ca="1" si="68"/>
        <v>0</v>
      </c>
      <c r="CE74" s="470">
        <f t="shared" ca="1" si="68"/>
        <v>0</v>
      </c>
      <c r="CF74" s="470">
        <f t="shared" ca="1" si="68"/>
        <v>0</v>
      </c>
      <c r="CG74" s="470">
        <f t="shared" ca="1" si="69"/>
        <v>0</v>
      </c>
      <c r="CH74" s="470">
        <f t="shared" ca="1" si="69"/>
        <v>0</v>
      </c>
      <c r="CI74" s="470">
        <f t="shared" ca="1" si="69"/>
        <v>0</v>
      </c>
      <c r="CJ74" s="470">
        <f t="shared" ca="1" si="69"/>
        <v>0</v>
      </c>
      <c r="CK74" s="470">
        <f t="shared" ca="1" si="69"/>
        <v>0</v>
      </c>
      <c r="CL74" s="470">
        <f t="shared" ca="1" si="69"/>
        <v>0</v>
      </c>
      <c r="CM74" s="470">
        <f t="shared" ca="1" si="69"/>
        <v>0</v>
      </c>
      <c r="CN74" s="470">
        <f t="shared" ca="1" si="69"/>
        <v>0</v>
      </c>
      <c r="CO74" s="470">
        <f t="shared" ca="1" si="69"/>
        <v>0</v>
      </c>
      <c r="CP74" s="470">
        <f t="shared" ca="1" si="69"/>
        <v>0</v>
      </c>
      <c r="CQ74" s="470">
        <f t="shared" ca="1" si="70"/>
        <v>0</v>
      </c>
      <c r="CR74" s="470">
        <f t="shared" ca="1" si="70"/>
        <v>0</v>
      </c>
      <c r="CS74" s="470">
        <f t="shared" ca="1" si="70"/>
        <v>0</v>
      </c>
      <c r="CT74" s="470">
        <f t="shared" ca="1" si="70"/>
        <v>0</v>
      </c>
      <c r="CU74" s="470">
        <f t="shared" ca="1" si="70"/>
        <v>0</v>
      </c>
      <c r="CV74" s="470">
        <f t="shared" ca="1" si="70"/>
        <v>0</v>
      </c>
      <c r="CW74" s="470">
        <f t="shared" ca="1" si="70"/>
        <v>0</v>
      </c>
      <c r="CX74" s="470">
        <f t="shared" ca="1" si="70"/>
        <v>0</v>
      </c>
      <c r="CY74" s="470">
        <f t="shared" ca="1" si="70"/>
        <v>0</v>
      </c>
      <c r="CZ74" s="470">
        <f t="shared" ca="1" si="70"/>
        <v>0</v>
      </c>
      <c r="DA74" s="470">
        <f t="shared" ca="1" si="71"/>
        <v>0</v>
      </c>
      <c r="DB74" s="470">
        <f t="shared" ca="1" si="71"/>
        <v>0</v>
      </c>
      <c r="DC74" s="470">
        <f t="shared" ca="1" si="71"/>
        <v>0</v>
      </c>
      <c r="DD74" s="470">
        <f t="shared" ca="1" si="71"/>
        <v>0</v>
      </c>
      <c r="DE74" s="470">
        <f t="shared" ca="1" si="71"/>
        <v>0</v>
      </c>
      <c r="DF74" s="470">
        <f t="shared" ca="1" si="71"/>
        <v>0</v>
      </c>
      <c r="DG74" s="470">
        <f t="shared" ca="1" si="71"/>
        <v>0</v>
      </c>
      <c r="DH74" s="470">
        <f t="shared" ca="1" si="71"/>
        <v>0</v>
      </c>
      <c r="DI74" s="470">
        <f t="shared" ca="1" si="71"/>
        <v>0</v>
      </c>
      <c r="DJ74" s="470">
        <f t="shared" ca="1" si="71"/>
        <v>0</v>
      </c>
      <c r="DK74" s="470">
        <f t="shared" ca="1" si="72"/>
        <v>0</v>
      </c>
      <c r="DL74" s="470">
        <f t="shared" ca="1" si="72"/>
        <v>0</v>
      </c>
      <c r="DM74" s="470">
        <f t="shared" ca="1" si="72"/>
        <v>0</v>
      </c>
      <c r="DN74" s="470">
        <f t="shared" ca="1" si="72"/>
        <v>0</v>
      </c>
      <c r="DO74" s="470">
        <f t="shared" ca="1" si="72"/>
        <v>1</v>
      </c>
      <c r="DP74" s="470">
        <f t="shared" ca="1" si="72"/>
        <v>1</v>
      </c>
      <c r="DQ74" s="470">
        <f t="shared" ca="1" si="72"/>
        <v>1</v>
      </c>
      <c r="DR74" s="470">
        <f t="shared" ca="1" si="72"/>
        <v>1</v>
      </c>
      <c r="DS74" s="470">
        <f t="shared" ca="1" si="72"/>
        <v>1</v>
      </c>
      <c r="DT74" s="470">
        <f t="shared" ca="1" si="72"/>
        <v>1</v>
      </c>
      <c r="DU74" s="470">
        <f t="shared" ca="1" si="73"/>
        <v>1</v>
      </c>
      <c r="DV74" s="470">
        <f t="shared" ca="1" si="73"/>
        <v>1</v>
      </c>
      <c r="DW74" s="470">
        <f t="shared" ca="1" si="73"/>
        <v>1</v>
      </c>
      <c r="DX74" s="470">
        <f t="shared" ca="1" si="73"/>
        <v>1</v>
      </c>
      <c r="DY74" s="470">
        <f t="shared" ca="1" si="73"/>
        <v>1</v>
      </c>
      <c r="DZ74" s="470">
        <f t="shared" ca="1" si="73"/>
        <v>1</v>
      </c>
      <c r="EA74" s="470">
        <f t="shared" ca="1" si="73"/>
        <v>1</v>
      </c>
      <c r="EB74" s="470">
        <f t="shared" ca="1" si="73"/>
        <v>1</v>
      </c>
      <c r="EC74" s="470">
        <f t="shared" ca="1" si="73"/>
        <v>1</v>
      </c>
      <c r="ED74" s="470">
        <f t="shared" ca="1" si="73"/>
        <v>1</v>
      </c>
      <c r="EE74" s="470">
        <f t="shared" ca="1" si="74"/>
        <v>1</v>
      </c>
      <c r="EF74" s="470">
        <f t="shared" ca="1" si="74"/>
        <v>1</v>
      </c>
      <c r="EG74" s="470">
        <f t="shared" ca="1" si="74"/>
        <v>1</v>
      </c>
      <c r="EH74" s="470">
        <f t="shared" ca="1" si="74"/>
        <v>1</v>
      </c>
      <c r="EI74" s="470">
        <f t="shared" ca="1" si="74"/>
        <v>1</v>
      </c>
      <c r="EJ74" s="470">
        <f t="shared" ca="1" si="74"/>
        <v>1</v>
      </c>
      <c r="EK74" s="470">
        <f t="shared" ca="1" si="74"/>
        <v>1</v>
      </c>
      <c r="EL74" s="470">
        <f t="shared" ca="1" si="74"/>
        <v>1</v>
      </c>
      <c r="EM74" s="470">
        <f t="shared" ca="1" si="74"/>
        <v>1</v>
      </c>
      <c r="EN74" s="470">
        <f t="shared" ca="1" si="74"/>
        <v>1</v>
      </c>
      <c r="EO74" s="470">
        <f t="shared" ca="1" si="74"/>
        <v>1</v>
      </c>
      <c r="EP74" s="470">
        <f t="shared" ca="1" si="74"/>
        <v>1</v>
      </c>
      <c r="EQ74" s="470">
        <f t="shared" ca="1" si="74"/>
        <v>1</v>
      </c>
      <c r="ER74" s="470">
        <f t="shared" ca="1" si="74"/>
        <v>1</v>
      </c>
      <c r="ES74" s="470">
        <f t="shared" ca="1" si="74"/>
        <v>1</v>
      </c>
    </row>
    <row r="75" spans="1:256" outlineLevel="1">
      <c r="B75" s="476">
        <v>4</v>
      </c>
      <c r="C75" s="472">
        <f ca="1">IP_Schedule!EC71</f>
        <v>49766</v>
      </c>
      <c r="D75" s="472">
        <f ca="1">IP_Schedule!EN71</f>
        <v>51591</v>
      </c>
      <c r="E75" s="470">
        <f t="shared" ca="1" si="61"/>
        <v>0</v>
      </c>
      <c r="F75" s="470">
        <f t="shared" ca="1" si="61"/>
        <v>0</v>
      </c>
      <c r="G75" s="470">
        <f t="shared" ca="1" si="61"/>
        <v>0</v>
      </c>
      <c r="H75" s="470">
        <f t="shared" ca="1" si="61"/>
        <v>0</v>
      </c>
      <c r="I75" s="470">
        <f t="shared" ca="1" si="61"/>
        <v>0</v>
      </c>
      <c r="J75" s="470">
        <f t="shared" ca="1" si="61"/>
        <v>0</v>
      </c>
      <c r="K75" s="470">
        <f t="shared" ca="1" si="61"/>
        <v>0</v>
      </c>
      <c r="L75" s="470">
        <f t="shared" ca="1" si="61"/>
        <v>0</v>
      </c>
      <c r="M75" s="470">
        <f t="shared" ca="1" si="61"/>
        <v>0</v>
      </c>
      <c r="N75" s="470">
        <f t="shared" ca="1" si="61"/>
        <v>0</v>
      </c>
      <c r="O75" s="470">
        <f t="shared" ca="1" si="62"/>
        <v>0</v>
      </c>
      <c r="P75" s="470">
        <f t="shared" ca="1" si="62"/>
        <v>0</v>
      </c>
      <c r="Q75" s="470">
        <f t="shared" ca="1" si="62"/>
        <v>0</v>
      </c>
      <c r="R75" s="470">
        <f t="shared" ca="1" si="62"/>
        <v>0</v>
      </c>
      <c r="S75" s="470">
        <f t="shared" ca="1" si="62"/>
        <v>0</v>
      </c>
      <c r="T75" s="470">
        <f t="shared" ca="1" si="62"/>
        <v>0</v>
      </c>
      <c r="U75" s="470">
        <f t="shared" ca="1" si="62"/>
        <v>0</v>
      </c>
      <c r="V75" s="470">
        <f t="shared" ca="1" si="62"/>
        <v>0</v>
      </c>
      <c r="W75" s="470">
        <f t="shared" ca="1" si="62"/>
        <v>0</v>
      </c>
      <c r="X75" s="470">
        <f t="shared" ca="1" si="62"/>
        <v>0</v>
      </c>
      <c r="Y75" s="470">
        <f t="shared" ca="1" si="63"/>
        <v>0</v>
      </c>
      <c r="Z75" s="470">
        <f t="shared" ca="1" si="63"/>
        <v>0</v>
      </c>
      <c r="AA75" s="470">
        <f t="shared" ca="1" si="63"/>
        <v>0</v>
      </c>
      <c r="AB75" s="470">
        <f t="shared" ca="1" si="63"/>
        <v>0</v>
      </c>
      <c r="AC75" s="470">
        <f t="shared" ca="1" si="63"/>
        <v>0</v>
      </c>
      <c r="AD75" s="470">
        <f t="shared" ca="1" si="63"/>
        <v>0</v>
      </c>
      <c r="AE75" s="470">
        <f t="shared" ca="1" si="63"/>
        <v>0</v>
      </c>
      <c r="AF75" s="470">
        <f t="shared" ca="1" si="63"/>
        <v>0</v>
      </c>
      <c r="AG75" s="470">
        <f t="shared" ca="1" si="63"/>
        <v>0</v>
      </c>
      <c r="AH75" s="470">
        <f t="shared" ca="1" si="63"/>
        <v>0</v>
      </c>
      <c r="AI75" s="470">
        <f t="shared" ca="1" si="64"/>
        <v>0</v>
      </c>
      <c r="AJ75" s="470">
        <f t="shared" ca="1" si="64"/>
        <v>0</v>
      </c>
      <c r="AK75" s="470">
        <f t="shared" ca="1" si="64"/>
        <v>0</v>
      </c>
      <c r="AL75" s="470">
        <f t="shared" ca="1" si="64"/>
        <v>0</v>
      </c>
      <c r="AM75" s="470">
        <f t="shared" ca="1" si="64"/>
        <v>0</v>
      </c>
      <c r="AN75" s="470">
        <f t="shared" ca="1" si="64"/>
        <v>0</v>
      </c>
      <c r="AO75" s="470">
        <f t="shared" ca="1" si="64"/>
        <v>0</v>
      </c>
      <c r="AP75" s="470">
        <f t="shared" ca="1" si="64"/>
        <v>0</v>
      </c>
      <c r="AQ75" s="470">
        <f t="shared" ca="1" si="64"/>
        <v>0</v>
      </c>
      <c r="AR75" s="470">
        <f t="shared" ca="1" si="64"/>
        <v>0</v>
      </c>
      <c r="AS75" s="470">
        <f t="shared" ca="1" si="65"/>
        <v>0</v>
      </c>
      <c r="AT75" s="470">
        <f t="shared" ca="1" si="65"/>
        <v>0</v>
      </c>
      <c r="AU75" s="470">
        <f t="shared" ca="1" si="65"/>
        <v>0</v>
      </c>
      <c r="AV75" s="470">
        <f t="shared" ca="1" si="65"/>
        <v>0</v>
      </c>
      <c r="AW75" s="470">
        <f t="shared" ca="1" si="65"/>
        <v>0</v>
      </c>
      <c r="AX75" s="470">
        <f t="shared" ca="1" si="65"/>
        <v>0</v>
      </c>
      <c r="AY75" s="470">
        <f t="shared" ca="1" si="65"/>
        <v>0</v>
      </c>
      <c r="AZ75" s="470">
        <f t="shared" ca="1" si="65"/>
        <v>0</v>
      </c>
      <c r="BA75" s="470">
        <f t="shared" ca="1" si="65"/>
        <v>0</v>
      </c>
      <c r="BB75" s="470">
        <f t="shared" ca="1" si="65"/>
        <v>0</v>
      </c>
      <c r="BC75" s="470">
        <f t="shared" ca="1" si="66"/>
        <v>0</v>
      </c>
      <c r="BD75" s="470">
        <f t="shared" ca="1" si="66"/>
        <v>0</v>
      </c>
      <c r="BE75" s="470">
        <f t="shared" ca="1" si="66"/>
        <v>0</v>
      </c>
      <c r="BF75" s="470">
        <f t="shared" ca="1" si="66"/>
        <v>0</v>
      </c>
      <c r="BG75" s="470">
        <f t="shared" ca="1" si="66"/>
        <v>0</v>
      </c>
      <c r="BH75" s="470">
        <f t="shared" ca="1" si="66"/>
        <v>0</v>
      </c>
      <c r="BI75" s="470">
        <f t="shared" ca="1" si="66"/>
        <v>0</v>
      </c>
      <c r="BJ75" s="470">
        <f t="shared" ca="1" si="66"/>
        <v>0</v>
      </c>
      <c r="BK75" s="470">
        <f t="shared" ca="1" si="66"/>
        <v>0</v>
      </c>
      <c r="BL75" s="470">
        <f t="shared" ca="1" si="66"/>
        <v>0</v>
      </c>
      <c r="BM75" s="470">
        <f t="shared" ca="1" si="67"/>
        <v>0</v>
      </c>
      <c r="BN75" s="470">
        <f t="shared" ca="1" si="67"/>
        <v>0</v>
      </c>
      <c r="BO75" s="470">
        <f t="shared" ca="1" si="67"/>
        <v>0</v>
      </c>
      <c r="BP75" s="470">
        <f t="shared" ca="1" si="67"/>
        <v>0</v>
      </c>
      <c r="BQ75" s="470">
        <f t="shared" ca="1" si="67"/>
        <v>0</v>
      </c>
      <c r="BR75" s="470">
        <f t="shared" ca="1" si="67"/>
        <v>0</v>
      </c>
      <c r="BS75" s="470">
        <f t="shared" ca="1" si="67"/>
        <v>0</v>
      </c>
      <c r="BT75" s="470">
        <f t="shared" ca="1" si="67"/>
        <v>0</v>
      </c>
      <c r="BU75" s="470">
        <f t="shared" ca="1" si="67"/>
        <v>0</v>
      </c>
      <c r="BV75" s="470">
        <f t="shared" ca="1" si="67"/>
        <v>0</v>
      </c>
      <c r="BW75" s="470">
        <f t="shared" ca="1" si="68"/>
        <v>0</v>
      </c>
      <c r="BX75" s="470">
        <f t="shared" ca="1" si="68"/>
        <v>0</v>
      </c>
      <c r="BY75" s="470">
        <f t="shared" ca="1" si="68"/>
        <v>0</v>
      </c>
      <c r="BZ75" s="470">
        <f t="shared" ca="1" si="68"/>
        <v>0</v>
      </c>
      <c r="CA75" s="470">
        <f t="shared" ca="1" si="68"/>
        <v>0</v>
      </c>
      <c r="CB75" s="470">
        <f t="shared" ca="1" si="68"/>
        <v>0</v>
      </c>
      <c r="CC75" s="470">
        <f t="shared" ca="1" si="68"/>
        <v>0</v>
      </c>
      <c r="CD75" s="470">
        <f t="shared" ca="1" si="68"/>
        <v>0</v>
      </c>
      <c r="CE75" s="470">
        <f t="shared" ca="1" si="68"/>
        <v>0</v>
      </c>
      <c r="CF75" s="470">
        <f t="shared" ca="1" si="68"/>
        <v>0</v>
      </c>
      <c r="CG75" s="470">
        <f t="shared" ca="1" si="69"/>
        <v>0</v>
      </c>
      <c r="CH75" s="470">
        <f t="shared" ca="1" si="69"/>
        <v>0</v>
      </c>
      <c r="CI75" s="470">
        <f t="shared" ca="1" si="69"/>
        <v>0</v>
      </c>
      <c r="CJ75" s="470">
        <f t="shared" ca="1" si="69"/>
        <v>0</v>
      </c>
      <c r="CK75" s="470">
        <f t="shared" ca="1" si="69"/>
        <v>0</v>
      </c>
      <c r="CL75" s="470">
        <f t="shared" ca="1" si="69"/>
        <v>0</v>
      </c>
      <c r="CM75" s="470">
        <f t="shared" ca="1" si="69"/>
        <v>0</v>
      </c>
      <c r="CN75" s="470">
        <f t="shared" ca="1" si="69"/>
        <v>0</v>
      </c>
      <c r="CO75" s="470">
        <f t="shared" ca="1" si="69"/>
        <v>0</v>
      </c>
      <c r="CP75" s="470">
        <f t="shared" ca="1" si="69"/>
        <v>0</v>
      </c>
      <c r="CQ75" s="470">
        <f t="shared" ca="1" si="70"/>
        <v>0</v>
      </c>
      <c r="CR75" s="470">
        <f t="shared" ca="1" si="70"/>
        <v>0</v>
      </c>
      <c r="CS75" s="470">
        <f t="shared" ca="1" si="70"/>
        <v>0</v>
      </c>
      <c r="CT75" s="470">
        <f t="shared" ca="1" si="70"/>
        <v>0</v>
      </c>
      <c r="CU75" s="470">
        <f t="shared" ca="1" si="70"/>
        <v>0</v>
      </c>
      <c r="CV75" s="470">
        <f t="shared" ca="1" si="70"/>
        <v>0</v>
      </c>
      <c r="CW75" s="470">
        <f t="shared" ca="1" si="70"/>
        <v>0</v>
      </c>
      <c r="CX75" s="470">
        <f t="shared" ca="1" si="70"/>
        <v>0</v>
      </c>
      <c r="CY75" s="470">
        <f t="shared" ca="1" si="70"/>
        <v>0</v>
      </c>
      <c r="CZ75" s="470">
        <f t="shared" ca="1" si="70"/>
        <v>0</v>
      </c>
      <c r="DA75" s="470">
        <f t="shared" ca="1" si="71"/>
        <v>0</v>
      </c>
      <c r="DB75" s="470">
        <f t="shared" ca="1" si="71"/>
        <v>0</v>
      </c>
      <c r="DC75" s="470">
        <f t="shared" ca="1" si="71"/>
        <v>0</v>
      </c>
      <c r="DD75" s="470">
        <f t="shared" ca="1" si="71"/>
        <v>0</v>
      </c>
      <c r="DE75" s="470">
        <f t="shared" ca="1" si="71"/>
        <v>0</v>
      </c>
      <c r="DF75" s="470">
        <f t="shared" ca="1" si="71"/>
        <v>0</v>
      </c>
      <c r="DG75" s="470">
        <f t="shared" ca="1" si="71"/>
        <v>0</v>
      </c>
      <c r="DH75" s="470">
        <f t="shared" ca="1" si="71"/>
        <v>0</v>
      </c>
      <c r="DI75" s="470">
        <f t="shared" ca="1" si="71"/>
        <v>0</v>
      </c>
      <c r="DJ75" s="470">
        <f t="shared" ca="1" si="71"/>
        <v>0</v>
      </c>
      <c r="DK75" s="470">
        <f t="shared" ca="1" si="72"/>
        <v>0</v>
      </c>
      <c r="DL75" s="470">
        <f t="shared" ca="1" si="72"/>
        <v>0</v>
      </c>
      <c r="DM75" s="470">
        <f t="shared" ca="1" si="72"/>
        <v>0</v>
      </c>
      <c r="DN75" s="470">
        <f t="shared" ca="1" si="72"/>
        <v>0</v>
      </c>
      <c r="DO75" s="470">
        <f t="shared" ca="1" si="72"/>
        <v>0</v>
      </c>
      <c r="DP75" s="470">
        <f t="shared" ca="1" si="72"/>
        <v>0</v>
      </c>
      <c r="DQ75" s="470">
        <f t="shared" ca="1" si="72"/>
        <v>0</v>
      </c>
      <c r="DR75" s="470">
        <f t="shared" ca="1" si="72"/>
        <v>0</v>
      </c>
      <c r="DS75" s="470">
        <f t="shared" ca="1" si="72"/>
        <v>0</v>
      </c>
      <c r="DT75" s="470">
        <f t="shared" ca="1" si="72"/>
        <v>0</v>
      </c>
      <c r="DU75" s="470">
        <f t="shared" ca="1" si="73"/>
        <v>0</v>
      </c>
      <c r="DV75" s="470">
        <f t="shared" ca="1" si="73"/>
        <v>0</v>
      </c>
      <c r="DW75" s="470">
        <f t="shared" ca="1" si="73"/>
        <v>0</v>
      </c>
      <c r="DX75" s="470">
        <f t="shared" ca="1" si="73"/>
        <v>0</v>
      </c>
      <c r="DY75" s="470">
        <f t="shared" ca="1" si="73"/>
        <v>0</v>
      </c>
      <c r="DZ75" s="470">
        <f t="shared" ca="1" si="73"/>
        <v>0</v>
      </c>
      <c r="EA75" s="470">
        <f t="shared" ca="1" si="73"/>
        <v>0</v>
      </c>
      <c r="EB75" s="470">
        <f t="shared" ca="1" si="73"/>
        <v>0</v>
      </c>
      <c r="EC75" s="470">
        <f t="shared" ca="1" si="73"/>
        <v>0</v>
      </c>
      <c r="ED75" s="470">
        <f t="shared" ca="1" si="73"/>
        <v>0</v>
      </c>
      <c r="EE75" s="470">
        <f t="shared" ca="1" si="74"/>
        <v>0</v>
      </c>
      <c r="EF75" s="470">
        <f t="shared" ca="1" si="74"/>
        <v>0</v>
      </c>
      <c r="EG75" s="470">
        <f t="shared" ca="1" si="74"/>
        <v>0</v>
      </c>
      <c r="EH75" s="470">
        <f t="shared" ca="1" si="74"/>
        <v>0</v>
      </c>
      <c r="EI75" s="470">
        <f t="shared" ca="1" si="74"/>
        <v>0</v>
      </c>
      <c r="EJ75" s="470">
        <f t="shared" ca="1" si="74"/>
        <v>0</v>
      </c>
      <c r="EK75" s="470">
        <f t="shared" ca="1" si="74"/>
        <v>0</v>
      </c>
      <c r="EL75" s="470">
        <f t="shared" ca="1" si="74"/>
        <v>0</v>
      </c>
      <c r="EM75" s="470">
        <f t="shared" ca="1" si="74"/>
        <v>0</v>
      </c>
      <c r="EN75" s="470">
        <f t="shared" ca="1" si="74"/>
        <v>0</v>
      </c>
      <c r="EO75" s="470">
        <f t="shared" ca="1" si="74"/>
        <v>0</v>
      </c>
      <c r="EP75" s="470">
        <f t="shared" ca="1" si="74"/>
        <v>0</v>
      </c>
      <c r="EQ75" s="470">
        <f t="shared" ca="1" si="74"/>
        <v>0</v>
      </c>
      <c r="ER75" s="470">
        <f t="shared" ca="1" si="74"/>
        <v>0</v>
      </c>
      <c r="ES75" s="470">
        <f t="shared" ca="1" si="74"/>
        <v>0</v>
      </c>
    </row>
    <row r="76" spans="1:256" outlineLevel="1">
      <c r="B76" s="476">
        <v>5</v>
      </c>
      <c r="C76" s="472">
        <f ca="1">IP_Schedule!ED71</f>
        <v>51683</v>
      </c>
      <c r="D76" s="472">
        <f ca="1">IP_Schedule!EO71</f>
        <v>53508</v>
      </c>
      <c r="E76" s="470">
        <f t="shared" ca="1" si="61"/>
        <v>0</v>
      </c>
      <c r="F76" s="470">
        <f t="shared" ca="1" si="61"/>
        <v>0</v>
      </c>
      <c r="G76" s="470">
        <f t="shared" ca="1" si="61"/>
        <v>0</v>
      </c>
      <c r="H76" s="470">
        <f t="shared" ca="1" si="61"/>
        <v>0</v>
      </c>
      <c r="I76" s="470">
        <f t="shared" ca="1" si="61"/>
        <v>0</v>
      </c>
      <c r="J76" s="470">
        <f t="shared" ca="1" si="61"/>
        <v>0</v>
      </c>
      <c r="K76" s="470">
        <f t="shared" ca="1" si="61"/>
        <v>0</v>
      </c>
      <c r="L76" s="470">
        <f t="shared" ca="1" si="61"/>
        <v>0</v>
      </c>
      <c r="M76" s="470">
        <f t="shared" ca="1" si="61"/>
        <v>0</v>
      </c>
      <c r="N76" s="470">
        <f t="shared" ca="1" si="61"/>
        <v>0</v>
      </c>
      <c r="O76" s="470">
        <f t="shared" ca="1" si="62"/>
        <v>0</v>
      </c>
      <c r="P76" s="470">
        <f t="shared" ca="1" si="62"/>
        <v>0</v>
      </c>
      <c r="Q76" s="470">
        <f t="shared" ca="1" si="62"/>
        <v>0</v>
      </c>
      <c r="R76" s="470">
        <f t="shared" ca="1" si="62"/>
        <v>0</v>
      </c>
      <c r="S76" s="470">
        <f t="shared" ca="1" si="62"/>
        <v>0</v>
      </c>
      <c r="T76" s="470">
        <f t="shared" ca="1" si="62"/>
        <v>0</v>
      </c>
      <c r="U76" s="470">
        <f t="shared" ca="1" si="62"/>
        <v>0</v>
      </c>
      <c r="V76" s="470">
        <f t="shared" ca="1" si="62"/>
        <v>0</v>
      </c>
      <c r="W76" s="470">
        <f t="shared" ca="1" si="62"/>
        <v>0</v>
      </c>
      <c r="X76" s="470">
        <f t="shared" ca="1" si="62"/>
        <v>0</v>
      </c>
      <c r="Y76" s="470">
        <f t="shared" ca="1" si="63"/>
        <v>0</v>
      </c>
      <c r="Z76" s="470">
        <f t="shared" ca="1" si="63"/>
        <v>0</v>
      </c>
      <c r="AA76" s="470">
        <f t="shared" ca="1" si="63"/>
        <v>0</v>
      </c>
      <c r="AB76" s="470">
        <f t="shared" ca="1" si="63"/>
        <v>0</v>
      </c>
      <c r="AC76" s="470">
        <f t="shared" ca="1" si="63"/>
        <v>0</v>
      </c>
      <c r="AD76" s="470">
        <f t="shared" ca="1" si="63"/>
        <v>0</v>
      </c>
      <c r="AE76" s="470">
        <f t="shared" ca="1" si="63"/>
        <v>0</v>
      </c>
      <c r="AF76" s="470">
        <f t="shared" ca="1" si="63"/>
        <v>0</v>
      </c>
      <c r="AG76" s="470">
        <f t="shared" ca="1" si="63"/>
        <v>0</v>
      </c>
      <c r="AH76" s="470">
        <f t="shared" ca="1" si="63"/>
        <v>0</v>
      </c>
      <c r="AI76" s="470">
        <f t="shared" ca="1" si="64"/>
        <v>0</v>
      </c>
      <c r="AJ76" s="470">
        <f t="shared" ca="1" si="64"/>
        <v>0</v>
      </c>
      <c r="AK76" s="470">
        <f t="shared" ca="1" si="64"/>
        <v>0</v>
      </c>
      <c r="AL76" s="470">
        <f t="shared" ca="1" si="64"/>
        <v>0</v>
      </c>
      <c r="AM76" s="470">
        <f t="shared" ca="1" si="64"/>
        <v>0</v>
      </c>
      <c r="AN76" s="470">
        <f t="shared" ca="1" si="64"/>
        <v>0</v>
      </c>
      <c r="AO76" s="470">
        <f t="shared" ca="1" si="64"/>
        <v>0</v>
      </c>
      <c r="AP76" s="470">
        <f t="shared" ca="1" si="64"/>
        <v>0</v>
      </c>
      <c r="AQ76" s="470">
        <f t="shared" ca="1" si="64"/>
        <v>0</v>
      </c>
      <c r="AR76" s="470">
        <f t="shared" ca="1" si="64"/>
        <v>0</v>
      </c>
      <c r="AS76" s="470">
        <f t="shared" ca="1" si="65"/>
        <v>0</v>
      </c>
      <c r="AT76" s="470">
        <f t="shared" ca="1" si="65"/>
        <v>0</v>
      </c>
      <c r="AU76" s="470">
        <f t="shared" ca="1" si="65"/>
        <v>0</v>
      </c>
      <c r="AV76" s="470">
        <f t="shared" ca="1" si="65"/>
        <v>0</v>
      </c>
      <c r="AW76" s="470">
        <f t="shared" ca="1" si="65"/>
        <v>0</v>
      </c>
      <c r="AX76" s="470">
        <f t="shared" ca="1" si="65"/>
        <v>0</v>
      </c>
      <c r="AY76" s="470">
        <f t="shared" ca="1" si="65"/>
        <v>0</v>
      </c>
      <c r="AZ76" s="470">
        <f t="shared" ca="1" si="65"/>
        <v>0</v>
      </c>
      <c r="BA76" s="470">
        <f t="shared" ca="1" si="65"/>
        <v>0</v>
      </c>
      <c r="BB76" s="470">
        <f t="shared" ca="1" si="65"/>
        <v>0</v>
      </c>
      <c r="BC76" s="470">
        <f t="shared" ca="1" si="66"/>
        <v>0</v>
      </c>
      <c r="BD76" s="470">
        <f t="shared" ca="1" si="66"/>
        <v>0</v>
      </c>
      <c r="BE76" s="470">
        <f t="shared" ca="1" si="66"/>
        <v>0</v>
      </c>
      <c r="BF76" s="470">
        <f t="shared" ca="1" si="66"/>
        <v>0</v>
      </c>
      <c r="BG76" s="470">
        <f t="shared" ca="1" si="66"/>
        <v>0</v>
      </c>
      <c r="BH76" s="470">
        <f t="shared" ca="1" si="66"/>
        <v>0</v>
      </c>
      <c r="BI76" s="470">
        <f t="shared" ca="1" si="66"/>
        <v>0</v>
      </c>
      <c r="BJ76" s="470">
        <f t="shared" ca="1" si="66"/>
        <v>0</v>
      </c>
      <c r="BK76" s="470">
        <f t="shared" ca="1" si="66"/>
        <v>0</v>
      </c>
      <c r="BL76" s="470">
        <f t="shared" ca="1" si="66"/>
        <v>0</v>
      </c>
      <c r="BM76" s="470">
        <f t="shared" ca="1" si="67"/>
        <v>0</v>
      </c>
      <c r="BN76" s="470">
        <f t="shared" ca="1" si="67"/>
        <v>0</v>
      </c>
      <c r="BO76" s="470">
        <f t="shared" ca="1" si="67"/>
        <v>0</v>
      </c>
      <c r="BP76" s="470">
        <f t="shared" ca="1" si="67"/>
        <v>0</v>
      </c>
      <c r="BQ76" s="470">
        <f t="shared" ca="1" si="67"/>
        <v>0</v>
      </c>
      <c r="BR76" s="470">
        <f t="shared" ca="1" si="67"/>
        <v>0</v>
      </c>
      <c r="BS76" s="470">
        <f t="shared" ca="1" si="67"/>
        <v>0</v>
      </c>
      <c r="BT76" s="470">
        <f t="shared" ca="1" si="67"/>
        <v>0</v>
      </c>
      <c r="BU76" s="470">
        <f t="shared" ca="1" si="67"/>
        <v>0</v>
      </c>
      <c r="BV76" s="470">
        <f t="shared" ca="1" si="67"/>
        <v>0</v>
      </c>
      <c r="BW76" s="470">
        <f t="shared" ca="1" si="68"/>
        <v>0</v>
      </c>
      <c r="BX76" s="470">
        <f t="shared" ca="1" si="68"/>
        <v>0</v>
      </c>
      <c r="BY76" s="470">
        <f t="shared" ca="1" si="68"/>
        <v>0</v>
      </c>
      <c r="BZ76" s="470">
        <f t="shared" ca="1" si="68"/>
        <v>0</v>
      </c>
      <c r="CA76" s="470">
        <f t="shared" ca="1" si="68"/>
        <v>0</v>
      </c>
      <c r="CB76" s="470">
        <f t="shared" ca="1" si="68"/>
        <v>0</v>
      </c>
      <c r="CC76" s="470">
        <f t="shared" ca="1" si="68"/>
        <v>0</v>
      </c>
      <c r="CD76" s="470">
        <f t="shared" ca="1" si="68"/>
        <v>0</v>
      </c>
      <c r="CE76" s="470">
        <f t="shared" ca="1" si="68"/>
        <v>0</v>
      </c>
      <c r="CF76" s="470">
        <f t="shared" ca="1" si="68"/>
        <v>0</v>
      </c>
      <c r="CG76" s="470">
        <f t="shared" ca="1" si="69"/>
        <v>0</v>
      </c>
      <c r="CH76" s="470">
        <f t="shared" ca="1" si="69"/>
        <v>0</v>
      </c>
      <c r="CI76" s="470">
        <f t="shared" ca="1" si="69"/>
        <v>0</v>
      </c>
      <c r="CJ76" s="470">
        <f t="shared" ca="1" si="69"/>
        <v>0</v>
      </c>
      <c r="CK76" s="470">
        <f t="shared" ca="1" si="69"/>
        <v>0</v>
      </c>
      <c r="CL76" s="470">
        <f t="shared" ca="1" si="69"/>
        <v>0</v>
      </c>
      <c r="CM76" s="470">
        <f t="shared" ca="1" si="69"/>
        <v>0</v>
      </c>
      <c r="CN76" s="470">
        <f t="shared" ca="1" si="69"/>
        <v>0</v>
      </c>
      <c r="CO76" s="470">
        <f t="shared" ca="1" si="69"/>
        <v>0</v>
      </c>
      <c r="CP76" s="470">
        <f t="shared" ca="1" si="69"/>
        <v>0</v>
      </c>
      <c r="CQ76" s="470">
        <f t="shared" ca="1" si="70"/>
        <v>0</v>
      </c>
      <c r="CR76" s="470">
        <f t="shared" ca="1" si="70"/>
        <v>0</v>
      </c>
      <c r="CS76" s="470">
        <f t="shared" ca="1" si="70"/>
        <v>0</v>
      </c>
      <c r="CT76" s="470">
        <f t="shared" ca="1" si="70"/>
        <v>0</v>
      </c>
      <c r="CU76" s="470">
        <f t="shared" ca="1" si="70"/>
        <v>0</v>
      </c>
      <c r="CV76" s="470">
        <f t="shared" ca="1" si="70"/>
        <v>0</v>
      </c>
      <c r="CW76" s="470">
        <f t="shared" ca="1" si="70"/>
        <v>0</v>
      </c>
      <c r="CX76" s="470">
        <f t="shared" ca="1" si="70"/>
        <v>0</v>
      </c>
      <c r="CY76" s="470">
        <f t="shared" ca="1" si="70"/>
        <v>0</v>
      </c>
      <c r="CZ76" s="470">
        <f t="shared" ca="1" si="70"/>
        <v>0</v>
      </c>
      <c r="DA76" s="470">
        <f t="shared" ca="1" si="71"/>
        <v>0</v>
      </c>
      <c r="DB76" s="470">
        <f t="shared" ca="1" si="71"/>
        <v>0</v>
      </c>
      <c r="DC76" s="470">
        <f t="shared" ca="1" si="71"/>
        <v>0</v>
      </c>
      <c r="DD76" s="470">
        <f t="shared" ca="1" si="71"/>
        <v>0</v>
      </c>
      <c r="DE76" s="470">
        <f t="shared" ca="1" si="71"/>
        <v>0</v>
      </c>
      <c r="DF76" s="470">
        <f t="shared" ca="1" si="71"/>
        <v>0</v>
      </c>
      <c r="DG76" s="470">
        <f t="shared" ca="1" si="71"/>
        <v>0</v>
      </c>
      <c r="DH76" s="470">
        <f t="shared" ca="1" si="71"/>
        <v>0</v>
      </c>
      <c r="DI76" s="470">
        <f t="shared" ca="1" si="71"/>
        <v>0</v>
      </c>
      <c r="DJ76" s="470">
        <f t="shared" ca="1" si="71"/>
        <v>0</v>
      </c>
      <c r="DK76" s="470">
        <f t="shared" ca="1" si="72"/>
        <v>0</v>
      </c>
      <c r="DL76" s="470">
        <f t="shared" ca="1" si="72"/>
        <v>0</v>
      </c>
      <c r="DM76" s="470">
        <f t="shared" ca="1" si="72"/>
        <v>0</v>
      </c>
      <c r="DN76" s="470">
        <f t="shared" ca="1" si="72"/>
        <v>0</v>
      </c>
      <c r="DO76" s="470">
        <f t="shared" ca="1" si="72"/>
        <v>0</v>
      </c>
      <c r="DP76" s="470">
        <f t="shared" ca="1" si="72"/>
        <v>0</v>
      </c>
      <c r="DQ76" s="470">
        <f t="shared" ca="1" si="72"/>
        <v>0</v>
      </c>
      <c r="DR76" s="470">
        <f t="shared" ca="1" si="72"/>
        <v>0</v>
      </c>
      <c r="DS76" s="470">
        <f t="shared" ca="1" si="72"/>
        <v>0</v>
      </c>
      <c r="DT76" s="470">
        <f t="shared" ca="1" si="72"/>
        <v>0</v>
      </c>
      <c r="DU76" s="470">
        <f t="shared" ca="1" si="73"/>
        <v>0</v>
      </c>
      <c r="DV76" s="470">
        <f t="shared" ca="1" si="73"/>
        <v>0</v>
      </c>
      <c r="DW76" s="470">
        <f t="shared" ca="1" si="73"/>
        <v>0</v>
      </c>
      <c r="DX76" s="470">
        <f t="shared" ca="1" si="73"/>
        <v>0</v>
      </c>
      <c r="DY76" s="470">
        <f t="shared" ca="1" si="73"/>
        <v>0</v>
      </c>
      <c r="DZ76" s="470">
        <f t="shared" ca="1" si="73"/>
        <v>0</v>
      </c>
      <c r="EA76" s="470">
        <f t="shared" ca="1" si="73"/>
        <v>0</v>
      </c>
      <c r="EB76" s="470">
        <f t="shared" ca="1" si="73"/>
        <v>0</v>
      </c>
      <c r="EC76" s="470">
        <f t="shared" ca="1" si="73"/>
        <v>0</v>
      </c>
      <c r="ED76" s="470">
        <f t="shared" ca="1" si="73"/>
        <v>0</v>
      </c>
      <c r="EE76" s="470">
        <f t="shared" ca="1" si="74"/>
        <v>0</v>
      </c>
      <c r="EF76" s="470">
        <f t="shared" ca="1" si="74"/>
        <v>0</v>
      </c>
      <c r="EG76" s="470">
        <f t="shared" ca="1" si="74"/>
        <v>0</v>
      </c>
      <c r="EH76" s="470">
        <f t="shared" ca="1" si="74"/>
        <v>0</v>
      </c>
      <c r="EI76" s="470">
        <f t="shared" ca="1" si="74"/>
        <v>0</v>
      </c>
      <c r="EJ76" s="470">
        <f t="shared" ca="1" si="74"/>
        <v>0</v>
      </c>
      <c r="EK76" s="470">
        <f t="shared" ca="1" si="74"/>
        <v>0</v>
      </c>
      <c r="EL76" s="470">
        <f t="shared" ca="1" si="74"/>
        <v>0</v>
      </c>
      <c r="EM76" s="470">
        <f t="shared" ca="1" si="74"/>
        <v>0</v>
      </c>
      <c r="EN76" s="470">
        <f t="shared" ca="1" si="74"/>
        <v>0</v>
      </c>
      <c r="EO76" s="470">
        <f t="shared" ca="1" si="74"/>
        <v>0</v>
      </c>
      <c r="EP76" s="470">
        <f t="shared" ca="1" si="74"/>
        <v>0</v>
      </c>
      <c r="EQ76" s="470">
        <f t="shared" ca="1" si="74"/>
        <v>0</v>
      </c>
      <c r="ER76" s="470">
        <f t="shared" ca="1" si="74"/>
        <v>0</v>
      </c>
      <c r="ES76" s="470">
        <f t="shared" ca="1" si="74"/>
        <v>0</v>
      </c>
    </row>
    <row r="77" spans="1:256" outlineLevel="1">
      <c r="B77" s="476">
        <v>6</v>
      </c>
      <c r="C77" s="472">
        <f ca="1">IP_Schedule!EE71</f>
        <v>53601</v>
      </c>
      <c r="D77" s="472">
        <f ca="1">IP_Schedule!EP71</f>
        <v>55426</v>
      </c>
      <c r="E77" s="470">
        <f t="shared" ca="1" si="61"/>
        <v>0</v>
      </c>
      <c r="F77" s="470">
        <f t="shared" ca="1" si="61"/>
        <v>0</v>
      </c>
      <c r="G77" s="470">
        <f t="shared" ca="1" si="61"/>
        <v>0</v>
      </c>
      <c r="H77" s="470">
        <f t="shared" ca="1" si="61"/>
        <v>0</v>
      </c>
      <c r="I77" s="470">
        <f t="shared" ca="1" si="61"/>
        <v>0</v>
      </c>
      <c r="J77" s="470">
        <f t="shared" ca="1" si="61"/>
        <v>0</v>
      </c>
      <c r="K77" s="470">
        <f t="shared" ca="1" si="61"/>
        <v>0</v>
      </c>
      <c r="L77" s="470">
        <f t="shared" ca="1" si="61"/>
        <v>0</v>
      </c>
      <c r="M77" s="470">
        <f t="shared" ca="1" si="61"/>
        <v>0</v>
      </c>
      <c r="N77" s="470">
        <f t="shared" ca="1" si="61"/>
        <v>0</v>
      </c>
      <c r="O77" s="470">
        <f t="shared" ca="1" si="62"/>
        <v>0</v>
      </c>
      <c r="P77" s="470">
        <f t="shared" ca="1" si="62"/>
        <v>0</v>
      </c>
      <c r="Q77" s="470">
        <f t="shared" ca="1" si="62"/>
        <v>0</v>
      </c>
      <c r="R77" s="470">
        <f t="shared" ca="1" si="62"/>
        <v>0</v>
      </c>
      <c r="S77" s="470">
        <f t="shared" ca="1" si="62"/>
        <v>0</v>
      </c>
      <c r="T77" s="470">
        <f t="shared" ca="1" si="62"/>
        <v>0</v>
      </c>
      <c r="U77" s="470">
        <f t="shared" ca="1" si="62"/>
        <v>0</v>
      </c>
      <c r="V77" s="470">
        <f t="shared" ca="1" si="62"/>
        <v>0</v>
      </c>
      <c r="W77" s="470">
        <f t="shared" ca="1" si="62"/>
        <v>0</v>
      </c>
      <c r="X77" s="470">
        <f t="shared" ca="1" si="62"/>
        <v>0</v>
      </c>
      <c r="Y77" s="470">
        <f t="shared" ca="1" si="63"/>
        <v>0</v>
      </c>
      <c r="Z77" s="470">
        <f t="shared" ca="1" si="63"/>
        <v>0</v>
      </c>
      <c r="AA77" s="470">
        <f t="shared" ca="1" si="63"/>
        <v>0</v>
      </c>
      <c r="AB77" s="470">
        <f t="shared" ca="1" si="63"/>
        <v>0</v>
      </c>
      <c r="AC77" s="470">
        <f t="shared" ca="1" si="63"/>
        <v>0</v>
      </c>
      <c r="AD77" s="470">
        <f t="shared" ca="1" si="63"/>
        <v>0</v>
      </c>
      <c r="AE77" s="470">
        <f t="shared" ca="1" si="63"/>
        <v>0</v>
      </c>
      <c r="AF77" s="470">
        <f t="shared" ca="1" si="63"/>
        <v>0</v>
      </c>
      <c r="AG77" s="470">
        <f t="shared" ca="1" si="63"/>
        <v>0</v>
      </c>
      <c r="AH77" s="470">
        <f t="shared" ca="1" si="63"/>
        <v>0</v>
      </c>
      <c r="AI77" s="470">
        <f t="shared" ca="1" si="64"/>
        <v>0</v>
      </c>
      <c r="AJ77" s="470">
        <f t="shared" ca="1" si="64"/>
        <v>0</v>
      </c>
      <c r="AK77" s="470">
        <f t="shared" ca="1" si="64"/>
        <v>0</v>
      </c>
      <c r="AL77" s="470">
        <f t="shared" ca="1" si="64"/>
        <v>0</v>
      </c>
      <c r="AM77" s="470">
        <f t="shared" ca="1" si="64"/>
        <v>0</v>
      </c>
      <c r="AN77" s="470">
        <f t="shared" ca="1" si="64"/>
        <v>0</v>
      </c>
      <c r="AO77" s="470">
        <f t="shared" ca="1" si="64"/>
        <v>0</v>
      </c>
      <c r="AP77" s="470">
        <f t="shared" ca="1" si="64"/>
        <v>0</v>
      </c>
      <c r="AQ77" s="470">
        <f t="shared" ca="1" si="64"/>
        <v>0</v>
      </c>
      <c r="AR77" s="470">
        <f t="shared" ca="1" si="64"/>
        <v>0</v>
      </c>
      <c r="AS77" s="470">
        <f t="shared" ca="1" si="65"/>
        <v>0</v>
      </c>
      <c r="AT77" s="470">
        <f t="shared" ca="1" si="65"/>
        <v>0</v>
      </c>
      <c r="AU77" s="470">
        <f t="shared" ca="1" si="65"/>
        <v>0</v>
      </c>
      <c r="AV77" s="470">
        <f t="shared" ca="1" si="65"/>
        <v>0</v>
      </c>
      <c r="AW77" s="470">
        <f t="shared" ca="1" si="65"/>
        <v>0</v>
      </c>
      <c r="AX77" s="470">
        <f t="shared" ca="1" si="65"/>
        <v>0</v>
      </c>
      <c r="AY77" s="470">
        <f t="shared" ca="1" si="65"/>
        <v>0</v>
      </c>
      <c r="AZ77" s="470">
        <f t="shared" ca="1" si="65"/>
        <v>0</v>
      </c>
      <c r="BA77" s="470">
        <f t="shared" ca="1" si="65"/>
        <v>0</v>
      </c>
      <c r="BB77" s="470">
        <f t="shared" ca="1" si="65"/>
        <v>0</v>
      </c>
      <c r="BC77" s="470">
        <f t="shared" ca="1" si="66"/>
        <v>0</v>
      </c>
      <c r="BD77" s="470">
        <f t="shared" ca="1" si="66"/>
        <v>0</v>
      </c>
      <c r="BE77" s="470">
        <f t="shared" ca="1" si="66"/>
        <v>0</v>
      </c>
      <c r="BF77" s="470">
        <f t="shared" ca="1" si="66"/>
        <v>0</v>
      </c>
      <c r="BG77" s="470">
        <f t="shared" ca="1" si="66"/>
        <v>0</v>
      </c>
      <c r="BH77" s="470">
        <f t="shared" ca="1" si="66"/>
        <v>0</v>
      </c>
      <c r="BI77" s="470">
        <f t="shared" ca="1" si="66"/>
        <v>0</v>
      </c>
      <c r="BJ77" s="470">
        <f t="shared" ca="1" si="66"/>
        <v>0</v>
      </c>
      <c r="BK77" s="470">
        <f t="shared" ca="1" si="66"/>
        <v>0</v>
      </c>
      <c r="BL77" s="470">
        <f t="shared" ca="1" si="66"/>
        <v>0</v>
      </c>
      <c r="BM77" s="470">
        <f t="shared" ca="1" si="67"/>
        <v>0</v>
      </c>
      <c r="BN77" s="470">
        <f t="shared" ca="1" si="67"/>
        <v>0</v>
      </c>
      <c r="BO77" s="470">
        <f t="shared" ca="1" si="67"/>
        <v>0</v>
      </c>
      <c r="BP77" s="470">
        <f t="shared" ca="1" si="67"/>
        <v>0</v>
      </c>
      <c r="BQ77" s="470">
        <f t="shared" ca="1" si="67"/>
        <v>0</v>
      </c>
      <c r="BR77" s="470">
        <f t="shared" ca="1" si="67"/>
        <v>0</v>
      </c>
      <c r="BS77" s="470">
        <f t="shared" ca="1" si="67"/>
        <v>0</v>
      </c>
      <c r="BT77" s="470">
        <f t="shared" ca="1" si="67"/>
        <v>0</v>
      </c>
      <c r="BU77" s="470">
        <f t="shared" ca="1" si="67"/>
        <v>0</v>
      </c>
      <c r="BV77" s="470">
        <f t="shared" ca="1" si="67"/>
        <v>0</v>
      </c>
      <c r="BW77" s="470">
        <f t="shared" ca="1" si="68"/>
        <v>0</v>
      </c>
      <c r="BX77" s="470">
        <f t="shared" ca="1" si="68"/>
        <v>0</v>
      </c>
      <c r="BY77" s="470">
        <f t="shared" ca="1" si="68"/>
        <v>0</v>
      </c>
      <c r="BZ77" s="470">
        <f t="shared" ca="1" si="68"/>
        <v>0</v>
      </c>
      <c r="CA77" s="470">
        <f t="shared" ca="1" si="68"/>
        <v>0</v>
      </c>
      <c r="CB77" s="470">
        <f t="shared" ca="1" si="68"/>
        <v>0</v>
      </c>
      <c r="CC77" s="470">
        <f t="shared" ca="1" si="68"/>
        <v>0</v>
      </c>
      <c r="CD77" s="470">
        <f t="shared" ca="1" si="68"/>
        <v>0</v>
      </c>
      <c r="CE77" s="470">
        <f t="shared" ca="1" si="68"/>
        <v>0</v>
      </c>
      <c r="CF77" s="470">
        <f t="shared" ca="1" si="68"/>
        <v>0</v>
      </c>
      <c r="CG77" s="470">
        <f t="shared" ca="1" si="69"/>
        <v>0</v>
      </c>
      <c r="CH77" s="470">
        <f t="shared" ca="1" si="69"/>
        <v>0</v>
      </c>
      <c r="CI77" s="470">
        <f t="shared" ca="1" si="69"/>
        <v>0</v>
      </c>
      <c r="CJ77" s="470">
        <f t="shared" ca="1" si="69"/>
        <v>0</v>
      </c>
      <c r="CK77" s="470">
        <f t="shared" ca="1" si="69"/>
        <v>0</v>
      </c>
      <c r="CL77" s="470">
        <f t="shared" ca="1" si="69"/>
        <v>0</v>
      </c>
      <c r="CM77" s="470">
        <f t="shared" ca="1" si="69"/>
        <v>0</v>
      </c>
      <c r="CN77" s="470">
        <f t="shared" ca="1" si="69"/>
        <v>0</v>
      </c>
      <c r="CO77" s="470">
        <f t="shared" ca="1" si="69"/>
        <v>0</v>
      </c>
      <c r="CP77" s="470">
        <f t="shared" ca="1" si="69"/>
        <v>0</v>
      </c>
      <c r="CQ77" s="470">
        <f t="shared" ca="1" si="70"/>
        <v>0</v>
      </c>
      <c r="CR77" s="470">
        <f t="shared" ca="1" si="70"/>
        <v>0</v>
      </c>
      <c r="CS77" s="470">
        <f t="shared" ca="1" si="70"/>
        <v>0</v>
      </c>
      <c r="CT77" s="470">
        <f t="shared" ca="1" si="70"/>
        <v>0</v>
      </c>
      <c r="CU77" s="470">
        <f t="shared" ca="1" si="70"/>
        <v>0</v>
      </c>
      <c r="CV77" s="470">
        <f t="shared" ca="1" si="70"/>
        <v>0</v>
      </c>
      <c r="CW77" s="470">
        <f t="shared" ca="1" si="70"/>
        <v>0</v>
      </c>
      <c r="CX77" s="470">
        <f t="shared" ca="1" si="70"/>
        <v>0</v>
      </c>
      <c r="CY77" s="470">
        <f t="shared" ca="1" si="70"/>
        <v>0</v>
      </c>
      <c r="CZ77" s="470">
        <f t="shared" ca="1" si="70"/>
        <v>0</v>
      </c>
      <c r="DA77" s="470">
        <f t="shared" ca="1" si="71"/>
        <v>0</v>
      </c>
      <c r="DB77" s="470">
        <f t="shared" ca="1" si="71"/>
        <v>0</v>
      </c>
      <c r="DC77" s="470">
        <f t="shared" ca="1" si="71"/>
        <v>0</v>
      </c>
      <c r="DD77" s="470">
        <f t="shared" ca="1" si="71"/>
        <v>0</v>
      </c>
      <c r="DE77" s="470">
        <f t="shared" ca="1" si="71"/>
        <v>0</v>
      </c>
      <c r="DF77" s="470">
        <f t="shared" ca="1" si="71"/>
        <v>0</v>
      </c>
      <c r="DG77" s="470">
        <f t="shared" ca="1" si="71"/>
        <v>0</v>
      </c>
      <c r="DH77" s="470">
        <f t="shared" ca="1" si="71"/>
        <v>0</v>
      </c>
      <c r="DI77" s="470">
        <f t="shared" ca="1" si="71"/>
        <v>0</v>
      </c>
      <c r="DJ77" s="470">
        <f t="shared" ca="1" si="71"/>
        <v>0</v>
      </c>
      <c r="DK77" s="470">
        <f t="shared" ca="1" si="72"/>
        <v>0</v>
      </c>
      <c r="DL77" s="470">
        <f t="shared" ca="1" si="72"/>
        <v>0</v>
      </c>
      <c r="DM77" s="470">
        <f t="shared" ca="1" si="72"/>
        <v>0</v>
      </c>
      <c r="DN77" s="470">
        <f t="shared" ca="1" si="72"/>
        <v>0</v>
      </c>
      <c r="DO77" s="470">
        <f t="shared" ca="1" si="72"/>
        <v>0</v>
      </c>
      <c r="DP77" s="470">
        <f t="shared" ca="1" si="72"/>
        <v>0</v>
      </c>
      <c r="DQ77" s="470">
        <f t="shared" ca="1" si="72"/>
        <v>0</v>
      </c>
      <c r="DR77" s="470">
        <f t="shared" ca="1" si="72"/>
        <v>0</v>
      </c>
      <c r="DS77" s="470">
        <f t="shared" ca="1" si="72"/>
        <v>0</v>
      </c>
      <c r="DT77" s="470">
        <f t="shared" ca="1" si="72"/>
        <v>0</v>
      </c>
      <c r="DU77" s="470">
        <f t="shared" ca="1" si="73"/>
        <v>0</v>
      </c>
      <c r="DV77" s="470">
        <f t="shared" ca="1" si="73"/>
        <v>0</v>
      </c>
      <c r="DW77" s="470">
        <f t="shared" ca="1" si="73"/>
        <v>0</v>
      </c>
      <c r="DX77" s="470">
        <f t="shared" ca="1" si="73"/>
        <v>0</v>
      </c>
      <c r="DY77" s="470">
        <f t="shared" ca="1" si="73"/>
        <v>0</v>
      </c>
      <c r="DZ77" s="470">
        <f t="shared" ca="1" si="73"/>
        <v>0</v>
      </c>
      <c r="EA77" s="470">
        <f t="shared" ca="1" si="73"/>
        <v>0</v>
      </c>
      <c r="EB77" s="470">
        <f t="shared" ca="1" si="73"/>
        <v>0</v>
      </c>
      <c r="EC77" s="470">
        <f t="shared" ca="1" si="73"/>
        <v>0</v>
      </c>
      <c r="ED77" s="470">
        <f t="shared" ca="1" si="73"/>
        <v>0</v>
      </c>
      <c r="EE77" s="470">
        <f t="shared" ca="1" si="74"/>
        <v>0</v>
      </c>
      <c r="EF77" s="470">
        <f t="shared" ca="1" si="74"/>
        <v>0</v>
      </c>
      <c r="EG77" s="470">
        <f t="shared" ca="1" si="74"/>
        <v>0</v>
      </c>
      <c r="EH77" s="470">
        <f t="shared" ca="1" si="74"/>
        <v>0</v>
      </c>
      <c r="EI77" s="470">
        <f t="shared" ca="1" si="74"/>
        <v>0</v>
      </c>
      <c r="EJ77" s="470">
        <f t="shared" ca="1" si="74"/>
        <v>0</v>
      </c>
      <c r="EK77" s="470">
        <f t="shared" ca="1" si="74"/>
        <v>0</v>
      </c>
      <c r="EL77" s="470">
        <f t="shared" ca="1" si="74"/>
        <v>0</v>
      </c>
      <c r="EM77" s="470">
        <f t="shared" ca="1" si="74"/>
        <v>0</v>
      </c>
      <c r="EN77" s="470">
        <f t="shared" ca="1" si="74"/>
        <v>0</v>
      </c>
      <c r="EO77" s="470">
        <f t="shared" ca="1" si="74"/>
        <v>0</v>
      </c>
      <c r="EP77" s="470">
        <f t="shared" ca="1" si="74"/>
        <v>0</v>
      </c>
      <c r="EQ77" s="470">
        <f t="shared" ca="1" si="74"/>
        <v>0</v>
      </c>
      <c r="ER77" s="470">
        <f t="shared" ca="1" si="74"/>
        <v>0</v>
      </c>
      <c r="ES77" s="470">
        <f t="shared" ca="1" si="74"/>
        <v>0</v>
      </c>
    </row>
    <row r="78" spans="1:256" outlineLevel="1">
      <c r="B78" s="476">
        <v>7</v>
      </c>
      <c r="C78" s="472">
        <f ca="1">IP_Schedule!EF71</f>
        <v>55519</v>
      </c>
      <c r="D78" s="472">
        <f ca="1">IP_Schedule!EQ71</f>
        <v>57345</v>
      </c>
      <c r="E78" s="470">
        <f t="shared" ca="1" si="61"/>
        <v>0</v>
      </c>
      <c r="F78" s="470">
        <f t="shared" ca="1" si="61"/>
        <v>0</v>
      </c>
      <c r="G78" s="470">
        <f t="shared" ca="1" si="61"/>
        <v>0</v>
      </c>
      <c r="H78" s="470">
        <f t="shared" ca="1" si="61"/>
        <v>0</v>
      </c>
      <c r="I78" s="470">
        <f t="shared" ca="1" si="61"/>
        <v>0</v>
      </c>
      <c r="J78" s="470">
        <f t="shared" ca="1" si="61"/>
        <v>0</v>
      </c>
      <c r="K78" s="470">
        <f t="shared" ca="1" si="61"/>
        <v>0</v>
      </c>
      <c r="L78" s="470">
        <f t="shared" ca="1" si="61"/>
        <v>0</v>
      </c>
      <c r="M78" s="470">
        <f t="shared" ca="1" si="61"/>
        <v>0</v>
      </c>
      <c r="N78" s="470">
        <f t="shared" ca="1" si="61"/>
        <v>0</v>
      </c>
      <c r="O78" s="470">
        <f t="shared" ca="1" si="62"/>
        <v>0</v>
      </c>
      <c r="P78" s="470">
        <f t="shared" ca="1" si="62"/>
        <v>0</v>
      </c>
      <c r="Q78" s="470">
        <f t="shared" ca="1" si="62"/>
        <v>0</v>
      </c>
      <c r="R78" s="470">
        <f t="shared" ca="1" si="62"/>
        <v>0</v>
      </c>
      <c r="S78" s="470">
        <f t="shared" ca="1" si="62"/>
        <v>0</v>
      </c>
      <c r="T78" s="470">
        <f t="shared" ca="1" si="62"/>
        <v>0</v>
      </c>
      <c r="U78" s="470">
        <f t="shared" ca="1" si="62"/>
        <v>0</v>
      </c>
      <c r="V78" s="470">
        <f t="shared" ca="1" si="62"/>
        <v>0</v>
      </c>
      <c r="W78" s="470">
        <f t="shared" ca="1" si="62"/>
        <v>0</v>
      </c>
      <c r="X78" s="470">
        <f t="shared" ca="1" si="62"/>
        <v>0</v>
      </c>
      <c r="Y78" s="470">
        <f t="shared" ca="1" si="63"/>
        <v>0</v>
      </c>
      <c r="Z78" s="470">
        <f t="shared" ca="1" si="63"/>
        <v>0</v>
      </c>
      <c r="AA78" s="470">
        <f t="shared" ca="1" si="63"/>
        <v>0</v>
      </c>
      <c r="AB78" s="470">
        <f t="shared" ca="1" si="63"/>
        <v>0</v>
      </c>
      <c r="AC78" s="470">
        <f t="shared" ca="1" si="63"/>
        <v>0</v>
      </c>
      <c r="AD78" s="470">
        <f t="shared" ca="1" si="63"/>
        <v>0</v>
      </c>
      <c r="AE78" s="470">
        <f t="shared" ca="1" si="63"/>
        <v>0</v>
      </c>
      <c r="AF78" s="470">
        <f t="shared" ca="1" si="63"/>
        <v>0</v>
      </c>
      <c r="AG78" s="470">
        <f t="shared" ca="1" si="63"/>
        <v>0</v>
      </c>
      <c r="AH78" s="470">
        <f t="shared" ca="1" si="63"/>
        <v>0</v>
      </c>
      <c r="AI78" s="470">
        <f t="shared" ca="1" si="64"/>
        <v>0</v>
      </c>
      <c r="AJ78" s="470">
        <f t="shared" ca="1" si="64"/>
        <v>0</v>
      </c>
      <c r="AK78" s="470">
        <f t="shared" ca="1" si="64"/>
        <v>0</v>
      </c>
      <c r="AL78" s="470">
        <f t="shared" ca="1" si="64"/>
        <v>0</v>
      </c>
      <c r="AM78" s="470">
        <f t="shared" ca="1" si="64"/>
        <v>0</v>
      </c>
      <c r="AN78" s="470">
        <f t="shared" ca="1" si="64"/>
        <v>0</v>
      </c>
      <c r="AO78" s="470">
        <f t="shared" ca="1" si="64"/>
        <v>0</v>
      </c>
      <c r="AP78" s="470">
        <f t="shared" ca="1" si="64"/>
        <v>0</v>
      </c>
      <c r="AQ78" s="470">
        <f t="shared" ca="1" si="64"/>
        <v>0</v>
      </c>
      <c r="AR78" s="470">
        <f t="shared" ca="1" si="64"/>
        <v>0</v>
      </c>
      <c r="AS78" s="470">
        <f t="shared" ca="1" si="65"/>
        <v>0</v>
      </c>
      <c r="AT78" s="470">
        <f t="shared" ca="1" si="65"/>
        <v>0</v>
      </c>
      <c r="AU78" s="470">
        <f t="shared" ca="1" si="65"/>
        <v>0</v>
      </c>
      <c r="AV78" s="470">
        <f t="shared" ca="1" si="65"/>
        <v>0</v>
      </c>
      <c r="AW78" s="470">
        <f t="shared" ca="1" si="65"/>
        <v>0</v>
      </c>
      <c r="AX78" s="470">
        <f t="shared" ca="1" si="65"/>
        <v>0</v>
      </c>
      <c r="AY78" s="470">
        <f t="shared" ca="1" si="65"/>
        <v>0</v>
      </c>
      <c r="AZ78" s="470">
        <f t="shared" ca="1" si="65"/>
        <v>0</v>
      </c>
      <c r="BA78" s="470">
        <f t="shared" ca="1" si="65"/>
        <v>0</v>
      </c>
      <c r="BB78" s="470">
        <f t="shared" ca="1" si="65"/>
        <v>0</v>
      </c>
      <c r="BC78" s="470">
        <f t="shared" ca="1" si="66"/>
        <v>0</v>
      </c>
      <c r="BD78" s="470">
        <f t="shared" ca="1" si="66"/>
        <v>0</v>
      </c>
      <c r="BE78" s="470">
        <f t="shared" ca="1" si="66"/>
        <v>0</v>
      </c>
      <c r="BF78" s="470">
        <f t="shared" ca="1" si="66"/>
        <v>0</v>
      </c>
      <c r="BG78" s="470">
        <f t="shared" ca="1" si="66"/>
        <v>0</v>
      </c>
      <c r="BH78" s="470">
        <f t="shared" ca="1" si="66"/>
        <v>0</v>
      </c>
      <c r="BI78" s="470">
        <f t="shared" ca="1" si="66"/>
        <v>0</v>
      </c>
      <c r="BJ78" s="470">
        <f t="shared" ca="1" si="66"/>
        <v>0</v>
      </c>
      <c r="BK78" s="470">
        <f t="shared" ca="1" si="66"/>
        <v>0</v>
      </c>
      <c r="BL78" s="470">
        <f t="shared" ca="1" si="66"/>
        <v>0</v>
      </c>
      <c r="BM78" s="470">
        <f t="shared" ca="1" si="67"/>
        <v>0</v>
      </c>
      <c r="BN78" s="470">
        <f t="shared" ca="1" si="67"/>
        <v>0</v>
      </c>
      <c r="BO78" s="470">
        <f t="shared" ca="1" si="67"/>
        <v>0</v>
      </c>
      <c r="BP78" s="470">
        <f t="shared" ca="1" si="67"/>
        <v>0</v>
      </c>
      <c r="BQ78" s="470">
        <f t="shared" ca="1" si="67"/>
        <v>0</v>
      </c>
      <c r="BR78" s="470">
        <f t="shared" ca="1" si="67"/>
        <v>0</v>
      </c>
      <c r="BS78" s="470">
        <f t="shared" ca="1" si="67"/>
        <v>0</v>
      </c>
      <c r="BT78" s="470">
        <f t="shared" ca="1" si="67"/>
        <v>0</v>
      </c>
      <c r="BU78" s="470">
        <f t="shared" ca="1" si="67"/>
        <v>0</v>
      </c>
      <c r="BV78" s="470">
        <f t="shared" ca="1" si="67"/>
        <v>0</v>
      </c>
      <c r="BW78" s="470">
        <f t="shared" ca="1" si="68"/>
        <v>0</v>
      </c>
      <c r="BX78" s="470">
        <f t="shared" ca="1" si="68"/>
        <v>0</v>
      </c>
      <c r="BY78" s="470">
        <f t="shared" ca="1" si="68"/>
        <v>0</v>
      </c>
      <c r="BZ78" s="470">
        <f t="shared" ca="1" si="68"/>
        <v>0</v>
      </c>
      <c r="CA78" s="470">
        <f t="shared" ca="1" si="68"/>
        <v>0</v>
      </c>
      <c r="CB78" s="470">
        <f t="shared" ca="1" si="68"/>
        <v>0</v>
      </c>
      <c r="CC78" s="470">
        <f t="shared" ca="1" si="68"/>
        <v>0</v>
      </c>
      <c r="CD78" s="470">
        <f t="shared" ca="1" si="68"/>
        <v>0</v>
      </c>
      <c r="CE78" s="470">
        <f t="shared" ca="1" si="68"/>
        <v>0</v>
      </c>
      <c r="CF78" s="470">
        <f t="shared" ca="1" si="68"/>
        <v>0</v>
      </c>
      <c r="CG78" s="470">
        <f t="shared" ca="1" si="69"/>
        <v>0</v>
      </c>
      <c r="CH78" s="470">
        <f t="shared" ca="1" si="69"/>
        <v>0</v>
      </c>
      <c r="CI78" s="470">
        <f t="shared" ca="1" si="69"/>
        <v>0</v>
      </c>
      <c r="CJ78" s="470">
        <f t="shared" ca="1" si="69"/>
        <v>0</v>
      </c>
      <c r="CK78" s="470">
        <f t="shared" ca="1" si="69"/>
        <v>0</v>
      </c>
      <c r="CL78" s="470">
        <f t="shared" ca="1" si="69"/>
        <v>0</v>
      </c>
      <c r="CM78" s="470">
        <f t="shared" ca="1" si="69"/>
        <v>0</v>
      </c>
      <c r="CN78" s="470">
        <f t="shared" ca="1" si="69"/>
        <v>0</v>
      </c>
      <c r="CO78" s="470">
        <f t="shared" ca="1" si="69"/>
        <v>0</v>
      </c>
      <c r="CP78" s="470">
        <f t="shared" ca="1" si="69"/>
        <v>0</v>
      </c>
      <c r="CQ78" s="470">
        <f t="shared" ca="1" si="70"/>
        <v>0</v>
      </c>
      <c r="CR78" s="470">
        <f t="shared" ca="1" si="70"/>
        <v>0</v>
      </c>
      <c r="CS78" s="470">
        <f t="shared" ca="1" si="70"/>
        <v>0</v>
      </c>
      <c r="CT78" s="470">
        <f t="shared" ca="1" si="70"/>
        <v>0</v>
      </c>
      <c r="CU78" s="470">
        <f t="shared" ca="1" si="70"/>
        <v>0</v>
      </c>
      <c r="CV78" s="470">
        <f t="shared" ca="1" si="70"/>
        <v>0</v>
      </c>
      <c r="CW78" s="470">
        <f t="shared" ca="1" si="70"/>
        <v>0</v>
      </c>
      <c r="CX78" s="470">
        <f t="shared" ca="1" si="70"/>
        <v>0</v>
      </c>
      <c r="CY78" s="470">
        <f t="shared" ca="1" si="70"/>
        <v>0</v>
      </c>
      <c r="CZ78" s="470">
        <f t="shared" ca="1" si="70"/>
        <v>0</v>
      </c>
      <c r="DA78" s="470">
        <f t="shared" ca="1" si="71"/>
        <v>0</v>
      </c>
      <c r="DB78" s="470">
        <f t="shared" ca="1" si="71"/>
        <v>0</v>
      </c>
      <c r="DC78" s="470">
        <f t="shared" ca="1" si="71"/>
        <v>0</v>
      </c>
      <c r="DD78" s="470">
        <f t="shared" ca="1" si="71"/>
        <v>0</v>
      </c>
      <c r="DE78" s="470">
        <f t="shared" ca="1" si="71"/>
        <v>0</v>
      </c>
      <c r="DF78" s="470">
        <f t="shared" ca="1" si="71"/>
        <v>0</v>
      </c>
      <c r="DG78" s="470">
        <f t="shared" ca="1" si="71"/>
        <v>0</v>
      </c>
      <c r="DH78" s="470">
        <f t="shared" ca="1" si="71"/>
        <v>0</v>
      </c>
      <c r="DI78" s="470">
        <f t="shared" ca="1" si="71"/>
        <v>0</v>
      </c>
      <c r="DJ78" s="470">
        <f t="shared" ca="1" si="71"/>
        <v>0</v>
      </c>
      <c r="DK78" s="470">
        <f t="shared" ca="1" si="72"/>
        <v>0</v>
      </c>
      <c r="DL78" s="470">
        <f t="shared" ca="1" si="72"/>
        <v>0</v>
      </c>
      <c r="DM78" s="470">
        <f t="shared" ca="1" si="72"/>
        <v>0</v>
      </c>
      <c r="DN78" s="470">
        <f t="shared" ca="1" si="72"/>
        <v>0</v>
      </c>
      <c r="DO78" s="470">
        <f t="shared" ca="1" si="72"/>
        <v>0</v>
      </c>
      <c r="DP78" s="470">
        <f t="shared" ca="1" si="72"/>
        <v>0</v>
      </c>
      <c r="DQ78" s="470">
        <f t="shared" ca="1" si="72"/>
        <v>0</v>
      </c>
      <c r="DR78" s="470">
        <f t="shared" ca="1" si="72"/>
        <v>0</v>
      </c>
      <c r="DS78" s="470">
        <f t="shared" ca="1" si="72"/>
        <v>0</v>
      </c>
      <c r="DT78" s="470">
        <f t="shared" ca="1" si="72"/>
        <v>0</v>
      </c>
      <c r="DU78" s="470">
        <f t="shared" ca="1" si="73"/>
        <v>0</v>
      </c>
      <c r="DV78" s="470">
        <f t="shared" ca="1" si="73"/>
        <v>0</v>
      </c>
      <c r="DW78" s="470">
        <f t="shared" ca="1" si="73"/>
        <v>0</v>
      </c>
      <c r="DX78" s="470">
        <f t="shared" ca="1" si="73"/>
        <v>0</v>
      </c>
      <c r="DY78" s="470">
        <f t="shared" ca="1" si="73"/>
        <v>0</v>
      </c>
      <c r="DZ78" s="470">
        <f t="shared" ca="1" si="73"/>
        <v>0</v>
      </c>
      <c r="EA78" s="470">
        <f t="shared" ca="1" si="73"/>
        <v>0</v>
      </c>
      <c r="EB78" s="470">
        <f t="shared" ca="1" si="73"/>
        <v>0</v>
      </c>
      <c r="EC78" s="470">
        <f t="shared" ca="1" si="73"/>
        <v>0</v>
      </c>
      <c r="ED78" s="470">
        <f t="shared" ca="1" si="73"/>
        <v>0</v>
      </c>
      <c r="EE78" s="470">
        <f t="shared" ca="1" si="74"/>
        <v>0</v>
      </c>
      <c r="EF78" s="470">
        <f t="shared" ca="1" si="74"/>
        <v>0</v>
      </c>
      <c r="EG78" s="470">
        <f t="shared" ca="1" si="74"/>
        <v>0</v>
      </c>
      <c r="EH78" s="470">
        <f t="shared" ca="1" si="74"/>
        <v>0</v>
      </c>
      <c r="EI78" s="470">
        <f t="shared" ca="1" si="74"/>
        <v>0</v>
      </c>
      <c r="EJ78" s="470">
        <f t="shared" ca="1" si="74"/>
        <v>0</v>
      </c>
      <c r="EK78" s="470">
        <f t="shared" ca="1" si="74"/>
        <v>0</v>
      </c>
      <c r="EL78" s="470">
        <f t="shared" ca="1" si="74"/>
        <v>0</v>
      </c>
      <c r="EM78" s="470">
        <f t="shared" ca="1" si="74"/>
        <v>0</v>
      </c>
      <c r="EN78" s="470">
        <f t="shared" ca="1" si="74"/>
        <v>0</v>
      </c>
      <c r="EO78" s="470">
        <f t="shared" ca="1" si="74"/>
        <v>0</v>
      </c>
      <c r="EP78" s="470">
        <f t="shared" ca="1" si="74"/>
        <v>0</v>
      </c>
      <c r="EQ78" s="470">
        <f t="shared" ca="1" si="74"/>
        <v>0</v>
      </c>
      <c r="ER78" s="470">
        <f t="shared" ca="1" si="74"/>
        <v>0</v>
      </c>
      <c r="ES78" s="470">
        <f t="shared" ca="1" si="74"/>
        <v>0</v>
      </c>
    </row>
    <row r="79" spans="1:256" outlineLevel="1">
      <c r="B79" s="476">
        <v>8</v>
      </c>
      <c r="C79" s="472">
        <f ca="1">IP_Schedule!EG71</f>
        <v>57436</v>
      </c>
      <c r="D79" s="472">
        <f ca="1">IP_Schedule!ER71</f>
        <v>59261</v>
      </c>
      <c r="E79" s="470">
        <f t="shared" ca="1" si="61"/>
        <v>0</v>
      </c>
      <c r="F79" s="470">
        <f t="shared" ca="1" si="61"/>
        <v>0</v>
      </c>
      <c r="G79" s="470">
        <f t="shared" ca="1" si="61"/>
        <v>0</v>
      </c>
      <c r="H79" s="470">
        <f t="shared" ca="1" si="61"/>
        <v>0</v>
      </c>
      <c r="I79" s="470">
        <f t="shared" ca="1" si="61"/>
        <v>0</v>
      </c>
      <c r="J79" s="470">
        <f t="shared" ca="1" si="61"/>
        <v>0</v>
      </c>
      <c r="K79" s="470">
        <f t="shared" ca="1" si="61"/>
        <v>0</v>
      </c>
      <c r="L79" s="470">
        <f t="shared" ca="1" si="61"/>
        <v>0</v>
      </c>
      <c r="M79" s="470">
        <f t="shared" ca="1" si="61"/>
        <v>0</v>
      </c>
      <c r="N79" s="470">
        <f t="shared" ca="1" si="61"/>
        <v>0</v>
      </c>
      <c r="O79" s="470">
        <f t="shared" ca="1" si="62"/>
        <v>0</v>
      </c>
      <c r="P79" s="470">
        <f t="shared" ca="1" si="62"/>
        <v>0</v>
      </c>
      <c r="Q79" s="470">
        <f t="shared" ca="1" si="62"/>
        <v>0</v>
      </c>
      <c r="R79" s="470">
        <f t="shared" ca="1" si="62"/>
        <v>0</v>
      </c>
      <c r="S79" s="470">
        <f t="shared" ca="1" si="62"/>
        <v>0</v>
      </c>
      <c r="T79" s="470">
        <f t="shared" ca="1" si="62"/>
        <v>0</v>
      </c>
      <c r="U79" s="470">
        <f t="shared" ca="1" si="62"/>
        <v>0</v>
      </c>
      <c r="V79" s="470">
        <f t="shared" ca="1" si="62"/>
        <v>0</v>
      </c>
      <c r="W79" s="470">
        <f t="shared" ca="1" si="62"/>
        <v>0</v>
      </c>
      <c r="X79" s="470">
        <f t="shared" ca="1" si="62"/>
        <v>0</v>
      </c>
      <c r="Y79" s="470">
        <f t="shared" ca="1" si="63"/>
        <v>0</v>
      </c>
      <c r="Z79" s="470">
        <f t="shared" ca="1" si="63"/>
        <v>0</v>
      </c>
      <c r="AA79" s="470">
        <f t="shared" ca="1" si="63"/>
        <v>0</v>
      </c>
      <c r="AB79" s="470">
        <f t="shared" ca="1" si="63"/>
        <v>0</v>
      </c>
      <c r="AC79" s="470">
        <f t="shared" ca="1" si="63"/>
        <v>0</v>
      </c>
      <c r="AD79" s="470">
        <f t="shared" ca="1" si="63"/>
        <v>0</v>
      </c>
      <c r="AE79" s="470">
        <f t="shared" ca="1" si="63"/>
        <v>0</v>
      </c>
      <c r="AF79" s="470">
        <f t="shared" ca="1" si="63"/>
        <v>0</v>
      </c>
      <c r="AG79" s="470">
        <f t="shared" ca="1" si="63"/>
        <v>0</v>
      </c>
      <c r="AH79" s="470">
        <f t="shared" ca="1" si="63"/>
        <v>0</v>
      </c>
      <c r="AI79" s="470">
        <f t="shared" ca="1" si="64"/>
        <v>0</v>
      </c>
      <c r="AJ79" s="470">
        <f t="shared" ca="1" si="64"/>
        <v>0</v>
      </c>
      <c r="AK79" s="470">
        <f t="shared" ca="1" si="64"/>
        <v>0</v>
      </c>
      <c r="AL79" s="470">
        <f t="shared" ca="1" si="64"/>
        <v>0</v>
      </c>
      <c r="AM79" s="470">
        <f t="shared" ca="1" si="64"/>
        <v>0</v>
      </c>
      <c r="AN79" s="470">
        <f t="shared" ca="1" si="64"/>
        <v>0</v>
      </c>
      <c r="AO79" s="470">
        <f t="shared" ca="1" si="64"/>
        <v>0</v>
      </c>
      <c r="AP79" s="470">
        <f t="shared" ca="1" si="64"/>
        <v>0</v>
      </c>
      <c r="AQ79" s="470">
        <f t="shared" ca="1" si="64"/>
        <v>0</v>
      </c>
      <c r="AR79" s="470">
        <f t="shared" ca="1" si="64"/>
        <v>0</v>
      </c>
      <c r="AS79" s="470">
        <f t="shared" ca="1" si="65"/>
        <v>0</v>
      </c>
      <c r="AT79" s="470">
        <f t="shared" ca="1" si="65"/>
        <v>0</v>
      </c>
      <c r="AU79" s="470">
        <f t="shared" ca="1" si="65"/>
        <v>0</v>
      </c>
      <c r="AV79" s="470">
        <f t="shared" ca="1" si="65"/>
        <v>0</v>
      </c>
      <c r="AW79" s="470">
        <f t="shared" ca="1" si="65"/>
        <v>0</v>
      </c>
      <c r="AX79" s="470">
        <f t="shared" ca="1" si="65"/>
        <v>0</v>
      </c>
      <c r="AY79" s="470">
        <f t="shared" ca="1" si="65"/>
        <v>0</v>
      </c>
      <c r="AZ79" s="470">
        <f t="shared" ca="1" si="65"/>
        <v>0</v>
      </c>
      <c r="BA79" s="470">
        <f t="shared" ca="1" si="65"/>
        <v>0</v>
      </c>
      <c r="BB79" s="470">
        <f t="shared" ca="1" si="65"/>
        <v>0</v>
      </c>
      <c r="BC79" s="470">
        <f t="shared" ca="1" si="66"/>
        <v>0</v>
      </c>
      <c r="BD79" s="470">
        <f t="shared" ca="1" si="66"/>
        <v>0</v>
      </c>
      <c r="BE79" s="470">
        <f t="shared" ca="1" si="66"/>
        <v>0</v>
      </c>
      <c r="BF79" s="470">
        <f t="shared" ca="1" si="66"/>
        <v>0</v>
      </c>
      <c r="BG79" s="470">
        <f t="shared" ca="1" si="66"/>
        <v>0</v>
      </c>
      <c r="BH79" s="470">
        <f t="shared" ca="1" si="66"/>
        <v>0</v>
      </c>
      <c r="BI79" s="470">
        <f t="shared" ca="1" si="66"/>
        <v>0</v>
      </c>
      <c r="BJ79" s="470">
        <f t="shared" ca="1" si="66"/>
        <v>0</v>
      </c>
      <c r="BK79" s="470">
        <f t="shared" ca="1" si="66"/>
        <v>0</v>
      </c>
      <c r="BL79" s="470">
        <f t="shared" ca="1" si="66"/>
        <v>0</v>
      </c>
      <c r="BM79" s="470">
        <f t="shared" ca="1" si="67"/>
        <v>0</v>
      </c>
      <c r="BN79" s="470">
        <f t="shared" ca="1" si="67"/>
        <v>0</v>
      </c>
      <c r="BO79" s="470">
        <f t="shared" ca="1" si="67"/>
        <v>0</v>
      </c>
      <c r="BP79" s="470">
        <f t="shared" ca="1" si="67"/>
        <v>0</v>
      </c>
      <c r="BQ79" s="470">
        <f t="shared" ca="1" si="67"/>
        <v>0</v>
      </c>
      <c r="BR79" s="470">
        <f t="shared" ca="1" si="67"/>
        <v>0</v>
      </c>
      <c r="BS79" s="470">
        <f t="shared" ca="1" si="67"/>
        <v>0</v>
      </c>
      <c r="BT79" s="470">
        <f t="shared" ca="1" si="67"/>
        <v>0</v>
      </c>
      <c r="BU79" s="470">
        <f t="shared" ca="1" si="67"/>
        <v>0</v>
      </c>
      <c r="BV79" s="470">
        <f t="shared" ca="1" si="67"/>
        <v>0</v>
      </c>
      <c r="BW79" s="470">
        <f t="shared" ca="1" si="68"/>
        <v>0</v>
      </c>
      <c r="BX79" s="470">
        <f t="shared" ca="1" si="68"/>
        <v>0</v>
      </c>
      <c r="BY79" s="470">
        <f t="shared" ca="1" si="68"/>
        <v>0</v>
      </c>
      <c r="BZ79" s="470">
        <f t="shared" ca="1" si="68"/>
        <v>0</v>
      </c>
      <c r="CA79" s="470">
        <f t="shared" ca="1" si="68"/>
        <v>0</v>
      </c>
      <c r="CB79" s="470">
        <f t="shared" ca="1" si="68"/>
        <v>0</v>
      </c>
      <c r="CC79" s="470">
        <f t="shared" ca="1" si="68"/>
        <v>0</v>
      </c>
      <c r="CD79" s="470">
        <f t="shared" ca="1" si="68"/>
        <v>0</v>
      </c>
      <c r="CE79" s="470">
        <f t="shared" ca="1" si="68"/>
        <v>0</v>
      </c>
      <c r="CF79" s="470">
        <f t="shared" ca="1" si="68"/>
        <v>0</v>
      </c>
      <c r="CG79" s="470">
        <f t="shared" ca="1" si="69"/>
        <v>0</v>
      </c>
      <c r="CH79" s="470">
        <f t="shared" ca="1" si="69"/>
        <v>0</v>
      </c>
      <c r="CI79" s="470">
        <f t="shared" ca="1" si="69"/>
        <v>0</v>
      </c>
      <c r="CJ79" s="470">
        <f t="shared" ca="1" si="69"/>
        <v>0</v>
      </c>
      <c r="CK79" s="470">
        <f t="shared" ca="1" si="69"/>
        <v>0</v>
      </c>
      <c r="CL79" s="470">
        <f t="shared" ca="1" si="69"/>
        <v>0</v>
      </c>
      <c r="CM79" s="470">
        <f t="shared" ca="1" si="69"/>
        <v>0</v>
      </c>
      <c r="CN79" s="470">
        <f t="shared" ca="1" si="69"/>
        <v>0</v>
      </c>
      <c r="CO79" s="470">
        <f t="shared" ca="1" si="69"/>
        <v>0</v>
      </c>
      <c r="CP79" s="470">
        <f t="shared" ca="1" si="69"/>
        <v>0</v>
      </c>
      <c r="CQ79" s="470">
        <f t="shared" ca="1" si="70"/>
        <v>0</v>
      </c>
      <c r="CR79" s="470">
        <f t="shared" ca="1" si="70"/>
        <v>0</v>
      </c>
      <c r="CS79" s="470">
        <f t="shared" ca="1" si="70"/>
        <v>0</v>
      </c>
      <c r="CT79" s="470">
        <f t="shared" ca="1" si="70"/>
        <v>0</v>
      </c>
      <c r="CU79" s="470">
        <f t="shared" ca="1" si="70"/>
        <v>0</v>
      </c>
      <c r="CV79" s="470">
        <f t="shared" ca="1" si="70"/>
        <v>0</v>
      </c>
      <c r="CW79" s="470">
        <f t="shared" ca="1" si="70"/>
        <v>0</v>
      </c>
      <c r="CX79" s="470">
        <f t="shared" ca="1" si="70"/>
        <v>0</v>
      </c>
      <c r="CY79" s="470">
        <f t="shared" ca="1" si="70"/>
        <v>0</v>
      </c>
      <c r="CZ79" s="470">
        <f t="shared" ca="1" si="70"/>
        <v>0</v>
      </c>
      <c r="DA79" s="470">
        <f t="shared" ca="1" si="71"/>
        <v>0</v>
      </c>
      <c r="DB79" s="470">
        <f t="shared" ca="1" si="71"/>
        <v>0</v>
      </c>
      <c r="DC79" s="470">
        <f t="shared" ca="1" si="71"/>
        <v>0</v>
      </c>
      <c r="DD79" s="470">
        <f t="shared" ca="1" si="71"/>
        <v>0</v>
      </c>
      <c r="DE79" s="470">
        <f t="shared" ca="1" si="71"/>
        <v>0</v>
      </c>
      <c r="DF79" s="470">
        <f t="shared" ca="1" si="71"/>
        <v>0</v>
      </c>
      <c r="DG79" s="470">
        <f t="shared" ca="1" si="71"/>
        <v>0</v>
      </c>
      <c r="DH79" s="470">
        <f t="shared" ca="1" si="71"/>
        <v>0</v>
      </c>
      <c r="DI79" s="470">
        <f t="shared" ca="1" si="71"/>
        <v>0</v>
      </c>
      <c r="DJ79" s="470">
        <f t="shared" ca="1" si="71"/>
        <v>0</v>
      </c>
      <c r="DK79" s="470">
        <f t="shared" ca="1" si="72"/>
        <v>0</v>
      </c>
      <c r="DL79" s="470">
        <f t="shared" ca="1" si="72"/>
        <v>0</v>
      </c>
      <c r="DM79" s="470">
        <f t="shared" ca="1" si="72"/>
        <v>0</v>
      </c>
      <c r="DN79" s="470">
        <f t="shared" ca="1" si="72"/>
        <v>0</v>
      </c>
      <c r="DO79" s="470">
        <f t="shared" ca="1" si="72"/>
        <v>0</v>
      </c>
      <c r="DP79" s="470">
        <f t="shared" ca="1" si="72"/>
        <v>0</v>
      </c>
      <c r="DQ79" s="470">
        <f t="shared" ca="1" si="72"/>
        <v>0</v>
      </c>
      <c r="DR79" s="470">
        <f t="shared" ca="1" si="72"/>
        <v>0</v>
      </c>
      <c r="DS79" s="470">
        <f t="shared" ca="1" si="72"/>
        <v>0</v>
      </c>
      <c r="DT79" s="470">
        <f t="shared" ca="1" si="72"/>
        <v>0</v>
      </c>
      <c r="DU79" s="470">
        <f t="shared" ca="1" si="73"/>
        <v>0</v>
      </c>
      <c r="DV79" s="470">
        <f t="shared" ca="1" si="73"/>
        <v>0</v>
      </c>
      <c r="DW79" s="470">
        <f t="shared" ca="1" si="73"/>
        <v>0</v>
      </c>
      <c r="DX79" s="470">
        <f t="shared" ca="1" si="73"/>
        <v>0</v>
      </c>
      <c r="DY79" s="470">
        <f t="shared" ca="1" si="73"/>
        <v>0</v>
      </c>
      <c r="DZ79" s="470">
        <f t="shared" ca="1" si="73"/>
        <v>0</v>
      </c>
      <c r="EA79" s="470">
        <f t="shared" ca="1" si="73"/>
        <v>0</v>
      </c>
      <c r="EB79" s="470">
        <f t="shared" ca="1" si="73"/>
        <v>0</v>
      </c>
      <c r="EC79" s="470">
        <f t="shared" ca="1" si="73"/>
        <v>0</v>
      </c>
      <c r="ED79" s="470">
        <f t="shared" ca="1" si="73"/>
        <v>0</v>
      </c>
      <c r="EE79" s="470">
        <f t="shared" ca="1" si="74"/>
        <v>0</v>
      </c>
      <c r="EF79" s="470">
        <f t="shared" ca="1" si="74"/>
        <v>0</v>
      </c>
      <c r="EG79" s="470">
        <f t="shared" ca="1" si="74"/>
        <v>0</v>
      </c>
      <c r="EH79" s="470">
        <f t="shared" ca="1" si="74"/>
        <v>0</v>
      </c>
      <c r="EI79" s="470">
        <f t="shared" ca="1" si="74"/>
        <v>0</v>
      </c>
      <c r="EJ79" s="470">
        <f t="shared" ca="1" si="74"/>
        <v>0</v>
      </c>
      <c r="EK79" s="470">
        <f t="shared" ca="1" si="74"/>
        <v>0</v>
      </c>
      <c r="EL79" s="470">
        <f t="shared" ca="1" si="74"/>
        <v>0</v>
      </c>
      <c r="EM79" s="470">
        <f t="shared" ca="1" si="74"/>
        <v>0</v>
      </c>
      <c r="EN79" s="470">
        <f t="shared" ca="1" si="74"/>
        <v>0</v>
      </c>
      <c r="EO79" s="470">
        <f t="shared" ca="1" si="74"/>
        <v>0</v>
      </c>
      <c r="EP79" s="470">
        <f t="shared" ca="1" si="74"/>
        <v>0</v>
      </c>
      <c r="EQ79" s="470">
        <f t="shared" ca="1" si="74"/>
        <v>0</v>
      </c>
      <c r="ER79" s="470">
        <f t="shared" ca="1" si="74"/>
        <v>0</v>
      </c>
      <c r="ES79" s="470">
        <f t="shared" ca="1" si="74"/>
        <v>0</v>
      </c>
    </row>
    <row r="80" spans="1:256" outlineLevel="1">
      <c r="B80" s="476">
        <v>9</v>
      </c>
      <c r="C80" s="472">
        <f ca="1">IP_Schedule!EH71</f>
        <v>59353</v>
      </c>
      <c r="D80" s="472">
        <f ca="1">IP_Schedule!ES71</f>
        <v>61178</v>
      </c>
      <c r="E80" s="470">
        <f t="shared" ca="1" si="61"/>
        <v>0</v>
      </c>
      <c r="F80" s="470">
        <f t="shared" ca="1" si="61"/>
        <v>0</v>
      </c>
      <c r="G80" s="470">
        <f t="shared" ca="1" si="61"/>
        <v>0</v>
      </c>
      <c r="H80" s="470">
        <f t="shared" ca="1" si="61"/>
        <v>0</v>
      </c>
      <c r="I80" s="470">
        <f t="shared" ca="1" si="61"/>
        <v>0</v>
      </c>
      <c r="J80" s="470">
        <f t="shared" ca="1" si="61"/>
        <v>0</v>
      </c>
      <c r="K80" s="470">
        <f t="shared" ca="1" si="61"/>
        <v>0</v>
      </c>
      <c r="L80" s="470">
        <f t="shared" ca="1" si="61"/>
        <v>0</v>
      </c>
      <c r="M80" s="470">
        <f t="shared" ca="1" si="61"/>
        <v>0</v>
      </c>
      <c r="N80" s="470">
        <f t="shared" ca="1" si="61"/>
        <v>0</v>
      </c>
      <c r="O80" s="470">
        <f t="shared" ca="1" si="62"/>
        <v>0</v>
      </c>
      <c r="P80" s="470">
        <f t="shared" ca="1" si="62"/>
        <v>0</v>
      </c>
      <c r="Q80" s="470">
        <f t="shared" ca="1" si="62"/>
        <v>0</v>
      </c>
      <c r="R80" s="470">
        <f t="shared" ca="1" si="62"/>
        <v>0</v>
      </c>
      <c r="S80" s="470">
        <f t="shared" ca="1" si="62"/>
        <v>0</v>
      </c>
      <c r="T80" s="470">
        <f t="shared" ca="1" si="62"/>
        <v>0</v>
      </c>
      <c r="U80" s="470">
        <f t="shared" ca="1" si="62"/>
        <v>0</v>
      </c>
      <c r="V80" s="470">
        <f t="shared" ca="1" si="62"/>
        <v>0</v>
      </c>
      <c r="W80" s="470">
        <f t="shared" ca="1" si="62"/>
        <v>0</v>
      </c>
      <c r="X80" s="470">
        <f t="shared" ca="1" si="62"/>
        <v>0</v>
      </c>
      <c r="Y80" s="470">
        <f t="shared" ca="1" si="63"/>
        <v>0</v>
      </c>
      <c r="Z80" s="470">
        <f t="shared" ca="1" si="63"/>
        <v>0</v>
      </c>
      <c r="AA80" s="470">
        <f t="shared" ca="1" si="63"/>
        <v>0</v>
      </c>
      <c r="AB80" s="470">
        <f t="shared" ca="1" si="63"/>
        <v>0</v>
      </c>
      <c r="AC80" s="470">
        <f t="shared" ca="1" si="63"/>
        <v>0</v>
      </c>
      <c r="AD80" s="470">
        <f t="shared" ca="1" si="63"/>
        <v>0</v>
      </c>
      <c r="AE80" s="470">
        <f t="shared" ca="1" si="63"/>
        <v>0</v>
      </c>
      <c r="AF80" s="470">
        <f t="shared" ca="1" si="63"/>
        <v>0</v>
      </c>
      <c r="AG80" s="470">
        <f t="shared" ca="1" si="63"/>
        <v>0</v>
      </c>
      <c r="AH80" s="470">
        <f t="shared" ca="1" si="63"/>
        <v>0</v>
      </c>
      <c r="AI80" s="470">
        <f t="shared" ca="1" si="64"/>
        <v>0</v>
      </c>
      <c r="AJ80" s="470">
        <f t="shared" ca="1" si="64"/>
        <v>0</v>
      </c>
      <c r="AK80" s="470">
        <f t="shared" ca="1" si="64"/>
        <v>0</v>
      </c>
      <c r="AL80" s="470">
        <f t="shared" ca="1" si="64"/>
        <v>0</v>
      </c>
      <c r="AM80" s="470">
        <f t="shared" ca="1" si="64"/>
        <v>0</v>
      </c>
      <c r="AN80" s="470">
        <f t="shared" ca="1" si="64"/>
        <v>0</v>
      </c>
      <c r="AO80" s="470">
        <f t="shared" ca="1" si="64"/>
        <v>0</v>
      </c>
      <c r="AP80" s="470">
        <f t="shared" ca="1" si="64"/>
        <v>0</v>
      </c>
      <c r="AQ80" s="470">
        <f t="shared" ca="1" si="64"/>
        <v>0</v>
      </c>
      <c r="AR80" s="470">
        <f t="shared" ca="1" si="64"/>
        <v>0</v>
      </c>
      <c r="AS80" s="470">
        <f t="shared" ca="1" si="65"/>
        <v>0</v>
      </c>
      <c r="AT80" s="470">
        <f t="shared" ca="1" si="65"/>
        <v>0</v>
      </c>
      <c r="AU80" s="470">
        <f t="shared" ca="1" si="65"/>
        <v>0</v>
      </c>
      <c r="AV80" s="470">
        <f t="shared" ca="1" si="65"/>
        <v>0</v>
      </c>
      <c r="AW80" s="470">
        <f t="shared" ca="1" si="65"/>
        <v>0</v>
      </c>
      <c r="AX80" s="470">
        <f t="shared" ca="1" si="65"/>
        <v>0</v>
      </c>
      <c r="AY80" s="470">
        <f t="shared" ca="1" si="65"/>
        <v>0</v>
      </c>
      <c r="AZ80" s="470">
        <f t="shared" ca="1" si="65"/>
        <v>0</v>
      </c>
      <c r="BA80" s="470">
        <f t="shared" ca="1" si="65"/>
        <v>0</v>
      </c>
      <c r="BB80" s="470">
        <f t="shared" ca="1" si="65"/>
        <v>0</v>
      </c>
      <c r="BC80" s="470">
        <f t="shared" ca="1" si="66"/>
        <v>0</v>
      </c>
      <c r="BD80" s="470">
        <f t="shared" ca="1" si="66"/>
        <v>0</v>
      </c>
      <c r="BE80" s="470">
        <f t="shared" ca="1" si="66"/>
        <v>0</v>
      </c>
      <c r="BF80" s="470">
        <f t="shared" ca="1" si="66"/>
        <v>0</v>
      </c>
      <c r="BG80" s="470">
        <f t="shared" ca="1" si="66"/>
        <v>0</v>
      </c>
      <c r="BH80" s="470">
        <f t="shared" ca="1" si="66"/>
        <v>0</v>
      </c>
      <c r="BI80" s="470">
        <f t="shared" ca="1" si="66"/>
        <v>0</v>
      </c>
      <c r="BJ80" s="470">
        <f t="shared" ca="1" si="66"/>
        <v>0</v>
      </c>
      <c r="BK80" s="470">
        <f t="shared" ca="1" si="66"/>
        <v>0</v>
      </c>
      <c r="BL80" s="470">
        <f t="shared" ca="1" si="66"/>
        <v>0</v>
      </c>
      <c r="BM80" s="470">
        <f t="shared" ca="1" si="67"/>
        <v>0</v>
      </c>
      <c r="BN80" s="470">
        <f t="shared" ca="1" si="67"/>
        <v>0</v>
      </c>
      <c r="BO80" s="470">
        <f t="shared" ca="1" si="67"/>
        <v>0</v>
      </c>
      <c r="BP80" s="470">
        <f t="shared" ca="1" si="67"/>
        <v>0</v>
      </c>
      <c r="BQ80" s="470">
        <f t="shared" ca="1" si="67"/>
        <v>0</v>
      </c>
      <c r="BR80" s="470">
        <f t="shared" ca="1" si="67"/>
        <v>0</v>
      </c>
      <c r="BS80" s="470">
        <f t="shared" ca="1" si="67"/>
        <v>0</v>
      </c>
      <c r="BT80" s="470">
        <f t="shared" ca="1" si="67"/>
        <v>0</v>
      </c>
      <c r="BU80" s="470">
        <f t="shared" ca="1" si="67"/>
        <v>0</v>
      </c>
      <c r="BV80" s="470">
        <f t="shared" ca="1" si="67"/>
        <v>0</v>
      </c>
      <c r="BW80" s="470">
        <f t="shared" ca="1" si="68"/>
        <v>0</v>
      </c>
      <c r="BX80" s="470">
        <f t="shared" ca="1" si="68"/>
        <v>0</v>
      </c>
      <c r="BY80" s="470">
        <f t="shared" ca="1" si="68"/>
        <v>0</v>
      </c>
      <c r="BZ80" s="470">
        <f t="shared" ca="1" si="68"/>
        <v>0</v>
      </c>
      <c r="CA80" s="470">
        <f t="shared" ca="1" si="68"/>
        <v>0</v>
      </c>
      <c r="CB80" s="470">
        <f t="shared" ca="1" si="68"/>
        <v>0</v>
      </c>
      <c r="CC80" s="470">
        <f t="shared" ca="1" si="68"/>
        <v>0</v>
      </c>
      <c r="CD80" s="470">
        <f t="shared" ca="1" si="68"/>
        <v>0</v>
      </c>
      <c r="CE80" s="470">
        <f t="shared" ca="1" si="68"/>
        <v>0</v>
      </c>
      <c r="CF80" s="470">
        <f t="shared" ca="1" si="68"/>
        <v>0</v>
      </c>
      <c r="CG80" s="470">
        <f t="shared" ca="1" si="69"/>
        <v>0</v>
      </c>
      <c r="CH80" s="470">
        <f t="shared" ca="1" si="69"/>
        <v>0</v>
      </c>
      <c r="CI80" s="470">
        <f t="shared" ca="1" si="69"/>
        <v>0</v>
      </c>
      <c r="CJ80" s="470">
        <f t="shared" ca="1" si="69"/>
        <v>0</v>
      </c>
      <c r="CK80" s="470">
        <f t="shared" ca="1" si="69"/>
        <v>0</v>
      </c>
      <c r="CL80" s="470">
        <f t="shared" ca="1" si="69"/>
        <v>0</v>
      </c>
      <c r="CM80" s="470">
        <f t="shared" ca="1" si="69"/>
        <v>0</v>
      </c>
      <c r="CN80" s="470">
        <f t="shared" ca="1" si="69"/>
        <v>0</v>
      </c>
      <c r="CO80" s="470">
        <f t="shared" ca="1" si="69"/>
        <v>0</v>
      </c>
      <c r="CP80" s="470">
        <f t="shared" ca="1" si="69"/>
        <v>0</v>
      </c>
      <c r="CQ80" s="470">
        <f t="shared" ca="1" si="70"/>
        <v>0</v>
      </c>
      <c r="CR80" s="470">
        <f t="shared" ca="1" si="70"/>
        <v>0</v>
      </c>
      <c r="CS80" s="470">
        <f t="shared" ca="1" si="70"/>
        <v>0</v>
      </c>
      <c r="CT80" s="470">
        <f t="shared" ca="1" si="70"/>
        <v>0</v>
      </c>
      <c r="CU80" s="470">
        <f t="shared" ca="1" si="70"/>
        <v>0</v>
      </c>
      <c r="CV80" s="470">
        <f t="shared" ca="1" si="70"/>
        <v>0</v>
      </c>
      <c r="CW80" s="470">
        <f t="shared" ca="1" si="70"/>
        <v>0</v>
      </c>
      <c r="CX80" s="470">
        <f t="shared" ca="1" si="70"/>
        <v>0</v>
      </c>
      <c r="CY80" s="470">
        <f t="shared" ca="1" si="70"/>
        <v>0</v>
      </c>
      <c r="CZ80" s="470">
        <f t="shared" ca="1" si="70"/>
        <v>0</v>
      </c>
      <c r="DA80" s="470">
        <f t="shared" ca="1" si="71"/>
        <v>0</v>
      </c>
      <c r="DB80" s="470">
        <f t="shared" ca="1" si="71"/>
        <v>0</v>
      </c>
      <c r="DC80" s="470">
        <f t="shared" ca="1" si="71"/>
        <v>0</v>
      </c>
      <c r="DD80" s="470">
        <f t="shared" ca="1" si="71"/>
        <v>0</v>
      </c>
      <c r="DE80" s="470">
        <f t="shared" ca="1" si="71"/>
        <v>0</v>
      </c>
      <c r="DF80" s="470">
        <f t="shared" ca="1" si="71"/>
        <v>0</v>
      </c>
      <c r="DG80" s="470">
        <f t="shared" ca="1" si="71"/>
        <v>0</v>
      </c>
      <c r="DH80" s="470">
        <f t="shared" ca="1" si="71"/>
        <v>0</v>
      </c>
      <c r="DI80" s="470">
        <f t="shared" ca="1" si="71"/>
        <v>0</v>
      </c>
      <c r="DJ80" s="470">
        <f t="shared" ca="1" si="71"/>
        <v>0</v>
      </c>
      <c r="DK80" s="470">
        <f t="shared" ca="1" si="72"/>
        <v>0</v>
      </c>
      <c r="DL80" s="470">
        <f t="shared" ca="1" si="72"/>
        <v>0</v>
      </c>
      <c r="DM80" s="470">
        <f t="shared" ca="1" si="72"/>
        <v>0</v>
      </c>
      <c r="DN80" s="470">
        <f t="shared" ca="1" si="72"/>
        <v>0</v>
      </c>
      <c r="DO80" s="470">
        <f t="shared" ca="1" si="72"/>
        <v>0</v>
      </c>
      <c r="DP80" s="470">
        <f t="shared" ca="1" si="72"/>
        <v>0</v>
      </c>
      <c r="DQ80" s="470">
        <f t="shared" ca="1" si="72"/>
        <v>0</v>
      </c>
      <c r="DR80" s="470">
        <f t="shared" ca="1" si="72"/>
        <v>0</v>
      </c>
      <c r="DS80" s="470">
        <f t="shared" ca="1" si="72"/>
        <v>0</v>
      </c>
      <c r="DT80" s="470">
        <f t="shared" ca="1" si="72"/>
        <v>0</v>
      </c>
      <c r="DU80" s="470">
        <f t="shared" ca="1" si="73"/>
        <v>0</v>
      </c>
      <c r="DV80" s="470">
        <f t="shared" ca="1" si="73"/>
        <v>0</v>
      </c>
      <c r="DW80" s="470">
        <f t="shared" ca="1" si="73"/>
        <v>0</v>
      </c>
      <c r="DX80" s="470">
        <f t="shared" ca="1" si="73"/>
        <v>0</v>
      </c>
      <c r="DY80" s="470">
        <f t="shared" ca="1" si="73"/>
        <v>0</v>
      </c>
      <c r="DZ80" s="470">
        <f t="shared" ca="1" si="73"/>
        <v>0</v>
      </c>
      <c r="EA80" s="470">
        <f t="shared" ca="1" si="73"/>
        <v>0</v>
      </c>
      <c r="EB80" s="470">
        <f t="shared" ca="1" si="73"/>
        <v>0</v>
      </c>
      <c r="EC80" s="470">
        <f t="shared" ca="1" si="73"/>
        <v>0</v>
      </c>
      <c r="ED80" s="470">
        <f t="shared" ca="1" si="73"/>
        <v>0</v>
      </c>
      <c r="EE80" s="470">
        <f t="shared" ca="1" si="74"/>
        <v>0</v>
      </c>
      <c r="EF80" s="470">
        <f t="shared" ca="1" si="74"/>
        <v>0</v>
      </c>
      <c r="EG80" s="470">
        <f t="shared" ca="1" si="74"/>
        <v>0</v>
      </c>
      <c r="EH80" s="470">
        <f t="shared" ca="1" si="74"/>
        <v>0</v>
      </c>
      <c r="EI80" s="470">
        <f t="shared" ca="1" si="74"/>
        <v>0</v>
      </c>
      <c r="EJ80" s="470">
        <f t="shared" ca="1" si="74"/>
        <v>0</v>
      </c>
      <c r="EK80" s="470">
        <f t="shared" ca="1" si="74"/>
        <v>0</v>
      </c>
      <c r="EL80" s="470">
        <f t="shared" ca="1" si="74"/>
        <v>0</v>
      </c>
      <c r="EM80" s="470">
        <f t="shared" ca="1" si="74"/>
        <v>0</v>
      </c>
      <c r="EN80" s="470">
        <f t="shared" ca="1" si="74"/>
        <v>0</v>
      </c>
      <c r="EO80" s="470">
        <f t="shared" ca="1" si="74"/>
        <v>0</v>
      </c>
      <c r="EP80" s="470">
        <f t="shared" ca="1" si="74"/>
        <v>0</v>
      </c>
      <c r="EQ80" s="470">
        <f t="shared" ca="1" si="74"/>
        <v>0</v>
      </c>
      <c r="ER80" s="470">
        <f t="shared" ca="1" si="74"/>
        <v>0</v>
      </c>
      <c r="ES80" s="470">
        <f t="shared" ca="1" si="74"/>
        <v>0</v>
      </c>
    </row>
    <row r="81" spans="1:256" outlineLevel="1">
      <c r="B81" s="476">
        <v>10</v>
      </c>
      <c r="C81" s="472">
        <f ca="1">IP_Schedule!EI71</f>
        <v>61271</v>
      </c>
      <c r="D81" s="472">
        <f ca="1">IP_Schedule!ET71</f>
        <v>63097</v>
      </c>
      <c r="E81" s="470">
        <f t="shared" ca="1" si="61"/>
        <v>0</v>
      </c>
      <c r="F81" s="470">
        <f t="shared" ca="1" si="61"/>
        <v>0</v>
      </c>
      <c r="G81" s="470">
        <f t="shared" ca="1" si="61"/>
        <v>0</v>
      </c>
      <c r="H81" s="470">
        <f t="shared" ca="1" si="61"/>
        <v>0</v>
      </c>
      <c r="I81" s="470">
        <f t="shared" ca="1" si="61"/>
        <v>0</v>
      </c>
      <c r="J81" s="470">
        <f t="shared" ca="1" si="61"/>
        <v>0</v>
      </c>
      <c r="K81" s="470">
        <f t="shared" ca="1" si="61"/>
        <v>0</v>
      </c>
      <c r="L81" s="470">
        <f t="shared" ca="1" si="61"/>
        <v>0</v>
      </c>
      <c r="M81" s="470">
        <f t="shared" ca="1" si="61"/>
        <v>0</v>
      </c>
      <c r="N81" s="470">
        <f t="shared" ca="1" si="61"/>
        <v>0</v>
      </c>
      <c r="O81" s="470">
        <f t="shared" ca="1" si="62"/>
        <v>0</v>
      </c>
      <c r="P81" s="470">
        <f t="shared" ca="1" si="62"/>
        <v>0</v>
      </c>
      <c r="Q81" s="470">
        <f t="shared" ca="1" si="62"/>
        <v>0</v>
      </c>
      <c r="R81" s="470">
        <f t="shared" ca="1" si="62"/>
        <v>0</v>
      </c>
      <c r="S81" s="470">
        <f t="shared" ca="1" si="62"/>
        <v>0</v>
      </c>
      <c r="T81" s="470">
        <f t="shared" ca="1" si="62"/>
        <v>0</v>
      </c>
      <c r="U81" s="470">
        <f t="shared" ca="1" si="62"/>
        <v>0</v>
      </c>
      <c r="V81" s="470">
        <f t="shared" ca="1" si="62"/>
        <v>0</v>
      </c>
      <c r="W81" s="470">
        <f t="shared" ca="1" si="62"/>
        <v>0</v>
      </c>
      <c r="X81" s="470">
        <f t="shared" ca="1" si="62"/>
        <v>0</v>
      </c>
      <c r="Y81" s="470">
        <f t="shared" ca="1" si="63"/>
        <v>0</v>
      </c>
      <c r="Z81" s="470">
        <f t="shared" ca="1" si="63"/>
        <v>0</v>
      </c>
      <c r="AA81" s="470">
        <f t="shared" ca="1" si="63"/>
        <v>0</v>
      </c>
      <c r="AB81" s="470">
        <f t="shared" ca="1" si="63"/>
        <v>0</v>
      </c>
      <c r="AC81" s="470">
        <f t="shared" ca="1" si="63"/>
        <v>0</v>
      </c>
      <c r="AD81" s="470">
        <f t="shared" ca="1" si="63"/>
        <v>0</v>
      </c>
      <c r="AE81" s="470">
        <f t="shared" ca="1" si="63"/>
        <v>0</v>
      </c>
      <c r="AF81" s="470">
        <f t="shared" ca="1" si="63"/>
        <v>0</v>
      </c>
      <c r="AG81" s="470">
        <f t="shared" ca="1" si="63"/>
        <v>0</v>
      </c>
      <c r="AH81" s="470">
        <f t="shared" ca="1" si="63"/>
        <v>0</v>
      </c>
      <c r="AI81" s="470">
        <f t="shared" ca="1" si="64"/>
        <v>0</v>
      </c>
      <c r="AJ81" s="470">
        <f t="shared" ca="1" si="64"/>
        <v>0</v>
      </c>
      <c r="AK81" s="470">
        <f t="shared" ca="1" si="64"/>
        <v>0</v>
      </c>
      <c r="AL81" s="470">
        <f t="shared" ca="1" si="64"/>
        <v>0</v>
      </c>
      <c r="AM81" s="470">
        <f t="shared" ca="1" si="64"/>
        <v>0</v>
      </c>
      <c r="AN81" s="470">
        <f t="shared" ca="1" si="64"/>
        <v>0</v>
      </c>
      <c r="AO81" s="470">
        <f t="shared" ca="1" si="64"/>
        <v>0</v>
      </c>
      <c r="AP81" s="470">
        <f t="shared" ca="1" si="64"/>
        <v>0</v>
      </c>
      <c r="AQ81" s="470">
        <f t="shared" ca="1" si="64"/>
        <v>0</v>
      </c>
      <c r="AR81" s="470">
        <f t="shared" ca="1" si="64"/>
        <v>0</v>
      </c>
      <c r="AS81" s="470">
        <f t="shared" ca="1" si="65"/>
        <v>0</v>
      </c>
      <c r="AT81" s="470">
        <f t="shared" ca="1" si="65"/>
        <v>0</v>
      </c>
      <c r="AU81" s="470">
        <f t="shared" ca="1" si="65"/>
        <v>0</v>
      </c>
      <c r="AV81" s="470">
        <f t="shared" ca="1" si="65"/>
        <v>0</v>
      </c>
      <c r="AW81" s="470">
        <f t="shared" ca="1" si="65"/>
        <v>0</v>
      </c>
      <c r="AX81" s="470">
        <f t="shared" ca="1" si="65"/>
        <v>0</v>
      </c>
      <c r="AY81" s="470">
        <f t="shared" ca="1" si="65"/>
        <v>0</v>
      </c>
      <c r="AZ81" s="470">
        <f t="shared" ca="1" si="65"/>
        <v>0</v>
      </c>
      <c r="BA81" s="470">
        <f t="shared" ca="1" si="65"/>
        <v>0</v>
      </c>
      <c r="BB81" s="470">
        <f t="shared" ca="1" si="65"/>
        <v>0</v>
      </c>
      <c r="BC81" s="470">
        <f t="shared" ca="1" si="66"/>
        <v>0</v>
      </c>
      <c r="BD81" s="470">
        <f t="shared" ca="1" si="66"/>
        <v>0</v>
      </c>
      <c r="BE81" s="470">
        <f t="shared" ca="1" si="66"/>
        <v>0</v>
      </c>
      <c r="BF81" s="470">
        <f t="shared" ca="1" si="66"/>
        <v>0</v>
      </c>
      <c r="BG81" s="470">
        <f t="shared" ca="1" si="66"/>
        <v>0</v>
      </c>
      <c r="BH81" s="470">
        <f t="shared" ca="1" si="66"/>
        <v>0</v>
      </c>
      <c r="BI81" s="470">
        <f t="shared" ca="1" si="66"/>
        <v>0</v>
      </c>
      <c r="BJ81" s="470">
        <f t="shared" ca="1" si="66"/>
        <v>0</v>
      </c>
      <c r="BK81" s="470">
        <f t="shared" ca="1" si="66"/>
        <v>0</v>
      </c>
      <c r="BL81" s="470">
        <f t="shared" ca="1" si="66"/>
        <v>0</v>
      </c>
      <c r="BM81" s="470">
        <f t="shared" ca="1" si="67"/>
        <v>0</v>
      </c>
      <c r="BN81" s="470">
        <f t="shared" ca="1" si="67"/>
        <v>0</v>
      </c>
      <c r="BO81" s="470">
        <f t="shared" ca="1" si="67"/>
        <v>0</v>
      </c>
      <c r="BP81" s="470">
        <f t="shared" ca="1" si="67"/>
        <v>0</v>
      </c>
      <c r="BQ81" s="470">
        <f t="shared" ca="1" si="67"/>
        <v>0</v>
      </c>
      <c r="BR81" s="470">
        <f t="shared" ca="1" si="67"/>
        <v>0</v>
      </c>
      <c r="BS81" s="470">
        <f t="shared" ca="1" si="67"/>
        <v>0</v>
      </c>
      <c r="BT81" s="470">
        <f t="shared" ca="1" si="67"/>
        <v>0</v>
      </c>
      <c r="BU81" s="470">
        <f t="shared" ca="1" si="67"/>
        <v>0</v>
      </c>
      <c r="BV81" s="470">
        <f t="shared" ca="1" si="67"/>
        <v>0</v>
      </c>
      <c r="BW81" s="470">
        <f t="shared" ca="1" si="68"/>
        <v>0</v>
      </c>
      <c r="BX81" s="470">
        <f t="shared" ca="1" si="68"/>
        <v>0</v>
      </c>
      <c r="BY81" s="470">
        <f t="shared" ca="1" si="68"/>
        <v>0</v>
      </c>
      <c r="BZ81" s="470">
        <f t="shared" ca="1" si="68"/>
        <v>0</v>
      </c>
      <c r="CA81" s="470">
        <f t="shared" ca="1" si="68"/>
        <v>0</v>
      </c>
      <c r="CB81" s="470">
        <f t="shared" ca="1" si="68"/>
        <v>0</v>
      </c>
      <c r="CC81" s="470">
        <f t="shared" ca="1" si="68"/>
        <v>0</v>
      </c>
      <c r="CD81" s="470">
        <f t="shared" ca="1" si="68"/>
        <v>0</v>
      </c>
      <c r="CE81" s="470">
        <f t="shared" ca="1" si="68"/>
        <v>0</v>
      </c>
      <c r="CF81" s="470">
        <f t="shared" ca="1" si="68"/>
        <v>0</v>
      </c>
      <c r="CG81" s="470">
        <f t="shared" ca="1" si="69"/>
        <v>0</v>
      </c>
      <c r="CH81" s="470">
        <f t="shared" ca="1" si="69"/>
        <v>0</v>
      </c>
      <c r="CI81" s="470">
        <f t="shared" ca="1" si="69"/>
        <v>0</v>
      </c>
      <c r="CJ81" s="470">
        <f t="shared" ca="1" si="69"/>
        <v>0</v>
      </c>
      <c r="CK81" s="470">
        <f t="shared" ca="1" si="69"/>
        <v>0</v>
      </c>
      <c r="CL81" s="470">
        <f t="shared" ca="1" si="69"/>
        <v>0</v>
      </c>
      <c r="CM81" s="470">
        <f t="shared" ca="1" si="69"/>
        <v>0</v>
      </c>
      <c r="CN81" s="470">
        <f t="shared" ca="1" si="69"/>
        <v>0</v>
      </c>
      <c r="CO81" s="470">
        <f t="shared" ca="1" si="69"/>
        <v>0</v>
      </c>
      <c r="CP81" s="470">
        <f t="shared" ca="1" si="69"/>
        <v>0</v>
      </c>
      <c r="CQ81" s="470">
        <f t="shared" ca="1" si="70"/>
        <v>0</v>
      </c>
      <c r="CR81" s="470">
        <f t="shared" ca="1" si="70"/>
        <v>0</v>
      </c>
      <c r="CS81" s="470">
        <f t="shared" ca="1" si="70"/>
        <v>0</v>
      </c>
      <c r="CT81" s="470">
        <f t="shared" ca="1" si="70"/>
        <v>0</v>
      </c>
      <c r="CU81" s="470">
        <f t="shared" ca="1" si="70"/>
        <v>0</v>
      </c>
      <c r="CV81" s="470">
        <f t="shared" ca="1" si="70"/>
        <v>0</v>
      </c>
      <c r="CW81" s="470">
        <f t="shared" ca="1" si="70"/>
        <v>0</v>
      </c>
      <c r="CX81" s="470">
        <f t="shared" ca="1" si="70"/>
        <v>0</v>
      </c>
      <c r="CY81" s="470">
        <f t="shared" ca="1" si="70"/>
        <v>0</v>
      </c>
      <c r="CZ81" s="470">
        <f t="shared" ca="1" si="70"/>
        <v>0</v>
      </c>
      <c r="DA81" s="470">
        <f t="shared" ca="1" si="71"/>
        <v>0</v>
      </c>
      <c r="DB81" s="470">
        <f t="shared" ca="1" si="71"/>
        <v>0</v>
      </c>
      <c r="DC81" s="470">
        <f t="shared" ca="1" si="71"/>
        <v>0</v>
      </c>
      <c r="DD81" s="470">
        <f t="shared" ca="1" si="71"/>
        <v>0</v>
      </c>
      <c r="DE81" s="470">
        <f t="shared" ca="1" si="71"/>
        <v>0</v>
      </c>
      <c r="DF81" s="470">
        <f t="shared" ca="1" si="71"/>
        <v>0</v>
      </c>
      <c r="DG81" s="470">
        <f t="shared" ca="1" si="71"/>
        <v>0</v>
      </c>
      <c r="DH81" s="470">
        <f t="shared" ca="1" si="71"/>
        <v>0</v>
      </c>
      <c r="DI81" s="470">
        <f t="shared" ca="1" si="71"/>
        <v>0</v>
      </c>
      <c r="DJ81" s="470">
        <f t="shared" ca="1" si="71"/>
        <v>0</v>
      </c>
      <c r="DK81" s="470">
        <f t="shared" ca="1" si="72"/>
        <v>0</v>
      </c>
      <c r="DL81" s="470">
        <f t="shared" ca="1" si="72"/>
        <v>0</v>
      </c>
      <c r="DM81" s="470">
        <f t="shared" ca="1" si="72"/>
        <v>0</v>
      </c>
      <c r="DN81" s="470">
        <f t="shared" ca="1" si="72"/>
        <v>0</v>
      </c>
      <c r="DO81" s="470">
        <f t="shared" ca="1" si="72"/>
        <v>0</v>
      </c>
      <c r="DP81" s="470">
        <f t="shared" ca="1" si="72"/>
        <v>0</v>
      </c>
      <c r="DQ81" s="470">
        <f t="shared" ca="1" si="72"/>
        <v>0</v>
      </c>
      <c r="DR81" s="470">
        <f t="shared" ca="1" si="72"/>
        <v>0</v>
      </c>
      <c r="DS81" s="470">
        <f t="shared" ca="1" si="72"/>
        <v>0</v>
      </c>
      <c r="DT81" s="470">
        <f t="shared" ca="1" si="72"/>
        <v>0</v>
      </c>
      <c r="DU81" s="470">
        <f t="shared" ca="1" si="73"/>
        <v>0</v>
      </c>
      <c r="DV81" s="470">
        <f t="shared" ca="1" si="73"/>
        <v>0</v>
      </c>
      <c r="DW81" s="470">
        <f t="shared" ca="1" si="73"/>
        <v>0</v>
      </c>
      <c r="DX81" s="470">
        <f t="shared" ca="1" si="73"/>
        <v>0</v>
      </c>
      <c r="DY81" s="470">
        <f t="shared" ca="1" si="73"/>
        <v>0</v>
      </c>
      <c r="DZ81" s="470">
        <f t="shared" ca="1" si="73"/>
        <v>0</v>
      </c>
      <c r="EA81" s="470">
        <f t="shared" ca="1" si="73"/>
        <v>0</v>
      </c>
      <c r="EB81" s="470">
        <f t="shared" ca="1" si="73"/>
        <v>0</v>
      </c>
      <c r="EC81" s="470">
        <f t="shared" ca="1" si="73"/>
        <v>0</v>
      </c>
      <c r="ED81" s="470">
        <f t="shared" ca="1" si="73"/>
        <v>0</v>
      </c>
      <c r="EE81" s="470">
        <f t="shared" ca="1" si="74"/>
        <v>0</v>
      </c>
      <c r="EF81" s="470">
        <f t="shared" ca="1" si="74"/>
        <v>0</v>
      </c>
      <c r="EG81" s="470">
        <f t="shared" ca="1" si="74"/>
        <v>0</v>
      </c>
      <c r="EH81" s="470">
        <f t="shared" ca="1" si="74"/>
        <v>0</v>
      </c>
      <c r="EI81" s="470">
        <f t="shared" ca="1" si="74"/>
        <v>0</v>
      </c>
      <c r="EJ81" s="470">
        <f t="shared" ca="1" si="74"/>
        <v>0</v>
      </c>
      <c r="EK81" s="470">
        <f t="shared" ca="1" si="74"/>
        <v>0</v>
      </c>
      <c r="EL81" s="470">
        <f t="shared" ca="1" si="74"/>
        <v>0</v>
      </c>
      <c r="EM81" s="470">
        <f t="shared" ca="1" si="74"/>
        <v>0</v>
      </c>
      <c r="EN81" s="470">
        <f t="shared" ca="1" si="74"/>
        <v>0</v>
      </c>
      <c r="EO81" s="470">
        <f t="shared" ca="1" si="74"/>
        <v>0</v>
      </c>
      <c r="EP81" s="470">
        <f t="shared" ca="1" si="74"/>
        <v>0</v>
      </c>
      <c r="EQ81" s="470">
        <f t="shared" ca="1" si="74"/>
        <v>0</v>
      </c>
      <c r="ER81" s="470">
        <f t="shared" ca="1" si="74"/>
        <v>0</v>
      </c>
      <c r="ES81" s="470">
        <f t="shared" ca="1" si="74"/>
        <v>0</v>
      </c>
    </row>
    <row r="82" spans="1:256" outlineLevel="1">
      <c r="B82" s="481" t="s">
        <v>557</v>
      </c>
      <c r="C82" s="482"/>
      <c r="D82" s="483"/>
      <c r="E82" s="484">
        <f ca="1">SUM(E72:E81)</f>
        <v>1</v>
      </c>
      <c r="F82" s="484">
        <f t="shared" ref="F82:BQ82" ca="1" si="75">SUM(F72:F81)</f>
        <v>1</v>
      </c>
      <c r="G82" s="484">
        <f t="shared" ca="1" si="75"/>
        <v>1</v>
      </c>
      <c r="H82" s="484">
        <f t="shared" ca="1" si="75"/>
        <v>1</v>
      </c>
      <c r="I82" s="484">
        <f t="shared" ca="1" si="75"/>
        <v>1</v>
      </c>
      <c r="J82" s="484">
        <f t="shared" ca="1" si="75"/>
        <v>1</v>
      </c>
      <c r="K82" s="484">
        <f t="shared" ca="1" si="75"/>
        <v>1</v>
      </c>
      <c r="L82" s="484">
        <f t="shared" ca="1" si="75"/>
        <v>1</v>
      </c>
      <c r="M82" s="484">
        <f t="shared" ca="1" si="75"/>
        <v>1</v>
      </c>
      <c r="N82" s="484">
        <f t="shared" ca="1" si="75"/>
        <v>1</v>
      </c>
      <c r="O82" s="484">
        <f t="shared" ca="1" si="75"/>
        <v>1</v>
      </c>
      <c r="P82" s="484">
        <f t="shared" ca="1" si="75"/>
        <v>1</v>
      </c>
      <c r="Q82" s="484">
        <f t="shared" ca="1" si="75"/>
        <v>1</v>
      </c>
      <c r="R82" s="484">
        <f t="shared" ca="1" si="75"/>
        <v>1</v>
      </c>
      <c r="S82" s="484">
        <f t="shared" ca="1" si="75"/>
        <v>1</v>
      </c>
      <c r="T82" s="484">
        <f t="shared" ca="1" si="75"/>
        <v>1</v>
      </c>
      <c r="U82" s="484">
        <f t="shared" ca="1" si="75"/>
        <v>1</v>
      </c>
      <c r="V82" s="484">
        <f t="shared" ca="1" si="75"/>
        <v>1</v>
      </c>
      <c r="W82" s="484">
        <f t="shared" ca="1" si="75"/>
        <v>1</v>
      </c>
      <c r="X82" s="484">
        <f t="shared" ca="1" si="75"/>
        <v>1</v>
      </c>
      <c r="Y82" s="484">
        <f t="shared" ca="1" si="75"/>
        <v>1</v>
      </c>
      <c r="Z82" s="484">
        <f t="shared" ca="1" si="75"/>
        <v>1</v>
      </c>
      <c r="AA82" s="484">
        <f t="shared" ca="1" si="75"/>
        <v>1</v>
      </c>
      <c r="AB82" s="484">
        <f t="shared" ca="1" si="75"/>
        <v>1</v>
      </c>
      <c r="AC82" s="484">
        <f t="shared" ca="1" si="75"/>
        <v>1</v>
      </c>
      <c r="AD82" s="484">
        <f t="shared" ca="1" si="75"/>
        <v>1</v>
      </c>
      <c r="AE82" s="484">
        <f t="shared" ca="1" si="75"/>
        <v>1</v>
      </c>
      <c r="AF82" s="484">
        <f t="shared" ca="1" si="75"/>
        <v>1</v>
      </c>
      <c r="AG82" s="484">
        <f t="shared" ca="1" si="75"/>
        <v>1</v>
      </c>
      <c r="AH82" s="484">
        <f t="shared" ca="1" si="75"/>
        <v>1</v>
      </c>
      <c r="AI82" s="484">
        <f t="shared" ca="1" si="75"/>
        <v>1</v>
      </c>
      <c r="AJ82" s="484">
        <f t="shared" ca="1" si="75"/>
        <v>1</v>
      </c>
      <c r="AK82" s="484">
        <f t="shared" ca="1" si="75"/>
        <v>1</v>
      </c>
      <c r="AL82" s="484">
        <f t="shared" ca="1" si="75"/>
        <v>1</v>
      </c>
      <c r="AM82" s="484">
        <f t="shared" ca="1" si="75"/>
        <v>1</v>
      </c>
      <c r="AN82" s="484">
        <f t="shared" ca="1" si="75"/>
        <v>1</v>
      </c>
      <c r="AO82" s="484">
        <f t="shared" ca="1" si="75"/>
        <v>1</v>
      </c>
      <c r="AP82" s="484">
        <f t="shared" ca="1" si="75"/>
        <v>1</v>
      </c>
      <c r="AQ82" s="484">
        <f t="shared" ca="1" si="75"/>
        <v>1</v>
      </c>
      <c r="AR82" s="484">
        <f t="shared" ca="1" si="75"/>
        <v>1</v>
      </c>
      <c r="AS82" s="484">
        <f t="shared" ca="1" si="75"/>
        <v>1</v>
      </c>
      <c r="AT82" s="484">
        <f t="shared" ca="1" si="75"/>
        <v>1</v>
      </c>
      <c r="AU82" s="484">
        <f t="shared" ca="1" si="75"/>
        <v>1</v>
      </c>
      <c r="AV82" s="484">
        <f t="shared" ca="1" si="75"/>
        <v>1</v>
      </c>
      <c r="AW82" s="484">
        <f t="shared" ca="1" si="75"/>
        <v>1</v>
      </c>
      <c r="AX82" s="484">
        <f t="shared" ca="1" si="75"/>
        <v>1</v>
      </c>
      <c r="AY82" s="484">
        <f t="shared" ca="1" si="75"/>
        <v>1</v>
      </c>
      <c r="AZ82" s="484">
        <f t="shared" ca="1" si="75"/>
        <v>1</v>
      </c>
      <c r="BA82" s="484">
        <f t="shared" ca="1" si="75"/>
        <v>0</v>
      </c>
      <c r="BB82" s="484">
        <f t="shared" ca="1" si="75"/>
        <v>0</v>
      </c>
      <c r="BC82" s="484">
        <f t="shared" ca="1" si="75"/>
        <v>0</v>
      </c>
      <c r="BD82" s="484">
        <f t="shared" ca="1" si="75"/>
        <v>1</v>
      </c>
      <c r="BE82" s="484">
        <f t="shared" ca="1" si="75"/>
        <v>1</v>
      </c>
      <c r="BF82" s="484">
        <f t="shared" ca="1" si="75"/>
        <v>1</v>
      </c>
      <c r="BG82" s="484">
        <f t="shared" ca="1" si="75"/>
        <v>1</v>
      </c>
      <c r="BH82" s="484">
        <f t="shared" ca="1" si="75"/>
        <v>1</v>
      </c>
      <c r="BI82" s="484">
        <f t="shared" ca="1" si="75"/>
        <v>1</v>
      </c>
      <c r="BJ82" s="484">
        <f t="shared" ca="1" si="75"/>
        <v>1</v>
      </c>
      <c r="BK82" s="484">
        <f t="shared" ca="1" si="75"/>
        <v>1</v>
      </c>
      <c r="BL82" s="484">
        <f t="shared" ca="1" si="75"/>
        <v>1</v>
      </c>
      <c r="BM82" s="484">
        <f t="shared" ca="1" si="75"/>
        <v>1</v>
      </c>
      <c r="BN82" s="484">
        <f t="shared" ca="1" si="75"/>
        <v>1</v>
      </c>
      <c r="BO82" s="484">
        <f t="shared" ca="1" si="75"/>
        <v>1</v>
      </c>
      <c r="BP82" s="484">
        <f t="shared" ca="1" si="75"/>
        <v>1</v>
      </c>
      <c r="BQ82" s="484">
        <f t="shared" ca="1" si="75"/>
        <v>1</v>
      </c>
      <c r="BR82" s="484">
        <f t="shared" ref="BR82:EC82" ca="1" si="76">SUM(BR72:BR81)</f>
        <v>1</v>
      </c>
      <c r="BS82" s="484">
        <f t="shared" ca="1" si="76"/>
        <v>1</v>
      </c>
      <c r="BT82" s="484">
        <f t="shared" ca="1" si="76"/>
        <v>1</v>
      </c>
      <c r="BU82" s="484">
        <f t="shared" ca="1" si="76"/>
        <v>1</v>
      </c>
      <c r="BV82" s="484">
        <f t="shared" ca="1" si="76"/>
        <v>1</v>
      </c>
      <c r="BW82" s="484">
        <f t="shared" ca="1" si="76"/>
        <v>1</v>
      </c>
      <c r="BX82" s="484">
        <f t="shared" ca="1" si="76"/>
        <v>1</v>
      </c>
      <c r="BY82" s="484">
        <f t="shared" ca="1" si="76"/>
        <v>1</v>
      </c>
      <c r="BZ82" s="484">
        <f t="shared" ca="1" si="76"/>
        <v>1</v>
      </c>
      <c r="CA82" s="484">
        <f t="shared" ca="1" si="76"/>
        <v>1</v>
      </c>
      <c r="CB82" s="484">
        <f t="shared" ca="1" si="76"/>
        <v>1</v>
      </c>
      <c r="CC82" s="484">
        <f t="shared" ca="1" si="76"/>
        <v>1</v>
      </c>
      <c r="CD82" s="484">
        <f t="shared" ca="1" si="76"/>
        <v>1</v>
      </c>
      <c r="CE82" s="484">
        <f t="shared" ca="1" si="76"/>
        <v>1</v>
      </c>
      <c r="CF82" s="484">
        <f t="shared" ca="1" si="76"/>
        <v>1</v>
      </c>
      <c r="CG82" s="484">
        <f t="shared" ca="1" si="76"/>
        <v>1</v>
      </c>
      <c r="CH82" s="484">
        <f t="shared" ca="1" si="76"/>
        <v>1</v>
      </c>
      <c r="CI82" s="484">
        <f t="shared" ca="1" si="76"/>
        <v>1</v>
      </c>
      <c r="CJ82" s="484">
        <f t="shared" ca="1" si="76"/>
        <v>1</v>
      </c>
      <c r="CK82" s="484">
        <f t="shared" ca="1" si="76"/>
        <v>1</v>
      </c>
      <c r="CL82" s="484">
        <f t="shared" ca="1" si="76"/>
        <v>1</v>
      </c>
      <c r="CM82" s="484">
        <f t="shared" ca="1" si="76"/>
        <v>1</v>
      </c>
      <c r="CN82" s="484">
        <f t="shared" ca="1" si="76"/>
        <v>1</v>
      </c>
      <c r="CO82" s="484">
        <f t="shared" ca="1" si="76"/>
        <v>1</v>
      </c>
      <c r="CP82" s="484">
        <f t="shared" ca="1" si="76"/>
        <v>1</v>
      </c>
      <c r="CQ82" s="484">
        <f t="shared" ca="1" si="76"/>
        <v>1</v>
      </c>
      <c r="CR82" s="484">
        <f t="shared" ca="1" si="76"/>
        <v>1</v>
      </c>
      <c r="CS82" s="484">
        <f t="shared" ca="1" si="76"/>
        <v>1</v>
      </c>
      <c r="CT82" s="484">
        <f t="shared" ca="1" si="76"/>
        <v>1</v>
      </c>
      <c r="CU82" s="484">
        <f t="shared" ca="1" si="76"/>
        <v>1</v>
      </c>
      <c r="CV82" s="484">
        <f t="shared" ca="1" si="76"/>
        <v>1</v>
      </c>
      <c r="CW82" s="484">
        <f t="shared" ca="1" si="76"/>
        <v>1</v>
      </c>
      <c r="CX82" s="484">
        <f t="shared" ca="1" si="76"/>
        <v>1</v>
      </c>
      <c r="CY82" s="484">
        <f t="shared" ca="1" si="76"/>
        <v>1</v>
      </c>
      <c r="CZ82" s="484">
        <f t="shared" ca="1" si="76"/>
        <v>1</v>
      </c>
      <c r="DA82" s="484">
        <f t="shared" ca="1" si="76"/>
        <v>1</v>
      </c>
      <c r="DB82" s="484">
        <f t="shared" ca="1" si="76"/>
        <v>1</v>
      </c>
      <c r="DC82" s="484">
        <f t="shared" ca="1" si="76"/>
        <v>1</v>
      </c>
      <c r="DD82" s="484">
        <f t="shared" ca="1" si="76"/>
        <v>1</v>
      </c>
      <c r="DE82" s="484">
        <f t="shared" ca="1" si="76"/>
        <v>1</v>
      </c>
      <c r="DF82" s="484">
        <f t="shared" ca="1" si="76"/>
        <v>1</v>
      </c>
      <c r="DG82" s="484">
        <f t="shared" ca="1" si="76"/>
        <v>1</v>
      </c>
      <c r="DH82" s="484">
        <f t="shared" ca="1" si="76"/>
        <v>1</v>
      </c>
      <c r="DI82" s="484">
        <f t="shared" ca="1" si="76"/>
        <v>1</v>
      </c>
      <c r="DJ82" s="484">
        <f t="shared" ca="1" si="76"/>
        <v>1</v>
      </c>
      <c r="DK82" s="484">
        <f t="shared" ca="1" si="76"/>
        <v>1</v>
      </c>
      <c r="DL82" s="484">
        <f t="shared" ca="1" si="76"/>
        <v>0</v>
      </c>
      <c r="DM82" s="484">
        <f t="shared" ca="1" si="76"/>
        <v>0</v>
      </c>
      <c r="DN82" s="484">
        <f t="shared" ca="1" si="76"/>
        <v>0</v>
      </c>
      <c r="DO82" s="484">
        <f t="shared" ca="1" si="76"/>
        <v>1</v>
      </c>
      <c r="DP82" s="484">
        <f t="shared" ca="1" si="76"/>
        <v>1</v>
      </c>
      <c r="DQ82" s="484">
        <f t="shared" ca="1" si="76"/>
        <v>1</v>
      </c>
      <c r="DR82" s="484">
        <f t="shared" ca="1" si="76"/>
        <v>1</v>
      </c>
      <c r="DS82" s="484">
        <f t="shared" ca="1" si="76"/>
        <v>1</v>
      </c>
      <c r="DT82" s="484">
        <f t="shared" ca="1" si="76"/>
        <v>1</v>
      </c>
      <c r="DU82" s="484">
        <f t="shared" ca="1" si="76"/>
        <v>1</v>
      </c>
      <c r="DV82" s="484">
        <f t="shared" ca="1" si="76"/>
        <v>1</v>
      </c>
      <c r="DW82" s="484">
        <f t="shared" ca="1" si="76"/>
        <v>1</v>
      </c>
      <c r="DX82" s="484">
        <f t="shared" ca="1" si="76"/>
        <v>1</v>
      </c>
      <c r="DY82" s="484">
        <f t="shared" ca="1" si="76"/>
        <v>1</v>
      </c>
      <c r="DZ82" s="484">
        <f t="shared" ca="1" si="76"/>
        <v>1</v>
      </c>
      <c r="EA82" s="484">
        <f t="shared" ca="1" si="76"/>
        <v>1</v>
      </c>
      <c r="EB82" s="484">
        <f t="shared" ca="1" si="76"/>
        <v>1</v>
      </c>
      <c r="EC82" s="484">
        <f t="shared" ca="1" si="76"/>
        <v>1</v>
      </c>
      <c r="ED82" s="484">
        <f t="shared" ref="ED82:ES82" ca="1" si="77">SUM(ED72:ED81)</f>
        <v>1</v>
      </c>
      <c r="EE82" s="484">
        <f t="shared" ca="1" si="77"/>
        <v>1</v>
      </c>
      <c r="EF82" s="484">
        <f t="shared" ca="1" si="77"/>
        <v>1</v>
      </c>
      <c r="EG82" s="484">
        <f t="shared" ca="1" si="77"/>
        <v>1</v>
      </c>
      <c r="EH82" s="484">
        <f t="shared" ca="1" si="77"/>
        <v>1</v>
      </c>
      <c r="EI82" s="484">
        <f t="shared" ca="1" si="77"/>
        <v>1</v>
      </c>
      <c r="EJ82" s="484">
        <f t="shared" ca="1" si="77"/>
        <v>1</v>
      </c>
      <c r="EK82" s="484">
        <f t="shared" ca="1" si="77"/>
        <v>1</v>
      </c>
      <c r="EL82" s="484">
        <f t="shared" ca="1" si="77"/>
        <v>1</v>
      </c>
      <c r="EM82" s="484">
        <f t="shared" ca="1" si="77"/>
        <v>1</v>
      </c>
      <c r="EN82" s="484">
        <f t="shared" ca="1" si="77"/>
        <v>1</v>
      </c>
      <c r="EO82" s="484">
        <f t="shared" ca="1" si="77"/>
        <v>1</v>
      </c>
      <c r="EP82" s="484">
        <f t="shared" ca="1" si="77"/>
        <v>1</v>
      </c>
      <c r="EQ82" s="484">
        <f t="shared" ca="1" si="77"/>
        <v>1</v>
      </c>
      <c r="ER82" s="484">
        <f t="shared" ca="1" si="77"/>
        <v>1</v>
      </c>
      <c r="ES82" s="484">
        <f t="shared" ca="1" si="77"/>
        <v>1</v>
      </c>
    </row>
    <row r="83" spans="1:256" ht="14.4" outlineLevel="1" thickBot="1">
      <c r="B83" s="477" t="s">
        <v>517</v>
      </c>
      <c r="C83" s="478"/>
      <c r="D83" s="479"/>
      <c r="E83" s="480">
        <f ca="1">IF(E82=0,"V",MATCH(1,E72:E81,0))</f>
        <v>1</v>
      </c>
      <c r="F83" s="480">
        <f t="shared" ref="F83:BQ83" ca="1" si="78">IF(F82=0,"V",MATCH(1,F72:F81,0))</f>
        <v>1</v>
      </c>
      <c r="G83" s="480">
        <f t="shared" ca="1" si="78"/>
        <v>1</v>
      </c>
      <c r="H83" s="480">
        <f t="shared" ca="1" si="78"/>
        <v>1</v>
      </c>
      <c r="I83" s="480">
        <f t="shared" ca="1" si="78"/>
        <v>1</v>
      </c>
      <c r="J83" s="480">
        <f t="shared" ca="1" si="78"/>
        <v>1</v>
      </c>
      <c r="K83" s="480">
        <f t="shared" ca="1" si="78"/>
        <v>1</v>
      </c>
      <c r="L83" s="480">
        <f t="shared" ca="1" si="78"/>
        <v>1</v>
      </c>
      <c r="M83" s="480">
        <f t="shared" ca="1" si="78"/>
        <v>1</v>
      </c>
      <c r="N83" s="480">
        <f t="shared" ca="1" si="78"/>
        <v>1</v>
      </c>
      <c r="O83" s="480">
        <f t="shared" ca="1" si="78"/>
        <v>1</v>
      </c>
      <c r="P83" s="480">
        <f t="shared" ca="1" si="78"/>
        <v>1</v>
      </c>
      <c r="Q83" s="480">
        <f t="shared" ca="1" si="78"/>
        <v>1</v>
      </c>
      <c r="R83" s="480">
        <f t="shared" ca="1" si="78"/>
        <v>1</v>
      </c>
      <c r="S83" s="480">
        <f t="shared" ca="1" si="78"/>
        <v>1</v>
      </c>
      <c r="T83" s="480">
        <f t="shared" ca="1" si="78"/>
        <v>1</v>
      </c>
      <c r="U83" s="480">
        <f t="shared" ca="1" si="78"/>
        <v>1</v>
      </c>
      <c r="V83" s="480">
        <f t="shared" ca="1" si="78"/>
        <v>1</v>
      </c>
      <c r="W83" s="480">
        <f t="shared" ca="1" si="78"/>
        <v>1</v>
      </c>
      <c r="X83" s="480">
        <f t="shared" ca="1" si="78"/>
        <v>1</v>
      </c>
      <c r="Y83" s="480">
        <f t="shared" ca="1" si="78"/>
        <v>1</v>
      </c>
      <c r="Z83" s="480">
        <f t="shared" ca="1" si="78"/>
        <v>1</v>
      </c>
      <c r="AA83" s="480">
        <f t="shared" ca="1" si="78"/>
        <v>1</v>
      </c>
      <c r="AB83" s="480">
        <f t="shared" ca="1" si="78"/>
        <v>1</v>
      </c>
      <c r="AC83" s="480">
        <f t="shared" ca="1" si="78"/>
        <v>1</v>
      </c>
      <c r="AD83" s="480">
        <f t="shared" ca="1" si="78"/>
        <v>1</v>
      </c>
      <c r="AE83" s="480">
        <f t="shared" ca="1" si="78"/>
        <v>1</v>
      </c>
      <c r="AF83" s="480">
        <f t="shared" ca="1" si="78"/>
        <v>1</v>
      </c>
      <c r="AG83" s="480">
        <f t="shared" ca="1" si="78"/>
        <v>1</v>
      </c>
      <c r="AH83" s="480">
        <f t="shared" ca="1" si="78"/>
        <v>1</v>
      </c>
      <c r="AI83" s="480">
        <f t="shared" ca="1" si="78"/>
        <v>1</v>
      </c>
      <c r="AJ83" s="480">
        <f t="shared" ca="1" si="78"/>
        <v>1</v>
      </c>
      <c r="AK83" s="480">
        <f t="shared" ca="1" si="78"/>
        <v>1</v>
      </c>
      <c r="AL83" s="480">
        <f t="shared" ca="1" si="78"/>
        <v>1</v>
      </c>
      <c r="AM83" s="480">
        <f t="shared" ca="1" si="78"/>
        <v>1</v>
      </c>
      <c r="AN83" s="480">
        <f t="shared" ca="1" si="78"/>
        <v>1</v>
      </c>
      <c r="AO83" s="480">
        <f t="shared" ca="1" si="78"/>
        <v>1</v>
      </c>
      <c r="AP83" s="480">
        <f t="shared" ca="1" si="78"/>
        <v>1</v>
      </c>
      <c r="AQ83" s="480">
        <f t="shared" ca="1" si="78"/>
        <v>1</v>
      </c>
      <c r="AR83" s="480">
        <f t="shared" ca="1" si="78"/>
        <v>1</v>
      </c>
      <c r="AS83" s="480">
        <f t="shared" ca="1" si="78"/>
        <v>1</v>
      </c>
      <c r="AT83" s="480">
        <f t="shared" ca="1" si="78"/>
        <v>1</v>
      </c>
      <c r="AU83" s="480">
        <f t="shared" ca="1" si="78"/>
        <v>1</v>
      </c>
      <c r="AV83" s="480">
        <f t="shared" ca="1" si="78"/>
        <v>1</v>
      </c>
      <c r="AW83" s="480">
        <f t="shared" ca="1" si="78"/>
        <v>1</v>
      </c>
      <c r="AX83" s="480">
        <f t="shared" ca="1" si="78"/>
        <v>1</v>
      </c>
      <c r="AY83" s="480">
        <f t="shared" ca="1" si="78"/>
        <v>1</v>
      </c>
      <c r="AZ83" s="480">
        <f t="shared" ca="1" si="78"/>
        <v>1</v>
      </c>
      <c r="BA83" s="480" t="str">
        <f t="shared" ca="1" si="78"/>
        <v>V</v>
      </c>
      <c r="BB83" s="480" t="str">
        <f t="shared" ca="1" si="78"/>
        <v>V</v>
      </c>
      <c r="BC83" s="480" t="str">
        <f t="shared" ca="1" si="78"/>
        <v>V</v>
      </c>
      <c r="BD83" s="480">
        <f t="shared" ca="1" si="78"/>
        <v>2</v>
      </c>
      <c r="BE83" s="480">
        <f t="shared" ca="1" si="78"/>
        <v>2</v>
      </c>
      <c r="BF83" s="480">
        <f t="shared" ca="1" si="78"/>
        <v>2</v>
      </c>
      <c r="BG83" s="480">
        <f t="shared" ca="1" si="78"/>
        <v>2</v>
      </c>
      <c r="BH83" s="480">
        <f t="shared" ca="1" si="78"/>
        <v>2</v>
      </c>
      <c r="BI83" s="480">
        <f t="shared" ca="1" si="78"/>
        <v>2</v>
      </c>
      <c r="BJ83" s="480">
        <f t="shared" ca="1" si="78"/>
        <v>2</v>
      </c>
      <c r="BK83" s="480">
        <f t="shared" ca="1" si="78"/>
        <v>2</v>
      </c>
      <c r="BL83" s="480">
        <f t="shared" ca="1" si="78"/>
        <v>2</v>
      </c>
      <c r="BM83" s="480">
        <f t="shared" ca="1" si="78"/>
        <v>2</v>
      </c>
      <c r="BN83" s="480">
        <f t="shared" ca="1" si="78"/>
        <v>2</v>
      </c>
      <c r="BO83" s="480">
        <f t="shared" ca="1" si="78"/>
        <v>2</v>
      </c>
      <c r="BP83" s="480">
        <f t="shared" ca="1" si="78"/>
        <v>2</v>
      </c>
      <c r="BQ83" s="480">
        <f t="shared" ca="1" si="78"/>
        <v>2</v>
      </c>
      <c r="BR83" s="480">
        <f t="shared" ref="BR83:EC83" ca="1" si="79">IF(BR82=0,"V",MATCH(1,BR72:BR81,0))</f>
        <v>2</v>
      </c>
      <c r="BS83" s="480">
        <f t="shared" ca="1" si="79"/>
        <v>2</v>
      </c>
      <c r="BT83" s="480">
        <f t="shared" ca="1" si="79"/>
        <v>2</v>
      </c>
      <c r="BU83" s="480">
        <f t="shared" ca="1" si="79"/>
        <v>2</v>
      </c>
      <c r="BV83" s="480">
        <f t="shared" ca="1" si="79"/>
        <v>2</v>
      </c>
      <c r="BW83" s="480">
        <f t="shared" ca="1" si="79"/>
        <v>2</v>
      </c>
      <c r="BX83" s="480">
        <f t="shared" ca="1" si="79"/>
        <v>2</v>
      </c>
      <c r="BY83" s="480">
        <f t="shared" ca="1" si="79"/>
        <v>2</v>
      </c>
      <c r="BZ83" s="480">
        <f t="shared" ca="1" si="79"/>
        <v>2</v>
      </c>
      <c r="CA83" s="480">
        <f t="shared" ca="1" si="79"/>
        <v>2</v>
      </c>
      <c r="CB83" s="480">
        <f t="shared" ca="1" si="79"/>
        <v>2</v>
      </c>
      <c r="CC83" s="480">
        <f t="shared" ca="1" si="79"/>
        <v>2</v>
      </c>
      <c r="CD83" s="480">
        <f t="shared" ca="1" si="79"/>
        <v>2</v>
      </c>
      <c r="CE83" s="480">
        <f t="shared" ca="1" si="79"/>
        <v>2</v>
      </c>
      <c r="CF83" s="480">
        <f t="shared" ca="1" si="79"/>
        <v>2</v>
      </c>
      <c r="CG83" s="480">
        <f t="shared" ca="1" si="79"/>
        <v>2</v>
      </c>
      <c r="CH83" s="480">
        <f t="shared" ca="1" si="79"/>
        <v>2</v>
      </c>
      <c r="CI83" s="480">
        <f t="shared" ca="1" si="79"/>
        <v>2</v>
      </c>
      <c r="CJ83" s="480">
        <f t="shared" ca="1" si="79"/>
        <v>2</v>
      </c>
      <c r="CK83" s="480">
        <f t="shared" ca="1" si="79"/>
        <v>2</v>
      </c>
      <c r="CL83" s="480">
        <f t="shared" ca="1" si="79"/>
        <v>2</v>
      </c>
      <c r="CM83" s="480">
        <f t="shared" ca="1" si="79"/>
        <v>2</v>
      </c>
      <c r="CN83" s="480">
        <f t="shared" ca="1" si="79"/>
        <v>2</v>
      </c>
      <c r="CO83" s="480">
        <f t="shared" ca="1" si="79"/>
        <v>2</v>
      </c>
      <c r="CP83" s="480">
        <f t="shared" ca="1" si="79"/>
        <v>2</v>
      </c>
      <c r="CQ83" s="480">
        <f t="shared" ca="1" si="79"/>
        <v>2</v>
      </c>
      <c r="CR83" s="480">
        <f t="shared" ca="1" si="79"/>
        <v>2</v>
      </c>
      <c r="CS83" s="480">
        <f t="shared" ca="1" si="79"/>
        <v>2</v>
      </c>
      <c r="CT83" s="480">
        <f t="shared" ca="1" si="79"/>
        <v>2</v>
      </c>
      <c r="CU83" s="480">
        <f t="shared" ca="1" si="79"/>
        <v>2</v>
      </c>
      <c r="CV83" s="480">
        <f t="shared" ca="1" si="79"/>
        <v>2</v>
      </c>
      <c r="CW83" s="480">
        <f t="shared" ca="1" si="79"/>
        <v>2</v>
      </c>
      <c r="CX83" s="480">
        <f t="shared" ca="1" si="79"/>
        <v>2</v>
      </c>
      <c r="CY83" s="480">
        <f t="shared" ca="1" si="79"/>
        <v>2</v>
      </c>
      <c r="CZ83" s="480">
        <f t="shared" ca="1" si="79"/>
        <v>2</v>
      </c>
      <c r="DA83" s="480">
        <f t="shared" ca="1" si="79"/>
        <v>2</v>
      </c>
      <c r="DB83" s="480">
        <f t="shared" ca="1" si="79"/>
        <v>2</v>
      </c>
      <c r="DC83" s="480">
        <f t="shared" ca="1" si="79"/>
        <v>2</v>
      </c>
      <c r="DD83" s="480">
        <f t="shared" ca="1" si="79"/>
        <v>2</v>
      </c>
      <c r="DE83" s="480">
        <f t="shared" ca="1" si="79"/>
        <v>2</v>
      </c>
      <c r="DF83" s="480">
        <f t="shared" ca="1" si="79"/>
        <v>2</v>
      </c>
      <c r="DG83" s="480">
        <f t="shared" ca="1" si="79"/>
        <v>2</v>
      </c>
      <c r="DH83" s="480">
        <f t="shared" ca="1" si="79"/>
        <v>2</v>
      </c>
      <c r="DI83" s="480">
        <f t="shared" ca="1" si="79"/>
        <v>2</v>
      </c>
      <c r="DJ83" s="480">
        <f t="shared" ca="1" si="79"/>
        <v>2</v>
      </c>
      <c r="DK83" s="480">
        <f t="shared" ca="1" si="79"/>
        <v>2</v>
      </c>
      <c r="DL83" s="480" t="str">
        <f t="shared" ca="1" si="79"/>
        <v>V</v>
      </c>
      <c r="DM83" s="480" t="str">
        <f t="shared" ca="1" si="79"/>
        <v>V</v>
      </c>
      <c r="DN83" s="480" t="str">
        <f t="shared" ca="1" si="79"/>
        <v>V</v>
      </c>
      <c r="DO83" s="480">
        <f t="shared" ca="1" si="79"/>
        <v>3</v>
      </c>
      <c r="DP83" s="480">
        <f t="shared" ca="1" si="79"/>
        <v>3</v>
      </c>
      <c r="DQ83" s="480">
        <f t="shared" ca="1" si="79"/>
        <v>3</v>
      </c>
      <c r="DR83" s="480">
        <f t="shared" ca="1" si="79"/>
        <v>3</v>
      </c>
      <c r="DS83" s="480">
        <f t="shared" ca="1" si="79"/>
        <v>3</v>
      </c>
      <c r="DT83" s="480">
        <f t="shared" ca="1" si="79"/>
        <v>3</v>
      </c>
      <c r="DU83" s="480">
        <f t="shared" ca="1" si="79"/>
        <v>3</v>
      </c>
      <c r="DV83" s="480">
        <f t="shared" ca="1" si="79"/>
        <v>3</v>
      </c>
      <c r="DW83" s="480">
        <f t="shared" ca="1" si="79"/>
        <v>3</v>
      </c>
      <c r="DX83" s="480">
        <f t="shared" ca="1" si="79"/>
        <v>3</v>
      </c>
      <c r="DY83" s="480">
        <f t="shared" ca="1" si="79"/>
        <v>3</v>
      </c>
      <c r="DZ83" s="480">
        <f t="shared" ca="1" si="79"/>
        <v>3</v>
      </c>
      <c r="EA83" s="480">
        <f t="shared" ca="1" si="79"/>
        <v>3</v>
      </c>
      <c r="EB83" s="480">
        <f t="shared" ca="1" si="79"/>
        <v>3</v>
      </c>
      <c r="EC83" s="480">
        <f t="shared" ca="1" si="79"/>
        <v>3</v>
      </c>
      <c r="ED83" s="480">
        <f t="shared" ref="ED83:ES83" ca="1" si="80">IF(ED82=0,"V",MATCH(1,ED72:ED81,0))</f>
        <v>3</v>
      </c>
      <c r="EE83" s="480">
        <f t="shared" ca="1" si="80"/>
        <v>3</v>
      </c>
      <c r="EF83" s="480">
        <f t="shared" ca="1" si="80"/>
        <v>3</v>
      </c>
      <c r="EG83" s="480">
        <f t="shared" ca="1" si="80"/>
        <v>3</v>
      </c>
      <c r="EH83" s="480">
        <f t="shared" ca="1" si="80"/>
        <v>3</v>
      </c>
      <c r="EI83" s="480">
        <f t="shared" ca="1" si="80"/>
        <v>3</v>
      </c>
      <c r="EJ83" s="480">
        <f t="shared" ca="1" si="80"/>
        <v>3</v>
      </c>
      <c r="EK83" s="480">
        <f t="shared" ca="1" si="80"/>
        <v>3</v>
      </c>
      <c r="EL83" s="480">
        <f t="shared" ca="1" si="80"/>
        <v>3</v>
      </c>
      <c r="EM83" s="480">
        <f t="shared" ca="1" si="80"/>
        <v>3</v>
      </c>
      <c r="EN83" s="480">
        <f t="shared" ca="1" si="80"/>
        <v>3</v>
      </c>
      <c r="EO83" s="480">
        <f t="shared" ca="1" si="80"/>
        <v>3</v>
      </c>
      <c r="EP83" s="480">
        <f t="shared" ca="1" si="80"/>
        <v>3</v>
      </c>
      <c r="EQ83" s="480">
        <f t="shared" ca="1" si="80"/>
        <v>3</v>
      </c>
      <c r="ER83" s="480">
        <f t="shared" ca="1" si="80"/>
        <v>3</v>
      </c>
      <c r="ES83" s="480">
        <f t="shared" ca="1" si="80"/>
        <v>3</v>
      </c>
    </row>
    <row r="84" spans="1:256" ht="14.4" outlineLevel="1" thickTop="1">
      <c r="D84" s="183"/>
    </row>
    <row r="85" spans="1:256" s="319" customFormat="1" outlineLevel="1">
      <c r="A85" s="13">
        <f>MAX($A$1:A84)+1</f>
        <v>5</v>
      </c>
      <c r="B85" s="179" t="s">
        <v>558</v>
      </c>
      <c r="C85" s="180"/>
      <c r="D85" s="332"/>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H85" s="363"/>
      <c r="BI85" s="363"/>
      <c r="BJ85" s="363"/>
      <c r="BK85" s="363"/>
      <c r="BL85" s="363"/>
      <c r="BM85" s="363"/>
      <c r="BN85" s="363"/>
      <c r="BO85" s="363"/>
      <c r="BP85" s="363"/>
      <c r="BQ85" s="363"/>
      <c r="BR85" s="363"/>
      <c r="BS85" s="363"/>
      <c r="BT85" s="363"/>
      <c r="BU85" s="363"/>
      <c r="BV85" s="363"/>
      <c r="BW85" s="363"/>
      <c r="BX85" s="363"/>
      <c r="BY85" s="363"/>
      <c r="BZ85" s="363"/>
      <c r="CA85" s="363"/>
      <c r="CB85" s="363"/>
      <c r="CC85" s="363"/>
      <c r="CD85" s="363"/>
      <c r="CE85" s="363"/>
      <c r="CF85" s="363"/>
      <c r="CG85" s="363"/>
      <c r="CH85" s="363"/>
      <c r="CI85" s="363"/>
      <c r="CJ85" s="363"/>
      <c r="CK85" s="363"/>
      <c r="CL85" s="363"/>
      <c r="CM85" s="363"/>
      <c r="CN85" s="363"/>
      <c r="CO85" s="363"/>
      <c r="CP85" s="363"/>
      <c r="CQ85" s="363"/>
      <c r="CR85" s="363"/>
      <c r="CS85" s="363"/>
      <c r="CT85" s="363"/>
      <c r="CU85" s="363"/>
      <c r="CV85" s="363"/>
      <c r="CW85" s="363"/>
      <c r="CX85" s="363"/>
      <c r="CY85" s="363"/>
      <c r="CZ85" s="363"/>
      <c r="DA85" s="363"/>
      <c r="DB85" s="363"/>
      <c r="DC85" s="363"/>
      <c r="DD85" s="363"/>
      <c r="DE85" s="363"/>
      <c r="DF85" s="363"/>
      <c r="DG85" s="363"/>
      <c r="DH85" s="363"/>
      <c r="DI85" s="363"/>
      <c r="DJ85" s="363"/>
      <c r="DK85" s="363"/>
      <c r="DL85" s="363"/>
      <c r="DM85" s="363"/>
      <c r="DN85" s="363"/>
      <c r="DO85" s="363"/>
      <c r="DP85" s="363"/>
      <c r="DQ85" s="363"/>
      <c r="DR85" s="363"/>
      <c r="DS85" s="363"/>
      <c r="DT85" s="363"/>
      <c r="DU85" s="363"/>
      <c r="DV85" s="363"/>
      <c r="DW85" s="363"/>
      <c r="DX85" s="363"/>
      <c r="DY85" s="363"/>
      <c r="DZ85" s="363"/>
      <c r="EA85" s="363"/>
      <c r="EB85" s="363"/>
      <c r="EC85" s="363"/>
      <c r="ED85" s="363"/>
      <c r="EE85" s="363"/>
      <c r="EF85" s="363"/>
      <c r="EG85" s="363"/>
      <c r="EH85" s="363"/>
      <c r="EI85" s="363"/>
      <c r="EJ85" s="363"/>
      <c r="EK85" s="363"/>
      <c r="EL85" s="363"/>
      <c r="EM85" s="363"/>
      <c r="EN85" s="363"/>
      <c r="EO85" s="363"/>
      <c r="EP85" s="363"/>
      <c r="EQ85" s="363"/>
      <c r="ER85" s="363"/>
      <c r="ES85" s="36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c r="GY85" s="13"/>
      <c r="GZ85" s="13"/>
      <c r="HA85" s="13"/>
      <c r="HB85" s="13"/>
      <c r="HC85" s="13"/>
      <c r="HD85" s="13"/>
      <c r="HE85" s="13"/>
      <c r="HF85" s="13"/>
      <c r="HG85" s="13"/>
      <c r="HH85" s="13"/>
      <c r="HI85" s="13"/>
      <c r="HJ85" s="13"/>
      <c r="HK85" s="13"/>
      <c r="HL85" s="13"/>
      <c r="HM85" s="13"/>
      <c r="HN85" s="13"/>
      <c r="HO85" s="13"/>
      <c r="HP85" s="13"/>
      <c r="HQ85" s="13"/>
      <c r="HR85" s="13"/>
      <c r="HS85" s="13"/>
      <c r="HT85" s="13"/>
      <c r="HU85" s="13"/>
      <c r="HV85" s="13"/>
      <c r="HW85" s="13"/>
      <c r="HX85" s="13"/>
      <c r="HY85" s="13"/>
      <c r="HZ85" s="13"/>
      <c r="IA85" s="13"/>
      <c r="IB85" s="13"/>
      <c r="IC85" s="13"/>
      <c r="ID85" s="13"/>
      <c r="IE85" s="13"/>
      <c r="IF85" s="13"/>
      <c r="IG85" s="13"/>
      <c r="IH85" s="13"/>
      <c r="II85" s="13"/>
      <c r="IJ85" s="13"/>
      <c r="IK85" s="13"/>
      <c r="IL85" s="13"/>
      <c r="IM85" s="13"/>
      <c r="IN85" s="13"/>
      <c r="IO85" s="13"/>
      <c r="IP85" s="13"/>
      <c r="IQ85" s="13"/>
      <c r="IR85" s="13"/>
      <c r="IS85" s="13"/>
      <c r="IT85" s="13"/>
      <c r="IU85" s="13"/>
      <c r="IV85" s="13"/>
    </row>
    <row r="86" spans="1:256" outlineLevel="1">
      <c r="A86" s="1527"/>
      <c r="D86" s="183"/>
    </row>
    <row r="87" spans="1:256" s="331" customFormat="1" outlineLevel="1">
      <c r="A87" s="1528"/>
      <c r="B87" s="331" t="s">
        <v>559</v>
      </c>
      <c r="C87" s="13"/>
      <c r="D87" s="485">
        <f ca="1">IP_Assumptions!M58</f>
        <v>12</v>
      </c>
      <c r="E87" s="370"/>
      <c r="F87" s="330"/>
      <c r="G87" s="330"/>
      <c r="H87" s="330"/>
      <c r="I87" s="330"/>
      <c r="J87" s="330"/>
      <c r="K87" s="330"/>
      <c r="L87" s="330"/>
      <c r="M87" s="330"/>
      <c r="N87" s="330"/>
      <c r="O87" s="330"/>
      <c r="P87" s="330"/>
      <c r="Q87" s="330"/>
      <c r="R87" s="330"/>
      <c r="S87" s="330"/>
      <c r="T87" s="330"/>
      <c r="U87" s="330"/>
      <c r="V87" s="330"/>
      <c r="W87" s="330"/>
      <c r="X87" s="330"/>
      <c r="Y87" s="330"/>
      <c r="Z87" s="330"/>
      <c r="AA87" s="330"/>
      <c r="AB87" s="330"/>
      <c r="AC87" s="330"/>
      <c r="AD87" s="330"/>
      <c r="AE87" s="330"/>
      <c r="AF87" s="330"/>
      <c r="AG87" s="330"/>
      <c r="AH87" s="330"/>
      <c r="AI87" s="330"/>
      <c r="AJ87" s="330"/>
      <c r="AK87" s="330"/>
      <c r="AL87" s="330"/>
      <c r="AM87" s="330"/>
      <c r="AN87" s="330"/>
      <c r="AO87" s="330"/>
      <c r="AP87" s="330"/>
      <c r="AQ87" s="330"/>
      <c r="AR87" s="330"/>
      <c r="AS87" s="330"/>
      <c r="AT87" s="330"/>
      <c r="AU87" s="330"/>
      <c r="AV87" s="330"/>
      <c r="AW87" s="330"/>
      <c r="AX87" s="330"/>
      <c r="AY87" s="330"/>
      <c r="AZ87" s="330"/>
      <c r="BA87" s="330"/>
      <c r="BB87" s="330"/>
      <c r="BC87" s="330"/>
      <c r="BD87" s="330"/>
      <c r="BE87" s="330"/>
      <c r="BF87" s="330"/>
      <c r="BG87" s="330"/>
      <c r="BH87" s="330"/>
      <c r="BI87" s="330"/>
      <c r="BJ87" s="330"/>
      <c r="BK87" s="330"/>
      <c r="BL87" s="330"/>
      <c r="BM87" s="330"/>
      <c r="BN87" s="330"/>
      <c r="BO87" s="330"/>
      <c r="BP87" s="330"/>
      <c r="BQ87" s="330"/>
      <c r="BR87" s="330"/>
      <c r="BS87" s="330"/>
      <c r="BT87" s="330"/>
      <c r="BU87" s="330"/>
      <c r="BV87" s="330"/>
      <c r="BW87" s="330"/>
      <c r="BX87" s="330"/>
      <c r="BY87" s="330"/>
      <c r="BZ87" s="330"/>
      <c r="CA87" s="330"/>
      <c r="CB87" s="330"/>
      <c r="CC87" s="330"/>
      <c r="CD87" s="330"/>
      <c r="CE87" s="330"/>
      <c r="CF87" s="330"/>
      <c r="CG87" s="330"/>
      <c r="CH87" s="330"/>
      <c r="CI87" s="330"/>
      <c r="CJ87" s="330"/>
      <c r="CK87" s="330"/>
      <c r="CL87" s="330"/>
      <c r="CM87" s="330"/>
      <c r="CN87" s="330"/>
      <c r="CO87" s="330"/>
      <c r="CP87" s="330"/>
      <c r="CQ87" s="330"/>
      <c r="CR87" s="330"/>
      <c r="CS87" s="330"/>
      <c r="CT87" s="330"/>
      <c r="CU87" s="330"/>
      <c r="CV87" s="330"/>
      <c r="CW87" s="330"/>
      <c r="CX87" s="330"/>
      <c r="CY87" s="330"/>
      <c r="CZ87" s="330"/>
      <c r="DA87" s="330"/>
      <c r="DB87" s="330"/>
      <c r="DC87" s="330"/>
      <c r="DD87" s="330"/>
      <c r="DE87" s="330"/>
      <c r="DF87" s="330"/>
      <c r="DG87" s="330"/>
      <c r="DH87" s="330"/>
      <c r="DI87" s="330"/>
      <c r="DJ87" s="330"/>
      <c r="DK87" s="330"/>
      <c r="DL87" s="330"/>
      <c r="DM87" s="330"/>
      <c r="DN87" s="330"/>
      <c r="DO87" s="330"/>
      <c r="DP87" s="330"/>
      <c r="DQ87" s="330"/>
      <c r="DR87" s="330"/>
      <c r="DS87" s="330"/>
      <c r="DT87" s="330"/>
      <c r="DU87" s="330"/>
      <c r="DV87" s="330"/>
      <c r="DW87" s="330"/>
      <c r="DX87" s="330"/>
      <c r="DY87" s="330"/>
      <c r="DZ87" s="330"/>
      <c r="EA87" s="330"/>
      <c r="EB87" s="330"/>
      <c r="EC87" s="330"/>
      <c r="ED87" s="330"/>
      <c r="EE87" s="330"/>
      <c r="EF87" s="330"/>
      <c r="EG87" s="330"/>
      <c r="EH87" s="330"/>
      <c r="EI87" s="330"/>
      <c r="EJ87" s="330"/>
      <c r="EK87" s="330"/>
      <c r="EL87" s="330"/>
      <c r="EM87" s="330"/>
      <c r="EN87" s="330"/>
      <c r="EO87" s="330"/>
      <c r="EP87" s="330"/>
      <c r="EQ87" s="330"/>
      <c r="ER87" s="330"/>
      <c r="ES87" s="330"/>
      <c r="ET87" s="325"/>
      <c r="EU87" s="325"/>
      <c r="EV87" s="325"/>
      <c r="EW87" s="325"/>
      <c r="EX87" s="325"/>
      <c r="EY87" s="325"/>
      <c r="EZ87" s="325"/>
      <c r="FA87" s="325"/>
      <c r="FB87" s="325"/>
      <c r="FC87" s="325"/>
      <c r="FD87" s="325"/>
      <c r="FE87" s="325"/>
      <c r="FF87" s="325"/>
      <c r="FG87" s="325"/>
      <c r="FH87" s="325"/>
      <c r="FI87" s="325"/>
      <c r="FJ87" s="325"/>
      <c r="FK87" s="325"/>
      <c r="FL87" s="325"/>
      <c r="FM87" s="325"/>
      <c r="FN87" s="325"/>
      <c r="FO87" s="325"/>
      <c r="FP87" s="325"/>
      <c r="FQ87" s="325"/>
      <c r="FR87" s="325"/>
      <c r="FS87" s="325"/>
      <c r="FT87" s="325"/>
      <c r="FU87" s="325"/>
      <c r="FV87" s="325"/>
      <c r="FW87" s="325"/>
      <c r="FX87" s="325"/>
      <c r="FY87" s="325"/>
      <c r="FZ87" s="325"/>
      <c r="GA87" s="325"/>
      <c r="GB87" s="325"/>
      <c r="GC87" s="325"/>
      <c r="GD87" s="325"/>
      <c r="GE87" s="325"/>
      <c r="GF87" s="325"/>
      <c r="GG87" s="325"/>
      <c r="GH87" s="325"/>
      <c r="GI87" s="325"/>
      <c r="GJ87" s="325"/>
      <c r="GK87" s="325"/>
      <c r="GL87" s="325"/>
      <c r="GM87" s="325"/>
      <c r="GN87" s="325"/>
      <c r="GO87" s="325"/>
      <c r="GP87" s="325"/>
      <c r="GQ87" s="325"/>
      <c r="GR87" s="325"/>
      <c r="GS87" s="325"/>
      <c r="GT87" s="325"/>
      <c r="GU87" s="325"/>
      <c r="GV87" s="325"/>
      <c r="GW87" s="325"/>
      <c r="GX87" s="325"/>
      <c r="GY87" s="325"/>
      <c r="GZ87" s="325"/>
      <c r="HA87" s="325"/>
      <c r="HB87" s="325"/>
      <c r="HC87" s="325"/>
      <c r="HD87" s="325"/>
      <c r="HE87" s="325"/>
      <c r="HF87" s="325"/>
      <c r="HG87" s="325"/>
      <c r="HH87" s="325"/>
      <c r="HI87" s="325"/>
      <c r="HJ87" s="325"/>
      <c r="HK87" s="325"/>
      <c r="HL87" s="325"/>
      <c r="HM87" s="325"/>
      <c r="HN87" s="325"/>
      <c r="HO87" s="325"/>
      <c r="HP87" s="325"/>
      <c r="HQ87" s="325"/>
      <c r="HR87" s="325"/>
      <c r="HS87" s="325"/>
      <c r="HT87" s="325"/>
      <c r="HU87" s="325"/>
      <c r="HV87" s="325"/>
      <c r="HW87" s="325"/>
      <c r="HX87" s="325"/>
      <c r="HY87" s="325"/>
      <c r="HZ87" s="325"/>
      <c r="IA87" s="325"/>
      <c r="IB87" s="325"/>
      <c r="IC87" s="325"/>
      <c r="ID87" s="325"/>
      <c r="IE87" s="325"/>
      <c r="IF87" s="325"/>
      <c r="IG87" s="325"/>
      <c r="IH87" s="325"/>
      <c r="II87" s="325"/>
      <c r="IJ87" s="325"/>
      <c r="IK87" s="325"/>
      <c r="IL87" s="325"/>
      <c r="IM87" s="325"/>
      <c r="IN87" s="325"/>
      <c r="IO87" s="325"/>
      <c r="IP87" s="325"/>
      <c r="IQ87" s="325"/>
      <c r="IR87" s="325"/>
      <c r="IS87" s="325"/>
      <c r="IT87" s="325"/>
      <c r="IU87" s="325"/>
      <c r="IV87" s="325"/>
    </row>
    <row r="88" spans="1:256" outlineLevel="1">
      <c r="A88" s="1527"/>
      <c r="D88" s="183"/>
    </row>
    <row r="89" spans="1:256" outlineLevel="1">
      <c r="A89" s="1527"/>
      <c r="B89" s="13" t="s">
        <v>0</v>
      </c>
      <c r="C89" s="184" t="s">
        <v>560</v>
      </c>
      <c r="D89" s="183"/>
    </row>
    <row r="90" spans="1:256" outlineLevel="1">
      <c r="A90" s="1527"/>
      <c r="B90" s="331" t="s">
        <v>561</v>
      </c>
      <c r="C90" s="472">
        <f ca="1">EOMONTH(D43,0)</f>
        <v>44439</v>
      </c>
      <c r="D90" s="183"/>
      <c r="E90" s="470">
        <f t="shared" ref="E90:AJ90" ca="1" si="81">IF($C90=E$6,1,0)+OFFSET(D90,0,-MIN(E$8-1,IF($D$38="Vacant",$D$87,12)-1))*E72</f>
        <v>0</v>
      </c>
      <c r="F90" s="470">
        <f t="shared" ca="1" si="81"/>
        <v>1</v>
      </c>
      <c r="G90" s="470">
        <f t="shared" ca="1" si="81"/>
        <v>0</v>
      </c>
      <c r="H90" s="470">
        <f t="shared" ca="1" si="81"/>
        <v>0</v>
      </c>
      <c r="I90" s="470">
        <f t="shared" ca="1" si="81"/>
        <v>0</v>
      </c>
      <c r="J90" s="470">
        <f t="shared" ca="1" si="81"/>
        <v>0</v>
      </c>
      <c r="K90" s="470">
        <f t="shared" ca="1" si="81"/>
        <v>0</v>
      </c>
      <c r="L90" s="470">
        <f t="shared" ca="1" si="81"/>
        <v>0</v>
      </c>
      <c r="M90" s="470">
        <f t="shared" ca="1" si="81"/>
        <v>0</v>
      </c>
      <c r="N90" s="470">
        <f t="shared" ca="1" si="81"/>
        <v>0</v>
      </c>
      <c r="O90" s="470">
        <f t="shared" ca="1" si="81"/>
        <v>0</v>
      </c>
      <c r="P90" s="470">
        <f t="shared" ca="1" si="81"/>
        <v>0</v>
      </c>
      <c r="Q90" s="470">
        <f t="shared" ca="1" si="81"/>
        <v>0</v>
      </c>
      <c r="R90" s="470">
        <f t="shared" ca="1" si="81"/>
        <v>1</v>
      </c>
      <c r="S90" s="470">
        <f t="shared" ca="1" si="81"/>
        <v>0</v>
      </c>
      <c r="T90" s="470">
        <f t="shared" ca="1" si="81"/>
        <v>0</v>
      </c>
      <c r="U90" s="470">
        <f t="shared" ca="1" si="81"/>
        <v>0</v>
      </c>
      <c r="V90" s="470">
        <f t="shared" ca="1" si="81"/>
        <v>0</v>
      </c>
      <c r="W90" s="470">
        <f t="shared" ca="1" si="81"/>
        <v>0</v>
      </c>
      <c r="X90" s="470">
        <f t="shared" ca="1" si="81"/>
        <v>0</v>
      </c>
      <c r="Y90" s="470">
        <f t="shared" ca="1" si="81"/>
        <v>0</v>
      </c>
      <c r="Z90" s="470">
        <f t="shared" ca="1" si="81"/>
        <v>0</v>
      </c>
      <c r="AA90" s="470">
        <f t="shared" ca="1" si="81"/>
        <v>0</v>
      </c>
      <c r="AB90" s="470">
        <f t="shared" ca="1" si="81"/>
        <v>0</v>
      </c>
      <c r="AC90" s="470">
        <f t="shared" ca="1" si="81"/>
        <v>0</v>
      </c>
      <c r="AD90" s="470">
        <f t="shared" ca="1" si="81"/>
        <v>1</v>
      </c>
      <c r="AE90" s="470">
        <f t="shared" ca="1" si="81"/>
        <v>0</v>
      </c>
      <c r="AF90" s="470">
        <f t="shared" ca="1" si="81"/>
        <v>0</v>
      </c>
      <c r="AG90" s="470">
        <f t="shared" ca="1" si="81"/>
        <v>0</v>
      </c>
      <c r="AH90" s="470">
        <f t="shared" ca="1" si="81"/>
        <v>0</v>
      </c>
      <c r="AI90" s="470">
        <f t="shared" ca="1" si="81"/>
        <v>0</v>
      </c>
      <c r="AJ90" s="470">
        <f t="shared" ca="1" si="81"/>
        <v>0</v>
      </c>
      <c r="AK90" s="470">
        <f t="shared" ref="AK90:BP90" ca="1" si="82">IF($C90=AK$6,1,0)+OFFSET(AJ90,0,-MIN(AK$8-1,IF($D$38="Vacant",$D$87,12)-1))*AK72</f>
        <v>0</v>
      </c>
      <c r="AL90" s="470">
        <f t="shared" ca="1" si="82"/>
        <v>0</v>
      </c>
      <c r="AM90" s="470">
        <f t="shared" ca="1" si="82"/>
        <v>0</v>
      </c>
      <c r="AN90" s="470">
        <f t="shared" ca="1" si="82"/>
        <v>0</v>
      </c>
      <c r="AO90" s="470">
        <f t="shared" ca="1" si="82"/>
        <v>0</v>
      </c>
      <c r="AP90" s="470">
        <f t="shared" ca="1" si="82"/>
        <v>1</v>
      </c>
      <c r="AQ90" s="470">
        <f t="shared" ca="1" si="82"/>
        <v>0</v>
      </c>
      <c r="AR90" s="470">
        <f t="shared" ca="1" si="82"/>
        <v>0</v>
      </c>
      <c r="AS90" s="470">
        <f t="shared" ca="1" si="82"/>
        <v>0</v>
      </c>
      <c r="AT90" s="470">
        <f t="shared" ca="1" si="82"/>
        <v>0</v>
      </c>
      <c r="AU90" s="470">
        <f t="shared" ca="1" si="82"/>
        <v>0</v>
      </c>
      <c r="AV90" s="470">
        <f t="shared" ca="1" si="82"/>
        <v>0</v>
      </c>
      <c r="AW90" s="470">
        <f t="shared" ca="1" si="82"/>
        <v>0</v>
      </c>
      <c r="AX90" s="470">
        <f t="shared" ca="1" si="82"/>
        <v>0</v>
      </c>
      <c r="AY90" s="470">
        <f t="shared" ca="1" si="82"/>
        <v>0</v>
      </c>
      <c r="AZ90" s="470">
        <f t="shared" ca="1" si="82"/>
        <v>0</v>
      </c>
      <c r="BA90" s="470">
        <f t="shared" ca="1" si="82"/>
        <v>0</v>
      </c>
      <c r="BB90" s="470">
        <f t="shared" ca="1" si="82"/>
        <v>0</v>
      </c>
      <c r="BC90" s="470">
        <f t="shared" ca="1" si="82"/>
        <v>0</v>
      </c>
      <c r="BD90" s="470">
        <f t="shared" ca="1" si="82"/>
        <v>0</v>
      </c>
      <c r="BE90" s="470">
        <f t="shared" ca="1" si="82"/>
        <v>0</v>
      </c>
      <c r="BF90" s="470">
        <f t="shared" ca="1" si="82"/>
        <v>0</v>
      </c>
      <c r="BG90" s="470">
        <f t="shared" ca="1" si="82"/>
        <v>0</v>
      </c>
      <c r="BH90" s="470">
        <f t="shared" ca="1" si="82"/>
        <v>0</v>
      </c>
      <c r="BI90" s="470">
        <f t="shared" ca="1" si="82"/>
        <v>0</v>
      </c>
      <c r="BJ90" s="470">
        <f t="shared" ca="1" si="82"/>
        <v>0</v>
      </c>
      <c r="BK90" s="470">
        <f t="shared" ca="1" si="82"/>
        <v>0</v>
      </c>
      <c r="BL90" s="470">
        <f t="shared" ca="1" si="82"/>
        <v>0</v>
      </c>
      <c r="BM90" s="470">
        <f t="shared" ca="1" si="82"/>
        <v>0</v>
      </c>
      <c r="BN90" s="470">
        <f t="shared" ca="1" si="82"/>
        <v>0</v>
      </c>
      <c r="BO90" s="470">
        <f t="shared" ca="1" si="82"/>
        <v>0</v>
      </c>
      <c r="BP90" s="470">
        <f t="shared" ca="1" si="82"/>
        <v>0</v>
      </c>
      <c r="BQ90" s="470">
        <f t="shared" ref="BQ90:CV90" ca="1" si="83">IF($C90=BQ$6,1,0)+OFFSET(BP90,0,-MIN(BQ$8-1,IF($D$38="Vacant",$D$87,12)-1))*BQ72</f>
        <v>0</v>
      </c>
      <c r="BR90" s="470">
        <f t="shared" ca="1" si="83"/>
        <v>0</v>
      </c>
      <c r="BS90" s="470">
        <f t="shared" ca="1" si="83"/>
        <v>0</v>
      </c>
      <c r="BT90" s="470">
        <f t="shared" ca="1" si="83"/>
        <v>0</v>
      </c>
      <c r="BU90" s="470">
        <f t="shared" ca="1" si="83"/>
        <v>0</v>
      </c>
      <c r="BV90" s="470">
        <f t="shared" ca="1" si="83"/>
        <v>0</v>
      </c>
      <c r="BW90" s="470">
        <f t="shared" ca="1" si="83"/>
        <v>0</v>
      </c>
      <c r="BX90" s="470">
        <f t="shared" ca="1" si="83"/>
        <v>0</v>
      </c>
      <c r="BY90" s="470">
        <f t="shared" ca="1" si="83"/>
        <v>0</v>
      </c>
      <c r="BZ90" s="470">
        <f t="shared" ca="1" si="83"/>
        <v>0</v>
      </c>
      <c r="CA90" s="470">
        <f t="shared" ca="1" si="83"/>
        <v>0</v>
      </c>
      <c r="CB90" s="470">
        <f t="shared" ca="1" si="83"/>
        <v>0</v>
      </c>
      <c r="CC90" s="470">
        <f t="shared" ca="1" si="83"/>
        <v>0</v>
      </c>
      <c r="CD90" s="470">
        <f t="shared" ca="1" si="83"/>
        <v>0</v>
      </c>
      <c r="CE90" s="470">
        <f t="shared" ca="1" si="83"/>
        <v>0</v>
      </c>
      <c r="CF90" s="470">
        <f t="shared" ca="1" si="83"/>
        <v>0</v>
      </c>
      <c r="CG90" s="470">
        <f t="shared" ca="1" si="83"/>
        <v>0</v>
      </c>
      <c r="CH90" s="470">
        <f t="shared" ca="1" si="83"/>
        <v>0</v>
      </c>
      <c r="CI90" s="470">
        <f t="shared" ca="1" si="83"/>
        <v>0</v>
      </c>
      <c r="CJ90" s="470">
        <f t="shared" ca="1" si="83"/>
        <v>0</v>
      </c>
      <c r="CK90" s="470">
        <f t="shared" ca="1" si="83"/>
        <v>0</v>
      </c>
      <c r="CL90" s="470">
        <f t="shared" ca="1" si="83"/>
        <v>0</v>
      </c>
      <c r="CM90" s="470">
        <f t="shared" ca="1" si="83"/>
        <v>0</v>
      </c>
      <c r="CN90" s="470">
        <f t="shared" ca="1" si="83"/>
        <v>0</v>
      </c>
      <c r="CO90" s="470">
        <f t="shared" ca="1" si="83"/>
        <v>0</v>
      </c>
      <c r="CP90" s="470">
        <f t="shared" ca="1" si="83"/>
        <v>0</v>
      </c>
      <c r="CQ90" s="470">
        <f t="shared" ca="1" si="83"/>
        <v>0</v>
      </c>
      <c r="CR90" s="470">
        <f t="shared" ca="1" si="83"/>
        <v>0</v>
      </c>
      <c r="CS90" s="470">
        <f t="shared" ca="1" si="83"/>
        <v>0</v>
      </c>
      <c r="CT90" s="470">
        <f t="shared" ca="1" si="83"/>
        <v>0</v>
      </c>
      <c r="CU90" s="470">
        <f t="shared" ca="1" si="83"/>
        <v>0</v>
      </c>
      <c r="CV90" s="470">
        <f t="shared" ca="1" si="83"/>
        <v>0</v>
      </c>
      <c r="CW90" s="470">
        <f t="shared" ref="CW90:EB90" ca="1" si="84">IF($C90=CW$6,1,0)+OFFSET(CV90,0,-MIN(CW$8-1,IF($D$38="Vacant",$D$87,12)-1))*CW72</f>
        <v>0</v>
      </c>
      <c r="CX90" s="470">
        <f t="shared" ca="1" si="84"/>
        <v>0</v>
      </c>
      <c r="CY90" s="470">
        <f t="shared" ca="1" si="84"/>
        <v>0</v>
      </c>
      <c r="CZ90" s="470">
        <f t="shared" ca="1" si="84"/>
        <v>0</v>
      </c>
      <c r="DA90" s="470">
        <f t="shared" ca="1" si="84"/>
        <v>0</v>
      </c>
      <c r="DB90" s="470">
        <f t="shared" ca="1" si="84"/>
        <v>0</v>
      </c>
      <c r="DC90" s="470">
        <f t="shared" ca="1" si="84"/>
        <v>0</v>
      </c>
      <c r="DD90" s="470">
        <f t="shared" ca="1" si="84"/>
        <v>0</v>
      </c>
      <c r="DE90" s="470">
        <f t="shared" ca="1" si="84"/>
        <v>0</v>
      </c>
      <c r="DF90" s="470">
        <f t="shared" ca="1" si="84"/>
        <v>0</v>
      </c>
      <c r="DG90" s="470">
        <f t="shared" ca="1" si="84"/>
        <v>0</v>
      </c>
      <c r="DH90" s="470">
        <f t="shared" ca="1" si="84"/>
        <v>0</v>
      </c>
      <c r="DI90" s="470">
        <f t="shared" ca="1" si="84"/>
        <v>0</v>
      </c>
      <c r="DJ90" s="470">
        <f t="shared" ca="1" si="84"/>
        <v>0</v>
      </c>
      <c r="DK90" s="470">
        <f t="shared" ca="1" si="84"/>
        <v>0</v>
      </c>
      <c r="DL90" s="470">
        <f t="shared" ca="1" si="84"/>
        <v>0</v>
      </c>
      <c r="DM90" s="470">
        <f t="shared" ca="1" si="84"/>
        <v>0</v>
      </c>
      <c r="DN90" s="470">
        <f t="shared" ca="1" si="84"/>
        <v>0</v>
      </c>
      <c r="DO90" s="470">
        <f t="shared" ca="1" si="84"/>
        <v>0</v>
      </c>
      <c r="DP90" s="470">
        <f t="shared" ca="1" si="84"/>
        <v>0</v>
      </c>
      <c r="DQ90" s="470">
        <f t="shared" ca="1" si="84"/>
        <v>0</v>
      </c>
      <c r="DR90" s="470">
        <f t="shared" ca="1" si="84"/>
        <v>0</v>
      </c>
      <c r="DS90" s="470">
        <f t="shared" ca="1" si="84"/>
        <v>0</v>
      </c>
      <c r="DT90" s="470">
        <f t="shared" ca="1" si="84"/>
        <v>0</v>
      </c>
      <c r="DU90" s="470">
        <f t="shared" ca="1" si="84"/>
        <v>0</v>
      </c>
      <c r="DV90" s="470">
        <f t="shared" ca="1" si="84"/>
        <v>0</v>
      </c>
      <c r="DW90" s="470">
        <f t="shared" ca="1" si="84"/>
        <v>0</v>
      </c>
      <c r="DX90" s="470">
        <f t="shared" ca="1" si="84"/>
        <v>0</v>
      </c>
      <c r="DY90" s="470">
        <f t="shared" ca="1" si="84"/>
        <v>0</v>
      </c>
      <c r="DZ90" s="470">
        <f t="shared" ca="1" si="84"/>
        <v>0</v>
      </c>
      <c r="EA90" s="470">
        <f t="shared" ca="1" si="84"/>
        <v>0</v>
      </c>
      <c r="EB90" s="470">
        <f t="shared" ca="1" si="84"/>
        <v>0</v>
      </c>
      <c r="EC90" s="470">
        <f t="shared" ref="EC90:ES90" ca="1" si="85">IF($C90=EC$6,1,0)+OFFSET(EB90,0,-MIN(EC$8-1,IF($D$38="Vacant",$D$87,12)-1))*EC72</f>
        <v>0</v>
      </c>
      <c r="ED90" s="470">
        <f t="shared" ca="1" si="85"/>
        <v>0</v>
      </c>
      <c r="EE90" s="470">
        <f t="shared" ca="1" si="85"/>
        <v>0</v>
      </c>
      <c r="EF90" s="470">
        <f t="shared" ca="1" si="85"/>
        <v>0</v>
      </c>
      <c r="EG90" s="470">
        <f t="shared" ca="1" si="85"/>
        <v>0</v>
      </c>
      <c r="EH90" s="470">
        <f t="shared" ca="1" si="85"/>
        <v>0</v>
      </c>
      <c r="EI90" s="470">
        <f t="shared" ca="1" si="85"/>
        <v>0</v>
      </c>
      <c r="EJ90" s="470">
        <f t="shared" ca="1" si="85"/>
        <v>0</v>
      </c>
      <c r="EK90" s="470">
        <f t="shared" ca="1" si="85"/>
        <v>0</v>
      </c>
      <c r="EL90" s="470">
        <f t="shared" ca="1" si="85"/>
        <v>0</v>
      </c>
      <c r="EM90" s="470">
        <f t="shared" ca="1" si="85"/>
        <v>0</v>
      </c>
      <c r="EN90" s="470">
        <f t="shared" ca="1" si="85"/>
        <v>0</v>
      </c>
      <c r="EO90" s="470">
        <f t="shared" ca="1" si="85"/>
        <v>0</v>
      </c>
      <c r="EP90" s="470">
        <f t="shared" ca="1" si="85"/>
        <v>0</v>
      </c>
      <c r="EQ90" s="470">
        <f t="shared" ca="1" si="85"/>
        <v>0</v>
      </c>
      <c r="ER90" s="470">
        <f t="shared" ca="1" si="85"/>
        <v>0</v>
      </c>
      <c r="ES90" s="470">
        <f t="shared" ca="1" si="85"/>
        <v>0</v>
      </c>
    </row>
    <row r="91" spans="1:256" outlineLevel="1">
      <c r="A91" s="1527"/>
      <c r="B91" s="331" t="s">
        <v>562</v>
      </c>
      <c r="C91" s="472">
        <f t="shared" ref="C91:C99" ca="1" si="86">EOMONTH(C73,0)</f>
        <v>45961</v>
      </c>
      <c r="D91" s="183"/>
      <c r="E91" s="470">
        <f t="shared" ref="E91:AJ91" ca="1" si="87">IF($C91=E$6,1,0)+OFFSET(D91,0,-MIN(E$64-1,$D$87-1))*E73</f>
        <v>0</v>
      </c>
      <c r="F91" s="470">
        <f t="shared" ca="1" si="87"/>
        <v>0</v>
      </c>
      <c r="G91" s="470">
        <f t="shared" ca="1" si="87"/>
        <v>0</v>
      </c>
      <c r="H91" s="470">
        <f t="shared" ca="1" si="87"/>
        <v>0</v>
      </c>
      <c r="I91" s="470">
        <f t="shared" ca="1" si="87"/>
        <v>0</v>
      </c>
      <c r="J91" s="470">
        <f t="shared" ca="1" si="87"/>
        <v>0</v>
      </c>
      <c r="K91" s="470">
        <f t="shared" ca="1" si="87"/>
        <v>0</v>
      </c>
      <c r="L91" s="470">
        <f t="shared" ca="1" si="87"/>
        <v>0</v>
      </c>
      <c r="M91" s="470">
        <f t="shared" ca="1" si="87"/>
        <v>0</v>
      </c>
      <c r="N91" s="470">
        <f t="shared" ca="1" si="87"/>
        <v>0</v>
      </c>
      <c r="O91" s="470">
        <f t="shared" ca="1" si="87"/>
        <v>0</v>
      </c>
      <c r="P91" s="470">
        <f t="shared" ca="1" si="87"/>
        <v>0</v>
      </c>
      <c r="Q91" s="470">
        <f t="shared" ca="1" si="87"/>
        <v>0</v>
      </c>
      <c r="R91" s="470">
        <f t="shared" ca="1" si="87"/>
        <v>0</v>
      </c>
      <c r="S91" s="470">
        <f t="shared" ca="1" si="87"/>
        <v>0</v>
      </c>
      <c r="T91" s="470">
        <f t="shared" ca="1" si="87"/>
        <v>0</v>
      </c>
      <c r="U91" s="470">
        <f t="shared" ca="1" si="87"/>
        <v>0</v>
      </c>
      <c r="V91" s="470">
        <f t="shared" ca="1" si="87"/>
        <v>0</v>
      </c>
      <c r="W91" s="470">
        <f t="shared" ca="1" si="87"/>
        <v>0</v>
      </c>
      <c r="X91" s="470">
        <f t="shared" ca="1" si="87"/>
        <v>0</v>
      </c>
      <c r="Y91" s="470">
        <f t="shared" ca="1" si="87"/>
        <v>0</v>
      </c>
      <c r="Z91" s="470">
        <f t="shared" ca="1" si="87"/>
        <v>0</v>
      </c>
      <c r="AA91" s="470">
        <f t="shared" ca="1" si="87"/>
        <v>0</v>
      </c>
      <c r="AB91" s="470">
        <f t="shared" ca="1" si="87"/>
        <v>0</v>
      </c>
      <c r="AC91" s="470">
        <f t="shared" ca="1" si="87"/>
        <v>0</v>
      </c>
      <c r="AD91" s="470">
        <f t="shared" ca="1" si="87"/>
        <v>0</v>
      </c>
      <c r="AE91" s="470">
        <f t="shared" ca="1" si="87"/>
        <v>0</v>
      </c>
      <c r="AF91" s="470">
        <f t="shared" ca="1" si="87"/>
        <v>0</v>
      </c>
      <c r="AG91" s="470">
        <f t="shared" ca="1" si="87"/>
        <v>0</v>
      </c>
      <c r="AH91" s="470">
        <f t="shared" ca="1" si="87"/>
        <v>0</v>
      </c>
      <c r="AI91" s="470">
        <f t="shared" ca="1" si="87"/>
        <v>0</v>
      </c>
      <c r="AJ91" s="470">
        <f t="shared" ca="1" si="87"/>
        <v>0</v>
      </c>
      <c r="AK91" s="470">
        <f t="shared" ref="AK91:BP91" ca="1" si="88">IF($C91=AK$6,1,0)+OFFSET(AJ91,0,-MIN(AK$64-1,$D$87-1))*AK73</f>
        <v>0</v>
      </c>
      <c r="AL91" s="470">
        <f t="shared" ca="1" si="88"/>
        <v>0</v>
      </c>
      <c r="AM91" s="470">
        <f t="shared" ca="1" si="88"/>
        <v>0</v>
      </c>
      <c r="AN91" s="470">
        <f t="shared" ca="1" si="88"/>
        <v>0</v>
      </c>
      <c r="AO91" s="470">
        <f t="shared" ca="1" si="88"/>
        <v>0</v>
      </c>
      <c r="AP91" s="470">
        <f t="shared" ca="1" si="88"/>
        <v>0</v>
      </c>
      <c r="AQ91" s="470">
        <f t="shared" ca="1" si="88"/>
        <v>0</v>
      </c>
      <c r="AR91" s="470">
        <f t="shared" ca="1" si="88"/>
        <v>0</v>
      </c>
      <c r="AS91" s="470">
        <f t="shared" ca="1" si="88"/>
        <v>0</v>
      </c>
      <c r="AT91" s="470">
        <f t="shared" ca="1" si="88"/>
        <v>0</v>
      </c>
      <c r="AU91" s="470">
        <f t="shared" ca="1" si="88"/>
        <v>0</v>
      </c>
      <c r="AV91" s="470">
        <f t="shared" ca="1" si="88"/>
        <v>0</v>
      </c>
      <c r="AW91" s="470">
        <f t="shared" ca="1" si="88"/>
        <v>0</v>
      </c>
      <c r="AX91" s="470">
        <f t="shared" ca="1" si="88"/>
        <v>0</v>
      </c>
      <c r="AY91" s="470">
        <f t="shared" ca="1" si="88"/>
        <v>0</v>
      </c>
      <c r="AZ91" s="470">
        <f t="shared" ca="1" si="88"/>
        <v>0</v>
      </c>
      <c r="BA91" s="470">
        <f t="shared" ca="1" si="88"/>
        <v>0</v>
      </c>
      <c r="BB91" s="470">
        <f t="shared" ca="1" si="88"/>
        <v>0</v>
      </c>
      <c r="BC91" s="470">
        <f t="shared" ca="1" si="88"/>
        <v>0</v>
      </c>
      <c r="BD91" s="470">
        <f t="shared" ca="1" si="88"/>
        <v>1</v>
      </c>
      <c r="BE91" s="470">
        <f t="shared" ca="1" si="88"/>
        <v>0</v>
      </c>
      <c r="BF91" s="470">
        <f t="shared" ca="1" si="88"/>
        <v>0</v>
      </c>
      <c r="BG91" s="470">
        <f t="shared" ca="1" si="88"/>
        <v>0</v>
      </c>
      <c r="BH91" s="470">
        <f t="shared" ca="1" si="88"/>
        <v>0</v>
      </c>
      <c r="BI91" s="470">
        <f t="shared" ca="1" si="88"/>
        <v>0</v>
      </c>
      <c r="BJ91" s="470">
        <f t="shared" ca="1" si="88"/>
        <v>0</v>
      </c>
      <c r="BK91" s="470">
        <f t="shared" ca="1" si="88"/>
        <v>0</v>
      </c>
      <c r="BL91" s="470">
        <f t="shared" ca="1" si="88"/>
        <v>0</v>
      </c>
      <c r="BM91" s="470">
        <f t="shared" ca="1" si="88"/>
        <v>0</v>
      </c>
      <c r="BN91" s="470">
        <f t="shared" ca="1" si="88"/>
        <v>0</v>
      </c>
      <c r="BO91" s="470">
        <f t="shared" ca="1" si="88"/>
        <v>0</v>
      </c>
      <c r="BP91" s="470">
        <f t="shared" ca="1" si="88"/>
        <v>1</v>
      </c>
      <c r="BQ91" s="470">
        <f t="shared" ref="BQ91:CV91" ca="1" si="89">IF($C91=BQ$6,1,0)+OFFSET(BP91,0,-MIN(BQ$64-1,$D$87-1))*BQ73</f>
        <v>0</v>
      </c>
      <c r="BR91" s="470">
        <f t="shared" ca="1" si="89"/>
        <v>0</v>
      </c>
      <c r="BS91" s="470">
        <f t="shared" ca="1" si="89"/>
        <v>0</v>
      </c>
      <c r="BT91" s="470">
        <f t="shared" ca="1" si="89"/>
        <v>0</v>
      </c>
      <c r="BU91" s="470">
        <f t="shared" ca="1" si="89"/>
        <v>0</v>
      </c>
      <c r="BV91" s="470">
        <f t="shared" ca="1" si="89"/>
        <v>0</v>
      </c>
      <c r="BW91" s="470">
        <f t="shared" ca="1" si="89"/>
        <v>0</v>
      </c>
      <c r="BX91" s="470">
        <f t="shared" ca="1" si="89"/>
        <v>0</v>
      </c>
      <c r="BY91" s="470">
        <f t="shared" ca="1" si="89"/>
        <v>0</v>
      </c>
      <c r="BZ91" s="470">
        <f t="shared" ca="1" si="89"/>
        <v>0</v>
      </c>
      <c r="CA91" s="470">
        <f t="shared" ca="1" si="89"/>
        <v>0</v>
      </c>
      <c r="CB91" s="470">
        <f t="shared" ca="1" si="89"/>
        <v>1</v>
      </c>
      <c r="CC91" s="470">
        <f t="shared" ca="1" si="89"/>
        <v>0</v>
      </c>
      <c r="CD91" s="470">
        <f t="shared" ca="1" si="89"/>
        <v>0</v>
      </c>
      <c r="CE91" s="470">
        <f t="shared" ca="1" si="89"/>
        <v>0</v>
      </c>
      <c r="CF91" s="470">
        <f t="shared" ca="1" si="89"/>
        <v>0</v>
      </c>
      <c r="CG91" s="470">
        <f t="shared" ca="1" si="89"/>
        <v>0</v>
      </c>
      <c r="CH91" s="470">
        <f t="shared" ca="1" si="89"/>
        <v>0</v>
      </c>
      <c r="CI91" s="470">
        <f t="shared" ca="1" si="89"/>
        <v>0</v>
      </c>
      <c r="CJ91" s="470">
        <f t="shared" ca="1" si="89"/>
        <v>0</v>
      </c>
      <c r="CK91" s="470">
        <f t="shared" ca="1" si="89"/>
        <v>0</v>
      </c>
      <c r="CL91" s="470">
        <f t="shared" ca="1" si="89"/>
        <v>0</v>
      </c>
      <c r="CM91" s="470">
        <f t="shared" ca="1" si="89"/>
        <v>0</v>
      </c>
      <c r="CN91" s="470">
        <f t="shared" ca="1" si="89"/>
        <v>1</v>
      </c>
      <c r="CO91" s="470">
        <f t="shared" ca="1" si="89"/>
        <v>0</v>
      </c>
      <c r="CP91" s="470">
        <f t="shared" ca="1" si="89"/>
        <v>0</v>
      </c>
      <c r="CQ91" s="470">
        <f t="shared" ca="1" si="89"/>
        <v>0</v>
      </c>
      <c r="CR91" s="470">
        <f t="shared" ca="1" si="89"/>
        <v>0</v>
      </c>
      <c r="CS91" s="470">
        <f t="shared" ca="1" si="89"/>
        <v>0</v>
      </c>
      <c r="CT91" s="470">
        <f t="shared" ca="1" si="89"/>
        <v>0</v>
      </c>
      <c r="CU91" s="470">
        <f t="shared" ca="1" si="89"/>
        <v>0</v>
      </c>
      <c r="CV91" s="470">
        <f t="shared" ca="1" si="89"/>
        <v>0</v>
      </c>
      <c r="CW91" s="470">
        <f t="shared" ref="CW91:EB91" ca="1" si="90">IF($C91=CW$6,1,0)+OFFSET(CV91,0,-MIN(CW$64-1,$D$87-1))*CW73</f>
        <v>0</v>
      </c>
      <c r="CX91" s="470">
        <f t="shared" ca="1" si="90"/>
        <v>0</v>
      </c>
      <c r="CY91" s="470">
        <f t="shared" ca="1" si="90"/>
        <v>0</v>
      </c>
      <c r="CZ91" s="470">
        <f t="shared" ca="1" si="90"/>
        <v>1</v>
      </c>
      <c r="DA91" s="470">
        <f t="shared" ca="1" si="90"/>
        <v>0</v>
      </c>
      <c r="DB91" s="470">
        <f t="shared" ca="1" si="90"/>
        <v>0</v>
      </c>
      <c r="DC91" s="470">
        <f t="shared" ca="1" si="90"/>
        <v>0</v>
      </c>
      <c r="DD91" s="470">
        <f t="shared" ca="1" si="90"/>
        <v>0</v>
      </c>
      <c r="DE91" s="470">
        <f t="shared" ca="1" si="90"/>
        <v>0</v>
      </c>
      <c r="DF91" s="470">
        <f t="shared" ca="1" si="90"/>
        <v>0</v>
      </c>
      <c r="DG91" s="470">
        <f t="shared" ca="1" si="90"/>
        <v>0</v>
      </c>
      <c r="DH91" s="470">
        <f t="shared" ca="1" si="90"/>
        <v>0</v>
      </c>
      <c r="DI91" s="470">
        <f t="shared" ca="1" si="90"/>
        <v>0</v>
      </c>
      <c r="DJ91" s="470">
        <f t="shared" ca="1" si="90"/>
        <v>0</v>
      </c>
      <c r="DK91" s="470">
        <f t="shared" ca="1" si="90"/>
        <v>0</v>
      </c>
      <c r="DL91" s="470">
        <f t="shared" ca="1" si="90"/>
        <v>0</v>
      </c>
      <c r="DM91" s="470">
        <f t="shared" ca="1" si="90"/>
        <v>0</v>
      </c>
      <c r="DN91" s="470">
        <f t="shared" ca="1" si="90"/>
        <v>0</v>
      </c>
      <c r="DO91" s="470">
        <f t="shared" ca="1" si="90"/>
        <v>0</v>
      </c>
      <c r="DP91" s="470">
        <f t="shared" ca="1" si="90"/>
        <v>0</v>
      </c>
      <c r="DQ91" s="470">
        <f t="shared" ca="1" si="90"/>
        <v>0</v>
      </c>
      <c r="DR91" s="470">
        <f t="shared" ca="1" si="90"/>
        <v>0</v>
      </c>
      <c r="DS91" s="470">
        <f t="shared" ca="1" si="90"/>
        <v>0</v>
      </c>
      <c r="DT91" s="470">
        <f t="shared" ca="1" si="90"/>
        <v>0</v>
      </c>
      <c r="DU91" s="470">
        <f t="shared" ca="1" si="90"/>
        <v>0</v>
      </c>
      <c r="DV91" s="470">
        <f t="shared" ca="1" si="90"/>
        <v>0</v>
      </c>
      <c r="DW91" s="470">
        <f t="shared" ca="1" si="90"/>
        <v>0</v>
      </c>
      <c r="DX91" s="470">
        <f t="shared" ca="1" si="90"/>
        <v>0</v>
      </c>
      <c r="DY91" s="470">
        <f t="shared" ca="1" si="90"/>
        <v>0</v>
      </c>
      <c r="DZ91" s="470">
        <f t="shared" ca="1" si="90"/>
        <v>0</v>
      </c>
      <c r="EA91" s="470">
        <f t="shared" ca="1" si="90"/>
        <v>0</v>
      </c>
      <c r="EB91" s="470">
        <f t="shared" ca="1" si="90"/>
        <v>0</v>
      </c>
      <c r="EC91" s="470">
        <f t="shared" ref="EC91:ES91" ca="1" si="91">IF($C91=EC$6,1,0)+OFFSET(EB91,0,-MIN(EC$64-1,$D$87-1))*EC73</f>
        <v>0</v>
      </c>
      <c r="ED91" s="470">
        <f t="shared" ca="1" si="91"/>
        <v>0</v>
      </c>
      <c r="EE91" s="470">
        <f t="shared" ca="1" si="91"/>
        <v>0</v>
      </c>
      <c r="EF91" s="470">
        <f t="shared" ca="1" si="91"/>
        <v>0</v>
      </c>
      <c r="EG91" s="470">
        <f t="shared" ca="1" si="91"/>
        <v>0</v>
      </c>
      <c r="EH91" s="470">
        <f t="shared" ca="1" si="91"/>
        <v>0</v>
      </c>
      <c r="EI91" s="470">
        <f t="shared" ca="1" si="91"/>
        <v>0</v>
      </c>
      <c r="EJ91" s="470">
        <f t="shared" ca="1" si="91"/>
        <v>0</v>
      </c>
      <c r="EK91" s="470">
        <f t="shared" ca="1" si="91"/>
        <v>0</v>
      </c>
      <c r="EL91" s="470">
        <f t="shared" ca="1" si="91"/>
        <v>0</v>
      </c>
      <c r="EM91" s="470">
        <f t="shared" ca="1" si="91"/>
        <v>0</v>
      </c>
      <c r="EN91" s="470">
        <f t="shared" ca="1" si="91"/>
        <v>0</v>
      </c>
      <c r="EO91" s="470">
        <f t="shared" ca="1" si="91"/>
        <v>0</v>
      </c>
      <c r="EP91" s="470">
        <f t="shared" ca="1" si="91"/>
        <v>0</v>
      </c>
      <c r="EQ91" s="470">
        <f t="shared" ca="1" si="91"/>
        <v>0</v>
      </c>
      <c r="ER91" s="470">
        <f t="shared" ca="1" si="91"/>
        <v>0</v>
      </c>
      <c r="ES91" s="470">
        <f t="shared" ca="1" si="91"/>
        <v>0</v>
      </c>
    </row>
    <row r="92" spans="1:256" outlineLevel="1">
      <c r="A92" s="1527"/>
      <c r="B92" s="331" t="s">
        <v>563</v>
      </c>
      <c r="C92" s="472">
        <f t="shared" ca="1" si="86"/>
        <v>47879</v>
      </c>
      <c r="D92" s="183"/>
      <c r="E92" s="470">
        <f t="shared" ref="E92:AJ92" ca="1" si="92">IF($C92=E$6,1,0)+OFFSET(D92,0,-MIN(E$64-1,$D$87-1))*E74</f>
        <v>0</v>
      </c>
      <c r="F92" s="470">
        <f t="shared" ca="1" si="92"/>
        <v>0</v>
      </c>
      <c r="G92" s="470">
        <f t="shared" ca="1" si="92"/>
        <v>0</v>
      </c>
      <c r="H92" s="470">
        <f t="shared" ca="1" si="92"/>
        <v>0</v>
      </c>
      <c r="I92" s="470">
        <f t="shared" ca="1" si="92"/>
        <v>0</v>
      </c>
      <c r="J92" s="470">
        <f t="shared" ca="1" si="92"/>
        <v>0</v>
      </c>
      <c r="K92" s="470">
        <f t="shared" ca="1" si="92"/>
        <v>0</v>
      </c>
      <c r="L92" s="470">
        <f t="shared" ca="1" si="92"/>
        <v>0</v>
      </c>
      <c r="M92" s="470">
        <f t="shared" ca="1" si="92"/>
        <v>0</v>
      </c>
      <c r="N92" s="470">
        <f t="shared" ca="1" si="92"/>
        <v>0</v>
      </c>
      <c r="O92" s="470">
        <f t="shared" ca="1" si="92"/>
        <v>0</v>
      </c>
      <c r="P92" s="470">
        <f t="shared" ca="1" si="92"/>
        <v>0</v>
      </c>
      <c r="Q92" s="470">
        <f t="shared" ca="1" si="92"/>
        <v>0</v>
      </c>
      <c r="R92" s="470">
        <f t="shared" ca="1" si="92"/>
        <v>0</v>
      </c>
      <c r="S92" s="470">
        <f t="shared" ca="1" si="92"/>
        <v>0</v>
      </c>
      <c r="T92" s="470">
        <f t="shared" ca="1" si="92"/>
        <v>0</v>
      </c>
      <c r="U92" s="470">
        <f t="shared" ca="1" si="92"/>
        <v>0</v>
      </c>
      <c r="V92" s="470">
        <f t="shared" ca="1" si="92"/>
        <v>0</v>
      </c>
      <c r="W92" s="470">
        <f t="shared" ca="1" si="92"/>
        <v>0</v>
      </c>
      <c r="X92" s="470">
        <f t="shared" ca="1" si="92"/>
        <v>0</v>
      </c>
      <c r="Y92" s="470">
        <f t="shared" ca="1" si="92"/>
        <v>0</v>
      </c>
      <c r="Z92" s="470">
        <f t="shared" ca="1" si="92"/>
        <v>0</v>
      </c>
      <c r="AA92" s="470">
        <f t="shared" ca="1" si="92"/>
        <v>0</v>
      </c>
      <c r="AB92" s="470">
        <f t="shared" ca="1" si="92"/>
        <v>0</v>
      </c>
      <c r="AC92" s="470">
        <f t="shared" ca="1" si="92"/>
        <v>0</v>
      </c>
      <c r="AD92" s="470">
        <f t="shared" ca="1" si="92"/>
        <v>0</v>
      </c>
      <c r="AE92" s="470">
        <f t="shared" ca="1" si="92"/>
        <v>0</v>
      </c>
      <c r="AF92" s="470">
        <f t="shared" ca="1" si="92"/>
        <v>0</v>
      </c>
      <c r="AG92" s="470">
        <f t="shared" ca="1" si="92"/>
        <v>0</v>
      </c>
      <c r="AH92" s="470">
        <f t="shared" ca="1" si="92"/>
        <v>0</v>
      </c>
      <c r="AI92" s="470">
        <f t="shared" ca="1" si="92"/>
        <v>0</v>
      </c>
      <c r="AJ92" s="470">
        <f t="shared" ca="1" si="92"/>
        <v>0</v>
      </c>
      <c r="AK92" s="470">
        <f t="shared" ref="AK92:BP92" ca="1" si="93">IF($C92=AK$6,1,0)+OFFSET(AJ92,0,-MIN(AK$64-1,$D$87-1))*AK74</f>
        <v>0</v>
      </c>
      <c r="AL92" s="470">
        <f t="shared" ca="1" si="93"/>
        <v>0</v>
      </c>
      <c r="AM92" s="470">
        <f t="shared" ca="1" si="93"/>
        <v>0</v>
      </c>
      <c r="AN92" s="470">
        <f t="shared" ca="1" si="93"/>
        <v>0</v>
      </c>
      <c r="AO92" s="470">
        <f t="shared" ca="1" si="93"/>
        <v>0</v>
      </c>
      <c r="AP92" s="470">
        <f t="shared" ca="1" si="93"/>
        <v>0</v>
      </c>
      <c r="AQ92" s="470">
        <f t="shared" ca="1" si="93"/>
        <v>0</v>
      </c>
      <c r="AR92" s="470">
        <f t="shared" ca="1" si="93"/>
        <v>0</v>
      </c>
      <c r="AS92" s="470">
        <f t="shared" ca="1" si="93"/>
        <v>0</v>
      </c>
      <c r="AT92" s="470">
        <f t="shared" ca="1" si="93"/>
        <v>0</v>
      </c>
      <c r="AU92" s="470">
        <f t="shared" ca="1" si="93"/>
        <v>0</v>
      </c>
      <c r="AV92" s="470">
        <f t="shared" ca="1" si="93"/>
        <v>0</v>
      </c>
      <c r="AW92" s="470">
        <f t="shared" ca="1" si="93"/>
        <v>0</v>
      </c>
      <c r="AX92" s="470">
        <f t="shared" ca="1" si="93"/>
        <v>0</v>
      </c>
      <c r="AY92" s="470">
        <f t="shared" ca="1" si="93"/>
        <v>0</v>
      </c>
      <c r="AZ92" s="470">
        <f t="shared" ca="1" si="93"/>
        <v>0</v>
      </c>
      <c r="BA92" s="470">
        <f t="shared" ca="1" si="93"/>
        <v>0</v>
      </c>
      <c r="BB92" s="470">
        <f t="shared" ca="1" si="93"/>
        <v>0</v>
      </c>
      <c r="BC92" s="470">
        <f t="shared" ca="1" si="93"/>
        <v>0</v>
      </c>
      <c r="BD92" s="470">
        <f t="shared" ca="1" si="93"/>
        <v>0</v>
      </c>
      <c r="BE92" s="470">
        <f t="shared" ca="1" si="93"/>
        <v>0</v>
      </c>
      <c r="BF92" s="470">
        <f t="shared" ca="1" si="93"/>
        <v>0</v>
      </c>
      <c r="BG92" s="470">
        <f t="shared" ca="1" si="93"/>
        <v>0</v>
      </c>
      <c r="BH92" s="470">
        <f t="shared" ca="1" si="93"/>
        <v>0</v>
      </c>
      <c r="BI92" s="470">
        <f t="shared" ca="1" si="93"/>
        <v>0</v>
      </c>
      <c r="BJ92" s="470">
        <f t="shared" ca="1" si="93"/>
        <v>0</v>
      </c>
      <c r="BK92" s="470">
        <f t="shared" ca="1" si="93"/>
        <v>0</v>
      </c>
      <c r="BL92" s="470">
        <f t="shared" ca="1" si="93"/>
        <v>0</v>
      </c>
      <c r="BM92" s="470">
        <f t="shared" ca="1" si="93"/>
        <v>0</v>
      </c>
      <c r="BN92" s="470">
        <f t="shared" ca="1" si="93"/>
        <v>0</v>
      </c>
      <c r="BO92" s="470">
        <f t="shared" ca="1" si="93"/>
        <v>0</v>
      </c>
      <c r="BP92" s="470">
        <f t="shared" ca="1" si="93"/>
        <v>0</v>
      </c>
      <c r="BQ92" s="470">
        <f t="shared" ref="BQ92:CV92" ca="1" si="94">IF($C92=BQ$6,1,0)+OFFSET(BP92,0,-MIN(BQ$64-1,$D$87-1))*BQ74</f>
        <v>0</v>
      </c>
      <c r="BR92" s="470">
        <f t="shared" ca="1" si="94"/>
        <v>0</v>
      </c>
      <c r="BS92" s="470">
        <f t="shared" ca="1" si="94"/>
        <v>0</v>
      </c>
      <c r="BT92" s="470">
        <f t="shared" ca="1" si="94"/>
        <v>0</v>
      </c>
      <c r="BU92" s="470">
        <f t="shared" ca="1" si="94"/>
        <v>0</v>
      </c>
      <c r="BV92" s="470">
        <f t="shared" ca="1" si="94"/>
        <v>0</v>
      </c>
      <c r="BW92" s="470">
        <f t="shared" ca="1" si="94"/>
        <v>0</v>
      </c>
      <c r="BX92" s="470">
        <f t="shared" ca="1" si="94"/>
        <v>0</v>
      </c>
      <c r="BY92" s="470">
        <f t="shared" ca="1" si="94"/>
        <v>0</v>
      </c>
      <c r="BZ92" s="470">
        <f t="shared" ca="1" si="94"/>
        <v>0</v>
      </c>
      <c r="CA92" s="470">
        <f t="shared" ca="1" si="94"/>
        <v>0</v>
      </c>
      <c r="CB92" s="470">
        <f t="shared" ca="1" si="94"/>
        <v>0</v>
      </c>
      <c r="CC92" s="470">
        <f t="shared" ca="1" si="94"/>
        <v>0</v>
      </c>
      <c r="CD92" s="470">
        <f t="shared" ca="1" si="94"/>
        <v>0</v>
      </c>
      <c r="CE92" s="470">
        <f t="shared" ca="1" si="94"/>
        <v>0</v>
      </c>
      <c r="CF92" s="470">
        <f t="shared" ca="1" si="94"/>
        <v>0</v>
      </c>
      <c r="CG92" s="470">
        <f t="shared" ca="1" si="94"/>
        <v>0</v>
      </c>
      <c r="CH92" s="470">
        <f t="shared" ca="1" si="94"/>
        <v>0</v>
      </c>
      <c r="CI92" s="470">
        <f t="shared" ca="1" si="94"/>
        <v>0</v>
      </c>
      <c r="CJ92" s="470">
        <f t="shared" ca="1" si="94"/>
        <v>0</v>
      </c>
      <c r="CK92" s="470">
        <f t="shared" ca="1" si="94"/>
        <v>0</v>
      </c>
      <c r="CL92" s="470">
        <f t="shared" ca="1" si="94"/>
        <v>0</v>
      </c>
      <c r="CM92" s="470">
        <f t="shared" ca="1" si="94"/>
        <v>0</v>
      </c>
      <c r="CN92" s="470">
        <f t="shared" ca="1" si="94"/>
        <v>0</v>
      </c>
      <c r="CO92" s="470">
        <f t="shared" ca="1" si="94"/>
        <v>0</v>
      </c>
      <c r="CP92" s="470">
        <f t="shared" ca="1" si="94"/>
        <v>0</v>
      </c>
      <c r="CQ92" s="470">
        <f t="shared" ca="1" si="94"/>
        <v>0</v>
      </c>
      <c r="CR92" s="470">
        <f t="shared" ca="1" si="94"/>
        <v>0</v>
      </c>
      <c r="CS92" s="470">
        <f t="shared" ca="1" si="94"/>
        <v>0</v>
      </c>
      <c r="CT92" s="470">
        <f t="shared" ca="1" si="94"/>
        <v>0</v>
      </c>
      <c r="CU92" s="470">
        <f t="shared" ca="1" si="94"/>
        <v>0</v>
      </c>
      <c r="CV92" s="470">
        <f t="shared" ca="1" si="94"/>
        <v>0</v>
      </c>
      <c r="CW92" s="470">
        <f t="shared" ref="CW92:EB92" ca="1" si="95">IF($C92=CW$6,1,0)+OFFSET(CV92,0,-MIN(CW$64-1,$D$87-1))*CW74</f>
        <v>0</v>
      </c>
      <c r="CX92" s="470">
        <f t="shared" ca="1" si="95"/>
        <v>0</v>
      </c>
      <c r="CY92" s="470">
        <f t="shared" ca="1" si="95"/>
        <v>0</v>
      </c>
      <c r="CZ92" s="470">
        <f t="shared" ca="1" si="95"/>
        <v>0</v>
      </c>
      <c r="DA92" s="470">
        <f t="shared" ca="1" si="95"/>
        <v>0</v>
      </c>
      <c r="DB92" s="470">
        <f t="shared" ca="1" si="95"/>
        <v>0</v>
      </c>
      <c r="DC92" s="470">
        <f t="shared" ca="1" si="95"/>
        <v>0</v>
      </c>
      <c r="DD92" s="470">
        <f t="shared" ca="1" si="95"/>
        <v>0</v>
      </c>
      <c r="DE92" s="470">
        <f t="shared" ca="1" si="95"/>
        <v>0</v>
      </c>
      <c r="DF92" s="470">
        <f t="shared" ca="1" si="95"/>
        <v>0</v>
      </c>
      <c r="DG92" s="470">
        <f t="shared" ca="1" si="95"/>
        <v>0</v>
      </c>
      <c r="DH92" s="470">
        <f t="shared" ca="1" si="95"/>
        <v>0</v>
      </c>
      <c r="DI92" s="470">
        <f t="shared" ca="1" si="95"/>
        <v>0</v>
      </c>
      <c r="DJ92" s="470">
        <f t="shared" ca="1" si="95"/>
        <v>0</v>
      </c>
      <c r="DK92" s="470">
        <f t="shared" ca="1" si="95"/>
        <v>0</v>
      </c>
      <c r="DL92" s="470">
        <f t="shared" ca="1" si="95"/>
        <v>0</v>
      </c>
      <c r="DM92" s="470">
        <f t="shared" ca="1" si="95"/>
        <v>0</v>
      </c>
      <c r="DN92" s="470">
        <f t="shared" ca="1" si="95"/>
        <v>0</v>
      </c>
      <c r="DO92" s="470">
        <f t="shared" ca="1" si="95"/>
        <v>1</v>
      </c>
      <c r="DP92" s="470">
        <f t="shared" ca="1" si="95"/>
        <v>0</v>
      </c>
      <c r="DQ92" s="470">
        <f t="shared" ca="1" si="95"/>
        <v>0</v>
      </c>
      <c r="DR92" s="470">
        <f t="shared" ca="1" si="95"/>
        <v>0</v>
      </c>
      <c r="DS92" s="470">
        <f t="shared" ca="1" si="95"/>
        <v>0</v>
      </c>
      <c r="DT92" s="470">
        <f t="shared" ca="1" si="95"/>
        <v>0</v>
      </c>
      <c r="DU92" s="470">
        <f t="shared" ca="1" si="95"/>
        <v>0</v>
      </c>
      <c r="DV92" s="470">
        <f t="shared" ca="1" si="95"/>
        <v>0</v>
      </c>
      <c r="DW92" s="470">
        <f t="shared" ca="1" si="95"/>
        <v>0</v>
      </c>
      <c r="DX92" s="470">
        <f t="shared" ca="1" si="95"/>
        <v>0</v>
      </c>
      <c r="DY92" s="470">
        <f t="shared" ca="1" si="95"/>
        <v>0</v>
      </c>
      <c r="DZ92" s="470">
        <f t="shared" ca="1" si="95"/>
        <v>0</v>
      </c>
      <c r="EA92" s="470">
        <f t="shared" ca="1" si="95"/>
        <v>1</v>
      </c>
      <c r="EB92" s="470">
        <f t="shared" ca="1" si="95"/>
        <v>0</v>
      </c>
      <c r="EC92" s="470">
        <f t="shared" ref="EC92:ES92" ca="1" si="96">IF($C92=EC$6,1,0)+OFFSET(EB92,0,-MIN(EC$64-1,$D$87-1))*EC74</f>
        <v>0</v>
      </c>
      <c r="ED92" s="470">
        <f t="shared" ca="1" si="96"/>
        <v>0</v>
      </c>
      <c r="EE92" s="470">
        <f t="shared" ca="1" si="96"/>
        <v>0</v>
      </c>
      <c r="EF92" s="470">
        <f t="shared" ca="1" si="96"/>
        <v>0</v>
      </c>
      <c r="EG92" s="470">
        <f t="shared" ca="1" si="96"/>
        <v>0</v>
      </c>
      <c r="EH92" s="470">
        <f t="shared" ca="1" si="96"/>
        <v>0</v>
      </c>
      <c r="EI92" s="470">
        <f t="shared" ca="1" si="96"/>
        <v>0</v>
      </c>
      <c r="EJ92" s="470">
        <f t="shared" ca="1" si="96"/>
        <v>0</v>
      </c>
      <c r="EK92" s="470">
        <f t="shared" ca="1" si="96"/>
        <v>0</v>
      </c>
      <c r="EL92" s="470">
        <f t="shared" ca="1" si="96"/>
        <v>0</v>
      </c>
      <c r="EM92" s="470">
        <f t="shared" ca="1" si="96"/>
        <v>1</v>
      </c>
      <c r="EN92" s="470">
        <f t="shared" ca="1" si="96"/>
        <v>0</v>
      </c>
      <c r="EO92" s="470">
        <f t="shared" ca="1" si="96"/>
        <v>0</v>
      </c>
      <c r="EP92" s="470">
        <f t="shared" ca="1" si="96"/>
        <v>0</v>
      </c>
      <c r="EQ92" s="470">
        <f t="shared" ca="1" si="96"/>
        <v>0</v>
      </c>
      <c r="ER92" s="470">
        <f t="shared" ca="1" si="96"/>
        <v>0</v>
      </c>
      <c r="ES92" s="470">
        <f t="shared" ca="1" si="96"/>
        <v>0</v>
      </c>
    </row>
    <row r="93" spans="1:256" outlineLevel="1">
      <c r="A93" s="1527"/>
      <c r="B93" s="331" t="s">
        <v>564</v>
      </c>
      <c r="C93" s="472">
        <f t="shared" ca="1" si="86"/>
        <v>49795</v>
      </c>
      <c r="D93" s="183"/>
      <c r="E93" s="470">
        <f t="shared" ref="E93:AJ93" ca="1" si="97">IF($C93=E$6,1,0)+OFFSET(D93,0,-MIN(E$64-1,$D$87-1))*E75</f>
        <v>0</v>
      </c>
      <c r="F93" s="470">
        <f t="shared" ca="1" si="97"/>
        <v>0</v>
      </c>
      <c r="G93" s="470">
        <f t="shared" ca="1" si="97"/>
        <v>0</v>
      </c>
      <c r="H93" s="470">
        <f t="shared" ca="1" si="97"/>
        <v>0</v>
      </c>
      <c r="I93" s="470">
        <f t="shared" ca="1" si="97"/>
        <v>0</v>
      </c>
      <c r="J93" s="470">
        <f t="shared" ca="1" si="97"/>
        <v>0</v>
      </c>
      <c r="K93" s="470">
        <f t="shared" ca="1" si="97"/>
        <v>0</v>
      </c>
      <c r="L93" s="470">
        <f t="shared" ca="1" si="97"/>
        <v>0</v>
      </c>
      <c r="M93" s="470">
        <f t="shared" ca="1" si="97"/>
        <v>0</v>
      </c>
      <c r="N93" s="470">
        <f t="shared" ca="1" si="97"/>
        <v>0</v>
      </c>
      <c r="O93" s="470">
        <f t="shared" ca="1" si="97"/>
        <v>0</v>
      </c>
      <c r="P93" s="470">
        <f t="shared" ca="1" si="97"/>
        <v>0</v>
      </c>
      <c r="Q93" s="470">
        <f t="shared" ca="1" si="97"/>
        <v>0</v>
      </c>
      <c r="R93" s="470">
        <f t="shared" ca="1" si="97"/>
        <v>0</v>
      </c>
      <c r="S93" s="470">
        <f t="shared" ca="1" si="97"/>
        <v>0</v>
      </c>
      <c r="T93" s="470">
        <f t="shared" ca="1" si="97"/>
        <v>0</v>
      </c>
      <c r="U93" s="470">
        <f t="shared" ca="1" si="97"/>
        <v>0</v>
      </c>
      <c r="V93" s="470">
        <f t="shared" ca="1" si="97"/>
        <v>0</v>
      </c>
      <c r="W93" s="470">
        <f t="shared" ca="1" si="97"/>
        <v>0</v>
      </c>
      <c r="X93" s="470">
        <f t="shared" ca="1" si="97"/>
        <v>0</v>
      </c>
      <c r="Y93" s="470">
        <f t="shared" ca="1" si="97"/>
        <v>0</v>
      </c>
      <c r="Z93" s="470">
        <f t="shared" ca="1" si="97"/>
        <v>0</v>
      </c>
      <c r="AA93" s="470">
        <f t="shared" ca="1" si="97"/>
        <v>0</v>
      </c>
      <c r="AB93" s="470">
        <f t="shared" ca="1" si="97"/>
        <v>0</v>
      </c>
      <c r="AC93" s="470">
        <f t="shared" ca="1" si="97"/>
        <v>0</v>
      </c>
      <c r="AD93" s="470">
        <f t="shared" ca="1" si="97"/>
        <v>0</v>
      </c>
      <c r="AE93" s="470">
        <f t="shared" ca="1" si="97"/>
        <v>0</v>
      </c>
      <c r="AF93" s="470">
        <f t="shared" ca="1" si="97"/>
        <v>0</v>
      </c>
      <c r="AG93" s="470">
        <f t="shared" ca="1" si="97"/>
        <v>0</v>
      </c>
      <c r="AH93" s="470">
        <f t="shared" ca="1" si="97"/>
        <v>0</v>
      </c>
      <c r="AI93" s="470">
        <f t="shared" ca="1" si="97"/>
        <v>0</v>
      </c>
      <c r="AJ93" s="470">
        <f t="shared" ca="1" si="97"/>
        <v>0</v>
      </c>
      <c r="AK93" s="470">
        <f t="shared" ref="AK93:BP93" ca="1" si="98">IF($C93=AK$6,1,0)+OFFSET(AJ93,0,-MIN(AK$64-1,$D$87-1))*AK75</f>
        <v>0</v>
      </c>
      <c r="AL93" s="470">
        <f t="shared" ca="1" si="98"/>
        <v>0</v>
      </c>
      <c r="AM93" s="470">
        <f t="shared" ca="1" si="98"/>
        <v>0</v>
      </c>
      <c r="AN93" s="470">
        <f t="shared" ca="1" si="98"/>
        <v>0</v>
      </c>
      <c r="AO93" s="470">
        <f t="shared" ca="1" si="98"/>
        <v>0</v>
      </c>
      <c r="AP93" s="470">
        <f t="shared" ca="1" si="98"/>
        <v>0</v>
      </c>
      <c r="AQ93" s="470">
        <f t="shared" ca="1" si="98"/>
        <v>0</v>
      </c>
      <c r="AR93" s="470">
        <f t="shared" ca="1" si="98"/>
        <v>0</v>
      </c>
      <c r="AS93" s="470">
        <f t="shared" ca="1" si="98"/>
        <v>0</v>
      </c>
      <c r="AT93" s="470">
        <f t="shared" ca="1" si="98"/>
        <v>0</v>
      </c>
      <c r="AU93" s="470">
        <f t="shared" ca="1" si="98"/>
        <v>0</v>
      </c>
      <c r="AV93" s="470">
        <f t="shared" ca="1" si="98"/>
        <v>0</v>
      </c>
      <c r="AW93" s="470">
        <f t="shared" ca="1" si="98"/>
        <v>0</v>
      </c>
      <c r="AX93" s="470">
        <f t="shared" ca="1" si="98"/>
        <v>0</v>
      </c>
      <c r="AY93" s="470">
        <f t="shared" ca="1" si="98"/>
        <v>0</v>
      </c>
      <c r="AZ93" s="470">
        <f t="shared" ca="1" si="98"/>
        <v>0</v>
      </c>
      <c r="BA93" s="470">
        <f t="shared" ca="1" si="98"/>
        <v>0</v>
      </c>
      <c r="BB93" s="470">
        <f t="shared" ca="1" si="98"/>
        <v>0</v>
      </c>
      <c r="BC93" s="470">
        <f t="shared" ca="1" si="98"/>
        <v>0</v>
      </c>
      <c r="BD93" s="470">
        <f t="shared" ca="1" si="98"/>
        <v>0</v>
      </c>
      <c r="BE93" s="470">
        <f t="shared" ca="1" si="98"/>
        <v>0</v>
      </c>
      <c r="BF93" s="470">
        <f t="shared" ca="1" si="98"/>
        <v>0</v>
      </c>
      <c r="BG93" s="470">
        <f t="shared" ca="1" si="98"/>
        <v>0</v>
      </c>
      <c r="BH93" s="470">
        <f t="shared" ca="1" si="98"/>
        <v>0</v>
      </c>
      <c r="BI93" s="470">
        <f t="shared" ca="1" si="98"/>
        <v>0</v>
      </c>
      <c r="BJ93" s="470">
        <f t="shared" ca="1" si="98"/>
        <v>0</v>
      </c>
      <c r="BK93" s="470">
        <f t="shared" ca="1" si="98"/>
        <v>0</v>
      </c>
      <c r="BL93" s="470">
        <f t="shared" ca="1" si="98"/>
        <v>0</v>
      </c>
      <c r="BM93" s="470">
        <f t="shared" ca="1" si="98"/>
        <v>0</v>
      </c>
      <c r="BN93" s="470">
        <f t="shared" ca="1" si="98"/>
        <v>0</v>
      </c>
      <c r="BO93" s="470">
        <f t="shared" ca="1" si="98"/>
        <v>0</v>
      </c>
      <c r="BP93" s="470">
        <f t="shared" ca="1" si="98"/>
        <v>0</v>
      </c>
      <c r="BQ93" s="470">
        <f t="shared" ref="BQ93:CV93" ca="1" si="99">IF($C93=BQ$6,1,0)+OFFSET(BP93,0,-MIN(BQ$64-1,$D$87-1))*BQ75</f>
        <v>0</v>
      </c>
      <c r="BR93" s="470">
        <f t="shared" ca="1" si="99"/>
        <v>0</v>
      </c>
      <c r="BS93" s="470">
        <f t="shared" ca="1" si="99"/>
        <v>0</v>
      </c>
      <c r="BT93" s="470">
        <f t="shared" ca="1" si="99"/>
        <v>0</v>
      </c>
      <c r="BU93" s="470">
        <f t="shared" ca="1" si="99"/>
        <v>0</v>
      </c>
      <c r="BV93" s="470">
        <f t="shared" ca="1" si="99"/>
        <v>0</v>
      </c>
      <c r="BW93" s="470">
        <f t="shared" ca="1" si="99"/>
        <v>0</v>
      </c>
      <c r="BX93" s="470">
        <f t="shared" ca="1" si="99"/>
        <v>0</v>
      </c>
      <c r="BY93" s="470">
        <f t="shared" ca="1" si="99"/>
        <v>0</v>
      </c>
      <c r="BZ93" s="470">
        <f t="shared" ca="1" si="99"/>
        <v>0</v>
      </c>
      <c r="CA93" s="470">
        <f t="shared" ca="1" si="99"/>
        <v>0</v>
      </c>
      <c r="CB93" s="470">
        <f t="shared" ca="1" si="99"/>
        <v>0</v>
      </c>
      <c r="CC93" s="470">
        <f t="shared" ca="1" si="99"/>
        <v>0</v>
      </c>
      <c r="CD93" s="470">
        <f t="shared" ca="1" si="99"/>
        <v>0</v>
      </c>
      <c r="CE93" s="470">
        <f t="shared" ca="1" si="99"/>
        <v>0</v>
      </c>
      <c r="CF93" s="470">
        <f t="shared" ca="1" si="99"/>
        <v>0</v>
      </c>
      <c r="CG93" s="470">
        <f t="shared" ca="1" si="99"/>
        <v>0</v>
      </c>
      <c r="CH93" s="470">
        <f t="shared" ca="1" si="99"/>
        <v>0</v>
      </c>
      <c r="CI93" s="470">
        <f t="shared" ca="1" si="99"/>
        <v>0</v>
      </c>
      <c r="CJ93" s="470">
        <f t="shared" ca="1" si="99"/>
        <v>0</v>
      </c>
      <c r="CK93" s="470">
        <f t="shared" ca="1" si="99"/>
        <v>0</v>
      </c>
      <c r="CL93" s="470">
        <f t="shared" ca="1" si="99"/>
        <v>0</v>
      </c>
      <c r="CM93" s="470">
        <f t="shared" ca="1" si="99"/>
        <v>0</v>
      </c>
      <c r="CN93" s="470">
        <f t="shared" ca="1" si="99"/>
        <v>0</v>
      </c>
      <c r="CO93" s="470">
        <f t="shared" ca="1" si="99"/>
        <v>0</v>
      </c>
      <c r="CP93" s="470">
        <f t="shared" ca="1" si="99"/>
        <v>0</v>
      </c>
      <c r="CQ93" s="470">
        <f t="shared" ca="1" si="99"/>
        <v>0</v>
      </c>
      <c r="CR93" s="470">
        <f t="shared" ca="1" si="99"/>
        <v>0</v>
      </c>
      <c r="CS93" s="470">
        <f t="shared" ca="1" si="99"/>
        <v>0</v>
      </c>
      <c r="CT93" s="470">
        <f t="shared" ca="1" si="99"/>
        <v>0</v>
      </c>
      <c r="CU93" s="470">
        <f t="shared" ca="1" si="99"/>
        <v>0</v>
      </c>
      <c r="CV93" s="470">
        <f t="shared" ca="1" si="99"/>
        <v>0</v>
      </c>
      <c r="CW93" s="470">
        <f t="shared" ref="CW93:EB93" ca="1" si="100">IF($C93=CW$6,1,0)+OFFSET(CV93,0,-MIN(CW$64-1,$D$87-1))*CW75</f>
        <v>0</v>
      </c>
      <c r="CX93" s="470">
        <f t="shared" ca="1" si="100"/>
        <v>0</v>
      </c>
      <c r="CY93" s="470">
        <f t="shared" ca="1" si="100"/>
        <v>0</v>
      </c>
      <c r="CZ93" s="470">
        <f t="shared" ca="1" si="100"/>
        <v>0</v>
      </c>
      <c r="DA93" s="470">
        <f t="shared" ca="1" si="100"/>
        <v>0</v>
      </c>
      <c r="DB93" s="470">
        <f t="shared" ca="1" si="100"/>
        <v>0</v>
      </c>
      <c r="DC93" s="470">
        <f t="shared" ca="1" si="100"/>
        <v>0</v>
      </c>
      <c r="DD93" s="470">
        <f t="shared" ca="1" si="100"/>
        <v>0</v>
      </c>
      <c r="DE93" s="470">
        <f t="shared" ca="1" si="100"/>
        <v>0</v>
      </c>
      <c r="DF93" s="470">
        <f t="shared" ca="1" si="100"/>
        <v>0</v>
      </c>
      <c r="DG93" s="470">
        <f t="shared" ca="1" si="100"/>
        <v>0</v>
      </c>
      <c r="DH93" s="470">
        <f t="shared" ca="1" si="100"/>
        <v>0</v>
      </c>
      <c r="DI93" s="470">
        <f t="shared" ca="1" si="100"/>
        <v>0</v>
      </c>
      <c r="DJ93" s="470">
        <f t="shared" ca="1" si="100"/>
        <v>0</v>
      </c>
      <c r="DK93" s="470">
        <f t="shared" ca="1" si="100"/>
        <v>0</v>
      </c>
      <c r="DL93" s="470">
        <f t="shared" ca="1" si="100"/>
        <v>0</v>
      </c>
      <c r="DM93" s="470">
        <f t="shared" ca="1" si="100"/>
        <v>0</v>
      </c>
      <c r="DN93" s="470">
        <f t="shared" ca="1" si="100"/>
        <v>0</v>
      </c>
      <c r="DO93" s="470">
        <f t="shared" ca="1" si="100"/>
        <v>0</v>
      </c>
      <c r="DP93" s="470">
        <f t="shared" ca="1" si="100"/>
        <v>0</v>
      </c>
      <c r="DQ93" s="470">
        <f t="shared" ca="1" si="100"/>
        <v>0</v>
      </c>
      <c r="DR93" s="470">
        <f t="shared" ca="1" si="100"/>
        <v>0</v>
      </c>
      <c r="DS93" s="470">
        <f t="shared" ca="1" si="100"/>
        <v>0</v>
      </c>
      <c r="DT93" s="470">
        <f t="shared" ca="1" si="100"/>
        <v>0</v>
      </c>
      <c r="DU93" s="470">
        <f t="shared" ca="1" si="100"/>
        <v>0</v>
      </c>
      <c r="DV93" s="470">
        <f t="shared" ca="1" si="100"/>
        <v>0</v>
      </c>
      <c r="DW93" s="470">
        <f t="shared" ca="1" si="100"/>
        <v>0</v>
      </c>
      <c r="DX93" s="470">
        <f t="shared" ca="1" si="100"/>
        <v>0</v>
      </c>
      <c r="DY93" s="470">
        <f t="shared" ca="1" si="100"/>
        <v>0</v>
      </c>
      <c r="DZ93" s="470">
        <f t="shared" ca="1" si="100"/>
        <v>0</v>
      </c>
      <c r="EA93" s="470">
        <f t="shared" ca="1" si="100"/>
        <v>0</v>
      </c>
      <c r="EB93" s="470">
        <f t="shared" ca="1" si="100"/>
        <v>0</v>
      </c>
      <c r="EC93" s="470">
        <f t="shared" ref="EC93:ES93" ca="1" si="101">IF($C93=EC$6,1,0)+OFFSET(EB93,0,-MIN(EC$64-1,$D$87-1))*EC75</f>
        <v>0</v>
      </c>
      <c r="ED93" s="470">
        <f t="shared" ca="1" si="101"/>
        <v>0</v>
      </c>
      <c r="EE93" s="470">
        <f t="shared" ca="1" si="101"/>
        <v>0</v>
      </c>
      <c r="EF93" s="470">
        <f t="shared" ca="1" si="101"/>
        <v>0</v>
      </c>
      <c r="EG93" s="470">
        <f t="shared" ca="1" si="101"/>
        <v>0</v>
      </c>
      <c r="EH93" s="470">
        <f t="shared" ca="1" si="101"/>
        <v>0</v>
      </c>
      <c r="EI93" s="470">
        <f t="shared" ca="1" si="101"/>
        <v>0</v>
      </c>
      <c r="EJ93" s="470">
        <f t="shared" ca="1" si="101"/>
        <v>0</v>
      </c>
      <c r="EK93" s="470">
        <f t="shared" ca="1" si="101"/>
        <v>0</v>
      </c>
      <c r="EL93" s="470">
        <f t="shared" ca="1" si="101"/>
        <v>0</v>
      </c>
      <c r="EM93" s="470">
        <f t="shared" ca="1" si="101"/>
        <v>0</v>
      </c>
      <c r="EN93" s="470">
        <f t="shared" ca="1" si="101"/>
        <v>0</v>
      </c>
      <c r="EO93" s="470">
        <f t="shared" ca="1" si="101"/>
        <v>0</v>
      </c>
      <c r="EP93" s="470">
        <f t="shared" ca="1" si="101"/>
        <v>0</v>
      </c>
      <c r="EQ93" s="470">
        <f t="shared" ca="1" si="101"/>
        <v>0</v>
      </c>
      <c r="ER93" s="470">
        <f t="shared" ca="1" si="101"/>
        <v>0</v>
      </c>
      <c r="ES93" s="470">
        <f t="shared" ca="1" si="101"/>
        <v>0</v>
      </c>
    </row>
    <row r="94" spans="1:256" outlineLevel="1">
      <c r="A94" s="1527"/>
      <c r="B94" s="331" t="s">
        <v>565</v>
      </c>
      <c r="C94" s="472">
        <f t="shared" ca="1" si="86"/>
        <v>51713</v>
      </c>
      <c r="D94" s="183"/>
      <c r="E94" s="470">
        <f t="shared" ref="E94:AJ94" ca="1" si="102">IF($C94=E$6,1,0)+OFFSET(D94,0,-MIN(E$64-1,$D$87-1))*E76</f>
        <v>0</v>
      </c>
      <c r="F94" s="470">
        <f t="shared" ca="1" si="102"/>
        <v>0</v>
      </c>
      <c r="G94" s="470">
        <f t="shared" ca="1" si="102"/>
        <v>0</v>
      </c>
      <c r="H94" s="470">
        <f t="shared" ca="1" si="102"/>
        <v>0</v>
      </c>
      <c r="I94" s="470">
        <f t="shared" ca="1" si="102"/>
        <v>0</v>
      </c>
      <c r="J94" s="470">
        <f t="shared" ca="1" si="102"/>
        <v>0</v>
      </c>
      <c r="K94" s="470">
        <f t="shared" ca="1" si="102"/>
        <v>0</v>
      </c>
      <c r="L94" s="470">
        <f t="shared" ca="1" si="102"/>
        <v>0</v>
      </c>
      <c r="M94" s="470">
        <f t="shared" ca="1" si="102"/>
        <v>0</v>
      </c>
      <c r="N94" s="470">
        <f t="shared" ca="1" si="102"/>
        <v>0</v>
      </c>
      <c r="O94" s="470">
        <f t="shared" ca="1" si="102"/>
        <v>0</v>
      </c>
      <c r="P94" s="470">
        <f t="shared" ca="1" si="102"/>
        <v>0</v>
      </c>
      <c r="Q94" s="470">
        <f t="shared" ca="1" si="102"/>
        <v>0</v>
      </c>
      <c r="R94" s="470">
        <f t="shared" ca="1" si="102"/>
        <v>0</v>
      </c>
      <c r="S94" s="470">
        <f t="shared" ca="1" si="102"/>
        <v>0</v>
      </c>
      <c r="T94" s="470">
        <f t="shared" ca="1" si="102"/>
        <v>0</v>
      </c>
      <c r="U94" s="470">
        <f t="shared" ca="1" si="102"/>
        <v>0</v>
      </c>
      <c r="V94" s="470">
        <f t="shared" ca="1" si="102"/>
        <v>0</v>
      </c>
      <c r="W94" s="470">
        <f t="shared" ca="1" si="102"/>
        <v>0</v>
      </c>
      <c r="X94" s="470">
        <f t="shared" ca="1" si="102"/>
        <v>0</v>
      </c>
      <c r="Y94" s="470">
        <f t="shared" ca="1" si="102"/>
        <v>0</v>
      </c>
      <c r="Z94" s="470">
        <f t="shared" ca="1" si="102"/>
        <v>0</v>
      </c>
      <c r="AA94" s="470">
        <f t="shared" ca="1" si="102"/>
        <v>0</v>
      </c>
      <c r="AB94" s="470">
        <f t="shared" ca="1" si="102"/>
        <v>0</v>
      </c>
      <c r="AC94" s="470">
        <f t="shared" ca="1" si="102"/>
        <v>0</v>
      </c>
      <c r="AD94" s="470">
        <f t="shared" ca="1" si="102"/>
        <v>0</v>
      </c>
      <c r="AE94" s="470">
        <f t="shared" ca="1" si="102"/>
        <v>0</v>
      </c>
      <c r="AF94" s="470">
        <f t="shared" ca="1" si="102"/>
        <v>0</v>
      </c>
      <c r="AG94" s="470">
        <f t="shared" ca="1" si="102"/>
        <v>0</v>
      </c>
      <c r="AH94" s="470">
        <f t="shared" ca="1" si="102"/>
        <v>0</v>
      </c>
      <c r="AI94" s="470">
        <f t="shared" ca="1" si="102"/>
        <v>0</v>
      </c>
      <c r="AJ94" s="470">
        <f t="shared" ca="1" si="102"/>
        <v>0</v>
      </c>
      <c r="AK94" s="470">
        <f t="shared" ref="AK94:BP94" ca="1" si="103">IF($C94=AK$6,1,0)+OFFSET(AJ94,0,-MIN(AK$64-1,$D$87-1))*AK76</f>
        <v>0</v>
      </c>
      <c r="AL94" s="470">
        <f t="shared" ca="1" si="103"/>
        <v>0</v>
      </c>
      <c r="AM94" s="470">
        <f t="shared" ca="1" si="103"/>
        <v>0</v>
      </c>
      <c r="AN94" s="470">
        <f t="shared" ca="1" si="103"/>
        <v>0</v>
      </c>
      <c r="AO94" s="470">
        <f t="shared" ca="1" si="103"/>
        <v>0</v>
      </c>
      <c r="AP94" s="470">
        <f t="shared" ca="1" si="103"/>
        <v>0</v>
      </c>
      <c r="AQ94" s="470">
        <f t="shared" ca="1" si="103"/>
        <v>0</v>
      </c>
      <c r="AR94" s="470">
        <f t="shared" ca="1" si="103"/>
        <v>0</v>
      </c>
      <c r="AS94" s="470">
        <f t="shared" ca="1" si="103"/>
        <v>0</v>
      </c>
      <c r="AT94" s="470">
        <f t="shared" ca="1" si="103"/>
        <v>0</v>
      </c>
      <c r="AU94" s="470">
        <f t="shared" ca="1" si="103"/>
        <v>0</v>
      </c>
      <c r="AV94" s="470">
        <f t="shared" ca="1" si="103"/>
        <v>0</v>
      </c>
      <c r="AW94" s="470">
        <f t="shared" ca="1" si="103"/>
        <v>0</v>
      </c>
      <c r="AX94" s="470">
        <f t="shared" ca="1" si="103"/>
        <v>0</v>
      </c>
      <c r="AY94" s="470">
        <f t="shared" ca="1" si="103"/>
        <v>0</v>
      </c>
      <c r="AZ94" s="470">
        <f t="shared" ca="1" si="103"/>
        <v>0</v>
      </c>
      <c r="BA94" s="470">
        <f t="shared" ca="1" si="103"/>
        <v>0</v>
      </c>
      <c r="BB94" s="470">
        <f t="shared" ca="1" si="103"/>
        <v>0</v>
      </c>
      <c r="BC94" s="470">
        <f t="shared" ca="1" si="103"/>
        <v>0</v>
      </c>
      <c r="BD94" s="470">
        <f t="shared" ca="1" si="103"/>
        <v>0</v>
      </c>
      <c r="BE94" s="470">
        <f t="shared" ca="1" si="103"/>
        <v>0</v>
      </c>
      <c r="BF94" s="470">
        <f t="shared" ca="1" si="103"/>
        <v>0</v>
      </c>
      <c r="BG94" s="470">
        <f t="shared" ca="1" si="103"/>
        <v>0</v>
      </c>
      <c r="BH94" s="470">
        <f t="shared" ca="1" si="103"/>
        <v>0</v>
      </c>
      <c r="BI94" s="470">
        <f t="shared" ca="1" si="103"/>
        <v>0</v>
      </c>
      <c r="BJ94" s="470">
        <f t="shared" ca="1" si="103"/>
        <v>0</v>
      </c>
      <c r="BK94" s="470">
        <f t="shared" ca="1" si="103"/>
        <v>0</v>
      </c>
      <c r="BL94" s="470">
        <f t="shared" ca="1" si="103"/>
        <v>0</v>
      </c>
      <c r="BM94" s="470">
        <f t="shared" ca="1" si="103"/>
        <v>0</v>
      </c>
      <c r="BN94" s="470">
        <f t="shared" ca="1" si="103"/>
        <v>0</v>
      </c>
      <c r="BO94" s="470">
        <f t="shared" ca="1" si="103"/>
        <v>0</v>
      </c>
      <c r="BP94" s="470">
        <f t="shared" ca="1" si="103"/>
        <v>0</v>
      </c>
      <c r="BQ94" s="470">
        <f t="shared" ref="BQ94:CV94" ca="1" si="104">IF($C94=BQ$6,1,0)+OFFSET(BP94,0,-MIN(BQ$64-1,$D$87-1))*BQ76</f>
        <v>0</v>
      </c>
      <c r="BR94" s="470">
        <f t="shared" ca="1" si="104"/>
        <v>0</v>
      </c>
      <c r="BS94" s="470">
        <f t="shared" ca="1" si="104"/>
        <v>0</v>
      </c>
      <c r="BT94" s="470">
        <f t="shared" ca="1" si="104"/>
        <v>0</v>
      </c>
      <c r="BU94" s="470">
        <f t="shared" ca="1" si="104"/>
        <v>0</v>
      </c>
      <c r="BV94" s="470">
        <f t="shared" ca="1" si="104"/>
        <v>0</v>
      </c>
      <c r="BW94" s="470">
        <f t="shared" ca="1" si="104"/>
        <v>0</v>
      </c>
      <c r="BX94" s="470">
        <f t="shared" ca="1" si="104"/>
        <v>0</v>
      </c>
      <c r="BY94" s="470">
        <f t="shared" ca="1" si="104"/>
        <v>0</v>
      </c>
      <c r="BZ94" s="470">
        <f t="shared" ca="1" si="104"/>
        <v>0</v>
      </c>
      <c r="CA94" s="470">
        <f t="shared" ca="1" si="104"/>
        <v>0</v>
      </c>
      <c r="CB94" s="470">
        <f t="shared" ca="1" si="104"/>
        <v>0</v>
      </c>
      <c r="CC94" s="470">
        <f t="shared" ca="1" si="104"/>
        <v>0</v>
      </c>
      <c r="CD94" s="470">
        <f t="shared" ca="1" si="104"/>
        <v>0</v>
      </c>
      <c r="CE94" s="470">
        <f t="shared" ca="1" si="104"/>
        <v>0</v>
      </c>
      <c r="CF94" s="470">
        <f t="shared" ca="1" si="104"/>
        <v>0</v>
      </c>
      <c r="CG94" s="470">
        <f t="shared" ca="1" si="104"/>
        <v>0</v>
      </c>
      <c r="CH94" s="470">
        <f t="shared" ca="1" si="104"/>
        <v>0</v>
      </c>
      <c r="CI94" s="470">
        <f t="shared" ca="1" si="104"/>
        <v>0</v>
      </c>
      <c r="CJ94" s="470">
        <f t="shared" ca="1" si="104"/>
        <v>0</v>
      </c>
      <c r="CK94" s="470">
        <f t="shared" ca="1" si="104"/>
        <v>0</v>
      </c>
      <c r="CL94" s="470">
        <f t="shared" ca="1" si="104"/>
        <v>0</v>
      </c>
      <c r="CM94" s="470">
        <f t="shared" ca="1" si="104"/>
        <v>0</v>
      </c>
      <c r="CN94" s="470">
        <f t="shared" ca="1" si="104"/>
        <v>0</v>
      </c>
      <c r="CO94" s="470">
        <f t="shared" ca="1" si="104"/>
        <v>0</v>
      </c>
      <c r="CP94" s="470">
        <f t="shared" ca="1" si="104"/>
        <v>0</v>
      </c>
      <c r="CQ94" s="470">
        <f t="shared" ca="1" si="104"/>
        <v>0</v>
      </c>
      <c r="CR94" s="470">
        <f t="shared" ca="1" si="104"/>
        <v>0</v>
      </c>
      <c r="CS94" s="470">
        <f t="shared" ca="1" si="104"/>
        <v>0</v>
      </c>
      <c r="CT94" s="470">
        <f t="shared" ca="1" si="104"/>
        <v>0</v>
      </c>
      <c r="CU94" s="470">
        <f t="shared" ca="1" si="104"/>
        <v>0</v>
      </c>
      <c r="CV94" s="470">
        <f t="shared" ca="1" si="104"/>
        <v>0</v>
      </c>
      <c r="CW94" s="470">
        <f t="shared" ref="CW94:EB94" ca="1" si="105">IF($C94=CW$6,1,0)+OFFSET(CV94,0,-MIN(CW$64-1,$D$87-1))*CW76</f>
        <v>0</v>
      </c>
      <c r="CX94" s="470">
        <f t="shared" ca="1" si="105"/>
        <v>0</v>
      </c>
      <c r="CY94" s="470">
        <f t="shared" ca="1" si="105"/>
        <v>0</v>
      </c>
      <c r="CZ94" s="470">
        <f t="shared" ca="1" si="105"/>
        <v>0</v>
      </c>
      <c r="DA94" s="470">
        <f t="shared" ca="1" si="105"/>
        <v>0</v>
      </c>
      <c r="DB94" s="470">
        <f t="shared" ca="1" si="105"/>
        <v>0</v>
      </c>
      <c r="DC94" s="470">
        <f t="shared" ca="1" si="105"/>
        <v>0</v>
      </c>
      <c r="DD94" s="470">
        <f t="shared" ca="1" si="105"/>
        <v>0</v>
      </c>
      <c r="DE94" s="470">
        <f t="shared" ca="1" si="105"/>
        <v>0</v>
      </c>
      <c r="DF94" s="470">
        <f t="shared" ca="1" si="105"/>
        <v>0</v>
      </c>
      <c r="DG94" s="470">
        <f t="shared" ca="1" si="105"/>
        <v>0</v>
      </c>
      <c r="DH94" s="470">
        <f t="shared" ca="1" si="105"/>
        <v>0</v>
      </c>
      <c r="DI94" s="470">
        <f t="shared" ca="1" si="105"/>
        <v>0</v>
      </c>
      <c r="DJ94" s="470">
        <f t="shared" ca="1" si="105"/>
        <v>0</v>
      </c>
      <c r="DK94" s="470">
        <f t="shared" ca="1" si="105"/>
        <v>0</v>
      </c>
      <c r="DL94" s="470">
        <f t="shared" ca="1" si="105"/>
        <v>0</v>
      </c>
      <c r="DM94" s="470">
        <f t="shared" ca="1" si="105"/>
        <v>0</v>
      </c>
      <c r="DN94" s="470">
        <f t="shared" ca="1" si="105"/>
        <v>0</v>
      </c>
      <c r="DO94" s="470">
        <f t="shared" ca="1" si="105"/>
        <v>0</v>
      </c>
      <c r="DP94" s="470">
        <f t="shared" ca="1" si="105"/>
        <v>0</v>
      </c>
      <c r="DQ94" s="470">
        <f t="shared" ca="1" si="105"/>
        <v>0</v>
      </c>
      <c r="DR94" s="470">
        <f t="shared" ca="1" si="105"/>
        <v>0</v>
      </c>
      <c r="DS94" s="470">
        <f t="shared" ca="1" si="105"/>
        <v>0</v>
      </c>
      <c r="DT94" s="470">
        <f t="shared" ca="1" si="105"/>
        <v>0</v>
      </c>
      <c r="DU94" s="470">
        <f t="shared" ca="1" si="105"/>
        <v>0</v>
      </c>
      <c r="DV94" s="470">
        <f t="shared" ca="1" si="105"/>
        <v>0</v>
      </c>
      <c r="DW94" s="470">
        <f t="shared" ca="1" si="105"/>
        <v>0</v>
      </c>
      <c r="DX94" s="470">
        <f t="shared" ca="1" si="105"/>
        <v>0</v>
      </c>
      <c r="DY94" s="470">
        <f t="shared" ca="1" si="105"/>
        <v>0</v>
      </c>
      <c r="DZ94" s="470">
        <f t="shared" ca="1" si="105"/>
        <v>0</v>
      </c>
      <c r="EA94" s="470">
        <f t="shared" ca="1" si="105"/>
        <v>0</v>
      </c>
      <c r="EB94" s="470">
        <f t="shared" ca="1" si="105"/>
        <v>0</v>
      </c>
      <c r="EC94" s="470">
        <f t="shared" ref="EC94:ES94" ca="1" si="106">IF($C94=EC$6,1,0)+OFFSET(EB94,0,-MIN(EC$64-1,$D$87-1))*EC76</f>
        <v>0</v>
      </c>
      <c r="ED94" s="470">
        <f t="shared" ca="1" si="106"/>
        <v>0</v>
      </c>
      <c r="EE94" s="470">
        <f t="shared" ca="1" si="106"/>
        <v>0</v>
      </c>
      <c r="EF94" s="470">
        <f t="shared" ca="1" si="106"/>
        <v>0</v>
      </c>
      <c r="EG94" s="470">
        <f t="shared" ca="1" si="106"/>
        <v>0</v>
      </c>
      <c r="EH94" s="470">
        <f t="shared" ca="1" si="106"/>
        <v>0</v>
      </c>
      <c r="EI94" s="470">
        <f t="shared" ca="1" si="106"/>
        <v>0</v>
      </c>
      <c r="EJ94" s="470">
        <f t="shared" ca="1" si="106"/>
        <v>0</v>
      </c>
      <c r="EK94" s="470">
        <f t="shared" ca="1" si="106"/>
        <v>0</v>
      </c>
      <c r="EL94" s="470">
        <f t="shared" ca="1" si="106"/>
        <v>0</v>
      </c>
      <c r="EM94" s="470">
        <f t="shared" ca="1" si="106"/>
        <v>0</v>
      </c>
      <c r="EN94" s="470">
        <f t="shared" ca="1" si="106"/>
        <v>0</v>
      </c>
      <c r="EO94" s="470">
        <f t="shared" ca="1" si="106"/>
        <v>0</v>
      </c>
      <c r="EP94" s="470">
        <f t="shared" ca="1" si="106"/>
        <v>0</v>
      </c>
      <c r="EQ94" s="470">
        <f t="shared" ca="1" si="106"/>
        <v>0</v>
      </c>
      <c r="ER94" s="470">
        <f t="shared" ca="1" si="106"/>
        <v>0</v>
      </c>
      <c r="ES94" s="470">
        <f t="shared" ca="1" si="106"/>
        <v>0</v>
      </c>
    </row>
    <row r="95" spans="1:256" outlineLevel="1">
      <c r="A95" s="1527"/>
      <c r="B95" s="331" t="s">
        <v>566</v>
      </c>
      <c r="C95" s="472">
        <f t="shared" ca="1" si="86"/>
        <v>53631</v>
      </c>
      <c r="D95" s="183"/>
      <c r="E95" s="470">
        <f t="shared" ref="E95:AJ95" ca="1" si="107">IF($C95=E$6,1,0)+OFFSET(D95,0,-MIN(E$64-1,$D$87-1))*E77</f>
        <v>0</v>
      </c>
      <c r="F95" s="470">
        <f t="shared" ca="1" si="107"/>
        <v>0</v>
      </c>
      <c r="G95" s="470">
        <f t="shared" ca="1" si="107"/>
        <v>0</v>
      </c>
      <c r="H95" s="470">
        <f t="shared" ca="1" si="107"/>
        <v>0</v>
      </c>
      <c r="I95" s="470">
        <f t="shared" ca="1" si="107"/>
        <v>0</v>
      </c>
      <c r="J95" s="470">
        <f t="shared" ca="1" si="107"/>
        <v>0</v>
      </c>
      <c r="K95" s="470">
        <f t="shared" ca="1" si="107"/>
        <v>0</v>
      </c>
      <c r="L95" s="470">
        <f t="shared" ca="1" si="107"/>
        <v>0</v>
      </c>
      <c r="M95" s="470">
        <f t="shared" ca="1" si="107"/>
        <v>0</v>
      </c>
      <c r="N95" s="470">
        <f t="shared" ca="1" si="107"/>
        <v>0</v>
      </c>
      <c r="O95" s="470">
        <f t="shared" ca="1" si="107"/>
        <v>0</v>
      </c>
      <c r="P95" s="470">
        <f t="shared" ca="1" si="107"/>
        <v>0</v>
      </c>
      <c r="Q95" s="470">
        <f t="shared" ca="1" si="107"/>
        <v>0</v>
      </c>
      <c r="R95" s="470">
        <f t="shared" ca="1" si="107"/>
        <v>0</v>
      </c>
      <c r="S95" s="470">
        <f t="shared" ca="1" si="107"/>
        <v>0</v>
      </c>
      <c r="T95" s="470">
        <f t="shared" ca="1" si="107"/>
        <v>0</v>
      </c>
      <c r="U95" s="470">
        <f t="shared" ca="1" si="107"/>
        <v>0</v>
      </c>
      <c r="V95" s="470">
        <f t="shared" ca="1" si="107"/>
        <v>0</v>
      </c>
      <c r="W95" s="470">
        <f t="shared" ca="1" si="107"/>
        <v>0</v>
      </c>
      <c r="X95" s="470">
        <f t="shared" ca="1" si="107"/>
        <v>0</v>
      </c>
      <c r="Y95" s="470">
        <f t="shared" ca="1" si="107"/>
        <v>0</v>
      </c>
      <c r="Z95" s="470">
        <f t="shared" ca="1" si="107"/>
        <v>0</v>
      </c>
      <c r="AA95" s="470">
        <f t="shared" ca="1" si="107"/>
        <v>0</v>
      </c>
      <c r="AB95" s="470">
        <f t="shared" ca="1" si="107"/>
        <v>0</v>
      </c>
      <c r="AC95" s="470">
        <f t="shared" ca="1" si="107"/>
        <v>0</v>
      </c>
      <c r="AD95" s="470">
        <f t="shared" ca="1" si="107"/>
        <v>0</v>
      </c>
      <c r="AE95" s="470">
        <f t="shared" ca="1" si="107"/>
        <v>0</v>
      </c>
      <c r="AF95" s="470">
        <f t="shared" ca="1" si="107"/>
        <v>0</v>
      </c>
      <c r="AG95" s="470">
        <f t="shared" ca="1" si="107"/>
        <v>0</v>
      </c>
      <c r="AH95" s="470">
        <f t="shared" ca="1" si="107"/>
        <v>0</v>
      </c>
      <c r="AI95" s="470">
        <f t="shared" ca="1" si="107"/>
        <v>0</v>
      </c>
      <c r="AJ95" s="470">
        <f t="shared" ca="1" si="107"/>
        <v>0</v>
      </c>
      <c r="AK95" s="470">
        <f t="shared" ref="AK95:BP95" ca="1" si="108">IF($C95=AK$6,1,0)+OFFSET(AJ95,0,-MIN(AK$64-1,$D$87-1))*AK77</f>
        <v>0</v>
      </c>
      <c r="AL95" s="470">
        <f t="shared" ca="1" si="108"/>
        <v>0</v>
      </c>
      <c r="AM95" s="470">
        <f t="shared" ca="1" si="108"/>
        <v>0</v>
      </c>
      <c r="AN95" s="470">
        <f t="shared" ca="1" si="108"/>
        <v>0</v>
      </c>
      <c r="AO95" s="470">
        <f t="shared" ca="1" si="108"/>
        <v>0</v>
      </c>
      <c r="AP95" s="470">
        <f t="shared" ca="1" si="108"/>
        <v>0</v>
      </c>
      <c r="AQ95" s="470">
        <f t="shared" ca="1" si="108"/>
        <v>0</v>
      </c>
      <c r="AR95" s="470">
        <f t="shared" ca="1" si="108"/>
        <v>0</v>
      </c>
      <c r="AS95" s="470">
        <f t="shared" ca="1" si="108"/>
        <v>0</v>
      </c>
      <c r="AT95" s="470">
        <f t="shared" ca="1" si="108"/>
        <v>0</v>
      </c>
      <c r="AU95" s="470">
        <f t="shared" ca="1" si="108"/>
        <v>0</v>
      </c>
      <c r="AV95" s="470">
        <f t="shared" ca="1" si="108"/>
        <v>0</v>
      </c>
      <c r="AW95" s="470">
        <f t="shared" ca="1" si="108"/>
        <v>0</v>
      </c>
      <c r="AX95" s="470">
        <f t="shared" ca="1" si="108"/>
        <v>0</v>
      </c>
      <c r="AY95" s="470">
        <f t="shared" ca="1" si="108"/>
        <v>0</v>
      </c>
      <c r="AZ95" s="470">
        <f t="shared" ca="1" si="108"/>
        <v>0</v>
      </c>
      <c r="BA95" s="470">
        <f t="shared" ca="1" si="108"/>
        <v>0</v>
      </c>
      <c r="BB95" s="470">
        <f t="shared" ca="1" si="108"/>
        <v>0</v>
      </c>
      <c r="BC95" s="470">
        <f t="shared" ca="1" si="108"/>
        <v>0</v>
      </c>
      <c r="BD95" s="470">
        <f t="shared" ca="1" si="108"/>
        <v>0</v>
      </c>
      <c r="BE95" s="470">
        <f t="shared" ca="1" si="108"/>
        <v>0</v>
      </c>
      <c r="BF95" s="470">
        <f t="shared" ca="1" si="108"/>
        <v>0</v>
      </c>
      <c r="BG95" s="470">
        <f t="shared" ca="1" si="108"/>
        <v>0</v>
      </c>
      <c r="BH95" s="470">
        <f t="shared" ca="1" si="108"/>
        <v>0</v>
      </c>
      <c r="BI95" s="470">
        <f t="shared" ca="1" si="108"/>
        <v>0</v>
      </c>
      <c r="BJ95" s="470">
        <f t="shared" ca="1" si="108"/>
        <v>0</v>
      </c>
      <c r="BK95" s="470">
        <f t="shared" ca="1" si="108"/>
        <v>0</v>
      </c>
      <c r="BL95" s="470">
        <f t="shared" ca="1" si="108"/>
        <v>0</v>
      </c>
      <c r="BM95" s="470">
        <f t="shared" ca="1" si="108"/>
        <v>0</v>
      </c>
      <c r="BN95" s="470">
        <f t="shared" ca="1" si="108"/>
        <v>0</v>
      </c>
      <c r="BO95" s="470">
        <f t="shared" ca="1" si="108"/>
        <v>0</v>
      </c>
      <c r="BP95" s="470">
        <f t="shared" ca="1" si="108"/>
        <v>0</v>
      </c>
      <c r="BQ95" s="470">
        <f t="shared" ref="BQ95:CV95" ca="1" si="109">IF($C95=BQ$6,1,0)+OFFSET(BP95,0,-MIN(BQ$64-1,$D$87-1))*BQ77</f>
        <v>0</v>
      </c>
      <c r="BR95" s="470">
        <f t="shared" ca="1" si="109"/>
        <v>0</v>
      </c>
      <c r="BS95" s="470">
        <f t="shared" ca="1" si="109"/>
        <v>0</v>
      </c>
      <c r="BT95" s="470">
        <f t="shared" ca="1" si="109"/>
        <v>0</v>
      </c>
      <c r="BU95" s="470">
        <f t="shared" ca="1" si="109"/>
        <v>0</v>
      </c>
      <c r="BV95" s="470">
        <f t="shared" ca="1" si="109"/>
        <v>0</v>
      </c>
      <c r="BW95" s="470">
        <f t="shared" ca="1" si="109"/>
        <v>0</v>
      </c>
      <c r="BX95" s="470">
        <f t="shared" ca="1" si="109"/>
        <v>0</v>
      </c>
      <c r="BY95" s="470">
        <f t="shared" ca="1" si="109"/>
        <v>0</v>
      </c>
      <c r="BZ95" s="470">
        <f t="shared" ca="1" si="109"/>
        <v>0</v>
      </c>
      <c r="CA95" s="470">
        <f t="shared" ca="1" si="109"/>
        <v>0</v>
      </c>
      <c r="CB95" s="470">
        <f t="shared" ca="1" si="109"/>
        <v>0</v>
      </c>
      <c r="CC95" s="470">
        <f t="shared" ca="1" si="109"/>
        <v>0</v>
      </c>
      <c r="CD95" s="470">
        <f t="shared" ca="1" si="109"/>
        <v>0</v>
      </c>
      <c r="CE95" s="470">
        <f t="shared" ca="1" si="109"/>
        <v>0</v>
      </c>
      <c r="CF95" s="470">
        <f t="shared" ca="1" si="109"/>
        <v>0</v>
      </c>
      <c r="CG95" s="470">
        <f t="shared" ca="1" si="109"/>
        <v>0</v>
      </c>
      <c r="CH95" s="470">
        <f t="shared" ca="1" si="109"/>
        <v>0</v>
      </c>
      <c r="CI95" s="470">
        <f t="shared" ca="1" si="109"/>
        <v>0</v>
      </c>
      <c r="CJ95" s="470">
        <f t="shared" ca="1" si="109"/>
        <v>0</v>
      </c>
      <c r="CK95" s="470">
        <f t="shared" ca="1" si="109"/>
        <v>0</v>
      </c>
      <c r="CL95" s="470">
        <f t="shared" ca="1" si="109"/>
        <v>0</v>
      </c>
      <c r="CM95" s="470">
        <f t="shared" ca="1" si="109"/>
        <v>0</v>
      </c>
      <c r="CN95" s="470">
        <f t="shared" ca="1" si="109"/>
        <v>0</v>
      </c>
      <c r="CO95" s="470">
        <f t="shared" ca="1" si="109"/>
        <v>0</v>
      </c>
      <c r="CP95" s="470">
        <f t="shared" ca="1" si="109"/>
        <v>0</v>
      </c>
      <c r="CQ95" s="470">
        <f t="shared" ca="1" si="109"/>
        <v>0</v>
      </c>
      <c r="CR95" s="470">
        <f t="shared" ca="1" si="109"/>
        <v>0</v>
      </c>
      <c r="CS95" s="470">
        <f t="shared" ca="1" si="109"/>
        <v>0</v>
      </c>
      <c r="CT95" s="470">
        <f t="shared" ca="1" si="109"/>
        <v>0</v>
      </c>
      <c r="CU95" s="470">
        <f t="shared" ca="1" si="109"/>
        <v>0</v>
      </c>
      <c r="CV95" s="470">
        <f t="shared" ca="1" si="109"/>
        <v>0</v>
      </c>
      <c r="CW95" s="470">
        <f t="shared" ref="CW95:EB95" ca="1" si="110">IF($C95=CW$6,1,0)+OFFSET(CV95,0,-MIN(CW$64-1,$D$87-1))*CW77</f>
        <v>0</v>
      </c>
      <c r="CX95" s="470">
        <f t="shared" ca="1" si="110"/>
        <v>0</v>
      </c>
      <c r="CY95" s="470">
        <f t="shared" ca="1" si="110"/>
        <v>0</v>
      </c>
      <c r="CZ95" s="470">
        <f t="shared" ca="1" si="110"/>
        <v>0</v>
      </c>
      <c r="DA95" s="470">
        <f t="shared" ca="1" si="110"/>
        <v>0</v>
      </c>
      <c r="DB95" s="470">
        <f t="shared" ca="1" si="110"/>
        <v>0</v>
      </c>
      <c r="DC95" s="470">
        <f t="shared" ca="1" si="110"/>
        <v>0</v>
      </c>
      <c r="DD95" s="470">
        <f t="shared" ca="1" si="110"/>
        <v>0</v>
      </c>
      <c r="DE95" s="470">
        <f t="shared" ca="1" si="110"/>
        <v>0</v>
      </c>
      <c r="DF95" s="470">
        <f t="shared" ca="1" si="110"/>
        <v>0</v>
      </c>
      <c r="DG95" s="470">
        <f t="shared" ca="1" si="110"/>
        <v>0</v>
      </c>
      <c r="DH95" s="470">
        <f t="shared" ca="1" si="110"/>
        <v>0</v>
      </c>
      <c r="DI95" s="470">
        <f t="shared" ca="1" si="110"/>
        <v>0</v>
      </c>
      <c r="DJ95" s="470">
        <f t="shared" ca="1" si="110"/>
        <v>0</v>
      </c>
      <c r="DK95" s="470">
        <f t="shared" ca="1" si="110"/>
        <v>0</v>
      </c>
      <c r="DL95" s="470">
        <f t="shared" ca="1" si="110"/>
        <v>0</v>
      </c>
      <c r="DM95" s="470">
        <f t="shared" ca="1" si="110"/>
        <v>0</v>
      </c>
      <c r="DN95" s="470">
        <f t="shared" ca="1" si="110"/>
        <v>0</v>
      </c>
      <c r="DO95" s="470">
        <f t="shared" ca="1" si="110"/>
        <v>0</v>
      </c>
      <c r="DP95" s="470">
        <f t="shared" ca="1" si="110"/>
        <v>0</v>
      </c>
      <c r="DQ95" s="470">
        <f t="shared" ca="1" si="110"/>
        <v>0</v>
      </c>
      <c r="DR95" s="470">
        <f t="shared" ca="1" si="110"/>
        <v>0</v>
      </c>
      <c r="DS95" s="470">
        <f t="shared" ca="1" si="110"/>
        <v>0</v>
      </c>
      <c r="DT95" s="470">
        <f t="shared" ca="1" si="110"/>
        <v>0</v>
      </c>
      <c r="DU95" s="470">
        <f t="shared" ca="1" si="110"/>
        <v>0</v>
      </c>
      <c r="DV95" s="470">
        <f t="shared" ca="1" si="110"/>
        <v>0</v>
      </c>
      <c r="DW95" s="470">
        <f t="shared" ca="1" si="110"/>
        <v>0</v>
      </c>
      <c r="DX95" s="470">
        <f t="shared" ca="1" si="110"/>
        <v>0</v>
      </c>
      <c r="DY95" s="470">
        <f t="shared" ca="1" si="110"/>
        <v>0</v>
      </c>
      <c r="DZ95" s="470">
        <f t="shared" ca="1" si="110"/>
        <v>0</v>
      </c>
      <c r="EA95" s="470">
        <f t="shared" ca="1" si="110"/>
        <v>0</v>
      </c>
      <c r="EB95" s="470">
        <f t="shared" ca="1" si="110"/>
        <v>0</v>
      </c>
      <c r="EC95" s="470">
        <f t="shared" ref="EC95:ES95" ca="1" si="111">IF($C95=EC$6,1,0)+OFFSET(EB95,0,-MIN(EC$64-1,$D$87-1))*EC77</f>
        <v>0</v>
      </c>
      <c r="ED95" s="470">
        <f t="shared" ca="1" si="111"/>
        <v>0</v>
      </c>
      <c r="EE95" s="470">
        <f t="shared" ca="1" si="111"/>
        <v>0</v>
      </c>
      <c r="EF95" s="470">
        <f t="shared" ca="1" si="111"/>
        <v>0</v>
      </c>
      <c r="EG95" s="470">
        <f t="shared" ca="1" si="111"/>
        <v>0</v>
      </c>
      <c r="EH95" s="470">
        <f t="shared" ca="1" si="111"/>
        <v>0</v>
      </c>
      <c r="EI95" s="470">
        <f t="shared" ca="1" si="111"/>
        <v>0</v>
      </c>
      <c r="EJ95" s="470">
        <f t="shared" ca="1" si="111"/>
        <v>0</v>
      </c>
      <c r="EK95" s="470">
        <f t="shared" ca="1" si="111"/>
        <v>0</v>
      </c>
      <c r="EL95" s="470">
        <f t="shared" ca="1" si="111"/>
        <v>0</v>
      </c>
      <c r="EM95" s="470">
        <f t="shared" ca="1" si="111"/>
        <v>0</v>
      </c>
      <c r="EN95" s="470">
        <f t="shared" ca="1" si="111"/>
        <v>0</v>
      </c>
      <c r="EO95" s="470">
        <f t="shared" ca="1" si="111"/>
        <v>0</v>
      </c>
      <c r="EP95" s="470">
        <f t="shared" ca="1" si="111"/>
        <v>0</v>
      </c>
      <c r="EQ95" s="470">
        <f t="shared" ca="1" si="111"/>
        <v>0</v>
      </c>
      <c r="ER95" s="470">
        <f t="shared" ca="1" si="111"/>
        <v>0</v>
      </c>
      <c r="ES95" s="470">
        <f t="shared" ca="1" si="111"/>
        <v>0</v>
      </c>
    </row>
    <row r="96" spans="1:256" outlineLevel="1">
      <c r="A96" s="1527"/>
      <c r="B96" s="331" t="s">
        <v>567</v>
      </c>
      <c r="C96" s="472">
        <f t="shared" ca="1" si="86"/>
        <v>55549</v>
      </c>
      <c r="D96" s="183"/>
      <c r="E96" s="470">
        <f t="shared" ref="E96:AJ96" ca="1" si="112">IF($C96=E$6,1,0)+OFFSET(D96,0,-MIN(E$64-1,$D$87-1))*E78</f>
        <v>0</v>
      </c>
      <c r="F96" s="470">
        <f t="shared" ca="1" si="112"/>
        <v>0</v>
      </c>
      <c r="G96" s="470">
        <f t="shared" ca="1" si="112"/>
        <v>0</v>
      </c>
      <c r="H96" s="470">
        <f t="shared" ca="1" si="112"/>
        <v>0</v>
      </c>
      <c r="I96" s="470">
        <f t="shared" ca="1" si="112"/>
        <v>0</v>
      </c>
      <c r="J96" s="470">
        <f t="shared" ca="1" si="112"/>
        <v>0</v>
      </c>
      <c r="K96" s="470">
        <f t="shared" ca="1" si="112"/>
        <v>0</v>
      </c>
      <c r="L96" s="470">
        <f t="shared" ca="1" si="112"/>
        <v>0</v>
      </c>
      <c r="M96" s="470">
        <f t="shared" ca="1" si="112"/>
        <v>0</v>
      </c>
      <c r="N96" s="470">
        <f t="shared" ca="1" si="112"/>
        <v>0</v>
      </c>
      <c r="O96" s="470">
        <f t="shared" ca="1" si="112"/>
        <v>0</v>
      </c>
      <c r="P96" s="470">
        <f t="shared" ca="1" si="112"/>
        <v>0</v>
      </c>
      <c r="Q96" s="470">
        <f t="shared" ca="1" si="112"/>
        <v>0</v>
      </c>
      <c r="R96" s="470">
        <f t="shared" ca="1" si="112"/>
        <v>0</v>
      </c>
      <c r="S96" s="470">
        <f t="shared" ca="1" si="112"/>
        <v>0</v>
      </c>
      <c r="T96" s="470">
        <f t="shared" ca="1" si="112"/>
        <v>0</v>
      </c>
      <c r="U96" s="470">
        <f t="shared" ca="1" si="112"/>
        <v>0</v>
      </c>
      <c r="V96" s="470">
        <f t="shared" ca="1" si="112"/>
        <v>0</v>
      </c>
      <c r="W96" s="470">
        <f t="shared" ca="1" si="112"/>
        <v>0</v>
      </c>
      <c r="X96" s="470">
        <f t="shared" ca="1" si="112"/>
        <v>0</v>
      </c>
      <c r="Y96" s="470">
        <f t="shared" ca="1" si="112"/>
        <v>0</v>
      </c>
      <c r="Z96" s="470">
        <f t="shared" ca="1" si="112"/>
        <v>0</v>
      </c>
      <c r="AA96" s="470">
        <f t="shared" ca="1" si="112"/>
        <v>0</v>
      </c>
      <c r="AB96" s="470">
        <f t="shared" ca="1" si="112"/>
        <v>0</v>
      </c>
      <c r="AC96" s="470">
        <f t="shared" ca="1" si="112"/>
        <v>0</v>
      </c>
      <c r="AD96" s="470">
        <f t="shared" ca="1" si="112"/>
        <v>0</v>
      </c>
      <c r="AE96" s="470">
        <f t="shared" ca="1" si="112"/>
        <v>0</v>
      </c>
      <c r="AF96" s="470">
        <f t="shared" ca="1" si="112"/>
        <v>0</v>
      </c>
      <c r="AG96" s="470">
        <f t="shared" ca="1" si="112"/>
        <v>0</v>
      </c>
      <c r="AH96" s="470">
        <f t="shared" ca="1" si="112"/>
        <v>0</v>
      </c>
      <c r="AI96" s="470">
        <f t="shared" ca="1" si="112"/>
        <v>0</v>
      </c>
      <c r="AJ96" s="470">
        <f t="shared" ca="1" si="112"/>
        <v>0</v>
      </c>
      <c r="AK96" s="470">
        <f t="shared" ref="AK96:BP96" ca="1" si="113">IF($C96=AK$6,1,0)+OFFSET(AJ96,0,-MIN(AK$64-1,$D$87-1))*AK78</f>
        <v>0</v>
      </c>
      <c r="AL96" s="470">
        <f t="shared" ca="1" si="113"/>
        <v>0</v>
      </c>
      <c r="AM96" s="470">
        <f t="shared" ca="1" si="113"/>
        <v>0</v>
      </c>
      <c r="AN96" s="470">
        <f t="shared" ca="1" si="113"/>
        <v>0</v>
      </c>
      <c r="AO96" s="470">
        <f t="shared" ca="1" si="113"/>
        <v>0</v>
      </c>
      <c r="AP96" s="470">
        <f t="shared" ca="1" si="113"/>
        <v>0</v>
      </c>
      <c r="AQ96" s="470">
        <f t="shared" ca="1" si="113"/>
        <v>0</v>
      </c>
      <c r="AR96" s="470">
        <f t="shared" ca="1" si="113"/>
        <v>0</v>
      </c>
      <c r="AS96" s="470">
        <f t="shared" ca="1" si="113"/>
        <v>0</v>
      </c>
      <c r="AT96" s="470">
        <f t="shared" ca="1" si="113"/>
        <v>0</v>
      </c>
      <c r="AU96" s="470">
        <f t="shared" ca="1" si="113"/>
        <v>0</v>
      </c>
      <c r="AV96" s="470">
        <f t="shared" ca="1" si="113"/>
        <v>0</v>
      </c>
      <c r="AW96" s="470">
        <f t="shared" ca="1" si="113"/>
        <v>0</v>
      </c>
      <c r="AX96" s="470">
        <f t="shared" ca="1" si="113"/>
        <v>0</v>
      </c>
      <c r="AY96" s="470">
        <f t="shared" ca="1" si="113"/>
        <v>0</v>
      </c>
      <c r="AZ96" s="470">
        <f t="shared" ca="1" si="113"/>
        <v>0</v>
      </c>
      <c r="BA96" s="470">
        <f t="shared" ca="1" si="113"/>
        <v>0</v>
      </c>
      <c r="BB96" s="470">
        <f t="shared" ca="1" si="113"/>
        <v>0</v>
      </c>
      <c r="BC96" s="470">
        <f t="shared" ca="1" si="113"/>
        <v>0</v>
      </c>
      <c r="BD96" s="470">
        <f t="shared" ca="1" si="113"/>
        <v>0</v>
      </c>
      <c r="BE96" s="470">
        <f t="shared" ca="1" si="113"/>
        <v>0</v>
      </c>
      <c r="BF96" s="470">
        <f t="shared" ca="1" si="113"/>
        <v>0</v>
      </c>
      <c r="BG96" s="470">
        <f t="shared" ca="1" si="113"/>
        <v>0</v>
      </c>
      <c r="BH96" s="470">
        <f t="shared" ca="1" si="113"/>
        <v>0</v>
      </c>
      <c r="BI96" s="470">
        <f t="shared" ca="1" si="113"/>
        <v>0</v>
      </c>
      <c r="BJ96" s="470">
        <f t="shared" ca="1" si="113"/>
        <v>0</v>
      </c>
      <c r="BK96" s="470">
        <f t="shared" ca="1" si="113"/>
        <v>0</v>
      </c>
      <c r="BL96" s="470">
        <f t="shared" ca="1" si="113"/>
        <v>0</v>
      </c>
      <c r="BM96" s="470">
        <f t="shared" ca="1" si="113"/>
        <v>0</v>
      </c>
      <c r="BN96" s="470">
        <f t="shared" ca="1" si="113"/>
        <v>0</v>
      </c>
      <c r="BO96" s="470">
        <f t="shared" ca="1" si="113"/>
        <v>0</v>
      </c>
      <c r="BP96" s="470">
        <f t="shared" ca="1" si="113"/>
        <v>0</v>
      </c>
      <c r="BQ96" s="470">
        <f t="shared" ref="BQ96:CV96" ca="1" si="114">IF($C96=BQ$6,1,0)+OFFSET(BP96,0,-MIN(BQ$64-1,$D$87-1))*BQ78</f>
        <v>0</v>
      </c>
      <c r="BR96" s="470">
        <f t="shared" ca="1" si="114"/>
        <v>0</v>
      </c>
      <c r="BS96" s="470">
        <f t="shared" ca="1" si="114"/>
        <v>0</v>
      </c>
      <c r="BT96" s="470">
        <f t="shared" ca="1" si="114"/>
        <v>0</v>
      </c>
      <c r="BU96" s="470">
        <f t="shared" ca="1" si="114"/>
        <v>0</v>
      </c>
      <c r="BV96" s="470">
        <f t="shared" ca="1" si="114"/>
        <v>0</v>
      </c>
      <c r="BW96" s="470">
        <f t="shared" ca="1" si="114"/>
        <v>0</v>
      </c>
      <c r="BX96" s="470">
        <f t="shared" ca="1" si="114"/>
        <v>0</v>
      </c>
      <c r="BY96" s="470">
        <f t="shared" ca="1" si="114"/>
        <v>0</v>
      </c>
      <c r="BZ96" s="470">
        <f t="shared" ca="1" si="114"/>
        <v>0</v>
      </c>
      <c r="CA96" s="470">
        <f t="shared" ca="1" si="114"/>
        <v>0</v>
      </c>
      <c r="CB96" s="470">
        <f t="shared" ca="1" si="114"/>
        <v>0</v>
      </c>
      <c r="CC96" s="470">
        <f t="shared" ca="1" si="114"/>
        <v>0</v>
      </c>
      <c r="CD96" s="470">
        <f t="shared" ca="1" si="114"/>
        <v>0</v>
      </c>
      <c r="CE96" s="470">
        <f t="shared" ca="1" si="114"/>
        <v>0</v>
      </c>
      <c r="CF96" s="470">
        <f t="shared" ca="1" si="114"/>
        <v>0</v>
      </c>
      <c r="CG96" s="470">
        <f t="shared" ca="1" si="114"/>
        <v>0</v>
      </c>
      <c r="CH96" s="470">
        <f t="shared" ca="1" si="114"/>
        <v>0</v>
      </c>
      <c r="CI96" s="470">
        <f t="shared" ca="1" si="114"/>
        <v>0</v>
      </c>
      <c r="CJ96" s="470">
        <f t="shared" ca="1" si="114"/>
        <v>0</v>
      </c>
      <c r="CK96" s="470">
        <f t="shared" ca="1" si="114"/>
        <v>0</v>
      </c>
      <c r="CL96" s="470">
        <f t="shared" ca="1" si="114"/>
        <v>0</v>
      </c>
      <c r="CM96" s="470">
        <f t="shared" ca="1" si="114"/>
        <v>0</v>
      </c>
      <c r="CN96" s="470">
        <f t="shared" ca="1" si="114"/>
        <v>0</v>
      </c>
      <c r="CO96" s="470">
        <f t="shared" ca="1" si="114"/>
        <v>0</v>
      </c>
      <c r="CP96" s="470">
        <f t="shared" ca="1" si="114"/>
        <v>0</v>
      </c>
      <c r="CQ96" s="470">
        <f t="shared" ca="1" si="114"/>
        <v>0</v>
      </c>
      <c r="CR96" s="470">
        <f t="shared" ca="1" si="114"/>
        <v>0</v>
      </c>
      <c r="CS96" s="470">
        <f t="shared" ca="1" si="114"/>
        <v>0</v>
      </c>
      <c r="CT96" s="470">
        <f t="shared" ca="1" si="114"/>
        <v>0</v>
      </c>
      <c r="CU96" s="470">
        <f t="shared" ca="1" si="114"/>
        <v>0</v>
      </c>
      <c r="CV96" s="470">
        <f t="shared" ca="1" si="114"/>
        <v>0</v>
      </c>
      <c r="CW96" s="470">
        <f t="shared" ref="CW96:EB96" ca="1" si="115">IF($C96=CW$6,1,0)+OFFSET(CV96,0,-MIN(CW$64-1,$D$87-1))*CW78</f>
        <v>0</v>
      </c>
      <c r="CX96" s="470">
        <f t="shared" ca="1" si="115"/>
        <v>0</v>
      </c>
      <c r="CY96" s="470">
        <f t="shared" ca="1" si="115"/>
        <v>0</v>
      </c>
      <c r="CZ96" s="470">
        <f t="shared" ca="1" si="115"/>
        <v>0</v>
      </c>
      <c r="DA96" s="470">
        <f t="shared" ca="1" si="115"/>
        <v>0</v>
      </c>
      <c r="DB96" s="470">
        <f t="shared" ca="1" si="115"/>
        <v>0</v>
      </c>
      <c r="DC96" s="470">
        <f t="shared" ca="1" si="115"/>
        <v>0</v>
      </c>
      <c r="DD96" s="470">
        <f t="shared" ca="1" si="115"/>
        <v>0</v>
      </c>
      <c r="DE96" s="470">
        <f t="shared" ca="1" si="115"/>
        <v>0</v>
      </c>
      <c r="DF96" s="470">
        <f t="shared" ca="1" si="115"/>
        <v>0</v>
      </c>
      <c r="DG96" s="470">
        <f t="shared" ca="1" si="115"/>
        <v>0</v>
      </c>
      <c r="DH96" s="470">
        <f t="shared" ca="1" si="115"/>
        <v>0</v>
      </c>
      <c r="DI96" s="470">
        <f t="shared" ca="1" si="115"/>
        <v>0</v>
      </c>
      <c r="DJ96" s="470">
        <f t="shared" ca="1" si="115"/>
        <v>0</v>
      </c>
      <c r="DK96" s="470">
        <f t="shared" ca="1" si="115"/>
        <v>0</v>
      </c>
      <c r="DL96" s="470">
        <f t="shared" ca="1" si="115"/>
        <v>0</v>
      </c>
      <c r="DM96" s="470">
        <f t="shared" ca="1" si="115"/>
        <v>0</v>
      </c>
      <c r="DN96" s="470">
        <f t="shared" ca="1" si="115"/>
        <v>0</v>
      </c>
      <c r="DO96" s="470">
        <f t="shared" ca="1" si="115"/>
        <v>0</v>
      </c>
      <c r="DP96" s="470">
        <f t="shared" ca="1" si="115"/>
        <v>0</v>
      </c>
      <c r="DQ96" s="470">
        <f t="shared" ca="1" si="115"/>
        <v>0</v>
      </c>
      <c r="DR96" s="470">
        <f t="shared" ca="1" si="115"/>
        <v>0</v>
      </c>
      <c r="DS96" s="470">
        <f t="shared" ca="1" si="115"/>
        <v>0</v>
      </c>
      <c r="DT96" s="470">
        <f t="shared" ca="1" si="115"/>
        <v>0</v>
      </c>
      <c r="DU96" s="470">
        <f t="shared" ca="1" si="115"/>
        <v>0</v>
      </c>
      <c r="DV96" s="470">
        <f t="shared" ca="1" si="115"/>
        <v>0</v>
      </c>
      <c r="DW96" s="470">
        <f t="shared" ca="1" si="115"/>
        <v>0</v>
      </c>
      <c r="DX96" s="470">
        <f t="shared" ca="1" si="115"/>
        <v>0</v>
      </c>
      <c r="DY96" s="470">
        <f t="shared" ca="1" si="115"/>
        <v>0</v>
      </c>
      <c r="DZ96" s="470">
        <f t="shared" ca="1" si="115"/>
        <v>0</v>
      </c>
      <c r="EA96" s="470">
        <f t="shared" ca="1" si="115"/>
        <v>0</v>
      </c>
      <c r="EB96" s="470">
        <f t="shared" ca="1" si="115"/>
        <v>0</v>
      </c>
      <c r="EC96" s="470">
        <f t="shared" ref="EC96:ES96" ca="1" si="116">IF($C96=EC$6,1,0)+OFFSET(EB96,0,-MIN(EC$64-1,$D$87-1))*EC78</f>
        <v>0</v>
      </c>
      <c r="ED96" s="470">
        <f t="shared" ca="1" si="116"/>
        <v>0</v>
      </c>
      <c r="EE96" s="470">
        <f t="shared" ca="1" si="116"/>
        <v>0</v>
      </c>
      <c r="EF96" s="470">
        <f t="shared" ca="1" si="116"/>
        <v>0</v>
      </c>
      <c r="EG96" s="470">
        <f t="shared" ca="1" si="116"/>
        <v>0</v>
      </c>
      <c r="EH96" s="470">
        <f t="shared" ca="1" si="116"/>
        <v>0</v>
      </c>
      <c r="EI96" s="470">
        <f t="shared" ca="1" si="116"/>
        <v>0</v>
      </c>
      <c r="EJ96" s="470">
        <f t="shared" ca="1" si="116"/>
        <v>0</v>
      </c>
      <c r="EK96" s="470">
        <f t="shared" ca="1" si="116"/>
        <v>0</v>
      </c>
      <c r="EL96" s="470">
        <f t="shared" ca="1" si="116"/>
        <v>0</v>
      </c>
      <c r="EM96" s="470">
        <f t="shared" ca="1" si="116"/>
        <v>0</v>
      </c>
      <c r="EN96" s="470">
        <f t="shared" ca="1" si="116"/>
        <v>0</v>
      </c>
      <c r="EO96" s="470">
        <f t="shared" ca="1" si="116"/>
        <v>0</v>
      </c>
      <c r="EP96" s="470">
        <f t="shared" ca="1" si="116"/>
        <v>0</v>
      </c>
      <c r="EQ96" s="470">
        <f t="shared" ca="1" si="116"/>
        <v>0</v>
      </c>
      <c r="ER96" s="470">
        <f t="shared" ca="1" si="116"/>
        <v>0</v>
      </c>
      <c r="ES96" s="470">
        <f t="shared" ca="1" si="116"/>
        <v>0</v>
      </c>
    </row>
    <row r="97" spans="1:256" outlineLevel="1">
      <c r="A97" s="1527"/>
      <c r="B97" s="331" t="s">
        <v>568</v>
      </c>
      <c r="C97" s="472">
        <f t="shared" ca="1" si="86"/>
        <v>57465</v>
      </c>
      <c r="D97" s="183"/>
      <c r="E97" s="470">
        <f t="shared" ref="E97:AJ97" ca="1" si="117">IF($C97=E$6,1,0)+OFFSET(D97,0,-MIN(E$64-1,$D$87-1))*E79</f>
        <v>0</v>
      </c>
      <c r="F97" s="470">
        <f t="shared" ca="1" si="117"/>
        <v>0</v>
      </c>
      <c r="G97" s="470">
        <f t="shared" ca="1" si="117"/>
        <v>0</v>
      </c>
      <c r="H97" s="470">
        <f t="shared" ca="1" si="117"/>
        <v>0</v>
      </c>
      <c r="I97" s="470">
        <f t="shared" ca="1" si="117"/>
        <v>0</v>
      </c>
      <c r="J97" s="470">
        <f t="shared" ca="1" si="117"/>
        <v>0</v>
      </c>
      <c r="K97" s="470">
        <f t="shared" ca="1" si="117"/>
        <v>0</v>
      </c>
      <c r="L97" s="470">
        <f t="shared" ca="1" si="117"/>
        <v>0</v>
      </c>
      <c r="M97" s="470">
        <f t="shared" ca="1" si="117"/>
        <v>0</v>
      </c>
      <c r="N97" s="470">
        <f t="shared" ca="1" si="117"/>
        <v>0</v>
      </c>
      <c r="O97" s="470">
        <f t="shared" ca="1" si="117"/>
        <v>0</v>
      </c>
      <c r="P97" s="470">
        <f t="shared" ca="1" si="117"/>
        <v>0</v>
      </c>
      <c r="Q97" s="470">
        <f t="shared" ca="1" si="117"/>
        <v>0</v>
      </c>
      <c r="R97" s="470">
        <f t="shared" ca="1" si="117"/>
        <v>0</v>
      </c>
      <c r="S97" s="470">
        <f t="shared" ca="1" si="117"/>
        <v>0</v>
      </c>
      <c r="T97" s="470">
        <f t="shared" ca="1" si="117"/>
        <v>0</v>
      </c>
      <c r="U97" s="470">
        <f t="shared" ca="1" si="117"/>
        <v>0</v>
      </c>
      <c r="V97" s="470">
        <f t="shared" ca="1" si="117"/>
        <v>0</v>
      </c>
      <c r="W97" s="470">
        <f t="shared" ca="1" si="117"/>
        <v>0</v>
      </c>
      <c r="X97" s="470">
        <f t="shared" ca="1" si="117"/>
        <v>0</v>
      </c>
      <c r="Y97" s="470">
        <f t="shared" ca="1" si="117"/>
        <v>0</v>
      </c>
      <c r="Z97" s="470">
        <f t="shared" ca="1" si="117"/>
        <v>0</v>
      </c>
      <c r="AA97" s="470">
        <f t="shared" ca="1" si="117"/>
        <v>0</v>
      </c>
      <c r="AB97" s="470">
        <f t="shared" ca="1" si="117"/>
        <v>0</v>
      </c>
      <c r="AC97" s="470">
        <f t="shared" ca="1" si="117"/>
        <v>0</v>
      </c>
      <c r="AD97" s="470">
        <f t="shared" ca="1" si="117"/>
        <v>0</v>
      </c>
      <c r="AE97" s="470">
        <f t="shared" ca="1" si="117"/>
        <v>0</v>
      </c>
      <c r="AF97" s="470">
        <f t="shared" ca="1" si="117"/>
        <v>0</v>
      </c>
      <c r="AG97" s="470">
        <f t="shared" ca="1" si="117"/>
        <v>0</v>
      </c>
      <c r="AH97" s="470">
        <f t="shared" ca="1" si="117"/>
        <v>0</v>
      </c>
      <c r="AI97" s="470">
        <f t="shared" ca="1" si="117"/>
        <v>0</v>
      </c>
      <c r="AJ97" s="470">
        <f t="shared" ca="1" si="117"/>
        <v>0</v>
      </c>
      <c r="AK97" s="470">
        <f t="shared" ref="AK97:BP97" ca="1" si="118">IF($C97=AK$6,1,0)+OFFSET(AJ97,0,-MIN(AK$64-1,$D$87-1))*AK79</f>
        <v>0</v>
      </c>
      <c r="AL97" s="470">
        <f t="shared" ca="1" si="118"/>
        <v>0</v>
      </c>
      <c r="AM97" s="470">
        <f t="shared" ca="1" si="118"/>
        <v>0</v>
      </c>
      <c r="AN97" s="470">
        <f t="shared" ca="1" si="118"/>
        <v>0</v>
      </c>
      <c r="AO97" s="470">
        <f t="shared" ca="1" si="118"/>
        <v>0</v>
      </c>
      <c r="AP97" s="470">
        <f t="shared" ca="1" si="118"/>
        <v>0</v>
      </c>
      <c r="AQ97" s="470">
        <f t="shared" ca="1" si="118"/>
        <v>0</v>
      </c>
      <c r="AR97" s="470">
        <f t="shared" ca="1" si="118"/>
        <v>0</v>
      </c>
      <c r="AS97" s="470">
        <f t="shared" ca="1" si="118"/>
        <v>0</v>
      </c>
      <c r="AT97" s="470">
        <f t="shared" ca="1" si="118"/>
        <v>0</v>
      </c>
      <c r="AU97" s="470">
        <f t="shared" ca="1" si="118"/>
        <v>0</v>
      </c>
      <c r="AV97" s="470">
        <f t="shared" ca="1" si="118"/>
        <v>0</v>
      </c>
      <c r="AW97" s="470">
        <f t="shared" ca="1" si="118"/>
        <v>0</v>
      </c>
      <c r="AX97" s="470">
        <f t="shared" ca="1" si="118"/>
        <v>0</v>
      </c>
      <c r="AY97" s="470">
        <f t="shared" ca="1" si="118"/>
        <v>0</v>
      </c>
      <c r="AZ97" s="470">
        <f t="shared" ca="1" si="118"/>
        <v>0</v>
      </c>
      <c r="BA97" s="470">
        <f t="shared" ca="1" si="118"/>
        <v>0</v>
      </c>
      <c r="BB97" s="470">
        <f t="shared" ca="1" si="118"/>
        <v>0</v>
      </c>
      <c r="BC97" s="470">
        <f t="shared" ca="1" si="118"/>
        <v>0</v>
      </c>
      <c r="BD97" s="470">
        <f t="shared" ca="1" si="118"/>
        <v>0</v>
      </c>
      <c r="BE97" s="470">
        <f t="shared" ca="1" si="118"/>
        <v>0</v>
      </c>
      <c r="BF97" s="470">
        <f t="shared" ca="1" si="118"/>
        <v>0</v>
      </c>
      <c r="BG97" s="470">
        <f t="shared" ca="1" si="118"/>
        <v>0</v>
      </c>
      <c r="BH97" s="470">
        <f t="shared" ca="1" si="118"/>
        <v>0</v>
      </c>
      <c r="BI97" s="470">
        <f t="shared" ca="1" si="118"/>
        <v>0</v>
      </c>
      <c r="BJ97" s="470">
        <f t="shared" ca="1" si="118"/>
        <v>0</v>
      </c>
      <c r="BK97" s="470">
        <f t="shared" ca="1" si="118"/>
        <v>0</v>
      </c>
      <c r="BL97" s="470">
        <f t="shared" ca="1" si="118"/>
        <v>0</v>
      </c>
      <c r="BM97" s="470">
        <f t="shared" ca="1" si="118"/>
        <v>0</v>
      </c>
      <c r="BN97" s="470">
        <f t="shared" ca="1" si="118"/>
        <v>0</v>
      </c>
      <c r="BO97" s="470">
        <f t="shared" ca="1" si="118"/>
        <v>0</v>
      </c>
      <c r="BP97" s="470">
        <f t="shared" ca="1" si="118"/>
        <v>0</v>
      </c>
      <c r="BQ97" s="470">
        <f t="shared" ref="BQ97:CV97" ca="1" si="119">IF($C97=BQ$6,1,0)+OFFSET(BP97,0,-MIN(BQ$64-1,$D$87-1))*BQ79</f>
        <v>0</v>
      </c>
      <c r="BR97" s="470">
        <f t="shared" ca="1" si="119"/>
        <v>0</v>
      </c>
      <c r="BS97" s="470">
        <f t="shared" ca="1" si="119"/>
        <v>0</v>
      </c>
      <c r="BT97" s="470">
        <f t="shared" ca="1" si="119"/>
        <v>0</v>
      </c>
      <c r="BU97" s="470">
        <f t="shared" ca="1" si="119"/>
        <v>0</v>
      </c>
      <c r="BV97" s="470">
        <f t="shared" ca="1" si="119"/>
        <v>0</v>
      </c>
      <c r="BW97" s="470">
        <f t="shared" ca="1" si="119"/>
        <v>0</v>
      </c>
      <c r="BX97" s="470">
        <f t="shared" ca="1" si="119"/>
        <v>0</v>
      </c>
      <c r="BY97" s="470">
        <f t="shared" ca="1" si="119"/>
        <v>0</v>
      </c>
      <c r="BZ97" s="470">
        <f t="shared" ca="1" si="119"/>
        <v>0</v>
      </c>
      <c r="CA97" s="470">
        <f t="shared" ca="1" si="119"/>
        <v>0</v>
      </c>
      <c r="CB97" s="470">
        <f t="shared" ca="1" si="119"/>
        <v>0</v>
      </c>
      <c r="CC97" s="470">
        <f t="shared" ca="1" si="119"/>
        <v>0</v>
      </c>
      <c r="CD97" s="470">
        <f t="shared" ca="1" si="119"/>
        <v>0</v>
      </c>
      <c r="CE97" s="470">
        <f t="shared" ca="1" si="119"/>
        <v>0</v>
      </c>
      <c r="CF97" s="470">
        <f t="shared" ca="1" si="119"/>
        <v>0</v>
      </c>
      <c r="CG97" s="470">
        <f t="shared" ca="1" si="119"/>
        <v>0</v>
      </c>
      <c r="CH97" s="470">
        <f t="shared" ca="1" si="119"/>
        <v>0</v>
      </c>
      <c r="CI97" s="470">
        <f t="shared" ca="1" si="119"/>
        <v>0</v>
      </c>
      <c r="CJ97" s="470">
        <f t="shared" ca="1" si="119"/>
        <v>0</v>
      </c>
      <c r="CK97" s="470">
        <f t="shared" ca="1" si="119"/>
        <v>0</v>
      </c>
      <c r="CL97" s="470">
        <f t="shared" ca="1" si="119"/>
        <v>0</v>
      </c>
      <c r="CM97" s="470">
        <f t="shared" ca="1" si="119"/>
        <v>0</v>
      </c>
      <c r="CN97" s="470">
        <f t="shared" ca="1" si="119"/>
        <v>0</v>
      </c>
      <c r="CO97" s="470">
        <f t="shared" ca="1" si="119"/>
        <v>0</v>
      </c>
      <c r="CP97" s="470">
        <f t="shared" ca="1" si="119"/>
        <v>0</v>
      </c>
      <c r="CQ97" s="470">
        <f t="shared" ca="1" si="119"/>
        <v>0</v>
      </c>
      <c r="CR97" s="470">
        <f t="shared" ca="1" si="119"/>
        <v>0</v>
      </c>
      <c r="CS97" s="470">
        <f t="shared" ca="1" si="119"/>
        <v>0</v>
      </c>
      <c r="CT97" s="470">
        <f t="shared" ca="1" si="119"/>
        <v>0</v>
      </c>
      <c r="CU97" s="470">
        <f t="shared" ca="1" si="119"/>
        <v>0</v>
      </c>
      <c r="CV97" s="470">
        <f t="shared" ca="1" si="119"/>
        <v>0</v>
      </c>
      <c r="CW97" s="470">
        <f t="shared" ref="CW97:EB97" ca="1" si="120">IF($C97=CW$6,1,0)+OFFSET(CV97,0,-MIN(CW$64-1,$D$87-1))*CW79</f>
        <v>0</v>
      </c>
      <c r="CX97" s="470">
        <f t="shared" ca="1" si="120"/>
        <v>0</v>
      </c>
      <c r="CY97" s="470">
        <f t="shared" ca="1" si="120"/>
        <v>0</v>
      </c>
      <c r="CZ97" s="470">
        <f t="shared" ca="1" si="120"/>
        <v>0</v>
      </c>
      <c r="DA97" s="470">
        <f t="shared" ca="1" si="120"/>
        <v>0</v>
      </c>
      <c r="DB97" s="470">
        <f t="shared" ca="1" si="120"/>
        <v>0</v>
      </c>
      <c r="DC97" s="470">
        <f t="shared" ca="1" si="120"/>
        <v>0</v>
      </c>
      <c r="DD97" s="470">
        <f t="shared" ca="1" si="120"/>
        <v>0</v>
      </c>
      <c r="DE97" s="470">
        <f t="shared" ca="1" si="120"/>
        <v>0</v>
      </c>
      <c r="DF97" s="470">
        <f t="shared" ca="1" si="120"/>
        <v>0</v>
      </c>
      <c r="DG97" s="470">
        <f t="shared" ca="1" si="120"/>
        <v>0</v>
      </c>
      <c r="DH97" s="470">
        <f t="shared" ca="1" si="120"/>
        <v>0</v>
      </c>
      <c r="DI97" s="470">
        <f t="shared" ca="1" si="120"/>
        <v>0</v>
      </c>
      <c r="DJ97" s="470">
        <f t="shared" ca="1" si="120"/>
        <v>0</v>
      </c>
      <c r="DK97" s="470">
        <f t="shared" ca="1" si="120"/>
        <v>0</v>
      </c>
      <c r="DL97" s="470">
        <f t="shared" ca="1" si="120"/>
        <v>0</v>
      </c>
      <c r="DM97" s="470">
        <f t="shared" ca="1" si="120"/>
        <v>0</v>
      </c>
      <c r="DN97" s="470">
        <f t="shared" ca="1" si="120"/>
        <v>0</v>
      </c>
      <c r="DO97" s="470">
        <f t="shared" ca="1" si="120"/>
        <v>0</v>
      </c>
      <c r="DP97" s="470">
        <f t="shared" ca="1" si="120"/>
        <v>0</v>
      </c>
      <c r="DQ97" s="470">
        <f t="shared" ca="1" si="120"/>
        <v>0</v>
      </c>
      <c r="DR97" s="470">
        <f t="shared" ca="1" si="120"/>
        <v>0</v>
      </c>
      <c r="DS97" s="470">
        <f t="shared" ca="1" si="120"/>
        <v>0</v>
      </c>
      <c r="DT97" s="470">
        <f t="shared" ca="1" si="120"/>
        <v>0</v>
      </c>
      <c r="DU97" s="470">
        <f t="shared" ca="1" si="120"/>
        <v>0</v>
      </c>
      <c r="DV97" s="470">
        <f t="shared" ca="1" si="120"/>
        <v>0</v>
      </c>
      <c r="DW97" s="470">
        <f t="shared" ca="1" si="120"/>
        <v>0</v>
      </c>
      <c r="DX97" s="470">
        <f t="shared" ca="1" si="120"/>
        <v>0</v>
      </c>
      <c r="DY97" s="470">
        <f t="shared" ca="1" si="120"/>
        <v>0</v>
      </c>
      <c r="DZ97" s="470">
        <f t="shared" ca="1" si="120"/>
        <v>0</v>
      </c>
      <c r="EA97" s="470">
        <f t="shared" ca="1" si="120"/>
        <v>0</v>
      </c>
      <c r="EB97" s="470">
        <f t="shared" ca="1" si="120"/>
        <v>0</v>
      </c>
      <c r="EC97" s="470">
        <f t="shared" ref="EC97:ES97" ca="1" si="121">IF($C97=EC$6,1,0)+OFFSET(EB97,0,-MIN(EC$64-1,$D$87-1))*EC79</f>
        <v>0</v>
      </c>
      <c r="ED97" s="470">
        <f t="shared" ca="1" si="121"/>
        <v>0</v>
      </c>
      <c r="EE97" s="470">
        <f t="shared" ca="1" si="121"/>
        <v>0</v>
      </c>
      <c r="EF97" s="470">
        <f t="shared" ca="1" si="121"/>
        <v>0</v>
      </c>
      <c r="EG97" s="470">
        <f t="shared" ca="1" si="121"/>
        <v>0</v>
      </c>
      <c r="EH97" s="470">
        <f t="shared" ca="1" si="121"/>
        <v>0</v>
      </c>
      <c r="EI97" s="470">
        <f t="shared" ca="1" si="121"/>
        <v>0</v>
      </c>
      <c r="EJ97" s="470">
        <f t="shared" ca="1" si="121"/>
        <v>0</v>
      </c>
      <c r="EK97" s="470">
        <f t="shared" ca="1" si="121"/>
        <v>0</v>
      </c>
      <c r="EL97" s="470">
        <f t="shared" ca="1" si="121"/>
        <v>0</v>
      </c>
      <c r="EM97" s="470">
        <f t="shared" ca="1" si="121"/>
        <v>0</v>
      </c>
      <c r="EN97" s="470">
        <f t="shared" ca="1" si="121"/>
        <v>0</v>
      </c>
      <c r="EO97" s="470">
        <f t="shared" ca="1" si="121"/>
        <v>0</v>
      </c>
      <c r="EP97" s="470">
        <f t="shared" ca="1" si="121"/>
        <v>0</v>
      </c>
      <c r="EQ97" s="470">
        <f t="shared" ca="1" si="121"/>
        <v>0</v>
      </c>
      <c r="ER97" s="470">
        <f t="shared" ca="1" si="121"/>
        <v>0</v>
      </c>
      <c r="ES97" s="470">
        <f t="shared" ca="1" si="121"/>
        <v>0</v>
      </c>
    </row>
    <row r="98" spans="1:256" outlineLevel="1">
      <c r="A98" s="1527"/>
      <c r="B98" s="331" t="s">
        <v>569</v>
      </c>
      <c r="C98" s="472">
        <f t="shared" ca="1" si="86"/>
        <v>59383</v>
      </c>
      <c r="D98" s="183"/>
      <c r="E98" s="470">
        <f t="shared" ref="E98:AJ98" ca="1" si="122">IF($C98=E$6,1,0)+OFFSET(D98,0,-MIN(E$64-1,$D$87-1))*E80</f>
        <v>0</v>
      </c>
      <c r="F98" s="470">
        <f t="shared" ca="1" si="122"/>
        <v>0</v>
      </c>
      <c r="G98" s="470">
        <f t="shared" ca="1" si="122"/>
        <v>0</v>
      </c>
      <c r="H98" s="470">
        <f t="shared" ca="1" si="122"/>
        <v>0</v>
      </c>
      <c r="I98" s="470">
        <f t="shared" ca="1" si="122"/>
        <v>0</v>
      </c>
      <c r="J98" s="470">
        <f t="shared" ca="1" si="122"/>
        <v>0</v>
      </c>
      <c r="K98" s="470">
        <f t="shared" ca="1" si="122"/>
        <v>0</v>
      </c>
      <c r="L98" s="470">
        <f t="shared" ca="1" si="122"/>
        <v>0</v>
      </c>
      <c r="M98" s="470">
        <f t="shared" ca="1" si="122"/>
        <v>0</v>
      </c>
      <c r="N98" s="470">
        <f t="shared" ca="1" si="122"/>
        <v>0</v>
      </c>
      <c r="O98" s="470">
        <f t="shared" ca="1" si="122"/>
        <v>0</v>
      </c>
      <c r="P98" s="470">
        <f t="shared" ca="1" si="122"/>
        <v>0</v>
      </c>
      <c r="Q98" s="470">
        <f t="shared" ca="1" si="122"/>
        <v>0</v>
      </c>
      <c r="R98" s="470">
        <f t="shared" ca="1" si="122"/>
        <v>0</v>
      </c>
      <c r="S98" s="470">
        <f t="shared" ca="1" si="122"/>
        <v>0</v>
      </c>
      <c r="T98" s="470">
        <f t="shared" ca="1" si="122"/>
        <v>0</v>
      </c>
      <c r="U98" s="470">
        <f t="shared" ca="1" si="122"/>
        <v>0</v>
      </c>
      <c r="V98" s="470">
        <f t="shared" ca="1" si="122"/>
        <v>0</v>
      </c>
      <c r="W98" s="470">
        <f t="shared" ca="1" si="122"/>
        <v>0</v>
      </c>
      <c r="X98" s="470">
        <f t="shared" ca="1" si="122"/>
        <v>0</v>
      </c>
      <c r="Y98" s="470">
        <f t="shared" ca="1" si="122"/>
        <v>0</v>
      </c>
      <c r="Z98" s="470">
        <f t="shared" ca="1" si="122"/>
        <v>0</v>
      </c>
      <c r="AA98" s="470">
        <f t="shared" ca="1" si="122"/>
        <v>0</v>
      </c>
      <c r="AB98" s="470">
        <f t="shared" ca="1" si="122"/>
        <v>0</v>
      </c>
      <c r="AC98" s="470">
        <f t="shared" ca="1" si="122"/>
        <v>0</v>
      </c>
      <c r="AD98" s="470">
        <f t="shared" ca="1" si="122"/>
        <v>0</v>
      </c>
      <c r="AE98" s="470">
        <f t="shared" ca="1" si="122"/>
        <v>0</v>
      </c>
      <c r="AF98" s="470">
        <f t="shared" ca="1" si="122"/>
        <v>0</v>
      </c>
      <c r="AG98" s="470">
        <f t="shared" ca="1" si="122"/>
        <v>0</v>
      </c>
      <c r="AH98" s="470">
        <f t="shared" ca="1" si="122"/>
        <v>0</v>
      </c>
      <c r="AI98" s="470">
        <f t="shared" ca="1" si="122"/>
        <v>0</v>
      </c>
      <c r="AJ98" s="470">
        <f t="shared" ca="1" si="122"/>
        <v>0</v>
      </c>
      <c r="AK98" s="470">
        <f t="shared" ref="AK98:BP98" ca="1" si="123">IF($C98=AK$6,1,0)+OFFSET(AJ98,0,-MIN(AK$64-1,$D$87-1))*AK80</f>
        <v>0</v>
      </c>
      <c r="AL98" s="470">
        <f t="shared" ca="1" si="123"/>
        <v>0</v>
      </c>
      <c r="AM98" s="470">
        <f t="shared" ca="1" si="123"/>
        <v>0</v>
      </c>
      <c r="AN98" s="470">
        <f t="shared" ca="1" si="123"/>
        <v>0</v>
      </c>
      <c r="AO98" s="470">
        <f t="shared" ca="1" si="123"/>
        <v>0</v>
      </c>
      <c r="AP98" s="470">
        <f t="shared" ca="1" si="123"/>
        <v>0</v>
      </c>
      <c r="AQ98" s="470">
        <f t="shared" ca="1" si="123"/>
        <v>0</v>
      </c>
      <c r="AR98" s="470">
        <f t="shared" ca="1" si="123"/>
        <v>0</v>
      </c>
      <c r="AS98" s="470">
        <f t="shared" ca="1" si="123"/>
        <v>0</v>
      </c>
      <c r="AT98" s="470">
        <f t="shared" ca="1" si="123"/>
        <v>0</v>
      </c>
      <c r="AU98" s="470">
        <f t="shared" ca="1" si="123"/>
        <v>0</v>
      </c>
      <c r="AV98" s="470">
        <f t="shared" ca="1" si="123"/>
        <v>0</v>
      </c>
      <c r="AW98" s="470">
        <f t="shared" ca="1" si="123"/>
        <v>0</v>
      </c>
      <c r="AX98" s="470">
        <f t="shared" ca="1" si="123"/>
        <v>0</v>
      </c>
      <c r="AY98" s="470">
        <f t="shared" ca="1" si="123"/>
        <v>0</v>
      </c>
      <c r="AZ98" s="470">
        <f t="shared" ca="1" si="123"/>
        <v>0</v>
      </c>
      <c r="BA98" s="470">
        <f t="shared" ca="1" si="123"/>
        <v>0</v>
      </c>
      <c r="BB98" s="470">
        <f t="shared" ca="1" si="123"/>
        <v>0</v>
      </c>
      <c r="BC98" s="470">
        <f t="shared" ca="1" si="123"/>
        <v>0</v>
      </c>
      <c r="BD98" s="470">
        <f t="shared" ca="1" si="123"/>
        <v>0</v>
      </c>
      <c r="BE98" s="470">
        <f t="shared" ca="1" si="123"/>
        <v>0</v>
      </c>
      <c r="BF98" s="470">
        <f t="shared" ca="1" si="123"/>
        <v>0</v>
      </c>
      <c r="BG98" s="470">
        <f t="shared" ca="1" si="123"/>
        <v>0</v>
      </c>
      <c r="BH98" s="470">
        <f t="shared" ca="1" si="123"/>
        <v>0</v>
      </c>
      <c r="BI98" s="470">
        <f t="shared" ca="1" si="123"/>
        <v>0</v>
      </c>
      <c r="BJ98" s="470">
        <f t="shared" ca="1" si="123"/>
        <v>0</v>
      </c>
      <c r="BK98" s="470">
        <f t="shared" ca="1" si="123"/>
        <v>0</v>
      </c>
      <c r="BL98" s="470">
        <f t="shared" ca="1" si="123"/>
        <v>0</v>
      </c>
      <c r="BM98" s="470">
        <f t="shared" ca="1" si="123"/>
        <v>0</v>
      </c>
      <c r="BN98" s="470">
        <f t="shared" ca="1" si="123"/>
        <v>0</v>
      </c>
      <c r="BO98" s="470">
        <f t="shared" ca="1" si="123"/>
        <v>0</v>
      </c>
      <c r="BP98" s="470">
        <f t="shared" ca="1" si="123"/>
        <v>0</v>
      </c>
      <c r="BQ98" s="470">
        <f t="shared" ref="BQ98:CV98" ca="1" si="124">IF($C98=BQ$6,1,0)+OFFSET(BP98,0,-MIN(BQ$64-1,$D$87-1))*BQ80</f>
        <v>0</v>
      </c>
      <c r="BR98" s="470">
        <f t="shared" ca="1" si="124"/>
        <v>0</v>
      </c>
      <c r="BS98" s="470">
        <f t="shared" ca="1" si="124"/>
        <v>0</v>
      </c>
      <c r="BT98" s="470">
        <f t="shared" ca="1" si="124"/>
        <v>0</v>
      </c>
      <c r="BU98" s="470">
        <f t="shared" ca="1" si="124"/>
        <v>0</v>
      </c>
      <c r="BV98" s="470">
        <f t="shared" ca="1" si="124"/>
        <v>0</v>
      </c>
      <c r="BW98" s="470">
        <f t="shared" ca="1" si="124"/>
        <v>0</v>
      </c>
      <c r="BX98" s="470">
        <f t="shared" ca="1" si="124"/>
        <v>0</v>
      </c>
      <c r="BY98" s="470">
        <f t="shared" ca="1" si="124"/>
        <v>0</v>
      </c>
      <c r="BZ98" s="470">
        <f t="shared" ca="1" si="124"/>
        <v>0</v>
      </c>
      <c r="CA98" s="470">
        <f t="shared" ca="1" si="124"/>
        <v>0</v>
      </c>
      <c r="CB98" s="470">
        <f t="shared" ca="1" si="124"/>
        <v>0</v>
      </c>
      <c r="CC98" s="470">
        <f t="shared" ca="1" si="124"/>
        <v>0</v>
      </c>
      <c r="CD98" s="470">
        <f t="shared" ca="1" si="124"/>
        <v>0</v>
      </c>
      <c r="CE98" s="470">
        <f t="shared" ca="1" si="124"/>
        <v>0</v>
      </c>
      <c r="CF98" s="470">
        <f t="shared" ca="1" si="124"/>
        <v>0</v>
      </c>
      <c r="CG98" s="470">
        <f t="shared" ca="1" si="124"/>
        <v>0</v>
      </c>
      <c r="CH98" s="470">
        <f t="shared" ca="1" si="124"/>
        <v>0</v>
      </c>
      <c r="CI98" s="470">
        <f t="shared" ca="1" si="124"/>
        <v>0</v>
      </c>
      <c r="CJ98" s="470">
        <f t="shared" ca="1" si="124"/>
        <v>0</v>
      </c>
      <c r="CK98" s="470">
        <f t="shared" ca="1" si="124"/>
        <v>0</v>
      </c>
      <c r="CL98" s="470">
        <f t="shared" ca="1" si="124"/>
        <v>0</v>
      </c>
      <c r="CM98" s="470">
        <f t="shared" ca="1" si="124"/>
        <v>0</v>
      </c>
      <c r="CN98" s="470">
        <f t="shared" ca="1" si="124"/>
        <v>0</v>
      </c>
      <c r="CO98" s="470">
        <f t="shared" ca="1" si="124"/>
        <v>0</v>
      </c>
      <c r="CP98" s="470">
        <f t="shared" ca="1" si="124"/>
        <v>0</v>
      </c>
      <c r="CQ98" s="470">
        <f t="shared" ca="1" si="124"/>
        <v>0</v>
      </c>
      <c r="CR98" s="470">
        <f t="shared" ca="1" si="124"/>
        <v>0</v>
      </c>
      <c r="CS98" s="470">
        <f t="shared" ca="1" si="124"/>
        <v>0</v>
      </c>
      <c r="CT98" s="470">
        <f t="shared" ca="1" si="124"/>
        <v>0</v>
      </c>
      <c r="CU98" s="470">
        <f t="shared" ca="1" si="124"/>
        <v>0</v>
      </c>
      <c r="CV98" s="470">
        <f t="shared" ca="1" si="124"/>
        <v>0</v>
      </c>
      <c r="CW98" s="470">
        <f t="shared" ref="CW98:EB98" ca="1" si="125">IF($C98=CW$6,1,0)+OFFSET(CV98,0,-MIN(CW$64-1,$D$87-1))*CW80</f>
        <v>0</v>
      </c>
      <c r="CX98" s="470">
        <f t="shared" ca="1" si="125"/>
        <v>0</v>
      </c>
      <c r="CY98" s="470">
        <f t="shared" ca="1" si="125"/>
        <v>0</v>
      </c>
      <c r="CZ98" s="470">
        <f t="shared" ca="1" si="125"/>
        <v>0</v>
      </c>
      <c r="DA98" s="470">
        <f t="shared" ca="1" si="125"/>
        <v>0</v>
      </c>
      <c r="DB98" s="470">
        <f t="shared" ca="1" si="125"/>
        <v>0</v>
      </c>
      <c r="DC98" s="470">
        <f t="shared" ca="1" si="125"/>
        <v>0</v>
      </c>
      <c r="DD98" s="470">
        <f t="shared" ca="1" si="125"/>
        <v>0</v>
      </c>
      <c r="DE98" s="470">
        <f t="shared" ca="1" si="125"/>
        <v>0</v>
      </c>
      <c r="DF98" s="470">
        <f t="shared" ca="1" si="125"/>
        <v>0</v>
      </c>
      <c r="DG98" s="470">
        <f t="shared" ca="1" si="125"/>
        <v>0</v>
      </c>
      <c r="DH98" s="470">
        <f t="shared" ca="1" si="125"/>
        <v>0</v>
      </c>
      <c r="DI98" s="470">
        <f t="shared" ca="1" si="125"/>
        <v>0</v>
      </c>
      <c r="DJ98" s="470">
        <f t="shared" ca="1" si="125"/>
        <v>0</v>
      </c>
      <c r="DK98" s="470">
        <f t="shared" ca="1" si="125"/>
        <v>0</v>
      </c>
      <c r="DL98" s="470">
        <f t="shared" ca="1" si="125"/>
        <v>0</v>
      </c>
      <c r="DM98" s="470">
        <f t="shared" ca="1" si="125"/>
        <v>0</v>
      </c>
      <c r="DN98" s="470">
        <f t="shared" ca="1" si="125"/>
        <v>0</v>
      </c>
      <c r="DO98" s="470">
        <f t="shared" ca="1" si="125"/>
        <v>0</v>
      </c>
      <c r="DP98" s="470">
        <f t="shared" ca="1" si="125"/>
        <v>0</v>
      </c>
      <c r="DQ98" s="470">
        <f t="shared" ca="1" si="125"/>
        <v>0</v>
      </c>
      <c r="DR98" s="470">
        <f t="shared" ca="1" si="125"/>
        <v>0</v>
      </c>
      <c r="DS98" s="470">
        <f t="shared" ca="1" si="125"/>
        <v>0</v>
      </c>
      <c r="DT98" s="470">
        <f t="shared" ca="1" si="125"/>
        <v>0</v>
      </c>
      <c r="DU98" s="470">
        <f t="shared" ca="1" si="125"/>
        <v>0</v>
      </c>
      <c r="DV98" s="470">
        <f t="shared" ca="1" si="125"/>
        <v>0</v>
      </c>
      <c r="DW98" s="470">
        <f t="shared" ca="1" si="125"/>
        <v>0</v>
      </c>
      <c r="DX98" s="470">
        <f t="shared" ca="1" si="125"/>
        <v>0</v>
      </c>
      <c r="DY98" s="470">
        <f t="shared" ca="1" si="125"/>
        <v>0</v>
      </c>
      <c r="DZ98" s="470">
        <f t="shared" ca="1" si="125"/>
        <v>0</v>
      </c>
      <c r="EA98" s="470">
        <f t="shared" ca="1" si="125"/>
        <v>0</v>
      </c>
      <c r="EB98" s="470">
        <f t="shared" ca="1" si="125"/>
        <v>0</v>
      </c>
      <c r="EC98" s="470">
        <f t="shared" ref="EC98:ES98" ca="1" si="126">IF($C98=EC$6,1,0)+OFFSET(EB98,0,-MIN(EC$64-1,$D$87-1))*EC80</f>
        <v>0</v>
      </c>
      <c r="ED98" s="470">
        <f t="shared" ca="1" si="126"/>
        <v>0</v>
      </c>
      <c r="EE98" s="470">
        <f t="shared" ca="1" si="126"/>
        <v>0</v>
      </c>
      <c r="EF98" s="470">
        <f t="shared" ca="1" si="126"/>
        <v>0</v>
      </c>
      <c r="EG98" s="470">
        <f t="shared" ca="1" si="126"/>
        <v>0</v>
      </c>
      <c r="EH98" s="470">
        <f t="shared" ca="1" si="126"/>
        <v>0</v>
      </c>
      <c r="EI98" s="470">
        <f t="shared" ca="1" si="126"/>
        <v>0</v>
      </c>
      <c r="EJ98" s="470">
        <f t="shared" ca="1" si="126"/>
        <v>0</v>
      </c>
      <c r="EK98" s="470">
        <f t="shared" ca="1" si="126"/>
        <v>0</v>
      </c>
      <c r="EL98" s="470">
        <f t="shared" ca="1" si="126"/>
        <v>0</v>
      </c>
      <c r="EM98" s="470">
        <f t="shared" ca="1" si="126"/>
        <v>0</v>
      </c>
      <c r="EN98" s="470">
        <f t="shared" ca="1" si="126"/>
        <v>0</v>
      </c>
      <c r="EO98" s="470">
        <f t="shared" ca="1" si="126"/>
        <v>0</v>
      </c>
      <c r="EP98" s="470">
        <f t="shared" ca="1" si="126"/>
        <v>0</v>
      </c>
      <c r="EQ98" s="470">
        <f t="shared" ca="1" si="126"/>
        <v>0</v>
      </c>
      <c r="ER98" s="470">
        <f t="shared" ca="1" si="126"/>
        <v>0</v>
      </c>
      <c r="ES98" s="470">
        <f t="shared" ca="1" si="126"/>
        <v>0</v>
      </c>
    </row>
    <row r="99" spans="1:256" outlineLevel="1">
      <c r="A99" s="1527"/>
      <c r="B99" s="331" t="s">
        <v>570</v>
      </c>
      <c r="C99" s="472">
        <f t="shared" ca="1" si="86"/>
        <v>61301</v>
      </c>
      <c r="D99" s="183"/>
      <c r="E99" s="470">
        <f t="shared" ref="E99:AJ99" ca="1" si="127">IF($C99=E$6,1,0)+OFFSET(D99,0,-MIN(E$64-1,$D$87-1))*E81</f>
        <v>0</v>
      </c>
      <c r="F99" s="470">
        <f t="shared" ca="1" si="127"/>
        <v>0</v>
      </c>
      <c r="G99" s="470">
        <f t="shared" ca="1" si="127"/>
        <v>0</v>
      </c>
      <c r="H99" s="470">
        <f t="shared" ca="1" si="127"/>
        <v>0</v>
      </c>
      <c r="I99" s="470">
        <f t="shared" ca="1" si="127"/>
        <v>0</v>
      </c>
      <c r="J99" s="470">
        <f t="shared" ca="1" si="127"/>
        <v>0</v>
      </c>
      <c r="K99" s="470">
        <f t="shared" ca="1" si="127"/>
        <v>0</v>
      </c>
      <c r="L99" s="470">
        <f t="shared" ca="1" si="127"/>
        <v>0</v>
      </c>
      <c r="M99" s="470">
        <f t="shared" ca="1" si="127"/>
        <v>0</v>
      </c>
      <c r="N99" s="470">
        <f t="shared" ca="1" si="127"/>
        <v>0</v>
      </c>
      <c r="O99" s="470">
        <f t="shared" ca="1" si="127"/>
        <v>0</v>
      </c>
      <c r="P99" s="470">
        <f t="shared" ca="1" si="127"/>
        <v>0</v>
      </c>
      <c r="Q99" s="470">
        <f t="shared" ca="1" si="127"/>
        <v>0</v>
      </c>
      <c r="R99" s="470">
        <f t="shared" ca="1" si="127"/>
        <v>0</v>
      </c>
      <c r="S99" s="470">
        <f t="shared" ca="1" si="127"/>
        <v>0</v>
      </c>
      <c r="T99" s="470">
        <f t="shared" ca="1" si="127"/>
        <v>0</v>
      </c>
      <c r="U99" s="470">
        <f t="shared" ca="1" si="127"/>
        <v>0</v>
      </c>
      <c r="V99" s="470">
        <f t="shared" ca="1" si="127"/>
        <v>0</v>
      </c>
      <c r="W99" s="470">
        <f t="shared" ca="1" si="127"/>
        <v>0</v>
      </c>
      <c r="X99" s="470">
        <f t="shared" ca="1" si="127"/>
        <v>0</v>
      </c>
      <c r="Y99" s="470">
        <f t="shared" ca="1" si="127"/>
        <v>0</v>
      </c>
      <c r="Z99" s="470">
        <f t="shared" ca="1" si="127"/>
        <v>0</v>
      </c>
      <c r="AA99" s="470">
        <f t="shared" ca="1" si="127"/>
        <v>0</v>
      </c>
      <c r="AB99" s="470">
        <f t="shared" ca="1" si="127"/>
        <v>0</v>
      </c>
      <c r="AC99" s="470">
        <f t="shared" ca="1" si="127"/>
        <v>0</v>
      </c>
      <c r="AD99" s="470">
        <f t="shared" ca="1" si="127"/>
        <v>0</v>
      </c>
      <c r="AE99" s="470">
        <f t="shared" ca="1" si="127"/>
        <v>0</v>
      </c>
      <c r="AF99" s="470">
        <f t="shared" ca="1" si="127"/>
        <v>0</v>
      </c>
      <c r="AG99" s="470">
        <f t="shared" ca="1" si="127"/>
        <v>0</v>
      </c>
      <c r="AH99" s="470">
        <f t="shared" ca="1" si="127"/>
        <v>0</v>
      </c>
      <c r="AI99" s="470">
        <f t="shared" ca="1" si="127"/>
        <v>0</v>
      </c>
      <c r="AJ99" s="470">
        <f t="shared" ca="1" si="127"/>
        <v>0</v>
      </c>
      <c r="AK99" s="470">
        <f t="shared" ref="AK99:BP99" ca="1" si="128">IF($C99=AK$6,1,0)+OFFSET(AJ99,0,-MIN(AK$64-1,$D$87-1))*AK81</f>
        <v>0</v>
      </c>
      <c r="AL99" s="470">
        <f t="shared" ca="1" si="128"/>
        <v>0</v>
      </c>
      <c r="AM99" s="470">
        <f t="shared" ca="1" si="128"/>
        <v>0</v>
      </c>
      <c r="AN99" s="470">
        <f t="shared" ca="1" si="128"/>
        <v>0</v>
      </c>
      <c r="AO99" s="470">
        <f t="shared" ca="1" si="128"/>
        <v>0</v>
      </c>
      <c r="AP99" s="470">
        <f t="shared" ca="1" si="128"/>
        <v>0</v>
      </c>
      <c r="AQ99" s="470">
        <f t="shared" ca="1" si="128"/>
        <v>0</v>
      </c>
      <c r="AR99" s="470">
        <f t="shared" ca="1" si="128"/>
        <v>0</v>
      </c>
      <c r="AS99" s="470">
        <f t="shared" ca="1" si="128"/>
        <v>0</v>
      </c>
      <c r="AT99" s="470">
        <f t="shared" ca="1" si="128"/>
        <v>0</v>
      </c>
      <c r="AU99" s="470">
        <f t="shared" ca="1" si="128"/>
        <v>0</v>
      </c>
      <c r="AV99" s="470">
        <f t="shared" ca="1" si="128"/>
        <v>0</v>
      </c>
      <c r="AW99" s="470">
        <f t="shared" ca="1" si="128"/>
        <v>0</v>
      </c>
      <c r="AX99" s="470">
        <f t="shared" ca="1" si="128"/>
        <v>0</v>
      </c>
      <c r="AY99" s="470">
        <f t="shared" ca="1" si="128"/>
        <v>0</v>
      </c>
      <c r="AZ99" s="470">
        <f t="shared" ca="1" si="128"/>
        <v>0</v>
      </c>
      <c r="BA99" s="470">
        <f t="shared" ca="1" si="128"/>
        <v>0</v>
      </c>
      <c r="BB99" s="470">
        <f t="shared" ca="1" si="128"/>
        <v>0</v>
      </c>
      <c r="BC99" s="470">
        <f t="shared" ca="1" si="128"/>
        <v>0</v>
      </c>
      <c r="BD99" s="470">
        <f t="shared" ca="1" si="128"/>
        <v>0</v>
      </c>
      <c r="BE99" s="470">
        <f t="shared" ca="1" si="128"/>
        <v>0</v>
      </c>
      <c r="BF99" s="470">
        <f t="shared" ca="1" si="128"/>
        <v>0</v>
      </c>
      <c r="BG99" s="470">
        <f t="shared" ca="1" si="128"/>
        <v>0</v>
      </c>
      <c r="BH99" s="470">
        <f t="shared" ca="1" si="128"/>
        <v>0</v>
      </c>
      <c r="BI99" s="470">
        <f t="shared" ca="1" si="128"/>
        <v>0</v>
      </c>
      <c r="BJ99" s="470">
        <f t="shared" ca="1" si="128"/>
        <v>0</v>
      </c>
      <c r="BK99" s="470">
        <f t="shared" ca="1" si="128"/>
        <v>0</v>
      </c>
      <c r="BL99" s="470">
        <f t="shared" ca="1" si="128"/>
        <v>0</v>
      </c>
      <c r="BM99" s="470">
        <f t="shared" ca="1" si="128"/>
        <v>0</v>
      </c>
      <c r="BN99" s="470">
        <f t="shared" ca="1" si="128"/>
        <v>0</v>
      </c>
      <c r="BO99" s="470">
        <f t="shared" ca="1" si="128"/>
        <v>0</v>
      </c>
      <c r="BP99" s="470">
        <f t="shared" ca="1" si="128"/>
        <v>0</v>
      </c>
      <c r="BQ99" s="470">
        <f t="shared" ref="BQ99:CV99" ca="1" si="129">IF($C99=BQ$6,1,0)+OFFSET(BP99,0,-MIN(BQ$64-1,$D$87-1))*BQ81</f>
        <v>0</v>
      </c>
      <c r="BR99" s="470">
        <f t="shared" ca="1" si="129"/>
        <v>0</v>
      </c>
      <c r="BS99" s="470">
        <f t="shared" ca="1" si="129"/>
        <v>0</v>
      </c>
      <c r="BT99" s="470">
        <f t="shared" ca="1" si="129"/>
        <v>0</v>
      </c>
      <c r="BU99" s="470">
        <f t="shared" ca="1" si="129"/>
        <v>0</v>
      </c>
      <c r="BV99" s="470">
        <f t="shared" ca="1" si="129"/>
        <v>0</v>
      </c>
      <c r="BW99" s="470">
        <f t="shared" ca="1" si="129"/>
        <v>0</v>
      </c>
      <c r="BX99" s="470">
        <f t="shared" ca="1" si="129"/>
        <v>0</v>
      </c>
      <c r="BY99" s="470">
        <f t="shared" ca="1" si="129"/>
        <v>0</v>
      </c>
      <c r="BZ99" s="470">
        <f t="shared" ca="1" si="129"/>
        <v>0</v>
      </c>
      <c r="CA99" s="470">
        <f t="shared" ca="1" si="129"/>
        <v>0</v>
      </c>
      <c r="CB99" s="470">
        <f t="shared" ca="1" si="129"/>
        <v>0</v>
      </c>
      <c r="CC99" s="470">
        <f t="shared" ca="1" si="129"/>
        <v>0</v>
      </c>
      <c r="CD99" s="470">
        <f t="shared" ca="1" si="129"/>
        <v>0</v>
      </c>
      <c r="CE99" s="470">
        <f t="shared" ca="1" si="129"/>
        <v>0</v>
      </c>
      <c r="CF99" s="470">
        <f t="shared" ca="1" si="129"/>
        <v>0</v>
      </c>
      <c r="CG99" s="470">
        <f t="shared" ca="1" si="129"/>
        <v>0</v>
      </c>
      <c r="CH99" s="470">
        <f t="shared" ca="1" si="129"/>
        <v>0</v>
      </c>
      <c r="CI99" s="470">
        <f t="shared" ca="1" si="129"/>
        <v>0</v>
      </c>
      <c r="CJ99" s="470">
        <f t="shared" ca="1" si="129"/>
        <v>0</v>
      </c>
      <c r="CK99" s="470">
        <f t="shared" ca="1" si="129"/>
        <v>0</v>
      </c>
      <c r="CL99" s="470">
        <f t="shared" ca="1" si="129"/>
        <v>0</v>
      </c>
      <c r="CM99" s="470">
        <f t="shared" ca="1" si="129"/>
        <v>0</v>
      </c>
      <c r="CN99" s="470">
        <f t="shared" ca="1" si="129"/>
        <v>0</v>
      </c>
      <c r="CO99" s="470">
        <f t="shared" ca="1" si="129"/>
        <v>0</v>
      </c>
      <c r="CP99" s="470">
        <f t="shared" ca="1" si="129"/>
        <v>0</v>
      </c>
      <c r="CQ99" s="470">
        <f t="shared" ca="1" si="129"/>
        <v>0</v>
      </c>
      <c r="CR99" s="470">
        <f t="shared" ca="1" si="129"/>
        <v>0</v>
      </c>
      <c r="CS99" s="470">
        <f t="shared" ca="1" si="129"/>
        <v>0</v>
      </c>
      <c r="CT99" s="470">
        <f t="shared" ca="1" si="129"/>
        <v>0</v>
      </c>
      <c r="CU99" s="470">
        <f t="shared" ca="1" si="129"/>
        <v>0</v>
      </c>
      <c r="CV99" s="470">
        <f t="shared" ca="1" si="129"/>
        <v>0</v>
      </c>
      <c r="CW99" s="470">
        <f t="shared" ref="CW99:EB99" ca="1" si="130">IF($C99=CW$6,1,0)+OFFSET(CV99,0,-MIN(CW$64-1,$D$87-1))*CW81</f>
        <v>0</v>
      </c>
      <c r="CX99" s="470">
        <f t="shared" ca="1" si="130"/>
        <v>0</v>
      </c>
      <c r="CY99" s="470">
        <f t="shared" ca="1" si="130"/>
        <v>0</v>
      </c>
      <c r="CZ99" s="470">
        <f t="shared" ca="1" si="130"/>
        <v>0</v>
      </c>
      <c r="DA99" s="470">
        <f t="shared" ca="1" si="130"/>
        <v>0</v>
      </c>
      <c r="DB99" s="470">
        <f t="shared" ca="1" si="130"/>
        <v>0</v>
      </c>
      <c r="DC99" s="470">
        <f t="shared" ca="1" si="130"/>
        <v>0</v>
      </c>
      <c r="DD99" s="470">
        <f t="shared" ca="1" si="130"/>
        <v>0</v>
      </c>
      <c r="DE99" s="470">
        <f t="shared" ca="1" si="130"/>
        <v>0</v>
      </c>
      <c r="DF99" s="470">
        <f t="shared" ca="1" si="130"/>
        <v>0</v>
      </c>
      <c r="DG99" s="470">
        <f t="shared" ca="1" si="130"/>
        <v>0</v>
      </c>
      <c r="DH99" s="470">
        <f t="shared" ca="1" si="130"/>
        <v>0</v>
      </c>
      <c r="DI99" s="470">
        <f t="shared" ca="1" si="130"/>
        <v>0</v>
      </c>
      <c r="DJ99" s="470">
        <f t="shared" ca="1" si="130"/>
        <v>0</v>
      </c>
      <c r="DK99" s="470">
        <f t="shared" ca="1" si="130"/>
        <v>0</v>
      </c>
      <c r="DL99" s="470">
        <f t="shared" ca="1" si="130"/>
        <v>0</v>
      </c>
      <c r="DM99" s="470">
        <f t="shared" ca="1" si="130"/>
        <v>0</v>
      </c>
      <c r="DN99" s="470">
        <f t="shared" ca="1" si="130"/>
        <v>0</v>
      </c>
      <c r="DO99" s="470">
        <f t="shared" ca="1" si="130"/>
        <v>0</v>
      </c>
      <c r="DP99" s="470">
        <f t="shared" ca="1" si="130"/>
        <v>0</v>
      </c>
      <c r="DQ99" s="470">
        <f t="shared" ca="1" si="130"/>
        <v>0</v>
      </c>
      <c r="DR99" s="470">
        <f t="shared" ca="1" si="130"/>
        <v>0</v>
      </c>
      <c r="DS99" s="470">
        <f t="shared" ca="1" si="130"/>
        <v>0</v>
      </c>
      <c r="DT99" s="470">
        <f t="shared" ca="1" si="130"/>
        <v>0</v>
      </c>
      <c r="DU99" s="470">
        <f t="shared" ca="1" si="130"/>
        <v>0</v>
      </c>
      <c r="DV99" s="470">
        <f t="shared" ca="1" si="130"/>
        <v>0</v>
      </c>
      <c r="DW99" s="470">
        <f t="shared" ca="1" si="130"/>
        <v>0</v>
      </c>
      <c r="DX99" s="470">
        <f t="shared" ca="1" si="130"/>
        <v>0</v>
      </c>
      <c r="DY99" s="470">
        <f t="shared" ca="1" si="130"/>
        <v>0</v>
      </c>
      <c r="DZ99" s="470">
        <f t="shared" ca="1" si="130"/>
        <v>0</v>
      </c>
      <c r="EA99" s="470">
        <f t="shared" ca="1" si="130"/>
        <v>0</v>
      </c>
      <c r="EB99" s="470">
        <f t="shared" ca="1" si="130"/>
        <v>0</v>
      </c>
      <c r="EC99" s="470">
        <f t="shared" ref="EC99:ES99" ca="1" si="131">IF($C99=EC$6,1,0)+OFFSET(EB99,0,-MIN(EC$64-1,$D$87-1))*EC81</f>
        <v>0</v>
      </c>
      <c r="ED99" s="470">
        <f t="shared" ca="1" si="131"/>
        <v>0</v>
      </c>
      <c r="EE99" s="470">
        <f t="shared" ca="1" si="131"/>
        <v>0</v>
      </c>
      <c r="EF99" s="470">
        <f t="shared" ca="1" si="131"/>
        <v>0</v>
      </c>
      <c r="EG99" s="470">
        <f t="shared" ca="1" si="131"/>
        <v>0</v>
      </c>
      <c r="EH99" s="470">
        <f t="shared" ca="1" si="131"/>
        <v>0</v>
      </c>
      <c r="EI99" s="470">
        <f t="shared" ca="1" si="131"/>
        <v>0</v>
      </c>
      <c r="EJ99" s="470">
        <f t="shared" ca="1" si="131"/>
        <v>0</v>
      </c>
      <c r="EK99" s="470">
        <f t="shared" ca="1" si="131"/>
        <v>0</v>
      </c>
      <c r="EL99" s="470">
        <f t="shared" ca="1" si="131"/>
        <v>0</v>
      </c>
      <c r="EM99" s="470">
        <f t="shared" ca="1" si="131"/>
        <v>0</v>
      </c>
      <c r="EN99" s="470">
        <f t="shared" ca="1" si="131"/>
        <v>0</v>
      </c>
      <c r="EO99" s="470">
        <f t="shared" ca="1" si="131"/>
        <v>0</v>
      </c>
      <c r="EP99" s="470">
        <f t="shared" ca="1" si="131"/>
        <v>0</v>
      </c>
      <c r="EQ99" s="470">
        <f t="shared" ca="1" si="131"/>
        <v>0</v>
      </c>
      <c r="ER99" s="470">
        <f t="shared" ca="1" si="131"/>
        <v>0</v>
      </c>
      <c r="ES99" s="470">
        <f t="shared" ca="1" si="131"/>
        <v>0</v>
      </c>
    </row>
    <row r="100" spans="1:256" ht="14.4" outlineLevel="1" thickBot="1">
      <c r="A100" s="1527"/>
      <c r="B100" s="477" t="s">
        <v>571</v>
      </c>
      <c r="C100" s="478"/>
      <c r="D100" s="479"/>
      <c r="E100" s="480">
        <f t="shared" ref="E100:BP100" ca="1" si="132">SUM(E90:E99)</f>
        <v>0</v>
      </c>
      <c r="F100" s="480">
        <f t="shared" ca="1" si="132"/>
        <v>1</v>
      </c>
      <c r="G100" s="480">
        <f t="shared" ca="1" si="132"/>
        <v>0</v>
      </c>
      <c r="H100" s="480">
        <f t="shared" ca="1" si="132"/>
        <v>0</v>
      </c>
      <c r="I100" s="480">
        <f t="shared" ca="1" si="132"/>
        <v>0</v>
      </c>
      <c r="J100" s="480">
        <f t="shared" ca="1" si="132"/>
        <v>0</v>
      </c>
      <c r="K100" s="480">
        <f t="shared" ca="1" si="132"/>
        <v>0</v>
      </c>
      <c r="L100" s="480">
        <f t="shared" ca="1" si="132"/>
        <v>0</v>
      </c>
      <c r="M100" s="480">
        <f t="shared" ca="1" si="132"/>
        <v>0</v>
      </c>
      <c r="N100" s="480">
        <f t="shared" ca="1" si="132"/>
        <v>0</v>
      </c>
      <c r="O100" s="480">
        <f t="shared" ca="1" si="132"/>
        <v>0</v>
      </c>
      <c r="P100" s="480">
        <f t="shared" ca="1" si="132"/>
        <v>0</v>
      </c>
      <c r="Q100" s="480">
        <f t="shared" ca="1" si="132"/>
        <v>0</v>
      </c>
      <c r="R100" s="480">
        <f t="shared" ca="1" si="132"/>
        <v>1</v>
      </c>
      <c r="S100" s="480">
        <f t="shared" ca="1" si="132"/>
        <v>0</v>
      </c>
      <c r="T100" s="480">
        <f t="shared" ca="1" si="132"/>
        <v>0</v>
      </c>
      <c r="U100" s="480">
        <f t="shared" ca="1" si="132"/>
        <v>0</v>
      </c>
      <c r="V100" s="480">
        <f t="shared" ca="1" si="132"/>
        <v>0</v>
      </c>
      <c r="W100" s="480">
        <f t="shared" ca="1" si="132"/>
        <v>0</v>
      </c>
      <c r="X100" s="480">
        <f t="shared" ca="1" si="132"/>
        <v>0</v>
      </c>
      <c r="Y100" s="480">
        <f t="shared" ca="1" si="132"/>
        <v>0</v>
      </c>
      <c r="Z100" s="480">
        <f t="shared" ca="1" si="132"/>
        <v>0</v>
      </c>
      <c r="AA100" s="480">
        <f t="shared" ca="1" si="132"/>
        <v>0</v>
      </c>
      <c r="AB100" s="480">
        <f t="shared" ca="1" si="132"/>
        <v>0</v>
      </c>
      <c r="AC100" s="480">
        <f t="shared" ca="1" si="132"/>
        <v>0</v>
      </c>
      <c r="AD100" s="480">
        <f t="shared" ca="1" si="132"/>
        <v>1</v>
      </c>
      <c r="AE100" s="480">
        <f t="shared" ca="1" si="132"/>
        <v>0</v>
      </c>
      <c r="AF100" s="480">
        <f t="shared" ca="1" si="132"/>
        <v>0</v>
      </c>
      <c r="AG100" s="480">
        <f t="shared" ca="1" si="132"/>
        <v>0</v>
      </c>
      <c r="AH100" s="480">
        <f t="shared" ca="1" si="132"/>
        <v>0</v>
      </c>
      <c r="AI100" s="480">
        <f t="shared" ca="1" si="132"/>
        <v>0</v>
      </c>
      <c r="AJ100" s="480">
        <f t="shared" ca="1" si="132"/>
        <v>0</v>
      </c>
      <c r="AK100" s="480">
        <f t="shared" ca="1" si="132"/>
        <v>0</v>
      </c>
      <c r="AL100" s="480">
        <f t="shared" ca="1" si="132"/>
        <v>0</v>
      </c>
      <c r="AM100" s="480">
        <f t="shared" ca="1" si="132"/>
        <v>0</v>
      </c>
      <c r="AN100" s="480">
        <f t="shared" ca="1" si="132"/>
        <v>0</v>
      </c>
      <c r="AO100" s="480">
        <f t="shared" ca="1" si="132"/>
        <v>0</v>
      </c>
      <c r="AP100" s="480">
        <f t="shared" ca="1" si="132"/>
        <v>1</v>
      </c>
      <c r="AQ100" s="480">
        <f t="shared" ca="1" si="132"/>
        <v>0</v>
      </c>
      <c r="AR100" s="480">
        <f t="shared" ca="1" si="132"/>
        <v>0</v>
      </c>
      <c r="AS100" s="480">
        <f t="shared" ca="1" si="132"/>
        <v>0</v>
      </c>
      <c r="AT100" s="480">
        <f t="shared" ca="1" si="132"/>
        <v>0</v>
      </c>
      <c r="AU100" s="480">
        <f t="shared" ca="1" si="132"/>
        <v>0</v>
      </c>
      <c r="AV100" s="480">
        <f t="shared" ca="1" si="132"/>
        <v>0</v>
      </c>
      <c r="AW100" s="480">
        <f t="shared" ca="1" si="132"/>
        <v>0</v>
      </c>
      <c r="AX100" s="480">
        <f t="shared" ca="1" si="132"/>
        <v>0</v>
      </c>
      <c r="AY100" s="480">
        <f t="shared" ca="1" si="132"/>
        <v>0</v>
      </c>
      <c r="AZ100" s="480">
        <f t="shared" ca="1" si="132"/>
        <v>0</v>
      </c>
      <c r="BA100" s="480">
        <f t="shared" ca="1" si="132"/>
        <v>0</v>
      </c>
      <c r="BB100" s="480">
        <f t="shared" ca="1" si="132"/>
        <v>0</v>
      </c>
      <c r="BC100" s="480">
        <f t="shared" ca="1" si="132"/>
        <v>0</v>
      </c>
      <c r="BD100" s="480">
        <f t="shared" ca="1" si="132"/>
        <v>1</v>
      </c>
      <c r="BE100" s="480">
        <f t="shared" ca="1" si="132"/>
        <v>0</v>
      </c>
      <c r="BF100" s="480">
        <f t="shared" ca="1" si="132"/>
        <v>0</v>
      </c>
      <c r="BG100" s="480">
        <f t="shared" ca="1" si="132"/>
        <v>0</v>
      </c>
      <c r="BH100" s="480">
        <f t="shared" ca="1" si="132"/>
        <v>0</v>
      </c>
      <c r="BI100" s="480">
        <f t="shared" ca="1" si="132"/>
        <v>0</v>
      </c>
      <c r="BJ100" s="480">
        <f t="shared" ca="1" si="132"/>
        <v>0</v>
      </c>
      <c r="BK100" s="480">
        <f t="shared" ca="1" si="132"/>
        <v>0</v>
      </c>
      <c r="BL100" s="480">
        <f t="shared" ca="1" si="132"/>
        <v>0</v>
      </c>
      <c r="BM100" s="480">
        <f t="shared" ca="1" si="132"/>
        <v>0</v>
      </c>
      <c r="BN100" s="480">
        <f t="shared" ca="1" si="132"/>
        <v>0</v>
      </c>
      <c r="BO100" s="480">
        <f t="shared" ca="1" si="132"/>
        <v>0</v>
      </c>
      <c r="BP100" s="480">
        <f t="shared" ca="1" si="132"/>
        <v>1</v>
      </c>
      <c r="BQ100" s="480">
        <f t="shared" ref="BQ100:EB100" ca="1" si="133">SUM(BQ90:BQ99)</f>
        <v>0</v>
      </c>
      <c r="BR100" s="480">
        <f t="shared" ca="1" si="133"/>
        <v>0</v>
      </c>
      <c r="BS100" s="480">
        <f t="shared" ca="1" si="133"/>
        <v>0</v>
      </c>
      <c r="BT100" s="480">
        <f t="shared" ca="1" si="133"/>
        <v>0</v>
      </c>
      <c r="BU100" s="480">
        <f t="shared" ca="1" si="133"/>
        <v>0</v>
      </c>
      <c r="BV100" s="480">
        <f t="shared" ca="1" si="133"/>
        <v>0</v>
      </c>
      <c r="BW100" s="480">
        <f t="shared" ca="1" si="133"/>
        <v>0</v>
      </c>
      <c r="BX100" s="480">
        <f t="shared" ca="1" si="133"/>
        <v>0</v>
      </c>
      <c r="BY100" s="480">
        <f t="shared" ca="1" si="133"/>
        <v>0</v>
      </c>
      <c r="BZ100" s="480">
        <f t="shared" ca="1" si="133"/>
        <v>0</v>
      </c>
      <c r="CA100" s="480">
        <f t="shared" ca="1" si="133"/>
        <v>0</v>
      </c>
      <c r="CB100" s="480">
        <f t="shared" ca="1" si="133"/>
        <v>1</v>
      </c>
      <c r="CC100" s="480">
        <f t="shared" ca="1" si="133"/>
        <v>0</v>
      </c>
      <c r="CD100" s="480">
        <f t="shared" ca="1" si="133"/>
        <v>0</v>
      </c>
      <c r="CE100" s="480">
        <f t="shared" ca="1" si="133"/>
        <v>0</v>
      </c>
      <c r="CF100" s="480">
        <f t="shared" ca="1" si="133"/>
        <v>0</v>
      </c>
      <c r="CG100" s="480">
        <f t="shared" ca="1" si="133"/>
        <v>0</v>
      </c>
      <c r="CH100" s="480">
        <f t="shared" ca="1" si="133"/>
        <v>0</v>
      </c>
      <c r="CI100" s="480">
        <f t="shared" ca="1" si="133"/>
        <v>0</v>
      </c>
      <c r="CJ100" s="480">
        <f t="shared" ca="1" si="133"/>
        <v>0</v>
      </c>
      <c r="CK100" s="480">
        <f t="shared" ca="1" si="133"/>
        <v>0</v>
      </c>
      <c r="CL100" s="480">
        <f t="shared" ca="1" si="133"/>
        <v>0</v>
      </c>
      <c r="CM100" s="480">
        <f t="shared" ca="1" si="133"/>
        <v>0</v>
      </c>
      <c r="CN100" s="480">
        <f t="shared" ca="1" si="133"/>
        <v>1</v>
      </c>
      <c r="CO100" s="480">
        <f t="shared" ca="1" si="133"/>
        <v>0</v>
      </c>
      <c r="CP100" s="480">
        <f t="shared" ca="1" si="133"/>
        <v>0</v>
      </c>
      <c r="CQ100" s="480">
        <f t="shared" ca="1" si="133"/>
        <v>0</v>
      </c>
      <c r="CR100" s="480">
        <f t="shared" ca="1" si="133"/>
        <v>0</v>
      </c>
      <c r="CS100" s="480">
        <f t="shared" ca="1" si="133"/>
        <v>0</v>
      </c>
      <c r="CT100" s="480">
        <f t="shared" ca="1" si="133"/>
        <v>0</v>
      </c>
      <c r="CU100" s="480">
        <f t="shared" ca="1" si="133"/>
        <v>0</v>
      </c>
      <c r="CV100" s="480">
        <f t="shared" ca="1" si="133"/>
        <v>0</v>
      </c>
      <c r="CW100" s="480">
        <f t="shared" ca="1" si="133"/>
        <v>0</v>
      </c>
      <c r="CX100" s="480">
        <f t="shared" ca="1" si="133"/>
        <v>0</v>
      </c>
      <c r="CY100" s="480">
        <f t="shared" ca="1" si="133"/>
        <v>0</v>
      </c>
      <c r="CZ100" s="480">
        <f t="shared" ca="1" si="133"/>
        <v>1</v>
      </c>
      <c r="DA100" s="480">
        <f t="shared" ca="1" si="133"/>
        <v>0</v>
      </c>
      <c r="DB100" s="480">
        <f t="shared" ca="1" si="133"/>
        <v>0</v>
      </c>
      <c r="DC100" s="480">
        <f t="shared" ca="1" si="133"/>
        <v>0</v>
      </c>
      <c r="DD100" s="480">
        <f t="shared" ca="1" si="133"/>
        <v>0</v>
      </c>
      <c r="DE100" s="480">
        <f t="shared" ca="1" si="133"/>
        <v>0</v>
      </c>
      <c r="DF100" s="480">
        <f t="shared" ca="1" si="133"/>
        <v>0</v>
      </c>
      <c r="DG100" s="480">
        <f t="shared" ca="1" si="133"/>
        <v>0</v>
      </c>
      <c r="DH100" s="480">
        <f t="shared" ca="1" si="133"/>
        <v>0</v>
      </c>
      <c r="DI100" s="480">
        <f t="shared" ca="1" si="133"/>
        <v>0</v>
      </c>
      <c r="DJ100" s="480">
        <f t="shared" ca="1" si="133"/>
        <v>0</v>
      </c>
      <c r="DK100" s="480">
        <f t="shared" ca="1" si="133"/>
        <v>0</v>
      </c>
      <c r="DL100" s="480">
        <f t="shared" ca="1" si="133"/>
        <v>0</v>
      </c>
      <c r="DM100" s="480">
        <f t="shared" ca="1" si="133"/>
        <v>0</v>
      </c>
      <c r="DN100" s="480">
        <f t="shared" ca="1" si="133"/>
        <v>0</v>
      </c>
      <c r="DO100" s="480">
        <f t="shared" ca="1" si="133"/>
        <v>1</v>
      </c>
      <c r="DP100" s="480">
        <f t="shared" ca="1" si="133"/>
        <v>0</v>
      </c>
      <c r="DQ100" s="480">
        <f t="shared" ca="1" si="133"/>
        <v>0</v>
      </c>
      <c r="DR100" s="480">
        <f t="shared" ca="1" si="133"/>
        <v>0</v>
      </c>
      <c r="DS100" s="480">
        <f t="shared" ca="1" si="133"/>
        <v>0</v>
      </c>
      <c r="DT100" s="480">
        <f t="shared" ca="1" si="133"/>
        <v>0</v>
      </c>
      <c r="DU100" s="480">
        <f t="shared" ca="1" si="133"/>
        <v>0</v>
      </c>
      <c r="DV100" s="480">
        <f t="shared" ca="1" si="133"/>
        <v>0</v>
      </c>
      <c r="DW100" s="480">
        <f t="shared" ca="1" si="133"/>
        <v>0</v>
      </c>
      <c r="DX100" s="480">
        <f t="shared" ca="1" si="133"/>
        <v>0</v>
      </c>
      <c r="DY100" s="480">
        <f t="shared" ca="1" si="133"/>
        <v>0</v>
      </c>
      <c r="DZ100" s="480">
        <f t="shared" ca="1" si="133"/>
        <v>0</v>
      </c>
      <c r="EA100" s="480">
        <f t="shared" ca="1" si="133"/>
        <v>1</v>
      </c>
      <c r="EB100" s="480">
        <f t="shared" ca="1" si="133"/>
        <v>0</v>
      </c>
      <c r="EC100" s="480">
        <f t="shared" ref="EC100:ES100" ca="1" si="134">SUM(EC90:EC99)</f>
        <v>0</v>
      </c>
      <c r="ED100" s="480">
        <f t="shared" ca="1" si="134"/>
        <v>0</v>
      </c>
      <c r="EE100" s="480">
        <f t="shared" ca="1" si="134"/>
        <v>0</v>
      </c>
      <c r="EF100" s="480">
        <f t="shared" ca="1" si="134"/>
        <v>0</v>
      </c>
      <c r="EG100" s="480">
        <f t="shared" ca="1" si="134"/>
        <v>0</v>
      </c>
      <c r="EH100" s="480">
        <f t="shared" ca="1" si="134"/>
        <v>0</v>
      </c>
      <c r="EI100" s="480">
        <f t="shared" ca="1" si="134"/>
        <v>0</v>
      </c>
      <c r="EJ100" s="480">
        <f t="shared" ca="1" si="134"/>
        <v>0</v>
      </c>
      <c r="EK100" s="480">
        <f t="shared" ca="1" si="134"/>
        <v>0</v>
      </c>
      <c r="EL100" s="480">
        <f t="shared" ca="1" si="134"/>
        <v>0</v>
      </c>
      <c r="EM100" s="480">
        <f t="shared" ca="1" si="134"/>
        <v>1</v>
      </c>
      <c r="EN100" s="480">
        <f t="shared" ca="1" si="134"/>
        <v>0</v>
      </c>
      <c r="EO100" s="480">
        <f t="shared" ca="1" si="134"/>
        <v>0</v>
      </c>
      <c r="EP100" s="480">
        <f t="shared" ca="1" si="134"/>
        <v>0</v>
      </c>
      <c r="EQ100" s="480">
        <f t="shared" ca="1" si="134"/>
        <v>0</v>
      </c>
      <c r="ER100" s="480">
        <f t="shared" ca="1" si="134"/>
        <v>0</v>
      </c>
      <c r="ES100" s="480">
        <f t="shared" ca="1" si="134"/>
        <v>0</v>
      </c>
    </row>
    <row r="101" spans="1:256" ht="14.4" outlineLevel="1" thickTop="1">
      <c r="A101" s="1527"/>
      <c r="D101" s="183"/>
    </row>
    <row r="102" spans="1:256" s="319" customFormat="1" outlineLevel="1">
      <c r="A102" s="13">
        <f>MAX($A$1:A101)+1</f>
        <v>6</v>
      </c>
      <c r="B102" s="179" t="s">
        <v>572</v>
      </c>
      <c r="C102" s="180"/>
      <c r="D102" s="332"/>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H102" s="363"/>
      <c r="BI102" s="363"/>
      <c r="BJ102" s="363"/>
      <c r="BK102" s="363"/>
      <c r="BL102" s="363"/>
      <c r="BM102" s="363"/>
      <c r="BN102" s="363"/>
      <c r="BO102" s="363"/>
      <c r="BP102" s="363"/>
      <c r="BQ102" s="363"/>
      <c r="BR102" s="363"/>
      <c r="BS102" s="363"/>
      <c r="BT102" s="363"/>
      <c r="BU102" s="363"/>
      <c r="BV102" s="363"/>
      <c r="BW102" s="363"/>
      <c r="BX102" s="363"/>
      <c r="BY102" s="363"/>
      <c r="BZ102" s="363"/>
      <c r="CA102" s="363"/>
      <c r="CB102" s="363"/>
      <c r="CC102" s="363"/>
      <c r="CD102" s="363"/>
      <c r="CE102" s="363"/>
      <c r="CF102" s="363"/>
      <c r="CG102" s="363"/>
      <c r="CH102" s="363"/>
      <c r="CI102" s="363"/>
      <c r="CJ102" s="363"/>
      <c r="CK102" s="363"/>
      <c r="CL102" s="363"/>
      <c r="CM102" s="363"/>
      <c r="CN102" s="363"/>
      <c r="CO102" s="363"/>
      <c r="CP102" s="363"/>
      <c r="CQ102" s="363"/>
      <c r="CR102" s="363"/>
      <c r="CS102" s="363"/>
      <c r="CT102" s="363"/>
      <c r="CU102" s="363"/>
      <c r="CV102" s="363"/>
      <c r="CW102" s="363"/>
      <c r="CX102" s="363"/>
      <c r="CY102" s="363"/>
      <c r="CZ102" s="363"/>
      <c r="DA102" s="363"/>
      <c r="DB102" s="363"/>
      <c r="DC102" s="363"/>
      <c r="DD102" s="363"/>
      <c r="DE102" s="363"/>
      <c r="DF102" s="363"/>
      <c r="DG102" s="363"/>
      <c r="DH102" s="363"/>
      <c r="DI102" s="363"/>
      <c r="DJ102" s="363"/>
      <c r="DK102" s="363"/>
      <c r="DL102" s="363"/>
      <c r="DM102" s="363"/>
      <c r="DN102" s="363"/>
      <c r="DO102" s="363"/>
      <c r="DP102" s="363"/>
      <c r="DQ102" s="363"/>
      <c r="DR102" s="363"/>
      <c r="DS102" s="363"/>
      <c r="DT102" s="363"/>
      <c r="DU102" s="363"/>
      <c r="DV102" s="363"/>
      <c r="DW102" s="363"/>
      <c r="DX102" s="363"/>
      <c r="DY102" s="363"/>
      <c r="DZ102" s="363"/>
      <c r="EA102" s="363"/>
      <c r="EB102" s="363"/>
      <c r="EC102" s="363"/>
      <c r="ED102" s="363"/>
      <c r="EE102" s="363"/>
      <c r="EF102" s="363"/>
      <c r="EG102" s="363"/>
      <c r="EH102" s="363"/>
      <c r="EI102" s="363"/>
      <c r="EJ102" s="363"/>
      <c r="EK102" s="363"/>
      <c r="EL102" s="363"/>
      <c r="EM102" s="363"/>
      <c r="EN102" s="363"/>
      <c r="EO102" s="363"/>
      <c r="EP102" s="363"/>
      <c r="EQ102" s="363"/>
      <c r="ER102" s="363"/>
      <c r="ES102" s="36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c r="GY102" s="13"/>
      <c r="GZ102" s="13"/>
      <c r="HA102" s="13"/>
      <c r="HB102" s="13"/>
      <c r="HC102" s="13"/>
      <c r="HD102" s="13"/>
      <c r="HE102" s="13"/>
      <c r="HF102" s="13"/>
      <c r="HG102" s="13"/>
      <c r="HH102" s="13"/>
      <c r="HI102" s="13"/>
      <c r="HJ102" s="13"/>
      <c r="HK102" s="13"/>
      <c r="HL102" s="13"/>
      <c r="HM102" s="13"/>
      <c r="HN102" s="13"/>
      <c r="HO102" s="13"/>
      <c r="HP102" s="13"/>
      <c r="HQ102" s="13"/>
      <c r="HR102" s="13"/>
      <c r="HS102" s="13"/>
      <c r="HT102" s="13"/>
      <c r="HU102" s="13"/>
      <c r="HV102" s="13"/>
      <c r="HW102" s="13"/>
      <c r="HX102" s="13"/>
      <c r="HY102" s="13"/>
      <c r="HZ102" s="13"/>
      <c r="IA102" s="13"/>
      <c r="IB102" s="13"/>
      <c r="IC102" s="13"/>
      <c r="ID102" s="13"/>
      <c r="IE102" s="13"/>
      <c r="IF102" s="13"/>
      <c r="IG102" s="13"/>
      <c r="IH102" s="13"/>
      <c r="II102" s="13"/>
      <c r="IJ102" s="13"/>
      <c r="IK102" s="13"/>
      <c r="IL102" s="13"/>
      <c r="IM102" s="13"/>
      <c r="IN102" s="13"/>
      <c r="IO102" s="13"/>
      <c r="IP102" s="13"/>
      <c r="IQ102" s="13"/>
      <c r="IR102" s="13"/>
      <c r="IS102" s="13"/>
      <c r="IT102" s="13"/>
      <c r="IU102" s="13"/>
      <c r="IV102" s="13"/>
    </row>
    <row r="103" spans="1:256" outlineLevel="1">
      <c r="D103" s="183"/>
    </row>
    <row r="104" spans="1:256" outlineLevel="1">
      <c r="C104" s="184" t="s">
        <v>260</v>
      </c>
      <c r="D104" s="183"/>
    </row>
    <row r="105" spans="1:256" outlineLevel="1">
      <c r="B105" s="331" t="s">
        <v>573</v>
      </c>
      <c r="C105" s="472">
        <f t="shared" ref="C105:C114" ca="1" si="135">EOMONTH(C72,0)</f>
        <v>44408</v>
      </c>
      <c r="D105" s="183"/>
      <c r="E105" s="470">
        <f t="shared" ref="E105:N114" ca="1" si="136">IF($C105=E$6,1,0)</f>
        <v>1</v>
      </c>
      <c r="F105" s="470">
        <f t="shared" ca="1" si="136"/>
        <v>0</v>
      </c>
      <c r="G105" s="470">
        <f t="shared" ca="1" si="136"/>
        <v>0</v>
      </c>
      <c r="H105" s="470">
        <f t="shared" ca="1" si="136"/>
        <v>0</v>
      </c>
      <c r="I105" s="470">
        <f t="shared" ca="1" si="136"/>
        <v>0</v>
      </c>
      <c r="J105" s="470">
        <f t="shared" ca="1" si="136"/>
        <v>0</v>
      </c>
      <c r="K105" s="470">
        <f t="shared" ca="1" si="136"/>
        <v>0</v>
      </c>
      <c r="L105" s="470">
        <f t="shared" ca="1" si="136"/>
        <v>0</v>
      </c>
      <c r="M105" s="470">
        <f t="shared" ca="1" si="136"/>
        <v>0</v>
      </c>
      <c r="N105" s="470">
        <f t="shared" ca="1" si="136"/>
        <v>0</v>
      </c>
      <c r="O105" s="470">
        <f t="shared" ref="O105:X114" ca="1" si="137">IF($C105=O$6,1,0)</f>
        <v>0</v>
      </c>
      <c r="P105" s="470">
        <f t="shared" ca="1" si="137"/>
        <v>0</v>
      </c>
      <c r="Q105" s="470">
        <f t="shared" ca="1" si="137"/>
        <v>0</v>
      </c>
      <c r="R105" s="470">
        <f t="shared" ca="1" si="137"/>
        <v>0</v>
      </c>
      <c r="S105" s="470">
        <f t="shared" ca="1" si="137"/>
        <v>0</v>
      </c>
      <c r="T105" s="470">
        <f t="shared" ca="1" si="137"/>
        <v>0</v>
      </c>
      <c r="U105" s="470">
        <f t="shared" ca="1" si="137"/>
        <v>0</v>
      </c>
      <c r="V105" s="470">
        <f t="shared" ca="1" si="137"/>
        <v>0</v>
      </c>
      <c r="W105" s="470">
        <f t="shared" ca="1" si="137"/>
        <v>0</v>
      </c>
      <c r="X105" s="470">
        <f t="shared" ca="1" si="137"/>
        <v>0</v>
      </c>
      <c r="Y105" s="470">
        <f t="shared" ref="Y105:AH114" ca="1" si="138">IF($C105=Y$6,1,0)</f>
        <v>0</v>
      </c>
      <c r="Z105" s="470">
        <f t="shared" ca="1" si="138"/>
        <v>0</v>
      </c>
      <c r="AA105" s="470">
        <f t="shared" ca="1" si="138"/>
        <v>0</v>
      </c>
      <c r="AB105" s="470">
        <f t="shared" ca="1" si="138"/>
        <v>0</v>
      </c>
      <c r="AC105" s="470">
        <f t="shared" ca="1" si="138"/>
        <v>0</v>
      </c>
      <c r="AD105" s="470">
        <f t="shared" ca="1" si="138"/>
        <v>0</v>
      </c>
      <c r="AE105" s="470">
        <f t="shared" ca="1" si="138"/>
        <v>0</v>
      </c>
      <c r="AF105" s="470">
        <f t="shared" ca="1" si="138"/>
        <v>0</v>
      </c>
      <c r="AG105" s="470">
        <f t="shared" ca="1" si="138"/>
        <v>0</v>
      </c>
      <c r="AH105" s="470">
        <f t="shared" ca="1" si="138"/>
        <v>0</v>
      </c>
      <c r="AI105" s="470">
        <f t="shared" ref="AI105:AR114" ca="1" si="139">IF($C105=AI$6,1,0)</f>
        <v>0</v>
      </c>
      <c r="AJ105" s="470">
        <f t="shared" ca="1" si="139"/>
        <v>0</v>
      </c>
      <c r="AK105" s="470">
        <f t="shared" ca="1" si="139"/>
        <v>0</v>
      </c>
      <c r="AL105" s="470">
        <f t="shared" ca="1" si="139"/>
        <v>0</v>
      </c>
      <c r="AM105" s="470">
        <f t="shared" ca="1" si="139"/>
        <v>0</v>
      </c>
      <c r="AN105" s="470">
        <f t="shared" ca="1" si="139"/>
        <v>0</v>
      </c>
      <c r="AO105" s="470">
        <f t="shared" ca="1" si="139"/>
        <v>0</v>
      </c>
      <c r="AP105" s="470">
        <f t="shared" ca="1" si="139"/>
        <v>0</v>
      </c>
      <c r="AQ105" s="470">
        <f t="shared" ca="1" si="139"/>
        <v>0</v>
      </c>
      <c r="AR105" s="470">
        <f t="shared" ca="1" si="139"/>
        <v>0</v>
      </c>
      <c r="AS105" s="470">
        <f t="shared" ref="AS105:BB114" ca="1" si="140">IF($C105=AS$6,1,0)</f>
        <v>0</v>
      </c>
      <c r="AT105" s="470">
        <f t="shared" ca="1" si="140"/>
        <v>0</v>
      </c>
      <c r="AU105" s="470">
        <f t="shared" ca="1" si="140"/>
        <v>0</v>
      </c>
      <c r="AV105" s="470">
        <f t="shared" ca="1" si="140"/>
        <v>0</v>
      </c>
      <c r="AW105" s="470">
        <f t="shared" ca="1" si="140"/>
        <v>0</v>
      </c>
      <c r="AX105" s="470">
        <f t="shared" ca="1" si="140"/>
        <v>0</v>
      </c>
      <c r="AY105" s="470">
        <f t="shared" ca="1" si="140"/>
        <v>0</v>
      </c>
      <c r="AZ105" s="470">
        <f t="shared" ca="1" si="140"/>
        <v>0</v>
      </c>
      <c r="BA105" s="470">
        <f t="shared" ca="1" si="140"/>
        <v>0</v>
      </c>
      <c r="BB105" s="470">
        <f t="shared" ca="1" si="140"/>
        <v>0</v>
      </c>
      <c r="BC105" s="470">
        <f t="shared" ref="BC105:BL114" ca="1" si="141">IF($C105=BC$6,1,0)</f>
        <v>0</v>
      </c>
      <c r="BD105" s="470">
        <f t="shared" ca="1" si="141"/>
        <v>0</v>
      </c>
      <c r="BE105" s="470">
        <f t="shared" ca="1" si="141"/>
        <v>0</v>
      </c>
      <c r="BF105" s="470">
        <f t="shared" ca="1" si="141"/>
        <v>0</v>
      </c>
      <c r="BG105" s="470">
        <f t="shared" ca="1" si="141"/>
        <v>0</v>
      </c>
      <c r="BH105" s="470">
        <f t="shared" ca="1" si="141"/>
        <v>0</v>
      </c>
      <c r="BI105" s="470">
        <f t="shared" ca="1" si="141"/>
        <v>0</v>
      </c>
      <c r="BJ105" s="470">
        <f t="shared" ca="1" si="141"/>
        <v>0</v>
      </c>
      <c r="BK105" s="470">
        <f t="shared" ca="1" si="141"/>
        <v>0</v>
      </c>
      <c r="BL105" s="470">
        <f t="shared" ca="1" si="141"/>
        <v>0</v>
      </c>
      <c r="BM105" s="470">
        <f t="shared" ref="BM105:BV114" ca="1" si="142">IF($C105=BM$6,1,0)</f>
        <v>0</v>
      </c>
      <c r="BN105" s="470">
        <f t="shared" ca="1" si="142"/>
        <v>0</v>
      </c>
      <c r="BO105" s="470">
        <f t="shared" ca="1" si="142"/>
        <v>0</v>
      </c>
      <c r="BP105" s="470">
        <f t="shared" ca="1" si="142"/>
        <v>0</v>
      </c>
      <c r="BQ105" s="470">
        <f t="shared" ca="1" si="142"/>
        <v>0</v>
      </c>
      <c r="BR105" s="470">
        <f t="shared" ca="1" si="142"/>
        <v>0</v>
      </c>
      <c r="BS105" s="470">
        <f t="shared" ca="1" si="142"/>
        <v>0</v>
      </c>
      <c r="BT105" s="470">
        <f t="shared" ca="1" si="142"/>
        <v>0</v>
      </c>
      <c r="BU105" s="470">
        <f t="shared" ca="1" si="142"/>
        <v>0</v>
      </c>
      <c r="BV105" s="470">
        <f t="shared" ca="1" si="142"/>
        <v>0</v>
      </c>
      <c r="BW105" s="470">
        <f t="shared" ref="BW105:CF114" ca="1" si="143">IF($C105=BW$6,1,0)</f>
        <v>0</v>
      </c>
      <c r="BX105" s="470">
        <f t="shared" ca="1" si="143"/>
        <v>0</v>
      </c>
      <c r="BY105" s="470">
        <f t="shared" ca="1" si="143"/>
        <v>0</v>
      </c>
      <c r="BZ105" s="470">
        <f t="shared" ca="1" si="143"/>
        <v>0</v>
      </c>
      <c r="CA105" s="470">
        <f t="shared" ca="1" si="143"/>
        <v>0</v>
      </c>
      <c r="CB105" s="470">
        <f t="shared" ca="1" si="143"/>
        <v>0</v>
      </c>
      <c r="CC105" s="470">
        <f t="shared" ca="1" si="143"/>
        <v>0</v>
      </c>
      <c r="CD105" s="470">
        <f t="shared" ca="1" si="143"/>
        <v>0</v>
      </c>
      <c r="CE105" s="470">
        <f t="shared" ca="1" si="143"/>
        <v>0</v>
      </c>
      <c r="CF105" s="470">
        <f t="shared" ca="1" si="143"/>
        <v>0</v>
      </c>
      <c r="CG105" s="470">
        <f t="shared" ref="CG105:CP114" ca="1" si="144">IF($C105=CG$6,1,0)</f>
        <v>0</v>
      </c>
      <c r="CH105" s="470">
        <f t="shared" ca="1" si="144"/>
        <v>0</v>
      </c>
      <c r="CI105" s="470">
        <f t="shared" ca="1" si="144"/>
        <v>0</v>
      </c>
      <c r="CJ105" s="470">
        <f t="shared" ca="1" si="144"/>
        <v>0</v>
      </c>
      <c r="CK105" s="470">
        <f t="shared" ca="1" si="144"/>
        <v>0</v>
      </c>
      <c r="CL105" s="470">
        <f t="shared" ca="1" si="144"/>
        <v>0</v>
      </c>
      <c r="CM105" s="470">
        <f t="shared" ca="1" si="144"/>
        <v>0</v>
      </c>
      <c r="CN105" s="470">
        <f t="shared" ca="1" si="144"/>
        <v>0</v>
      </c>
      <c r="CO105" s="470">
        <f t="shared" ca="1" si="144"/>
        <v>0</v>
      </c>
      <c r="CP105" s="470">
        <f t="shared" ca="1" si="144"/>
        <v>0</v>
      </c>
      <c r="CQ105" s="470">
        <f t="shared" ref="CQ105:CZ114" ca="1" si="145">IF($C105=CQ$6,1,0)</f>
        <v>0</v>
      </c>
      <c r="CR105" s="470">
        <f t="shared" ca="1" si="145"/>
        <v>0</v>
      </c>
      <c r="CS105" s="470">
        <f t="shared" ca="1" si="145"/>
        <v>0</v>
      </c>
      <c r="CT105" s="470">
        <f t="shared" ca="1" si="145"/>
        <v>0</v>
      </c>
      <c r="CU105" s="470">
        <f t="shared" ca="1" si="145"/>
        <v>0</v>
      </c>
      <c r="CV105" s="470">
        <f t="shared" ca="1" si="145"/>
        <v>0</v>
      </c>
      <c r="CW105" s="470">
        <f t="shared" ca="1" si="145"/>
        <v>0</v>
      </c>
      <c r="CX105" s="470">
        <f t="shared" ca="1" si="145"/>
        <v>0</v>
      </c>
      <c r="CY105" s="470">
        <f t="shared" ca="1" si="145"/>
        <v>0</v>
      </c>
      <c r="CZ105" s="470">
        <f t="shared" ca="1" si="145"/>
        <v>0</v>
      </c>
      <c r="DA105" s="470">
        <f t="shared" ref="DA105:DJ114" ca="1" si="146">IF($C105=DA$6,1,0)</f>
        <v>0</v>
      </c>
      <c r="DB105" s="470">
        <f t="shared" ca="1" si="146"/>
        <v>0</v>
      </c>
      <c r="DC105" s="470">
        <f t="shared" ca="1" si="146"/>
        <v>0</v>
      </c>
      <c r="DD105" s="470">
        <f t="shared" ca="1" si="146"/>
        <v>0</v>
      </c>
      <c r="DE105" s="470">
        <f t="shared" ca="1" si="146"/>
        <v>0</v>
      </c>
      <c r="DF105" s="470">
        <f t="shared" ca="1" si="146"/>
        <v>0</v>
      </c>
      <c r="DG105" s="470">
        <f t="shared" ca="1" si="146"/>
        <v>0</v>
      </c>
      <c r="DH105" s="470">
        <f t="shared" ca="1" si="146"/>
        <v>0</v>
      </c>
      <c r="DI105" s="470">
        <f t="shared" ca="1" si="146"/>
        <v>0</v>
      </c>
      <c r="DJ105" s="470">
        <f t="shared" ca="1" si="146"/>
        <v>0</v>
      </c>
      <c r="DK105" s="470">
        <f t="shared" ref="DK105:DT114" ca="1" si="147">IF($C105=DK$6,1,0)</f>
        <v>0</v>
      </c>
      <c r="DL105" s="470">
        <f t="shared" ca="1" si="147"/>
        <v>0</v>
      </c>
      <c r="DM105" s="470">
        <f t="shared" ca="1" si="147"/>
        <v>0</v>
      </c>
      <c r="DN105" s="470">
        <f t="shared" ca="1" si="147"/>
        <v>0</v>
      </c>
      <c r="DO105" s="470">
        <f t="shared" ca="1" si="147"/>
        <v>0</v>
      </c>
      <c r="DP105" s="470">
        <f t="shared" ca="1" si="147"/>
        <v>0</v>
      </c>
      <c r="DQ105" s="470">
        <f t="shared" ca="1" si="147"/>
        <v>0</v>
      </c>
      <c r="DR105" s="470">
        <f t="shared" ca="1" si="147"/>
        <v>0</v>
      </c>
      <c r="DS105" s="470">
        <f t="shared" ca="1" si="147"/>
        <v>0</v>
      </c>
      <c r="DT105" s="470">
        <f t="shared" ca="1" si="147"/>
        <v>0</v>
      </c>
      <c r="DU105" s="470">
        <f t="shared" ref="DU105:ED114" ca="1" si="148">IF($C105=DU$6,1,0)</f>
        <v>0</v>
      </c>
      <c r="DV105" s="470">
        <f t="shared" ca="1" si="148"/>
        <v>0</v>
      </c>
      <c r="DW105" s="470">
        <f t="shared" ca="1" si="148"/>
        <v>0</v>
      </c>
      <c r="DX105" s="470">
        <f t="shared" ca="1" si="148"/>
        <v>0</v>
      </c>
      <c r="DY105" s="470">
        <f t="shared" ca="1" si="148"/>
        <v>0</v>
      </c>
      <c r="DZ105" s="470">
        <f t="shared" ca="1" si="148"/>
        <v>0</v>
      </c>
      <c r="EA105" s="470">
        <f t="shared" ca="1" si="148"/>
        <v>0</v>
      </c>
      <c r="EB105" s="470">
        <f t="shared" ca="1" si="148"/>
        <v>0</v>
      </c>
      <c r="EC105" s="470">
        <f t="shared" ca="1" si="148"/>
        <v>0</v>
      </c>
      <c r="ED105" s="470">
        <f t="shared" ca="1" si="148"/>
        <v>0</v>
      </c>
      <c r="EE105" s="470">
        <f t="shared" ref="EE105:ES114" ca="1" si="149">IF($C105=EE$6,1,0)</f>
        <v>0</v>
      </c>
      <c r="EF105" s="470">
        <f t="shared" ca="1" si="149"/>
        <v>0</v>
      </c>
      <c r="EG105" s="470">
        <f t="shared" ca="1" si="149"/>
        <v>0</v>
      </c>
      <c r="EH105" s="470">
        <f t="shared" ca="1" si="149"/>
        <v>0</v>
      </c>
      <c r="EI105" s="470">
        <f t="shared" ca="1" si="149"/>
        <v>0</v>
      </c>
      <c r="EJ105" s="470">
        <f t="shared" ca="1" si="149"/>
        <v>0</v>
      </c>
      <c r="EK105" s="470">
        <f t="shared" ca="1" si="149"/>
        <v>0</v>
      </c>
      <c r="EL105" s="470">
        <f t="shared" ca="1" si="149"/>
        <v>0</v>
      </c>
      <c r="EM105" s="470">
        <f t="shared" ca="1" si="149"/>
        <v>0</v>
      </c>
      <c r="EN105" s="470">
        <f t="shared" ca="1" si="149"/>
        <v>0</v>
      </c>
      <c r="EO105" s="470">
        <f t="shared" ca="1" si="149"/>
        <v>0</v>
      </c>
      <c r="EP105" s="470">
        <f t="shared" ca="1" si="149"/>
        <v>0</v>
      </c>
      <c r="EQ105" s="470">
        <f t="shared" ca="1" si="149"/>
        <v>0</v>
      </c>
      <c r="ER105" s="470">
        <f t="shared" ca="1" si="149"/>
        <v>0</v>
      </c>
      <c r="ES105" s="470">
        <f t="shared" ca="1" si="149"/>
        <v>0</v>
      </c>
    </row>
    <row r="106" spans="1:256" outlineLevel="1">
      <c r="B106" s="331" t="s">
        <v>574</v>
      </c>
      <c r="C106" s="472">
        <f t="shared" ca="1" si="135"/>
        <v>45961</v>
      </c>
      <c r="D106" s="183"/>
      <c r="E106" s="470">
        <f t="shared" ca="1" si="136"/>
        <v>0</v>
      </c>
      <c r="F106" s="470">
        <f t="shared" ca="1" si="136"/>
        <v>0</v>
      </c>
      <c r="G106" s="470">
        <f t="shared" ca="1" si="136"/>
        <v>0</v>
      </c>
      <c r="H106" s="470">
        <f t="shared" ca="1" si="136"/>
        <v>0</v>
      </c>
      <c r="I106" s="470">
        <f t="shared" ca="1" si="136"/>
        <v>0</v>
      </c>
      <c r="J106" s="470">
        <f t="shared" ca="1" si="136"/>
        <v>0</v>
      </c>
      <c r="K106" s="470">
        <f t="shared" ca="1" si="136"/>
        <v>0</v>
      </c>
      <c r="L106" s="470">
        <f t="shared" ca="1" si="136"/>
        <v>0</v>
      </c>
      <c r="M106" s="470">
        <f t="shared" ca="1" si="136"/>
        <v>0</v>
      </c>
      <c r="N106" s="470">
        <f t="shared" ca="1" si="136"/>
        <v>0</v>
      </c>
      <c r="O106" s="470">
        <f t="shared" ca="1" si="137"/>
        <v>0</v>
      </c>
      <c r="P106" s="470">
        <f t="shared" ca="1" si="137"/>
        <v>0</v>
      </c>
      <c r="Q106" s="470">
        <f t="shared" ca="1" si="137"/>
        <v>0</v>
      </c>
      <c r="R106" s="470">
        <f t="shared" ca="1" si="137"/>
        <v>0</v>
      </c>
      <c r="S106" s="470">
        <f t="shared" ca="1" si="137"/>
        <v>0</v>
      </c>
      <c r="T106" s="470">
        <f t="shared" ca="1" si="137"/>
        <v>0</v>
      </c>
      <c r="U106" s="470">
        <f t="shared" ca="1" si="137"/>
        <v>0</v>
      </c>
      <c r="V106" s="470">
        <f t="shared" ca="1" si="137"/>
        <v>0</v>
      </c>
      <c r="W106" s="470">
        <f t="shared" ca="1" si="137"/>
        <v>0</v>
      </c>
      <c r="X106" s="470">
        <f t="shared" ca="1" si="137"/>
        <v>0</v>
      </c>
      <c r="Y106" s="470">
        <f t="shared" ca="1" si="138"/>
        <v>0</v>
      </c>
      <c r="Z106" s="470">
        <f t="shared" ca="1" si="138"/>
        <v>0</v>
      </c>
      <c r="AA106" s="470">
        <f t="shared" ca="1" si="138"/>
        <v>0</v>
      </c>
      <c r="AB106" s="470">
        <f t="shared" ca="1" si="138"/>
        <v>0</v>
      </c>
      <c r="AC106" s="470">
        <f t="shared" ca="1" si="138"/>
        <v>0</v>
      </c>
      <c r="AD106" s="470">
        <f t="shared" ca="1" si="138"/>
        <v>0</v>
      </c>
      <c r="AE106" s="470">
        <f t="shared" ca="1" si="138"/>
        <v>0</v>
      </c>
      <c r="AF106" s="470">
        <f t="shared" ca="1" si="138"/>
        <v>0</v>
      </c>
      <c r="AG106" s="470">
        <f t="shared" ca="1" si="138"/>
        <v>0</v>
      </c>
      <c r="AH106" s="470">
        <f t="shared" ca="1" si="138"/>
        <v>0</v>
      </c>
      <c r="AI106" s="470">
        <f t="shared" ca="1" si="139"/>
        <v>0</v>
      </c>
      <c r="AJ106" s="470">
        <f t="shared" ca="1" si="139"/>
        <v>0</v>
      </c>
      <c r="AK106" s="470">
        <f t="shared" ca="1" si="139"/>
        <v>0</v>
      </c>
      <c r="AL106" s="470">
        <f t="shared" ca="1" si="139"/>
        <v>0</v>
      </c>
      <c r="AM106" s="470">
        <f t="shared" ca="1" si="139"/>
        <v>0</v>
      </c>
      <c r="AN106" s="470">
        <f t="shared" ca="1" si="139"/>
        <v>0</v>
      </c>
      <c r="AO106" s="470">
        <f t="shared" ca="1" si="139"/>
        <v>0</v>
      </c>
      <c r="AP106" s="470">
        <f t="shared" ca="1" si="139"/>
        <v>0</v>
      </c>
      <c r="AQ106" s="470">
        <f t="shared" ca="1" si="139"/>
        <v>0</v>
      </c>
      <c r="AR106" s="470">
        <f t="shared" ca="1" si="139"/>
        <v>0</v>
      </c>
      <c r="AS106" s="470">
        <f t="shared" ca="1" si="140"/>
        <v>0</v>
      </c>
      <c r="AT106" s="470">
        <f t="shared" ca="1" si="140"/>
        <v>0</v>
      </c>
      <c r="AU106" s="470">
        <f t="shared" ca="1" si="140"/>
        <v>0</v>
      </c>
      <c r="AV106" s="470">
        <f t="shared" ca="1" si="140"/>
        <v>0</v>
      </c>
      <c r="AW106" s="470">
        <f t="shared" ca="1" si="140"/>
        <v>0</v>
      </c>
      <c r="AX106" s="470">
        <f t="shared" ca="1" si="140"/>
        <v>0</v>
      </c>
      <c r="AY106" s="470">
        <f t="shared" ca="1" si="140"/>
        <v>0</v>
      </c>
      <c r="AZ106" s="470">
        <f t="shared" ca="1" si="140"/>
        <v>0</v>
      </c>
      <c r="BA106" s="470">
        <f t="shared" ca="1" si="140"/>
        <v>0</v>
      </c>
      <c r="BB106" s="470">
        <f t="shared" ca="1" si="140"/>
        <v>0</v>
      </c>
      <c r="BC106" s="470">
        <f t="shared" ca="1" si="141"/>
        <v>0</v>
      </c>
      <c r="BD106" s="470">
        <f t="shared" ca="1" si="141"/>
        <v>1</v>
      </c>
      <c r="BE106" s="470">
        <f t="shared" ca="1" si="141"/>
        <v>0</v>
      </c>
      <c r="BF106" s="470">
        <f t="shared" ca="1" si="141"/>
        <v>0</v>
      </c>
      <c r="BG106" s="470">
        <f t="shared" ca="1" si="141"/>
        <v>0</v>
      </c>
      <c r="BH106" s="470">
        <f t="shared" ca="1" si="141"/>
        <v>0</v>
      </c>
      <c r="BI106" s="470">
        <f t="shared" ca="1" si="141"/>
        <v>0</v>
      </c>
      <c r="BJ106" s="470">
        <f t="shared" ca="1" si="141"/>
        <v>0</v>
      </c>
      <c r="BK106" s="470">
        <f t="shared" ca="1" si="141"/>
        <v>0</v>
      </c>
      <c r="BL106" s="470">
        <f t="shared" ca="1" si="141"/>
        <v>0</v>
      </c>
      <c r="BM106" s="470">
        <f t="shared" ca="1" si="142"/>
        <v>0</v>
      </c>
      <c r="BN106" s="470">
        <f t="shared" ca="1" si="142"/>
        <v>0</v>
      </c>
      <c r="BO106" s="470">
        <f t="shared" ca="1" si="142"/>
        <v>0</v>
      </c>
      <c r="BP106" s="470">
        <f t="shared" ca="1" si="142"/>
        <v>0</v>
      </c>
      <c r="BQ106" s="470">
        <f t="shared" ca="1" si="142"/>
        <v>0</v>
      </c>
      <c r="BR106" s="470">
        <f t="shared" ca="1" si="142"/>
        <v>0</v>
      </c>
      <c r="BS106" s="470">
        <f t="shared" ca="1" si="142"/>
        <v>0</v>
      </c>
      <c r="BT106" s="470">
        <f t="shared" ca="1" si="142"/>
        <v>0</v>
      </c>
      <c r="BU106" s="470">
        <f t="shared" ca="1" si="142"/>
        <v>0</v>
      </c>
      <c r="BV106" s="470">
        <f t="shared" ca="1" si="142"/>
        <v>0</v>
      </c>
      <c r="BW106" s="470">
        <f t="shared" ca="1" si="143"/>
        <v>0</v>
      </c>
      <c r="BX106" s="470">
        <f t="shared" ca="1" si="143"/>
        <v>0</v>
      </c>
      <c r="BY106" s="470">
        <f t="shared" ca="1" si="143"/>
        <v>0</v>
      </c>
      <c r="BZ106" s="470">
        <f t="shared" ca="1" si="143"/>
        <v>0</v>
      </c>
      <c r="CA106" s="470">
        <f t="shared" ca="1" si="143"/>
        <v>0</v>
      </c>
      <c r="CB106" s="470">
        <f t="shared" ca="1" si="143"/>
        <v>0</v>
      </c>
      <c r="CC106" s="470">
        <f t="shared" ca="1" si="143"/>
        <v>0</v>
      </c>
      <c r="CD106" s="470">
        <f t="shared" ca="1" si="143"/>
        <v>0</v>
      </c>
      <c r="CE106" s="470">
        <f t="shared" ca="1" si="143"/>
        <v>0</v>
      </c>
      <c r="CF106" s="470">
        <f t="shared" ca="1" si="143"/>
        <v>0</v>
      </c>
      <c r="CG106" s="470">
        <f t="shared" ca="1" si="144"/>
        <v>0</v>
      </c>
      <c r="CH106" s="470">
        <f t="shared" ca="1" si="144"/>
        <v>0</v>
      </c>
      <c r="CI106" s="470">
        <f t="shared" ca="1" si="144"/>
        <v>0</v>
      </c>
      <c r="CJ106" s="470">
        <f t="shared" ca="1" si="144"/>
        <v>0</v>
      </c>
      <c r="CK106" s="470">
        <f t="shared" ca="1" si="144"/>
        <v>0</v>
      </c>
      <c r="CL106" s="470">
        <f t="shared" ca="1" si="144"/>
        <v>0</v>
      </c>
      <c r="CM106" s="470">
        <f t="shared" ca="1" si="144"/>
        <v>0</v>
      </c>
      <c r="CN106" s="470">
        <f t="shared" ca="1" si="144"/>
        <v>0</v>
      </c>
      <c r="CO106" s="470">
        <f t="shared" ca="1" si="144"/>
        <v>0</v>
      </c>
      <c r="CP106" s="470">
        <f t="shared" ca="1" si="144"/>
        <v>0</v>
      </c>
      <c r="CQ106" s="470">
        <f t="shared" ca="1" si="145"/>
        <v>0</v>
      </c>
      <c r="CR106" s="470">
        <f t="shared" ca="1" si="145"/>
        <v>0</v>
      </c>
      <c r="CS106" s="470">
        <f t="shared" ca="1" si="145"/>
        <v>0</v>
      </c>
      <c r="CT106" s="470">
        <f t="shared" ca="1" si="145"/>
        <v>0</v>
      </c>
      <c r="CU106" s="470">
        <f t="shared" ca="1" si="145"/>
        <v>0</v>
      </c>
      <c r="CV106" s="470">
        <f t="shared" ca="1" si="145"/>
        <v>0</v>
      </c>
      <c r="CW106" s="470">
        <f t="shared" ca="1" si="145"/>
        <v>0</v>
      </c>
      <c r="CX106" s="470">
        <f t="shared" ca="1" si="145"/>
        <v>0</v>
      </c>
      <c r="CY106" s="470">
        <f t="shared" ca="1" si="145"/>
        <v>0</v>
      </c>
      <c r="CZ106" s="470">
        <f t="shared" ca="1" si="145"/>
        <v>0</v>
      </c>
      <c r="DA106" s="470">
        <f t="shared" ca="1" si="146"/>
        <v>0</v>
      </c>
      <c r="DB106" s="470">
        <f t="shared" ca="1" si="146"/>
        <v>0</v>
      </c>
      <c r="DC106" s="470">
        <f t="shared" ca="1" si="146"/>
        <v>0</v>
      </c>
      <c r="DD106" s="470">
        <f t="shared" ca="1" si="146"/>
        <v>0</v>
      </c>
      <c r="DE106" s="470">
        <f t="shared" ca="1" si="146"/>
        <v>0</v>
      </c>
      <c r="DF106" s="470">
        <f t="shared" ca="1" si="146"/>
        <v>0</v>
      </c>
      <c r="DG106" s="470">
        <f t="shared" ca="1" si="146"/>
        <v>0</v>
      </c>
      <c r="DH106" s="470">
        <f t="shared" ca="1" si="146"/>
        <v>0</v>
      </c>
      <c r="DI106" s="470">
        <f t="shared" ca="1" si="146"/>
        <v>0</v>
      </c>
      <c r="DJ106" s="470">
        <f t="shared" ca="1" si="146"/>
        <v>0</v>
      </c>
      <c r="DK106" s="470">
        <f t="shared" ca="1" si="147"/>
        <v>0</v>
      </c>
      <c r="DL106" s="470">
        <f t="shared" ca="1" si="147"/>
        <v>0</v>
      </c>
      <c r="DM106" s="470">
        <f t="shared" ca="1" si="147"/>
        <v>0</v>
      </c>
      <c r="DN106" s="470">
        <f t="shared" ca="1" si="147"/>
        <v>0</v>
      </c>
      <c r="DO106" s="470">
        <f t="shared" ca="1" si="147"/>
        <v>0</v>
      </c>
      <c r="DP106" s="470">
        <f t="shared" ca="1" si="147"/>
        <v>0</v>
      </c>
      <c r="DQ106" s="470">
        <f t="shared" ca="1" si="147"/>
        <v>0</v>
      </c>
      <c r="DR106" s="470">
        <f t="shared" ca="1" si="147"/>
        <v>0</v>
      </c>
      <c r="DS106" s="470">
        <f t="shared" ca="1" si="147"/>
        <v>0</v>
      </c>
      <c r="DT106" s="470">
        <f t="shared" ca="1" si="147"/>
        <v>0</v>
      </c>
      <c r="DU106" s="470">
        <f t="shared" ca="1" si="148"/>
        <v>0</v>
      </c>
      <c r="DV106" s="470">
        <f t="shared" ca="1" si="148"/>
        <v>0</v>
      </c>
      <c r="DW106" s="470">
        <f t="shared" ca="1" si="148"/>
        <v>0</v>
      </c>
      <c r="DX106" s="470">
        <f t="shared" ca="1" si="148"/>
        <v>0</v>
      </c>
      <c r="DY106" s="470">
        <f t="shared" ca="1" si="148"/>
        <v>0</v>
      </c>
      <c r="DZ106" s="470">
        <f t="shared" ca="1" si="148"/>
        <v>0</v>
      </c>
      <c r="EA106" s="470">
        <f t="shared" ca="1" si="148"/>
        <v>0</v>
      </c>
      <c r="EB106" s="470">
        <f t="shared" ca="1" si="148"/>
        <v>0</v>
      </c>
      <c r="EC106" s="470">
        <f t="shared" ca="1" si="148"/>
        <v>0</v>
      </c>
      <c r="ED106" s="470">
        <f t="shared" ca="1" si="148"/>
        <v>0</v>
      </c>
      <c r="EE106" s="470">
        <f t="shared" ca="1" si="149"/>
        <v>0</v>
      </c>
      <c r="EF106" s="470">
        <f t="shared" ca="1" si="149"/>
        <v>0</v>
      </c>
      <c r="EG106" s="470">
        <f t="shared" ca="1" si="149"/>
        <v>0</v>
      </c>
      <c r="EH106" s="470">
        <f t="shared" ca="1" si="149"/>
        <v>0</v>
      </c>
      <c r="EI106" s="470">
        <f t="shared" ca="1" si="149"/>
        <v>0</v>
      </c>
      <c r="EJ106" s="470">
        <f t="shared" ca="1" si="149"/>
        <v>0</v>
      </c>
      <c r="EK106" s="470">
        <f t="shared" ca="1" si="149"/>
        <v>0</v>
      </c>
      <c r="EL106" s="470">
        <f t="shared" ca="1" si="149"/>
        <v>0</v>
      </c>
      <c r="EM106" s="470">
        <f t="shared" ca="1" si="149"/>
        <v>0</v>
      </c>
      <c r="EN106" s="470">
        <f t="shared" ca="1" si="149"/>
        <v>0</v>
      </c>
      <c r="EO106" s="470">
        <f t="shared" ca="1" si="149"/>
        <v>0</v>
      </c>
      <c r="EP106" s="470">
        <f t="shared" ca="1" si="149"/>
        <v>0</v>
      </c>
      <c r="EQ106" s="470">
        <f t="shared" ca="1" si="149"/>
        <v>0</v>
      </c>
      <c r="ER106" s="470">
        <f t="shared" ca="1" si="149"/>
        <v>0</v>
      </c>
      <c r="ES106" s="470">
        <f t="shared" ca="1" si="149"/>
        <v>0</v>
      </c>
    </row>
    <row r="107" spans="1:256" outlineLevel="1">
      <c r="B107" s="331" t="s">
        <v>575</v>
      </c>
      <c r="C107" s="472">
        <f t="shared" ca="1" si="135"/>
        <v>47879</v>
      </c>
      <c r="D107" s="183"/>
      <c r="E107" s="470">
        <f t="shared" ca="1" si="136"/>
        <v>0</v>
      </c>
      <c r="F107" s="470">
        <f t="shared" ca="1" si="136"/>
        <v>0</v>
      </c>
      <c r="G107" s="470">
        <f t="shared" ca="1" si="136"/>
        <v>0</v>
      </c>
      <c r="H107" s="470">
        <f t="shared" ca="1" si="136"/>
        <v>0</v>
      </c>
      <c r="I107" s="470">
        <f t="shared" ca="1" si="136"/>
        <v>0</v>
      </c>
      <c r="J107" s="470">
        <f t="shared" ca="1" si="136"/>
        <v>0</v>
      </c>
      <c r="K107" s="470">
        <f t="shared" ca="1" si="136"/>
        <v>0</v>
      </c>
      <c r="L107" s="470">
        <f t="shared" ca="1" si="136"/>
        <v>0</v>
      </c>
      <c r="M107" s="470">
        <f t="shared" ca="1" si="136"/>
        <v>0</v>
      </c>
      <c r="N107" s="470">
        <f t="shared" ca="1" si="136"/>
        <v>0</v>
      </c>
      <c r="O107" s="470">
        <f t="shared" ca="1" si="137"/>
        <v>0</v>
      </c>
      <c r="P107" s="470">
        <f t="shared" ca="1" si="137"/>
        <v>0</v>
      </c>
      <c r="Q107" s="470">
        <f t="shared" ca="1" si="137"/>
        <v>0</v>
      </c>
      <c r="R107" s="470">
        <f t="shared" ca="1" si="137"/>
        <v>0</v>
      </c>
      <c r="S107" s="470">
        <f t="shared" ca="1" si="137"/>
        <v>0</v>
      </c>
      <c r="T107" s="470">
        <f t="shared" ca="1" si="137"/>
        <v>0</v>
      </c>
      <c r="U107" s="470">
        <f t="shared" ca="1" si="137"/>
        <v>0</v>
      </c>
      <c r="V107" s="470">
        <f t="shared" ca="1" si="137"/>
        <v>0</v>
      </c>
      <c r="W107" s="470">
        <f t="shared" ca="1" si="137"/>
        <v>0</v>
      </c>
      <c r="X107" s="470">
        <f t="shared" ca="1" si="137"/>
        <v>0</v>
      </c>
      <c r="Y107" s="470">
        <f t="shared" ca="1" si="138"/>
        <v>0</v>
      </c>
      <c r="Z107" s="470">
        <f t="shared" ca="1" si="138"/>
        <v>0</v>
      </c>
      <c r="AA107" s="470">
        <f t="shared" ca="1" si="138"/>
        <v>0</v>
      </c>
      <c r="AB107" s="470">
        <f t="shared" ca="1" si="138"/>
        <v>0</v>
      </c>
      <c r="AC107" s="470">
        <f t="shared" ca="1" si="138"/>
        <v>0</v>
      </c>
      <c r="AD107" s="470">
        <f t="shared" ca="1" si="138"/>
        <v>0</v>
      </c>
      <c r="AE107" s="470">
        <f t="shared" ca="1" si="138"/>
        <v>0</v>
      </c>
      <c r="AF107" s="470">
        <f t="shared" ca="1" si="138"/>
        <v>0</v>
      </c>
      <c r="AG107" s="470">
        <f t="shared" ca="1" si="138"/>
        <v>0</v>
      </c>
      <c r="AH107" s="470">
        <f t="shared" ca="1" si="138"/>
        <v>0</v>
      </c>
      <c r="AI107" s="470">
        <f t="shared" ca="1" si="139"/>
        <v>0</v>
      </c>
      <c r="AJ107" s="470">
        <f t="shared" ca="1" si="139"/>
        <v>0</v>
      </c>
      <c r="AK107" s="470">
        <f t="shared" ca="1" si="139"/>
        <v>0</v>
      </c>
      <c r="AL107" s="470">
        <f t="shared" ca="1" si="139"/>
        <v>0</v>
      </c>
      <c r="AM107" s="470">
        <f t="shared" ca="1" si="139"/>
        <v>0</v>
      </c>
      <c r="AN107" s="470">
        <f t="shared" ca="1" si="139"/>
        <v>0</v>
      </c>
      <c r="AO107" s="470">
        <f t="shared" ca="1" si="139"/>
        <v>0</v>
      </c>
      <c r="AP107" s="470">
        <f t="shared" ca="1" si="139"/>
        <v>0</v>
      </c>
      <c r="AQ107" s="470">
        <f t="shared" ca="1" si="139"/>
        <v>0</v>
      </c>
      <c r="AR107" s="470">
        <f t="shared" ca="1" si="139"/>
        <v>0</v>
      </c>
      <c r="AS107" s="470">
        <f t="shared" ca="1" si="140"/>
        <v>0</v>
      </c>
      <c r="AT107" s="470">
        <f t="shared" ca="1" si="140"/>
        <v>0</v>
      </c>
      <c r="AU107" s="470">
        <f t="shared" ca="1" si="140"/>
        <v>0</v>
      </c>
      <c r="AV107" s="470">
        <f t="shared" ca="1" si="140"/>
        <v>0</v>
      </c>
      <c r="AW107" s="470">
        <f t="shared" ca="1" si="140"/>
        <v>0</v>
      </c>
      <c r="AX107" s="470">
        <f t="shared" ca="1" si="140"/>
        <v>0</v>
      </c>
      <c r="AY107" s="470">
        <f t="shared" ca="1" si="140"/>
        <v>0</v>
      </c>
      <c r="AZ107" s="470">
        <f t="shared" ca="1" si="140"/>
        <v>0</v>
      </c>
      <c r="BA107" s="470">
        <f t="shared" ca="1" si="140"/>
        <v>0</v>
      </c>
      <c r="BB107" s="470">
        <f t="shared" ca="1" si="140"/>
        <v>0</v>
      </c>
      <c r="BC107" s="470">
        <f t="shared" ca="1" si="141"/>
        <v>0</v>
      </c>
      <c r="BD107" s="470">
        <f t="shared" ca="1" si="141"/>
        <v>0</v>
      </c>
      <c r="BE107" s="470">
        <f t="shared" ca="1" si="141"/>
        <v>0</v>
      </c>
      <c r="BF107" s="470">
        <f t="shared" ca="1" si="141"/>
        <v>0</v>
      </c>
      <c r="BG107" s="470">
        <f t="shared" ca="1" si="141"/>
        <v>0</v>
      </c>
      <c r="BH107" s="470">
        <f t="shared" ca="1" si="141"/>
        <v>0</v>
      </c>
      <c r="BI107" s="470">
        <f t="shared" ca="1" si="141"/>
        <v>0</v>
      </c>
      <c r="BJ107" s="470">
        <f t="shared" ca="1" si="141"/>
        <v>0</v>
      </c>
      <c r="BK107" s="470">
        <f t="shared" ca="1" si="141"/>
        <v>0</v>
      </c>
      <c r="BL107" s="470">
        <f t="shared" ca="1" si="141"/>
        <v>0</v>
      </c>
      <c r="BM107" s="470">
        <f t="shared" ca="1" si="142"/>
        <v>0</v>
      </c>
      <c r="BN107" s="470">
        <f t="shared" ca="1" si="142"/>
        <v>0</v>
      </c>
      <c r="BO107" s="470">
        <f t="shared" ca="1" si="142"/>
        <v>0</v>
      </c>
      <c r="BP107" s="470">
        <f t="shared" ca="1" si="142"/>
        <v>0</v>
      </c>
      <c r="BQ107" s="470">
        <f t="shared" ca="1" si="142"/>
        <v>0</v>
      </c>
      <c r="BR107" s="470">
        <f t="shared" ca="1" si="142"/>
        <v>0</v>
      </c>
      <c r="BS107" s="470">
        <f t="shared" ca="1" si="142"/>
        <v>0</v>
      </c>
      <c r="BT107" s="470">
        <f t="shared" ca="1" si="142"/>
        <v>0</v>
      </c>
      <c r="BU107" s="470">
        <f t="shared" ca="1" si="142"/>
        <v>0</v>
      </c>
      <c r="BV107" s="470">
        <f t="shared" ca="1" si="142"/>
        <v>0</v>
      </c>
      <c r="BW107" s="470">
        <f t="shared" ca="1" si="143"/>
        <v>0</v>
      </c>
      <c r="BX107" s="470">
        <f t="shared" ca="1" si="143"/>
        <v>0</v>
      </c>
      <c r="BY107" s="470">
        <f t="shared" ca="1" si="143"/>
        <v>0</v>
      </c>
      <c r="BZ107" s="470">
        <f t="shared" ca="1" si="143"/>
        <v>0</v>
      </c>
      <c r="CA107" s="470">
        <f t="shared" ca="1" si="143"/>
        <v>0</v>
      </c>
      <c r="CB107" s="470">
        <f t="shared" ca="1" si="143"/>
        <v>0</v>
      </c>
      <c r="CC107" s="470">
        <f t="shared" ca="1" si="143"/>
        <v>0</v>
      </c>
      <c r="CD107" s="470">
        <f t="shared" ca="1" si="143"/>
        <v>0</v>
      </c>
      <c r="CE107" s="470">
        <f t="shared" ca="1" si="143"/>
        <v>0</v>
      </c>
      <c r="CF107" s="470">
        <f t="shared" ca="1" si="143"/>
        <v>0</v>
      </c>
      <c r="CG107" s="470">
        <f t="shared" ca="1" si="144"/>
        <v>0</v>
      </c>
      <c r="CH107" s="470">
        <f t="shared" ca="1" si="144"/>
        <v>0</v>
      </c>
      <c r="CI107" s="470">
        <f t="shared" ca="1" si="144"/>
        <v>0</v>
      </c>
      <c r="CJ107" s="470">
        <f t="shared" ca="1" si="144"/>
        <v>0</v>
      </c>
      <c r="CK107" s="470">
        <f t="shared" ca="1" si="144"/>
        <v>0</v>
      </c>
      <c r="CL107" s="470">
        <f t="shared" ca="1" si="144"/>
        <v>0</v>
      </c>
      <c r="CM107" s="470">
        <f t="shared" ca="1" si="144"/>
        <v>0</v>
      </c>
      <c r="CN107" s="470">
        <f t="shared" ca="1" si="144"/>
        <v>0</v>
      </c>
      <c r="CO107" s="470">
        <f t="shared" ca="1" si="144"/>
        <v>0</v>
      </c>
      <c r="CP107" s="470">
        <f t="shared" ca="1" si="144"/>
        <v>0</v>
      </c>
      <c r="CQ107" s="470">
        <f t="shared" ca="1" si="145"/>
        <v>0</v>
      </c>
      <c r="CR107" s="470">
        <f t="shared" ca="1" si="145"/>
        <v>0</v>
      </c>
      <c r="CS107" s="470">
        <f t="shared" ca="1" si="145"/>
        <v>0</v>
      </c>
      <c r="CT107" s="470">
        <f t="shared" ca="1" si="145"/>
        <v>0</v>
      </c>
      <c r="CU107" s="470">
        <f t="shared" ca="1" si="145"/>
        <v>0</v>
      </c>
      <c r="CV107" s="470">
        <f t="shared" ca="1" si="145"/>
        <v>0</v>
      </c>
      <c r="CW107" s="470">
        <f t="shared" ca="1" si="145"/>
        <v>0</v>
      </c>
      <c r="CX107" s="470">
        <f t="shared" ca="1" si="145"/>
        <v>0</v>
      </c>
      <c r="CY107" s="470">
        <f t="shared" ca="1" si="145"/>
        <v>0</v>
      </c>
      <c r="CZ107" s="470">
        <f t="shared" ca="1" si="145"/>
        <v>0</v>
      </c>
      <c r="DA107" s="470">
        <f t="shared" ca="1" si="146"/>
        <v>0</v>
      </c>
      <c r="DB107" s="470">
        <f t="shared" ca="1" si="146"/>
        <v>0</v>
      </c>
      <c r="DC107" s="470">
        <f t="shared" ca="1" si="146"/>
        <v>0</v>
      </c>
      <c r="DD107" s="470">
        <f t="shared" ca="1" si="146"/>
        <v>0</v>
      </c>
      <c r="DE107" s="470">
        <f t="shared" ca="1" si="146"/>
        <v>0</v>
      </c>
      <c r="DF107" s="470">
        <f t="shared" ca="1" si="146"/>
        <v>0</v>
      </c>
      <c r="DG107" s="470">
        <f t="shared" ca="1" si="146"/>
        <v>0</v>
      </c>
      <c r="DH107" s="470">
        <f t="shared" ca="1" si="146"/>
        <v>0</v>
      </c>
      <c r="DI107" s="470">
        <f t="shared" ca="1" si="146"/>
        <v>0</v>
      </c>
      <c r="DJ107" s="470">
        <f t="shared" ca="1" si="146"/>
        <v>0</v>
      </c>
      <c r="DK107" s="470">
        <f t="shared" ca="1" si="147"/>
        <v>0</v>
      </c>
      <c r="DL107" s="470">
        <f t="shared" ca="1" si="147"/>
        <v>0</v>
      </c>
      <c r="DM107" s="470">
        <f t="shared" ca="1" si="147"/>
        <v>0</v>
      </c>
      <c r="DN107" s="470">
        <f t="shared" ca="1" si="147"/>
        <v>0</v>
      </c>
      <c r="DO107" s="470">
        <f t="shared" ca="1" si="147"/>
        <v>1</v>
      </c>
      <c r="DP107" s="470">
        <f t="shared" ca="1" si="147"/>
        <v>0</v>
      </c>
      <c r="DQ107" s="470">
        <f t="shared" ca="1" si="147"/>
        <v>0</v>
      </c>
      <c r="DR107" s="470">
        <f t="shared" ca="1" si="147"/>
        <v>0</v>
      </c>
      <c r="DS107" s="470">
        <f t="shared" ca="1" si="147"/>
        <v>0</v>
      </c>
      <c r="DT107" s="470">
        <f t="shared" ca="1" si="147"/>
        <v>0</v>
      </c>
      <c r="DU107" s="470">
        <f t="shared" ca="1" si="148"/>
        <v>0</v>
      </c>
      <c r="DV107" s="470">
        <f t="shared" ca="1" si="148"/>
        <v>0</v>
      </c>
      <c r="DW107" s="470">
        <f t="shared" ca="1" si="148"/>
        <v>0</v>
      </c>
      <c r="DX107" s="470">
        <f t="shared" ca="1" si="148"/>
        <v>0</v>
      </c>
      <c r="DY107" s="470">
        <f t="shared" ca="1" si="148"/>
        <v>0</v>
      </c>
      <c r="DZ107" s="470">
        <f t="shared" ca="1" si="148"/>
        <v>0</v>
      </c>
      <c r="EA107" s="470">
        <f t="shared" ca="1" si="148"/>
        <v>0</v>
      </c>
      <c r="EB107" s="470">
        <f t="shared" ca="1" si="148"/>
        <v>0</v>
      </c>
      <c r="EC107" s="470">
        <f t="shared" ca="1" si="148"/>
        <v>0</v>
      </c>
      <c r="ED107" s="470">
        <f t="shared" ca="1" si="148"/>
        <v>0</v>
      </c>
      <c r="EE107" s="470">
        <f t="shared" ca="1" si="149"/>
        <v>0</v>
      </c>
      <c r="EF107" s="470">
        <f t="shared" ca="1" si="149"/>
        <v>0</v>
      </c>
      <c r="EG107" s="470">
        <f t="shared" ca="1" si="149"/>
        <v>0</v>
      </c>
      <c r="EH107" s="470">
        <f t="shared" ca="1" si="149"/>
        <v>0</v>
      </c>
      <c r="EI107" s="470">
        <f t="shared" ca="1" si="149"/>
        <v>0</v>
      </c>
      <c r="EJ107" s="470">
        <f t="shared" ca="1" si="149"/>
        <v>0</v>
      </c>
      <c r="EK107" s="470">
        <f t="shared" ca="1" si="149"/>
        <v>0</v>
      </c>
      <c r="EL107" s="470">
        <f t="shared" ca="1" si="149"/>
        <v>0</v>
      </c>
      <c r="EM107" s="470">
        <f t="shared" ca="1" si="149"/>
        <v>0</v>
      </c>
      <c r="EN107" s="470">
        <f t="shared" ca="1" si="149"/>
        <v>0</v>
      </c>
      <c r="EO107" s="470">
        <f t="shared" ca="1" si="149"/>
        <v>0</v>
      </c>
      <c r="EP107" s="470">
        <f t="shared" ca="1" si="149"/>
        <v>0</v>
      </c>
      <c r="EQ107" s="470">
        <f t="shared" ca="1" si="149"/>
        <v>0</v>
      </c>
      <c r="ER107" s="470">
        <f t="shared" ca="1" si="149"/>
        <v>0</v>
      </c>
      <c r="ES107" s="470">
        <f t="shared" ca="1" si="149"/>
        <v>0</v>
      </c>
    </row>
    <row r="108" spans="1:256" outlineLevel="1">
      <c r="B108" s="331" t="s">
        <v>576</v>
      </c>
      <c r="C108" s="472">
        <f t="shared" ca="1" si="135"/>
        <v>49795</v>
      </c>
      <c r="D108" s="183"/>
      <c r="E108" s="470">
        <f t="shared" ca="1" si="136"/>
        <v>0</v>
      </c>
      <c r="F108" s="470">
        <f t="shared" ca="1" si="136"/>
        <v>0</v>
      </c>
      <c r="G108" s="470">
        <f t="shared" ca="1" si="136"/>
        <v>0</v>
      </c>
      <c r="H108" s="470">
        <f t="shared" ca="1" si="136"/>
        <v>0</v>
      </c>
      <c r="I108" s="470">
        <f t="shared" ca="1" si="136"/>
        <v>0</v>
      </c>
      <c r="J108" s="470">
        <f t="shared" ca="1" si="136"/>
        <v>0</v>
      </c>
      <c r="K108" s="470">
        <f t="shared" ca="1" si="136"/>
        <v>0</v>
      </c>
      <c r="L108" s="470">
        <f t="shared" ca="1" si="136"/>
        <v>0</v>
      </c>
      <c r="M108" s="470">
        <f t="shared" ca="1" si="136"/>
        <v>0</v>
      </c>
      <c r="N108" s="470">
        <f t="shared" ca="1" si="136"/>
        <v>0</v>
      </c>
      <c r="O108" s="470">
        <f t="shared" ca="1" si="137"/>
        <v>0</v>
      </c>
      <c r="P108" s="470">
        <f t="shared" ca="1" si="137"/>
        <v>0</v>
      </c>
      <c r="Q108" s="470">
        <f t="shared" ca="1" si="137"/>
        <v>0</v>
      </c>
      <c r="R108" s="470">
        <f t="shared" ca="1" si="137"/>
        <v>0</v>
      </c>
      <c r="S108" s="470">
        <f t="shared" ca="1" si="137"/>
        <v>0</v>
      </c>
      <c r="T108" s="470">
        <f t="shared" ca="1" si="137"/>
        <v>0</v>
      </c>
      <c r="U108" s="470">
        <f t="shared" ca="1" si="137"/>
        <v>0</v>
      </c>
      <c r="V108" s="470">
        <f t="shared" ca="1" si="137"/>
        <v>0</v>
      </c>
      <c r="W108" s="470">
        <f t="shared" ca="1" si="137"/>
        <v>0</v>
      </c>
      <c r="X108" s="470">
        <f t="shared" ca="1" si="137"/>
        <v>0</v>
      </c>
      <c r="Y108" s="470">
        <f t="shared" ca="1" si="138"/>
        <v>0</v>
      </c>
      <c r="Z108" s="470">
        <f t="shared" ca="1" si="138"/>
        <v>0</v>
      </c>
      <c r="AA108" s="470">
        <f t="shared" ca="1" si="138"/>
        <v>0</v>
      </c>
      <c r="AB108" s="470">
        <f t="shared" ca="1" si="138"/>
        <v>0</v>
      </c>
      <c r="AC108" s="470">
        <f t="shared" ca="1" si="138"/>
        <v>0</v>
      </c>
      <c r="AD108" s="470">
        <f t="shared" ca="1" si="138"/>
        <v>0</v>
      </c>
      <c r="AE108" s="470">
        <f t="shared" ca="1" si="138"/>
        <v>0</v>
      </c>
      <c r="AF108" s="470">
        <f t="shared" ca="1" si="138"/>
        <v>0</v>
      </c>
      <c r="AG108" s="470">
        <f t="shared" ca="1" si="138"/>
        <v>0</v>
      </c>
      <c r="AH108" s="470">
        <f t="shared" ca="1" si="138"/>
        <v>0</v>
      </c>
      <c r="AI108" s="470">
        <f t="shared" ca="1" si="139"/>
        <v>0</v>
      </c>
      <c r="AJ108" s="470">
        <f t="shared" ca="1" si="139"/>
        <v>0</v>
      </c>
      <c r="AK108" s="470">
        <f t="shared" ca="1" si="139"/>
        <v>0</v>
      </c>
      <c r="AL108" s="470">
        <f t="shared" ca="1" si="139"/>
        <v>0</v>
      </c>
      <c r="AM108" s="470">
        <f t="shared" ca="1" si="139"/>
        <v>0</v>
      </c>
      <c r="AN108" s="470">
        <f t="shared" ca="1" si="139"/>
        <v>0</v>
      </c>
      <c r="AO108" s="470">
        <f t="shared" ca="1" si="139"/>
        <v>0</v>
      </c>
      <c r="AP108" s="470">
        <f t="shared" ca="1" si="139"/>
        <v>0</v>
      </c>
      <c r="AQ108" s="470">
        <f t="shared" ca="1" si="139"/>
        <v>0</v>
      </c>
      <c r="AR108" s="470">
        <f t="shared" ca="1" si="139"/>
        <v>0</v>
      </c>
      <c r="AS108" s="470">
        <f t="shared" ca="1" si="140"/>
        <v>0</v>
      </c>
      <c r="AT108" s="470">
        <f t="shared" ca="1" si="140"/>
        <v>0</v>
      </c>
      <c r="AU108" s="470">
        <f t="shared" ca="1" si="140"/>
        <v>0</v>
      </c>
      <c r="AV108" s="470">
        <f t="shared" ca="1" si="140"/>
        <v>0</v>
      </c>
      <c r="AW108" s="470">
        <f t="shared" ca="1" si="140"/>
        <v>0</v>
      </c>
      <c r="AX108" s="470">
        <f t="shared" ca="1" si="140"/>
        <v>0</v>
      </c>
      <c r="AY108" s="470">
        <f t="shared" ca="1" si="140"/>
        <v>0</v>
      </c>
      <c r="AZ108" s="470">
        <f t="shared" ca="1" si="140"/>
        <v>0</v>
      </c>
      <c r="BA108" s="470">
        <f t="shared" ca="1" si="140"/>
        <v>0</v>
      </c>
      <c r="BB108" s="470">
        <f t="shared" ca="1" si="140"/>
        <v>0</v>
      </c>
      <c r="BC108" s="470">
        <f t="shared" ca="1" si="141"/>
        <v>0</v>
      </c>
      <c r="BD108" s="470">
        <f t="shared" ca="1" si="141"/>
        <v>0</v>
      </c>
      <c r="BE108" s="470">
        <f t="shared" ca="1" si="141"/>
        <v>0</v>
      </c>
      <c r="BF108" s="470">
        <f t="shared" ca="1" si="141"/>
        <v>0</v>
      </c>
      <c r="BG108" s="470">
        <f t="shared" ca="1" si="141"/>
        <v>0</v>
      </c>
      <c r="BH108" s="470">
        <f t="shared" ca="1" si="141"/>
        <v>0</v>
      </c>
      <c r="BI108" s="470">
        <f t="shared" ca="1" si="141"/>
        <v>0</v>
      </c>
      <c r="BJ108" s="470">
        <f t="shared" ca="1" si="141"/>
        <v>0</v>
      </c>
      <c r="BK108" s="470">
        <f t="shared" ca="1" si="141"/>
        <v>0</v>
      </c>
      <c r="BL108" s="470">
        <f t="shared" ca="1" si="141"/>
        <v>0</v>
      </c>
      <c r="BM108" s="470">
        <f t="shared" ca="1" si="142"/>
        <v>0</v>
      </c>
      <c r="BN108" s="470">
        <f t="shared" ca="1" si="142"/>
        <v>0</v>
      </c>
      <c r="BO108" s="470">
        <f t="shared" ca="1" si="142"/>
        <v>0</v>
      </c>
      <c r="BP108" s="470">
        <f t="shared" ca="1" si="142"/>
        <v>0</v>
      </c>
      <c r="BQ108" s="470">
        <f t="shared" ca="1" si="142"/>
        <v>0</v>
      </c>
      <c r="BR108" s="470">
        <f t="shared" ca="1" si="142"/>
        <v>0</v>
      </c>
      <c r="BS108" s="470">
        <f t="shared" ca="1" si="142"/>
        <v>0</v>
      </c>
      <c r="BT108" s="470">
        <f t="shared" ca="1" si="142"/>
        <v>0</v>
      </c>
      <c r="BU108" s="470">
        <f t="shared" ca="1" si="142"/>
        <v>0</v>
      </c>
      <c r="BV108" s="470">
        <f t="shared" ca="1" si="142"/>
        <v>0</v>
      </c>
      <c r="BW108" s="470">
        <f t="shared" ca="1" si="143"/>
        <v>0</v>
      </c>
      <c r="BX108" s="470">
        <f t="shared" ca="1" si="143"/>
        <v>0</v>
      </c>
      <c r="BY108" s="470">
        <f t="shared" ca="1" si="143"/>
        <v>0</v>
      </c>
      <c r="BZ108" s="470">
        <f t="shared" ca="1" si="143"/>
        <v>0</v>
      </c>
      <c r="CA108" s="470">
        <f t="shared" ca="1" si="143"/>
        <v>0</v>
      </c>
      <c r="CB108" s="470">
        <f t="shared" ca="1" si="143"/>
        <v>0</v>
      </c>
      <c r="CC108" s="470">
        <f t="shared" ca="1" si="143"/>
        <v>0</v>
      </c>
      <c r="CD108" s="470">
        <f t="shared" ca="1" si="143"/>
        <v>0</v>
      </c>
      <c r="CE108" s="470">
        <f t="shared" ca="1" si="143"/>
        <v>0</v>
      </c>
      <c r="CF108" s="470">
        <f t="shared" ca="1" si="143"/>
        <v>0</v>
      </c>
      <c r="CG108" s="470">
        <f t="shared" ca="1" si="144"/>
        <v>0</v>
      </c>
      <c r="CH108" s="470">
        <f t="shared" ca="1" si="144"/>
        <v>0</v>
      </c>
      <c r="CI108" s="470">
        <f t="shared" ca="1" si="144"/>
        <v>0</v>
      </c>
      <c r="CJ108" s="470">
        <f t="shared" ca="1" si="144"/>
        <v>0</v>
      </c>
      <c r="CK108" s="470">
        <f t="shared" ca="1" si="144"/>
        <v>0</v>
      </c>
      <c r="CL108" s="470">
        <f t="shared" ca="1" si="144"/>
        <v>0</v>
      </c>
      <c r="CM108" s="470">
        <f t="shared" ca="1" si="144"/>
        <v>0</v>
      </c>
      <c r="CN108" s="470">
        <f t="shared" ca="1" si="144"/>
        <v>0</v>
      </c>
      <c r="CO108" s="470">
        <f t="shared" ca="1" si="144"/>
        <v>0</v>
      </c>
      <c r="CP108" s="470">
        <f t="shared" ca="1" si="144"/>
        <v>0</v>
      </c>
      <c r="CQ108" s="470">
        <f t="shared" ca="1" si="145"/>
        <v>0</v>
      </c>
      <c r="CR108" s="470">
        <f t="shared" ca="1" si="145"/>
        <v>0</v>
      </c>
      <c r="CS108" s="470">
        <f t="shared" ca="1" si="145"/>
        <v>0</v>
      </c>
      <c r="CT108" s="470">
        <f t="shared" ca="1" si="145"/>
        <v>0</v>
      </c>
      <c r="CU108" s="470">
        <f t="shared" ca="1" si="145"/>
        <v>0</v>
      </c>
      <c r="CV108" s="470">
        <f t="shared" ca="1" si="145"/>
        <v>0</v>
      </c>
      <c r="CW108" s="470">
        <f t="shared" ca="1" si="145"/>
        <v>0</v>
      </c>
      <c r="CX108" s="470">
        <f t="shared" ca="1" si="145"/>
        <v>0</v>
      </c>
      <c r="CY108" s="470">
        <f t="shared" ca="1" si="145"/>
        <v>0</v>
      </c>
      <c r="CZ108" s="470">
        <f t="shared" ca="1" si="145"/>
        <v>0</v>
      </c>
      <c r="DA108" s="470">
        <f t="shared" ca="1" si="146"/>
        <v>0</v>
      </c>
      <c r="DB108" s="470">
        <f t="shared" ca="1" si="146"/>
        <v>0</v>
      </c>
      <c r="DC108" s="470">
        <f t="shared" ca="1" si="146"/>
        <v>0</v>
      </c>
      <c r="DD108" s="470">
        <f t="shared" ca="1" si="146"/>
        <v>0</v>
      </c>
      <c r="DE108" s="470">
        <f t="shared" ca="1" si="146"/>
        <v>0</v>
      </c>
      <c r="DF108" s="470">
        <f t="shared" ca="1" si="146"/>
        <v>0</v>
      </c>
      <c r="DG108" s="470">
        <f t="shared" ca="1" si="146"/>
        <v>0</v>
      </c>
      <c r="DH108" s="470">
        <f t="shared" ca="1" si="146"/>
        <v>0</v>
      </c>
      <c r="DI108" s="470">
        <f t="shared" ca="1" si="146"/>
        <v>0</v>
      </c>
      <c r="DJ108" s="470">
        <f t="shared" ca="1" si="146"/>
        <v>0</v>
      </c>
      <c r="DK108" s="470">
        <f t="shared" ca="1" si="147"/>
        <v>0</v>
      </c>
      <c r="DL108" s="470">
        <f t="shared" ca="1" si="147"/>
        <v>0</v>
      </c>
      <c r="DM108" s="470">
        <f t="shared" ca="1" si="147"/>
        <v>0</v>
      </c>
      <c r="DN108" s="470">
        <f t="shared" ca="1" si="147"/>
        <v>0</v>
      </c>
      <c r="DO108" s="470">
        <f t="shared" ca="1" si="147"/>
        <v>0</v>
      </c>
      <c r="DP108" s="470">
        <f t="shared" ca="1" si="147"/>
        <v>0</v>
      </c>
      <c r="DQ108" s="470">
        <f t="shared" ca="1" si="147"/>
        <v>0</v>
      </c>
      <c r="DR108" s="470">
        <f t="shared" ca="1" si="147"/>
        <v>0</v>
      </c>
      <c r="DS108" s="470">
        <f t="shared" ca="1" si="147"/>
        <v>0</v>
      </c>
      <c r="DT108" s="470">
        <f t="shared" ca="1" si="147"/>
        <v>0</v>
      </c>
      <c r="DU108" s="470">
        <f t="shared" ca="1" si="148"/>
        <v>0</v>
      </c>
      <c r="DV108" s="470">
        <f t="shared" ca="1" si="148"/>
        <v>0</v>
      </c>
      <c r="DW108" s="470">
        <f t="shared" ca="1" si="148"/>
        <v>0</v>
      </c>
      <c r="DX108" s="470">
        <f t="shared" ca="1" si="148"/>
        <v>0</v>
      </c>
      <c r="DY108" s="470">
        <f t="shared" ca="1" si="148"/>
        <v>0</v>
      </c>
      <c r="DZ108" s="470">
        <f t="shared" ca="1" si="148"/>
        <v>0</v>
      </c>
      <c r="EA108" s="470">
        <f t="shared" ca="1" si="148"/>
        <v>0</v>
      </c>
      <c r="EB108" s="470">
        <f t="shared" ca="1" si="148"/>
        <v>0</v>
      </c>
      <c r="EC108" s="470">
        <f t="shared" ca="1" si="148"/>
        <v>0</v>
      </c>
      <c r="ED108" s="470">
        <f t="shared" ca="1" si="148"/>
        <v>0</v>
      </c>
      <c r="EE108" s="470">
        <f t="shared" ca="1" si="149"/>
        <v>0</v>
      </c>
      <c r="EF108" s="470">
        <f t="shared" ca="1" si="149"/>
        <v>0</v>
      </c>
      <c r="EG108" s="470">
        <f t="shared" ca="1" si="149"/>
        <v>0</v>
      </c>
      <c r="EH108" s="470">
        <f t="shared" ca="1" si="149"/>
        <v>0</v>
      </c>
      <c r="EI108" s="470">
        <f t="shared" ca="1" si="149"/>
        <v>0</v>
      </c>
      <c r="EJ108" s="470">
        <f t="shared" ca="1" si="149"/>
        <v>0</v>
      </c>
      <c r="EK108" s="470">
        <f t="shared" ca="1" si="149"/>
        <v>0</v>
      </c>
      <c r="EL108" s="470">
        <f t="shared" ca="1" si="149"/>
        <v>0</v>
      </c>
      <c r="EM108" s="470">
        <f t="shared" ca="1" si="149"/>
        <v>0</v>
      </c>
      <c r="EN108" s="470">
        <f t="shared" ca="1" si="149"/>
        <v>0</v>
      </c>
      <c r="EO108" s="470">
        <f t="shared" ca="1" si="149"/>
        <v>0</v>
      </c>
      <c r="EP108" s="470">
        <f t="shared" ca="1" si="149"/>
        <v>0</v>
      </c>
      <c r="EQ108" s="470">
        <f t="shared" ca="1" si="149"/>
        <v>0</v>
      </c>
      <c r="ER108" s="470">
        <f t="shared" ca="1" si="149"/>
        <v>0</v>
      </c>
      <c r="ES108" s="470">
        <f t="shared" ca="1" si="149"/>
        <v>0</v>
      </c>
    </row>
    <row r="109" spans="1:256" outlineLevel="1">
      <c r="B109" s="331" t="s">
        <v>577</v>
      </c>
      <c r="C109" s="472">
        <f t="shared" ca="1" si="135"/>
        <v>51713</v>
      </c>
      <c r="D109" s="183"/>
      <c r="E109" s="470">
        <f t="shared" ca="1" si="136"/>
        <v>0</v>
      </c>
      <c r="F109" s="470">
        <f t="shared" ca="1" si="136"/>
        <v>0</v>
      </c>
      <c r="G109" s="470">
        <f t="shared" ca="1" si="136"/>
        <v>0</v>
      </c>
      <c r="H109" s="470">
        <f t="shared" ca="1" si="136"/>
        <v>0</v>
      </c>
      <c r="I109" s="470">
        <f t="shared" ca="1" si="136"/>
        <v>0</v>
      </c>
      <c r="J109" s="470">
        <f t="shared" ca="1" si="136"/>
        <v>0</v>
      </c>
      <c r="K109" s="470">
        <f t="shared" ca="1" si="136"/>
        <v>0</v>
      </c>
      <c r="L109" s="470">
        <f t="shared" ca="1" si="136"/>
        <v>0</v>
      </c>
      <c r="M109" s="470">
        <f t="shared" ca="1" si="136"/>
        <v>0</v>
      </c>
      <c r="N109" s="470">
        <f t="shared" ca="1" si="136"/>
        <v>0</v>
      </c>
      <c r="O109" s="470">
        <f t="shared" ca="1" si="137"/>
        <v>0</v>
      </c>
      <c r="P109" s="470">
        <f t="shared" ca="1" si="137"/>
        <v>0</v>
      </c>
      <c r="Q109" s="470">
        <f t="shared" ca="1" si="137"/>
        <v>0</v>
      </c>
      <c r="R109" s="470">
        <f t="shared" ca="1" si="137"/>
        <v>0</v>
      </c>
      <c r="S109" s="470">
        <f t="shared" ca="1" si="137"/>
        <v>0</v>
      </c>
      <c r="T109" s="470">
        <f t="shared" ca="1" si="137"/>
        <v>0</v>
      </c>
      <c r="U109" s="470">
        <f t="shared" ca="1" si="137"/>
        <v>0</v>
      </c>
      <c r="V109" s="470">
        <f t="shared" ca="1" si="137"/>
        <v>0</v>
      </c>
      <c r="W109" s="470">
        <f t="shared" ca="1" si="137"/>
        <v>0</v>
      </c>
      <c r="X109" s="470">
        <f t="shared" ca="1" si="137"/>
        <v>0</v>
      </c>
      <c r="Y109" s="470">
        <f t="shared" ca="1" si="138"/>
        <v>0</v>
      </c>
      <c r="Z109" s="470">
        <f t="shared" ca="1" si="138"/>
        <v>0</v>
      </c>
      <c r="AA109" s="470">
        <f t="shared" ca="1" si="138"/>
        <v>0</v>
      </c>
      <c r="AB109" s="470">
        <f t="shared" ca="1" si="138"/>
        <v>0</v>
      </c>
      <c r="AC109" s="470">
        <f t="shared" ca="1" si="138"/>
        <v>0</v>
      </c>
      <c r="AD109" s="470">
        <f t="shared" ca="1" si="138"/>
        <v>0</v>
      </c>
      <c r="AE109" s="470">
        <f t="shared" ca="1" si="138"/>
        <v>0</v>
      </c>
      <c r="AF109" s="470">
        <f t="shared" ca="1" si="138"/>
        <v>0</v>
      </c>
      <c r="AG109" s="470">
        <f t="shared" ca="1" si="138"/>
        <v>0</v>
      </c>
      <c r="AH109" s="470">
        <f t="shared" ca="1" si="138"/>
        <v>0</v>
      </c>
      <c r="AI109" s="470">
        <f t="shared" ca="1" si="139"/>
        <v>0</v>
      </c>
      <c r="AJ109" s="470">
        <f t="shared" ca="1" si="139"/>
        <v>0</v>
      </c>
      <c r="AK109" s="470">
        <f t="shared" ca="1" si="139"/>
        <v>0</v>
      </c>
      <c r="AL109" s="470">
        <f t="shared" ca="1" si="139"/>
        <v>0</v>
      </c>
      <c r="AM109" s="470">
        <f t="shared" ca="1" si="139"/>
        <v>0</v>
      </c>
      <c r="AN109" s="470">
        <f t="shared" ca="1" si="139"/>
        <v>0</v>
      </c>
      <c r="AO109" s="470">
        <f t="shared" ca="1" si="139"/>
        <v>0</v>
      </c>
      <c r="AP109" s="470">
        <f t="shared" ca="1" si="139"/>
        <v>0</v>
      </c>
      <c r="AQ109" s="470">
        <f t="shared" ca="1" si="139"/>
        <v>0</v>
      </c>
      <c r="AR109" s="470">
        <f t="shared" ca="1" si="139"/>
        <v>0</v>
      </c>
      <c r="AS109" s="470">
        <f t="shared" ca="1" si="140"/>
        <v>0</v>
      </c>
      <c r="AT109" s="470">
        <f t="shared" ca="1" si="140"/>
        <v>0</v>
      </c>
      <c r="AU109" s="470">
        <f t="shared" ca="1" si="140"/>
        <v>0</v>
      </c>
      <c r="AV109" s="470">
        <f t="shared" ca="1" si="140"/>
        <v>0</v>
      </c>
      <c r="AW109" s="470">
        <f t="shared" ca="1" si="140"/>
        <v>0</v>
      </c>
      <c r="AX109" s="470">
        <f t="shared" ca="1" si="140"/>
        <v>0</v>
      </c>
      <c r="AY109" s="470">
        <f t="shared" ca="1" si="140"/>
        <v>0</v>
      </c>
      <c r="AZ109" s="470">
        <f t="shared" ca="1" si="140"/>
        <v>0</v>
      </c>
      <c r="BA109" s="470">
        <f t="shared" ca="1" si="140"/>
        <v>0</v>
      </c>
      <c r="BB109" s="470">
        <f t="shared" ca="1" si="140"/>
        <v>0</v>
      </c>
      <c r="BC109" s="470">
        <f t="shared" ca="1" si="141"/>
        <v>0</v>
      </c>
      <c r="BD109" s="470">
        <f t="shared" ca="1" si="141"/>
        <v>0</v>
      </c>
      <c r="BE109" s="470">
        <f t="shared" ca="1" si="141"/>
        <v>0</v>
      </c>
      <c r="BF109" s="470">
        <f t="shared" ca="1" si="141"/>
        <v>0</v>
      </c>
      <c r="BG109" s="470">
        <f t="shared" ca="1" si="141"/>
        <v>0</v>
      </c>
      <c r="BH109" s="470">
        <f t="shared" ca="1" si="141"/>
        <v>0</v>
      </c>
      <c r="BI109" s="470">
        <f t="shared" ca="1" si="141"/>
        <v>0</v>
      </c>
      <c r="BJ109" s="470">
        <f t="shared" ca="1" si="141"/>
        <v>0</v>
      </c>
      <c r="BK109" s="470">
        <f t="shared" ca="1" si="141"/>
        <v>0</v>
      </c>
      <c r="BL109" s="470">
        <f t="shared" ca="1" si="141"/>
        <v>0</v>
      </c>
      <c r="BM109" s="470">
        <f t="shared" ca="1" si="142"/>
        <v>0</v>
      </c>
      <c r="BN109" s="470">
        <f t="shared" ca="1" si="142"/>
        <v>0</v>
      </c>
      <c r="BO109" s="470">
        <f t="shared" ca="1" si="142"/>
        <v>0</v>
      </c>
      <c r="BP109" s="470">
        <f t="shared" ca="1" si="142"/>
        <v>0</v>
      </c>
      <c r="BQ109" s="470">
        <f t="shared" ca="1" si="142"/>
        <v>0</v>
      </c>
      <c r="BR109" s="470">
        <f t="shared" ca="1" si="142"/>
        <v>0</v>
      </c>
      <c r="BS109" s="470">
        <f t="shared" ca="1" si="142"/>
        <v>0</v>
      </c>
      <c r="BT109" s="470">
        <f t="shared" ca="1" si="142"/>
        <v>0</v>
      </c>
      <c r="BU109" s="470">
        <f t="shared" ca="1" si="142"/>
        <v>0</v>
      </c>
      <c r="BV109" s="470">
        <f t="shared" ca="1" si="142"/>
        <v>0</v>
      </c>
      <c r="BW109" s="470">
        <f t="shared" ca="1" si="143"/>
        <v>0</v>
      </c>
      <c r="BX109" s="470">
        <f t="shared" ca="1" si="143"/>
        <v>0</v>
      </c>
      <c r="BY109" s="470">
        <f t="shared" ca="1" si="143"/>
        <v>0</v>
      </c>
      <c r="BZ109" s="470">
        <f t="shared" ca="1" si="143"/>
        <v>0</v>
      </c>
      <c r="CA109" s="470">
        <f t="shared" ca="1" si="143"/>
        <v>0</v>
      </c>
      <c r="CB109" s="470">
        <f t="shared" ca="1" si="143"/>
        <v>0</v>
      </c>
      <c r="CC109" s="470">
        <f t="shared" ca="1" si="143"/>
        <v>0</v>
      </c>
      <c r="CD109" s="470">
        <f t="shared" ca="1" si="143"/>
        <v>0</v>
      </c>
      <c r="CE109" s="470">
        <f t="shared" ca="1" si="143"/>
        <v>0</v>
      </c>
      <c r="CF109" s="470">
        <f t="shared" ca="1" si="143"/>
        <v>0</v>
      </c>
      <c r="CG109" s="470">
        <f t="shared" ca="1" si="144"/>
        <v>0</v>
      </c>
      <c r="CH109" s="470">
        <f t="shared" ca="1" si="144"/>
        <v>0</v>
      </c>
      <c r="CI109" s="470">
        <f t="shared" ca="1" si="144"/>
        <v>0</v>
      </c>
      <c r="CJ109" s="470">
        <f t="shared" ca="1" si="144"/>
        <v>0</v>
      </c>
      <c r="CK109" s="470">
        <f t="shared" ca="1" si="144"/>
        <v>0</v>
      </c>
      <c r="CL109" s="470">
        <f t="shared" ca="1" si="144"/>
        <v>0</v>
      </c>
      <c r="CM109" s="470">
        <f t="shared" ca="1" si="144"/>
        <v>0</v>
      </c>
      <c r="CN109" s="470">
        <f t="shared" ca="1" si="144"/>
        <v>0</v>
      </c>
      <c r="CO109" s="470">
        <f t="shared" ca="1" si="144"/>
        <v>0</v>
      </c>
      <c r="CP109" s="470">
        <f t="shared" ca="1" si="144"/>
        <v>0</v>
      </c>
      <c r="CQ109" s="470">
        <f t="shared" ca="1" si="145"/>
        <v>0</v>
      </c>
      <c r="CR109" s="470">
        <f t="shared" ca="1" si="145"/>
        <v>0</v>
      </c>
      <c r="CS109" s="470">
        <f t="shared" ca="1" si="145"/>
        <v>0</v>
      </c>
      <c r="CT109" s="470">
        <f t="shared" ca="1" si="145"/>
        <v>0</v>
      </c>
      <c r="CU109" s="470">
        <f t="shared" ca="1" si="145"/>
        <v>0</v>
      </c>
      <c r="CV109" s="470">
        <f t="shared" ca="1" si="145"/>
        <v>0</v>
      </c>
      <c r="CW109" s="470">
        <f t="shared" ca="1" si="145"/>
        <v>0</v>
      </c>
      <c r="CX109" s="470">
        <f t="shared" ca="1" si="145"/>
        <v>0</v>
      </c>
      <c r="CY109" s="470">
        <f t="shared" ca="1" si="145"/>
        <v>0</v>
      </c>
      <c r="CZ109" s="470">
        <f t="shared" ca="1" si="145"/>
        <v>0</v>
      </c>
      <c r="DA109" s="470">
        <f t="shared" ca="1" si="146"/>
        <v>0</v>
      </c>
      <c r="DB109" s="470">
        <f t="shared" ca="1" si="146"/>
        <v>0</v>
      </c>
      <c r="DC109" s="470">
        <f t="shared" ca="1" si="146"/>
        <v>0</v>
      </c>
      <c r="DD109" s="470">
        <f t="shared" ca="1" si="146"/>
        <v>0</v>
      </c>
      <c r="DE109" s="470">
        <f t="shared" ca="1" si="146"/>
        <v>0</v>
      </c>
      <c r="DF109" s="470">
        <f t="shared" ca="1" si="146"/>
        <v>0</v>
      </c>
      <c r="DG109" s="470">
        <f t="shared" ca="1" si="146"/>
        <v>0</v>
      </c>
      <c r="DH109" s="470">
        <f t="shared" ca="1" si="146"/>
        <v>0</v>
      </c>
      <c r="DI109" s="470">
        <f t="shared" ca="1" si="146"/>
        <v>0</v>
      </c>
      <c r="DJ109" s="470">
        <f t="shared" ca="1" si="146"/>
        <v>0</v>
      </c>
      <c r="DK109" s="470">
        <f t="shared" ca="1" si="147"/>
        <v>0</v>
      </c>
      <c r="DL109" s="470">
        <f t="shared" ca="1" si="147"/>
        <v>0</v>
      </c>
      <c r="DM109" s="470">
        <f t="shared" ca="1" si="147"/>
        <v>0</v>
      </c>
      <c r="DN109" s="470">
        <f t="shared" ca="1" si="147"/>
        <v>0</v>
      </c>
      <c r="DO109" s="470">
        <f t="shared" ca="1" si="147"/>
        <v>0</v>
      </c>
      <c r="DP109" s="470">
        <f t="shared" ca="1" si="147"/>
        <v>0</v>
      </c>
      <c r="DQ109" s="470">
        <f t="shared" ca="1" si="147"/>
        <v>0</v>
      </c>
      <c r="DR109" s="470">
        <f t="shared" ca="1" si="147"/>
        <v>0</v>
      </c>
      <c r="DS109" s="470">
        <f t="shared" ca="1" si="147"/>
        <v>0</v>
      </c>
      <c r="DT109" s="470">
        <f t="shared" ca="1" si="147"/>
        <v>0</v>
      </c>
      <c r="DU109" s="470">
        <f t="shared" ca="1" si="148"/>
        <v>0</v>
      </c>
      <c r="DV109" s="470">
        <f t="shared" ca="1" si="148"/>
        <v>0</v>
      </c>
      <c r="DW109" s="470">
        <f t="shared" ca="1" si="148"/>
        <v>0</v>
      </c>
      <c r="DX109" s="470">
        <f t="shared" ca="1" si="148"/>
        <v>0</v>
      </c>
      <c r="DY109" s="470">
        <f t="shared" ca="1" si="148"/>
        <v>0</v>
      </c>
      <c r="DZ109" s="470">
        <f t="shared" ca="1" si="148"/>
        <v>0</v>
      </c>
      <c r="EA109" s="470">
        <f t="shared" ca="1" si="148"/>
        <v>0</v>
      </c>
      <c r="EB109" s="470">
        <f t="shared" ca="1" si="148"/>
        <v>0</v>
      </c>
      <c r="EC109" s="470">
        <f t="shared" ca="1" si="148"/>
        <v>0</v>
      </c>
      <c r="ED109" s="470">
        <f t="shared" ca="1" si="148"/>
        <v>0</v>
      </c>
      <c r="EE109" s="470">
        <f t="shared" ca="1" si="149"/>
        <v>0</v>
      </c>
      <c r="EF109" s="470">
        <f t="shared" ca="1" si="149"/>
        <v>0</v>
      </c>
      <c r="EG109" s="470">
        <f t="shared" ca="1" si="149"/>
        <v>0</v>
      </c>
      <c r="EH109" s="470">
        <f t="shared" ca="1" si="149"/>
        <v>0</v>
      </c>
      <c r="EI109" s="470">
        <f t="shared" ca="1" si="149"/>
        <v>0</v>
      </c>
      <c r="EJ109" s="470">
        <f t="shared" ca="1" si="149"/>
        <v>0</v>
      </c>
      <c r="EK109" s="470">
        <f t="shared" ca="1" si="149"/>
        <v>0</v>
      </c>
      <c r="EL109" s="470">
        <f t="shared" ca="1" si="149"/>
        <v>0</v>
      </c>
      <c r="EM109" s="470">
        <f t="shared" ca="1" si="149"/>
        <v>0</v>
      </c>
      <c r="EN109" s="470">
        <f t="shared" ca="1" si="149"/>
        <v>0</v>
      </c>
      <c r="EO109" s="470">
        <f t="shared" ca="1" si="149"/>
        <v>0</v>
      </c>
      <c r="EP109" s="470">
        <f t="shared" ca="1" si="149"/>
        <v>0</v>
      </c>
      <c r="EQ109" s="470">
        <f t="shared" ca="1" si="149"/>
        <v>0</v>
      </c>
      <c r="ER109" s="470">
        <f t="shared" ca="1" si="149"/>
        <v>0</v>
      </c>
      <c r="ES109" s="470">
        <f t="shared" ca="1" si="149"/>
        <v>0</v>
      </c>
    </row>
    <row r="110" spans="1:256" outlineLevel="1">
      <c r="B110" s="331" t="s">
        <v>578</v>
      </c>
      <c r="C110" s="472">
        <f t="shared" ca="1" si="135"/>
        <v>53631</v>
      </c>
      <c r="D110" s="183"/>
      <c r="E110" s="470">
        <f t="shared" ca="1" si="136"/>
        <v>0</v>
      </c>
      <c r="F110" s="470">
        <f t="shared" ca="1" si="136"/>
        <v>0</v>
      </c>
      <c r="G110" s="470">
        <f t="shared" ca="1" si="136"/>
        <v>0</v>
      </c>
      <c r="H110" s="470">
        <f t="shared" ca="1" si="136"/>
        <v>0</v>
      </c>
      <c r="I110" s="470">
        <f t="shared" ca="1" si="136"/>
        <v>0</v>
      </c>
      <c r="J110" s="470">
        <f t="shared" ca="1" si="136"/>
        <v>0</v>
      </c>
      <c r="K110" s="470">
        <f t="shared" ca="1" si="136"/>
        <v>0</v>
      </c>
      <c r="L110" s="470">
        <f t="shared" ca="1" si="136"/>
        <v>0</v>
      </c>
      <c r="M110" s="470">
        <f t="shared" ca="1" si="136"/>
        <v>0</v>
      </c>
      <c r="N110" s="470">
        <f t="shared" ca="1" si="136"/>
        <v>0</v>
      </c>
      <c r="O110" s="470">
        <f t="shared" ca="1" si="137"/>
        <v>0</v>
      </c>
      <c r="P110" s="470">
        <f t="shared" ca="1" si="137"/>
        <v>0</v>
      </c>
      <c r="Q110" s="470">
        <f t="shared" ca="1" si="137"/>
        <v>0</v>
      </c>
      <c r="R110" s="470">
        <f t="shared" ca="1" si="137"/>
        <v>0</v>
      </c>
      <c r="S110" s="470">
        <f t="shared" ca="1" si="137"/>
        <v>0</v>
      </c>
      <c r="T110" s="470">
        <f t="shared" ca="1" si="137"/>
        <v>0</v>
      </c>
      <c r="U110" s="470">
        <f t="shared" ca="1" si="137"/>
        <v>0</v>
      </c>
      <c r="V110" s="470">
        <f t="shared" ca="1" si="137"/>
        <v>0</v>
      </c>
      <c r="W110" s="470">
        <f t="shared" ca="1" si="137"/>
        <v>0</v>
      </c>
      <c r="X110" s="470">
        <f t="shared" ca="1" si="137"/>
        <v>0</v>
      </c>
      <c r="Y110" s="470">
        <f t="shared" ca="1" si="138"/>
        <v>0</v>
      </c>
      <c r="Z110" s="470">
        <f t="shared" ca="1" si="138"/>
        <v>0</v>
      </c>
      <c r="AA110" s="470">
        <f t="shared" ca="1" si="138"/>
        <v>0</v>
      </c>
      <c r="AB110" s="470">
        <f t="shared" ca="1" si="138"/>
        <v>0</v>
      </c>
      <c r="AC110" s="470">
        <f t="shared" ca="1" si="138"/>
        <v>0</v>
      </c>
      <c r="AD110" s="470">
        <f t="shared" ca="1" si="138"/>
        <v>0</v>
      </c>
      <c r="AE110" s="470">
        <f t="shared" ca="1" si="138"/>
        <v>0</v>
      </c>
      <c r="AF110" s="470">
        <f t="shared" ca="1" si="138"/>
        <v>0</v>
      </c>
      <c r="AG110" s="470">
        <f t="shared" ca="1" si="138"/>
        <v>0</v>
      </c>
      <c r="AH110" s="470">
        <f t="shared" ca="1" si="138"/>
        <v>0</v>
      </c>
      <c r="AI110" s="470">
        <f t="shared" ca="1" si="139"/>
        <v>0</v>
      </c>
      <c r="AJ110" s="470">
        <f t="shared" ca="1" si="139"/>
        <v>0</v>
      </c>
      <c r="AK110" s="470">
        <f t="shared" ca="1" si="139"/>
        <v>0</v>
      </c>
      <c r="AL110" s="470">
        <f t="shared" ca="1" si="139"/>
        <v>0</v>
      </c>
      <c r="AM110" s="470">
        <f t="shared" ca="1" si="139"/>
        <v>0</v>
      </c>
      <c r="AN110" s="470">
        <f t="shared" ca="1" si="139"/>
        <v>0</v>
      </c>
      <c r="AO110" s="470">
        <f t="shared" ca="1" si="139"/>
        <v>0</v>
      </c>
      <c r="AP110" s="470">
        <f t="shared" ca="1" si="139"/>
        <v>0</v>
      </c>
      <c r="AQ110" s="470">
        <f t="shared" ca="1" si="139"/>
        <v>0</v>
      </c>
      <c r="AR110" s="470">
        <f t="shared" ca="1" si="139"/>
        <v>0</v>
      </c>
      <c r="AS110" s="470">
        <f t="shared" ca="1" si="140"/>
        <v>0</v>
      </c>
      <c r="AT110" s="470">
        <f t="shared" ca="1" si="140"/>
        <v>0</v>
      </c>
      <c r="AU110" s="470">
        <f t="shared" ca="1" si="140"/>
        <v>0</v>
      </c>
      <c r="AV110" s="470">
        <f t="shared" ca="1" si="140"/>
        <v>0</v>
      </c>
      <c r="AW110" s="470">
        <f t="shared" ca="1" si="140"/>
        <v>0</v>
      </c>
      <c r="AX110" s="470">
        <f t="shared" ca="1" si="140"/>
        <v>0</v>
      </c>
      <c r="AY110" s="470">
        <f t="shared" ca="1" si="140"/>
        <v>0</v>
      </c>
      <c r="AZ110" s="470">
        <f t="shared" ca="1" si="140"/>
        <v>0</v>
      </c>
      <c r="BA110" s="470">
        <f t="shared" ca="1" si="140"/>
        <v>0</v>
      </c>
      <c r="BB110" s="470">
        <f t="shared" ca="1" si="140"/>
        <v>0</v>
      </c>
      <c r="BC110" s="470">
        <f t="shared" ca="1" si="141"/>
        <v>0</v>
      </c>
      <c r="BD110" s="470">
        <f t="shared" ca="1" si="141"/>
        <v>0</v>
      </c>
      <c r="BE110" s="470">
        <f t="shared" ca="1" si="141"/>
        <v>0</v>
      </c>
      <c r="BF110" s="470">
        <f t="shared" ca="1" si="141"/>
        <v>0</v>
      </c>
      <c r="BG110" s="470">
        <f t="shared" ca="1" si="141"/>
        <v>0</v>
      </c>
      <c r="BH110" s="470">
        <f t="shared" ca="1" si="141"/>
        <v>0</v>
      </c>
      <c r="BI110" s="470">
        <f t="shared" ca="1" si="141"/>
        <v>0</v>
      </c>
      <c r="BJ110" s="470">
        <f t="shared" ca="1" si="141"/>
        <v>0</v>
      </c>
      <c r="BK110" s="470">
        <f t="shared" ca="1" si="141"/>
        <v>0</v>
      </c>
      <c r="BL110" s="470">
        <f t="shared" ca="1" si="141"/>
        <v>0</v>
      </c>
      <c r="BM110" s="470">
        <f t="shared" ca="1" si="142"/>
        <v>0</v>
      </c>
      <c r="BN110" s="470">
        <f t="shared" ca="1" si="142"/>
        <v>0</v>
      </c>
      <c r="BO110" s="470">
        <f t="shared" ca="1" si="142"/>
        <v>0</v>
      </c>
      <c r="BP110" s="470">
        <f t="shared" ca="1" si="142"/>
        <v>0</v>
      </c>
      <c r="BQ110" s="470">
        <f t="shared" ca="1" si="142"/>
        <v>0</v>
      </c>
      <c r="BR110" s="470">
        <f t="shared" ca="1" si="142"/>
        <v>0</v>
      </c>
      <c r="BS110" s="470">
        <f t="shared" ca="1" si="142"/>
        <v>0</v>
      </c>
      <c r="BT110" s="470">
        <f t="shared" ca="1" si="142"/>
        <v>0</v>
      </c>
      <c r="BU110" s="470">
        <f t="shared" ca="1" si="142"/>
        <v>0</v>
      </c>
      <c r="BV110" s="470">
        <f t="shared" ca="1" si="142"/>
        <v>0</v>
      </c>
      <c r="BW110" s="470">
        <f t="shared" ca="1" si="143"/>
        <v>0</v>
      </c>
      <c r="BX110" s="470">
        <f t="shared" ca="1" si="143"/>
        <v>0</v>
      </c>
      <c r="BY110" s="470">
        <f t="shared" ca="1" si="143"/>
        <v>0</v>
      </c>
      <c r="BZ110" s="470">
        <f t="shared" ca="1" si="143"/>
        <v>0</v>
      </c>
      <c r="CA110" s="470">
        <f t="shared" ca="1" si="143"/>
        <v>0</v>
      </c>
      <c r="CB110" s="470">
        <f t="shared" ca="1" si="143"/>
        <v>0</v>
      </c>
      <c r="CC110" s="470">
        <f t="shared" ca="1" si="143"/>
        <v>0</v>
      </c>
      <c r="CD110" s="470">
        <f t="shared" ca="1" si="143"/>
        <v>0</v>
      </c>
      <c r="CE110" s="470">
        <f t="shared" ca="1" si="143"/>
        <v>0</v>
      </c>
      <c r="CF110" s="470">
        <f t="shared" ca="1" si="143"/>
        <v>0</v>
      </c>
      <c r="CG110" s="470">
        <f t="shared" ca="1" si="144"/>
        <v>0</v>
      </c>
      <c r="CH110" s="470">
        <f t="shared" ca="1" si="144"/>
        <v>0</v>
      </c>
      <c r="CI110" s="470">
        <f t="shared" ca="1" si="144"/>
        <v>0</v>
      </c>
      <c r="CJ110" s="470">
        <f t="shared" ca="1" si="144"/>
        <v>0</v>
      </c>
      <c r="CK110" s="470">
        <f t="shared" ca="1" si="144"/>
        <v>0</v>
      </c>
      <c r="CL110" s="470">
        <f t="shared" ca="1" si="144"/>
        <v>0</v>
      </c>
      <c r="CM110" s="470">
        <f t="shared" ca="1" si="144"/>
        <v>0</v>
      </c>
      <c r="CN110" s="470">
        <f t="shared" ca="1" si="144"/>
        <v>0</v>
      </c>
      <c r="CO110" s="470">
        <f t="shared" ca="1" si="144"/>
        <v>0</v>
      </c>
      <c r="CP110" s="470">
        <f t="shared" ca="1" si="144"/>
        <v>0</v>
      </c>
      <c r="CQ110" s="470">
        <f t="shared" ca="1" si="145"/>
        <v>0</v>
      </c>
      <c r="CR110" s="470">
        <f t="shared" ca="1" si="145"/>
        <v>0</v>
      </c>
      <c r="CS110" s="470">
        <f t="shared" ca="1" si="145"/>
        <v>0</v>
      </c>
      <c r="CT110" s="470">
        <f t="shared" ca="1" si="145"/>
        <v>0</v>
      </c>
      <c r="CU110" s="470">
        <f t="shared" ca="1" si="145"/>
        <v>0</v>
      </c>
      <c r="CV110" s="470">
        <f t="shared" ca="1" si="145"/>
        <v>0</v>
      </c>
      <c r="CW110" s="470">
        <f t="shared" ca="1" si="145"/>
        <v>0</v>
      </c>
      <c r="CX110" s="470">
        <f t="shared" ca="1" si="145"/>
        <v>0</v>
      </c>
      <c r="CY110" s="470">
        <f t="shared" ca="1" si="145"/>
        <v>0</v>
      </c>
      <c r="CZ110" s="470">
        <f t="shared" ca="1" si="145"/>
        <v>0</v>
      </c>
      <c r="DA110" s="470">
        <f t="shared" ca="1" si="146"/>
        <v>0</v>
      </c>
      <c r="DB110" s="470">
        <f t="shared" ca="1" si="146"/>
        <v>0</v>
      </c>
      <c r="DC110" s="470">
        <f t="shared" ca="1" si="146"/>
        <v>0</v>
      </c>
      <c r="DD110" s="470">
        <f t="shared" ca="1" si="146"/>
        <v>0</v>
      </c>
      <c r="DE110" s="470">
        <f t="shared" ca="1" si="146"/>
        <v>0</v>
      </c>
      <c r="DF110" s="470">
        <f t="shared" ca="1" si="146"/>
        <v>0</v>
      </c>
      <c r="DG110" s="470">
        <f t="shared" ca="1" si="146"/>
        <v>0</v>
      </c>
      <c r="DH110" s="470">
        <f t="shared" ca="1" si="146"/>
        <v>0</v>
      </c>
      <c r="DI110" s="470">
        <f t="shared" ca="1" si="146"/>
        <v>0</v>
      </c>
      <c r="DJ110" s="470">
        <f t="shared" ca="1" si="146"/>
        <v>0</v>
      </c>
      <c r="DK110" s="470">
        <f t="shared" ca="1" si="147"/>
        <v>0</v>
      </c>
      <c r="DL110" s="470">
        <f t="shared" ca="1" si="147"/>
        <v>0</v>
      </c>
      <c r="DM110" s="470">
        <f t="shared" ca="1" si="147"/>
        <v>0</v>
      </c>
      <c r="DN110" s="470">
        <f t="shared" ca="1" si="147"/>
        <v>0</v>
      </c>
      <c r="DO110" s="470">
        <f t="shared" ca="1" si="147"/>
        <v>0</v>
      </c>
      <c r="DP110" s="470">
        <f t="shared" ca="1" si="147"/>
        <v>0</v>
      </c>
      <c r="DQ110" s="470">
        <f t="shared" ca="1" si="147"/>
        <v>0</v>
      </c>
      <c r="DR110" s="470">
        <f t="shared" ca="1" si="147"/>
        <v>0</v>
      </c>
      <c r="DS110" s="470">
        <f t="shared" ca="1" si="147"/>
        <v>0</v>
      </c>
      <c r="DT110" s="470">
        <f t="shared" ca="1" si="147"/>
        <v>0</v>
      </c>
      <c r="DU110" s="470">
        <f t="shared" ca="1" si="148"/>
        <v>0</v>
      </c>
      <c r="DV110" s="470">
        <f t="shared" ca="1" si="148"/>
        <v>0</v>
      </c>
      <c r="DW110" s="470">
        <f t="shared" ca="1" si="148"/>
        <v>0</v>
      </c>
      <c r="DX110" s="470">
        <f t="shared" ca="1" si="148"/>
        <v>0</v>
      </c>
      <c r="DY110" s="470">
        <f t="shared" ca="1" si="148"/>
        <v>0</v>
      </c>
      <c r="DZ110" s="470">
        <f t="shared" ca="1" si="148"/>
        <v>0</v>
      </c>
      <c r="EA110" s="470">
        <f t="shared" ca="1" si="148"/>
        <v>0</v>
      </c>
      <c r="EB110" s="470">
        <f t="shared" ca="1" si="148"/>
        <v>0</v>
      </c>
      <c r="EC110" s="470">
        <f t="shared" ca="1" si="148"/>
        <v>0</v>
      </c>
      <c r="ED110" s="470">
        <f t="shared" ca="1" si="148"/>
        <v>0</v>
      </c>
      <c r="EE110" s="470">
        <f t="shared" ca="1" si="149"/>
        <v>0</v>
      </c>
      <c r="EF110" s="470">
        <f t="shared" ca="1" si="149"/>
        <v>0</v>
      </c>
      <c r="EG110" s="470">
        <f t="shared" ca="1" si="149"/>
        <v>0</v>
      </c>
      <c r="EH110" s="470">
        <f t="shared" ca="1" si="149"/>
        <v>0</v>
      </c>
      <c r="EI110" s="470">
        <f t="shared" ca="1" si="149"/>
        <v>0</v>
      </c>
      <c r="EJ110" s="470">
        <f t="shared" ca="1" si="149"/>
        <v>0</v>
      </c>
      <c r="EK110" s="470">
        <f t="shared" ca="1" si="149"/>
        <v>0</v>
      </c>
      <c r="EL110" s="470">
        <f t="shared" ca="1" si="149"/>
        <v>0</v>
      </c>
      <c r="EM110" s="470">
        <f t="shared" ca="1" si="149"/>
        <v>0</v>
      </c>
      <c r="EN110" s="470">
        <f t="shared" ca="1" si="149"/>
        <v>0</v>
      </c>
      <c r="EO110" s="470">
        <f t="shared" ca="1" si="149"/>
        <v>0</v>
      </c>
      <c r="EP110" s="470">
        <f t="shared" ca="1" si="149"/>
        <v>0</v>
      </c>
      <c r="EQ110" s="470">
        <f t="shared" ca="1" si="149"/>
        <v>0</v>
      </c>
      <c r="ER110" s="470">
        <f t="shared" ca="1" si="149"/>
        <v>0</v>
      </c>
      <c r="ES110" s="470">
        <f t="shared" ca="1" si="149"/>
        <v>0</v>
      </c>
    </row>
    <row r="111" spans="1:256" outlineLevel="1">
      <c r="B111" s="331" t="s">
        <v>579</v>
      </c>
      <c r="C111" s="472">
        <f t="shared" ca="1" si="135"/>
        <v>55549</v>
      </c>
      <c r="D111" s="183"/>
      <c r="E111" s="470">
        <f t="shared" ca="1" si="136"/>
        <v>0</v>
      </c>
      <c r="F111" s="470">
        <f t="shared" ca="1" si="136"/>
        <v>0</v>
      </c>
      <c r="G111" s="470">
        <f t="shared" ca="1" si="136"/>
        <v>0</v>
      </c>
      <c r="H111" s="470">
        <f t="shared" ca="1" si="136"/>
        <v>0</v>
      </c>
      <c r="I111" s="470">
        <f t="shared" ca="1" si="136"/>
        <v>0</v>
      </c>
      <c r="J111" s="470">
        <f t="shared" ca="1" si="136"/>
        <v>0</v>
      </c>
      <c r="K111" s="470">
        <f t="shared" ca="1" si="136"/>
        <v>0</v>
      </c>
      <c r="L111" s="470">
        <f t="shared" ca="1" si="136"/>
        <v>0</v>
      </c>
      <c r="M111" s="470">
        <f t="shared" ca="1" si="136"/>
        <v>0</v>
      </c>
      <c r="N111" s="470">
        <f t="shared" ca="1" si="136"/>
        <v>0</v>
      </c>
      <c r="O111" s="470">
        <f t="shared" ca="1" si="137"/>
        <v>0</v>
      </c>
      <c r="P111" s="470">
        <f t="shared" ca="1" si="137"/>
        <v>0</v>
      </c>
      <c r="Q111" s="470">
        <f t="shared" ca="1" si="137"/>
        <v>0</v>
      </c>
      <c r="R111" s="470">
        <f t="shared" ca="1" si="137"/>
        <v>0</v>
      </c>
      <c r="S111" s="470">
        <f t="shared" ca="1" si="137"/>
        <v>0</v>
      </c>
      <c r="T111" s="470">
        <f t="shared" ca="1" si="137"/>
        <v>0</v>
      </c>
      <c r="U111" s="470">
        <f t="shared" ca="1" si="137"/>
        <v>0</v>
      </c>
      <c r="V111" s="470">
        <f t="shared" ca="1" si="137"/>
        <v>0</v>
      </c>
      <c r="W111" s="470">
        <f t="shared" ca="1" si="137"/>
        <v>0</v>
      </c>
      <c r="X111" s="470">
        <f t="shared" ca="1" si="137"/>
        <v>0</v>
      </c>
      <c r="Y111" s="470">
        <f t="shared" ca="1" si="138"/>
        <v>0</v>
      </c>
      <c r="Z111" s="470">
        <f t="shared" ca="1" si="138"/>
        <v>0</v>
      </c>
      <c r="AA111" s="470">
        <f t="shared" ca="1" si="138"/>
        <v>0</v>
      </c>
      <c r="AB111" s="470">
        <f t="shared" ca="1" si="138"/>
        <v>0</v>
      </c>
      <c r="AC111" s="470">
        <f t="shared" ca="1" si="138"/>
        <v>0</v>
      </c>
      <c r="AD111" s="470">
        <f t="shared" ca="1" si="138"/>
        <v>0</v>
      </c>
      <c r="AE111" s="470">
        <f t="shared" ca="1" si="138"/>
        <v>0</v>
      </c>
      <c r="AF111" s="470">
        <f t="shared" ca="1" si="138"/>
        <v>0</v>
      </c>
      <c r="AG111" s="470">
        <f t="shared" ca="1" si="138"/>
        <v>0</v>
      </c>
      <c r="AH111" s="470">
        <f t="shared" ca="1" si="138"/>
        <v>0</v>
      </c>
      <c r="AI111" s="470">
        <f t="shared" ca="1" si="139"/>
        <v>0</v>
      </c>
      <c r="AJ111" s="470">
        <f t="shared" ca="1" si="139"/>
        <v>0</v>
      </c>
      <c r="AK111" s="470">
        <f t="shared" ca="1" si="139"/>
        <v>0</v>
      </c>
      <c r="AL111" s="470">
        <f t="shared" ca="1" si="139"/>
        <v>0</v>
      </c>
      <c r="AM111" s="470">
        <f t="shared" ca="1" si="139"/>
        <v>0</v>
      </c>
      <c r="AN111" s="470">
        <f t="shared" ca="1" si="139"/>
        <v>0</v>
      </c>
      <c r="AO111" s="470">
        <f t="shared" ca="1" si="139"/>
        <v>0</v>
      </c>
      <c r="AP111" s="470">
        <f t="shared" ca="1" si="139"/>
        <v>0</v>
      </c>
      <c r="AQ111" s="470">
        <f t="shared" ca="1" si="139"/>
        <v>0</v>
      </c>
      <c r="AR111" s="470">
        <f t="shared" ca="1" si="139"/>
        <v>0</v>
      </c>
      <c r="AS111" s="470">
        <f t="shared" ca="1" si="140"/>
        <v>0</v>
      </c>
      <c r="AT111" s="470">
        <f t="shared" ca="1" si="140"/>
        <v>0</v>
      </c>
      <c r="AU111" s="470">
        <f t="shared" ca="1" si="140"/>
        <v>0</v>
      </c>
      <c r="AV111" s="470">
        <f t="shared" ca="1" si="140"/>
        <v>0</v>
      </c>
      <c r="AW111" s="470">
        <f t="shared" ca="1" si="140"/>
        <v>0</v>
      </c>
      <c r="AX111" s="470">
        <f t="shared" ca="1" si="140"/>
        <v>0</v>
      </c>
      <c r="AY111" s="470">
        <f t="shared" ca="1" si="140"/>
        <v>0</v>
      </c>
      <c r="AZ111" s="470">
        <f t="shared" ca="1" si="140"/>
        <v>0</v>
      </c>
      <c r="BA111" s="470">
        <f t="shared" ca="1" si="140"/>
        <v>0</v>
      </c>
      <c r="BB111" s="470">
        <f t="shared" ca="1" si="140"/>
        <v>0</v>
      </c>
      <c r="BC111" s="470">
        <f t="shared" ca="1" si="141"/>
        <v>0</v>
      </c>
      <c r="BD111" s="470">
        <f t="shared" ca="1" si="141"/>
        <v>0</v>
      </c>
      <c r="BE111" s="470">
        <f t="shared" ca="1" si="141"/>
        <v>0</v>
      </c>
      <c r="BF111" s="470">
        <f t="shared" ca="1" si="141"/>
        <v>0</v>
      </c>
      <c r="BG111" s="470">
        <f t="shared" ca="1" si="141"/>
        <v>0</v>
      </c>
      <c r="BH111" s="470">
        <f t="shared" ca="1" si="141"/>
        <v>0</v>
      </c>
      <c r="BI111" s="470">
        <f t="shared" ca="1" si="141"/>
        <v>0</v>
      </c>
      <c r="BJ111" s="470">
        <f t="shared" ca="1" si="141"/>
        <v>0</v>
      </c>
      <c r="BK111" s="470">
        <f t="shared" ca="1" si="141"/>
        <v>0</v>
      </c>
      <c r="BL111" s="470">
        <f t="shared" ca="1" si="141"/>
        <v>0</v>
      </c>
      <c r="BM111" s="470">
        <f t="shared" ca="1" si="142"/>
        <v>0</v>
      </c>
      <c r="BN111" s="470">
        <f t="shared" ca="1" si="142"/>
        <v>0</v>
      </c>
      <c r="BO111" s="470">
        <f t="shared" ca="1" si="142"/>
        <v>0</v>
      </c>
      <c r="BP111" s="470">
        <f t="shared" ca="1" si="142"/>
        <v>0</v>
      </c>
      <c r="BQ111" s="470">
        <f t="shared" ca="1" si="142"/>
        <v>0</v>
      </c>
      <c r="BR111" s="470">
        <f t="shared" ca="1" si="142"/>
        <v>0</v>
      </c>
      <c r="BS111" s="470">
        <f t="shared" ca="1" si="142"/>
        <v>0</v>
      </c>
      <c r="BT111" s="470">
        <f t="shared" ca="1" si="142"/>
        <v>0</v>
      </c>
      <c r="BU111" s="470">
        <f t="shared" ca="1" si="142"/>
        <v>0</v>
      </c>
      <c r="BV111" s="470">
        <f t="shared" ca="1" si="142"/>
        <v>0</v>
      </c>
      <c r="BW111" s="470">
        <f t="shared" ca="1" si="143"/>
        <v>0</v>
      </c>
      <c r="BX111" s="470">
        <f t="shared" ca="1" si="143"/>
        <v>0</v>
      </c>
      <c r="BY111" s="470">
        <f t="shared" ca="1" si="143"/>
        <v>0</v>
      </c>
      <c r="BZ111" s="470">
        <f t="shared" ca="1" si="143"/>
        <v>0</v>
      </c>
      <c r="CA111" s="470">
        <f t="shared" ca="1" si="143"/>
        <v>0</v>
      </c>
      <c r="CB111" s="470">
        <f t="shared" ca="1" si="143"/>
        <v>0</v>
      </c>
      <c r="CC111" s="470">
        <f t="shared" ca="1" si="143"/>
        <v>0</v>
      </c>
      <c r="CD111" s="470">
        <f t="shared" ca="1" si="143"/>
        <v>0</v>
      </c>
      <c r="CE111" s="470">
        <f t="shared" ca="1" si="143"/>
        <v>0</v>
      </c>
      <c r="CF111" s="470">
        <f t="shared" ca="1" si="143"/>
        <v>0</v>
      </c>
      <c r="CG111" s="470">
        <f t="shared" ca="1" si="144"/>
        <v>0</v>
      </c>
      <c r="CH111" s="470">
        <f t="shared" ca="1" si="144"/>
        <v>0</v>
      </c>
      <c r="CI111" s="470">
        <f t="shared" ca="1" si="144"/>
        <v>0</v>
      </c>
      <c r="CJ111" s="470">
        <f t="shared" ca="1" si="144"/>
        <v>0</v>
      </c>
      <c r="CK111" s="470">
        <f t="shared" ca="1" si="144"/>
        <v>0</v>
      </c>
      <c r="CL111" s="470">
        <f t="shared" ca="1" si="144"/>
        <v>0</v>
      </c>
      <c r="CM111" s="470">
        <f t="shared" ca="1" si="144"/>
        <v>0</v>
      </c>
      <c r="CN111" s="470">
        <f t="shared" ca="1" si="144"/>
        <v>0</v>
      </c>
      <c r="CO111" s="470">
        <f t="shared" ca="1" si="144"/>
        <v>0</v>
      </c>
      <c r="CP111" s="470">
        <f t="shared" ca="1" si="144"/>
        <v>0</v>
      </c>
      <c r="CQ111" s="470">
        <f t="shared" ca="1" si="145"/>
        <v>0</v>
      </c>
      <c r="CR111" s="470">
        <f t="shared" ca="1" si="145"/>
        <v>0</v>
      </c>
      <c r="CS111" s="470">
        <f t="shared" ca="1" si="145"/>
        <v>0</v>
      </c>
      <c r="CT111" s="470">
        <f t="shared" ca="1" si="145"/>
        <v>0</v>
      </c>
      <c r="CU111" s="470">
        <f t="shared" ca="1" si="145"/>
        <v>0</v>
      </c>
      <c r="CV111" s="470">
        <f t="shared" ca="1" si="145"/>
        <v>0</v>
      </c>
      <c r="CW111" s="470">
        <f t="shared" ca="1" si="145"/>
        <v>0</v>
      </c>
      <c r="CX111" s="470">
        <f t="shared" ca="1" si="145"/>
        <v>0</v>
      </c>
      <c r="CY111" s="470">
        <f t="shared" ca="1" si="145"/>
        <v>0</v>
      </c>
      <c r="CZ111" s="470">
        <f t="shared" ca="1" si="145"/>
        <v>0</v>
      </c>
      <c r="DA111" s="470">
        <f t="shared" ca="1" si="146"/>
        <v>0</v>
      </c>
      <c r="DB111" s="470">
        <f t="shared" ca="1" si="146"/>
        <v>0</v>
      </c>
      <c r="DC111" s="470">
        <f t="shared" ca="1" si="146"/>
        <v>0</v>
      </c>
      <c r="DD111" s="470">
        <f t="shared" ca="1" si="146"/>
        <v>0</v>
      </c>
      <c r="DE111" s="470">
        <f t="shared" ca="1" si="146"/>
        <v>0</v>
      </c>
      <c r="DF111" s="470">
        <f t="shared" ca="1" si="146"/>
        <v>0</v>
      </c>
      <c r="DG111" s="470">
        <f t="shared" ca="1" si="146"/>
        <v>0</v>
      </c>
      <c r="DH111" s="470">
        <f t="shared" ca="1" si="146"/>
        <v>0</v>
      </c>
      <c r="DI111" s="470">
        <f t="shared" ca="1" si="146"/>
        <v>0</v>
      </c>
      <c r="DJ111" s="470">
        <f t="shared" ca="1" si="146"/>
        <v>0</v>
      </c>
      <c r="DK111" s="470">
        <f t="shared" ca="1" si="147"/>
        <v>0</v>
      </c>
      <c r="DL111" s="470">
        <f t="shared" ca="1" si="147"/>
        <v>0</v>
      </c>
      <c r="DM111" s="470">
        <f t="shared" ca="1" si="147"/>
        <v>0</v>
      </c>
      <c r="DN111" s="470">
        <f t="shared" ca="1" si="147"/>
        <v>0</v>
      </c>
      <c r="DO111" s="470">
        <f t="shared" ca="1" si="147"/>
        <v>0</v>
      </c>
      <c r="DP111" s="470">
        <f t="shared" ca="1" si="147"/>
        <v>0</v>
      </c>
      <c r="DQ111" s="470">
        <f t="shared" ca="1" si="147"/>
        <v>0</v>
      </c>
      <c r="DR111" s="470">
        <f t="shared" ca="1" si="147"/>
        <v>0</v>
      </c>
      <c r="DS111" s="470">
        <f t="shared" ca="1" si="147"/>
        <v>0</v>
      </c>
      <c r="DT111" s="470">
        <f t="shared" ca="1" si="147"/>
        <v>0</v>
      </c>
      <c r="DU111" s="470">
        <f t="shared" ca="1" si="148"/>
        <v>0</v>
      </c>
      <c r="DV111" s="470">
        <f t="shared" ca="1" si="148"/>
        <v>0</v>
      </c>
      <c r="DW111" s="470">
        <f t="shared" ca="1" si="148"/>
        <v>0</v>
      </c>
      <c r="DX111" s="470">
        <f t="shared" ca="1" si="148"/>
        <v>0</v>
      </c>
      <c r="DY111" s="470">
        <f t="shared" ca="1" si="148"/>
        <v>0</v>
      </c>
      <c r="DZ111" s="470">
        <f t="shared" ca="1" si="148"/>
        <v>0</v>
      </c>
      <c r="EA111" s="470">
        <f t="shared" ca="1" si="148"/>
        <v>0</v>
      </c>
      <c r="EB111" s="470">
        <f t="shared" ca="1" si="148"/>
        <v>0</v>
      </c>
      <c r="EC111" s="470">
        <f t="shared" ca="1" si="148"/>
        <v>0</v>
      </c>
      <c r="ED111" s="470">
        <f t="shared" ca="1" si="148"/>
        <v>0</v>
      </c>
      <c r="EE111" s="470">
        <f t="shared" ca="1" si="149"/>
        <v>0</v>
      </c>
      <c r="EF111" s="470">
        <f t="shared" ca="1" si="149"/>
        <v>0</v>
      </c>
      <c r="EG111" s="470">
        <f t="shared" ca="1" si="149"/>
        <v>0</v>
      </c>
      <c r="EH111" s="470">
        <f t="shared" ca="1" si="149"/>
        <v>0</v>
      </c>
      <c r="EI111" s="470">
        <f t="shared" ca="1" si="149"/>
        <v>0</v>
      </c>
      <c r="EJ111" s="470">
        <f t="shared" ca="1" si="149"/>
        <v>0</v>
      </c>
      <c r="EK111" s="470">
        <f t="shared" ca="1" si="149"/>
        <v>0</v>
      </c>
      <c r="EL111" s="470">
        <f t="shared" ca="1" si="149"/>
        <v>0</v>
      </c>
      <c r="EM111" s="470">
        <f t="shared" ca="1" si="149"/>
        <v>0</v>
      </c>
      <c r="EN111" s="470">
        <f t="shared" ca="1" si="149"/>
        <v>0</v>
      </c>
      <c r="EO111" s="470">
        <f t="shared" ca="1" si="149"/>
        <v>0</v>
      </c>
      <c r="EP111" s="470">
        <f t="shared" ca="1" si="149"/>
        <v>0</v>
      </c>
      <c r="EQ111" s="470">
        <f t="shared" ca="1" si="149"/>
        <v>0</v>
      </c>
      <c r="ER111" s="470">
        <f t="shared" ca="1" si="149"/>
        <v>0</v>
      </c>
      <c r="ES111" s="470">
        <f t="shared" ca="1" si="149"/>
        <v>0</v>
      </c>
    </row>
    <row r="112" spans="1:256" outlineLevel="1">
      <c r="B112" s="331" t="s">
        <v>580</v>
      </c>
      <c r="C112" s="472">
        <f t="shared" ca="1" si="135"/>
        <v>57465</v>
      </c>
      <c r="D112" s="183"/>
      <c r="E112" s="470">
        <f t="shared" ca="1" si="136"/>
        <v>0</v>
      </c>
      <c r="F112" s="470">
        <f t="shared" ca="1" si="136"/>
        <v>0</v>
      </c>
      <c r="G112" s="470">
        <f t="shared" ca="1" si="136"/>
        <v>0</v>
      </c>
      <c r="H112" s="470">
        <f t="shared" ca="1" si="136"/>
        <v>0</v>
      </c>
      <c r="I112" s="470">
        <f t="shared" ca="1" si="136"/>
        <v>0</v>
      </c>
      <c r="J112" s="470">
        <f t="shared" ca="1" si="136"/>
        <v>0</v>
      </c>
      <c r="K112" s="470">
        <f t="shared" ca="1" si="136"/>
        <v>0</v>
      </c>
      <c r="L112" s="470">
        <f t="shared" ca="1" si="136"/>
        <v>0</v>
      </c>
      <c r="M112" s="470">
        <f t="shared" ca="1" si="136"/>
        <v>0</v>
      </c>
      <c r="N112" s="470">
        <f t="shared" ca="1" si="136"/>
        <v>0</v>
      </c>
      <c r="O112" s="470">
        <f t="shared" ca="1" si="137"/>
        <v>0</v>
      </c>
      <c r="P112" s="470">
        <f t="shared" ca="1" si="137"/>
        <v>0</v>
      </c>
      <c r="Q112" s="470">
        <f t="shared" ca="1" si="137"/>
        <v>0</v>
      </c>
      <c r="R112" s="470">
        <f t="shared" ca="1" si="137"/>
        <v>0</v>
      </c>
      <c r="S112" s="470">
        <f t="shared" ca="1" si="137"/>
        <v>0</v>
      </c>
      <c r="T112" s="470">
        <f t="shared" ca="1" si="137"/>
        <v>0</v>
      </c>
      <c r="U112" s="470">
        <f t="shared" ca="1" si="137"/>
        <v>0</v>
      </c>
      <c r="V112" s="470">
        <f t="shared" ca="1" si="137"/>
        <v>0</v>
      </c>
      <c r="W112" s="470">
        <f t="shared" ca="1" si="137"/>
        <v>0</v>
      </c>
      <c r="X112" s="470">
        <f t="shared" ca="1" si="137"/>
        <v>0</v>
      </c>
      <c r="Y112" s="470">
        <f t="shared" ca="1" si="138"/>
        <v>0</v>
      </c>
      <c r="Z112" s="470">
        <f t="shared" ca="1" si="138"/>
        <v>0</v>
      </c>
      <c r="AA112" s="470">
        <f t="shared" ca="1" si="138"/>
        <v>0</v>
      </c>
      <c r="AB112" s="470">
        <f t="shared" ca="1" si="138"/>
        <v>0</v>
      </c>
      <c r="AC112" s="470">
        <f t="shared" ca="1" si="138"/>
        <v>0</v>
      </c>
      <c r="AD112" s="470">
        <f t="shared" ca="1" si="138"/>
        <v>0</v>
      </c>
      <c r="AE112" s="470">
        <f t="shared" ca="1" si="138"/>
        <v>0</v>
      </c>
      <c r="AF112" s="470">
        <f t="shared" ca="1" si="138"/>
        <v>0</v>
      </c>
      <c r="AG112" s="470">
        <f t="shared" ca="1" si="138"/>
        <v>0</v>
      </c>
      <c r="AH112" s="470">
        <f t="shared" ca="1" si="138"/>
        <v>0</v>
      </c>
      <c r="AI112" s="470">
        <f t="shared" ca="1" si="139"/>
        <v>0</v>
      </c>
      <c r="AJ112" s="470">
        <f t="shared" ca="1" si="139"/>
        <v>0</v>
      </c>
      <c r="AK112" s="470">
        <f t="shared" ca="1" si="139"/>
        <v>0</v>
      </c>
      <c r="AL112" s="470">
        <f t="shared" ca="1" si="139"/>
        <v>0</v>
      </c>
      <c r="AM112" s="470">
        <f t="shared" ca="1" si="139"/>
        <v>0</v>
      </c>
      <c r="AN112" s="470">
        <f t="shared" ca="1" si="139"/>
        <v>0</v>
      </c>
      <c r="AO112" s="470">
        <f t="shared" ca="1" si="139"/>
        <v>0</v>
      </c>
      <c r="AP112" s="470">
        <f t="shared" ca="1" si="139"/>
        <v>0</v>
      </c>
      <c r="AQ112" s="470">
        <f t="shared" ca="1" si="139"/>
        <v>0</v>
      </c>
      <c r="AR112" s="470">
        <f t="shared" ca="1" si="139"/>
        <v>0</v>
      </c>
      <c r="AS112" s="470">
        <f t="shared" ca="1" si="140"/>
        <v>0</v>
      </c>
      <c r="AT112" s="470">
        <f t="shared" ca="1" si="140"/>
        <v>0</v>
      </c>
      <c r="AU112" s="470">
        <f t="shared" ca="1" si="140"/>
        <v>0</v>
      </c>
      <c r="AV112" s="470">
        <f t="shared" ca="1" si="140"/>
        <v>0</v>
      </c>
      <c r="AW112" s="470">
        <f t="shared" ca="1" si="140"/>
        <v>0</v>
      </c>
      <c r="AX112" s="470">
        <f t="shared" ca="1" si="140"/>
        <v>0</v>
      </c>
      <c r="AY112" s="470">
        <f t="shared" ca="1" si="140"/>
        <v>0</v>
      </c>
      <c r="AZ112" s="470">
        <f t="shared" ca="1" si="140"/>
        <v>0</v>
      </c>
      <c r="BA112" s="470">
        <f t="shared" ca="1" si="140"/>
        <v>0</v>
      </c>
      <c r="BB112" s="470">
        <f t="shared" ca="1" si="140"/>
        <v>0</v>
      </c>
      <c r="BC112" s="470">
        <f t="shared" ca="1" si="141"/>
        <v>0</v>
      </c>
      <c r="BD112" s="470">
        <f t="shared" ca="1" si="141"/>
        <v>0</v>
      </c>
      <c r="BE112" s="470">
        <f t="shared" ca="1" si="141"/>
        <v>0</v>
      </c>
      <c r="BF112" s="470">
        <f t="shared" ca="1" si="141"/>
        <v>0</v>
      </c>
      <c r="BG112" s="470">
        <f t="shared" ca="1" si="141"/>
        <v>0</v>
      </c>
      <c r="BH112" s="470">
        <f t="shared" ca="1" si="141"/>
        <v>0</v>
      </c>
      <c r="BI112" s="470">
        <f t="shared" ca="1" si="141"/>
        <v>0</v>
      </c>
      <c r="BJ112" s="470">
        <f t="shared" ca="1" si="141"/>
        <v>0</v>
      </c>
      <c r="BK112" s="470">
        <f t="shared" ca="1" si="141"/>
        <v>0</v>
      </c>
      <c r="BL112" s="470">
        <f t="shared" ca="1" si="141"/>
        <v>0</v>
      </c>
      <c r="BM112" s="470">
        <f t="shared" ca="1" si="142"/>
        <v>0</v>
      </c>
      <c r="BN112" s="470">
        <f t="shared" ca="1" si="142"/>
        <v>0</v>
      </c>
      <c r="BO112" s="470">
        <f t="shared" ca="1" si="142"/>
        <v>0</v>
      </c>
      <c r="BP112" s="470">
        <f t="shared" ca="1" si="142"/>
        <v>0</v>
      </c>
      <c r="BQ112" s="470">
        <f t="shared" ca="1" si="142"/>
        <v>0</v>
      </c>
      <c r="BR112" s="470">
        <f t="shared" ca="1" si="142"/>
        <v>0</v>
      </c>
      <c r="BS112" s="470">
        <f t="shared" ca="1" si="142"/>
        <v>0</v>
      </c>
      <c r="BT112" s="470">
        <f t="shared" ca="1" si="142"/>
        <v>0</v>
      </c>
      <c r="BU112" s="470">
        <f t="shared" ca="1" si="142"/>
        <v>0</v>
      </c>
      <c r="BV112" s="470">
        <f t="shared" ca="1" si="142"/>
        <v>0</v>
      </c>
      <c r="BW112" s="470">
        <f t="shared" ca="1" si="143"/>
        <v>0</v>
      </c>
      <c r="BX112" s="470">
        <f t="shared" ca="1" si="143"/>
        <v>0</v>
      </c>
      <c r="BY112" s="470">
        <f t="shared" ca="1" si="143"/>
        <v>0</v>
      </c>
      <c r="BZ112" s="470">
        <f t="shared" ca="1" si="143"/>
        <v>0</v>
      </c>
      <c r="CA112" s="470">
        <f t="shared" ca="1" si="143"/>
        <v>0</v>
      </c>
      <c r="CB112" s="470">
        <f t="shared" ca="1" si="143"/>
        <v>0</v>
      </c>
      <c r="CC112" s="470">
        <f t="shared" ca="1" si="143"/>
        <v>0</v>
      </c>
      <c r="CD112" s="470">
        <f t="shared" ca="1" si="143"/>
        <v>0</v>
      </c>
      <c r="CE112" s="470">
        <f t="shared" ca="1" si="143"/>
        <v>0</v>
      </c>
      <c r="CF112" s="470">
        <f t="shared" ca="1" si="143"/>
        <v>0</v>
      </c>
      <c r="CG112" s="470">
        <f t="shared" ca="1" si="144"/>
        <v>0</v>
      </c>
      <c r="CH112" s="470">
        <f t="shared" ca="1" si="144"/>
        <v>0</v>
      </c>
      <c r="CI112" s="470">
        <f t="shared" ca="1" si="144"/>
        <v>0</v>
      </c>
      <c r="CJ112" s="470">
        <f t="shared" ca="1" si="144"/>
        <v>0</v>
      </c>
      <c r="CK112" s="470">
        <f t="shared" ca="1" si="144"/>
        <v>0</v>
      </c>
      <c r="CL112" s="470">
        <f t="shared" ca="1" si="144"/>
        <v>0</v>
      </c>
      <c r="CM112" s="470">
        <f t="shared" ca="1" si="144"/>
        <v>0</v>
      </c>
      <c r="CN112" s="470">
        <f t="shared" ca="1" si="144"/>
        <v>0</v>
      </c>
      <c r="CO112" s="470">
        <f t="shared" ca="1" si="144"/>
        <v>0</v>
      </c>
      <c r="CP112" s="470">
        <f t="shared" ca="1" si="144"/>
        <v>0</v>
      </c>
      <c r="CQ112" s="470">
        <f t="shared" ca="1" si="145"/>
        <v>0</v>
      </c>
      <c r="CR112" s="470">
        <f t="shared" ca="1" si="145"/>
        <v>0</v>
      </c>
      <c r="CS112" s="470">
        <f t="shared" ca="1" si="145"/>
        <v>0</v>
      </c>
      <c r="CT112" s="470">
        <f t="shared" ca="1" si="145"/>
        <v>0</v>
      </c>
      <c r="CU112" s="470">
        <f t="shared" ca="1" si="145"/>
        <v>0</v>
      </c>
      <c r="CV112" s="470">
        <f t="shared" ca="1" si="145"/>
        <v>0</v>
      </c>
      <c r="CW112" s="470">
        <f t="shared" ca="1" si="145"/>
        <v>0</v>
      </c>
      <c r="CX112" s="470">
        <f t="shared" ca="1" si="145"/>
        <v>0</v>
      </c>
      <c r="CY112" s="470">
        <f t="shared" ca="1" si="145"/>
        <v>0</v>
      </c>
      <c r="CZ112" s="470">
        <f t="shared" ca="1" si="145"/>
        <v>0</v>
      </c>
      <c r="DA112" s="470">
        <f t="shared" ca="1" si="146"/>
        <v>0</v>
      </c>
      <c r="DB112" s="470">
        <f t="shared" ca="1" si="146"/>
        <v>0</v>
      </c>
      <c r="DC112" s="470">
        <f t="shared" ca="1" si="146"/>
        <v>0</v>
      </c>
      <c r="DD112" s="470">
        <f t="shared" ca="1" si="146"/>
        <v>0</v>
      </c>
      <c r="DE112" s="470">
        <f t="shared" ca="1" si="146"/>
        <v>0</v>
      </c>
      <c r="DF112" s="470">
        <f t="shared" ca="1" si="146"/>
        <v>0</v>
      </c>
      <c r="DG112" s="470">
        <f t="shared" ca="1" si="146"/>
        <v>0</v>
      </c>
      <c r="DH112" s="470">
        <f t="shared" ca="1" si="146"/>
        <v>0</v>
      </c>
      <c r="DI112" s="470">
        <f t="shared" ca="1" si="146"/>
        <v>0</v>
      </c>
      <c r="DJ112" s="470">
        <f t="shared" ca="1" si="146"/>
        <v>0</v>
      </c>
      <c r="DK112" s="470">
        <f t="shared" ca="1" si="147"/>
        <v>0</v>
      </c>
      <c r="DL112" s="470">
        <f t="shared" ca="1" si="147"/>
        <v>0</v>
      </c>
      <c r="DM112" s="470">
        <f t="shared" ca="1" si="147"/>
        <v>0</v>
      </c>
      <c r="DN112" s="470">
        <f t="shared" ca="1" si="147"/>
        <v>0</v>
      </c>
      <c r="DO112" s="470">
        <f t="shared" ca="1" si="147"/>
        <v>0</v>
      </c>
      <c r="DP112" s="470">
        <f t="shared" ca="1" si="147"/>
        <v>0</v>
      </c>
      <c r="DQ112" s="470">
        <f t="shared" ca="1" si="147"/>
        <v>0</v>
      </c>
      <c r="DR112" s="470">
        <f t="shared" ca="1" si="147"/>
        <v>0</v>
      </c>
      <c r="DS112" s="470">
        <f t="shared" ca="1" si="147"/>
        <v>0</v>
      </c>
      <c r="DT112" s="470">
        <f t="shared" ca="1" si="147"/>
        <v>0</v>
      </c>
      <c r="DU112" s="470">
        <f t="shared" ca="1" si="148"/>
        <v>0</v>
      </c>
      <c r="DV112" s="470">
        <f t="shared" ca="1" si="148"/>
        <v>0</v>
      </c>
      <c r="DW112" s="470">
        <f t="shared" ca="1" si="148"/>
        <v>0</v>
      </c>
      <c r="DX112" s="470">
        <f t="shared" ca="1" si="148"/>
        <v>0</v>
      </c>
      <c r="DY112" s="470">
        <f t="shared" ca="1" si="148"/>
        <v>0</v>
      </c>
      <c r="DZ112" s="470">
        <f t="shared" ca="1" si="148"/>
        <v>0</v>
      </c>
      <c r="EA112" s="470">
        <f t="shared" ca="1" si="148"/>
        <v>0</v>
      </c>
      <c r="EB112" s="470">
        <f t="shared" ca="1" si="148"/>
        <v>0</v>
      </c>
      <c r="EC112" s="470">
        <f t="shared" ca="1" si="148"/>
        <v>0</v>
      </c>
      <c r="ED112" s="470">
        <f t="shared" ca="1" si="148"/>
        <v>0</v>
      </c>
      <c r="EE112" s="470">
        <f t="shared" ca="1" si="149"/>
        <v>0</v>
      </c>
      <c r="EF112" s="470">
        <f t="shared" ca="1" si="149"/>
        <v>0</v>
      </c>
      <c r="EG112" s="470">
        <f t="shared" ca="1" si="149"/>
        <v>0</v>
      </c>
      <c r="EH112" s="470">
        <f t="shared" ca="1" si="149"/>
        <v>0</v>
      </c>
      <c r="EI112" s="470">
        <f t="shared" ca="1" si="149"/>
        <v>0</v>
      </c>
      <c r="EJ112" s="470">
        <f t="shared" ca="1" si="149"/>
        <v>0</v>
      </c>
      <c r="EK112" s="470">
        <f t="shared" ca="1" si="149"/>
        <v>0</v>
      </c>
      <c r="EL112" s="470">
        <f t="shared" ca="1" si="149"/>
        <v>0</v>
      </c>
      <c r="EM112" s="470">
        <f t="shared" ca="1" si="149"/>
        <v>0</v>
      </c>
      <c r="EN112" s="470">
        <f t="shared" ca="1" si="149"/>
        <v>0</v>
      </c>
      <c r="EO112" s="470">
        <f t="shared" ca="1" si="149"/>
        <v>0</v>
      </c>
      <c r="EP112" s="470">
        <f t="shared" ca="1" si="149"/>
        <v>0</v>
      </c>
      <c r="EQ112" s="470">
        <f t="shared" ca="1" si="149"/>
        <v>0</v>
      </c>
      <c r="ER112" s="470">
        <f t="shared" ca="1" si="149"/>
        <v>0</v>
      </c>
      <c r="ES112" s="470">
        <f t="shared" ca="1" si="149"/>
        <v>0</v>
      </c>
    </row>
    <row r="113" spans="1:256" outlineLevel="1">
      <c r="B113" s="331" t="s">
        <v>581</v>
      </c>
      <c r="C113" s="472">
        <f t="shared" ca="1" si="135"/>
        <v>59383</v>
      </c>
      <c r="D113" s="183"/>
      <c r="E113" s="470">
        <f t="shared" ca="1" si="136"/>
        <v>0</v>
      </c>
      <c r="F113" s="470">
        <f t="shared" ca="1" si="136"/>
        <v>0</v>
      </c>
      <c r="G113" s="470">
        <f t="shared" ca="1" si="136"/>
        <v>0</v>
      </c>
      <c r="H113" s="470">
        <f t="shared" ca="1" si="136"/>
        <v>0</v>
      </c>
      <c r="I113" s="470">
        <f t="shared" ca="1" si="136"/>
        <v>0</v>
      </c>
      <c r="J113" s="470">
        <f t="shared" ca="1" si="136"/>
        <v>0</v>
      </c>
      <c r="K113" s="470">
        <f t="shared" ca="1" si="136"/>
        <v>0</v>
      </c>
      <c r="L113" s="470">
        <f t="shared" ca="1" si="136"/>
        <v>0</v>
      </c>
      <c r="M113" s="470">
        <f t="shared" ca="1" si="136"/>
        <v>0</v>
      </c>
      <c r="N113" s="470">
        <f t="shared" ca="1" si="136"/>
        <v>0</v>
      </c>
      <c r="O113" s="470">
        <f t="shared" ca="1" si="137"/>
        <v>0</v>
      </c>
      <c r="P113" s="470">
        <f t="shared" ca="1" si="137"/>
        <v>0</v>
      </c>
      <c r="Q113" s="470">
        <f t="shared" ca="1" si="137"/>
        <v>0</v>
      </c>
      <c r="R113" s="470">
        <f t="shared" ca="1" si="137"/>
        <v>0</v>
      </c>
      <c r="S113" s="470">
        <f t="shared" ca="1" si="137"/>
        <v>0</v>
      </c>
      <c r="T113" s="470">
        <f t="shared" ca="1" si="137"/>
        <v>0</v>
      </c>
      <c r="U113" s="470">
        <f t="shared" ca="1" si="137"/>
        <v>0</v>
      </c>
      <c r="V113" s="470">
        <f t="shared" ca="1" si="137"/>
        <v>0</v>
      </c>
      <c r="W113" s="470">
        <f t="shared" ca="1" si="137"/>
        <v>0</v>
      </c>
      <c r="X113" s="470">
        <f t="shared" ca="1" si="137"/>
        <v>0</v>
      </c>
      <c r="Y113" s="470">
        <f t="shared" ca="1" si="138"/>
        <v>0</v>
      </c>
      <c r="Z113" s="470">
        <f t="shared" ca="1" si="138"/>
        <v>0</v>
      </c>
      <c r="AA113" s="470">
        <f t="shared" ca="1" si="138"/>
        <v>0</v>
      </c>
      <c r="AB113" s="470">
        <f t="shared" ca="1" si="138"/>
        <v>0</v>
      </c>
      <c r="AC113" s="470">
        <f t="shared" ca="1" si="138"/>
        <v>0</v>
      </c>
      <c r="AD113" s="470">
        <f t="shared" ca="1" si="138"/>
        <v>0</v>
      </c>
      <c r="AE113" s="470">
        <f t="shared" ca="1" si="138"/>
        <v>0</v>
      </c>
      <c r="AF113" s="470">
        <f t="shared" ca="1" si="138"/>
        <v>0</v>
      </c>
      <c r="AG113" s="470">
        <f t="shared" ca="1" si="138"/>
        <v>0</v>
      </c>
      <c r="AH113" s="470">
        <f t="shared" ca="1" si="138"/>
        <v>0</v>
      </c>
      <c r="AI113" s="470">
        <f t="shared" ca="1" si="139"/>
        <v>0</v>
      </c>
      <c r="AJ113" s="470">
        <f t="shared" ca="1" si="139"/>
        <v>0</v>
      </c>
      <c r="AK113" s="470">
        <f t="shared" ca="1" si="139"/>
        <v>0</v>
      </c>
      <c r="AL113" s="470">
        <f t="shared" ca="1" si="139"/>
        <v>0</v>
      </c>
      <c r="AM113" s="470">
        <f t="shared" ca="1" si="139"/>
        <v>0</v>
      </c>
      <c r="AN113" s="470">
        <f t="shared" ca="1" si="139"/>
        <v>0</v>
      </c>
      <c r="AO113" s="470">
        <f t="shared" ca="1" si="139"/>
        <v>0</v>
      </c>
      <c r="AP113" s="470">
        <f t="shared" ca="1" si="139"/>
        <v>0</v>
      </c>
      <c r="AQ113" s="470">
        <f t="shared" ca="1" si="139"/>
        <v>0</v>
      </c>
      <c r="AR113" s="470">
        <f t="shared" ca="1" si="139"/>
        <v>0</v>
      </c>
      <c r="AS113" s="470">
        <f t="shared" ca="1" si="140"/>
        <v>0</v>
      </c>
      <c r="AT113" s="470">
        <f t="shared" ca="1" si="140"/>
        <v>0</v>
      </c>
      <c r="AU113" s="470">
        <f t="shared" ca="1" si="140"/>
        <v>0</v>
      </c>
      <c r="AV113" s="470">
        <f t="shared" ca="1" si="140"/>
        <v>0</v>
      </c>
      <c r="AW113" s="470">
        <f t="shared" ca="1" si="140"/>
        <v>0</v>
      </c>
      <c r="AX113" s="470">
        <f t="shared" ca="1" si="140"/>
        <v>0</v>
      </c>
      <c r="AY113" s="470">
        <f t="shared" ca="1" si="140"/>
        <v>0</v>
      </c>
      <c r="AZ113" s="470">
        <f t="shared" ca="1" si="140"/>
        <v>0</v>
      </c>
      <c r="BA113" s="470">
        <f t="shared" ca="1" si="140"/>
        <v>0</v>
      </c>
      <c r="BB113" s="470">
        <f t="shared" ca="1" si="140"/>
        <v>0</v>
      </c>
      <c r="BC113" s="470">
        <f t="shared" ca="1" si="141"/>
        <v>0</v>
      </c>
      <c r="BD113" s="470">
        <f t="shared" ca="1" si="141"/>
        <v>0</v>
      </c>
      <c r="BE113" s="470">
        <f t="shared" ca="1" si="141"/>
        <v>0</v>
      </c>
      <c r="BF113" s="470">
        <f t="shared" ca="1" si="141"/>
        <v>0</v>
      </c>
      <c r="BG113" s="470">
        <f t="shared" ca="1" si="141"/>
        <v>0</v>
      </c>
      <c r="BH113" s="470">
        <f t="shared" ca="1" si="141"/>
        <v>0</v>
      </c>
      <c r="BI113" s="470">
        <f t="shared" ca="1" si="141"/>
        <v>0</v>
      </c>
      <c r="BJ113" s="470">
        <f t="shared" ca="1" si="141"/>
        <v>0</v>
      </c>
      <c r="BK113" s="470">
        <f t="shared" ca="1" si="141"/>
        <v>0</v>
      </c>
      <c r="BL113" s="470">
        <f t="shared" ca="1" si="141"/>
        <v>0</v>
      </c>
      <c r="BM113" s="470">
        <f t="shared" ca="1" si="142"/>
        <v>0</v>
      </c>
      <c r="BN113" s="470">
        <f t="shared" ca="1" si="142"/>
        <v>0</v>
      </c>
      <c r="BO113" s="470">
        <f t="shared" ca="1" si="142"/>
        <v>0</v>
      </c>
      <c r="BP113" s="470">
        <f t="shared" ca="1" si="142"/>
        <v>0</v>
      </c>
      <c r="BQ113" s="470">
        <f t="shared" ca="1" si="142"/>
        <v>0</v>
      </c>
      <c r="BR113" s="470">
        <f t="shared" ca="1" si="142"/>
        <v>0</v>
      </c>
      <c r="BS113" s="470">
        <f t="shared" ca="1" si="142"/>
        <v>0</v>
      </c>
      <c r="BT113" s="470">
        <f t="shared" ca="1" si="142"/>
        <v>0</v>
      </c>
      <c r="BU113" s="470">
        <f t="shared" ca="1" si="142"/>
        <v>0</v>
      </c>
      <c r="BV113" s="470">
        <f t="shared" ca="1" si="142"/>
        <v>0</v>
      </c>
      <c r="BW113" s="470">
        <f t="shared" ca="1" si="143"/>
        <v>0</v>
      </c>
      <c r="BX113" s="470">
        <f t="shared" ca="1" si="143"/>
        <v>0</v>
      </c>
      <c r="BY113" s="470">
        <f t="shared" ca="1" si="143"/>
        <v>0</v>
      </c>
      <c r="BZ113" s="470">
        <f t="shared" ca="1" si="143"/>
        <v>0</v>
      </c>
      <c r="CA113" s="470">
        <f t="shared" ca="1" si="143"/>
        <v>0</v>
      </c>
      <c r="CB113" s="470">
        <f t="shared" ca="1" si="143"/>
        <v>0</v>
      </c>
      <c r="CC113" s="470">
        <f t="shared" ca="1" si="143"/>
        <v>0</v>
      </c>
      <c r="CD113" s="470">
        <f t="shared" ca="1" si="143"/>
        <v>0</v>
      </c>
      <c r="CE113" s="470">
        <f t="shared" ca="1" si="143"/>
        <v>0</v>
      </c>
      <c r="CF113" s="470">
        <f t="shared" ca="1" si="143"/>
        <v>0</v>
      </c>
      <c r="CG113" s="470">
        <f t="shared" ca="1" si="144"/>
        <v>0</v>
      </c>
      <c r="CH113" s="470">
        <f t="shared" ca="1" si="144"/>
        <v>0</v>
      </c>
      <c r="CI113" s="470">
        <f t="shared" ca="1" si="144"/>
        <v>0</v>
      </c>
      <c r="CJ113" s="470">
        <f t="shared" ca="1" si="144"/>
        <v>0</v>
      </c>
      <c r="CK113" s="470">
        <f t="shared" ca="1" si="144"/>
        <v>0</v>
      </c>
      <c r="CL113" s="470">
        <f t="shared" ca="1" si="144"/>
        <v>0</v>
      </c>
      <c r="CM113" s="470">
        <f t="shared" ca="1" si="144"/>
        <v>0</v>
      </c>
      <c r="CN113" s="470">
        <f t="shared" ca="1" si="144"/>
        <v>0</v>
      </c>
      <c r="CO113" s="470">
        <f t="shared" ca="1" si="144"/>
        <v>0</v>
      </c>
      <c r="CP113" s="470">
        <f t="shared" ca="1" si="144"/>
        <v>0</v>
      </c>
      <c r="CQ113" s="470">
        <f t="shared" ca="1" si="145"/>
        <v>0</v>
      </c>
      <c r="CR113" s="470">
        <f t="shared" ca="1" si="145"/>
        <v>0</v>
      </c>
      <c r="CS113" s="470">
        <f t="shared" ca="1" si="145"/>
        <v>0</v>
      </c>
      <c r="CT113" s="470">
        <f t="shared" ca="1" si="145"/>
        <v>0</v>
      </c>
      <c r="CU113" s="470">
        <f t="shared" ca="1" si="145"/>
        <v>0</v>
      </c>
      <c r="CV113" s="470">
        <f t="shared" ca="1" si="145"/>
        <v>0</v>
      </c>
      <c r="CW113" s="470">
        <f t="shared" ca="1" si="145"/>
        <v>0</v>
      </c>
      <c r="CX113" s="470">
        <f t="shared" ca="1" si="145"/>
        <v>0</v>
      </c>
      <c r="CY113" s="470">
        <f t="shared" ca="1" si="145"/>
        <v>0</v>
      </c>
      <c r="CZ113" s="470">
        <f t="shared" ca="1" si="145"/>
        <v>0</v>
      </c>
      <c r="DA113" s="470">
        <f t="shared" ca="1" si="146"/>
        <v>0</v>
      </c>
      <c r="DB113" s="470">
        <f t="shared" ca="1" si="146"/>
        <v>0</v>
      </c>
      <c r="DC113" s="470">
        <f t="shared" ca="1" si="146"/>
        <v>0</v>
      </c>
      <c r="DD113" s="470">
        <f t="shared" ca="1" si="146"/>
        <v>0</v>
      </c>
      <c r="DE113" s="470">
        <f t="shared" ca="1" si="146"/>
        <v>0</v>
      </c>
      <c r="DF113" s="470">
        <f t="shared" ca="1" si="146"/>
        <v>0</v>
      </c>
      <c r="DG113" s="470">
        <f t="shared" ca="1" si="146"/>
        <v>0</v>
      </c>
      <c r="DH113" s="470">
        <f t="shared" ca="1" si="146"/>
        <v>0</v>
      </c>
      <c r="DI113" s="470">
        <f t="shared" ca="1" si="146"/>
        <v>0</v>
      </c>
      <c r="DJ113" s="470">
        <f t="shared" ca="1" si="146"/>
        <v>0</v>
      </c>
      <c r="DK113" s="470">
        <f t="shared" ca="1" si="147"/>
        <v>0</v>
      </c>
      <c r="DL113" s="470">
        <f t="shared" ca="1" si="147"/>
        <v>0</v>
      </c>
      <c r="DM113" s="470">
        <f t="shared" ca="1" si="147"/>
        <v>0</v>
      </c>
      <c r="DN113" s="470">
        <f t="shared" ca="1" si="147"/>
        <v>0</v>
      </c>
      <c r="DO113" s="470">
        <f t="shared" ca="1" si="147"/>
        <v>0</v>
      </c>
      <c r="DP113" s="470">
        <f t="shared" ca="1" si="147"/>
        <v>0</v>
      </c>
      <c r="DQ113" s="470">
        <f t="shared" ca="1" si="147"/>
        <v>0</v>
      </c>
      <c r="DR113" s="470">
        <f t="shared" ca="1" si="147"/>
        <v>0</v>
      </c>
      <c r="DS113" s="470">
        <f t="shared" ca="1" si="147"/>
        <v>0</v>
      </c>
      <c r="DT113" s="470">
        <f t="shared" ca="1" si="147"/>
        <v>0</v>
      </c>
      <c r="DU113" s="470">
        <f t="shared" ca="1" si="148"/>
        <v>0</v>
      </c>
      <c r="DV113" s="470">
        <f t="shared" ca="1" si="148"/>
        <v>0</v>
      </c>
      <c r="DW113" s="470">
        <f t="shared" ca="1" si="148"/>
        <v>0</v>
      </c>
      <c r="DX113" s="470">
        <f t="shared" ca="1" si="148"/>
        <v>0</v>
      </c>
      <c r="DY113" s="470">
        <f t="shared" ca="1" si="148"/>
        <v>0</v>
      </c>
      <c r="DZ113" s="470">
        <f t="shared" ca="1" si="148"/>
        <v>0</v>
      </c>
      <c r="EA113" s="470">
        <f t="shared" ca="1" si="148"/>
        <v>0</v>
      </c>
      <c r="EB113" s="470">
        <f t="shared" ca="1" si="148"/>
        <v>0</v>
      </c>
      <c r="EC113" s="470">
        <f t="shared" ca="1" si="148"/>
        <v>0</v>
      </c>
      <c r="ED113" s="470">
        <f t="shared" ca="1" si="148"/>
        <v>0</v>
      </c>
      <c r="EE113" s="470">
        <f t="shared" ca="1" si="149"/>
        <v>0</v>
      </c>
      <c r="EF113" s="470">
        <f t="shared" ca="1" si="149"/>
        <v>0</v>
      </c>
      <c r="EG113" s="470">
        <f t="shared" ca="1" si="149"/>
        <v>0</v>
      </c>
      <c r="EH113" s="470">
        <f t="shared" ca="1" si="149"/>
        <v>0</v>
      </c>
      <c r="EI113" s="470">
        <f t="shared" ca="1" si="149"/>
        <v>0</v>
      </c>
      <c r="EJ113" s="470">
        <f t="shared" ca="1" si="149"/>
        <v>0</v>
      </c>
      <c r="EK113" s="470">
        <f t="shared" ca="1" si="149"/>
        <v>0</v>
      </c>
      <c r="EL113" s="470">
        <f t="shared" ca="1" si="149"/>
        <v>0</v>
      </c>
      <c r="EM113" s="470">
        <f t="shared" ca="1" si="149"/>
        <v>0</v>
      </c>
      <c r="EN113" s="470">
        <f t="shared" ca="1" si="149"/>
        <v>0</v>
      </c>
      <c r="EO113" s="470">
        <f t="shared" ca="1" si="149"/>
        <v>0</v>
      </c>
      <c r="EP113" s="470">
        <f t="shared" ca="1" si="149"/>
        <v>0</v>
      </c>
      <c r="EQ113" s="470">
        <f t="shared" ca="1" si="149"/>
        <v>0</v>
      </c>
      <c r="ER113" s="470">
        <f t="shared" ca="1" si="149"/>
        <v>0</v>
      </c>
      <c r="ES113" s="470">
        <f t="shared" ca="1" si="149"/>
        <v>0</v>
      </c>
    </row>
    <row r="114" spans="1:256" outlineLevel="1">
      <c r="B114" s="331" t="s">
        <v>582</v>
      </c>
      <c r="C114" s="472">
        <f t="shared" ca="1" si="135"/>
        <v>61301</v>
      </c>
      <c r="D114" s="183"/>
      <c r="E114" s="470">
        <f t="shared" ca="1" si="136"/>
        <v>0</v>
      </c>
      <c r="F114" s="470">
        <f t="shared" ca="1" si="136"/>
        <v>0</v>
      </c>
      <c r="G114" s="470">
        <f t="shared" ca="1" si="136"/>
        <v>0</v>
      </c>
      <c r="H114" s="470">
        <f t="shared" ca="1" si="136"/>
        <v>0</v>
      </c>
      <c r="I114" s="470">
        <f t="shared" ca="1" si="136"/>
        <v>0</v>
      </c>
      <c r="J114" s="470">
        <f t="shared" ca="1" si="136"/>
        <v>0</v>
      </c>
      <c r="K114" s="470">
        <f t="shared" ca="1" si="136"/>
        <v>0</v>
      </c>
      <c r="L114" s="470">
        <f t="shared" ca="1" si="136"/>
        <v>0</v>
      </c>
      <c r="M114" s="470">
        <f t="shared" ca="1" si="136"/>
        <v>0</v>
      </c>
      <c r="N114" s="470">
        <f t="shared" ca="1" si="136"/>
        <v>0</v>
      </c>
      <c r="O114" s="470">
        <f t="shared" ca="1" si="137"/>
        <v>0</v>
      </c>
      <c r="P114" s="470">
        <f t="shared" ca="1" si="137"/>
        <v>0</v>
      </c>
      <c r="Q114" s="470">
        <f t="shared" ca="1" si="137"/>
        <v>0</v>
      </c>
      <c r="R114" s="470">
        <f t="shared" ca="1" si="137"/>
        <v>0</v>
      </c>
      <c r="S114" s="470">
        <f t="shared" ca="1" si="137"/>
        <v>0</v>
      </c>
      <c r="T114" s="470">
        <f t="shared" ca="1" si="137"/>
        <v>0</v>
      </c>
      <c r="U114" s="470">
        <f t="shared" ca="1" si="137"/>
        <v>0</v>
      </c>
      <c r="V114" s="470">
        <f t="shared" ca="1" si="137"/>
        <v>0</v>
      </c>
      <c r="W114" s="470">
        <f t="shared" ca="1" si="137"/>
        <v>0</v>
      </c>
      <c r="X114" s="470">
        <f t="shared" ca="1" si="137"/>
        <v>0</v>
      </c>
      <c r="Y114" s="470">
        <f t="shared" ca="1" si="138"/>
        <v>0</v>
      </c>
      <c r="Z114" s="470">
        <f t="shared" ca="1" si="138"/>
        <v>0</v>
      </c>
      <c r="AA114" s="470">
        <f t="shared" ca="1" si="138"/>
        <v>0</v>
      </c>
      <c r="AB114" s="470">
        <f t="shared" ca="1" si="138"/>
        <v>0</v>
      </c>
      <c r="AC114" s="470">
        <f t="shared" ca="1" si="138"/>
        <v>0</v>
      </c>
      <c r="AD114" s="470">
        <f t="shared" ca="1" si="138"/>
        <v>0</v>
      </c>
      <c r="AE114" s="470">
        <f t="shared" ca="1" si="138"/>
        <v>0</v>
      </c>
      <c r="AF114" s="470">
        <f t="shared" ca="1" si="138"/>
        <v>0</v>
      </c>
      <c r="AG114" s="470">
        <f t="shared" ca="1" si="138"/>
        <v>0</v>
      </c>
      <c r="AH114" s="470">
        <f t="shared" ca="1" si="138"/>
        <v>0</v>
      </c>
      <c r="AI114" s="470">
        <f t="shared" ca="1" si="139"/>
        <v>0</v>
      </c>
      <c r="AJ114" s="470">
        <f t="shared" ca="1" si="139"/>
        <v>0</v>
      </c>
      <c r="AK114" s="470">
        <f t="shared" ca="1" si="139"/>
        <v>0</v>
      </c>
      <c r="AL114" s="470">
        <f t="shared" ca="1" si="139"/>
        <v>0</v>
      </c>
      <c r="AM114" s="470">
        <f t="shared" ca="1" si="139"/>
        <v>0</v>
      </c>
      <c r="AN114" s="470">
        <f t="shared" ca="1" si="139"/>
        <v>0</v>
      </c>
      <c r="AO114" s="470">
        <f t="shared" ca="1" si="139"/>
        <v>0</v>
      </c>
      <c r="AP114" s="470">
        <f t="shared" ca="1" si="139"/>
        <v>0</v>
      </c>
      <c r="AQ114" s="470">
        <f t="shared" ca="1" si="139"/>
        <v>0</v>
      </c>
      <c r="AR114" s="470">
        <f t="shared" ca="1" si="139"/>
        <v>0</v>
      </c>
      <c r="AS114" s="470">
        <f t="shared" ca="1" si="140"/>
        <v>0</v>
      </c>
      <c r="AT114" s="470">
        <f t="shared" ca="1" si="140"/>
        <v>0</v>
      </c>
      <c r="AU114" s="470">
        <f t="shared" ca="1" si="140"/>
        <v>0</v>
      </c>
      <c r="AV114" s="470">
        <f t="shared" ca="1" si="140"/>
        <v>0</v>
      </c>
      <c r="AW114" s="470">
        <f t="shared" ca="1" si="140"/>
        <v>0</v>
      </c>
      <c r="AX114" s="470">
        <f t="shared" ca="1" si="140"/>
        <v>0</v>
      </c>
      <c r="AY114" s="470">
        <f t="shared" ca="1" si="140"/>
        <v>0</v>
      </c>
      <c r="AZ114" s="470">
        <f t="shared" ca="1" si="140"/>
        <v>0</v>
      </c>
      <c r="BA114" s="470">
        <f t="shared" ca="1" si="140"/>
        <v>0</v>
      </c>
      <c r="BB114" s="470">
        <f t="shared" ca="1" si="140"/>
        <v>0</v>
      </c>
      <c r="BC114" s="470">
        <f t="shared" ca="1" si="141"/>
        <v>0</v>
      </c>
      <c r="BD114" s="470">
        <f t="shared" ca="1" si="141"/>
        <v>0</v>
      </c>
      <c r="BE114" s="470">
        <f t="shared" ca="1" si="141"/>
        <v>0</v>
      </c>
      <c r="BF114" s="470">
        <f t="shared" ca="1" si="141"/>
        <v>0</v>
      </c>
      <c r="BG114" s="470">
        <f t="shared" ca="1" si="141"/>
        <v>0</v>
      </c>
      <c r="BH114" s="470">
        <f t="shared" ca="1" si="141"/>
        <v>0</v>
      </c>
      <c r="BI114" s="470">
        <f t="shared" ca="1" si="141"/>
        <v>0</v>
      </c>
      <c r="BJ114" s="470">
        <f t="shared" ca="1" si="141"/>
        <v>0</v>
      </c>
      <c r="BK114" s="470">
        <f t="shared" ca="1" si="141"/>
        <v>0</v>
      </c>
      <c r="BL114" s="470">
        <f t="shared" ca="1" si="141"/>
        <v>0</v>
      </c>
      <c r="BM114" s="470">
        <f t="shared" ca="1" si="142"/>
        <v>0</v>
      </c>
      <c r="BN114" s="470">
        <f t="shared" ca="1" si="142"/>
        <v>0</v>
      </c>
      <c r="BO114" s="470">
        <f t="shared" ca="1" si="142"/>
        <v>0</v>
      </c>
      <c r="BP114" s="470">
        <f t="shared" ca="1" si="142"/>
        <v>0</v>
      </c>
      <c r="BQ114" s="470">
        <f t="shared" ca="1" si="142"/>
        <v>0</v>
      </c>
      <c r="BR114" s="470">
        <f t="shared" ca="1" si="142"/>
        <v>0</v>
      </c>
      <c r="BS114" s="470">
        <f t="shared" ca="1" si="142"/>
        <v>0</v>
      </c>
      <c r="BT114" s="470">
        <f t="shared" ca="1" si="142"/>
        <v>0</v>
      </c>
      <c r="BU114" s="470">
        <f t="shared" ca="1" si="142"/>
        <v>0</v>
      </c>
      <c r="BV114" s="470">
        <f t="shared" ca="1" si="142"/>
        <v>0</v>
      </c>
      <c r="BW114" s="470">
        <f t="shared" ca="1" si="143"/>
        <v>0</v>
      </c>
      <c r="BX114" s="470">
        <f t="shared" ca="1" si="143"/>
        <v>0</v>
      </c>
      <c r="BY114" s="470">
        <f t="shared" ca="1" si="143"/>
        <v>0</v>
      </c>
      <c r="BZ114" s="470">
        <f t="shared" ca="1" si="143"/>
        <v>0</v>
      </c>
      <c r="CA114" s="470">
        <f t="shared" ca="1" si="143"/>
        <v>0</v>
      </c>
      <c r="CB114" s="470">
        <f t="shared" ca="1" si="143"/>
        <v>0</v>
      </c>
      <c r="CC114" s="470">
        <f t="shared" ca="1" si="143"/>
        <v>0</v>
      </c>
      <c r="CD114" s="470">
        <f t="shared" ca="1" si="143"/>
        <v>0</v>
      </c>
      <c r="CE114" s="470">
        <f t="shared" ca="1" si="143"/>
        <v>0</v>
      </c>
      <c r="CF114" s="470">
        <f t="shared" ca="1" si="143"/>
        <v>0</v>
      </c>
      <c r="CG114" s="470">
        <f t="shared" ca="1" si="144"/>
        <v>0</v>
      </c>
      <c r="CH114" s="470">
        <f t="shared" ca="1" si="144"/>
        <v>0</v>
      </c>
      <c r="CI114" s="470">
        <f t="shared" ca="1" si="144"/>
        <v>0</v>
      </c>
      <c r="CJ114" s="470">
        <f t="shared" ca="1" si="144"/>
        <v>0</v>
      </c>
      <c r="CK114" s="470">
        <f t="shared" ca="1" si="144"/>
        <v>0</v>
      </c>
      <c r="CL114" s="470">
        <f t="shared" ca="1" si="144"/>
        <v>0</v>
      </c>
      <c r="CM114" s="470">
        <f t="shared" ca="1" si="144"/>
        <v>0</v>
      </c>
      <c r="CN114" s="470">
        <f t="shared" ca="1" si="144"/>
        <v>0</v>
      </c>
      <c r="CO114" s="470">
        <f t="shared" ca="1" si="144"/>
        <v>0</v>
      </c>
      <c r="CP114" s="470">
        <f t="shared" ca="1" si="144"/>
        <v>0</v>
      </c>
      <c r="CQ114" s="470">
        <f t="shared" ca="1" si="145"/>
        <v>0</v>
      </c>
      <c r="CR114" s="470">
        <f t="shared" ca="1" si="145"/>
        <v>0</v>
      </c>
      <c r="CS114" s="470">
        <f t="shared" ca="1" si="145"/>
        <v>0</v>
      </c>
      <c r="CT114" s="470">
        <f t="shared" ca="1" si="145"/>
        <v>0</v>
      </c>
      <c r="CU114" s="470">
        <f t="shared" ca="1" si="145"/>
        <v>0</v>
      </c>
      <c r="CV114" s="470">
        <f t="shared" ca="1" si="145"/>
        <v>0</v>
      </c>
      <c r="CW114" s="470">
        <f t="shared" ca="1" si="145"/>
        <v>0</v>
      </c>
      <c r="CX114" s="470">
        <f t="shared" ca="1" si="145"/>
        <v>0</v>
      </c>
      <c r="CY114" s="470">
        <f t="shared" ca="1" si="145"/>
        <v>0</v>
      </c>
      <c r="CZ114" s="470">
        <f t="shared" ca="1" si="145"/>
        <v>0</v>
      </c>
      <c r="DA114" s="470">
        <f t="shared" ca="1" si="146"/>
        <v>0</v>
      </c>
      <c r="DB114" s="470">
        <f t="shared" ca="1" si="146"/>
        <v>0</v>
      </c>
      <c r="DC114" s="470">
        <f t="shared" ca="1" si="146"/>
        <v>0</v>
      </c>
      <c r="DD114" s="470">
        <f t="shared" ca="1" si="146"/>
        <v>0</v>
      </c>
      <c r="DE114" s="470">
        <f t="shared" ca="1" si="146"/>
        <v>0</v>
      </c>
      <c r="DF114" s="470">
        <f t="shared" ca="1" si="146"/>
        <v>0</v>
      </c>
      <c r="DG114" s="470">
        <f t="shared" ca="1" si="146"/>
        <v>0</v>
      </c>
      <c r="DH114" s="470">
        <f t="shared" ca="1" si="146"/>
        <v>0</v>
      </c>
      <c r="DI114" s="470">
        <f t="shared" ca="1" si="146"/>
        <v>0</v>
      </c>
      <c r="DJ114" s="470">
        <f t="shared" ca="1" si="146"/>
        <v>0</v>
      </c>
      <c r="DK114" s="470">
        <f t="shared" ca="1" si="147"/>
        <v>0</v>
      </c>
      <c r="DL114" s="470">
        <f t="shared" ca="1" si="147"/>
        <v>0</v>
      </c>
      <c r="DM114" s="470">
        <f t="shared" ca="1" si="147"/>
        <v>0</v>
      </c>
      <c r="DN114" s="470">
        <f t="shared" ca="1" si="147"/>
        <v>0</v>
      </c>
      <c r="DO114" s="470">
        <f t="shared" ca="1" si="147"/>
        <v>0</v>
      </c>
      <c r="DP114" s="470">
        <f t="shared" ca="1" si="147"/>
        <v>0</v>
      </c>
      <c r="DQ114" s="470">
        <f t="shared" ca="1" si="147"/>
        <v>0</v>
      </c>
      <c r="DR114" s="470">
        <f t="shared" ca="1" si="147"/>
        <v>0</v>
      </c>
      <c r="DS114" s="470">
        <f t="shared" ca="1" si="147"/>
        <v>0</v>
      </c>
      <c r="DT114" s="470">
        <f t="shared" ca="1" si="147"/>
        <v>0</v>
      </c>
      <c r="DU114" s="470">
        <f t="shared" ca="1" si="148"/>
        <v>0</v>
      </c>
      <c r="DV114" s="470">
        <f t="shared" ca="1" si="148"/>
        <v>0</v>
      </c>
      <c r="DW114" s="470">
        <f t="shared" ca="1" si="148"/>
        <v>0</v>
      </c>
      <c r="DX114" s="470">
        <f t="shared" ca="1" si="148"/>
        <v>0</v>
      </c>
      <c r="DY114" s="470">
        <f t="shared" ca="1" si="148"/>
        <v>0</v>
      </c>
      <c r="DZ114" s="470">
        <f t="shared" ca="1" si="148"/>
        <v>0</v>
      </c>
      <c r="EA114" s="470">
        <f t="shared" ca="1" si="148"/>
        <v>0</v>
      </c>
      <c r="EB114" s="470">
        <f t="shared" ca="1" si="148"/>
        <v>0</v>
      </c>
      <c r="EC114" s="470">
        <f t="shared" ca="1" si="148"/>
        <v>0</v>
      </c>
      <c r="ED114" s="470">
        <f t="shared" ca="1" si="148"/>
        <v>0</v>
      </c>
      <c r="EE114" s="470">
        <f t="shared" ca="1" si="149"/>
        <v>0</v>
      </c>
      <c r="EF114" s="470">
        <f t="shared" ca="1" si="149"/>
        <v>0</v>
      </c>
      <c r="EG114" s="470">
        <f t="shared" ca="1" si="149"/>
        <v>0</v>
      </c>
      <c r="EH114" s="470">
        <f t="shared" ca="1" si="149"/>
        <v>0</v>
      </c>
      <c r="EI114" s="470">
        <f t="shared" ca="1" si="149"/>
        <v>0</v>
      </c>
      <c r="EJ114" s="470">
        <f t="shared" ca="1" si="149"/>
        <v>0</v>
      </c>
      <c r="EK114" s="470">
        <f t="shared" ca="1" si="149"/>
        <v>0</v>
      </c>
      <c r="EL114" s="470">
        <f t="shared" ca="1" si="149"/>
        <v>0</v>
      </c>
      <c r="EM114" s="470">
        <f t="shared" ca="1" si="149"/>
        <v>0</v>
      </c>
      <c r="EN114" s="470">
        <f t="shared" ca="1" si="149"/>
        <v>0</v>
      </c>
      <c r="EO114" s="470">
        <f t="shared" ca="1" si="149"/>
        <v>0</v>
      </c>
      <c r="EP114" s="470">
        <f t="shared" ca="1" si="149"/>
        <v>0</v>
      </c>
      <c r="EQ114" s="470">
        <f t="shared" ca="1" si="149"/>
        <v>0</v>
      </c>
      <c r="ER114" s="470">
        <f t="shared" ca="1" si="149"/>
        <v>0</v>
      </c>
      <c r="ES114" s="470">
        <f t="shared" ca="1" si="149"/>
        <v>0</v>
      </c>
    </row>
    <row r="115" spans="1:256" ht="14.4" outlineLevel="1" thickBot="1">
      <c r="B115" s="477" t="s">
        <v>583</v>
      </c>
      <c r="C115" s="478"/>
      <c r="D115" s="479"/>
      <c r="E115" s="480">
        <f t="shared" ref="E115:BP115" ca="1" si="150">SUM(E105:E114)</f>
        <v>1</v>
      </c>
      <c r="F115" s="480">
        <f t="shared" ca="1" si="150"/>
        <v>0</v>
      </c>
      <c r="G115" s="480">
        <f t="shared" ca="1" si="150"/>
        <v>0</v>
      </c>
      <c r="H115" s="480">
        <f t="shared" ca="1" si="150"/>
        <v>0</v>
      </c>
      <c r="I115" s="480">
        <f t="shared" ca="1" si="150"/>
        <v>0</v>
      </c>
      <c r="J115" s="480">
        <f t="shared" ca="1" si="150"/>
        <v>0</v>
      </c>
      <c r="K115" s="480">
        <f t="shared" ca="1" si="150"/>
        <v>0</v>
      </c>
      <c r="L115" s="480">
        <f t="shared" ca="1" si="150"/>
        <v>0</v>
      </c>
      <c r="M115" s="480">
        <f t="shared" ca="1" si="150"/>
        <v>0</v>
      </c>
      <c r="N115" s="480">
        <f t="shared" ca="1" si="150"/>
        <v>0</v>
      </c>
      <c r="O115" s="480">
        <f t="shared" ca="1" si="150"/>
        <v>0</v>
      </c>
      <c r="P115" s="480">
        <f t="shared" ca="1" si="150"/>
        <v>0</v>
      </c>
      <c r="Q115" s="480">
        <f t="shared" ca="1" si="150"/>
        <v>0</v>
      </c>
      <c r="R115" s="480">
        <f t="shared" ca="1" si="150"/>
        <v>0</v>
      </c>
      <c r="S115" s="480">
        <f t="shared" ca="1" si="150"/>
        <v>0</v>
      </c>
      <c r="T115" s="480">
        <f t="shared" ca="1" si="150"/>
        <v>0</v>
      </c>
      <c r="U115" s="480">
        <f t="shared" ca="1" si="150"/>
        <v>0</v>
      </c>
      <c r="V115" s="480">
        <f t="shared" ca="1" si="150"/>
        <v>0</v>
      </c>
      <c r="W115" s="480">
        <f t="shared" ca="1" si="150"/>
        <v>0</v>
      </c>
      <c r="X115" s="480">
        <f t="shared" ca="1" si="150"/>
        <v>0</v>
      </c>
      <c r="Y115" s="480">
        <f t="shared" ca="1" si="150"/>
        <v>0</v>
      </c>
      <c r="Z115" s="480">
        <f t="shared" ca="1" si="150"/>
        <v>0</v>
      </c>
      <c r="AA115" s="480">
        <f t="shared" ca="1" si="150"/>
        <v>0</v>
      </c>
      <c r="AB115" s="480">
        <f t="shared" ca="1" si="150"/>
        <v>0</v>
      </c>
      <c r="AC115" s="480">
        <f t="shared" ca="1" si="150"/>
        <v>0</v>
      </c>
      <c r="AD115" s="480">
        <f t="shared" ca="1" si="150"/>
        <v>0</v>
      </c>
      <c r="AE115" s="480">
        <f t="shared" ca="1" si="150"/>
        <v>0</v>
      </c>
      <c r="AF115" s="480">
        <f t="shared" ca="1" si="150"/>
        <v>0</v>
      </c>
      <c r="AG115" s="480">
        <f t="shared" ca="1" si="150"/>
        <v>0</v>
      </c>
      <c r="AH115" s="480">
        <f t="shared" ca="1" si="150"/>
        <v>0</v>
      </c>
      <c r="AI115" s="480">
        <f t="shared" ca="1" si="150"/>
        <v>0</v>
      </c>
      <c r="AJ115" s="480">
        <f t="shared" ca="1" si="150"/>
        <v>0</v>
      </c>
      <c r="AK115" s="480">
        <f t="shared" ca="1" si="150"/>
        <v>0</v>
      </c>
      <c r="AL115" s="480">
        <f t="shared" ca="1" si="150"/>
        <v>0</v>
      </c>
      <c r="AM115" s="480">
        <f t="shared" ca="1" si="150"/>
        <v>0</v>
      </c>
      <c r="AN115" s="480">
        <f t="shared" ca="1" si="150"/>
        <v>0</v>
      </c>
      <c r="AO115" s="480">
        <f t="shared" ca="1" si="150"/>
        <v>0</v>
      </c>
      <c r="AP115" s="480">
        <f t="shared" ca="1" si="150"/>
        <v>0</v>
      </c>
      <c r="AQ115" s="480">
        <f t="shared" ca="1" si="150"/>
        <v>0</v>
      </c>
      <c r="AR115" s="480">
        <f t="shared" ca="1" si="150"/>
        <v>0</v>
      </c>
      <c r="AS115" s="480">
        <f t="shared" ca="1" si="150"/>
        <v>0</v>
      </c>
      <c r="AT115" s="480">
        <f t="shared" ca="1" si="150"/>
        <v>0</v>
      </c>
      <c r="AU115" s="480">
        <f t="shared" ca="1" si="150"/>
        <v>0</v>
      </c>
      <c r="AV115" s="480">
        <f t="shared" ca="1" si="150"/>
        <v>0</v>
      </c>
      <c r="AW115" s="480">
        <f t="shared" ca="1" si="150"/>
        <v>0</v>
      </c>
      <c r="AX115" s="480">
        <f t="shared" ca="1" si="150"/>
        <v>0</v>
      </c>
      <c r="AY115" s="480">
        <f t="shared" ca="1" si="150"/>
        <v>0</v>
      </c>
      <c r="AZ115" s="480">
        <f t="shared" ca="1" si="150"/>
        <v>0</v>
      </c>
      <c r="BA115" s="480">
        <f t="shared" ca="1" si="150"/>
        <v>0</v>
      </c>
      <c r="BB115" s="480">
        <f t="shared" ca="1" si="150"/>
        <v>0</v>
      </c>
      <c r="BC115" s="480">
        <f t="shared" ca="1" si="150"/>
        <v>0</v>
      </c>
      <c r="BD115" s="480">
        <f t="shared" ca="1" si="150"/>
        <v>1</v>
      </c>
      <c r="BE115" s="480">
        <f t="shared" ca="1" si="150"/>
        <v>0</v>
      </c>
      <c r="BF115" s="480">
        <f t="shared" ca="1" si="150"/>
        <v>0</v>
      </c>
      <c r="BG115" s="480">
        <f t="shared" ca="1" si="150"/>
        <v>0</v>
      </c>
      <c r="BH115" s="480">
        <f t="shared" ca="1" si="150"/>
        <v>0</v>
      </c>
      <c r="BI115" s="480">
        <f t="shared" ca="1" si="150"/>
        <v>0</v>
      </c>
      <c r="BJ115" s="480">
        <f t="shared" ca="1" si="150"/>
        <v>0</v>
      </c>
      <c r="BK115" s="480">
        <f t="shared" ca="1" si="150"/>
        <v>0</v>
      </c>
      <c r="BL115" s="480">
        <f t="shared" ca="1" si="150"/>
        <v>0</v>
      </c>
      <c r="BM115" s="480">
        <f t="shared" ca="1" si="150"/>
        <v>0</v>
      </c>
      <c r="BN115" s="480">
        <f t="shared" ca="1" si="150"/>
        <v>0</v>
      </c>
      <c r="BO115" s="480">
        <f t="shared" ca="1" si="150"/>
        <v>0</v>
      </c>
      <c r="BP115" s="480">
        <f t="shared" ca="1" si="150"/>
        <v>0</v>
      </c>
      <c r="BQ115" s="480">
        <f t="shared" ref="BQ115:EB115" ca="1" si="151">SUM(BQ105:BQ114)</f>
        <v>0</v>
      </c>
      <c r="BR115" s="480">
        <f t="shared" ca="1" si="151"/>
        <v>0</v>
      </c>
      <c r="BS115" s="480">
        <f t="shared" ca="1" si="151"/>
        <v>0</v>
      </c>
      <c r="BT115" s="480">
        <f t="shared" ca="1" si="151"/>
        <v>0</v>
      </c>
      <c r="BU115" s="480">
        <f t="shared" ca="1" si="151"/>
        <v>0</v>
      </c>
      <c r="BV115" s="480">
        <f t="shared" ca="1" si="151"/>
        <v>0</v>
      </c>
      <c r="BW115" s="480">
        <f t="shared" ca="1" si="151"/>
        <v>0</v>
      </c>
      <c r="BX115" s="480">
        <f t="shared" ca="1" si="151"/>
        <v>0</v>
      </c>
      <c r="BY115" s="480">
        <f t="shared" ca="1" si="151"/>
        <v>0</v>
      </c>
      <c r="BZ115" s="480">
        <f t="shared" ca="1" si="151"/>
        <v>0</v>
      </c>
      <c r="CA115" s="480">
        <f t="shared" ca="1" si="151"/>
        <v>0</v>
      </c>
      <c r="CB115" s="480">
        <f t="shared" ca="1" si="151"/>
        <v>0</v>
      </c>
      <c r="CC115" s="480">
        <f t="shared" ca="1" si="151"/>
        <v>0</v>
      </c>
      <c r="CD115" s="480">
        <f t="shared" ca="1" si="151"/>
        <v>0</v>
      </c>
      <c r="CE115" s="480">
        <f t="shared" ca="1" si="151"/>
        <v>0</v>
      </c>
      <c r="CF115" s="480">
        <f t="shared" ca="1" si="151"/>
        <v>0</v>
      </c>
      <c r="CG115" s="480">
        <f t="shared" ca="1" si="151"/>
        <v>0</v>
      </c>
      <c r="CH115" s="480">
        <f t="shared" ca="1" si="151"/>
        <v>0</v>
      </c>
      <c r="CI115" s="480">
        <f t="shared" ca="1" si="151"/>
        <v>0</v>
      </c>
      <c r="CJ115" s="480">
        <f t="shared" ca="1" si="151"/>
        <v>0</v>
      </c>
      <c r="CK115" s="480">
        <f t="shared" ca="1" si="151"/>
        <v>0</v>
      </c>
      <c r="CL115" s="480">
        <f t="shared" ca="1" si="151"/>
        <v>0</v>
      </c>
      <c r="CM115" s="480">
        <f t="shared" ca="1" si="151"/>
        <v>0</v>
      </c>
      <c r="CN115" s="480">
        <f t="shared" ca="1" si="151"/>
        <v>0</v>
      </c>
      <c r="CO115" s="480">
        <f t="shared" ca="1" si="151"/>
        <v>0</v>
      </c>
      <c r="CP115" s="480">
        <f t="shared" ca="1" si="151"/>
        <v>0</v>
      </c>
      <c r="CQ115" s="480">
        <f t="shared" ca="1" si="151"/>
        <v>0</v>
      </c>
      <c r="CR115" s="480">
        <f t="shared" ca="1" si="151"/>
        <v>0</v>
      </c>
      <c r="CS115" s="480">
        <f t="shared" ca="1" si="151"/>
        <v>0</v>
      </c>
      <c r="CT115" s="480">
        <f t="shared" ca="1" si="151"/>
        <v>0</v>
      </c>
      <c r="CU115" s="480">
        <f t="shared" ca="1" si="151"/>
        <v>0</v>
      </c>
      <c r="CV115" s="480">
        <f t="shared" ca="1" si="151"/>
        <v>0</v>
      </c>
      <c r="CW115" s="480">
        <f t="shared" ca="1" si="151"/>
        <v>0</v>
      </c>
      <c r="CX115" s="480">
        <f t="shared" ca="1" si="151"/>
        <v>0</v>
      </c>
      <c r="CY115" s="480">
        <f t="shared" ca="1" si="151"/>
        <v>0</v>
      </c>
      <c r="CZ115" s="480">
        <f t="shared" ca="1" si="151"/>
        <v>0</v>
      </c>
      <c r="DA115" s="480">
        <f t="shared" ca="1" si="151"/>
        <v>0</v>
      </c>
      <c r="DB115" s="480">
        <f t="shared" ca="1" si="151"/>
        <v>0</v>
      </c>
      <c r="DC115" s="480">
        <f t="shared" ca="1" si="151"/>
        <v>0</v>
      </c>
      <c r="DD115" s="480">
        <f t="shared" ca="1" si="151"/>
        <v>0</v>
      </c>
      <c r="DE115" s="480">
        <f t="shared" ca="1" si="151"/>
        <v>0</v>
      </c>
      <c r="DF115" s="480">
        <f t="shared" ca="1" si="151"/>
        <v>0</v>
      </c>
      <c r="DG115" s="480">
        <f t="shared" ca="1" si="151"/>
        <v>0</v>
      </c>
      <c r="DH115" s="480">
        <f t="shared" ca="1" si="151"/>
        <v>0</v>
      </c>
      <c r="DI115" s="480">
        <f t="shared" ca="1" si="151"/>
        <v>0</v>
      </c>
      <c r="DJ115" s="480">
        <f t="shared" ca="1" si="151"/>
        <v>0</v>
      </c>
      <c r="DK115" s="480">
        <f t="shared" ca="1" si="151"/>
        <v>0</v>
      </c>
      <c r="DL115" s="480">
        <f t="shared" ca="1" si="151"/>
        <v>0</v>
      </c>
      <c r="DM115" s="480">
        <f t="shared" ca="1" si="151"/>
        <v>0</v>
      </c>
      <c r="DN115" s="480">
        <f t="shared" ca="1" si="151"/>
        <v>0</v>
      </c>
      <c r="DO115" s="480">
        <f t="shared" ca="1" si="151"/>
        <v>1</v>
      </c>
      <c r="DP115" s="480">
        <f t="shared" ca="1" si="151"/>
        <v>0</v>
      </c>
      <c r="DQ115" s="480">
        <f t="shared" ca="1" si="151"/>
        <v>0</v>
      </c>
      <c r="DR115" s="480">
        <f t="shared" ca="1" si="151"/>
        <v>0</v>
      </c>
      <c r="DS115" s="480">
        <f t="shared" ca="1" si="151"/>
        <v>0</v>
      </c>
      <c r="DT115" s="480">
        <f t="shared" ca="1" si="151"/>
        <v>0</v>
      </c>
      <c r="DU115" s="480">
        <f t="shared" ca="1" si="151"/>
        <v>0</v>
      </c>
      <c r="DV115" s="480">
        <f t="shared" ca="1" si="151"/>
        <v>0</v>
      </c>
      <c r="DW115" s="480">
        <f t="shared" ca="1" si="151"/>
        <v>0</v>
      </c>
      <c r="DX115" s="480">
        <f t="shared" ca="1" si="151"/>
        <v>0</v>
      </c>
      <c r="DY115" s="480">
        <f t="shared" ca="1" si="151"/>
        <v>0</v>
      </c>
      <c r="DZ115" s="480">
        <f t="shared" ca="1" si="151"/>
        <v>0</v>
      </c>
      <c r="EA115" s="480">
        <f t="shared" ca="1" si="151"/>
        <v>0</v>
      </c>
      <c r="EB115" s="480">
        <f t="shared" ca="1" si="151"/>
        <v>0</v>
      </c>
      <c r="EC115" s="480">
        <f t="shared" ref="EC115:ES115" ca="1" si="152">SUM(EC105:EC114)</f>
        <v>0</v>
      </c>
      <c r="ED115" s="480">
        <f t="shared" ca="1" si="152"/>
        <v>0</v>
      </c>
      <c r="EE115" s="480">
        <f t="shared" ca="1" si="152"/>
        <v>0</v>
      </c>
      <c r="EF115" s="480">
        <f t="shared" ca="1" si="152"/>
        <v>0</v>
      </c>
      <c r="EG115" s="480">
        <f t="shared" ca="1" si="152"/>
        <v>0</v>
      </c>
      <c r="EH115" s="480">
        <f t="shared" ca="1" si="152"/>
        <v>0</v>
      </c>
      <c r="EI115" s="480">
        <f t="shared" ca="1" si="152"/>
        <v>0</v>
      </c>
      <c r="EJ115" s="480">
        <f t="shared" ca="1" si="152"/>
        <v>0</v>
      </c>
      <c r="EK115" s="480">
        <f t="shared" ca="1" si="152"/>
        <v>0</v>
      </c>
      <c r="EL115" s="480">
        <f t="shared" ca="1" si="152"/>
        <v>0</v>
      </c>
      <c r="EM115" s="480">
        <f t="shared" ca="1" si="152"/>
        <v>0</v>
      </c>
      <c r="EN115" s="480">
        <f t="shared" ca="1" si="152"/>
        <v>0</v>
      </c>
      <c r="EO115" s="480">
        <f t="shared" ca="1" si="152"/>
        <v>0</v>
      </c>
      <c r="EP115" s="480">
        <f t="shared" ca="1" si="152"/>
        <v>0</v>
      </c>
      <c r="EQ115" s="480">
        <f t="shared" ca="1" si="152"/>
        <v>0</v>
      </c>
      <c r="ER115" s="480">
        <f t="shared" ca="1" si="152"/>
        <v>0</v>
      </c>
      <c r="ES115" s="480">
        <f t="shared" ca="1" si="152"/>
        <v>0</v>
      </c>
    </row>
    <row r="116" spans="1:256" ht="14.4" outlineLevel="1" thickTop="1">
      <c r="D116" s="183"/>
    </row>
    <row r="117" spans="1:256" s="319" customFormat="1" outlineLevel="1">
      <c r="A117" s="13">
        <f>MAX($A$1:A116)+1</f>
        <v>7</v>
      </c>
      <c r="B117" s="179" t="s">
        <v>584</v>
      </c>
      <c r="C117" s="180"/>
      <c r="D117" s="332"/>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H117" s="363"/>
      <c r="BI117" s="363"/>
      <c r="BJ117" s="363"/>
      <c r="BK117" s="363"/>
      <c r="BL117" s="363"/>
      <c r="BM117" s="363"/>
      <c r="BN117" s="363"/>
      <c r="BO117" s="363"/>
      <c r="BP117" s="363"/>
      <c r="BQ117" s="363"/>
      <c r="BR117" s="363"/>
      <c r="BS117" s="363"/>
      <c r="BT117" s="363"/>
      <c r="BU117" s="363"/>
      <c r="BV117" s="363"/>
      <c r="BW117" s="363"/>
      <c r="BX117" s="363"/>
      <c r="BY117" s="363"/>
      <c r="BZ117" s="363"/>
      <c r="CA117" s="363"/>
      <c r="CB117" s="363"/>
      <c r="CC117" s="363"/>
      <c r="CD117" s="363"/>
      <c r="CE117" s="363"/>
      <c r="CF117" s="363"/>
      <c r="CG117" s="363"/>
      <c r="CH117" s="363"/>
      <c r="CI117" s="363"/>
      <c r="CJ117" s="363"/>
      <c r="CK117" s="363"/>
      <c r="CL117" s="363"/>
      <c r="CM117" s="363"/>
      <c r="CN117" s="363"/>
      <c r="CO117" s="363"/>
      <c r="CP117" s="363"/>
      <c r="CQ117" s="363"/>
      <c r="CR117" s="363"/>
      <c r="CS117" s="363"/>
      <c r="CT117" s="363"/>
      <c r="CU117" s="363"/>
      <c r="CV117" s="363"/>
      <c r="CW117" s="363"/>
      <c r="CX117" s="363"/>
      <c r="CY117" s="363"/>
      <c r="CZ117" s="363"/>
      <c r="DA117" s="363"/>
      <c r="DB117" s="363"/>
      <c r="DC117" s="363"/>
      <c r="DD117" s="363"/>
      <c r="DE117" s="363"/>
      <c r="DF117" s="363"/>
      <c r="DG117" s="363"/>
      <c r="DH117" s="363"/>
      <c r="DI117" s="363"/>
      <c r="DJ117" s="363"/>
      <c r="DK117" s="363"/>
      <c r="DL117" s="363"/>
      <c r="DM117" s="363"/>
      <c r="DN117" s="363"/>
      <c r="DO117" s="363"/>
      <c r="DP117" s="363"/>
      <c r="DQ117" s="363"/>
      <c r="DR117" s="363"/>
      <c r="DS117" s="363"/>
      <c r="DT117" s="363"/>
      <c r="DU117" s="363"/>
      <c r="DV117" s="363"/>
      <c r="DW117" s="363"/>
      <c r="DX117" s="363"/>
      <c r="DY117" s="363"/>
      <c r="DZ117" s="363"/>
      <c r="EA117" s="363"/>
      <c r="EB117" s="363"/>
      <c r="EC117" s="363"/>
      <c r="ED117" s="363"/>
      <c r="EE117" s="363"/>
      <c r="EF117" s="363"/>
      <c r="EG117" s="363"/>
      <c r="EH117" s="363"/>
      <c r="EI117" s="363"/>
      <c r="EJ117" s="363"/>
      <c r="EK117" s="363"/>
      <c r="EL117" s="363"/>
      <c r="EM117" s="363"/>
      <c r="EN117" s="363"/>
      <c r="EO117" s="363"/>
      <c r="EP117" s="363"/>
      <c r="EQ117" s="363"/>
      <c r="ER117" s="363"/>
      <c r="ES117" s="363"/>
      <c r="ET117" s="13"/>
      <c r="EU117" s="13"/>
      <c r="EV117" s="13"/>
      <c r="EW117" s="13"/>
      <c r="EX117" s="13"/>
      <c r="EY117" s="13"/>
      <c r="EZ117" s="13"/>
      <c r="FA117" s="13"/>
      <c r="FB117" s="13"/>
      <c r="FC117" s="13"/>
      <c r="FD117" s="13"/>
      <c r="FE117" s="13"/>
      <c r="FF117" s="13"/>
      <c r="FG117" s="13"/>
      <c r="FH117" s="13"/>
      <c r="FI117" s="13"/>
      <c r="FJ117" s="13"/>
      <c r="FK117" s="13"/>
      <c r="FL117" s="13"/>
      <c r="FM117" s="13"/>
      <c r="FN117" s="13"/>
      <c r="FO117" s="13"/>
      <c r="FP117" s="13"/>
      <c r="FQ117" s="13"/>
      <c r="FR117" s="13"/>
      <c r="FS117" s="13"/>
      <c r="FT117" s="13"/>
      <c r="FU117" s="13"/>
      <c r="FV117" s="13"/>
      <c r="FW117" s="13"/>
      <c r="FX117" s="13"/>
      <c r="FY117" s="13"/>
      <c r="FZ117" s="13"/>
      <c r="GA117" s="13"/>
      <c r="GB117" s="13"/>
      <c r="GC117" s="13"/>
      <c r="GD117" s="13"/>
      <c r="GE117" s="13"/>
      <c r="GF117" s="13"/>
      <c r="GG117" s="13"/>
      <c r="GH117" s="13"/>
      <c r="GI117" s="13"/>
      <c r="GJ117" s="13"/>
      <c r="GK117" s="13"/>
      <c r="GL117" s="13"/>
      <c r="GM117" s="13"/>
      <c r="GN117" s="13"/>
      <c r="GO117" s="13"/>
      <c r="GP117" s="13"/>
      <c r="GQ117" s="13"/>
      <c r="GR117" s="13"/>
      <c r="GS117" s="13"/>
      <c r="GT117" s="13"/>
      <c r="GU117" s="13"/>
      <c r="GV117" s="13"/>
      <c r="GW117" s="13"/>
      <c r="GX117" s="13"/>
      <c r="GY117" s="13"/>
      <c r="GZ117" s="13"/>
      <c r="HA117" s="13"/>
      <c r="HB117" s="13"/>
      <c r="HC117" s="13"/>
      <c r="HD117" s="13"/>
      <c r="HE117" s="13"/>
      <c r="HF117" s="13"/>
      <c r="HG117" s="13"/>
      <c r="HH117" s="13"/>
      <c r="HI117" s="13"/>
      <c r="HJ117" s="13"/>
      <c r="HK117" s="13"/>
      <c r="HL117" s="13"/>
      <c r="HM117" s="13"/>
      <c r="HN117" s="13"/>
      <c r="HO117" s="13"/>
      <c r="HP117" s="13"/>
      <c r="HQ117" s="13"/>
      <c r="HR117" s="13"/>
      <c r="HS117" s="13"/>
      <c r="HT117" s="13"/>
      <c r="HU117" s="13"/>
      <c r="HV117" s="13"/>
      <c r="HW117" s="13"/>
      <c r="HX117" s="13"/>
      <c r="HY117" s="13"/>
      <c r="HZ117" s="13"/>
      <c r="IA117" s="13"/>
      <c r="IB117" s="13"/>
      <c r="IC117" s="13"/>
      <c r="ID117" s="13"/>
      <c r="IE117" s="13"/>
      <c r="IF117" s="13"/>
      <c r="IG117" s="13"/>
      <c r="IH117" s="13"/>
      <c r="II117" s="13"/>
      <c r="IJ117" s="13"/>
      <c r="IK117" s="13"/>
      <c r="IL117" s="13"/>
      <c r="IM117" s="13"/>
      <c r="IN117" s="13"/>
      <c r="IO117" s="13"/>
      <c r="IP117" s="13"/>
      <c r="IQ117" s="13"/>
      <c r="IR117" s="13"/>
      <c r="IS117" s="13"/>
      <c r="IT117" s="13"/>
      <c r="IU117" s="13"/>
      <c r="IV117" s="13"/>
    </row>
    <row r="118" spans="1:256" outlineLevel="1">
      <c r="D118" s="183"/>
    </row>
    <row r="119" spans="1:256" outlineLevel="1">
      <c r="D119" s="184" t="s">
        <v>416</v>
      </c>
    </row>
    <row r="120" spans="1:256" outlineLevel="1">
      <c r="B120" s="325" t="s">
        <v>585</v>
      </c>
      <c r="D120" s="472">
        <f ca="1">D72</f>
        <v>45838</v>
      </c>
      <c r="E120" s="470">
        <f t="shared" ref="E120:N129" ca="1" si="153">IF($D120=E$6,1,0)</f>
        <v>0</v>
      </c>
      <c r="F120" s="470">
        <f t="shared" ca="1" si="153"/>
        <v>0</v>
      </c>
      <c r="G120" s="470">
        <f t="shared" ca="1" si="153"/>
        <v>0</v>
      </c>
      <c r="H120" s="470">
        <f t="shared" ca="1" si="153"/>
        <v>0</v>
      </c>
      <c r="I120" s="470">
        <f t="shared" ca="1" si="153"/>
        <v>0</v>
      </c>
      <c r="J120" s="470">
        <f t="shared" ca="1" si="153"/>
        <v>0</v>
      </c>
      <c r="K120" s="470">
        <f t="shared" ca="1" si="153"/>
        <v>0</v>
      </c>
      <c r="L120" s="470">
        <f t="shared" ca="1" si="153"/>
        <v>0</v>
      </c>
      <c r="M120" s="470">
        <f t="shared" ca="1" si="153"/>
        <v>0</v>
      </c>
      <c r="N120" s="470">
        <f t="shared" ca="1" si="153"/>
        <v>0</v>
      </c>
      <c r="O120" s="470">
        <f t="shared" ref="O120:X129" ca="1" si="154">IF($D120=O$6,1,0)</f>
        <v>0</v>
      </c>
      <c r="P120" s="470">
        <f t="shared" ca="1" si="154"/>
        <v>0</v>
      </c>
      <c r="Q120" s="470">
        <f t="shared" ca="1" si="154"/>
        <v>0</v>
      </c>
      <c r="R120" s="470">
        <f t="shared" ca="1" si="154"/>
        <v>0</v>
      </c>
      <c r="S120" s="470">
        <f t="shared" ca="1" si="154"/>
        <v>0</v>
      </c>
      <c r="T120" s="470">
        <f t="shared" ca="1" si="154"/>
        <v>0</v>
      </c>
      <c r="U120" s="470">
        <f t="shared" ca="1" si="154"/>
        <v>0</v>
      </c>
      <c r="V120" s="470">
        <f t="shared" ca="1" si="154"/>
        <v>0</v>
      </c>
      <c r="W120" s="470">
        <f t="shared" ca="1" si="154"/>
        <v>0</v>
      </c>
      <c r="X120" s="470">
        <f t="shared" ca="1" si="154"/>
        <v>0</v>
      </c>
      <c r="Y120" s="470">
        <f t="shared" ref="Y120:AH129" ca="1" si="155">IF($D120=Y$6,1,0)</f>
        <v>0</v>
      </c>
      <c r="Z120" s="470">
        <f t="shared" ca="1" si="155"/>
        <v>0</v>
      </c>
      <c r="AA120" s="470">
        <f t="shared" ca="1" si="155"/>
        <v>0</v>
      </c>
      <c r="AB120" s="470">
        <f t="shared" ca="1" si="155"/>
        <v>0</v>
      </c>
      <c r="AC120" s="470">
        <f t="shared" ca="1" si="155"/>
        <v>0</v>
      </c>
      <c r="AD120" s="470">
        <f t="shared" ca="1" si="155"/>
        <v>0</v>
      </c>
      <c r="AE120" s="470">
        <f t="shared" ca="1" si="155"/>
        <v>0</v>
      </c>
      <c r="AF120" s="470">
        <f t="shared" ca="1" si="155"/>
        <v>0</v>
      </c>
      <c r="AG120" s="470">
        <f t="shared" ca="1" si="155"/>
        <v>0</v>
      </c>
      <c r="AH120" s="470">
        <f t="shared" ca="1" si="155"/>
        <v>0</v>
      </c>
      <c r="AI120" s="470">
        <f t="shared" ref="AI120:AR129" ca="1" si="156">IF($D120=AI$6,1,0)</f>
        <v>0</v>
      </c>
      <c r="AJ120" s="470">
        <f t="shared" ca="1" si="156"/>
        <v>0</v>
      </c>
      <c r="AK120" s="470">
        <f t="shared" ca="1" si="156"/>
        <v>0</v>
      </c>
      <c r="AL120" s="470">
        <f t="shared" ca="1" si="156"/>
        <v>0</v>
      </c>
      <c r="AM120" s="470">
        <f t="shared" ca="1" si="156"/>
        <v>0</v>
      </c>
      <c r="AN120" s="470">
        <f t="shared" ca="1" si="156"/>
        <v>0</v>
      </c>
      <c r="AO120" s="470">
        <f t="shared" ca="1" si="156"/>
        <v>0</v>
      </c>
      <c r="AP120" s="470">
        <f t="shared" ca="1" si="156"/>
        <v>0</v>
      </c>
      <c r="AQ120" s="470">
        <f t="shared" ca="1" si="156"/>
        <v>0</v>
      </c>
      <c r="AR120" s="470">
        <f t="shared" ca="1" si="156"/>
        <v>0</v>
      </c>
      <c r="AS120" s="470">
        <f t="shared" ref="AS120:BB129" ca="1" si="157">IF($D120=AS$6,1,0)</f>
        <v>0</v>
      </c>
      <c r="AT120" s="470">
        <f t="shared" ca="1" si="157"/>
        <v>0</v>
      </c>
      <c r="AU120" s="470">
        <f t="shared" ca="1" si="157"/>
        <v>0</v>
      </c>
      <c r="AV120" s="470">
        <f t="shared" ca="1" si="157"/>
        <v>0</v>
      </c>
      <c r="AW120" s="470">
        <f t="shared" ca="1" si="157"/>
        <v>0</v>
      </c>
      <c r="AX120" s="470">
        <f t="shared" ca="1" si="157"/>
        <v>0</v>
      </c>
      <c r="AY120" s="470">
        <f t="shared" ca="1" si="157"/>
        <v>0</v>
      </c>
      <c r="AZ120" s="470">
        <f t="shared" ca="1" si="157"/>
        <v>1</v>
      </c>
      <c r="BA120" s="470">
        <f t="shared" ca="1" si="157"/>
        <v>0</v>
      </c>
      <c r="BB120" s="470">
        <f t="shared" ca="1" si="157"/>
        <v>0</v>
      </c>
      <c r="BC120" s="470">
        <f t="shared" ref="BC120:BL129" ca="1" si="158">IF($D120=BC$6,1,0)</f>
        <v>0</v>
      </c>
      <c r="BD120" s="470">
        <f t="shared" ca="1" si="158"/>
        <v>0</v>
      </c>
      <c r="BE120" s="470">
        <f t="shared" ca="1" si="158"/>
        <v>0</v>
      </c>
      <c r="BF120" s="470">
        <f t="shared" ca="1" si="158"/>
        <v>0</v>
      </c>
      <c r="BG120" s="470">
        <f t="shared" ca="1" si="158"/>
        <v>0</v>
      </c>
      <c r="BH120" s="470">
        <f t="shared" ca="1" si="158"/>
        <v>0</v>
      </c>
      <c r="BI120" s="470">
        <f t="shared" ca="1" si="158"/>
        <v>0</v>
      </c>
      <c r="BJ120" s="470">
        <f t="shared" ca="1" si="158"/>
        <v>0</v>
      </c>
      <c r="BK120" s="470">
        <f t="shared" ca="1" si="158"/>
        <v>0</v>
      </c>
      <c r="BL120" s="470">
        <f t="shared" ca="1" si="158"/>
        <v>0</v>
      </c>
      <c r="BM120" s="470">
        <f t="shared" ref="BM120:BV129" ca="1" si="159">IF($D120=BM$6,1,0)</f>
        <v>0</v>
      </c>
      <c r="BN120" s="470">
        <f t="shared" ca="1" si="159"/>
        <v>0</v>
      </c>
      <c r="BO120" s="470">
        <f t="shared" ca="1" si="159"/>
        <v>0</v>
      </c>
      <c r="BP120" s="470">
        <f t="shared" ca="1" si="159"/>
        <v>0</v>
      </c>
      <c r="BQ120" s="470">
        <f t="shared" ca="1" si="159"/>
        <v>0</v>
      </c>
      <c r="BR120" s="470">
        <f t="shared" ca="1" si="159"/>
        <v>0</v>
      </c>
      <c r="BS120" s="470">
        <f t="shared" ca="1" si="159"/>
        <v>0</v>
      </c>
      <c r="BT120" s="470">
        <f t="shared" ca="1" si="159"/>
        <v>0</v>
      </c>
      <c r="BU120" s="470">
        <f t="shared" ca="1" si="159"/>
        <v>0</v>
      </c>
      <c r="BV120" s="470">
        <f t="shared" ca="1" si="159"/>
        <v>0</v>
      </c>
      <c r="BW120" s="470">
        <f t="shared" ref="BW120:CF129" ca="1" si="160">IF($D120=BW$6,1,0)</f>
        <v>0</v>
      </c>
      <c r="BX120" s="470">
        <f t="shared" ca="1" si="160"/>
        <v>0</v>
      </c>
      <c r="BY120" s="470">
        <f t="shared" ca="1" si="160"/>
        <v>0</v>
      </c>
      <c r="BZ120" s="470">
        <f t="shared" ca="1" si="160"/>
        <v>0</v>
      </c>
      <c r="CA120" s="470">
        <f t="shared" ca="1" si="160"/>
        <v>0</v>
      </c>
      <c r="CB120" s="470">
        <f t="shared" ca="1" si="160"/>
        <v>0</v>
      </c>
      <c r="CC120" s="470">
        <f t="shared" ca="1" si="160"/>
        <v>0</v>
      </c>
      <c r="CD120" s="470">
        <f t="shared" ca="1" si="160"/>
        <v>0</v>
      </c>
      <c r="CE120" s="470">
        <f t="shared" ca="1" si="160"/>
        <v>0</v>
      </c>
      <c r="CF120" s="470">
        <f t="shared" ca="1" si="160"/>
        <v>0</v>
      </c>
      <c r="CG120" s="470">
        <f t="shared" ref="CG120:CP129" ca="1" si="161">IF($D120=CG$6,1,0)</f>
        <v>0</v>
      </c>
      <c r="CH120" s="470">
        <f t="shared" ca="1" si="161"/>
        <v>0</v>
      </c>
      <c r="CI120" s="470">
        <f t="shared" ca="1" si="161"/>
        <v>0</v>
      </c>
      <c r="CJ120" s="470">
        <f t="shared" ca="1" si="161"/>
        <v>0</v>
      </c>
      <c r="CK120" s="470">
        <f t="shared" ca="1" si="161"/>
        <v>0</v>
      </c>
      <c r="CL120" s="470">
        <f t="shared" ca="1" si="161"/>
        <v>0</v>
      </c>
      <c r="CM120" s="470">
        <f t="shared" ca="1" si="161"/>
        <v>0</v>
      </c>
      <c r="CN120" s="470">
        <f t="shared" ca="1" si="161"/>
        <v>0</v>
      </c>
      <c r="CO120" s="470">
        <f t="shared" ca="1" si="161"/>
        <v>0</v>
      </c>
      <c r="CP120" s="470">
        <f t="shared" ca="1" si="161"/>
        <v>0</v>
      </c>
      <c r="CQ120" s="470">
        <f t="shared" ref="CQ120:CZ129" ca="1" si="162">IF($D120=CQ$6,1,0)</f>
        <v>0</v>
      </c>
      <c r="CR120" s="470">
        <f t="shared" ca="1" si="162"/>
        <v>0</v>
      </c>
      <c r="CS120" s="470">
        <f t="shared" ca="1" si="162"/>
        <v>0</v>
      </c>
      <c r="CT120" s="470">
        <f t="shared" ca="1" si="162"/>
        <v>0</v>
      </c>
      <c r="CU120" s="470">
        <f t="shared" ca="1" si="162"/>
        <v>0</v>
      </c>
      <c r="CV120" s="470">
        <f t="shared" ca="1" si="162"/>
        <v>0</v>
      </c>
      <c r="CW120" s="470">
        <f t="shared" ca="1" si="162"/>
        <v>0</v>
      </c>
      <c r="CX120" s="470">
        <f t="shared" ca="1" si="162"/>
        <v>0</v>
      </c>
      <c r="CY120" s="470">
        <f t="shared" ca="1" si="162"/>
        <v>0</v>
      </c>
      <c r="CZ120" s="470">
        <f t="shared" ca="1" si="162"/>
        <v>0</v>
      </c>
      <c r="DA120" s="470">
        <f t="shared" ref="DA120:DJ129" ca="1" si="163">IF($D120=DA$6,1,0)</f>
        <v>0</v>
      </c>
      <c r="DB120" s="470">
        <f t="shared" ca="1" si="163"/>
        <v>0</v>
      </c>
      <c r="DC120" s="470">
        <f t="shared" ca="1" si="163"/>
        <v>0</v>
      </c>
      <c r="DD120" s="470">
        <f t="shared" ca="1" si="163"/>
        <v>0</v>
      </c>
      <c r="DE120" s="470">
        <f t="shared" ca="1" si="163"/>
        <v>0</v>
      </c>
      <c r="DF120" s="470">
        <f t="shared" ca="1" si="163"/>
        <v>0</v>
      </c>
      <c r="DG120" s="470">
        <f t="shared" ca="1" si="163"/>
        <v>0</v>
      </c>
      <c r="DH120" s="470">
        <f t="shared" ca="1" si="163"/>
        <v>0</v>
      </c>
      <c r="DI120" s="470">
        <f t="shared" ca="1" si="163"/>
        <v>0</v>
      </c>
      <c r="DJ120" s="470">
        <f t="shared" ca="1" si="163"/>
        <v>0</v>
      </c>
      <c r="DK120" s="470">
        <f t="shared" ref="DK120:DT129" ca="1" si="164">IF($D120=DK$6,1,0)</f>
        <v>0</v>
      </c>
      <c r="DL120" s="470">
        <f t="shared" ca="1" si="164"/>
        <v>0</v>
      </c>
      <c r="DM120" s="470">
        <f t="shared" ca="1" si="164"/>
        <v>0</v>
      </c>
      <c r="DN120" s="470">
        <f t="shared" ca="1" si="164"/>
        <v>0</v>
      </c>
      <c r="DO120" s="470">
        <f t="shared" ca="1" si="164"/>
        <v>0</v>
      </c>
      <c r="DP120" s="470">
        <f t="shared" ca="1" si="164"/>
        <v>0</v>
      </c>
      <c r="DQ120" s="470">
        <f t="shared" ca="1" si="164"/>
        <v>0</v>
      </c>
      <c r="DR120" s="470">
        <f t="shared" ca="1" si="164"/>
        <v>0</v>
      </c>
      <c r="DS120" s="470">
        <f t="shared" ca="1" si="164"/>
        <v>0</v>
      </c>
      <c r="DT120" s="470">
        <f t="shared" ca="1" si="164"/>
        <v>0</v>
      </c>
      <c r="DU120" s="470">
        <f t="shared" ref="DU120:ED129" ca="1" si="165">IF($D120=DU$6,1,0)</f>
        <v>0</v>
      </c>
      <c r="DV120" s="470">
        <f t="shared" ca="1" si="165"/>
        <v>0</v>
      </c>
      <c r="DW120" s="470">
        <f t="shared" ca="1" si="165"/>
        <v>0</v>
      </c>
      <c r="DX120" s="470">
        <f t="shared" ca="1" si="165"/>
        <v>0</v>
      </c>
      <c r="DY120" s="470">
        <f t="shared" ca="1" si="165"/>
        <v>0</v>
      </c>
      <c r="DZ120" s="470">
        <f t="shared" ca="1" si="165"/>
        <v>0</v>
      </c>
      <c r="EA120" s="470">
        <f t="shared" ca="1" si="165"/>
        <v>0</v>
      </c>
      <c r="EB120" s="470">
        <f t="shared" ca="1" si="165"/>
        <v>0</v>
      </c>
      <c r="EC120" s="470">
        <f t="shared" ca="1" si="165"/>
        <v>0</v>
      </c>
      <c r="ED120" s="470">
        <f t="shared" ca="1" si="165"/>
        <v>0</v>
      </c>
      <c r="EE120" s="470">
        <f t="shared" ref="EE120:ES129" ca="1" si="166">IF($D120=EE$6,1,0)</f>
        <v>0</v>
      </c>
      <c r="EF120" s="470">
        <f t="shared" ca="1" si="166"/>
        <v>0</v>
      </c>
      <c r="EG120" s="470">
        <f t="shared" ca="1" si="166"/>
        <v>0</v>
      </c>
      <c r="EH120" s="470">
        <f t="shared" ca="1" si="166"/>
        <v>0</v>
      </c>
      <c r="EI120" s="470">
        <f t="shared" ca="1" si="166"/>
        <v>0</v>
      </c>
      <c r="EJ120" s="470">
        <f t="shared" ca="1" si="166"/>
        <v>0</v>
      </c>
      <c r="EK120" s="470">
        <f t="shared" ca="1" si="166"/>
        <v>0</v>
      </c>
      <c r="EL120" s="470">
        <f t="shared" ca="1" si="166"/>
        <v>0</v>
      </c>
      <c r="EM120" s="470">
        <f t="shared" ca="1" si="166"/>
        <v>0</v>
      </c>
      <c r="EN120" s="470">
        <f t="shared" ca="1" si="166"/>
        <v>0</v>
      </c>
      <c r="EO120" s="470">
        <f t="shared" ca="1" si="166"/>
        <v>0</v>
      </c>
      <c r="EP120" s="470">
        <f t="shared" ca="1" si="166"/>
        <v>0</v>
      </c>
      <c r="EQ120" s="470">
        <f t="shared" ca="1" si="166"/>
        <v>0</v>
      </c>
      <c r="ER120" s="470">
        <f t="shared" ca="1" si="166"/>
        <v>0</v>
      </c>
      <c r="ES120" s="470">
        <f t="shared" ca="1" si="166"/>
        <v>0</v>
      </c>
    </row>
    <row r="121" spans="1:256" outlineLevel="1">
      <c r="B121" s="325" t="s">
        <v>586</v>
      </c>
      <c r="D121" s="472">
        <f t="shared" ref="D121:D129" ca="1" si="167">D73</f>
        <v>47756</v>
      </c>
      <c r="E121" s="470">
        <f t="shared" ca="1" si="153"/>
        <v>0</v>
      </c>
      <c r="F121" s="470">
        <f t="shared" ca="1" si="153"/>
        <v>0</v>
      </c>
      <c r="G121" s="470">
        <f t="shared" ca="1" si="153"/>
        <v>0</v>
      </c>
      <c r="H121" s="470">
        <f t="shared" ca="1" si="153"/>
        <v>0</v>
      </c>
      <c r="I121" s="470">
        <f t="shared" ca="1" si="153"/>
        <v>0</v>
      </c>
      <c r="J121" s="470">
        <f t="shared" ca="1" si="153"/>
        <v>0</v>
      </c>
      <c r="K121" s="470">
        <f t="shared" ca="1" si="153"/>
        <v>0</v>
      </c>
      <c r="L121" s="470">
        <f t="shared" ca="1" si="153"/>
        <v>0</v>
      </c>
      <c r="M121" s="470">
        <f t="shared" ca="1" si="153"/>
        <v>0</v>
      </c>
      <c r="N121" s="470">
        <f t="shared" ca="1" si="153"/>
        <v>0</v>
      </c>
      <c r="O121" s="470">
        <f t="shared" ca="1" si="154"/>
        <v>0</v>
      </c>
      <c r="P121" s="470">
        <f t="shared" ca="1" si="154"/>
        <v>0</v>
      </c>
      <c r="Q121" s="470">
        <f t="shared" ca="1" si="154"/>
        <v>0</v>
      </c>
      <c r="R121" s="470">
        <f t="shared" ca="1" si="154"/>
        <v>0</v>
      </c>
      <c r="S121" s="470">
        <f t="shared" ca="1" si="154"/>
        <v>0</v>
      </c>
      <c r="T121" s="470">
        <f t="shared" ca="1" si="154"/>
        <v>0</v>
      </c>
      <c r="U121" s="470">
        <f t="shared" ca="1" si="154"/>
        <v>0</v>
      </c>
      <c r="V121" s="470">
        <f t="shared" ca="1" si="154"/>
        <v>0</v>
      </c>
      <c r="W121" s="470">
        <f t="shared" ca="1" si="154"/>
        <v>0</v>
      </c>
      <c r="X121" s="470">
        <f t="shared" ca="1" si="154"/>
        <v>0</v>
      </c>
      <c r="Y121" s="470">
        <f t="shared" ca="1" si="155"/>
        <v>0</v>
      </c>
      <c r="Z121" s="470">
        <f t="shared" ca="1" si="155"/>
        <v>0</v>
      </c>
      <c r="AA121" s="470">
        <f t="shared" ca="1" si="155"/>
        <v>0</v>
      </c>
      <c r="AB121" s="470">
        <f t="shared" ca="1" si="155"/>
        <v>0</v>
      </c>
      <c r="AC121" s="470">
        <f t="shared" ca="1" si="155"/>
        <v>0</v>
      </c>
      <c r="AD121" s="470">
        <f t="shared" ca="1" si="155"/>
        <v>0</v>
      </c>
      <c r="AE121" s="470">
        <f t="shared" ca="1" si="155"/>
        <v>0</v>
      </c>
      <c r="AF121" s="470">
        <f t="shared" ca="1" si="155"/>
        <v>0</v>
      </c>
      <c r="AG121" s="470">
        <f t="shared" ca="1" si="155"/>
        <v>0</v>
      </c>
      <c r="AH121" s="470">
        <f t="shared" ca="1" si="155"/>
        <v>0</v>
      </c>
      <c r="AI121" s="470">
        <f t="shared" ca="1" si="156"/>
        <v>0</v>
      </c>
      <c r="AJ121" s="470">
        <f t="shared" ca="1" si="156"/>
        <v>0</v>
      </c>
      <c r="AK121" s="470">
        <f t="shared" ca="1" si="156"/>
        <v>0</v>
      </c>
      <c r="AL121" s="470">
        <f t="shared" ca="1" si="156"/>
        <v>0</v>
      </c>
      <c r="AM121" s="470">
        <f t="shared" ca="1" si="156"/>
        <v>0</v>
      </c>
      <c r="AN121" s="470">
        <f t="shared" ca="1" si="156"/>
        <v>0</v>
      </c>
      <c r="AO121" s="470">
        <f t="shared" ca="1" si="156"/>
        <v>0</v>
      </c>
      <c r="AP121" s="470">
        <f t="shared" ca="1" si="156"/>
        <v>0</v>
      </c>
      <c r="AQ121" s="470">
        <f t="shared" ca="1" si="156"/>
        <v>0</v>
      </c>
      <c r="AR121" s="470">
        <f t="shared" ca="1" si="156"/>
        <v>0</v>
      </c>
      <c r="AS121" s="470">
        <f t="shared" ca="1" si="157"/>
        <v>0</v>
      </c>
      <c r="AT121" s="470">
        <f t="shared" ca="1" si="157"/>
        <v>0</v>
      </c>
      <c r="AU121" s="470">
        <f t="shared" ca="1" si="157"/>
        <v>0</v>
      </c>
      <c r="AV121" s="470">
        <f t="shared" ca="1" si="157"/>
        <v>0</v>
      </c>
      <c r="AW121" s="470">
        <f t="shared" ca="1" si="157"/>
        <v>0</v>
      </c>
      <c r="AX121" s="470">
        <f t="shared" ca="1" si="157"/>
        <v>0</v>
      </c>
      <c r="AY121" s="470">
        <f t="shared" ca="1" si="157"/>
        <v>0</v>
      </c>
      <c r="AZ121" s="470">
        <f t="shared" ca="1" si="157"/>
        <v>0</v>
      </c>
      <c r="BA121" s="470">
        <f t="shared" ca="1" si="157"/>
        <v>0</v>
      </c>
      <c r="BB121" s="470">
        <f t="shared" ca="1" si="157"/>
        <v>0</v>
      </c>
      <c r="BC121" s="470">
        <f t="shared" ca="1" si="158"/>
        <v>0</v>
      </c>
      <c r="BD121" s="470">
        <f t="shared" ca="1" si="158"/>
        <v>0</v>
      </c>
      <c r="BE121" s="470">
        <f t="shared" ca="1" si="158"/>
        <v>0</v>
      </c>
      <c r="BF121" s="470">
        <f t="shared" ca="1" si="158"/>
        <v>0</v>
      </c>
      <c r="BG121" s="470">
        <f t="shared" ca="1" si="158"/>
        <v>0</v>
      </c>
      <c r="BH121" s="470">
        <f t="shared" ca="1" si="158"/>
        <v>0</v>
      </c>
      <c r="BI121" s="470">
        <f t="shared" ca="1" si="158"/>
        <v>0</v>
      </c>
      <c r="BJ121" s="470">
        <f t="shared" ca="1" si="158"/>
        <v>0</v>
      </c>
      <c r="BK121" s="470">
        <f t="shared" ca="1" si="158"/>
        <v>0</v>
      </c>
      <c r="BL121" s="470">
        <f t="shared" ca="1" si="158"/>
        <v>0</v>
      </c>
      <c r="BM121" s="470">
        <f t="shared" ca="1" si="159"/>
        <v>0</v>
      </c>
      <c r="BN121" s="470">
        <f t="shared" ca="1" si="159"/>
        <v>0</v>
      </c>
      <c r="BO121" s="470">
        <f t="shared" ca="1" si="159"/>
        <v>0</v>
      </c>
      <c r="BP121" s="470">
        <f t="shared" ca="1" si="159"/>
        <v>0</v>
      </c>
      <c r="BQ121" s="470">
        <f t="shared" ca="1" si="159"/>
        <v>0</v>
      </c>
      <c r="BR121" s="470">
        <f t="shared" ca="1" si="159"/>
        <v>0</v>
      </c>
      <c r="BS121" s="470">
        <f t="shared" ca="1" si="159"/>
        <v>0</v>
      </c>
      <c r="BT121" s="470">
        <f t="shared" ca="1" si="159"/>
        <v>0</v>
      </c>
      <c r="BU121" s="470">
        <f t="shared" ca="1" si="159"/>
        <v>0</v>
      </c>
      <c r="BV121" s="470">
        <f t="shared" ca="1" si="159"/>
        <v>0</v>
      </c>
      <c r="BW121" s="470">
        <f t="shared" ca="1" si="160"/>
        <v>0</v>
      </c>
      <c r="BX121" s="470">
        <f t="shared" ca="1" si="160"/>
        <v>0</v>
      </c>
      <c r="BY121" s="470">
        <f t="shared" ca="1" si="160"/>
        <v>0</v>
      </c>
      <c r="BZ121" s="470">
        <f t="shared" ca="1" si="160"/>
        <v>0</v>
      </c>
      <c r="CA121" s="470">
        <f t="shared" ca="1" si="160"/>
        <v>0</v>
      </c>
      <c r="CB121" s="470">
        <f t="shared" ca="1" si="160"/>
        <v>0</v>
      </c>
      <c r="CC121" s="470">
        <f t="shared" ca="1" si="160"/>
        <v>0</v>
      </c>
      <c r="CD121" s="470">
        <f t="shared" ca="1" si="160"/>
        <v>0</v>
      </c>
      <c r="CE121" s="470">
        <f t="shared" ca="1" si="160"/>
        <v>0</v>
      </c>
      <c r="CF121" s="470">
        <f t="shared" ca="1" si="160"/>
        <v>0</v>
      </c>
      <c r="CG121" s="470">
        <f t="shared" ca="1" si="161"/>
        <v>0</v>
      </c>
      <c r="CH121" s="470">
        <f t="shared" ca="1" si="161"/>
        <v>0</v>
      </c>
      <c r="CI121" s="470">
        <f t="shared" ca="1" si="161"/>
        <v>0</v>
      </c>
      <c r="CJ121" s="470">
        <f t="shared" ca="1" si="161"/>
        <v>0</v>
      </c>
      <c r="CK121" s="470">
        <f t="shared" ca="1" si="161"/>
        <v>0</v>
      </c>
      <c r="CL121" s="470">
        <f t="shared" ca="1" si="161"/>
        <v>0</v>
      </c>
      <c r="CM121" s="470">
        <f t="shared" ca="1" si="161"/>
        <v>0</v>
      </c>
      <c r="CN121" s="470">
        <f t="shared" ca="1" si="161"/>
        <v>0</v>
      </c>
      <c r="CO121" s="470">
        <f t="shared" ca="1" si="161"/>
        <v>0</v>
      </c>
      <c r="CP121" s="470">
        <f t="shared" ca="1" si="161"/>
        <v>0</v>
      </c>
      <c r="CQ121" s="470">
        <f t="shared" ca="1" si="162"/>
        <v>0</v>
      </c>
      <c r="CR121" s="470">
        <f t="shared" ca="1" si="162"/>
        <v>0</v>
      </c>
      <c r="CS121" s="470">
        <f t="shared" ca="1" si="162"/>
        <v>0</v>
      </c>
      <c r="CT121" s="470">
        <f t="shared" ca="1" si="162"/>
        <v>0</v>
      </c>
      <c r="CU121" s="470">
        <f t="shared" ca="1" si="162"/>
        <v>0</v>
      </c>
      <c r="CV121" s="470">
        <f t="shared" ca="1" si="162"/>
        <v>0</v>
      </c>
      <c r="CW121" s="470">
        <f t="shared" ca="1" si="162"/>
        <v>0</v>
      </c>
      <c r="CX121" s="470">
        <f t="shared" ca="1" si="162"/>
        <v>0</v>
      </c>
      <c r="CY121" s="470">
        <f t="shared" ca="1" si="162"/>
        <v>0</v>
      </c>
      <c r="CZ121" s="470">
        <f t="shared" ca="1" si="162"/>
        <v>0</v>
      </c>
      <c r="DA121" s="470">
        <f t="shared" ca="1" si="163"/>
        <v>0</v>
      </c>
      <c r="DB121" s="470">
        <f t="shared" ca="1" si="163"/>
        <v>0</v>
      </c>
      <c r="DC121" s="470">
        <f t="shared" ca="1" si="163"/>
        <v>0</v>
      </c>
      <c r="DD121" s="470">
        <f t="shared" ca="1" si="163"/>
        <v>0</v>
      </c>
      <c r="DE121" s="470">
        <f t="shared" ca="1" si="163"/>
        <v>0</v>
      </c>
      <c r="DF121" s="470">
        <f t="shared" ca="1" si="163"/>
        <v>0</v>
      </c>
      <c r="DG121" s="470">
        <f t="shared" ca="1" si="163"/>
        <v>0</v>
      </c>
      <c r="DH121" s="470">
        <f t="shared" ca="1" si="163"/>
        <v>0</v>
      </c>
      <c r="DI121" s="470">
        <f t="shared" ca="1" si="163"/>
        <v>0</v>
      </c>
      <c r="DJ121" s="470">
        <f t="shared" ca="1" si="163"/>
        <v>0</v>
      </c>
      <c r="DK121" s="470">
        <f t="shared" ca="1" si="164"/>
        <v>1</v>
      </c>
      <c r="DL121" s="470">
        <f t="shared" ca="1" si="164"/>
        <v>0</v>
      </c>
      <c r="DM121" s="470">
        <f t="shared" ca="1" si="164"/>
        <v>0</v>
      </c>
      <c r="DN121" s="470">
        <f t="shared" ca="1" si="164"/>
        <v>0</v>
      </c>
      <c r="DO121" s="470">
        <f t="shared" ca="1" si="164"/>
        <v>0</v>
      </c>
      <c r="DP121" s="470">
        <f t="shared" ca="1" si="164"/>
        <v>0</v>
      </c>
      <c r="DQ121" s="470">
        <f t="shared" ca="1" si="164"/>
        <v>0</v>
      </c>
      <c r="DR121" s="470">
        <f t="shared" ca="1" si="164"/>
        <v>0</v>
      </c>
      <c r="DS121" s="470">
        <f t="shared" ca="1" si="164"/>
        <v>0</v>
      </c>
      <c r="DT121" s="470">
        <f t="shared" ca="1" si="164"/>
        <v>0</v>
      </c>
      <c r="DU121" s="470">
        <f t="shared" ca="1" si="165"/>
        <v>0</v>
      </c>
      <c r="DV121" s="470">
        <f t="shared" ca="1" si="165"/>
        <v>0</v>
      </c>
      <c r="DW121" s="470">
        <f t="shared" ca="1" si="165"/>
        <v>0</v>
      </c>
      <c r="DX121" s="470">
        <f t="shared" ca="1" si="165"/>
        <v>0</v>
      </c>
      <c r="DY121" s="470">
        <f t="shared" ca="1" si="165"/>
        <v>0</v>
      </c>
      <c r="DZ121" s="470">
        <f t="shared" ca="1" si="165"/>
        <v>0</v>
      </c>
      <c r="EA121" s="470">
        <f t="shared" ca="1" si="165"/>
        <v>0</v>
      </c>
      <c r="EB121" s="470">
        <f t="shared" ca="1" si="165"/>
        <v>0</v>
      </c>
      <c r="EC121" s="470">
        <f t="shared" ca="1" si="165"/>
        <v>0</v>
      </c>
      <c r="ED121" s="470">
        <f t="shared" ca="1" si="165"/>
        <v>0</v>
      </c>
      <c r="EE121" s="470">
        <f t="shared" ca="1" si="166"/>
        <v>0</v>
      </c>
      <c r="EF121" s="470">
        <f t="shared" ca="1" si="166"/>
        <v>0</v>
      </c>
      <c r="EG121" s="470">
        <f t="shared" ca="1" si="166"/>
        <v>0</v>
      </c>
      <c r="EH121" s="470">
        <f t="shared" ca="1" si="166"/>
        <v>0</v>
      </c>
      <c r="EI121" s="470">
        <f t="shared" ca="1" si="166"/>
        <v>0</v>
      </c>
      <c r="EJ121" s="470">
        <f t="shared" ca="1" si="166"/>
        <v>0</v>
      </c>
      <c r="EK121" s="470">
        <f t="shared" ca="1" si="166"/>
        <v>0</v>
      </c>
      <c r="EL121" s="470">
        <f t="shared" ca="1" si="166"/>
        <v>0</v>
      </c>
      <c r="EM121" s="470">
        <f t="shared" ca="1" si="166"/>
        <v>0</v>
      </c>
      <c r="EN121" s="470">
        <f t="shared" ca="1" si="166"/>
        <v>0</v>
      </c>
      <c r="EO121" s="470">
        <f t="shared" ca="1" si="166"/>
        <v>0</v>
      </c>
      <c r="EP121" s="470">
        <f t="shared" ca="1" si="166"/>
        <v>0</v>
      </c>
      <c r="EQ121" s="470">
        <f t="shared" ca="1" si="166"/>
        <v>0</v>
      </c>
      <c r="ER121" s="470">
        <f t="shared" ca="1" si="166"/>
        <v>0</v>
      </c>
      <c r="ES121" s="470">
        <f t="shared" ca="1" si="166"/>
        <v>0</v>
      </c>
    </row>
    <row r="122" spans="1:256" outlineLevel="1">
      <c r="B122" s="325" t="s">
        <v>587</v>
      </c>
      <c r="D122" s="472">
        <f t="shared" ca="1" si="167"/>
        <v>49674</v>
      </c>
      <c r="E122" s="470">
        <f t="shared" ca="1" si="153"/>
        <v>0</v>
      </c>
      <c r="F122" s="470">
        <f t="shared" ca="1" si="153"/>
        <v>0</v>
      </c>
      <c r="G122" s="470">
        <f t="shared" ca="1" si="153"/>
        <v>0</v>
      </c>
      <c r="H122" s="470">
        <f t="shared" ca="1" si="153"/>
        <v>0</v>
      </c>
      <c r="I122" s="470">
        <f t="shared" ca="1" si="153"/>
        <v>0</v>
      </c>
      <c r="J122" s="470">
        <f t="shared" ca="1" si="153"/>
        <v>0</v>
      </c>
      <c r="K122" s="470">
        <f t="shared" ca="1" si="153"/>
        <v>0</v>
      </c>
      <c r="L122" s="470">
        <f t="shared" ca="1" si="153"/>
        <v>0</v>
      </c>
      <c r="M122" s="470">
        <f t="shared" ca="1" si="153"/>
        <v>0</v>
      </c>
      <c r="N122" s="470">
        <f t="shared" ca="1" si="153"/>
        <v>0</v>
      </c>
      <c r="O122" s="470">
        <f t="shared" ca="1" si="154"/>
        <v>0</v>
      </c>
      <c r="P122" s="470">
        <f t="shared" ca="1" si="154"/>
        <v>0</v>
      </c>
      <c r="Q122" s="470">
        <f t="shared" ca="1" si="154"/>
        <v>0</v>
      </c>
      <c r="R122" s="470">
        <f t="shared" ca="1" si="154"/>
        <v>0</v>
      </c>
      <c r="S122" s="470">
        <f t="shared" ca="1" si="154"/>
        <v>0</v>
      </c>
      <c r="T122" s="470">
        <f t="shared" ca="1" si="154"/>
        <v>0</v>
      </c>
      <c r="U122" s="470">
        <f t="shared" ca="1" si="154"/>
        <v>0</v>
      </c>
      <c r="V122" s="470">
        <f t="shared" ca="1" si="154"/>
        <v>0</v>
      </c>
      <c r="W122" s="470">
        <f t="shared" ca="1" si="154"/>
        <v>0</v>
      </c>
      <c r="X122" s="470">
        <f t="shared" ca="1" si="154"/>
        <v>0</v>
      </c>
      <c r="Y122" s="470">
        <f t="shared" ca="1" si="155"/>
        <v>0</v>
      </c>
      <c r="Z122" s="470">
        <f t="shared" ca="1" si="155"/>
        <v>0</v>
      </c>
      <c r="AA122" s="470">
        <f t="shared" ca="1" si="155"/>
        <v>0</v>
      </c>
      <c r="AB122" s="470">
        <f t="shared" ca="1" si="155"/>
        <v>0</v>
      </c>
      <c r="AC122" s="470">
        <f t="shared" ca="1" si="155"/>
        <v>0</v>
      </c>
      <c r="AD122" s="470">
        <f t="shared" ca="1" si="155"/>
        <v>0</v>
      </c>
      <c r="AE122" s="470">
        <f t="shared" ca="1" si="155"/>
        <v>0</v>
      </c>
      <c r="AF122" s="470">
        <f t="shared" ca="1" si="155"/>
        <v>0</v>
      </c>
      <c r="AG122" s="470">
        <f t="shared" ca="1" si="155"/>
        <v>0</v>
      </c>
      <c r="AH122" s="470">
        <f t="shared" ca="1" si="155"/>
        <v>0</v>
      </c>
      <c r="AI122" s="470">
        <f t="shared" ca="1" si="156"/>
        <v>0</v>
      </c>
      <c r="AJ122" s="470">
        <f t="shared" ca="1" si="156"/>
        <v>0</v>
      </c>
      <c r="AK122" s="470">
        <f t="shared" ca="1" si="156"/>
        <v>0</v>
      </c>
      <c r="AL122" s="470">
        <f t="shared" ca="1" si="156"/>
        <v>0</v>
      </c>
      <c r="AM122" s="470">
        <f t="shared" ca="1" si="156"/>
        <v>0</v>
      </c>
      <c r="AN122" s="470">
        <f t="shared" ca="1" si="156"/>
        <v>0</v>
      </c>
      <c r="AO122" s="470">
        <f t="shared" ca="1" si="156"/>
        <v>0</v>
      </c>
      <c r="AP122" s="470">
        <f t="shared" ca="1" si="156"/>
        <v>0</v>
      </c>
      <c r="AQ122" s="470">
        <f t="shared" ca="1" si="156"/>
        <v>0</v>
      </c>
      <c r="AR122" s="470">
        <f t="shared" ca="1" si="156"/>
        <v>0</v>
      </c>
      <c r="AS122" s="470">
        <f t="shared" ca="1" si="157"/>
        <v>0</v>
      </c>
      <c r="AT122" s="470">
        <f t="shared" ca="1" si="157"/>
        <v>0</v>
      </c>
      <c r="AU122" s="470">
        <f t="shared" ca="1" si="157"/>
        <v>0</v>
      </c>
      <c r="AV122" s="470">
        <f t="shared" ca="1" si="157"/>
        <v>0</v>
      </c>
      <c r="AW122" s="470">
        <f t="shared" ca="1" si="157"/>
        <v>0</v>
      </c>
      <c r="AX122" s="470">
        <f t="shared" ca="1" si="157"/>
        <v>0</v>
      </c>
      <c r="AY122" s="470">
        <f t="shared" ca="1" si="157"/>
        <v>0</v>
      </c>
      <c r="AZ122" s="470">
        <f t="shared" ca="1" si="157"/>
        <v>0</v>
      </c>
      <c r="BA122" s="470">
        <f t="shared" ca="1" si="157"/>
        <v>0</v>
      </c>
      <c r="BB122" s="470">
        <f t="shared" ca="1" si="157"/>
        <v>0</v>
      </c>
      <c r="BC122" s="470">
        <f t="shared" ca="1" si="158"/>
        <v>0</v>
      </c>
      <c r="BD122" s="470">
        <f t="shared" ca="1" si="158"/>
        <v>0</v>
      </c>
      <c r="BE122" s="470">
        <f t="shared" ca="1" si="158"/>
        <v>0</v>
      </c>
      <c r="BF122" s="470">
        <f t="shared" ca="1" si="158"/>
        <v>0</v>
      </c>
      <c r="BG122" s="470">
        <f t="shared" ca="1" si="158"/>
        <v>0</v>
      </c>
      <c r="BH122" s="470">
        <f t="shared" ca="1" si="158"/>
        <v>0</v>
      </c>
      <c r="BI122" s="470">
        <f t="shared" ca="1" si="158"/>
        <v>0</v>
      </c>
      <c r="BJ122" s="470">
        <f t="shared" ca="1" si="158"/>
        <v>0</v>
      </c>
      <c r="BK122" s="470">
        <f t="shared" ca="1" si="158"/>
        <v>0</v>
      </c>
      <c r="BL122" s="470">
        <f t="shared" ca="1" si="158"/>
        <v>0</v>
      </c>
      <c r="BM122" s="470">
        <f t="shared" ca="1" si="159"/>
        <v>0</v>
      </c>
      <c r="BN122" s="470">
        <f t="shared" ca="1" si="159"/>
        <v>0</v>
      </c>
      <c r="BO122" s="470">
        <f t="shared" ca="1" si="159"/>
        <v>0</v>
      </c>
      <c r="BP122" s="470">
        <f t="shared" ca="1" si="159"/>
        <v>0</v>
      </c>
      <c r="BQ122" s="470">
        <f t="shared" ca="1" si="159"/>
        <v>0</v>
      </c>
      <c r="BR122" s="470">
        <f t="shared" ca="1" si="159"/>
        <v>0</v>
      </c>
      <c r="BS122" s="470">
        <f t="shared" ca="1" si="159"/>
        <v>0</v>
      </c>
      <c r="BT122" s="470">
        <f t="shared" ca="1" si="159"/>
        <v>0</v>
      </c>
      <c r="BU122" s="470">
        <f t="shared" ca="1" si="159"/>
        <v>0</v>
      </c>
      <c r="BV122" s="470">
        <f t="shared" ca="1" si="159"/>
        <v>0</v>
      </c>
      <c r="BW122" s="470">
        <f t="shared" ca="1" si="160"/>
        <v>0</v>
      </c>
      <c r="BX122" s="470">
        <f t="shared" ca="1" si="160"/>
        <v>0</v>
      </c>
      <c r="BY122" s="470">
        <f t="shared" ca="1" si="160"/>
        <v>0</v>
      </c>
      <c r="BZ122" s="470">
        <f t="shared" ca="1" si="160"/>
        <v>0</v>
      </c>
      <c r="CA122" s="470">
        <f t="shared" ca="1" si="160"/>
        <v>0</v>
      </c>
      <c r="CB122" s="470">
        <f t="shared" ca="1" si="160"/>
        <v>0</v>
      </c>
      <c r="CC122" s="470">
        <f t="shared" ca="1" si="160"/>
        <v>0</v>
      </c>
      <c r="CD122" s="470">
        <f t="shared" ca="1" si="160"/>
        <v>0</v>
      </c>
      <c r="CE122" s="470">
        <f t="shared" ca="1" si="160"/>
        <v>0</v>
      </c>
      <c r="CF122" s="470">
        <f t="shared" ca="1" si="160"/>
        <v>0</v>
      </c>
      <c r="CG122" s="470">
        <f t="shared" ca="1" si="161"/>
        <v>0</v>
      </c>
      <c r="CH122" s="470">
        <f t="shared" ca="1" si="161"/>
        <v>0</v>
      </c>
      <c r="CI122" s="470">
        <f t="shared" ca="1" si="161"/>
        <v>0</v>
      </c>
      <c r="CJ122" s="470">
        <f t="shared" ca="1" si="161"/>
        <v>0</v>
      </c>
      <c r="CK122" s="470">
        <f t="shared" ca="1" si="161"/>
        <v>0</v>
      </c>
      <c r="CL122" s="470">
        <f t="shared" ca="1" si="161"/>
        <v>0</v>
      </c>
      <c r="CM122" s="470">
        <f t="shared" ca="1" si="161"/>
        <v>0</v>
      </c>
      <c r="CN122" s="470">
        <f t="shared" ca="1" si="161"/>
        <v>0</v>
      </c>
      <c r="CO122" s="470">
        <f t="shared" ca="1" si="161"/>
        <v>0</v>
      </c>
      <c r="CP122" s="470">
        <f t="shared" ca="1" si="161"/>
        <v>0</v>
      </c>
      <c r="CQ122" s="470">
        <f t="shared" ca="1" si="162"/>
        <v>0</v>
      </c>
      <c r="CR122" s="470">
        <f t="shared" ca="1" si="162"/>
        <v>0</v>
      </c>
      <c r="CS122" s="470">
        <f t="shared" ca="1" si="162"/>
        <v>0</v>
      </c>
      <c r="CT122" s="470">
        <f t="shared" ca="1" si="162"/>
        <v>0</v>
      </c>
      <c r="CU122" s="470">
        <f t="shared" ca="1" si="162"/>
        <v>0</v>
      </c>
      <c r="CV122" s="470">
        <f t="shared" ca="1" si="162"/>
        <v>0</v>
      </c>
      <c r="CW122" s="470">
        <f t="shared" ca="1" si="162"/>
        <v>0</v>
      </c>
      <c r="CX122" s="470">
        <f t="shared" ca="1" si="162"/>
        <v>0</v>
      </c>
      <c r="CY122" s="470">
        <f t="shared" ca="1" si="162"/>
        <v>0</v>
      </c>
      <c r="CZ122" s="470">
        <f t="shared" ca="1" si="162"/>
        <v>0</v>
      </c>
      <c r="DA122" s="470">
        <f t="shared" ca="1" si="163"/>
        <v>0</v>
      </c>
      <c r="DB122" s="470">
        <f t="shared" ca="1" si="163"/>
        <v>0</v>
      </c>
      <c r="DC122" s="470">
        <f t="shared" ca="1" si="163"/>
        <v>0</v>
      </c>
      <c r="DD122" s="470">
        <f t="shared" ca="1" si="163"/>
        <v>0</v>
      </c>
      <c r="DE122" s="470">
        <f t="shared" ca="1" si="163"/>
        <v>0</v>
      </c>
      <c r="DF122" s="470">
        <f t="shared" ca="1" si="163"/>
        <v>0</v>
      </c>
      <c r="DG122" s="470">
        <f t="shared" ca="1" si="163"/>
        <v>0</v>
      </c>
      <c r="DH122" s="470">
        <f t="shared" ca="1" si="163"/>
        <v>0</v>
      </c>
      <c r="DI122" s="470">
        <f t="shared" ca="1" si="163"/>
        <v>0</v>
      </c>
      <c r="DJ122" s="470">
        <f t="shared" ca="1" si="163"/>
        <v>0</v>
      </c>
      <c r="DK122" s="470">
        <f t="shared" ca="1" si="164"/>
        <v>0</v>
      </c>
      <c r="DL122" s="470">
        <f t="shared" ca="1" si="164"/>
        <v>0</v>
      </c>
      <c r="DM122" s="470">
        <f t="shared" ca="1" si="164"/>
        <v>0</v>
      </c>
      <c r="DN122" s="470">
        <f t="shared" ca="1" si="164"/>
        <v>0</v>
      </c>
      <c r="DO122" s="470">
        <f t="shared" ca="1" si="164"/>
        <v>0</v>
      </c>
      <c r="DP122" s="470">
        <f t="shared" ca="1" si="164"/>
        <v>0</v>
      </c>
      <c r="DQ122" s="470">
        <f t="shared" ca="1" si="164"/>
        <v>0</v>
      </c>
      <c r="DR122" s="470">
        <f t="shared" ca="1" si="164"/>
        <v>0</v>
      </c>
      <c r="DS122" s="470">
        <f t="shared" ca="1" si="164"/>
        <v>0</v>
      </c>
      <c r="DT122" s="470">
        <f t="shared" ca="1" si="164"/>
        <v>0</v>
      </c>
      <c r="DU122" s="470">
        <f t="shared" ca="1" si="165"/>
        <v>0</v>
      </c>
      <c r="DV122" s="470">
        <f t="shared" ca="1" si="165"/>
        <v>0</v>
      </c>
      <c r="DW122" s="470">
        <f t="shared" ca="1" si="165"/>
        <v>0</v>
      </c>
      <c r="DX122" s="470">
        <f t="shared" ca="1" si="165"/>
        <v>0</v>
      </c>
      <c r="DY122" s="470">
        <f t="shared" ca="1" si="165"/>
        <v>0</v>
      </c>
      <c r="DZ122" s="470">
        <f t="shared" ca="1" si="165"/>
        <v>0</v>
      </c>
      <c r="EA122" s="470">
        <f t="shared" ca="1" si="165"/>
        <v>0</v>
      </c>
      <c r="EB122" s="470">
        <f t="shared" ca="1" si="165"/>
        <v>0</v>
      </c>
      <c r="EC122" s="470">
        <f t="shared" ca="1" si="165"/>
        <v>0</v>
      </c>
      <c r="ED122" s="470">
        <f t="shared" ca="1" si="165"/>
        <v>0</v>
      </c>
      <c r="EE122" s="470">
        <f t="shared" ca="1" si="166"/>
        <v>0</v>
      </c>
      <c r="EF122" s="470">
        <f t="shared" ca="1" si="166"/>
        <v>0</v>
      </c>
      <c r="EG122" s="470">
        <f t="shared" ca="1" si="166"/>
        <v>0</v>
      </c>
      <c r="EH122" s="470">
        <f t="shared" ca="1" si="166"/>
        <v>0</v>
      </c>
      <c r="EI122" s="470">
        <f t="shared" ca="1" si="166"/>
        <v>0</v>
      </c>
      <c r="EJ122" s="470">
        <f t="shared" ca="1" si="166"/>
        <v>0</v>
      </c>
      <c r="EK122" s="470">
        <f t="shared" ca="1" si="166"/>
        <v>0</v>
      </c>
      <c r="EL122" s="470">
        <f t="shared" ca="1" si="166"/>
        <v>0</v>
      </c>
      <c r="EM122" s="470">
        <f t="shared" ca="1" si="166"/>
        <v>0</v>
      </c>
      <c r="EN122" s="470">
        <f t="shared" ca="1" si="166"/>
        <v>0</v>
      </c>
      <c r="EO122" s="470">
        <f t="shared" ca="1" si="166"/>
        <v>0</v>
      </c>
      <c r="EP122" s="470">
        <f t="shared" ca="1" si="166"/>
        <v>0</v>
      </c>
      <c r="EQ122" s="470">
        <f t="shared" ca="1" si="166"/>
        <v>0</v>
      </c>
      <c r="ER122" s="470">
        <f t="shared" ca="1" si="166"/>
        <v>0</v>
      </c>
      <c r="ES122" s="470">
        <f t="shared" ca="1" si="166"/>
        <v>0</v>
      </c>
    </row>
    <row r="123" spans="1:256" outlineLevel="1">
      <c r="B123" s="325" t="s">
        <v>588</v>
      </c>
      <c r="D123" s="472">
        <f t="shared" ca="1" si="167"/>
        <v>51591</v>
      </c>
      <c r="E123" s="470">
        <f t="shared" ca="1" si="153"/>
        <v>0</v>
      </c>
      <c r="F123" s="470">
        <f t="shared" ca="1" si="153"/>
        <v>0</v>
      </c>
      <c r="G123" s="470">
        <f t="shared" ca="1" si="153"/>
        <v>0</v>
      </c>
      <c r="H123" s="470">
        <f t="shared" ca="1" si="153"/>
        <v>0</v>
      </c>
      <c r="I123" s="470">
        <f t="shared" ca="1" si="153"/>
        <v>0</v>
      </c>
      <c r="J123" s="470">
        <f t="shared" ca="1" si="153"/>
        <v>0</v>
      </c>
      <c r="K123" s="470">
        <f t="shared" ca="1" si="153"/>
        <v>0</v>
      </c>
      <c r="L123" s="470">
        <f t="shared" ca="1" si="153"/>
        <v>0</v>
      </c>
      <c r="M123" s="470">
        <f t="shared" ca="1" si="153"/>
        <v>0</v>
      </c>
      <c r="N123" s="470">
        <f t="shared" ca="1" si="153"/>
        <v>0</v>
      </c>
      <c r="O123" s="470">
        <f t="shared" ca="1" si="154"/>
        <v>0</v>
      </c>
      <c r="P123" s="470">
        <f t="shared" ca="1" si="154"/>
        <v>0</v>
      </c>
      <c r="Q123" s="470">
        <f t="shared" ca="1" si="154"/>
        <v>0</v>
      </c>
      <c r="R123" s="470">
        <f t="shared" ca="1" si="154"/>
        <v>0</v>
      </c>
      <c r="S123" s="470">
        <f t="shared" ca="1" si="154"/>
        <v>0</v>
      </c>
      <c r="T123" s="470">
        <f t="shared" ca="1" si="154"/>
        <v>0</v>
      </c>
      <c r="U123" s="470">
        <f t="shared" ca="1" si="154"/>
        <v>0</v>
      </c>
      <c r="V123" s="470">
        <f t="shared" ca="1" si="154"/>
        <v>0</v>
      </c>
      <c r="W123" s="470">
        <f t="shared" ca="1" si="154"/>
        <v>0</v>
      </c>
      <c r="X123" s="470">
        <f t="shared" ca="1" si="154"/>
        <v>0</v>
      </c>
      <c r="Y123" s="470">
        <f t="shared" ca="1" si="155"/>
        <v>0</v>
      </c>
      <c r="Z123" s="470">
        <f t="shared" ca="1" si="155"/>
        <v>0</v>
      </c>
      <c r="AA123" s="470">
        <f t="shared" ca="1" si="155"/>
        <v>0</v>
      </c>
      <c r="AB123" s="470">
        <f t="shared" ca="1" si="155"/>
        <v>0</v>
      </c>
      <c r="AC123" s="470">
        <f t="shared" ca="1" si="155"/>
        <v>0</v>
      </c>
      <c r="AD123" s="470">
        <f t="shared" ca="1" si="155"/>
        <v>0</v>
      </c>
      <c r="AE123" s="470">
        <f t="shared" ca="1" si="155"/>
        <v>0</v>
      </c>
      <c r="AF123" s="470">
        <f t="shared" ca="1" si="155"/>
        <v>0</v>
      </c>
      <c r="AG123" s="470">
        <f t="shared" ca="1" si="155"/>
        <v>0</v>
      </c>
      <c r="AH123" s="470">
        <f t="shared" ca="1" si="155"/>
        <v>0</v>
      </c>
      <c r="AI123" s="470">
        <f t="shared" ca="1" si="156"/>
        <v>0</v>
      </c>
      <c r="AJ123" s="470">
        <f t="shared" ca="1" si="156"/>
        <v>0</v>
      </c>
      <c r="AK123" s="470">
        <f t="shared" ca="1" si="156"/>
        <v>0</v>
      </c>
      <c r="AL123" s="470">
        <f t="shared" ca="1" si="156"/>
        <v>0</v>
      </c>
      <c r="AM123" s="470">
        <f t="shared" ca="1" si="156"/>
        <v>0</v>
      </c>
      <c r="AN123" s="470">
        <f t="shared" ca="1" si="156"/>
        <v>0</v>
      </c>
      <c r="AO123" s="470">
        <f t="shared" ca="1" si="156"/>
        <v>0</v>
      </c>
      <c r="AP123" s="470">
        <f t="shared" ca="1" si="156"/>
        <v>0</v>
      </c>
      <c r="AQ123" s="470">
        <f t="shared" ca="1" si="156"/>
        <v>0</v>
      </c>
      <c r="AR123" s="470">
        <f t="shared" ca="1" si="156"/>
        <v>0</v>
      </c>
      <c r="AS123" s="470">
        <f t="shared" ca="1" si="157"/>
        <v>0</v>
      </c>
      <c r="AT123" s="470">
        <f t="shared" ca="1" si="157"/>
        <v>0</v>
      </c>
      <c r="AU123" s="470">
        <f t="shared" ca="1" si="157"/>
        <v>0</v>
      </c>
      <c r="AV123" s="470">
        <f t="shared" ca="1" si="157"/>
        <v>0</v>
      </c>
      <c r="AW123" s="470">
        <f t="shared" ca="1" si="157"/>
        <v>0</v>
      </c>
      <c r="AX123" s="470">
        <f t="shared" ca="1" si="157"/>
        <v>0</v>
      </c>
      <c r="AY123" s="470">
        <f t="shared" ca="1" si="157"/>
        <v>0</v>
      </c>
      <c r="AZ123" s="470">
        <f t="shared" ca="1" si="157"/>
        <v>0</v>
      </c>
      <c r="BA123" s="470">
        <f t="shared" ca="1" si="157"/>
        <v>0</v>
      </c>
      <c r="BB123" s="470">
        <f t="shared" ca="1" si="157"/>
        <v>0</v>
      </c>
      <c r="BC123" s="470">
        <f t="shared" ca="1" si="158"/>
        <v>0</v>
      </c>
      <c r="BD123" s="470">
        <f t="shared" ca="1" si="158"/>
        <v>0</v>
      </c>
      <c r="BE123" s="470">
        <f t="shared" ca="1" si="158"/>
        <v>0</v>
      </c>
      <c r="BF123" s="470">
        <f t="shared" ca="1" si="158"/>
        <v>0</v>
      </c>
      <c r="BG123" s="470">
        <f t="shared" ca="1" si="158"/>
        <v>0</v>
      </c>
      <c r="BH123" s="470">
        <f t="shared" ca="1" si="158"/>
        <v>0</v>
      </c>
      <c r="BI123" s="470">
        <f t="shared" ca="1" si="158"/>
        <v>0</v>
      </c>
      <c r="BJ123" s="470">
        <f t="shared" ca="1" si="158"/>
        <v>0</v>
      </c>
      <c r="BK123" s="470">
        <f t="shared" ca="1" si="158"/>
        <v>0</v>
      </c>
      <c r="BL123" s="470">
        <f t="shared" ca="1" si="158"/>
        <v>0</v>
      </c>
      <c r="BM123" s="470">
        <f t="shared" ca="1" si="159"/>
        <v>0</v>
      </c>
      <c r="BN123" s="470">
        <f t="shared" ca="1" si="159"/>
        <v>0</v>
      </c>
      <c r="BO123" s="470">
        <f t="shared" ca="1" si="159"/>
        <v>0</v>
      </c>
      <c r="BP123" s="470">
        <f t="shared" ca="1" si="159"/>
        <v>0</v>
      </c>
      <c r="BQ123" s="470">
        <f t="shared" ca="1" si="159"/>
        <v>0</v>
      </c>
      <c r="BR123" s="470">
        <f t="shared" ca="1" si="159"/>
        <v>0</v>
      </c>
      <c r="BS123" s="470">
        <f t="shared" ca="1" si="159"/>
        <v>0</v>
      </c>
      <c r="BT123" s="470">
        <f t="shared" ca="1" si="159"/>
        <v>0</v>
      </c>
      <c r="BU123" s="470">
        <f t="shared" ca="1" si="159"/>
        <v>0</v>
      </c>
      <c r="BV123" s="470">
        <f t="shared" ca="1" si="159"/>
        <v>0</v>
      </c>
      <c r="BW123" s="470">
        <f t="shared" ca="1" si="160"/>
        <v>0</v>
      </c>
      <c r="BX123" s="470">
        <f t="shared" ca="1" si="160"/>
        <v>0</v>
      </c>
      <c r="BY123" s="470">
        <f t="shared" ca="1" si="160"/>
        <v>0</v>
      </c>
      <c r="BZ123" s="470">
        <f t="shared" ca="1" si="160"/>
        <v>0</v>
      </c>
      <c r="CA123" s="470">
        <f t="shared" ca="1" si="160"/>
        <v>0</v>
      </c>
      <c r="CB123" s="470">
        <f t="shared" ca="1" si="160"/>
        <v>0</v>
      </c>
      <c r="CC123" s="470">
        <f t="shared" ca="1" si="160"/>
        <v>0</v>
      </c>
      <c r="CD123" s="470">
        <f t="shared" ca="1" si="160"/>
        <v>0</v>
      </c>
      <c r="CE123" s="470">
        <f t="shared" ca="1" si="160"/>
        <v>0</v>
      </c>
      <c r="CF123" s="470">
        <f t="shared" ca="1" si="160"/>
        <v>0</v>
      </c>
      <c r="CG123" s="470">
        <f t="shared" ca="1" si="161"/>
        <v>0</v>
      </c>
      <c r="CH123" s="470">
        <f t="shared" ca="1" si="161"/>
        <v>0</v>
      </c>
      <c r="CI123" s="470">
        <f t="shared" ca="1" si="161"/>
        <v>0</v>
      </c>
      <c r="CJ123" s="470">
        <f t="shared" ca="1" si="161"/>
        <v>0</v>
      </c>
      <c r="CK123" s="470">
        <f t="shared" ca="1" si="161"/>
        <v>0</v>
      </c>
      <c r="CL123" s="470">
        <f t="shared" ca="1" si="161"/>
        <v>0</v>
      </c>
      <c r="CM123" s="470">
        <f t="shared" ca="1" si="161"/>
        <v>0</v>
      </c>
      <c r="CN123" s="470">
        <f t="shared" ca="1" si="161"/>
        <v>0</v>
      </c>
      <c r="CO123" s="470">
        <f t="shared" ca="1" si="161"/>
        <v>0</v>
      </c>
      <c r="CP123" s="470">
        <f t="shared" ca="1" si="161"/>
        <v>0</v>
      </c>
      <c r="CQ123" s="470">
        <f t="shared" ca="1" si="162"/>
        <v>0</v>
      </c>
      <c r="CR123" s="470">
        <f t="shared" ca="1" si="162"/>
        <v>0</v>
      </c>
      <c r="CS123" s="470">
        <f t="shared" ca="1" si="162"/>
        <v>0</v>
      </c>
      <c r="CT123" s="470">
        <f t="shared" ca="1" si="162"/>
        <v>0</v>
      </c>
      <c r="CU123" s="470">
        <f t="shared" ca="1" si="162"/>
        <v>0</v>
      </c>
      <c r="CV123" s="470">
        <f t="shared" ca="1" si="162"/>
        <v>0</v>
      </c>
      <c r="CW123" s="470">
        <f t="shared" ca="1" si="162"/>
        <v>0</v>
      </c>
      <c r="CX123" s="470">
        <f t="shared" ca="1" si="162"/>
        <v>0</v>
      </c>
      <c r="CY123" s="470">
        <f t="shared" ca="1" si="162"/>
        <v>0</v>
      </c>
      <c r="CZ123" s="470">
        <f t="shared" ca="1" si="162"/>
        <v>0</v>
      </c>
      <c r="DA123" s="470">
        <f t="shared" ca="1" si="163"/>
        <v>0</v>
      </c>
      <c r="DB123" s="470">
        <f t="shared" ca="1" si="163"/>
        <v>0</v>
      </c>
      <c r="DC123" s="470">
        <f t="shared" ca="1" si="163"/>
        <v>0</v>
      </c>
      <c r="DD123" s="470">
        <f t="shared" ca="1" si="163"/>
        <v>0</v>
      </c>
      <c r="DE123" s="470">
        <f t="shared" ca="1" si="163"/>
        <v>0</v>
      </c>
      <c r="DF123" s="470">
        <f t="shared" ca="1" si="163"/>
        <v>0</v>
      </c>
      <c r="DG123" s="470">
        <f t="shared" ca="1" si="163"/>
        <v>0</v>
      </c>
      <c r="DH123" s="470">
        <f t="shared" ca="1" si="163"/>
        <v>0</v>
      </c>
      <c r="DI123" s="470">
        <f t="shared" ca="1" si="163"/>
        <v>0</v>
      </c>
      <c r="DJ123" s="470">
        <f t="shared" ca="1" si="163"/>
        <v>0</v>
      </c>
      <c r="DK123" s="470">
        <f t="shared" ca="1" si="164"/>
        <v>0</v>
      </c>
      <c r="DL123" s="470">
        <f t="shared" ca="1" si="164"/>
        <v>0</v>
      </c>
      <c r="DM123" s="470">
        <f t="shared" ca="1" si="164"/>
        <v>0</v>
      </c>
      <c r="DN123" s="470">
        <f t="shared" ca="1" si="164"/>
        <v>0</v>
      </c>
      <c r="DO123" s="470">
        <f t="shared" ca="1" si="164"/>
        <v>0</v>
      </c>
      <c r="DP123" s="470">
        <f t="shared" ca="1" si="164"/>
        <v>0</v>
      </c>
      <c r="DQ123" s="470">
        <f t="shared" ca="1" si="164"/>
        <v>0</v>
      </c>
      <c r="DR123" s="470">
        <f t="shared" ca="1" si="164"/>
        <v>0</v>
      </c>
      <c r="DS123" s="470">
        <f t="shared" ca="1" si="164"/>
        <v>0</v>
      </c>
      <c r="DT123" s="470">
        <f t="shared" ca="1" si="164"/>
        <v>0</v>
      </c>
      <c r="DU123" s="470">
        <f t="shared" ca="1" si="165"/>
        <v>0</v>
      </c>
      <c r="DV123" s="470">
        <f t="shared" ca="1" si="165"/>
        <v>0</v>
      </c>
      <c r="DW123" s="470">
        <f t="shared" ca="1" si="165"/>
        <v>0</v>
      </c>
      <c r="DX123" s="470">
        <f t="shared" ca="1" si="165"/>
        <v>0</v>
      </c>
      <c r="DY123" s="470">
        <f t="shared" ca="1" si="165"/>
        <v>0</v>
      </c>
      <c r="DZ123" s="470">
        <f t="shared" ca="1" si="165"/>
        <v>0</v>
      </c>
      <c r="EA123" s="470">
        <f t="shared" ca="1" si="165"/>
        <v>0</v>
      </c>
      <c r="EB123" s="470">
        <f t="shared" ca="1" si="165"/>
        <v>0</v>
      </c>
      <c r="EC123" s="470">
        <f t="shared" ca="1" si="165"/>
        <v>0</v>
      </c>
      <c r="ED123" s="470">
        <f t="shared" ca="1" si="165"/>
        <v>0</v>
      </c>
      <c r="EE123" s="470">
        <f t="shared" ca="1" si="166"/>
        <v>0</v>
      </c>
      <c r="EF123" s="470">
        <f t="shared" ca="1" si="166"/>
        <v>0</v>
      </c>
      <c r="EG123" s="470">
        <f t="shared" ca="1" si="166"/>
        <v>0</v>
      </c>
      <c r="EH123" s="470">
        <f t="shared" ca="1" si="166"/>
        <v>0</v>
      </c>
      <c r="EI123" s="470">
        <f t="shared" ca="1" si="166"/>
        <v>0</v>
      </c>
      <c r="EJ123" s="470">
        <f t="shared" ca="1" si="166"/>
        <v>0</v>
      </c>
      <c r="EK123" s="470">
        <f t="shared" ca="1" si="166"/>
        <v>0</v>
      </c>
      <c r="EL123" s="470">
        <f t="shared" ca="1" si="166"/>
        <v>0</v>
      </c>
      <c r="EM123" s="470">
        <f t="shared" ca="1" si="166"/>
        <v>0</v>
      </c>
      <c r="EN123" s="470">
        <f t="shared" ca="1" si="166"/>
        <v>0</v>
      </c>
      <c r="EO123" s="470">
        <f t="shared" ca="1" si="166"/>
        <v>0</v>
      </c>
      <c r="EP123" s="470">
        <f t="shared" ca="1" si="166"/>
        <v>0</v>
      </c>
      <c r="EQ123" s="470">
        <f t="shared" ca="1" si="166"/>
        <v>0</v>
      </c>
      <c r="ER123" s="470">
        <f t="shared" ca="1" si="166"/>
        <v>0</v>
      </c>
      <c r="ES123" s="470">
        <f t="shared" ca="1" si="166"/>
        <v>0</v>
      </c>
    </row>
    <row r="124" spans="1:256" outlineLevel="1">
      <c r="B124" s="325" t="s">
        <v>589</v>
      </c>
      <c r="D124" s="472">
        <f t="shared" ca="1" si="167"/>
        <v>53508</v>
      </c>
      <c r="E124" s="470">
        <f t="shared" ca="1" si="153"/>
        <v>0</v>
      </c>
      <c r="F124" s="470">
        <f t="shared" ca="1" si="153"/>
        <v>0</v>
      </c>
      <c r="G124" s="470">
        <f t="shared" ca="1" si="153"/>
        <v>0</v>
      </c>
      <c r="H124" s="470">
        <f t="shared" ca="1" si="153"/>
        <v>0</v>
      </c>
      <c r="I124" s="470">
        <f t="shared" ca="1" si="153"/>
        <v>0</v>
      </c>
      <c r="J124" s="470">
        <f t="shared" ca="1" si="153"/>
        <v>0</v>
      </c>
      <c r="K124" s="470">
        <f t="shared" ca="1" si="153"/>
        <v>0</v>
      </c>
      <c r="L124" s="470">
        <f t="shared" ca="1" si="153"/>
        <v>0</v>
      </c>
      <c r="M124" s="470">
        <f t="shared" ca="1" si="153"/>
        <v>0</v>
      </c>
      <c r="N124" s="470">
        <f t="shared" ca="1" si="153"/>
        <v>0</v>
      </c>
      <c r="O124" s="470">
        <f t="shared" ca="1" si="154"/>
        <v>0</v>
      </c>
      <c r="P124" s="470">
        <f t="shared" ca="1" si="154"/>
        <v>0</v>
      </c>
      <c r="Q124" s="470">
        <f t="shared" ca="1" si="154"/>
        <v>0</v>
      </c>
      <c r="R124" s="470">
        <f t="shared" ca="1" si="154"/>
        <v>0</v>
      </c>
      <c r="S124" s="470">
        <f t="shared" ca="1" si="154"/>
        <v>0</v>
      </c>
      <c r="T124" s="470">
        <f t="shared" ca="1" si="154"/>
        <v>0</v>
      </c>
      <c r="U124" s="470">
        <f t="shared" ca="1" si="154"/>
        <v>0</v>
      </c>
      <c r="V124" s="470">
        <f t="shared" ca="1" si="154"/>
        <v>0</v>
      </c>
      <c r="W124" s="470">
        <f t="shared" ca="1" si="154"/>
        <v>0</v>
      </c>
      <c r="X124" s="470">
        <f t="shared" ca="1" si="154"/>
        <v>0</v>
      </c>
      <c r="Y124" s="470">
        <f t="shared" ca="1" si="155"/>
        <v>0</v>
      </c>
      <c r="Z124" s="470">
        <f t="shared" ca="1" si="155"/>
        <v>0</v>
      </c>
      <c r="AA124" s="470">
        <f t="shared" ca="1" si="155"/>
        <v>0</v>
      </c>
      <c r="AB124" s="470">
        <f t="shared" ca="1" si="155"/>
        <v>0</v>
      </c>
      <c r="AC124" s="470">
        <f t="shared" ca="1" si="155"/>
        <v>0</v>
      </c>
      <c r="AD124" s="470">
        <f t="shared" ca="1" si="155"/>
        <v>0</v>
      </c>
      <c r="AE124" s="470">
        <f t="shared" ca="1" si="155"/>
        <v>0</v>
      </c>
      <c r="AF124" s="470">
        <f t="shared" ca="1" si="155"/>
        <v>0</v>
      </c>
      <c r="AG124" s="470">
        <f t="shared" ca="1" si="155"/>
        <v>0</v>
      </c>
      <c r="AH124" s="470">
        <f t="shared" ca="1" si="155"/>
        <v>0</v>
      </c>
      <c r="AI124" s="470">
        <f t="shared" ca="1" si="156"/>
        <v>0</v>
      </c>
      <c r="AJ124" s="470">
        <f t="shared" ca="1" si="156"/>
        <v>0</v>
      </c>
      <c r="AK124" s="470">
        <f t="shared" ca="1" si="156"/>
        <v>0</v>
      </c>
      <c r="AL124" s="470">
        <f t="shared" ca="1" si="156"/>
        <v>0</v>
      </c>
      <c r="AM124" s="470">
        <f t="shared" ca="1" si="156"/>
        <v>0</v>
      </c>
      <c r="AN124" s="470">
        <f t="shared" ca="1" si="156"/>
        <v>0</v>
      </c>
      <c r="AO124" s="470">
        <f t="shared" ca="1" si="156"/>
        <v>0</v>
      </c>
      <c r="AP124" s="470">
        <f t="shared" ca="1" si="156"/>
        <v>0</v>
      </c>
      <c r="AQ124" s="470">
        <f t="shared" ca="1" si="156"/>
        <v>0</v>
      </c>
      <c r="AR124" s="470">
        <f t="shared" ca="1" si="156"/>
        <v>0</v>
      </c>
      <c r="AS124" s="470">
        <f t="shared" ca="1" si="157"/>
        <v>0</v>
      </c>
      <c r="AT124" s="470">
        <f t="shared" ca="1" si="157"/>
        <v>0</v>
      </c>
      <c r="AU124" s="470">
        <f t="shared" ca="1" si="157"/>
        <v>0</v>
      </c>
      <c r="AV124" s="470">
        <f t="shared" ca="1" si="157"/>
        <v>0</v>
      </c>
      <c r="AW124" s="470">
        <f t="shared" ca="1" si="157"/>
        <v>0</v>
      </c>
      <c r="AX124" s="470">
        <f t="shared" ca="1" si="157"/>
        <v>0</v>
      </c>
      <c r="AY124" s="470">
        <f t="shared" ca="1" si="157"/>
        <v>0</v>
      </c>
      <c r="AZ124" s="470">
        <f t="shared" ca="1" si="157"/>
        <v>0</v>
      </c>
      <c r="BA124" s="470">
        <f t="shared" ca="1" si="157"/>
        <v>0</v>
      </c>
      <c r="BB124" s="470">
        <f t="shared" ca="1" si="157"/>
        <v>0</v>
      </c>
      <c r="BC124" s="470">
        <f t="shared" ca="1" si="158"/>
        <v>0</v>
      </c>
      <c r="BD124" s="470">
        <f t="shared" ca="1" si="158"/>
        <v>0</v>
      </c>
      <c r="BE124" s="470">
        <f t="shared" ca="1" si="158"/>
        <v>0</v>
      </c>
      <c r="BF124" s="470">
        <f t="shared" ca="1" si="158"/>
        <v>0</v>
      </c>
      <c r="BG124" s="470">
        <f t="shared" ca="1" si="158"/>
        <v>0</v>
      </c>
      <c r="BH124" s="470">
        <f t="shared" ca="1" si="158"/>
        <v>0</v>
      </c>
      <c r="BI124" s="470">
        <f t="shared" ca="1" si="158"/>
        <v>0</v>
      </c>
      <c r="BJ124" s="470">
        <f t="shared" ca="1" si="158"/>
        <v>0</v>
      </c>
      <c r="BK124" s="470">
        <f t="shared" ca="1" si="158"/>
        <v>0</v>
      </c>
      <c r="BL124" s="470">
        <f t="shared" ca="1" si="158"/>
        <v>0</v>
      </c>
      <c r="BM124" s="470">
        <f t="shared" ca="1" si="159"/>
        <v>0</v>
      </c>
      <c r="BN124" s="470">
        <f t="shared" ca="1" si="159"/>
        <v>0</v>
      </c>
      <c r="BO124" s="470">
        <f t="shared" ca="1" si="159"/>
        <v>0</v>
      </c>
      <c r="BP124" s="470">
        <f t="shared" ca="1" si="159"/>
        <v>0</v>
      </c>
      <c r="BQ124" s="470">
        <f t="shared" ca="1" si="159"/>
        <v>0</v>
      </c>
      <c r="BR124" s="470">
        <f t="shared" ca="1" si="159"/>
        <v>0</v>
      </c>
      <c r="BS124" s="470">
        <f t="shared" ca="1" si="159"/>
        <v>0</v>
      </c>
      <c r="BT124" s="470">
        <f t="shared" ca="1" si="159"/>
        <v>0</v>
      </c>
      <c r="BU124" s="470">
        <f t="shared" ca="1" si="159"/>
        <v>0</v>
      </c>
      <c r="BV124" s="470">
        <f t="shared" ca="1" si="159"/>
        <v>0</v>
      </c>
      <c r="BW124" s="470">
        <f t="shared" ca="1" si="160"/>
        <v>0</v>
      </c>
      <c r="BX124" s="470">
        <f t="shared" ca="1" si="160"/>
        <v>0</v>
      </c>
      <c r="BY124" s="470">
        <f t="shared" ca="1" si="160"/>
        <v>0</v>
      </c>
      <c r="BZ124" s="470">
        <f t="shared" ca="1" si="160"/>
        <v>0</v>
      </c>
      <c r="CA124" s="470">
        <f t="shared" ca="1" si="160"/>
        <v>0</v>
      </c>
      <c r="CB124" s="470">
        <f t="shared" ca="1" si="160"/>
        <v>0</v>
      </c>
      <c r="CC124" s="470">
        <f t="shared" ca="1" si="160"/>
        <v>0</v>
      </c>
      <c r="CD124" s="470">
        <f t="shared" ca="1" si="160"/>
        <v>0</v>
      </c>
      <c r="CE124" s="470">
        <f t="shared" ca="1" si="160"/>
        <v>0</v>
      </c>
      <c r="CF124" s="470">
        <f t="shared" ca="1" si="160"/>
        <v>0</v>
      </c>
      <c r="CG124" s="470">
        <f t="shared" ca="1" si="161"/>
        <v>0</v>
      </c>
      <c r="CH124" s="470">
        <f t="shared" ca="1" si="161"/>
        <v>0</v>
      </c>
      <c r="CI124" s="470">
        <f t="shared" ca="1" si="161"/>
        <v>0</v>
      </c>
      <c r="CJ124" s="470">
        <f t="shared" ca="1" si="161"/>
        <v>0</v>
      </c>
      <c r="CK124" s="470">
        <f t="shared" ca="1" si="161"/>
        <v>0</v>
      </c>
      <c r="CL124" s="470">
        <f t="shared" ca="1" si="161"/>
        <v>0</v>
      </c>
      <c r="CM124" s="470">
        <f t="shared" ca="1" si="161"/>
        <v>0</v>
      </c>
      <c r="CN124" s="470">
        <f t="shared" ca="1" si="161"/>
        <v>0</v>
      </c>
      <c r="CO124" s="470">
        <f t="shared" ca="1" si="161"/>
        <v>0</v>
      </c>
      <c r="CP124" s="470">
        <f t="shared" ca="1" si="161"/>
        <v>0</v>
      </c>
      <c r="CQ124" s="470">
        <f t="shared" ca="1" si="162"/>
        <v>0</v>
      </c>
      <c r="CR124" s="470">
        <f t="shared" ca="1" si="162"/>
        <v>0</v>
      </c>
      <c r="CS124" s="470">
        <f t="shared" ca="1" si="162"/>
        <v>0</v>
      </c>
      <c r="CT124" s="470">
        <f t="shared" ca="1" si="162"/>
        <v>0</v>
      </c>
      <c r="CU124" s="470">
        <f t="shared" ca="1" si="162"/>
        <v>0</v>
      </c>
      <c r="CV124" s="470">
        <f t="shared" ca="1" si="162"/>
        <v>0</v>
      </c>
      <c r="CW124" s="470">
        <f t="shared" ca="1" si="162"/>
        <v>0</v>
      </c>
      <c r="CX124" s="470">
        <f t="shared" ca="1" si="162"/>
        <v>0</v>
      </c>
      <c r="CY124" s="470">
        <f t="shared" ca="1" si="162"/>
        <v>0</v>
      </c>
      <c r="CZ124" s="470">
        <f t="shared" ca="1" si="162"/>
        <v>0</v>
      </c>
      <c r="DA124" s="470">
        <f t="shared" ca="1" si="163"/>
        <v>0</v>
      </c>
      <c r="DB124" s="470">
        <f t="shared" ca="1" si="163"/>
        <v>0</v>
      </c>
      <c r="DC124" s="470">
        <f t="shared" ca="1" si="163"/>
        <v>0</v>
      </c>
      <c r="DD124" s="470">
        <f t="shared" ca="1" si="163"/>
        <v>0</v>
      </c>
      <c r="DE124" s="470">
        <f t="shared" ca="1" si="163"/>
        <v>0</v>
      </c>
      <c r="DF124" s="470">
        <f t="shared" ca="1" si="163"/>
        <v>0</v>
      </c>
      <c r="DG124" s="470">
        <f t="shared" ca="1" si="163"/>
        <v>0</v>
      </c>
      <c r="DH124" s="470">
        <f t="shared" ca="1" si="163"/>
        <v>0</v>
      </c>
      <c r="DI124" s="470">
        <f t="shared" ca="1" si="163"/>
        <v>0</v>
      </c>
      <c r="DJ124" s="470">
        <f t="shared" ca="1" si="163"/>
        <v>0</v>
      </c>
      <c r="DK124" s="470">
        <f t="shared" ca="1" si="164"/>
        <v>0</v>
      </c>
      <c r="DL124" s="470">
        <f t="shared" ca="1" si="164"/>
        <v>0</v>
      </c>
      <c r="DM124" s="470">
        <f t="shared" ca="1" si="164"/>
        <v>0</v>
      </c>
      <c r="DN124" s="470">
        <f t="shared" ca="1" si="164"/>
        <v>0</v>
      </c>
      <c r="DO124" s="470">
        <f t="shared" ca="1" si="164"/>
        <v>0</v>
      </c>
      <c r="DP124" s="470">
        <f t="shared" ca="1" si="164"/>
        <v>0</v>
      </c>
      <c r="DQ124" s="470">
        <f t="shared" ca="1" si="164"/>
        <v>0</v>
      </c>
      <c r="DR124" s="470">
        <f t="shared" ca="1" si="164"/>
        <v>0</v>
      </c>
      <c r="DS124" s="470">
        <f t="shared" ca="1" si="164"/>
        <v>0</v>
      </c>
      <c r="DT124" s="470">
        <f t="shared" ca="1" si="164"/>
        <v>0</v>
      </c>
      <c r="DU124" s="470">
        <f t="shared" ca="1" si="165"/>
        <v>0</v>
      </c>
      <c r="DV124" s="470">
        <f t="shared" ca="1" si="165"/>
        <v>0</v>
      </c>
      <c r="DW124" s="470">
        <f t="shared" ca="1" si="165"/>
        <v>0</v>
      </c>
      <c r="DX124" s="470">
        <f t="shared" ca="1" si="165"/>
        <v>0</v>
      </c>
      <c r="DY124" s="470">
        <f t="shared" ca="1" si="165"/>
        <v>0</v>
      </c>
      <c r="DZ124" s="470">
        <f t="shared" ca="1" si="165"/>
        <v>0</v>
      </c>
      <c r="EA124" s="470">
        <f t="shared" ca="1" si="165"/>
        <v>0</v>
      </c>
      <c r="EB124" s="470">
        <f t="shared" ca="1" si="165"/>
        <v>0</v>
      </c>
      <c r="EC124" s="470">
        <f t="shared" ca="1" si="165"/>
        <v>0</v>
      </c>
      <c r="ED124" s="470">
        <f t="shared" ca="1" si="165"/>
        <v>0</v>
      </c>
      <c r="EE124" s="470">
        <f t="shared" ca="1" si="166"/>
        <v>0</v>
      </c>
      <c r="EF124" s="470">
        <f t="shared" ca="1" si="166"/>
        <v>0</v>
      </c>
      <c r="EG124" s="470">
        <f t="shared" ca="1" si="166"/>
        <v>0</v>
      </c>
      <c r="EH124" s="470">
        <f t="shared" ca="1" si="166"/>
        <v>0</v>
      </c>
      <c r="EI124" s="470">
        <f t="shared" ca="1" si="166"/>
        <v>0</v>
      </c>
      <c r="EJ124" s="470">
        <f t="shared" ca="1" si="166"/>
        <v>0</v>
      </c>
      <c r="EK124" s="470">
        <f t="shared" ca="1" si="166"/>
        <v>0</v>
      </c>
      <c r="EL124" s="470">
        <f t="shared" ca="1" si="166"/>
        <v>0</v>
      </c>
      <c r="EM124" s="470">
        <f t="shared" ca="1" si="166"/>
        <v>0</v>
      </c>
      <c r="EN124" s="470">
        <f t="shared" ca="1" si="166"/>
        <v>0</v>
      </c>
      <c r="EO124" s="470">
        <f t="shared" ca="1" si="166"/>
        <v>0</v>
      </c>
      <c r="EP124" s="470">
        <f t="shared" ca="1" si="166"/>
        <v>0</v>
      </c>
      <c r="EQ124" s="470">
        <f t="shared" ca="1" si="166"/>
        <v>0</v>
      </c>
      <c r="ER124" s="470">
        <f t="shared" ca="1" si="166"/>
        <v>0</v>
      </c>
      <c r="ES124" s="470">
        <f t="shared" ca="1" si="166"/>
        <v>0</v>
      </c>
    </row>
    <row r="125" spans="1:256" outlineLevel="1">
      <c r="B125" s="325" t="s">
        <v>590</v>
      </c>
      <c r="D125" s="472">
        <f t="shared" ca="1" si="167"/>
        <v>55426</v>
      </c>
      <c r="E125" s="470">
        <f t="shared" ca="1" si="153"/>
        <v>0</v>
      </c>
      <c r="F125" s="470">
        <f t="shared" ca="1" si="153"/>
        <v>0</v>
      </c>
      <c r="G125" s="470">
        <f t="shared" ca="1" si="153"/>
        <v>0</v>
      </c>
      <c r="H125" s="470">
        <f t="shared" ca="1" si="153"/>
        <v>0</v>
      </c>
      <c r="I125" s="470">
        <f t="shared" ca="1" si="153"/>
        <v>0</v>
      </c>
      <c r="J125" s="470">
        <f t="shared" ca="1" si="153"/>
        <v>0</v>
      </c>
      <c r="K125" s="470">
        <f t="shared" ca="1" si="153"/>
        <v>0</v>
      </c>
      <c r="L125" s="470">
        <f t="shared" ca="1" si="153"/>
        <v>0</v>
      </c>
      <c r="M125" s="470">
        <f t="shared" ca="1" si="153"/>
        <v>0</v>
      </c>
      <c r="N125" s="470">
        <f t="shared" ca="1" si="153"/>
        <v>0</v>
      </c>
      <c r="O125" s="470">
        <f t="shared" ca="1" si="154"/>
        <v>0</v>
      </c>
      <c r="P125" s="470">
        <f t="shared" ca="1" si="154"/>
        <v>0</v>
      </c>
      <c r="Q125" s="470">
        <f t="shared" ca="1" si="154"/>
        <v>0</v>
      </c>
      <c r="R125" s="470">
        <f t="shared" ca="1" si="154"/>
        <v>0</v>
      </c>
      <c r="S125" s="470">
        <f t="shared" ca="1" si="154"/>
        <v>0</v>
      </c>
      <c r="T125" s="470">
        <f t="shared" ca="1" si="154"/>
        <v>0</v>
      </c>
      <c r="U125" s="470">
        <f t="shared" ca="1" si="154"/>
        <v>0</v>
      </c>
      <c r="V125" s="470">
        <f t="shared" ca="1" si="154"/>
        <v>0</v>
      </c>
      <c r="W125" s="470">
        <f t="shared" ca="1" si="154"/>
        <v>0</v>
      </c>
      <c r="X125" s="470">
        <f t="shared" ca="1" si="154"/>
        <v>0</v>
      </c>
      <c r="Y125" s="470">
        <f t="shared" ca="1" si="155"/>
        <v>0</v>
      </c>
      <c r="Z125" s="470">
        <f t="shared" ca="1" si="155"/>
        <v>0</v>
      </c>
      <c r="AA125" s="470">
        <f t="shared" ca="1" si="155"/>
        <v>0</v>
      </c>
      <c r="AB125" s="470">
        <f t="shared" ca="1" si="155"/>
        <v>0</v>
      </c>
      <c r="AC125" s="470">
        <f t="shared" ca="1" si="155"/>
        <v>0</v>
      </c>
      <c r="AD125" s="470">
        <f t="shared" ca="1" si="155"/>
        <v>0</v>
      </c>
      <c r="AE125" s="470">
        <f t="shared" ca="1" si="155"/>
        <v>0</v>
      </c>
      <c r="AF125" s="470">
        <f t="shared" ca="1" si="155"/>
        <v>0</v>
      </c>
      <c r="AG125" s="470">
        <f t="shared" ca="1" si="155"/>
        <v>0</v>
      </c>
      <c r="AH125" s="470">
        <f t="shared" ca="1" si="155"/>
        <v>0</v>
      </c>
      <c r="AI125" s="470">
        <f t="shared" ca="1" si="156"/>
        <v>0</v>
      </c>
      <c r="AJ125" s="470">
        <f t="shared" ca="1" si="156"/>
        <v>0</v>
      </c>
      <c r="AK125" s="470">
        <f t="shared" ca="1" si="156"/>
        <v>0</v>
      </c>
      <c r="AL125" s="470">
        <f t="shared" ca="1" si="156"/>
        <v>0</v>
      </c>
      <c r="AM125" s="470">
        <f t="shared" ca="1" si="156"/>
        <v>0</v>
      </c>
      <c r="AN125" s="470">
        <f t="shared" ca="1" si="156"/>
        <v>0</v>
      </c>
      <c r="AO125" s="470">
        <f t="shared" ca="1" si="156"/>
        <v>0</v>
      </c>
      <c r="AP125" s="470">
        <f t="shared" ca="1" si="156"/>
        <v>0</v>
      </c>
      <c r="AQ125" s="470">
        <f t="shared" ca="1" si="156"/>
        <v>0</v>
      </c>
      <c r="AR125" s="470">
        <f t="shared" ca="1" si="156"/>
        <v>0</v>
      </c>
      <c r="AS125" s="470">
        <f t="shared" ca="1" si="157"/>
        <v>0</v>
      </c>
      <c r="AT125" s="470">
        <f t="shared" ca="1" si="157"/>
        <v>0</v>
      </c>
      <c r="AU125" s="470">
        <f t="shared" ca="1" si="157"/>
        <v>0</v>
      </c>
      <c r="AV125" s="470">
        <f t="shared" ca="1" si="157"/>
        <v>0</v>
      </c>
      <c r="AW125" s="470">
        <f t="shared" ca="1" si="157"/>
        <v>0</v>
      </c>
      <c r="AX125" s="470">
        <f t="shared" ca="1" si="157"/>
        <v>0</v>
      </c>
      <c r="AY125" s="470">
        <f t="shared" ca="1" si="157"/>
        <v>0</v>
      </c>
      <c r="AZ125" s="470">
        <f t="shared" ca="1" si="157"/>
        <v>0</v>
      </c>
      <c r="BA125" s="470">
        <f t="shared" ca="1" si="157"/>
        <v>0</v>
      </c>
      <c r="BB125" s="470">
        <f t="shared" ca="1" si="157"/>
        <v>0</v>
      </c>
      <c r="BC125" s="470">
        <f t="shared" ca="1" si="158"/>
        <v>0</v>
      </c>
      <c r="BD125" s="470">
        <f t="shared" ca="1" si="158"/>
        <v>0</v>
      </c>
      <c r="BE125" s="470">
        <f t="shared" ca="1" si="158"/>
        <v>0</v>
      </c>
      <c r="BF125" s="470">
        <f t="shared" ca="1" si="158"/>
        <v>0</v>
      </c>
      <c r="BG125" s="470">
        <f t="shared" ca="1" si="158"/>
        <v>0</v>
      </c>
      <c r="BH125" s="470">
        <f t="shared" ca="1" si="158"/>
        <v>0</v>
      </c>
      <c r="BI125" s="470">
        <f t="shared" ca="1" si="158"/>
        <v>0</v>
      </c>
      <c r="BJ125" s="470">
        <f t="shared" ca="1" si="158"/>
        <v>0</v>
      </c>
      <c r="BK125" s="470">
        <f t="shared" ca="1" si="158"/>
        <v>0</v>
      </c>
      <c r="BL125" s="470">
        <f t="shared" ca="1" si="158"/>
        <v>0</v>
      </c>
      <c r="BM125" s="470">
        <f t="shared" ca="1" si="159"/>
        <v>0</v>
      </c>
      <c r="BN125" s="470">
        <f t="shared" ca="1" si="159"/>
        <v>0</v>
      </c>
      <c r="BO125" s="470">
        <f t="shared" ca="1" si="159"/>
        <v>0</v>
      </c>
      <c r="BP125" s="470">
        <f t="shared" ca="1" si="159"/>
        <v>0</v>
      </c>
      <c r="BQ125" s="470">
        <f t="shared" ca="1" si="159"/>
        <v>0</v>
      </c>
      <c r="BR125" s="470">
        <f t="shared" ca="1" si="159"/>
        <v>0</v>
      </c>
      <c r="BS125" s="470">
        <f t="shared" ca="1" si="159"/>
        <v>0</v>
      </c>
      <c r="BT125" s="470">
        <f t="shared" ca="1" si="159"/>
        <v>0</v>
      </c>
      <c r="BU125" s="470">
        <f t="shared" ca="1" si="159"/>
        <v>0</v>
      </c>
      <c r="BV125" s="470">
        <f t="shared" ca="1" si="159"/>
        <v>0</v>
      </c>
      <c r="BW125" s="470">
        <f t="shared" ca="1" si="160"/>
        <v>0</v>
      </c>
      <c r="BX125" s="470">
        <f t="shared" ca="1" si="160"/>
        <v>0</v>
      </c>
      <c r="BY125" s="470">
        <f t="shared" ca="1" si="160"/>
        <v>0</v>
      </c>
      <c r="BZ125" s="470">
        <f t="shared" ca="1" si="160"/>
        <v>0</v>
      </c>
      <c r="CA125" s="470">
        <f t="shared" ca="1" si="160"/>
        <v>0</v>
      </c>
      <c r="CB125" s="470">
        <f t="shared" ca="1" si="160"/>
        <v>0</v>
      </c>
      <c r="CC125" s="470">
        <f t="shared" ca="1" si="160"/>
        <v>0</v>
      </c>
      <c r="CD125" s="470">
        <f t="shared" ca="1" si="160"/>
        <v>0</v>
      </c>
      <c r="CE125" s="470">
        <f t="shared" ca="1" si="160"/>
        <v>0</v>
      </c>
      <c r="CF125" s="470">
        <f t="shared" ca="1" si="160"/>
        <v>0</v>
      </c>
      <c r="CG125" s="470">
        <f t="shared" ca="1" si="161"/>
        <v>0</v>
      </c>
      <c r="CH125" s="470">
        <f t="shared" ca="1" si="161"/>
        <v>0</v>
      </c>
      <c r="CI125" s="470">
        <f t="shared" ca="1" si="161"/>
        <v>0</v>
      </c>
      <c r="CJ125" s="470">
        <f t="shared" ca="1" si="161"/>
        <v>0</v>
      </c>
      <c r="CK125" s="470">
        <f t="shared" ca="1" si="161"/>
        <v>0</v>
      </c>
      <c r="CL125" s="470">
        <f t="shared" ca="1" si="161"/>
        <v>0</v>
      </c>
      <c r="CM125" s="470">
        <f t="shared" ca="1" si="161"/>
        <v>0</v>
      </c>
      <c r="CN125" s="470">
        <f t="shared" ca="1" si="161"/>
        <v>0</v>
      </c>
      <c r="CO125" s="470">
        <f t="shared" ca="1" si="161"/>
        <v>0</v>
      </c>
      <c r="CP125" s="470">
        <f t="shared" ca="1" si="161"/>
        <v>0</v>
      </c>
      <c r="CQ125" s="470">
        <f t="shared" ca="1" si="162"/>
        <v>0</v>
      </c>
      <c r="CR125" s="470">
        <f t="shared" ca="1" si="162"/>
        <v>0</v>
      </c>
      <c r="CS125" s="470">
        <f t="shared" ca="1" si="162"/>
        <v>0</v>
      </c>
      <c r="CT125" s="470">
        <f t="shared" ca="1" si="162"/>
        <v>0</v>
      </c>
      <c r="CU125" s="470">
        <f t="shared" ca="1" si="162"/>
        <v>0</v>
      </c>
      <c r="CV125" s="470">
        <f t="shared" ca="1" si="162"/>
        <v>0</v>
      </c>
      <c r="CW125" s="470">
        <f t="shared" ca="1" si="162"/>
        <v>0</v>
      </c>
      <c r="CX125" s="470">
        <f t="shared" ca="1" si="162"/>
        <v>0</v>
      </c>
      <c r="CY125" s="470">
        <f t="shared" ca="1" si="162"/>
        <v>0</v>
      </c>
      <c r="CZ125" s="470">
        <f t="shared" ca="1" si="162"/>
        <v>0</v>
      </c>
      <c r="DA125" s="470">
        <f t="shared" ca="1" si="163"/>
        <v>0</v>
      </c>
      <c r="DB125" s="470">
        <f t="shared" ca="1" si="163"/>
        <v>0</v>
      </c>
      <c r="DC125" s="470">
        <f t="shared" ca="1" si="163"/>
        <v>0</v>
      </c>
      <c r="DD125" s="470">
        <f t="shared" ca="1" si="163"/>
        <v>0</v>
      </c>
      <c r="DE125" s="470">
        <f t="shared" ca="1" si="163"/>
        <v>0</v>
      </c>
      <c r="DF125" s="470">
        <f t="shared" ca="1" si="163"/>
        <v>0</v>
      </c>
      <c r="DG125" s="470">
        <f t="shared" ca="1" si="163"/>
        <v>0</v>
      </c>
      <c r="DH125" s="470">
        <f t="shared" ca="1" si="163"/>
        <v>0</v>
      </c>
      <c r="DI125" s="470">
        <f t="shared" ca="1" si="163"/>
        <v>0</v>
      </c>
      <c r="DJ125" s="470">
        <f t="shared" ca="1" si="163"/>
        <v>0</v>
      </c>
      <c r="DK125" s="470">
        <f t="shared" ca="1" si="164"/>
        <v>0</v>
      </c>
      <c r="DL125" s="470">
        <f t="shared" ca="1" si="164"/>
        <v>0</v>
      </c>
      <c r="DM125" s="470">
        <f t="shared" ca="1" si="164"/>
        <v>0</v>
      </c>
      <c r="DN125" s="470">
        <f t="shared" ca="1" si="164"/>
        <v>0</v>
      </c>
      <c r="DO125" s="470">
        <f t="shared" ca="1" si="164"/>
        <v>0</v>
      </c>
      <c r="DP125" s="470">
        <f t="shared" ca="1" si="164"/>
        <v>0</v>
      </c>
      <c r="DQ125" s="470">
        <f t="shared" ca="1" si="164"/>
        <v>0</v>
      </c>
      <c r="DR125" s="470">
        <f t="shared" ca="1" si="164"/>
        <v>0</v>
      </c>
      <c r="DS125" s="470">
        <f t="shared" ca="1" si="164"/>
        <v>0</v>
      </c>
      <c r="DT125" s="470">
        <f t="shared" ca="1" si="164"/>
        <v>0</v>
      </c>
      <c r="DU125" s="470">
        <f t="shared" ca="1" si="165"/>
        <v>0</v>
      </c>
      <c r="DV125" s="470">
        <f t="shared" ca="1" si="165"/>
        <v>0</v>
      </c>
      <c r="DW125" s="470">
        <f t="shared" ca="1" si="165"/>
        <v>0</v>
      </c>
      <c r="DX125" s="470">
        <f t="shared" ca="1" si="165"/>
        <v>0</v>
      </c>
      <c r="DY125" s="470">
        <f t="shared" ca="1" si="165"/>
        <v>0</v>
      </c>
      <c r="DZ125" s="470">
        <f t="shared" ca="1" si="165"/>
        <v>0</v>
      </c>
      <c r="EA125" s="470">
        <f t="shared" ca="1" si="165"/>
        <v>0</v>
      </c>
      <c r="EB125" s="470">
        <f t="shared" ca="1" si="165"/>
        <v>0</v>
      </c>
      <c r="EC125" s="470">
        <f t="shared" ca="1" si="165"/>
        <v>0</v>
      </c>
      <c r="ED125" s="470">
        <f t="shared" ca="1" si="165"/>
        <v>0</v>
      </c>
      <c r="EE125" s="470">
        <f t="shared" ca="1" si="166"/>
        <v>0</v>
      </c>
      <c r="EF125" s="470">
        <f t="shared" ca="1" si="166"/>
        <v>0</v>
      </c>
      <c r="EG125" s="470">
        <f t="shared" ca="1" si="166"/>
        <v>0</v>
      </c>
      <c r="EH125" s="470">
        <f t="shared" ca="1" si="166"/>
        <v>0</v>
      </c>
      <c r="EI125" s="470">
        <f t="shared" ca="1" si="166"/>
        <v>0</v>
      </c>
      <c r="EJ125" s="470">
        <f t="shared" ca="1" si="166"/>
        <v>0</v>
      </c>
      <c r="EK125" s="470">
        <f t="shared" ca="1" si="166"/>
        <v>0</v>
      </c>
      <c r="EL125" s="470">
        <f t="shared" ca="1" si="166"/>
        <v>0</v>
      </c>
      <c r="EM125" s="470">
        <f t="shared" ca="1" si="166"/>
        <v>0</v>
      </c>
      <c r="EN125" s="470">
        <f t="shared" ca="1" si="166"/>
        <v>0</v>
      </c>
      <c r="EO125" s="470">
        <f t="shared" ca="1" si="166"/>
        <v>0</v>
      </c>
      <c r="EP125" s="470">
        <f t="shared" ca="1" si="166"/>
        <v>0</v>
      </c>
      <c r="EQ125" s="470">
        <f t="shared" ca="1" si="166"/>
        <v>0</v>
      </c>
      <c r="ER125" s="470">
        <f t="shared" ca="1" si="166"/>
        <v>0</v>
      </c>
      <c r="ES125" s="470">
        <f t="shared" ca="1" si="166"/>
        <v>0</v>
      </c>
    </row>
    <row r="126" spans="1:256" outlineLevel="1">
      <c r="B126" s="325" t="s">
        <v>591</v>
      </c>
      <c r="D126" s="472">
        <f t="shared" ca="1" si="167"/>
        <v>57345</v>
      </c>
      <c r="E126" s="470">
        <f t="shared" ca="1" si="153"/>
        <v>0</v>
      </c>
      <c r="F126" s="470">
        <f t="shared" ca="1" si="153"/>
        <v>0</v>
      </c>
      <c r="G126" s="470">
        <f t="shared" ca="1" si="153"/>
        <v>0</v>
      </c>
      <c r="H126" s="470">
        <f t="shared" ca="1" si="153"/>
        <v>0</v>
      </c>
      <c r="I126" s="470">
        <f t="shared" ca="1" si="153"/>
        <v>0</v>
      </c>
      <c r="J126" s="470">
        <f t="shared" ca="1" si="153"/>
        <v>0</v>
      </c>
      <c r="K126" s="470">
        <f t="shared" ca="1" si="153"/>
        <v>0</v>
      </c>
      <c r="L126" s="470">
        <f t="shared" ca="1" si="153"/>
        <v>0</v>
      </c>
      <c r="M126" s="470">
        <f t="shared" ca="1" si="153"/>
        <v>0</v>
      </c>
      <c r="N126" s="470">
        <f t="shared" ca="1" si="153"/>
        <v>0</v>
      </c>
      <c r="O126" s="470">
        <f t="shared" ca="1" si="154"/>
        <v>0</v>
      </c>
      <c r="P126" s="470">
        <f t="shared" ca="1" si="154"/>
        <v>0</v>
      </c>
      <c r="Q126" s="470">
        <f t="shared" ca="1" si="154"/>
        <v>0</v>
      </c>
      <c r="R126" s="470">
        <f t="shared" ca="1" si="154"/>
        <v>0</v>
      </c>
      <c r="S126" s="470">
        <f t="shared" ca="1" si="154"/>
        <v>0</v>
      </c>
      <c r="T126" s="470">
        <f t="shared" ca="1" si="154"/>
        <v>0</v>
      </c>
      <c r="U126" s="470">
        <f t="shared" ca="1" si="154"/>
        <v>0</v>
      </c>
      <c r="V126" s="470">
        <f t="shared" ca="1" si="154"/>
        <v>0</v>
      </c>
      <c r="W126" s="470">
        <f t="shared" ca="1" si="154"/>
        <v>0</v>
      </c>
      <c r="X126" s="470">
        <f t="shared" ca="1" si="154"/>
        <v>0</v>
      </c>
      <c r="Y126" s="470">
        <f t="shared" ca="1" si="155"/>
        <v>0</v>
      </c>
      <c r="Z126" s="470">
        <f t="shared" ca="1" si="155"/>
        <v>0</v>
      </c>
      <c r="AA126" s="470">
        <f t="shared" ca="1" si="155"/>
        <v>0</v>
      </c>
      <c r="AB126" s="470">
        <f t="shared" ca="1" si="155"/>
        <v>0</v>
      </c>
      <c r="AC126" s="470">
        <f t="shared" ca="1" si="155"/>
        <v>0</v>
      </c>
      <c r="AD126" s="470">
        <f t="shared" ca="1" si="155"/>
        <v>0</v>
      </c>
      <c r="AE126" s="470">
        <f t="shared" ca="1" si="155"/>
        <v>0</v>
      </c>
      <c r="AF126" s="470">
        <f t="shared" ca="1" si="155"/>
        <v>0</v>
      </c>
      <c r="AG126" s="470">
        <f t="shared" ca="1" si="155"/>
        <v>0</v>
      </c>
      <c r="AH126" s="470">
        <f t="shared" ca="1" si="155"/>
        <v>0</v>
      </c>
      <c r="AI126" s="470">
        <f t="shared" ca="1" si="156"/>
        <v>0</v>
      </c>
      <c r="AJ126" s="470">
        <f t="shared" ca="1" si="156"/>
        <v>0</v>
      </c>
      <c r="AK126" s="470">
        <f t="shared" ca="1" si="156"/>
        <v>0</v>
      </c>
      <c r="AL126" s="470">
        <f t="shared" ca="1" si="156"/>
        <v>0</v>
      </c>
      <c r="AM126" s="470">
        <f t="shared" ca="1" si="156"/>
        <v>0</v>
      </c>
      <c r="AN126" s="470">
        <f t="shared" ca="1" si="156"/>
        <v>0</v>
      </c>
      <c r="AO126" s="470">
        <f t="shared" ca="1" si="156"/>
        <v>0</v>
      </c>
      <c r="AP126" s="470">
        <f t="shared" ca="1" si="156"/>
        <v>0</v>
      </c>
      <c r="AQ126" s="470">
        <f t="shared" ca="1" si="156"/>
        <v>0</v>
      </c>
      <c r="AR126" s="470">
        <f t="shared" ca="1" si="156"/>
        <v>0</v>
      </c>
      <c r="AS126" s="470">
        <f t="shared" ca="1" si="157"/>
        <v>0</v>
      </c>
      <c r="AT126" s="470">
        <f t="shared" ca="1" si="157"/>
        <v>0</v>
      </c>
      <c r="AU126" s="470">
        <f t="shared" ca="1" si="157"/>
        <v>0</v>
      </c>
      <c r="AV126" s="470">
        <f t="shared" ca="1" si="157"/>
        <v>0</v>
      </c>
      <c r="AW126" s="470">
        <f t="shared" ca="1" si="157"/>
        <v>0</v>
      </c>
      <c r="AX126" s="470">
        <f t="shared" ca="1" si="157"/>
        <v>0</v>
      </c>
      <c r="AY126" s="470">
        <f t="shared" ca="1" si="157"/>
        <v>0</v>
      </c>
      <c r="AZ126" s="470">
        <f t="shared" ca="1" si="157"/>
        <v>0</v>
      </c>
      <c r="BA126" s="470">
        <f t="shared" ca="1" si="157"/>
        <v>0</v>
      </c>
      <c r="BB126" s="470">
        <f t="shared" ca="1" si="157"/>
        <v>0</v>
      </c>
      <c r="BC126" s="470">
        <f t="shared" ca="1" si="158"/>
        <v>0</v>
      </c>
      <c r="BD126" s="470">
        <f t="shared" ca="1" si="158"/>
        <v>0</v>
      </c>
      <c r="BE126" s="470">
        <f t="shared" ca="1" si="158"/>
        <v>0</v>
      </c>
      <c r="BF126" s="470">
        <f t="shared" ca="1" si="158"/>
        <v>0</v>
      </c>
      <c r="BG126" s="470">
        <f t="shared" ca="1" si="158"/>
        <v>0</v>
      </c>
      <c r="BH126" s="470">
        <f t="shared" ca="1" si="158"/>
        <v>0</v>
      </c>
      <c r="BI126" s="470">
        <f t="shared" ca="1" si="158"/>
        <v>0</v>
      </c>
      <c r="BJ126" s="470">
        <f t="shared" ca="1" si="158"/>
        <v>0</v>
      </c>
      <c r="BK126" s="470">
        <f t="shared" ca="1" si="158"/>
        <v>0</v>
      </c>
      <c r="BL126" s="470">
        <f t="shared" ca="1" si="158"/>
        <v>0</v>
      </c>
      <c r="BM126" s="470">
        <f t="shared" ca="1" si="159"/>
        <v>0</v>
      </c>
      <c r="BN126" s="470">
        <f t="shared" ca="1" si="159"/>
        <v>0</v>
      </c>
      <c r="BO126" s="470">
        <f t="shared" ca="1" si="159"/>
        <v>0</v>
      </c>
      <c r="BP126" s="470">
        <f t="shared" ca="1" si="159"/>
        <v>0</v>
      </c>
      <c r="BQ126" s="470">
        <f t="shared" ca="1" si="159"/>
        <v>0</v>
      </c>
      <c r="BR126" s="470">
        <f t="shared" ca="1" si="159"/>
        <v>0</v>
      </c>
      <c r="BS126" s="470">
        <f t="shared" ca="1" si="159"/>
        <v>0</v>
      </c>
      <c r="BT126" s="470">
        <f t="shared" ca="1" si="159"/>
        <v>0</v>
      </c>
      <c r="BU126" s="470">
        <f t="shared" ca="1" si="159"/>
        <v>0</v>
      </c>
      <c r="BV126" s="470">
        <f t="shared" ca="1" si="159"/>
        <v>0</v>
      </c>
      <c r="BW126" s="470">
        <f t="shared" ca="1" si="160"/>
        <v>0</v>
      </c>
      <c r="BX126" s="470">
        <f t="shared" ca="1" si="160"/>
        <v>0</v>
      </c>
      <c r="BY126" s="470">
        <f t="shared" ca="1" si="160"/>
        <v>0</v>
      </c>
      <c r="BZ126" s="470">
        <f t="shared" ca="1" si="160"/>
        <v>0</v>
      </c>
      <c r="CA126" s="470">
        <f t="shared" ca="1" si="160"/>
        <v>0</v>
      </c>
      <c r="CB126" s="470">
        <f t="shared" ca="1" si="160"/>
        <v>0</v>
      </c>
      <c r="CC126" s="470">
        <f t="shared" ca="1" si="160"/>
        <v>0</v>
      </c>
      <c r="CD126" s="470">
        <f t="shared" ca="1" si="160"/>
        <v>0</v>
      </c>
      <c r="CE126" s="470">
        <f t="shared" ca="1" si="160"/>
        <v>0</v>
      </c>
      <c r="CF126" s="470">
        <f t="shared" ca="1" si="160"/>
        <v>0</v>
      </c>
      <c r="CG126" s="470">
        <f t="shared" ca="1" si="161"/>
        <v>0</v>
      </c>
      <c r="CH126" s="470">
        <f t="shared" ca="1" si="161"/>
        <v>0</v>
      </c>
      <c r="CI126" s="470">
        <f t="shared" ca="1" si="161"/>
        <v>0</v>
      </c>
      <c r="CJ126" s="470">
        <f t="shared" ca="1" si="161"/>
        <v>0</v>
      </c>
      <c r="CK126" s="470">
        <f t="shared" ca="1" si="161"/>
        <v>0</v>
      </c>
      <c r="CL126" s="470">
        <f t="shared" ca="1" si="161"/>
        <v>0</v>
      </c>
      <c r="CM126" s="470">
        <f t="shared" ca="1" si="161"/>
        <v>0</v>
      </c>
      <c r="CN126" s="470">
        <f t="shared" ca="1" si="161"/>
        <v>0</v>
      </c>
      <c r="CO126" s="470">
        <f t="shared" ca="1" si="161"/>
        <v>0</v>
      </c>
      <c r="CP126" s="470">
        <f t="shared" ca="1" si="161"/>
        <v>0</v>
      </c>
      <c r="CQ126" s="470">
        <f t="shared" ca="1" si="162"/>
        <v>0</v>
      </c>
      <c r="CR126" s="470">
        <f t="shared" ca="1" si="162"/>
        <v>0</v>
      </c>
      <c r="CS126" s="470">
        <f t="shared" ca="1" si="162"/>
        <v>0</v>
      </c>
      <c r="CT126" s="470">
        <f t="shared" ca="1" si="162"/>
        <v>0</v>
      </c>
      <c r="CU126" s="470">
        <f t="shared" ca="1" si="162"/>
        <v>0</v>
      </c>
      <c r="CV126" s="470">
        <f t="shared" ca="1" si="162"/>
        <v>0</v>
      </c>
      <c r="CW126" s="470">
        <f t="shared" ca="1" si="162"/>
        <v>0</v>
      </c>
      <c r="CX126" s="470">
        <f t="shared" ca="1" si="162"/>
        <v>0</v>
      </c>
      <c r="CY126" s="470">
        <f t="shared" ca="1" si="162"/>
        <v>0</v>
      </c>
      <c r="CZ126" s="470">
        <f t="shared" ca="1" si="162"/>
        <v>0</v>
      </c>
      <c r="DA126" s="470">
        <f t="shared" ca="1" si="163"/>
        <v>0</v>
      </c>
      <c r="DB126" s="470">
        <f t="shared" ca="1" si="163"/>
        <v>0</v>
      </c>
      <c r="DC126" s="470">
        <f t="shared" ca="1" si="163"/>
        <v>0</v>
      </c>
      <c r="DD126" s="470">
        <f t="shared" ca="1" si="163"/>
        <v>0</v>
      </c>
      <c r="DE126" s="470">
        <f t="shared" ca="1" si="163"/>
        <v>0</v>
      </c>
      <c r="DF126" s="470">
        <f t="shared" ca="1" si="163"/>
        <v>0</v>
      </c>
      <c r="DG126" s="470">
        <f t="shared" ca="1" si="163"/>
        <v>0</v>
      </c>
      <c r="DH126" s="470">
        <f t="shared" ca="1" si="163"/>
        <v>0</v>
      </c>
      <c r="DI126" s="470">
        <f t="shared" ca="1" si="163"/>
        <v>0</v>
      </c>
      <c r="DJ126" s="470">
        <f t="shared" ca="1" si="163"/>
        <v>0</v>
      </c>
      <c r="DK126" s="470">
        <f t="shared" ca="1" si="164"/>
        <v>0</v>
      </c>
      <c r="DL126" s="470">
        <f t="shared" ca="1" si="164"/>
        <v>0</v>
      </c>
      <c r="DM126" s="470">
        <f t="shared" ca="1" si="164"/>
        <v>0</v>
      </c>
      <c r="DN126" s="470">
        <f t="shared" ca="1" si="164"/>
        <v>0</v>
      </c>
      <c r="DO126" s="470">
        <f t="shared" ca="1" si="164"/>
        <v>0</v>
      </c>
      <c r="DP126" s="470">
        <f t="shared" ca="1" si="164"/>
        <v>0</v>
      </c>
      <c r="DQ126" s="470">
        <f t="shared" ca="1" si="164"/>
        <v>0</v>
      </c>
      <c r="DR126" s="470">
        <f t="shared" ca="1" si="164"/>
        <v>0</v>
      </c>
      <c r="DS126" s="470">
        <f t="shared" ca="1" si="164"/>
        <v>0</v>
      </c>
      <c r="DT126" s="470">
        <f t="shared" ca="1" si="164"/>
        <v>0</v>
      </c>
      <c r="DU126" s="470">
        <f t="shared" ca="1" si="165"/>
        <v>0</v>
      </c>
      <c r="DV126" s="470">
        <f t="shared" ca="1" si="165"/>
        <v>0</v>
      </c>
      <c r="DW126" s="470">
        <f t="shared" ca="1" si="165"/>
        <v>0</v>
      </c>
      <c r="DX126" s="470">
        <f t="shared" ca="1" si="165"/>
        <v>0</v>
      </c>
      <c r="DY126" s="470">
        <f t="shared" ca="1" si="165"/>
        <v>0</v>
      </c>
      <c r="DZ126" s="470">
        <f t="shared" ca="1" si="165"/>
        <v>0</v>
      </c>
      <c r="EA126" s="470">
        <f t="shared" ca="1" si="165"/>
        <v>0</v>
      </c>
      <c r="EB126" s="470">
        <f t="shared" ca="1" si="165"/>
        <v>0</v>
      </c>
      <c r="EC126" s="470">
        <f t="shared" ca="1" si="165"/>
        <v>0</v>
      </c>
      <c r="ED126" s="470">
        <f t="shared" ca="1" si="165"/>
        <v>0</v>
      </c>
      <c r="EE126" s="470">
        <f t="shared" ca="1" si="166"/>
        <v>0</v>
      </c>
      <c r="EF126" s="470">
        <f t="shared" ca="1" si="166"/>
        <v>0</v>
      </c>
      <c r="EG126" s="470">
        <f t="shared" ca="1" si="166"/>
        <v>0</v>
      </c>
      <c r="EH126" s="470">
        <f t="shared" ca="1" si="166"/>
        <v>0</v>
      </c>
      <c r="EI126" s="470">
        <f t="shared" ca="1" si="166"/>
        <v>0</v>
      </c>
      <c r="EJ126" s="470">
        <f t="shared" ca="1" si="166"/>
        <v>0</v>
      </c>
      <c r="EK126" s="470">
        <f t="shared" ca="1" si="166"/>
        <v>0</v>
      </c>
      <c r="EL126" s="470">
        <f t="shared" ca="1" si="166"/>
        <v>0</v>
      </c>
      <c r="EM126" s="470">
        <f t="shared" ca="1" si="166"/>
        <v>0</v>
      </c>
      <c r="EN126" s="470">
        <f t="shared" ca="1" si="166"/>
        <v>0</v>
      </c>
      <c r="EO126" s="470">
        <f t="shared" ca="1" si="166"/>
        <v>0</v>
      </c>
      <c r="EP126" s="470">
        <f t="shared" ca="1" si="166"/>
        <v>0</v>
      </c>
      <c r="EQ126" s="470">
        <f t="shared" ca="1" si="166"/>
        <v>0</v>
      </c>
      <c r="ER126" s="470">
        <f t="shared" ca="1" si="166"/>
        <v>0</v>
      </c>
      <c r="ES126" s="470">
        <f t="shared" ca="1" si="166"/>
        <v>0</v>
      </c>
    </row>
    <row r="127" spans="1:256" outlineLevel="1">
      <c r="B127" s="325" t="s">
        <v>592</v>
      </c>
      <c r="D127" s="472">
        <f t="shared" ca="1" si="167"/>
        <v>59261</v>
      </c>
      <c r="E127" s="470">
        <f t="shared" ca="1" si="153"/>
        <v>0</v>
      </c>
      <c r="F127" s="470">
        <f t="shared" ca="1" si="153"/>
        <v>0</v>
      </c>
      <c r="G127" s="470">
        <f t="shared" ca="1" si="153"/>
        <v>0</v>
      </c>
      <c r="H127" s="470">
        <f t="shared" ca="1" si="153"/>
        <v>0</v>
      </c>
      <c r="I127" s="470">
        <f t="shared" ca="1" si="153"/>
        <v>0</v>
      </c>
      <c r="J127" s="470">
        <f t="shared" ca="1" si="153"/>
        <v>0</v>
      </c>
      <c r="K127" s="470">
        <f t="shared" ca="1" si="153"/>
        <v>0</v>
      </c>
      <c r="L127" s="470">
        <f t="shared" ca="1" si="153"/>
        <v>0</v>
      </c>
      <c r="M127" s="470">
        <f t="shared" ca="1" si="153"/>
        <v>0</v>
      </c>
      <c r="N127" s="470">
        <f t="shared" ca="1" si="153"/>
        <v>0</v>
      </c>
      <c r="O127" s="470">
        <f t="shared" ca="1" si="154"/>
        <v>0</v>
      </c>
      <c r="P127" s="470">
        <f t="shared" ca="1" si="154"/>
        <v>0</v>
      </c>
      <c r="Q127" s="470">
        <f t="shared" ca="1" si="154"/>
        <v>0</v>
      </c>
      <c r="R127" s="470">
        <f t="shared" ca="1" si="154"/>
        <v>0</v>
      </c>
      <c r="S127" s="470">
        <f t="shared" ca="1" si="154"/>
        <v>0</v>
      </c>
      <c r="T127" s="470">
        <f t="shared" ca="1" si="154"/>
        <v>0</v>
      </c>
      <c r="U127" s="470">
        <f t="shared" ca="1" si="154"/>
        <v>0</v>
      </c>
      <c r="V127" s="470">
        <f t="shared" ca="1" si="154"/>
        <v>0</v>
      </c>
      <c r="W127" s="470">
        <f t="shared" ca="1" si="154"/>
        <v>0</v>
      </c>
      <c r="X127" s="470">
        <f t="shared" ca="1" si="154"/>
        <v>0</v>
      </c>
      <c r="Y127" s="470">
        <f t="shared" ca="1" si="155"/>
        <v>0</v>
      </c>
      <c r="Z127" s="470">
        <f t="shared" ca="1" si="155"/>
        <v>0</v>
      </c>
      <c r="AA127" s="470">
        <f t="shared" ca="1" si="155"/>
        <v>0</v>
      </c>
      <c r="AB127" s="470">
        <f t="shared" ca="1" si="155"/>
        <v>0</v>
      </c>
      <c r="AC127" s="470">
        <f t="shared" ca="1" si="155"/>
        <v>0</v>
      </c>
      <c r="AD127" s="470">
        <f t="shared" ca="1" si="155"/>
        <v>0</v>
      </c>
      <c r="AE127" s="470">
        <f t="shared" ca="1" si="155"/>
        <v>0</v>
      </c>
      <c r="AF127" s="470">
        <f t="shared" ca="1" si="155"/>
        <v>0</v>
      </c>
      <c r="AG127" s="470">
        <f t="shared" ca="1" si="155"/>
        <v>0</v>
      </c>
      <c r="AH127" s="470">
        <f t="shared" ca="1" si="155"/>
        <v>0</v>
      </c>
      <c r="AI127" s="470">
        <f t="shared" ca="1" si="156"/>
        <v>0</v>
      </c>
      <c r="AJ127" s="470">
        <f t="shared" ca="1" si="156"/>
        <v>0</v>
      </c>
      <c r="AK127" s="470">
        <f t="shared" ca="1" si="156"/>
        <v>0</v>
      </c>
      <c r="AL127" s="470">
        <f t="shared" ca="1" si="156"/>
        <v>0</v>
      </c>
      <c r="AM127" s="470">
        <f t="shared" ca="1" si="156"/>
        <v>0</v>
      </c>
      <c r="AN127" s="470">
        <f t="shared" ca="1" si="156"/>
        <v>0</v>
      </c>
      <c r="AO127" s="470">
        <f t="shared" ca="1" si="156"/>
        <v>0</v>
      </c>
      <c r="AP127" s="470">
        <f t="shared" ca="1" si="156"/>
        <v>0</v>
      </c>
      <c r="AQ127" s="470">
        <f t="shared" ca="1" si="156"/>
        <v>0</v>
      </c>
      <c r="AR127" s="470">
        <f t="shared" ca="1" si="156"/>
        <v>0</v>
      </c>
      <c r="AS127" s="470">
        <f t="shared" ca="1" si="157"/>
        <v>0</v>
      </c>
      <c r="AT127" s="470">
        <f t="shared" ca="1" si="157"/>
        <v>0</v>
      </c>
      <c r="AU127" s="470">
        <f t="shared" ca="1" si="157"/>
        <v>0</v>
      </c>
      <c r="AV127" s="470">
        <f t="shared" ca="1" si="157"/>
        <v>0</v>
      </c>
      <c r="AW127" s="470">
        <f t="shared" ca="1" si="157"/>
        <v>0</v>
      </c>
      <c r="AX127" s="470">
        <f t="shared" ca="1" si="157"/>
        <v>0</v>
      </c>
      <c r="AY127" s="470">
        <f t="shared" ca="1" si="157"/>
        <v>0</v>
      </c>
      <c r="AZ127" s="470">
        <f t="shared" ca="1" si="157"/>
        <v>0</v>
      </c>
      <c r="BA127" s="470">
        <f t="shared" ca="1" si="157"/>
        <v>0</v>
      </c>
      <c r="BB127" s="470">
        <f t="shared" ca="1" si="157"/>
        <v>0</v>
      </c>
      <c r="BC127" s="470">
        <f t="shared" ca="1" si="158"/>
        <v>0</v>
      </c>
      <c r="BD127" s="470">
        <f t="shared" ca="1" si="158"/>
        <v>0</v>
      </c>
      <c r="BE127" s="470">
        <f t="shared" ca="1" si="158"/>
        <v>0</v>
      </c>
      <c r="BF127" s="470">
        <f t="shared" ca="1" si="158"/>
        <v>0</v>
      </c>
      <c r="BG127" s="470">
        <f t="shared" ca="1" si="158"/>
        <v>0</v>
      </c>
      <c r="BH127" s="470">
        <f t="shared" ca="1" si="158"/>
        <v>0</v>
      </c>
      <c r="BI127" s="470">
        <f t="shared" ca="1" si="158"/>
        <v>0</v>
      </c>
      <c r="BJ127" s="470">
        <f t="shared" ca="1" si="158"/>
        <v>0</v>
      </c>
      <c r="BK127" s="470">
        <f t="shared" ca="1" si="158"/>
        <v>0</v>
      </c>
      <c r="BL127" s="470">
        <f t="shared" ca="1" si="158"/>
        <v>0</v>
      </c>
      <c r="BM127" s="470">
        <f t="shared" ca="1" si="159"/>
        <v>0</v>
      </c>
      <c r="BN127" s="470">
        <f t="shared" ca="1" si="159"/>
        <v>0</v>
      </c>
      <c r="BO127" s="470">
        <f t="shared" ca="1" si="159"/>
        <v>0</v>
      </c>
      <c r="BP127" s="470">
        <f t="shared" ca="1" si="159"/>
        <v>0</v>
      </c>
      <c r="BQ127" s="470">
        <f t="shared" ca="1" si="159"/>
        <v>0</v>
      </c>
      <c r="BR127" s="470">
        <f t="shared" ca="1" si="159"/>
        <v>0</v>
      </c>
      <c r="BS127" s="470">
        <f t="shared" ca="1" si="159"/>
        <v>0</v>
      </c>
      <c r="BT127" s="470">
        <f t="shared" ca="1" si="159"/>
        <v>0</v>
      </c>
      <c r="BU127" s="470">
        <f t="shared" ca="1" si="159"/>
        <v>0</v>
      </c>
      <c r="BV127" s="470">
        <f t="shared" ca="1" si="159"/>
        <v>0</v>
      </c>
      <c r="BW127" s="470">
        <f t="shared" ca="1" si="160"/>
        <v>0</v>
      </c>
      <c r="BX127" s="470">
        <f t="shared" ca="1" si="160"/>
        <v>0</v>
      </c>
      <c r="BY127" s="470">
        <f t="shared" ca="1" si="160"/>
        <v>0</v>
      </c>
      <c r="BZ127" s="470">
        <f t="shared" ca="1" si="160"/>
        <v>0</v>
      </c>
      <c r="CA127" s="470">
        <f t="shared" ca="1" si="160"/>
        <v>0</v>
      </c>
      <c r="CB127" s="470">
        <f t="shared" ca="1" si="160"/>
        <v>0</v>
      </c>
      <c r="CC127" s="470">
        <f t="shared" ca="1" si="160"/>
        <v>0</v>
      </c>
      <c r="CD127" s="470">
        <f t="shared" ca="1" si="160"/>
        <v>0</v>
      </c>
      <c r="CE127" s="470">
        <f t="shared" ca="1" si="160"/>
        <v>0</v>
      </c>
      <c r="CF127" s="470">
        <f t="shared" ca="1" si="160"/>
        <v>0</v>
      </c>
      <c r="CG127" s="470">
        <f t="shared" ca="1" si="161"/>
        <v>0</v>
      </c>
      <c r="CH127" s="470">
        <f t="shared" ca="1" si="161"/>
        <v>0</v>
      </c>
      <c r="CI127" s="470">
        <f t="shared" ca="1" si="161"/>
        <v>0</v>
      </c>
      <c r="CJ127" s="470">
        <f t="shared" ca="1" si="161"/>
        <v>0</v>
      </c>
      <c r="CK127" s="470">
        <f t="shared" ca="1" si="161"/>
        <v>0</v>
      </c>
      <c r="CL127" s="470">
        <f t="shared" ca="1" si="161"/>
        <v>0</v>
      </c>
      <c r="CM127" s="470">
        <f t="shared" ca="1" si="161"/>
        <v>0</v>
      </c>
      <c r="CN127" s="470">
        <f t="shared" ca="1" si="161"/>
        <v>0</v>
      </c>
      <c r="CO127" s="470">
        <f t="shared" ca="1" si="161"/>
        <v>0</v>
      </c>
      <c r="CP127" s="470">
        <f t="shared" ca="1" si="161"/>
        <v>0</v>
      </c>
      <c r="CQ127" s="470">
        <f t="shared" ca="1" si="162"/>
        <v>0</v>
      </c>
      <c r="CR127" s="470">
        <f t="shared" ca="1" si="162"/>
        <v>0</v>
      </c>
      <c r="CS127" s="470">
        <f t="shared" ca="1" si="162"/>
        <v>0</v>
      </c>
      <c r="CT127" s="470">
        <f t="shared" ca="1" si="162"/>
        <v>0</v>
      </c>
      <c r="CU127" s="470">
        <f t="shared" ca="1" si="162"/>
        <v>0</v>
      </c>
      <c r="CV127" s="470">
        <f t="shared" ca="1" si="162"/>
        <v>0</v>
      </c>
      <c r="CW127" s="470">
        <f t="shared" ca="1" si="162"/>
        <v>0</v>
      </c>
      <c r="CX127" s="470">
        <f t="shared" ca="1" si="162"/>
        <v>0</v>
      </c>
      <c r="CY127" s="470">
        <f t="shared" ca="1" si="162"/>
        <v>0</v>
      </c>
      <c r="CZ127" s="470">
        <f t="shared" ca="1" si="162"/>
        <v>0</v>
      </c>
      <c r="DA127" s="470">
        <f t="shared" ca="1" si="163"/>
        <v>0</v>
      </c>
      <c r="DB127" s="470">
        <f t="shared" ca="1" si="163"/>
        <v>0</v>
      </c>
      <c r="DC127" s="470">
        <f t="shared" ca="1" si="163"/>
        <v>0</v>
      </c>
      <c r="DD127" s="470">
        <f t="shared" ca="1" si="163"/>
        <v>0</v>
      </c>
      <c r="DE127" s="470">
        <f t="shared" ca="1" si="163"/>
        <v>0</v>
      </c>
      <c r="DF127" s="470">
        <f t="shared" ca="1" si="163"/>
        <v>0</v>
      </c>
      <c r="DG127" s="470">
        <f t="shared" ca="1" si="163"/>
        <v>0</v>
      </c>
      <c r="DH127" s="470">
        <f t="shared" ca="1" si="163"/>
        <v>0</v>
      </c>
      <c r="DI127" s="470">
        <f t="shared" ca="1" si="163"/>
        <v>0</v>
      </c>
      <c r="DJ127" s="470">
        <f t="shared" ca="1" si="163"/>
        <v>0</v>
      </c>
      <c r="DK127" s="470">
        <f t="shared" ca="1" si="164"/>
        <v>0</v>
      </c>
      <c r="DL127" s="470">
        <f t="shared" ca="1" si="164"/>
        <v>0</v>
      </c>
      <c r="DM127" s="470">
        <f t="shared" ca="1" si="164"/>
        <v>0</v>
      </c>
      <c r="DN127" s="470">
        <f t="shared" ca="1" si="164"/>
        <v>0</v>
      </c>
      <c r="DO127" s="470">
        <f t="shared" ca="1" si="164"/>
        <v>0</v>
      </c>
      <c r="DP127" s="470">
        <f t="shared" ca="1" si="164"/>
        <v>0</v>
      </c>
      <c r="DQ127" s="470">
        <f t="shared" ca="1" si="164"/>
        <v>0</v>
      </c>
      <c r="DR127" s="470">
        <f t="shared" ca="1" si="164"/>
        <v>0</v>
      </c>
      <c r="DS127" s="470">
        <f t="shared" ca="1" si="164"/>
        <v>0</v>
      </c>
      <c r="DT127" s="470">
        <f t="shared" ca="1" si="164"/>
        <v>0</v>
      </c>
      <c r="DU127" s="470">
        <f t="shared" ca="1" si="165"/>
        <v>0</v>
      </c>
      <c r="DV127" s="470">
        <f t="shared" ca="1" si="165"/>
        <v>0</v>
      </c>
      <c r="DW127" s="470">
        <f t="shared" ca="1" si="165"/>
        <v>0</v>
      </c>
      <c r="DX127" s="470">
        <f t="shared" ca="1" si="165"/>
        <v>0</v>
      </c>
      <c r="DY127" s="470">
        <f t="shared" ca="1" si="165"/>
        <v>0</v>
      </c>
      <c r="DZ127" s="470">
        <f t="shared" ca="1" si="165"/>
        <v>0</v>
      </c>
      <c r="EA127" s="470">
        <f t="shared" ca="1" si="165"/>
        <v>0</v>
      </c>
      <c r="EB127" s="470">
        <f t="shared" ca="1" si="165"/>
        <v>0</v>
      </c>
      <c r="EC127" s="470">
        <f t="shared" ca="1" si="165"/>
        <v>0</v>
      </c>
      <c r="ED127" s="470">
        <f t="shared" ca="1" si="165"/>
        <v>0</v>
      </c>
      <c r="EE127" s="470">
        <f t="shared" ca="1" si="166"/>
        <v>0</v>
      </c>
      <c r="EF127" s="470">
        <f t="shared" ca="1" si="166"/>
        <v>0</v>
      </c>
      <c r="EG127" s="470">
        <f t="shared" ca="1" si="166"/>
        <v>0</v>
      </c>
      <c r="EH127" s="470">
        <f t="shared" ca="1" si="166"/>
        <v>0</v>
      </c>
      <c r="EI127" s="470">
        <f t="shared" ca="1" si="166"/>
        <v>0</v>
      </c>
      <c r="EJ127" s="470">
        <f t="shared" ca="1" si="166"/>
        <v>0</v>
      </c>
      <c r="EK127" s="470">
        <f t="shared" ca="1" si="166"/>
        <v>0</v>
      </c>
      <c r="EL127" s="470">
        <f t="shared" ca="1" si="166"/>
        <v>0</v>
      </c>
      <c r="EM127" s="470">
        <f t="shared" ca="1" si="166"/>
        <v>0</v>
      </c>
      <c r="EN127" s="470">
        <f t="shared" ca="1" si="166"/>
        <v>0</v>
      </c>
      <c r="EO127" s="470">
        <f t="shared" ca="1" si="166"/>
        <v>0</v>
      </c>
      <c r="EP127" s="470">
        <f t="shared" ca="1" si="166"/>
        <v>0</v>
      </c>
      <c r="EQ127" s="470">
        <f t="shared" ca="1" si="166"/>
        <v>0</v>
      </c>
      <c r="ER127" s="470">
        <f t="shared" ca="1" si="166"/>
        <v>0</v>
      </c>
      <c r="ES127" s="470">
        <f t="shared" ca="1" si="166"/>
        <v>0</v>
      </c>
    </row>
    <row r="128" spans="1:256" outlineLevel="1">
      <c r="B128" s="325" t="s">
        <v>593</v>
      </c>
      <c r="D128" s="472">
        <f t="shared" ca="1" si="167"/>
        <v>61178</v>
      </c>
      <c r="E128" s="470">
        <f t="shared" ca="1" si="153"/>
        <v>0</v>
      </c>
      <c r="F128" s="470">
        <f t="shared" ca="1" si="153"/>
        <v>0</v>
      </c>
      <c r="G128" s="470">
        <f t="shared" ca="1" si="153"/>
        <v>0</v>
      </c>
      <c r="H128" s="470">
        <f t="shared" ca="1" si="153"/>
        <v>0</v>
      </c>
      <c r="I128" s="470">
        <f t="shared" ca="1" si="153"/>
        <v>0</v>
      </c>
      <c r="J128" s="470">
        <f t="shared" ca="1" si="153"/>
        <v>0</v>
      </c>
      <c r="K128" s="470">
        <f t="shared" ca="1" si="153"/>
        <v>0</v>
      </c>
      <c r="L128" s="470">
        <f t="shared" ca="1" si="153"/>
        <v>0</v>
      </c>
      <c r="M128" s="470">
        <f t="shared" ca="1" si="153"/>
        <v>0</v>
      </c>
      <c r="N128" s="470">
        <f t="shared" ca="1" si="153"/>
        <v>0</v>
      </c>
      <c r="O128" s="470">
        <f t="shared" ca="1" si="154"/>
        <v>0</v>
      </c>
      <c r="P128" s="470">
        <f t="shared" ca="1" si="154"/>
        <v>0</v>
      </c>
      <c r="Q128" s="470">
        <f t="shared" ca="1" si="154"/>
        <v>0</v>
      </c>
      <c r="R128" s="470">
        <f t="shared" ca="1" si="154"/>
        <v>0</v>
      </c>
      <c r="S128" s="470">
        <f t="shared" ca="1" si="154"/>
        <v>0</v>
      </c>
      <c r="T128" s="470">
        <f t="shared" ca="1" si="154"/>
        <v>0</v>
      </c>
      <c r="U128" s="470">
        <f t="shared" ca="1" si="154"/>
        <v>0</v>
      </c>
      <c r="V128" s="470">
        <f t="shared" ca="1" si="154"/>
        <v>0</v>
      </c>
      <c r="W128" s="470">
        <f t="shared" ca="1" si="154"/>
        <v>0</v>
      </c>
      <c r="X128" s="470">
        <f t="shared" ca="1" si="154"/>
        <v>0</v>
      </c>
      <c r="Y128" s="470">
        <f t="shared" ca="1" si="155"/>
        <v>0</v>
      </c>
      <c r="Z128" s="470">
        <f t="shared" ca="1" si="155"/>
        <v>0</v>
      </c>
      <c r="AA128" s="470">
        <f t="shared" ca="1" si="155"/>
        <v>0</v>
      </c>
      <c r="AB128" s="470">
        <f t="shared" ca="1" si="155"/>
        <v>0</v>
      </c>
      <c r="AC128" s="470">
        <f t="shared" ca="1" si="155"/>
        <v>0</v>
      </c>
      <c r="AD128" s="470">
        <f t="shared" ca="1" si="155"/>
        <v>0</v>
      </c>
      <c r="AE128" s="470">
        <f t="shared" ca="1" si="155"/>
        <v>0</v>
      </c>
      <c r="AF128" s="470">
        <f t="shared" ca="1" si="155"/>
        <v>0</v>
      </c>
      <c r="AG128" s="470">
        <f t="shared" ca="1" si="155"/>
        <v>0</v>
      </c>
      <c r="AH128" s="470">
        <f t="shared" ca="1" si="155"/>
        <v>0</v>
      </c>
      <c r="AI128" s="470">
        <f t="shared" ca="1" si="156"/>
        <v>0</v>
      </c>
      <c r="AJ128" s="470">
        <f t="shared" ca="1" si="156"/>
        <v>0</v>
      </c>
      <c r="AK128" s="470">
        <f t="shared" ca="1" si="156"/>
        <v>0</v>
      </c>
      <c r="AL128" s="470">
        <f t="shared" ca="1" si="156"/>
        <v>0</v>
      </c>
      <c r="AM128" s="470">
        <f t="shared" ca="1" si="156"/>
        <v>0</v>
      </c>
      <c r="AN128" s="470">
        <f t="shared" ca="1" si="156"/>
        <v>0</v>
      </c>
      <c r="AO128" s="470">
        <f t="shared" ca="1" si="156"/>
        <v>0</v>
      </c>
      <c r="AP128" s="470">
        <f t="shared" ca="1" si="156"/>
        <v>0</v>
      </c>
      <c r="AQ128" s="470">
        <f t="shared" ca="1" si="156"/>
        <v>0</v>
      </c>
      <c r="AR128" s="470">
        <f t="shared" ca="1" si="156"/>
        <v>0</v>
      </c>
      <c r="AS128" s="470">
        <f t="shared" ca="1" si="157"/>
        <v>0</v>
      </c>
      <c r="AT128" s="470">
        <f t="shared" ca="1" si="157"/>
        <v>0</v>
      </c>
      <c r="AU128" s="470">
        <f t="shared" ca="1" si="157"/>
        <v>0</v>
      </c>
      <c r="AV128" s="470">
        <f t="shared" ca="1" si="157"/>
        <v>0</v>
      </c>
      <c r="AW128" s="470">
        <f t="shared" ca="1" si="157"/>
        <v>0</v>
      </c>
      <c r="AX128" s="470">
        <f t="shared" ca="1" si="157"/>
        <v>0</v>
      </c>
      <c r="AY128" s="470">
        <f t="shared" ca="1" si="157"/>
        <v>0</v>
      </c>
      <c r="AZ128" s="470">
        <f t="shared" ca="1" si="157"/>
        <v>0</v>
      </c>
      <c r="BA128" s="470">
        <f t="shared" ca="1" si="157"/>
        <v>0</v>
      </c>
      <c r="BB128" s="470">
        <f t="shared" ca="1" si="157"/>
        <v>0</v>
      </c>
      <c r="BC128" s="470">
        <f t="shared" ca="1" si="158"/>
        <v>0</v>
      </c>
      <c r="BD128" s="470">
        <f t="shared" ca="1" si="158"/>
        <v>0</v>
      </c>
      <c r="BE128" s="470">
        <f t="shared" ca="1" si="158"/>
        <v>0</v>
      </c>
      <c r="BF128" s="470">
        <f t="shared" ca="1" si="158"/>
        <v>0</v>
      </c>
      <c r="BG128" s="470">
        <f t="shared" ca="1" si="158"/>
        <v>0</v>
      </c>
      <c r="BH128" s="470">
        <f t="shared" ca="1" si="158"/>
        <v>0</v>
      </c>
      <c r="BI128" s="470">
        <f t="shared" ca="1" si="158"/>
        <v>0</v>
      </c>
      <c r="BJ128" s="470">
        <f t="shared" ca="1" si="158"/>
        <v>0</v>
      </c>
      <c r="BK128" s="470">
        <f t="shared" ca="1" si="158"/>
        <v>0</v>
      </c>
      <c r="BL128" s="470">
        <f t="shared" ca="1" si="158"/>
        <v>0</v>
      </c>
      <c r="BM128" s="470">
        <f t="shared" ca="1" si="159"/>
        <v>0</v>
      </c>
      <c r="BN128" s="470">
        <f t="shared" ca="1" si="159"/>
        <v>0</v>
      </c>
      <c r="BO128" s="470">
        <f t="shared" ca="1" si="159"/>
        <v>0</v>
      </c>
      <c r="BP128" s="470">
        <f t="shared" ca="1" si="159"/>
        <v>0</v>
      </c>
      <c r="BQ128" s="470">
        <f t="shared" ca="1" si="159"/>
        <v>0</v>
      </c>
      <c r="BR128" s="470">
        <f t="shared" ca="1" si="159"/>
        <v>0</v>
      </c>
      <c r="BS128" s="470">
        <f t="shared" ca="1" si="159"/>
        <v>0</v>
      </c>
      <c r="BT128" s="470">
        <f t="shared" ca="1" si="159"/>
        <v>0</v>
      </c>
      <c r="BU128" s="470">
        <f t="shared" ca="1" si="159"/>
        <v>0</v>
      </c>
      <c r="BV128" s="470">
        <f t="shared" ca="1" si="159"/>
        <v>0</v>
      </c>
      <c r="BW128" s="470">
        <f t="shared" ca="1" si="160"/>
        <v>0</v>
      </c>
      <c r="BX128" s="470">
        <f t="shared" ca="1" si="160"/>
        <v>0</v>
      </c>
      <c r="BY128" s="470">
        <f t="shared" ca="1" si="160"/>
        <v>0</v>
      </c>
      <c r="BZ128" s="470">
        <f t="shared" ca="1" si="160"/>
        <v>0</v>
      </c>
      <c r="CA128" s="470">
        <f t="shared" ca="1" si="160"/>
        <v>0</v>
      </c>
      <c r="CB128" s="470">
        <f t="shared" ca="1" si="160"/>
        <v>0</v>
      </c>
      <c r="CC128" s="470">
        <f t="shared" ca="1" si="160"/>
        <v>0</v>
      </c>
      <c r="CD128" s="470">
        <f t="shared" ca="1" si="160"/>
        <v>0</v>
      </c>
      <c r="CE128" s="470">
        <f t="shared" ca="1" si="160"/>
        <v>0</v>
      </c>
      <c r="CF128" s="470">
        <f t="shared" ca="1" si="160"/>
        <v>0</v>
      </c>
      <c r="CG128" s="470">
        <f t="shared" ca="1" si="161"/>
        <v>0</v>
      </c>
      <c r="CH128" s="470">
        <f t="shared" ca="1" si="161"/>
        <v>0</v>
      </c>
      <c r="CI128" s="470">
        <f t="shared" ca="1" si="161"/>
        <v>0</v>
      </c>
      <c r="CJ128" s="470">
        <f t="shared" ca="1" si="161"/>
        <v>0</v>
      </c>
      <c r="CK128" s="470">
        <f t="shared" ca="1" si="161"/>
        <v>0</v>
      </c>
      <c r="CL128" s="470">
        <f t="shared" ca="1" si="161"/>
        <v>0</v>
      </c>
      <c r="CM128" s="470">
        <f t="shared" ca="1" si="161"/>
        <v>0</v>
      </c>
      <c r="CN128" s="470">
        <f t="shared" ca="1" si="161"/>
        <v>0</v>
      </c>
      <c r="CO128" s="470">
        <f t="shared" ca="1" si="161"/>
        <v>0</v>
      </c>
      <c r="CP128" s="470">
        <f t="shared" ca="1" si="161"/>
        <v>0</v>
      </c>
      <c r="CQ128" s="470">
        <f t="shared" ca="1" si="162"/>
        <v>0</v>
      </c>
      <c r="CR128" s="470">
        <f t="shared" ca="1" si="162"/>
        <v>0</v>
      </c>
      <c r="CS128" s="470">
        <f t="shared" ca="1" si="162"/>
        <v>0</v>
      </c>
      <c r="CT128" s="470">
        <f t="shared" ca="1" si="162"/>
        <v>0</v>
      </c>
      <c r="CU128" s="470">
        <f t="shared" ca="1" si="162"/>
        <v>0</v>
      </c>
      <c r="CV128" s="470">
        <f t="shared" ca="1" si="162"/>
        <v>0</v>
      </c>
      <c r="CW128" s="470">
        <f t="shared" ca="1" si="162"/>
        <v>0</v>
      </c>
      <c r="CX128" s="470">
        <f t="shared" ca="1" si="162"/>
        <v>0</v>
      </c>
      <c r="CY128" s="470">
        <f t="shared" ca="1" si="162"/>
        <v>0</v>
      </c>
      <c r="CZ128" s="470">
        <f t="shared" ca="1" si="162"/>
        <v>0</v>
      </c>
      <c r="DA128" s="470">
        <f t="shared" ca="1" si="163"/>
        <v>0</v>
      </c>
      <c r="DB128" s="470">
        <f t="shared" ca="1" si="163"/>
        <v>0</v>
      </c>
      <c r="DC128" s="470">
        <f t="shared" ca="1" si="163"/>
        <v>0</v>
      </c>
      <c r="DD128" s="470">
        <f t="shared" ca="1" si="163"/>
        <v>0</v>
      </c>
      <c r="DE128" s="470">
        <f t="shared" ca="1" si="163"/>
        <v>0</v>
      </c>
      <c r="DF128" s="470">
        <f t="shared" ca="1" si="163"/>
        <v>0</v>
      </c>
      <c r="DG128" s="470">
        <f t="shared" ca="1" si="163"/>
        <v>0</v>
      </c>
      <c r="DH128" s="470">
        <f t="shared" ca="1" si="163"/>
        <v>0</v>
      </c>
      <c r="DI128" s="470">
        <f t="shared" ca="1" si="163"/>
        <v>0</v>
      </c>
      <c r="DJ128" s="470">
        <f t="shared" ca="1" si="163"/>
        <v>0</v>
      </c>
      <c r="DK128" s="470">
        <f t="shared" ca="1" si="164"/>
        <v>0</v>
      </c>
      <c r="DL128" s="470">
        <f t="shared" ca="1" si="164"/>
        <v>0</v>
      </c>
      <c r="DM128" s="470">
        <f t="shared" ca="1" si="164"/>
        <v>0</v>
      </c>
      <c r="DN128" s="470">
        <f t="shared" ca="1" si="164"/>
        <v>0</v>
      </c>
      <c r="DO128" s="470">
        <f t="shared" ca="1" si="164"/>
        <v>0</v>
      </c>
      <c r="DP128" s="470">
        <f t="shared" ca="1" si="164"/>
        <v>0</v>
      </c>
      <c r="DQ128" s="470">
        <f t="shared" ca="1" si="164"/>
        <v>0</v>
      </c>
      <c r="DR128" s="470">
        <f t="shared" ca="1" si="164"/>
        <v>0</v>
      </c>
      <c r="DS128" s="470">
        <f t="shared" ca="1" si="164"/>
        <v>0</v>
      </c>
      <c r="DT128" s="470">
        <f t="shared" ca="1" si="164"/>
        <v>0</v>
      </c>
      <c r="DU128" s="470">
        <f t="shared" ca="1" si="165"/>
        <v>0</v>
      </c>
      <c r="DV128" s="470">
        <f t="shared" ca="1" si="165"/>
        <v>0</v>
      </c>
      <c r="DW128" s="470">
        <f t="shared" ca="1" si="165"/>
        <v>0</v>
      </c>
      <c r="DX128" s="470">
        <f t="shared" ca="1" si="165"/>
        <v>0</v>
      </c>
      <c r="DY128" s="470">
        <f t="shared" ca="1" si="165"/>
        <v>0</v>
      </c>
      <c r="DZ128" s="470">
        <f t="shared" ca="1" si="165"/>
        <v>0</v>
      </c>
      <c r="EA128" s="470">
        <f t="shared" ca="1" si="165"/>
        <v>0</v>
      </c>
      <c r="EB128" s="470">
        <f t="shared" ca="1" si="165"/>
        <v>0</v>
      </c>
      <c r="EC128" s="470">
        <f t="shared" ca="1" si="165"/>
        <v>0</v>
      </c>
      <c r="ED128" s="470">
        <f t="shared" ca="1" si="165"/>
        <v>0</v>
      </c>
      <c r="EE128" s="470">
        <f t="shared" ca="1" si="166"/>
        <v>0</v>
      </c>
      <c r="EF128" s="470">
        <f t="shared" ca="1" si="166"/>
        <v>0</v>
      </c>
      <c r="EG128" s="470">
        <f t="shared" ca="1" si="166"/>
        <v>0</v>
      </c>
      <c r="EH128" s="470">
        <f t="shared" ca="1" si="166"/>
        <v>0</v>
      </c>
      <c r="EI128" s="470">
        <f t="shared" ca="1" si="166"/>
        <v>0</v>
      </c>
      <c r="EJ128" s="470">
        <f t="shared" ca="1" si="166"/>
        <v>0</v>
      </c>
      <c r="EK128" s="470">
        <f t="shared" ca="1" si="166"/>
        <v>0</v>
      </c>
      <c r="EL128" s="470">
        <f t="shared" ca="1" si="166"/>
        <v>0</v>
      </c>
      <c r="EM128" s="470">
        <f t="shared" ca="1" si="166"/>
        <v>0</v>
      </c>
      <c r="EN128" s="470">
        <f t="shared" ca="1" si="166"/>
        <v>0</v>
      </c>
      <c r="EO128" s="470">
        <f t="shared" ca="1" si="166"/>
        <v>0</v>
      </c>
      <c r="EP128" s="470">
        <f t="shared" ca="1" si="166"/>
        <v>0</v>
      </c>
      <c r="EQ128" s="470">
        <f t="shared" ca="1" si="166"/>
        <v>0</v>
      </c>
      <c r="ER128" s="470">
        <f t="shared" ca="1" si="166"/>
        <v>0</v>
      </c>
      <c r="ES128" s="470">
        <f t="shared" ca="1" si="166"/>
        <v>0</v>
      </c>
    </row>
    <row r="129" spans="1:256" outlineLevel="1">
      <c r="B129" s="325" t="s">
        <v>594</v>
      </c>
      <c r="D129" s="472">
        <f t="shared" ca="1" si="167"/>
        <v>63097</v>
      </c>
      <c r="E129" s="470">
        <f t="shared" ca="1" si="153"/>
        <v>0</v>
      </c>
      <c r="F129" s="470">
        <f t="shared" ca="1" si="153"/>
        <v>0</v>
      </c>
      <c r="G129" s="470">
        <f t="shared" ca="1" si="153"/>
        <v>0</v>
      </c>
      <c r="H129" s="470">
        <f t="shared" ca="1" si="153"/>
        <v>0</v>
      </c>
      <c r="I129" s="470">
        <f t="shared" ca="1" si="153"/>
        <v>0</v>
      </c>
      <c r="J129" s="470">
        <f t="shared" ca="1" si="153"/>
        <v>0</v>
      </c>
      <c r="K129" s="470">
        <f t="shared" ca="1" si="153"/>
        <v>0</v>
      </c>
      <c r="L129" s="470">
        <f t="shared" ca="1" si="153"/>
        <v>0</v>
      </c>
      <c r="M129" s="470">
        <f t="shared" ca="1" si="153"/>
        <v>0</v>
      </c>
      <c r="N129" s="470">
        <f t="shared" ca="1" si="153"/>
        <v>0</v>
      </c>
      <c r="O129" s="470">
        <f t="shared" ca="1" si="154"/>
        <v>0</v>
      </c>
      <c r="P129" s="470">
        <f t="shared" ca="1" si="154"/>
        <v>0</v>
      </c>
      <c r="Q129" s="470">
        <f t="shared" ca="1" si="154"/>
        <v>0</v>
      </c>
      <c r="R129" s="470">
        <f t="shared" ca="1" si="154"/>
        <v>0</v>
      </c>
      <c r="S129" s="470">
        <f t="shared" ca="1" si="154"/>
        <v>0</v>
      </c>
      <c r="T129" s="470">
        <f t="shared" ca="1" si="154"/>
        <v>0</v>
      </c>
      <c r="U129" s="470">
        <f t="shared" ca="1" si="154"/>
        <v>0</v>
      </c>
      <c r="V129" s="470">
        <f t="shared" ca="1" si="154"/>
        <v>0</v>
      </c>
      <c r="W129" s="470">
        <f t="shared" ca="1" si="154"/>
        <v>0</v>
      </c>
      <c r="X129" s="470">
        <f t="shared" ca="1" si="154"/>
        <v>0</v>
      </c>
      <c r="Y129" s="470">
        <f t="shared" ca="1" si="155"/>
        <v>0</v>
      </c>
      <c r="Z129" s="470">
        <f t="shared" ca="1" si="155"/>
        <v>0</v>
      </c>
      <c r="AA129" s="470">
        <f t="shared" ca="1" si="155"/>
        <v>0</v>
      </c>
      <c r="AB129" s="470">
        <f t="shared" ca="1" si="155"/>
        <v>0</v>
      </c>
      <c r="AC129" s="470">
        <f t="shared" ca="1" si="155"/>
        <v>0</v>
      </c>
      <c r="AD129" s="470">
        <f t="shared" ca="1" si="155"/>
        <v>0</v>
      </c>
      <c r="AE129" s="470">
        <f t="shared" ca="1" si="155"/>
        <v>0</v>
      </c>
      <c r="AF129" s="470">
        <f t="shared" ca="1" si="155"/>
        <v>0</v>
      </c>
      <c r="AG129" s="470">
        <f t="shared" ca="1" si="155"/>
        <v>0</v>
      </c>
      <c r="AH129" s="470">
        <f t="shared" ca="1" si="155"/>
        <v>0</v>
      </c>
      <c r="AI129" s="470">
        <f t="shared" ca="1" si="156"/>
        <v>0</v>
      </c>
      <c r="AJ129" s="470">
        <f t="shared" ca="1" si="156"/>
        <v>0</v>
      </c>
      <c r="AK129" s="470">
        <f t="shared" ca="1" si="156"/>
        <v>0</v>
      </c>
      <c r="AL129" s="470">
        <f t="shared" ca="1" si="156"/>
        <v>0</v>
      </c>
      <c r="AM129" s="470">
        <f t="shared" ca="1" si="156"/>
        <v>0</v>
      </c>
      <c r="AN129" s="470">
        <f t="shared" ca="1" si="156"/>
        <v>0</v>
      </c>
      <c r="AO129" s="470">
        <f t="shared" ca="1" si="156"/>
        <v>0</v>
      </c>
      <c r="AP129" s="470">
        <f t="shared" ca="1" si="156"/>
        <v>0</v>
      </c>
      <c r="AQ129" s="470">
        <f t="shared" ca="1" si="156"/>
        <v>0</v>
      </c>
      <c r="AR129" s="470">
        <f t="shared" ca="1" si="156"/>
        <v>0</v>
      </c>
      <c r="AS129" s="470">
        <f t="shared" ca="1" si="157"/>
        <v>0</v>
      </c>
      <c r="AT129" s="470">
        <f t="shared" ca="1" si="157"/>
        <v>0</v>
      </c>
      <c r="AU129" s="470">
        <f t="shared" ca="1" si="157"/>
        <v>0</v>
      </c>
      <c r="AV129" s="470">
        <f t="shared" ca="1" si="157"/>
        <v>0</v>
      </c>
      <c r="AW129" s="470">
        <f t="shared" ca="1" si="157"/>
        <v>0</v>
      </c>
      <c r="AX129" s="470">
        <f t="shared" ca="1" si="157"/>
        <v>0</v>
      </c>
      <c r="AY129" s="470">
        <f t="shared" ca="1" si="157"/>
        <v>0</v>
      </c>
      <c r="AZ129" s="470">
        <f t="shared" ca="1" si="157"/>
        <v>0</v>
      </c>
      <c r="BA129" s="470">
        <f t="shared" ca="1" si="157"/>
        <v>0</v>
      </c>
      <c r="BB129" s="470">
        <f t="shared" ca="1" si="157"/>
        <v>0</v>
      </c>
      <c r="BC129" s="470">
        <f t="shared" ca="1" si="158"/>
        <v>0</v>
      </c>
      <c r="BD129" s="470">
        <f t="shared" ca="1" si="158"/>
        <v>0</v>
      </c>
      <c r="BE129" s="470">
        <f t="shared" ca="1" si="158"/>
        <v>0</v>
      </c>
      <c r="BF129" s="470">
        <f t="shared" ca="1" si="158"/>
        <v>0</v>
      </c>
      <c r="BG129" s="470">
        <f t="shared" ca="1" si="158"/>
        <v>0</v>
      </c>
      <c r="BH129" s="470">
        <f t="shared" ca="1" si="158"/>
        <v>0</v>
      </c>
      <c r="BI129" s="470">
        <f t="shared" ca="1" si="158"/>
        <v>0</v>
      </c>
      <c r="BJ129" s="470">
        <f t="shared" ca="1" si="158"/>
        <v>0</v>
      </c>
      <c r="BK129" s="470">
        <f t="shared" ca="1" si="158"/>
        <v>0</v>
      </c>
      <c r="BL129" s="470">
        <f t="shared" ca="1" si="158"/>
        <v>0</v>
      </c>
      <c r="BM129" s="470">
        <f t="shared" ca="1" si="159"/>
        <v>0</v>
      </c>
      <c r="BN129" s="470">
        <f t="shared" ca="1" si="159"/>
        <v>0</v>
      </c>
      <c r="BO129" s="470">
        <f t="shared" ca="1" si="159"/>
        <v>0</v>
      </c>
      <c r="BP129" s="470">
        <f t="shared" ca="1" si="159"/>
        <v>0</v>
      </c>
      <c r="BQ129" s="470">
        <f t="shared" ca="1" si="159"/>
        <v>0</v>
      </c>
      <c r="BR129" s="470">
        <f t="shared" ca="1" si="159"/>
        <v>0</v>
      </c>
      <c r="BS129" s="470">
        <f t="shared" ca="1" si="159"/>
        <v>0</v>
      </c>
      <c r="BT129" s="470">
        <f t="shared" ca="1" si="159"/>
        <v>0</v>
      </c>
      <c r="BU129" s="470">
        <f t="shared" ca="1" si="159"/>
        <v>0</v>
      </c>
      <c r="BV129" s="470">
        <f t="shared" ca="1" si="159"/>
        <v>0</v>
      </c>
      <c r="BW129" s="470">
        <f t="shared" ca="1" si="160"/>
        <v>0</v>
      </c>
      <c r="BX129" s="470">
        <f t="shared" ca="1" si="160"/>
        <v>0</v>
      </c>
      <c r="BY129" s="470">
        <f t="shared" ca="1" si="160"/>
        <v>0</v>
      </c>
      <c r="BZ129" s="470">
        <f t="shared" ca="1" si="160"/>
        <v>0</v>
      </c>
      <c r="CA129" s="470">
        <f t="shared" ca="1" si="160"/>
        <v>0</v>
      </c>
      <c r="CB129" s="470">
        <f t="shared" ca="1" si="160"/>
        <v>0</v>
      </c>
      <c r="CC129" s="470">
        <f t="shared" ca="1" si="160"/>
        <v>0</v>
      </c>
      <c r="CD129" s="470">
        <f t="shared" ca="1" si="160"/>
        <v>0</v>
      </c>
      <c r="CE129" s="470">
        <f t="shared" ca="1" si="160"/>
        <v>0</v>
      </c>
      <c r="CF129" s="470">
        <f t="shared" ca="1" si="160"/>
        <v>0</v>
      </c>
      <c r="CG129" s="470">
        <f t="shared" ca="1" si="161"/>
        <v>0</v>
      </c>
      <c r="CH129" s="470">
        <f t="shared" ca="1" si="161"/>
        <v>0</v>
      </c>
      <c r="CI129" s="470">
        <f t="shared" ca="1" si="161"/>
        <v>0</v>
      </c>
      <c r="CJ129" s="470">
        <f t="shared" ca="1" si="161"/>
        <v>0</v>
      </c>
      <c r="CK129" s="470">
        <f t="shared" ca="1" si="161"/>
        <v>0</v>
      </c>
      <c r="CL129" s="470">
        <f t="shared" ca="1" si="161"/>
        <v>0</v>
      </c>
      <c r="CM129" s="470">
        <f t="shared" ca="1" si="161"/>
        <v>0</v>
      </c>
      <c r="CN129" s="470">
        <f t="shared" ca="1" si="161"/>
        <v>0</v>
      </c>
      <c r="CO129" s="470">
        <f t="shared" ca="1" si="161"/>
        <v>0</v>
      </c>
      <c r="CP129" s="470">
        <f t="shared" ca="1" si="161"/>
        <v>0</v>
      </c>
      <c r="CQ129" s="470">
        <f t="shared" ca="1" si="162"/>
        <v>0</v>
      </c>
      <c r="CR129" s="470">
        <f t="shared" ca="1" si="162"/>
        <v>0</v>
      </c>
      <c r="CS129" s="470">
        <f t="shared" ca="1" si="162"/>
        <v>0</v>
      </c>
      <c r="CT129" s="470">
        <f t="shared" ca="1" si="162"/>
        <v>0</v>
      </c>
      <c r="CU129" s="470">
        <f t="shared" ca="1" si="162"/>
        <v>0</v>
      </c>
      <c r="CV129" s="470">
        <f t="shared" ca="1" si="162"/>
        <v>0</v>
      </c>
      <c r="CW129" s="470">
        <f t="shared" ca="1" si="162"/>
        <v>0</v>
      </c>
      <c r="CX129" s="470">
        <f t="shared" ca="1" si="162"/>
        <v>0</v>
      </c>
      <c r="CY129" s="470">
        <f t="shared" ca="1" si="162"/>
        <v>0</v>
      </c>
      <c r="CZ129" s="470">
        <f t="shared" ca="1" si="162"/>
        <v>0</v>
      </c>
      <c r="DA129" s="470">
        <f t="shared" ca="1" si="163"/>
        <v>0</v>
      </c>
      <c r="DB129" s="470">
        <f t="shared" ca="1" si="163"/>
        <v>0</v>
      </c>
      <c r="DC129" s="470">
        <f t="shared" ca="1" si="163"/>
        <v>0</v>
      </c>
      <c r="DD129" s="470">
        <f t="shared" ca="1" si="163"/>
        <v>0</v>
      </c>
      <c r="DE129" s="470">
        <f t="shared" ca="1" si="163"/>
        <v>0</v>
      </c>
      <c r="DF129" s="470">
        <f t="shared" ca="1" si="163"/>
        <v>0</v>
      </c>
      <c r="DG129" s="470">
        <f t="shared" ca="1" si="163"/>
        <v>0</v>
      </c>
      <c r="DH129" s="470">
        <f t="shared" ca="1" si="163"/>
        <v>0</v>
      </c>
      <c r="DI129" s="470">
        <f t="shared" ca="1" si="163"/>
        <v>0</v>
      </c>
      <c r="DJ129" s="470">
        <f t="shared" ca="1" si="163"/>
        <v>0</v>
      </c>
      <c r="DK129" s="470">
        <f t="shared" ca="1" si="164"/>
        <v>0</v>
      </c>
      <c r="DL129" s="470">
        <f t="shared" ca="1" si="164"/>
        <v>0</v>
      </c>
      <c r="DM129" s="470">
        <f t="shared" ca="1" si="164"/>
        <v>0</v>
      </c>
      <c r="DN129" s="470">
        <f t="shared" ca="1" si="164"/>
        <v>0</v>
      </c>
      <c r="DO129" s="470">
        <f t="shared" ca="1" si="164"/>
        <v>0</v>
      </c>
      <c r="DP129" s="470">
        <f t="shared" ca="1" si="164"/>
        <v>0</v>
      </c>
      <c r="DQ129" s="470">
        <f t="shared" ca="1" si="164"/>
        <v>0</v>
      </c>
      <c r="DR129" s="470">
        <f t="shared" ca="1" si="164"/>
        <v>0</v>
      </c>
      <c r="DS129" s="470">
        <f t="shared" ca="1" si="164"/>
        <v>0</v>
      </c>
      <c r="DT129" s="470">
        <f t="shared" ca="1" si="164"/>
        <v>0</v>
      </c>
      <c r="DU129" s="470">
        <f t="shared" ca="1" si="165"/>
        <v>0</v>
      </c>
      <c r="DV129" s="470">
        <f t="shared" ca="1" si="165"/>
        <v>0</v>
      </c>
      <c r="DW129" s="470">
        <f t="shared" ca="1" si="165"/>
        <v>0</v>
      </c>
      <c r="DX129" s="470">
        <f t="shared" ca="1" si="165"/>
        <v>0</v>
      </c>
      <c r="DY129" s="470">
        <f t="shared" ca="1" si="165"/>
        <v>0</v>
      </c>
      <c r="DZ129" s="470">
        <f t="shared" ca="1" si="165"/>
        <v>0</v>
      </c>
      <c r="EA129" s="470">
        <f t="shared" ca="1" si="165"/>
        <v>0</v>
      </c>
      <c r="EB129" s="470">
        <f t="shared" ca="1" si="165"/>
        <v>0</v>
      </c>
      <c r="EC129" s="470">
        <f t="shared" ca="1" si="165"/>
        <v>0</v>
      </c>
      <c r="ED129" s="470">
        <f t="shared" ca="1" si="165"/>
        <v>0</v>
      </c>
      <c r="EE129" s="470">
        <f t="shared" ca="1" si="166"/>
        <v>0</v>
      </c>
      <c r="EF129" s="470">
        <f t="shared" ca="1" si="166"/>
        <v>0</v>
      </c>
      <c r="EG129" s="470">
        <f t="shared" ca="1" si="166"/>
        <v>0</v>
      </c>
      <c r="EH129" s="470">
        <f t="shared" ca="1" si="166"/>
        <v>0</v>
      </c>
      <c r="EI129" s="470">
        <f t="shared" ca="1" si="166"/>
        <v>0</v>
      </c>
      <c r="EJ129" s="470">
        <f t="shared" ca="1" si="166"/>
        <v>0</v>
      </c>
      <c r="EK129" s="470">
        <f t="shared" ca="1" si="166"/>
        <v>0</v>
      </c>
      <c r="EL129" s="470">
        <f t="shared" ca="1" si="166"/>
        <v>0</v>
      </c>
      <c r="EM129" s="470">
        <f t="shared" ca="1" si="166"/>
        <v>0</v>
      </c>
      <c r="EN129" s="470">
        <f t="shared" ca="1" si="166"/>
        <v>0</v>
      </c>
      <c r="EO129" s="470">
        <f t="shared" ca="1" si="166"/>
        <v>0</v>
      </c>
      <c r="EP129" s="470">
        <f t="shared" ca="1" si="166"/>
        <v>0</v>
      </c>
      <c r="EQ129" s="470">
        <f t="shared" ca="1" si="166"/>
        <v>0</v>
      </c>
      <c r="ER129" s="470">
        <f t="shared" ca="1" si="166"/>
        <v>0</v>
      </c>
      <c r="ES129" s="470">
        <f t="shared" ca="1" si="166"/>
        <v>0</v>
      </c>
    </row>
    <row r="130" spans="1:256" ht="14.4" outlineLevel="1" thickBot="1">
      <c r="B130" s="486" t="s">
        <v>595</v>
      </c>
      <c r="C130" s="478"/>
      <c r="D130" s="479"/>
      <c r="E130" s="480">
        <f t="shared" ref="E130:BP130" ca="1" si="168">SUM(E120:E129)</f>
        <v>0</v>
      </c>
      <c r="F130" s="480">
        <f t="shared" ca="1" si="168"/>
        <v>0</v>
      </c>
      <c r="G130" s="480">
        <f t="shared" ca="1" si="168"/>
        <v>0</v>
      </c>
      <c r="H130" s="480">
        <f t="shared" ca="1" si="168"/>
        <v>0</v>
      </c>
      <c r="I130" s="480">
        <f t="shared" ca="1" si="168"/>
        <v>0</v>
      </c>
      <c r="J130" s="480">
        <f t="shared" ca="1" si="168"/>
        <v>0</v>
      </c>
      <c r="K130" s="480">
        <f t="shared" ca="1" si="168"/>
        <v>0</v>
      </c>
      <c r="L130" s="480">
        <f t="shared" ca="1" si="168"/>
        <v>0</v>
      </c>
      <c r="M130" s="480">
        <f t="shared" ca="1" si="168"/>
        <v>0</v>
      </c>
      <c r="N130" s="480">
        <f t="shared" ca="1" si="168"/>
        <v>0</v>
      </c>
      <c r="O130" s="480">
        <f t="shared" ca="1" si="168"/>
        <v>0</v>
      </c>
      <c r="P130" s="480">
        <f t="shared" ca="1" si="168"/>
        <v>0</v>
      </c>
      <c r="Q130" s="480">
        <f t="shared" ca="1" si="168"/>
        <v>0</v>
      </c>
      <c r="R130" s="480">
        <f t="shared" ca="1" si="168"/>
        <v>0</v>
      </c>
      <c r="S130" s="480">
        <f t="shared" ca="1" si="168"/>
        <v>0</v>
      </c>
      <c r="T130" s="480">
        <f t="shared" ca="1" si="168"/>
        <v>0</v>
      </c>
      <c r="U130" s="480">
        <f t="shared" ca="1" si="168"/>
        <v>0</v>
      </c>
      <c r="V130" s="480">
        <f t="shared" ca="1" si="168"/>
        <v>0</v>
      </c>
      <c r="W130" s="480">
        <f t="shared" ca="1" si="168"/>
        <v>0</v>
      </c>
      <c r="X130" s="480">
        <f t="shared" ca="1" si="168"/>
        <v>0</v>
      </c>
      <c r="Y130" s="480">
        <f t="shared" ca="1" si="168"/>
        <v>0</v>
      </c>
      <c r="Z130" s="480">
        <f t="shared" ca="1" si="168"/>
        <v>0</v>
      </c>
      <c r="AA130" s="480">
        <f t="shared" ca="1" si="168"/>
        <v>0</v>
      </c>
      <c r="AB130" s="480">
        <f t="shared" ca="1" si="168"/>
        <v>0</v>
      </c>
      <c r="AC130" s="480">
        <f t="shared" ca="1" si="168"/>
        <v>0</v>
      </c>
      <c r="AD130" s="480">
        <f t="shared" ca="1" si="168"/>
        <v>0</v>
      </c>
      <c r="AE130" s="480">
        <f t="shared" ca="1" si="168"/>
        <v>0</v>
      </c>
      <c r="AF130" s="480">
        <f t="shared" ca="1" si="168"/>
        <v>0</v>
      </c>
      <c r="AG130" s="480">
        <f t="shared" ca="1" si="168"/>
        <v>0</v>
      </c>
      <c r="AH130" s="480">
        <f t="shared" ca="1" si="168"/>
        <v>0</v>
      </c>
      <c r="AI130" s="480">
        <f t="shared" ca="1" si="168"/>
        <v>0</v>
      </c>
      <c r="AJ130" s="480">
        <f t="shared" ca="1" si="168"/>
        <v>0</v>
      </c>
      <c r="AK130" s="480">
        <f t="shared" ca="1" si="168"/>
        <v>0</v>
      </c>
      <c r="AL130" s="480">
        <f t="shared" ca="1" si="168"/>
        <v>0</v>
      </c>
      <c r="AM130" s="480">
        <f t="shared" ca="1" si="168"/>
        <v>0</v>
      </c>
      <c r="AN130" s="480">
        <f t="shared" ca="1" si="168"/>
        <v>0</v>
      </c>
      <c r="AO130" s="480">
        <f t="shared" ca="1" si="168"/>
        <v>0</v>
      </c>
      <c r="AP130" s="480">
        <f t="shared" ca="1" si="168"/>
        <v>0</v>
      </c>
      <c r="AQ130" s="480">
        <f t="shared" ca="1" si="168"/>
        <v>0</v>
      </c>
      <c r="AR130" s="480">
        <f t="shared" ca="1" si="168"/>
        <v>0</v>
      </c>
      <c r="AS130" s="480">
        <f t="shared" ca="1" si="168"/>
        <v>0</v>
      </c>
      <c r="AT130" s="480">
        <f t="shared" ca="1" si="168"/>
        <v>0</v>
      </c>
      <c r="AU130" s="480">
        <f t="shared" ca="1" si="168"/>
        <v>0</v>
      </c>
      <c r="AV130" s="480">
        <f t="shared" ca="1" si="168"/>
        <v>0</v>
      </c>
      <c r="AW130" s="480">
        <f t="shared" ca="1" si="168"/>
        <v>0</v>
      </c>
      <c r="AX130" s="480">
        <f t="shared" ca="1" si="168"/>
        <v>0</v>
      </c>
      <c r="AY130" s="480">
        <f t="shared" ca="1" si="168"/>
        <v>0</v>
      </c>
      <c r="AZ130" s="480">
        <f t="shared" ca="1" si="168"/>
        <v>1</v>
      </c>
      <c r="BA130" s="480">
        <f t="shared" ca="1" si="168"/>
        <v>0</v>
      </c>
      <c r="BB130" s="480">
        <f t="shared" ca="1" si="168"/>
        <v>0</v>
      </c>
      <c r="BC130" s="480">
        <f t="shared" ca="1" si="168"/>
        <v>0</v>
      </c>
      <c r="BD130" s="480">
        <f t="shared" ca="1" si="168"/>
        <v>0</v>
      </c>
      <c r="BE130" s="480">
        <f t="shared" ca="1" si="168"/>
        <v>0</v>
      </c>
      <c r="BF130" s="480">
        <f t="shared" ca="1" si="168"/>
        <v>0</v>
      </c>
      <c r="BG130" s="480">
        <f t="shared" ca="1" si="168"/>
        <v>0</v>
      </c>
      <c r="BH130" s="480">
        <f t="shared" ca="1" si="168"/>
        <v>0</v>
      </c>
      <c r="BI130" s="480">
        <f t="shared" ca="1" si="168"/>
        <v>0</v>
      </c>
      <c r="BJ130" s="480">
        <f t="shared" ca="1" si="168"/>
        <v>0</v>
      </c>
      <c r="BK130" s="480">
        <f t="shared" ca="1" si="168"/>
        <v>0</v>
      </c>
      <c r="BL130" s="480">
        <f t="shared" ca="1" si="168"/>
        <v>0</v>
      </c>
      <c r="BM130" s="480">
        <f t="shared" ca="1" si="168"/>
        <v>0</v>
      </c>
      <c r="BN130" s="480">
        <f t="shared" ca="1" si="168"/>
        <v>0</v>
      </c>
      <c r="BO130" s="480">
        <f t="shared" ca="1" si="168"/>
        <v>0</v>
      </c>
      <c r="BP130" s="480">
        <f t="shared" ca="1" si="168"/>
        <v>0</v>
      </c>
      <c r="BQ130" s="480">
        <f t="shared" ref="BQ130:EB130" ca="1" si="169">SUM(BQ120:BQ129)</f>
        <v>0</v>
      </c>
      <c r="BR130" s="480">
        <f t="shared" ca="1" si="169"/>
        <v>0</v>
      </c>
      <c r="BS130" s="480">
        <f t="shared" ca="1" si="169"/>
        <v>0</v>
      </c>
      <c r="BT130" s="480">
        <f t="shared" ca="1" si="169"/>
        <v>0</v>
      </c>
      <c r="BU130" s="480">
        <f t="shared" ca="1" si="169"/>
        <v>0</v>
      </c>
      <c r="BV130" s="480">
        <f t="shared" ca="1" si="169"/>
        <v>0</v>
      </c>
      <c r="BW130" s="480">
        <f t="shared" ca="1" si="169"/>
        <v>0</v>
      </c>
      <c r="BX130" s="480">
        <f t="shared" ca="1" si="169"/>
        <v>0</v>
      </c>
      <c r="BY130" s="480">
        <f t="shared" ca="1" si="169"/>
        <v>0</v>
      </c>
      <c r="BZ130" s="480">
        <f t="shared" ca="1" si="169"/>
        <v>0</v>
      </c>
      <c r="CA130" s="480">
        <f t="shared" ca="1" si="169"/>
        <v>0</v>
      </c>
      <c r="CB130" s="480">
        <f t="shared" ca="1" si="169"/>
        <v>0</v>
      </c>
      <c r="CC130" s="480">
        <f t="shared" ca="1" si="169"/>
        <v>0</v>
      </c>
      <c r="CD130" s="480">
        <f t="shared" ca="1" si="169"/>
        <v>0</v>
      </c>
      <c r="CE130" s="480">
        <f t="shared" ca="1" si="169"/>
        <v>0</v>
      </c>
      <c r="CF130" s="480">
        <f t="shared" ca="1" si="169"/>
        <v>0</v>
      </c>
      <c r="CG130" s="480">
        <f t="shared" ca="1" si="169"/>
        <v>0</v>
      </c>
      <c r="CH130" s="480">
        <f t="shared" ca="1" si="169"/>
        <v>0</v>
      </c>
      <c r="CI130" s="480">
        <f t="shared" ca="1" si="169"/>
        <v>0</v>
      </c>
      <c r="CJ130" s="480">
        <f t="shared" ca="1" si="169"/>
        <v>0</v>
      </c>
      <c r="CK130" s="480">
        <f t="shared" ca="1" si="169"/>
        <v>0</v>
      </c>
      <c r="CL130" s="480">
        <f t="shared" ca="1" si="169"/>
        <v>0</v>
      </c>
      <c r="CM130" s="480">
        <f t="shared" ca="1" si="169"/>
        <v>0</v>
      </c>
      <c r="CN130" s="480">
        <f t="shared" ca="1" si="169"/>
        <v>0</v>
      </c>
      <c r="CO130" s="480">
        <f t="shared" ca="1" si="169"/>
        <v>0</v>
      </c>
      <c r="CP130" s="480">
        <f t="shared" ca="1" si="169"/>
        <v>0</v>
      </c>
      <c r="CQ130" s="480">
        <f t="shared" ca="1" si="169"/>
        <v>0</v>
      </c>
      <c r="CR130" s="480">
        <f t="shared" ca="1" si="169"/>
        <v>0</v>
      </c>
      <c r="CS130" s="480">
        <f t="shared" ca="1" si="169"/>
        <v>0</v>
      </c>
      <c r="CT130" s="480">
        <f t="shared" ca="1" si="169"/>
        <v>0</v>
      </c>
      <c r="CU130" s="480">
        <f t="shared" ca="1" si="169"/>
        <v>0</v>
      </c>
      <c r="CV130" s="480">
        <f t="shared" ca="1" si="169"/>
        <v>0</v>
      </c>
      <c r="CW130" s="480">
        <f t="shared" ca="1" si="169"/>
        <v>0</v>
      </c>
      <c r="CX130" s="480">
        <f t="shared" ca="1" si="169"/>
        <v>0</v>
      </c>
      <c r="CY130" s="480">
        <f t="shared" ca="1" si="169"/>
        <v>0</v>
      </c>
      <c r="CZ130" s="480">
        <f t="shared" ca="1" si="169"/>
        <v>0</v>
      </c>
      <c r="DA130" s="480">
        <f t="shared" ca="1" si="169"/>
        <v>0</v>
      </c>
      <c r="DB130" s="480">
        <f t="shared" ca="1" si="169"/>
        <v>0</v>
      </c>
      <c r="DC130" s="480">
        <f t="shared" ca="1" si="169"/>
        <v>0</v>
      </c>
      <c r="DD130" s="480">
        <f t="shared" ca="1" si="169"/>
        <v>0</v>
      </c>
      <c r="DE130" s="480">
        <f t="shared" ca="1" si="169"/>
        <v>0</v>
      </c>
      <c r="DF130" s="480">
        <f t="shared" ca="1" si="169"/>
        <v>0</v>
      </c>
      <c r="DG130" s="480">
        <f t="shared" ca="1" si="169"/>
        <v>0</v>
      </c>
      <c r="DH130" s="480">
        <f t="shared" ca="1" si="169"/>
        <v>0</v>
      </c>
      <c r="DI130" s="480">
        <f t="shared" ca="1" si="169"/>
        <v>0</v>
      </c>
      <c r="DJ130" s="480">
        <f t="shared" ca="1" si="169"/>
        <v>0</v>
      </c>
      <c r="DK130" s="480">
        <f t="shared" ca="1" si="169"/>
        <v>1</v>
      </c>
      <c r="DL130" s="480">
        <f t="shared" ca="1" si="169"/>
        <v>0</v>
      </c>
      <c r="DM130" s="480">
        <f t="shared" ca="1" si="169"/>
        <v>0</v>
      </c>
      <c r="DN130" s="480">
        <f t="shared" ca="1" si="169"/>
        <v>0</v>
      </c>
      <c r="DO130" s="480">
        <f t="shared" ca="1" si="169"/>
        <v>0</v>
      </c>
      <c r="DP130" s="480">
        <f t="shared" ca="1" si="169"/>
        <v>0</v>
      </c>
      <c r="DQ130" s="480">
        <f t="shared" ca="1" si="169"/>
        <v>0</v>
      </c>
      <c r="DR130" s="480">
        <f t="shared" ca="1" si="169"/>
        <v>0</v>
      </c>
      <c r="DS130" s="480">
        <f t="shared" ca="1" si="169"/>
        <v>0</v>
      </c>
      <c r="DT130" s="480">
        <f t="shared" ca="1" si="169"/>
        <v>0</v>
      </c>
      <c r="DU130" s="480">
        <f t="shared" ca="1" si="169"/>
        <v>0</v>
      </c>
      <c r="DV130" s="480">
        <f t="shared" ca="1" si="169"/>
        <v>0</v>
      </c>
      <c r="DW130" s="480">
        <f t="shared" ca="1" si="169"/>
        <v>0</v>
      </c>
      <c r="DX130" s="480">
        <f t="shared" ca="1" si="169"/>
        <v>0</v>
      </c>
      <c r="DY130" s="480">
        <f t="shared" ca="1" si="169"/>
        <v>0</v>
      </c>
      <c r="DZ130" s="480">
        <f t="shared" ca="1" si="169"/>
        <v>0</v>
      </c>
      <c r="EA130" s="480">
        <f t="shared" ca="1" si="169"/>
        <v>0</v>
      </c>
      <c r="EB130" s="480">
        <f t="shared" ca="1" si="169"/>
        <v>0</v>
      </c>
      <c r="EC130" s="480">
        <f t="shared" ref="EC130:ES130" ca="1" si="170">SUM(EC120:EC129)</f>
        <v>0</v>
      </c>
      <c r="ED130" s="480">
        <f t="shared" ca="1" si="170"/>
        <v>0</v>
      </c>
      <c r="EE130" s="480">
        <f t="shared" ca="1" si="170"/>
        <v>0</v>
      </c>
      <c r="EF130" s="480">
        <f t="shared" ca="1" si="170"/>
        <v>0</v>
      </c>
      <c r="EG130" s="480">
        <f t="shared" ca="1" si="170"/>
        <v>0</v>
      </c>
      <c r="EH130" s="480">
        <f t="shared" ca="1" si="170"/>
        <v>0</v>
      </c>
      <c r="EI130" s="480">
        <f t="shared" ca="1" si="170"/>
        <v>0</v>
      </c>
      <c r="EJ130" s="480">
        <f t="shared" ca="1" si="170"/>
        <v>0</v>
      </c>
      <c r="EK130" s="480">
        <f t="shared" ca="1" si="170"/>
        <v>0</v>
      </c>
      <c r="EL130" s="480">
        <f t="shared" ca="1" si="170"/>
        <v>0</v>
      </c>
      <c r="EM130" s="480">
        <f t="shared" ca="1" si="170"/>
        <v>0</v>
      </c>
      <c r="EN130" s="480">
        <f t="shared" ca="1" si="170"/>
        <v>0</v>
      </c>
      <c r="EO130" s="480">
        <f t="shared" ca="1" si="170"/>
        <v>0</v>
      </c>
      <c r="EP130" s="480">
        <f t="shared" ca="1" si="170"/>
        <v>0</v>
      </c>
      <c r="EQ130" s="480">
        <f t="shared" ca="1" si="170"/>
        <v>0</v>
      </c>
      <c r="ER130" s="480">
        <f t="shared" ca="1" si="170"/>
        <v>0</v>
      </c>
      <c r="ES130" s="480">
        <f t="shared" ca="1" si="170"/>
        <v>0</v>
      </c>
    </row>
    <row r="131" spans="1:256" ht="14.4" outlineLevel="1" thickTop="1">
      <c r="D131" s="183"/>
    </row>
    <row r="132" spans="1:256" s="319" customFormat="1" outlineLevel="1">
      <c r="A132" s="13">
        <f>MAX($A$1:A131)+1</f>
        <v>8</v>
      </c>
      <c r="B132" s="179" t="s">
        <v>596</v>
      </c>
      <c r="C132" s="180"/>
      <c r="D132" s="332"/>
      <c r="E132" s="363"/>
      <c r="F132" s="363"/>
      <c r="G132" s="363"/>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H132" s="363"/>
      <c r="BI132" s="363"/>
      <c r="BJ132" s="363"/>
      <c r="BK132" s="363"/>
      <c r="BL132" s="363"/>
      <c r="BM132" s="363"/>
      <c r="BN132" s="363"/>
      <c r="BO132" s="363"/>
      <c r="BP132" s="363"/>
      <c r="BQ132" s="363"/>
      <c r="BR132" s="363"/>
      <c r="BS132" s="363"/>
      <c r="BT132" s="363"/>
      <c r="BU132" s="363"/>
      <c r="BV132" s="363"/>
      <c r="BW132" s="363"/>
      <c r="BX132" s="363"/>
      <c r="BY132" s="363"/>
      <c r="BZ132" s="363"/>
      <c r="CA132" s="363"/>
      <c r="CB132" s="363"/>
      <c r="CC132" s="363"/>
      <c r="CD132" s="363"/>
      <c r="CE132" s="363"/>
      <c r="CF132" s="363"/>
      <c r="CG132" s="363"/>
      <c r="CH132" s="363"/>
      <c r="CI132" s="363"/>
      <c r="CJ132" s="363"/>
      <c r="CK132" s="363"/>
      <c r="CL132" s="363"/>
      <c r="CM132" s="363"/>
      <c r="CN132" s="363"/>
      <c r="CO132" s="363"/>
      <c r="CP132" s="363"/>
      <c r="CQ132" s="363"/>
      <c r="CR132" s="363"/>
      <c r="CS132" s="363"/>
      <c r="CT132" s="363"/>
      <c r="CU132" s="363"/>
      <c r="CV132" s="363"/>
      <c r="CW132" s="363"/>
      <c r="CX132" s="363"/>
      <c r="CY132" s="363"/>
      <c r="CZ132" s="363"/>
      <c r="DA132" s="363"/>
      <c r="DB132" s="363"/>
      <c r="DC132" s="363"/>
      <c r="DD132" s="363"/>
      <c r="DE132" s="363"/>
      <c r="DF132" s="363"/>
      <c r="DG132" s="363"/>
      <c r="DH132" s="363"/>
      <c r="DI132" s="363"/>
      <c r="DJ132" s="363"/>
      <c r="DK132" s="363"/>
      <c r="DL132" s="363"/>
      <c r="DM132" s="363"/>
      <c r="DN132" s="363"/>
      <c r="DO132" s="363"/>
      <c r="DP132" s="363"/>
      <c r="DQ132" s="363"/>
      <c r="DR132" s="363"/>
      <c r="DS132" s="363"/>
      <c r="DT132" s="363"/>
      <c r="DU132" s="363"/>
      <c r="DV132" s="363"/>
      <c r="DW132" s="363"/>
      <c r="DX132" s="363"/>
      <c r="DY132" s="363"/>
      <c r="DZ132" s="363"/>
      <c r="EA132" s="363"/>
      <c r="EB132" s="363"/>
      <c r="EC132" s="363"/>
      <c r="ED132" s="363"/>
      <c r="EE132" s="363"/>
      <c r="EF132" s="363"/>
      <c r="EG132" s="363"/>
      <c r="EH132" s="363"/>
      <c r="EI132" s="363"/>
      <c r="EJ132" s="363"/>
      <c r="EK132" s="363"/>
      <c r="EL132" s="363"/>
      <c r="EM132" s="363"/>
      <c r="EN132" s="363"/>
      <c r="EO132" s="363"/>
      <c r="EP132" s="363"/>
      <c r="EQ132" s="363"/>
      <c r="ER132" s="363"/>
      <c r="ES132" s="363"/>
      <c r="ET132" s="13"/>
      <c r="EU132" s="13"/>
      <c r="EV132" s="13"/>
      <c r="EW132" s="13"/>
      <c r="EX132" s="13"/>
      <c r="EY132" s="13"/>
      <c r="EZ132" s="13"/>
      <c r="FA132" s="13"/>
      <c r="FB132" s="13"/>
      <c r="FC132" s="13"/>
      <c r="FD132" s="13"/>
      <c r="FE132" s="13"/>
      <c r="FF132" s="13"/>
      <c r="FG132" s="13"/>
      <c r="FH132" s="13"/>
      <c r="FI132" s="13"/>
      <c r="FJ132" s="13"/>
      <c r="FK132" s="13"/>
      <c r="FL132" s="13"/>
      <c r="FM132" s="13"/>
      <c r="FN132" s="13"/>
      <c r="FO132" s="13"/>
      <c r="FP132" s="13"/>
      <c r="FQ132" s="13"/>
      <c r="FR132" s="13"/>
      <c r="FS132" s="13"/>
      <c r="FT132" s="13"/>
      <c r="FU132" s="13"/>
      <c r="FV132" s="13"/>
      <c r="FW132" s="13"/>
      <c r="FX132" s="13"/>
      <c r="FY132" s="13"/>
      <c r="FZ132" s="13"/>
      <c r="GA132" s="13"/>
      <c r="GB132" s="13"/>
      <c r="GC132" s="13"/>
      <c r="GD132" s="13"/>
      <c r="GE132" s="13"/>
      <c r="GF132" s="13"/>
      <c r="GG132" s="13"/>
      <c r="GH132" s="13"/>
      <c r="GI132" s="13"/>
      <c r="GJ132" s="13"/>
      <c r="GK132" s="13"/>
      <c r="GL132" s="13"/>
      <c r="GM132" s="13"/>
      <c r="GN132" s="13"/>
      <c r="GO132" s="13"/>
      <c r="GP132" s="13"/>
      <c r="GQ132" s="13"/>
      <c r="GR132" s="13"/>
      <c r="GS132" s="13"/>
      <c r="GT132" s="13"/>
      <c r="GU132" s="13"/>
      <c r="GV132" s="13"/>
      <c r="GW132" s="13"/>
      <c r="GX132" s="13"/>
      <c r="GY132" s="13"/>
      <c r="GZ132" s="13"/>
      <c r="HA132" s="13"/>
      <c r="HB132" s="13"/>
      <c r="HC132" s="13"/>
      <c r="HD132" s="13"/>
      <c r="HE132" s="13"/>
      <c r="HF132" s="13"/>
      <c r="HG132" s="13"/>
      <c r="HH132" s="13"/>
      <c r="HI132" s="13"/>
      <c r="HJ132" s="13"/>
      <c r="HK132" s="13"/>
      <c r="HL132" s="13"/>
      <c r="HM132" s="13"/>
      <c r="HN132" s="13"/>
      <c r="HO132" s="13"/>
      <c r="HP132" s="13"/>
      <c r="HQ132" s="13"/>
      <c r="HR132" s="13"/>
      <c r="HS132" s="13"/>
      <c r="HT132" s="13"/>
      <c r="HU132" s="13"/>
      <c r="HV132" s="13"/>
      <c r="HW132" s="13"/>
      <c r="HX132" s="13"/>
      <c r="HY132" s="13"/>
      <c r="HZ132" s="13"/>
      <c r="IA132" s="13"/>
      <c r="IB132" s="13"/>
      <c r="IC132" s="13"/>
      <c r="ID132" s="13"/>
      <c r="IE132" s="13"/>
      <c r="IF132" s="13"/>
      <c r="IG132" s="13"/>
      <c r="IH132" s="13"/>
      <c r="II132" s="13"/>
      <c r="IJ132" s="13"/>
      <c r="IK132" s="13"/>
      <c r="IL132" s="13"/>
      <c r="IM132" s="13"/>
      <c r="IN132" s="13"/>
      <c r="IO132" s="13"/>
      <c r="IP132" s="13"/>
      <c r="IQ132" s="13"/>
      <c r="IR132" s="13"/>
      <c r="IS132" s="13"/>
      <c r="IT132" s="13"/>
      <c r="IU132" s="13"/>
      <c r="IV132" s="13"/>
    </row>
    <row r="133" spans="1:256" ht="12.75" customHeight="1" outlineLevel="1">
      <c r="D133" s="183"/>
    </row>
    <row r="134" spans="1:256" outlineLevel="1">
      <c r="B134" s="325" t="s">
        <v>597</v>
      </c>
      <c r="D134" s="334" t="str">
        <f ca="1">D32</f>
        <v>Default - Retail</v>
      </c>
      <c r="E134" s="487"/>
    </row>
    <row r="135" spans="1:256" s="325" customFormat="1" outlineLevel="1">
      <c r="A135"/>
      <c r="B135" s="325" t="s">
        <v>598</v>
      </c>
      <c r="D135" s="334"/>
      <c r="E135" s="373">
        <f ca="1">IF($D$134=0,0,OFFSET(IP_Assumptions!$B$253,MATCH(E$7,IP_Assumptions!$B$254:$B$265,1),MATCH($D134,Market_Growth_List,0)))</f>
        <v>2.5000000000000001E-2</v>
      </c>
      <c r="F135" s="373">
        <f ca="1">IF($D$134=0,0,OFFSET(IP_Assumptions!$B$253,MATCH(F$7,IP_Assumptions!$B$254:$B$265,1),MATCH($D134,Market_Growth_List,0)))</f>
        <v>2.5000000000000001E-2</v>
      </c>
      <c r="G135" s="373">
        <f ca="1">IF($D$134=0,0,OFFSET(IP_Assumptions!$B$253,MATCH(G$7,IP_Assumptions!$B$254:$B$265,1),MATCH($D134,Market_Growth_List,0)))</f>
        <v>2.5000000000000001E-2</v>
      </c>
      <c r="H135" s="373">
        <f ca="1">IF($D$134=0,0,OFFSET(IP_Assumptions!$B$253,MATCH(H$7,IP_Assumptions!$B$254:$B$265,1),MATCH($D134,Market_Growth_List,0)))</f>
        <v>2.5000000000000001E-2</v>
      </c>
      <c r="I135" s="373">
        <f ca="1">IF($D$134=0,0,OFFSET(IP_Assumptions!$B$253,MATCH(I$7,IP_Assumptions!$B$254:$B$265,1),MATCH($D134,Market_Growth_List,0)))</f>
        <v>2.5000000000000001E-2</v>
      </c>
      <c r="J135" s="373">
        <f ca="1">IF($D$134=0,0,OFFSET(IP_Assumptions!$B$253,MATCH(J$7,IP_Assumptions!$B$254:$B$265,1),MATCH($D134,Market_Growth_List,0)))</f>
        <v>2.5000000000000001E-2</v>
      </c>
      <c r="K135" s="373">
        <f ca="1">IF($D$134=0,0,OFFSET(IP_Assumptions!$B$253,MATCH(K$7,IP_Assumptions!$B$254:$B$265,1),MATCH($D134,Market_Growth_List,0)))</f>
        <v>2.5000000000000001E-2</v>
      </c>
      <c r="L135" s="373">
        <f ca="1">IF($D$134=0,0,OFFSET(IP_Assumptions!$B$253,MATCH(L$7,IP_Assumptions!$B$254:$B$265,1),MATCH($D134,Market_Growth_List,0)))</f>
        <v>2.5000000000000001E-2</v>
      </c>
      <c r="M135" s="373">
        <f ca="1">IF($D$134=0,0,OFFSET(IP_Assumptions!$B$253,MATCH(M$7,IP_Assumptions!$B$254:$B$265,1),MATCH($D134,Market_Growth_List,0)))</f>
        <v>2.5000000000000001E-2</v>
      </c>
      <c r="N135" s="373">
        <f ca="1">IF($D$134=0,0,OFFSET(IP_Assumptions!$B$253,MATCH(N$7,IP_Assumptions!$B$254:$B$265,1),MATCH($D134,Market_Growth_List,0)))</f>
        <v>2.5000000000000001E-2</v>
      </c>
      <c r="O135" s="373">
        <f ca="1">IF($D$134=0,0,OFFSET(IP_Assumptions!$B$253,MATCH(O$7,IP_Assumptions!$B$254:$B$265,1),MATCH($D134,Market_Growth_List,0)))</f>
        <v>2.5000000000000001E-2</v>
      </c>
      <c r="P135" s="373">
        <f ca="1">IF($D$134=0,0,OFFSET(IP_Assumptions!$B$253,MATCH(P$7,IP_Assumptions!$B$254:$B$265,1),MATCH($D134,Market_Growth_List,0)))</f>
        <v>2.5000000000000001E-2</v>
      </c>
      <c r="Q135" s="373">
        <f ca="1">IF($D$134=0,0,OFFSET(IP_Assumptions!$B$253,MATCH(Q$7,IP_Assumptions!$B$254:$B$265,1),MATCH($D134,Market_Growth_List,0)))</f>
        <v>2.5000000000000001E-2</v>
      </c>
      <c r="R135" s="373">
        <f ca="1">IF($D$134=0,0,OFFSET(IP_Assumptions!$B$253,MATCH(R$7,IP_Assumptions!$B$254:$B$265,1),MATCH($D134,Market_Growth_List,0)))</f>
        <v>2.5000000000000001E-2</v>
      </c>
      <c r="S135" s="373">
        <f ca="1">IF($D$134=0,0,OFFSET(IP_Assumptions!$B$253,MATCH(S$7,IP_Assumptions!$B$254:$B$265,1),MATCH($D134,Market_Growth_List,0)))</f>
        <v>2.5000000000000001E-2</v>
      </c>
      <c r="T135" s="373">
        <f ca="1">IF($D$134=0,0,OFFSET(IP_Assumptions!$B$253,MATCH(T$7,IP_Assumptions!$B$254:$B$265,1),MATCH($D134,Market_Growth_List,0)))</f>
        <v>2.5000000000000001E-2</v>
      </c>
      <c r="U135" s="373">
        <f ca="1">IF($D$134=0,0,OFFSET(IP_Assumptions!$B$253,MATCH(U$7,IP_Assumptions!$B$254:$B$265,1),MATCH($D134,Market_Growth_List,0)))</f>
        <v>2.5000000000000001E-2</v>
      </c>
      <c r="V135" s="373">
        <f ca="1">IF($D$134=0,0,OFFSET(IP_Assumptions!$B$253,MATCH(V$7,IP_Assumptions!$B$254:$B$265,1),MATCH($D134,Market_Growth_List,0)))</f>
        <v>2.5000000000000001E-2</v>
      </c>
      <c r="W135" s="373">
        <f ca="1">IF($D$134=0,0,OFFSET(IP_Assumptions!$B$253,MATCH(W$7,IP_Assumptions!$B$254:$B$265,1),MATCH($D134,Market_Growth_List,0)))</f>
        <v>2.5000000000000001E-2</v>
      </c>
      <c r="X135" s="373">
        <f ca="1">IF($D$134=0,0,OFFSET(IP_Assumptions!$B$253,MATCH(X$7,IP_Assumptions!$B$254:$B$265,1),MATCH($D134,Market_Growth_List,0)))</f>
        <v>2.5000000000000001E-2</v>
      </c>
      <c r="Y135" s="373">
        <f ca="1">IF($D$134=0,0,OFFSET(IP_Assumptions!$B$253,MATCH(Y$7,IP_Assumptions!$B$254:$B$265,1),MATCH($D134,Market_Growth_List,0)))</f>
        <v>2.5000000000000001E-2</v>
      </c>
      <c r="Z135" s="373">
        <f ca="1">IF($D$134=0,0,OFFSET(IP_Assumptions!$B$253,MATCH(Z$7,IP_Assumptions!$B$254:$B$265,1),MATCH($D134,Market_Growth_List,0)))</f>
        <v>2.5000000000000001E-2</v>
      </c>
      <c r="AA135" s="373">
        <f ca="1">IF($D$134=0,0,OFFSET(IP_Assumptions!$B$253,MATCH(AA$7,IP_Assumptions!$B$254:$B$265,1),MATCH($D134,Market_Growth_List,0)))</f>
        <v>2.5000000000000001E-2</v>
      </c>
      <c r="AB135" s="373">
        <f ca="1">IF($D$134=0,0,OFFSET(IP_Assumptions!$B$253,MATCH(AB$7,IP_Assumptions!$B$254:$B$265,1),MATCH($D134,Market_Growth_List,0)))</f>
        <v>2.5000000000000001E-2</v>
      </c>
      <c r="AC135" s="373">
        <f ca="1">IF($D$134=0,0,OFFSET(IP_Assumptions!$B$253,MATCH(AC$7,IP_Assumptions!$B$254:$B$265,1),MATCH($D134,Market_Growth_List,0)))</f>
        <v>2.5000000000000001E-2</v>
      </c>
      <c r="AD135" s="373">
        <f ca="1">IF($D$134=0,0,OFFSET(IP_Assumptions!$B$253,MATCH(AD$7,IP_Assumptions!$B$254:$B$265,1),MATCH($D134,Market_Growth_List,0)))</f>
        <v>2.5000000000000001E-2</v>
      </c>
      <c r="AE135" s="373">
        <f ca="1">IF($D$134=0,0,OFFSET(IP_Assumptions!$B$253,MATCH(AE$7,IP_Assumptions!$B$254:$B$265,1),MATCH($D134,Market_Growth_List,0)))</f>
        <v>2.5000000000000001E-2</v>
      </c>
      <c r="AF135" s="373">
        <f ca="1">IF($D$134=0,0,OFFSET(IP_Assumptions!$B$253,MATCH(AF$7,IP_Assumptions!$B$254:$B$265,1),MATCH($D134,Market_Growth_List,0)))</f>
        <v>2.5000000000000001E-2</v>
      </c>
      <c r="AG135" s="373">
        <f ca="1">IF($D$134=0,0,OFFSET(IP_Assumptions!$B$253,MATCH(AG$7,IP_Assumptions!$B$254:$B$265,1),MATCH($D134,Market_Growth_List,0)))</f>
        <v>2.5000000000000001E-2</v>
      </c>
      <c r="AH135" s="373">
        <f ca="1">IF($D$134=0,0,OFFSET(IP_Assumptions!$B$253,MATCH(AH$7,IP_Assumptions!$B$254:$B$265,1),MATCH($D134,Market_Growth_List,0)))</f>
        <v>2.5000000000000001E-2</v>
      </c>
      <c r="AI135" s="373">
        <f ca="1">IF($D$134=0,0,OFFSET(IP_Assumptions!$B$253,MATCH(AI$7,IP_Assumptions!$B$254:$B$265,1),MATCH($D134,Market_Growth_List,0)))</f>
        <v>2.5000000000000001E-2</v>
      </c>
      <c r="AJ135" s="373">
        <f ca="1">IF($D$134=0,0,OFFSET(IP_Assumptions!$B$253,MATCH(AJ$7,IP_Assumptions!$B$254:$B$265,1),MATCH($D134,Market_Growth_List,0)))</f>
        <v>2.5000000000000001E-2</v>
      </c>
      <c r="AK135" s="373">
        <f ca="1">IF($D$134=0,0,OFFSET(IP_Assumptions!$B$253,MATCH(AK$7,IP_Assumptions!$B$254:$B$265,1),MATCH($D134,Market_Growth_List,0)))</f>
        <v>2.5000000000000001E-2</v>
      </c>
      <c r="AL135" s="373">
        <f ca="1">IF($D$134=0,0,OFFSET(IP_Assumptions!$B$253,MATCH(AL$7,IP_Assumptions!$B$254:$B$265,1),MATCH($D134,Market_Growth_List,0)))</f>
        <v>2.5000000000000001E-2</v>
      </c>
      <c r="AM135" s="373">
        <f ca="1">IF($D$134=0,0,OFFSET(IP_Assumptions!$B$253,MATCH(AM$7,IP_Assumptions!$B$254:$B$265,1),MATCH($D134,Market_Growth_List,0)))</f>
        <v>2.5000000000000001E-2</v>
      </c>
      <c r="AN135" s="373">
        <f ca="1">IF($D$134=0,0,OFFSET(IP_Assumptions!$B$253,MATCH(AN$7,IP_Assumptions!$B$254:$B$265,1),MATCH($D134,Market_Growth_List,0)))</f>
        <v>2.5000000000000001E-2</v>
      </c>
      <c r="AO135" s="373">
        <f ca="1">IF($D$134=0,0,OFFSET(IP_Assumptions!$B$253,MATCH(AO$7,IP_Assumptions!$B$254:$B$265,1),MATCH($D134,Market_Growth_List,0)))</f>
        <v>2.5000000000000001E-2</v>
      </c>
      <c r="AP135" s="373">
        <f ca="1">IF($D$134=0,0,OFFSET(IP_Assumptions!$B$253,MATCH(AP$7,IP_Assumptions!$B$254:$B$265,1),MATCH($D134,Market_Growth_List,0)))</f>
        <v>2.5000000000000001E-2</v>
      </c>
      <c r="AQ135" s="373">
        <f ca="1">IF($D$134=0,0,OFFSET(IP_Assumptions!$B$253,MATCH(AQ$7,IP_Assumptions!$B$254:$B$265,1),MATCH($D134,Market_Growth_List,0)))</f>
        <v>2.5000000000000001E-2</v>
      </c>
      <c r="AR135" s="373">
        <f ca="1">IF($D$134=0,0,OFFSET(IP_Assumptions!$B$253,MATCH(AR$7,IP_Assumptions!$B$254:$B$265,1),MATCH($D134,Market_Growth_List,0)))</f>
        <v>2.5000000000000001E-2</v>
      </c>
      <c r="AS135" s="373">
        <f ca="1">IF($D$134=0,0,OFFSET(IP_Assumptions!$B$253,MATCH(AS$7,IP_Assumptions!$B$254:$B$265,1),MATCH($D134,Market_Growth_List,0)))</f>
        <v>2.5000000000000001E-2</v>
      </c>
      <c r="AT135" s="373">
        <f ca="1">IF($D$134=0,0,OFFSET(IP_Assumptions!$B$253,MATCH(AT$7,IP_Assumptions!$B$254:$B$265,1),MATCH($D134,Market_Growth_List,0)))</f>
        <v>2.5000000000000001E-2</v>
      </c>
      <c r="AU135" s="373">
        <f ca="1">IF($D$134=0,0,OFFSET(IP_Assumptions!$B$253,MATCH(AU$7,IP_Assumptions!$B$254:$B$265,1),MATCH($D134,Market_Growth_List,0)))</f>
        <v>2.5000000000000001E-2</v>
      </c>
      <c r="AV135" s="373">
        <f ca="1">IF($D$134=0,0,OFFSET(IP_Assumptions!$B$253,MATCH(AV$7,IP_Assumptions!$B$254:$B$265,1),MATCH($D134,Market_Growth_List,0)))</f>
        <v>2.5000000000000001E-2</v>
      </c>
      <c r="AW135" s="373">
        <f ca="1">IF($D$134=0,0,OFFSET(IP_Assumptions!$B$253,MATCH(AW$7,IP_Assumptions!$B$254:$B$265,1),MATCH($D134,Market_Growth_List,0)))</f>
        <v>2.5000000000000001E-2</v>
      </c>
      <c r="AX135" s="373">
        <f ca="1">IF($D$134=0,0,OFFSET(IP_Assumptions!$B$253,MATCH(AX$7,IP_Assumptions!$B$254:$B$265,1),MATCH($D134,Market_Growth_List,0)))</f>
        <v>2.5000000000000001E-2</v>
      </c>
      <c r="AY135" s="373">
        <f ca="1">IF($D$134=0,0,OFFSET(IP_Assumptions!$B$253,MATCH(AY$7,IP_Assumptions!$B$254:$B$265,1),MATCH($D134,Market_Growth_List,0)))</f>
        <v>2.5000000000000001E-2</v>
      </c>
      <c r="AZ135" s="373">
        <f ca="1">IF($D$134=0,0,OFFSET(IP_Assumptions!$B$253,MATCH(AZ$7,IP_Assumptions!$B$254:$B$265,1),MATCH($D134,Market_Growth_List,0)))</f>
        <v>2.5000000000000001E-2</v>
      </c>
      <c r="BA135" s="373">
        <f ca="1">IF($D$134=0,0,OFFSET(IP_Assumptions!$B$253,MATCH(BA$7,IP_Assumptions!$B$254:$B$265,1),MATCH($D134,Market_Growth_List,0)))</f>
        <v>2.5000000000000001E-2</v>
      </c>
      <c r="BB135" s="373">
        <f ca="1">IF($D$134=0,0,OFFSET(IP_Assumptions!$B$253,MATCH(BB$7,IP_Assumptions!$B$254:$B$265,1),MATCH($D134,Market_Growth_List,0)))</f>
        <v>2.5000000000000001E-2</v>
      </c>
      <c r="BC135" s="373">
        <f ca="1">IF($D$134=0,0,OFFSET(IP_Assumptions!$B$253,MATCH(BC$7,IP_Assumptions!$B$254:$B$265,1),MATCH($D134,Market_Growth_List,0)))</f>
        <v>2.5000000000000001E-2</v>
      </c>
      <c r="BD135" s="373">
        <f ca="1">IF($D$134=0,0,OFFSET(IP_Assumptions!$B$253,MATCH(BD$7,IP_Assumptions!$B$254:$B$265,1),MATCH($D134,Market_Growth_List,0)))</f>
        <v>2.5000000000000001E-2</v>
      </c>
      <c r="BE135" s="373">
        <f ca="1">IF($D$134=0,0,OFFSET(IP_Assumptions!$B$253,MATCH(BE$7,IP_Assumptions!$B$254:$B$265,1),MATCH($D134,Market_Growth_List,0)))</f>
        <v>2.5000000000000001E-2</v>
      </c>
      <c r="BF135" s="373">
        <f ca="1">IF($D$134=0,0,OFFSET(IP_Assumptions!$B$253,MATCH(BF$7,IP_Assumptions!$B$254:$B$265,1),MATCH($D134,Market_Growth_List,0)))</f>
        <v>2.5000000000000001E-2</v>
      </c>
      <c r="BG135" s="373">
        <f ca="1">IF($D$134=0,0,OFFSET(IP_Assumptions!$B$253,MATCH(BG$7,IP_Assumptions!$B$254:$B$265,1),MATCH($D134,Market_Growth_List,0)))</f>
        <v>2.5000000000000001E-2</v>
      </c>
      <c r="BH135" s="373">
        <f ca="1">IF($D$134=0,0,OFFSET(IP_Assumptions!$B$253,MATCH(BH$7,IP_Assumptions!$B$254:$B$265,1),MATCH($D134,Market_Growth_List,0)))</f>
        <v>2.5000000000000001E-2</v>
      </c>
      <c r="BI135" s="373">
        <f ca="1">IF($D$134=0,0,OFFSET(IP_Assumptions!$B$253,MATCH(BI$7,IP_Assumptions!$B$254:$B$265,1),MATCH($D134,Market_Growth_List,0)))</f>
        <v>2.5000000000000001E-2</v>
      </c>
      <c r="BJ135" s="373">
        <f ca="1">IF($D$134=0,0,OFFSET(IP_Assumptions!$B$253,MATCH(BJ$7,IP_Assumptions!$B$254:$B$265,1),MATCH($D134,Market_Growth_List,0)))</f>
        <v>2.5000000000000001E-2</v>
      </c>
      <c r="BK135" s="373">
        <f ca="1">IF($D$134=0,0,OFFSET(IP_Assumptions!$B$253,MATCH(BK$7,IP_Assumptions!$B$254:$B$265,1),MATCH($D134,Market_Growth_List,0)))</f>
        <v>2.5000000000000001E-2</v>
      </c>
      <c r="BL135" s="373">
        <f ca="1">IF($D$134=0,0,OFFSET(IP_Assumptions!$B$253,MATCH(BL$7,IP_Assumptions!$B$254:$B$265,1),MATCH($D134,Market_Growth_List,0)))</f>
        <v>2.5000000000000001E-2</v>
      </c>
      <c r="BM135" s="373">
        <f ca="1">IF($D$134=0,0,OFFSET(IP_Assumptions!$B$253,MATCH(BM$7,IP_Assumptions!$B$254:$B$265,1),MATCH($D134,Market_Growth_List,0)))</f>
        <v>2.5000000000000001E-2</v>
      </c>
      <c r="BN135" s="373">
        <f ca="1">IF($D$134=0,0,OFFSET(IP_Assumptions!$B$253,MATCH(BN$7,IP_Assumptions!$B$254:$B$265,1),MATCH($D134,Market_Growth_List,0)))</f>
        <v>2.5000000000000001E-2</v>
      </c>
      <c r="BO135" s="373">
        <f ca="1">IF($D$134=0,0,OFFSET(IP_Assumptions!$B$253,MATCH(BO$7,IP_Assumptions!$B$254:$B$265,1),MATCH($D134,Market_Growth_List,0)))</f>
        <v>2.5000000000000001E-2</v>
      </c>
      <c r="BP135" s="373">
        <f ca="1">IF($D$134=0,0,OFFSET(IP_Assumptions!$B$253,MATCH(BP$7,IP_Assumptions!$B$254:$B$265,1),MATCH($D134,Market_Growth_List,0)))</f>
        <v>2.5000000000000001E-2</v>
      </c>
      <c r="BQ135" s="373">
        <f ca="1">IF($D$134=0,0,OFFSET(IP_Assumptions!$B$253,MATCH(BQ$7,IP_Assumptions!$B$254:$B$265,1),MATCH($D134,Market_Growth_List,0)))</f>
        <v>2.5000000000000001E-2</v>
      </c>
      <c r="BR135" s="373">
        <f ca="1">IF($D$134=0,0,OFFSET(IP_Assumptions!$B$253,MATCH(BR$7,IP_Assumptions!$B$254:$B$265,1),MATCH($D134,Market_Growth_List,0)))</f>
        <v>2.5000000000000001E-2</v>
      </c>
      <c r="BS135" s="373">
        <f ca="1">IF($D$134=0,0,OFFSET(IP_Assumptions!$B$253,MATCH(BS$7,IP_Assumptions!$B$254:$B$265,1),MATCH($D134,Market_Growth_List,0)))</f>
        <v>2.5000000000000001E-2</v>
      </c>
      <c r="BT135" s="373">
        <f ca="1">IF($D$134=0,0,OFFSET(IP_Assumptions!$B$253,MATCH(BT$7,IP_Assumptions!$B$254:$B$265,1),MATCH($D134,Market_Growth_List,0)))</f>
        <v>2.5000000000000001E-2</v>
      </c>
      <c r="BU135" s="373">
        <f ca="1">IF($D$134=0,0,OFFSET(IP_Assumptions!$B$253,MATCH(BU$7,IP_Assumptions!$B$254:$B$265,1),MATCH($D134,Market_Growth_List,0)))</f>
        <v>2.5000000000000001E-2</v>
      </c>
      <c r="BV135" s="373">
        <f ca="1">IF($D$134=0,0,OFFSET(IP_Assumptions!$B$253,MATCH(BV$7,IP_Assumptions!$B$254:$B$265,1),MATCH($D134,Market_Growth_List,0)))</f>
        <v>2.5000000000000001E-2</v>
      </c>
      <c r="BW135" s="373">
        <f ca="1">IF($D$134=0,0,OFFSET(IP_Assumptions!$B$253,MATCH(BW$7,IP_Assumptions!$B$254:$B$265,1),MATCH($D134,Market_Growth_List,0)))</f>
        <v>2.5000000000000001E-2</v>
      </c>
      <c r="BX135" s="373">
        <f ca="1">IF($D$134=0,0,OFFSET(IP_Assumptions!$B$253,MATCH(BX$7,IP_Assumptions!$B$254:$B$265,1),MATCH($D134,Market_Growth_List,0)))</f>
        <v>2.5000000000000001E-2</v>
      </c>
      <c r="BY135" s="373">
        <f ca="1">IF($D$134=0,0,OFFSET(IP_Assumptions!$B$253,MATCH(BY$7,IP_Assumptions!$B$254:$B$265,1),MATCH($D134,Market_Growth_List,0)))</f>
        <v>2.5000000000000001E-2</v>
      </c>
      <c r="BZ135" s="373">
        <f ca="1">IF($D$134=0,0,OFFSET(IP_Assumptions!$B$253,MATCH(BZ$7,IP_Assumptions!$B$254:$B$265,1),MATCH($D134,Market_Growth_List,0)))</f>
        <v>2.5000000000000001E-2</v>
      </c>
      <c r="CA135" s="373">
        <f ca="1">IF($D$134=0,0,OFFSET(IP_Assumptions!$B$253,MATCH(CA$7,IP_Assumptions!$B$254:$B$265,1),MATCH($D134,Market_Growth_List,0)))</f>
        <v>2.5000000000000001E-2</v>
      </c>
      <c r="CB135" s="373">
        <f ca="1">IF($D$134=0,0,OFFSET(IP_Assumptions!$B$253,MATCH(CB$7,IP_Assumptions!$B$254:$B$265,1),MATCH($D134,Market_Growth_List,0)))</f>
        <v>2.5000000000000001E-2</v>
      </c>
      <c r="CC135" s="373">
        <f ca="1">IF($D$134=0,0,OFFSET(IP_Assumptions!$B$253,MATCH(CC$7,IP_Assumptions!$B$254:$B$265,1),MATCH($D134,Market_Growth_List,0)))</f>
        <v>2.5000000000000001E-2</v>
      </c>
      <c r="CD135" s="373">
        <f ca="1">IF($D$134=0,0,OFFSET(IP_Assumptions!$B$253,MATCH(CD$7,IP_Assumptions!$B$254:$B$265,1),MATCH($D134,Market_Growth_List,0)))</f>
        <v>2.5000000000000001E-2</v>
      </c>
      <c r="CE135" s="373">
        <f ca="1">IF($D$134=0,0,OFFSET(IP_Assumptions!$B$253,MATCH(CE$7,IP_Assumptions!$B$254:$B$265,1),MATCH($D134,Market_Growth_List,0)))</f>
        <v>2.5000000000000001E-2</v>
      </c>
      <c r="CF135" s="373">
        <f ca="1">IF($D$134=0,0,OFFSET(IP_Assumptions!$B$253,MATCH(CF$7,IP_Assumptions!$B$254:$B$265,1),MATCH($D134,Market_Growth_List,0)))</f>
        <v>2.5000000000000001E-2</v>
      </c>
      <c r="CG135" s="373">
        <f ca="1">IF($D$134=0,0,OFFSET(IP_Assumptions!$B$253,MATCH(CG$7,IP_Assumptions!$B$254:$B$265,1),MATCH($D134,Market_Growth_List,0)))</f>
        <v>2.5000000000000001E-2</v>
      </c>
      <c r="CH135" s="373">
        <f ca="1">IF($D$134=0,0,OFFSET(IP_Assumptions!$B$253,MATCH(CH$7,IP_Assumptions!$B$254:$B$265,1),MATCH($D134,Market_Growth_List,0)))</f>
        <v>2.5000000000000001E-2</v>
      </c>
      <c r="CI135" s="373">
        <f ca="1">IF($D$134=0,0,OFFSET(IP_Assumptions!$B$253,MATCH(CI$7,IP_Assumptions!$B$254:$B$265,1),MATCH($D134,Market_Growth_List,0)))</f>
        <v>2.5000000000000001E-2</v>
      </c>
      <c r="CJ135" s="373">
        <f ca="1">IF($D$134=0,0,OFFSET(IP_Assumptions!$B$253,MATCH(CJ$7,IP_Assumptions!$B$254:$B$265,1),MATCH($D134,Market_Growth_List,0)))</f>
        <v>2.5000000000000001E-2</v>
      </c>
      <c r="CK135" s="373">
        <f ca="1">IF($D$134=0,0,OFFSET(IP_Assumptions!$B$253,MATCH(CK$7,IP_Assumptions!$B$254:$B$265,1),MATCH($D134,Market_Growth_List,0)))</f>
        <v>2.5000000000000001E-2</v>
      </c>
      <c r="CL135" s="373">
        <f ca="1">IF($D$134=0,0,OFFSET(IP_Assumptions!$B$253,MATCH(CL$7,IP_Assumptions!$B$254:$B$265,1),MATCH($D134,Market_Growth_List,0)))</f>
        <v>2.5000000000000001E-2</v>
      </c>
      <c r="CM135" s="373">
        <f ca="1">IF($D$134=0,0,OFFSET(IP_Assumptions!$B$253,MATCH(CM$7,IP_Assumptions!$B$254:$B$265,1),MATCH($D134,Market_Growth_List,0)))</f>
        <v>2.5000000000000001E-2</v>
      </c>
      <c r="CN135" s="373">
        <f ca="1">IF($D$134=0,0,OFFSET(IP_Assumptions!$B$253,MATCH(CN$7,IP_Assumptions!$B$254:$B$265,1),MATCH($D134,Market_Growth_List,0)))</f>
        <v>2.5000000000000001E-2</v>
      </c>
      <c r="CO135" s="373">
        <f ca="1">IF($D$134=0,0,OFFSET(IP_Assumptions!$B$253,MATCH(CO$7,IP_Assumptions!$B$254:$B$265,1),MATCH($D134,Market_Growth_List,0)))</f>
        <v>2.5000000000000001E-2</v>
      </c>
      <c r="CP135" s="373">
        <f ca="1">IF($D$134=0,0,OFFSET(IP_Assumptions!$B$253,MATCH(CP$7,IP_Assumptions!$B$254:$B$265,1),MATCH($D134,Market_Growth_List,0)))</f>
        <v>2.5000000000000001E-2</v>
      </c>
      <c r="CQ135" s="373">
        <f ca="1">IF($D$134=0,0,OFFSET(IP_Assumptions!$B$253,MATCH(CQ$7,IP_Assumptions!$B$254:$B$265,1),MATCH($D134,Market_Growth_List,0)))</f>
        <v>2.5000000000000001E-2</v>
      </c>
      <c r="CR135" s="373">
        <f ca="1">IF($D$134=0,0,OFFSET(IP_Assumptions!$B$253,MATCH(CR$7,IP_Assumptions!$B$254:$B$265,1),MATCH($D134,Market_Growth_List,0)))</f>
        <v>2.5000000000000001E-2</v>
      </c>
      <c r="CS135" s="373">
        <f ca="1">IF($D$134=0,0,OFFSET(IP_Assumptions!$B$253,MATCH(CS$7,IP_Assumptions!$B$254:$B$265,1),MATCH($D134,Market_Growth_List,0)))</f>
        <v>2.5000000000000001E-2</v>
      </c>
      <c r="CT135" s="373">
        <f ca="1">IF($D$134=0,0,OFFSET(IP_Assumptions!$B$253,MATCH(CT$7,IP_Assumptions!$B$254:$B$265,1),MATCH($D134,Market_Growth_List,0)))</f>
        <v>2.5000000000000001E-2</v>
      </c>
      <c r="CU135" s="373">
        <f ca="1">IF($D$134=0,0,OFFSET(IP_Assumptions!$B$253,MATCH(CU$7,IP_Assumptions!$B$254:$B$265,1),MATCH($D134,Market_Growth_List,0)))</f>
        <v>2.5000000000000001E-2</v>
      </c>
      <c r="CV135" s="373">
        <f ca="1">IF($D$134=0,0,OFFSET(IP_Assumptions!$B$253,MATCH(CV$7,IP_Assumptions!$B$254:$B$265,1),MATCH($D134,Market_Growth_List,0)))</f>
        <v>2.5000000000000001E-2</v>
      </c>
      <c r="CW135" s="373">
        <f ca="1">IF($D$134=0,0,OFFSET(IP_Assumptions!$B$253,MATCH(CW$7,IP_Assumptions!$B$254:$B$265,1),MATCH($D134,Market_Growth_List,0)))</f>
        <v>2.5000000000000001E-2</v>
      </c>
      <c r="CX135" s="373">
        <f ca="1">IF($D$134=0,0,OFFSET(IP_Assumptions!$B$253,MATCH(CX$7,IP_Assumptions!$B$254:$B$265,1),MATCH($D134,Market_Growth_List,0)))</f>
        <v>2.5000000000000001E-2</v>
      </c>
      <c r="CY135" s="373">
        <f ca="1">IF($D$134=0,0,OFFSET(IP_Assumptions!$B$253,MATCH(CY$7,IP_Assumptions!$B$254:$B$265,1),MATCH($D134,Market_Growth_List,0)))</f>
        <v>2.5000000000000001E-2</v>
      </c>
      <c r="CZ135" s="373">
        <f ca="1">IF($D$134=0,0,OFFSET(IP_Assumptions!$B$253,MATCH(CZ$7,IP_Assumptions!$B$254:$B$265,1),MATCH($D134,Market_Growth_List,0)))</f>
        <v>2.5000000000000001E-2</v>
      </c>
      <c r="DA135" s="373">
        <f ca="1">IF($D$134=0,0,OFFSET(IP_Assumptions!$B$253,MATCH(DA$7,IP_Assumptions!$B$254:$B$265,1),MATCH($D134,Market_Growth_List,0)))</f>
        <v>2.5000000000000001E-2</v>
      </c>
      <c r="DB135" s="373">
        <f ca="1">IF($D$134=0,0,OFFSET(IP_Assumptions!$B$253,MATCH(DB$7,IP_Assumptions!$B$254:$B$265,1),MATCH($D134,Market_Growth_List,0)))</f>
        <v>2.5000000000000001E-2</v>
      </c>
      <c r="DC135" s="373">
        <f ca="1">IF($D$134=0,0,OFFSET(IP_Assumptions!$B$253,MATCH(DC$7,IP_Assumptions!$B$254:$B$265,1),MATCH($D134,Market_Growth_List,0)))</f>
        <v>2.5000000000000001E-2</v>
      </c>
      <c r="DD135" s="373">
        <f ca="1">IF($D$134=0,0,OFFSET(IP_Assumptions!$B$253,MATCH(DD$7,IP_Assumptions!$B$254:$B$265,1),MATCH($D134,Market_Growth_List,0)))</f>
        <v>2.5000000000000001E-2</v>
      </c>
      <c r="DE135" s="373">
        <f ca="1">IF($D$134=0,0,OFFSET(IP_Assumptions!$B$253,MATCH(DE$7,IP_Assumptions!$B$254:$B$265,1),MATCH($D134,Market_Growth_List,0)))</f>
        <v>2.5000000000000001E-2</v>
      </c>
      <c r="DF135" s="373">
        <f ca="1">IF($D$134=0,0,OFFSET(IP_Assumptions!$B$253,MATCH(DF$7,IP_Assumptions!$B$254:$B$265,1),MATCH($D134,Market_Growth_List,0)))</f>
        <v>2.5000000000000001E-2</v>
      </c>
      <c r="DG135" s="373">
        <f ca="1">IF($D$134=0,0,OFFSET(IP_Assumptions!$B$253,MATCH(DG$7,IP_Assumptions!$B$254:$B$265,1),MATCH($D134,Market_Growth_List,0)))</f>
        <v>2.5000000000000001E-2</v>
      </c>
      <c r="DH135" s="373">
        <f ca="1">IF($D$134=0,0,OFFSET(IP_Assumptions!$B$253,MATCH(DH$7,IP_Assumptions!$B$254:$B$265,1),MATCH($D134,Market_Growth_List,0)))</f>
        <v>2.5000000000000001E-2</v>
      </c>
      <c r="DI135" s="373">
        <f ca="1">IF($D$134=0,0,OFFSET(IP_Assumptions!$B$253,MATCH(DI$7,IP_Assumptions!$B$254:$B$265,1),MATCH($D134,Market_Growth_List,0)))</f>
        <v>2.5000000000000001E-2</v>
      </c>
      <c r="DJ135" s="373">
        <f ca="1">IF($D$134=0,0,OFFSET(IP_Assumptions!$B$253,MATCH(DJ$7,IP_Assumptions!$B$254:$B$265,1),MATCH($D134,Market_Growth_List,0)))</f>
        <v>2.5000000000000001E-2</v>
      </c>
      <c r="DK135" s="373">
        <f ca="1">IF($D$134=0,0,OFFSET(IP_Assumptions!$B$253,MATCH(DK$7,IP_Assumptions!$B$254:$B$265,1),MATCH($D134,Market_Growth_List,0)))</f>
        <v>2.5000000000000001E-2</v>
      </c>
      <c r="DL135" s="373">
        <f ca="1">IF($D$134=0,0,OFFSET(IP_Assumptions!$B$253,MATCH(DL$7,IP_Assumptions!$B$254:$B$265,1),MATCH($D134,Market_Growth_List,0)))</f>
        <v>2.5000000000000001E-2</v>
      </c>
      <c r="DM135" s="373">
        <f ca="1">IF($D$134=0,0,OFFSET(IP_Assumptions!$B$253,MATCH(DM$7,IP_Assumptions!$B$254:$B$265,1),MATCH($D134,Market_Growth_List,0)))</f>
        <v>2.5000000000000001E-2</v>
      </c>
      <c r="DN135" s="373">
        <f ca="1">IF($D$134=0,0,OFFSET(IP_Assumptions!$B$253,MATCH(DN$7,IP_Assumptions!$B$254:$B$265,1),MATCH($D134,Market_Growth_List,0)))</f>
        <v>2.5000000000000001E-2</v>
      </c>
      <c r="DO135" s="373">
        <f ca="1">IF($D$134=0,0,OFFSET(IP_Assumptions!$B$253,MATCH(DO$7,IP_Assumptions!$B$254:$B$265,1),MATCH($D134,Market_Growth_List,0)))</f>
        <v>2.5000000000000001E-2</v>
      </c>
      <c r="DP135" s="373">
        <f ca="1">IF($D$134=0,0,OFFSET(IP_Assumptions!$B$253,MATCH(DP$7,IP_Assumptions!$B$254:$B$265,1),MATCH($D134,Market_Growth_List,0)))</f>
        <v>2.5000000000000001E-2</v>
      </c>
      <c r="DQ135" s="373">
        <f ca="1">IF($D$134=0,0,OFFSET(IP_Assumptions!$B$253,MATCH(DQ$7,IP_Assumptions!$B$254:$B$265,1),MATCH($D134,Market_Growth_List,0)))</f>
        <v>2.5000000000000001E-2</v>
      </c>
      <c r="DR135" s="373">
        <f ca="1">IF($D$134=0,0,OFFSET(IP_Assumptions!$B$253,MATCH(DR$7,IP_Assumptions!$B$254:$B$265,1),MATCH($D134,Market_Growth_List,0)))</f>
        <v>2.5000000000000001E-2</v>
      </c>
      <c r="DS135" s="373">
        <f ca="1">IF($D$134=0,0,OFFSET(IP_Assumptions!$B$253,MATCH(DS$7,IP_Assumptions!$B$254:$B$265,1),MATCH($D134,Market_Growth_List,0)))</f>
        <v>2.5000000000000001E-2</v>
      </c>
      <c r="DT135" s="373">
        <f ca="1">IF($D$134=0,0,OFFSET(IP_Assumptions!$B$253,MATCH(DT$7,IP_Assumptions!$B$254:$B$265,1),MATCH($D134,Market_Growth_List,0)))</f>
        <v>2.5000000000000001E-2</v>
      </c>
      <c r="DU135" s="373">
        <f ca="1">IF($D$134=0,0,OFFSET(IP_Assumptions!$B$253,MATCH(DU$7,IP_Assumptions!$B$254:$B$265,1),MATCH($D134,Market_Growth_List,0)))</f>
        <v>2.5000000000000001E-2</v>
      </c>
      <c r="DV135" s="373">
        <f ca="1">IF($D$134=0,0,OFFSET(IP_Assumptions!$B$253,MATCH(DV$7,IP_Assumptions!$B$254:$B$265,1),MATCH($D134,Market_Growth_List,0)))</f>
        <v>2.5000000000000001E-2</v>
      </c>
      <c r="DW135" s="373">
        <f ca="1">IF($D$134=0,0,OFFSET(IP_Assumptions!$B$253,MATCH(DW$7,IP_Assumptions!$B$254:$B$265,1),MATCH($D134,Market_Growth_List,0)))</f>
        <v>2.5000000000000001E-2</v>
      </c>
      <c r="DX135" s="373">
        <f ca="1">IF($D$134=0,0,OFFSET(IP_Assumptions!$B$253,MATCH(DX$7,IP_Assumptions!$B$254:$B$265,1),MATCH($D134,Market_Growth_List,0)))</f>
        <v>2.5000000000000001E-2</v>
      </c>
      <c r="DY135" s="373">
        <f ca="1">IF($D$134=0,0,OFFSET(IP_Assumptions!$B$253,MATCH(DY$7,IP_Assumptions!$B$254:$B$265,1),MATCH($D134,Market_Growth_List,0)))</f>
        <v>2.5000000000000001E-2</v>
      </c>
      <c r="DZ135" s="373">
        <f ca="1">IF($D$134=0,0,OFFSET(IP_Assumptions!$B$253,MATCH(DZ$7,IP_Assumptions!$B$254:$B$265,1),MATCH($D134,Market_Growth_List,0)))</f>
        <v>2.5000000000000001E-2</v>
      </c>
      <c r="EA135" s="373">
        <f ca="1">IF($D$134=0,0,OFFSET(IP_Assumptions!$B$253,MATCH(EA$7,IP_Assumptions!$B$254:$B$265,1),MATCH($D134,Market_Growth_List,0)))</f>
        <v>2.5000000000000001E-2</v>
      </c>
      <c r="EB135" s="373">
        <f ca="1">IF($D$134=0,0,OFFSET(IP_Assumptions!$B$253,MATCH(EB$7,IP_Assumptions!$B$254:$B$265,1),MATCH($D134,Market_Growth_List,0)))</f>
        <v>2.5000000000000001E-2</v>
      </c>
      <c r="EC135" s="373">
        <f ca="1">IF($D$134=0,0,OFFSET(IP_Assumptions!$B$253,MATCH(EC$7,IP_Assumptions!$B$254:$B$265,1),MATCH($D134,Market_Growth_List,0)))</f>
        <v>2.5000000000000001E-2</v>
      </c>
      <c r="ED135" s="373">
        <f ca="1">IF($D$134=0,0,OFFSET(IP_Assumptions!$B$253,MATCH(ED$7,IP_Assumptions!$B$254:$B$265,1),MATCH($D134,Market_Growth_List,0)))</f>
        <v>2.5000000000000001E-2</v>
      </c>
      <c r="EE135" s="373">
        <f ca="1">IF($D$134=0,0,OFFSET(IP_Assumptions!$B$253,MATCH(EE$7,IP_Assumptions!$B$254:$B$265,1),MATCH($D134,Market_Growth_List,0)))</f>
        <v>2.5000000000000001E-2</v>
      </c>
      <c r="EF135" s="373">
        <f ca="1">IF($D$134=0,0,OFFSET(IP_Assumptions!$B$253,MATCH(EF$7,IP_Assumptions!$B$254:$B$265,1),MATCH($D134,Market_Growth_List,0)))</f>
        <v>2.5000000000000001E-2</v>
      </c>
      <c r="EG135" s="373">
        <f ca="1">IF($D$134=0,0,OFFSET(IP_Assumptions!$B$253,MATCH(EG$7,IP_Assumptions!$B$254:$B$265,1),MATCH($D134,Market_Growth_List,0)))</f>
        <v>2.5000000000000001E-2</v>
      </c>
      <c r="EH135" s="373">
        <f ca="1">IF($D$134=0,0,OFFSET(IP_Assumptions!$B$253,MATCH(EH$7,IP_Assumptions!$B$254:$B$265,1),MATCH($D134,Market_Growth_List,0)))</f>
        <v>2.5000000000000001E-2</v>
      </c>
      <c r="EI135" s="373">
        <f ca="1">IF($D$134=0,0,OFFSET(IP_Assumptions!$B$253,MATCH(EI$7,IP_Assumptions!$B$254:$B$265,1),MATCH($D134,Market_Growth_List,0)))</f>
        <v>2.5000000000000001E-2</v>
      </c>
      <c r="EJ135" s="373">
        <f ca="1">IF($D$134=0,0,OFFSET(IP_Assumptions!$B$253,MATCH(EJ$7,IP_Assumptions!$B$254:$B$265,1),MATCH($D134,Market_Growth_List,0)))</f>
        <v>2.5000000000000001E-2</v>
      </c>
      <c r="EK135" s="373">
        <f ca="1">IF($D$134=0,0,OFFSET(IP_Assumptions!$B$253,MATCH(EK$7,IP_Assumptions!$B$254:$B$265,1),MATCH($D134,Market_Growth_List,0)))</f>
        <v>2.5000000000000001E-2</v>
      </c>
      <c r="EL135" s="373">
        <f ca="1">IF($D$134=0,0,OFFSET(IP_Assumptions!$B$253,MATCH(EL$7,IP_Assumptions!$B$254:$B$265,1),MATCH($D134,Market_Growth_List,0)))</f>
        <v>2.5000000000000001E-2</v>
      </c>
      <c r="EM135" s="373">
        <f ca="1">IF($D$134=0,0,OFFSET(IP_Assumptions!$B$253,MATCH(EM$7,IP_Assumptions!$B$254:$B$265,1),MATCH($D134,Market_Growth_List,0)))</f>
        <v>2.5000000000000001E-2</v>
      </c>
      <c r="EN135" s="373">
        <f ca="1">IF($D$134=0,0,OFFSET(IP_Assumptions!$B$253,MATCH(EN$7,IP_Assumptions!$B$254:$B$265,1),MATCH($D134,Market_Growth_List,0)))</f>
        <v>2.5000000000000001E-2</v>
      </c>
      <c r="EO135" s="373">
        <f ca="1">IF($D$134=0,0,OFFSET(IP_Assumptions!$B$253,MATCH(EO$7,IP_Assumptions!$B$254:$B$265,1),MATCH($D134,Market_Growth_List,0)))</f>
        <v>2.5000000000000001E-2</v>
      </c>
      <c r="EP135" s="373">
        <f ca="1">IF($D$134=0,0,OFFSET(IP_Assumptions!$B$253,MATCH(EP$7,IP_Assumptions!$B$254:$B$265,1),MATCH($D134,Market_Growth_List,0)))</f>
        <v>2.5000000000000001E-2</v>
      </c>
      <c r="EQ135" s="373">
        <f ca="1">IF($D$134=0,0,OFFSET(IP_Assumptions!$B$253,MATCH(EQ$7,IP_Assumptions!$B$254:$B$265,1),MATCH($D134,Market_Growth_List,0)))</f>
        <v>2.5000000000000001E-2</v>
      </c>
      <c r="ER135" s="373">
        <f ca="1">IF($D$134=0,0,OFFSET(IP_Assumptions!$B$253,MATCH(ER$7,IP_Assumptions!$B$254:$B$265,1),MATCH($D134,Market_Growth_List,0)))</f>
        <v>2.5000000000000001E-2</v>
      </c>
      <c r="ES135" s="373">
        <f ca="1">IF($D$134=0,0,OFFSET(IP_Assumptions!$B$253,MATCH(ES$7,IP_Assumptions!$B$254:$B$265,1),MATCH($D134,Market_Growth_List,0)))</f>
        <v>2.5000000000000001E-2</v>
      </c>
    </row>
    <row r="136" spans="1:256" s="325" customFormat="1" outlineLevel="1">
      <c r="B136" s="325" t="s">
        <v>599</v>
      </c>
      <c r="D136" s="334"/>
      <c r="E136" s="373">
        <f t="shared" ref="E136:BP136" ca="1" si="171">(1+E135)^(1/12)-1</f>
        <v>2.0598362698427408E-3</v>
      </c>
      <c r="F136" s="373">
        <f t="shared" ca="1" si="171"/>
        <v>2.0598362698427408E-3</v>
      </c>
      <c r="G136" s="373">
        <f t="shared" ca="1" si="171"/>
        <v>2.0598362698427408E-3</v>
      </c>
      <c r="H136" s="373">
        <f t="shared" ca="1" si="171"/>
        <v>2.0598362698427408E-3</v>
      </c>
      <c r="I136" s="373">
        <f t="shared" ca="1" si="171"/>
        <v>2.0598362698427408E-3</v>
      </c>
      <c r="J136" s="373">
        <f t="shared" ca="1" si="171"/>
        <v>2.0598362698427408E-3</v>
      </c>
      <c r="K136" s="373">
        <f t="shared" ca="1" si="171"/>
        <v>2.0598362698427408E-3</v>
      </c>
      <c r="L136" s="373">
        <f t="shared" ca="1" si="171"/>
        <v>2.0598362698427408E-3</v>
      </c>
      <c r="M136" s="373">
        <f t="shared" ca="1" si="171"/>
        <v>2.0598362698427408E-3</v>
      </c>
      <c r="N136" s="373">
        <f t="shared" ca="1" si="171"/>
        <v>2.0598362698427408E-3</v>
      </c>
      <c r="O136" s="373">
        <f t="shared" ca="1" si="171"/>
        <v>2.0598362698427408E-3</v>
      </c>
      <c r="P136" s="373">
        <f t="shared" ca="1" si="171"/>
        <v>2.0598362698427408E-3</v>
      </c>
      <c r="Q136" s="373">
        <f t="shared" ca="1" si="171"/>
        <v>2.0598362698427408E-3</v>
      </c>
      <c r="R136" s="373">
        <f t="shared" ca="1" si="171"/>
        <v>2.0598362698427408E-3</v>
      </c>
      <c r="S136" s="373">
        <f t="shared" ca="1" si="171"/>
        <v>2.0598362698427408E-3</v>
      </c>
      <c r="T136" s="373">
        <f t="shared" ca="1" si="171"/>
        <v>2.0598362698427408E-3</v>
      </c>
      <c r="U136" s="373">
        <f t="shared" ca="1" si="171"/>
        <v>2.0598362698427408E-3</v>
      </c>
      <c r="V136" s="373">
        <f t="shared" ca="1" si="171"/>
        <v>2.0598362698427408E-3</v>
      </c>
      <c r="W136" s="373">
        <f t="shared" ca="1" si="171"/>
        <v>2.0598362698427408E-3</v>
      </c>
      <c r="X136" s="373">
        <f t="shared" ca="1" si="171"/>
        <v>2.0598362698427408E-3</v>
      </c>
      <c r="Y136" s="373">
        <f t="shared" ca="1" si="171"/>
        <v>2.0598362698427408E-3</v>
      </c>
      <c r="Z136" s="373">
        <f t="shared" ca="1" si="171"/>
        <v>2.0598362698427408E-3</v>
      </c>
      <c r="AA136" s="373">
        <f t="shared" ca="1" si="171"/>
        <v>2.0598362698427408E-3</v>
      </c>
      <c r="AB136" s="373">
        <f t="shared" ca="1" si="171"/>
        <v>2.0598362698427408E-3</v>
      </c>
      <c r="AC136" s="373">
        <f t="shared" ca="1" si="171"/>
        <v>2.0598362698427408E-3</v>
      </c>
      <c r="AD136" s="373">
        <f t="shared" ca="1" si="171"/>
        <v>2.0598362698427408E-3</v>
      </c>
      <c r="AE136" s="373">
        <f t="shared" ca="1" si="171"/>
        <v>2.0598362698427408E-3</v>
      </c>
      <c r="AF136" s="373">
        <f t="shared" ca="1" si="171"/>
        <v>2.0598362698427408E-3</v>
      </c>
      <c r="AG136" s="373">
        <f t="shared" ca="1" si="171"/>
        <v>2.0598362698427408E-3</v>
      </c>
      <c r="AH136" s="373">
        <f t="shared" ca="1" si="171"/>
        <v>2.0598362698427408E-3</v>
      </c>
      <c r="AI136" s="373">
        <f t="shared" ca="1" si="171"/>
        <v>2.0598362698427408E-3</v>
      </c>
      <c r="AJ136" s="373">
        <f t="shared" ca="1" si="171"/>
        <v>2.0598362698427408E-3</v>
      </c>
      <c r="AK136" s="373">
        <f t="shared" ca="1" si="171"/>
        <v>2.0598362698427408E-3</v>
      </c>
      <c r="AL136" s="373">
        <f t="shared" ca="1" si="171"/>
        <v>2.0598362698427408E-3</v>
      </c>
      <c r="AM136" s="373">
        <f t="shared" ca="1" si="171"/>
        <v>2.0598362698427408E-3</v>
      </c>
      <c r="AN136" s="373">
        <f t="shared" ca="1" si="171"/>
        <v>2.0598362698427408E-3</v>
      </c>
      <c r="AO136" s="373">
        <f t="shared" ca="1" si="171"/>
        <v>2.0598362698427408E-3</v>
      </c>
      <c r="AP136" s="373">
        <f t="shared" ca="1" si="171"/>
        <v>2.0598362698427408E-3</v>
      </c>
      <c r="AQ136" s="373">
        <f t="shared" ca="1" si="171"/>
        <v>2.0598362698427408E-3</v>
      </c>
      <c r="AR136" s="373">
        <f t="shared" ca="1" si="171"/>
        <v>2.0598362698427408E-3</v>
      </c>
      <c r="AS136" s="373">
        <f t="shared" ca="1" si="171"/>
        <v>2.0598362698427408E-3</v>
      </c>
      <c r="AT136" s="373">
        <f t="shared" ca="1" si="171"/>
        <v>2.0598362698427408E-3</v>
      </c>
      <c r="AU136" s="373">
        <f t="shared" ca="1" si="171"/>
        <v>2.0598362698427408E-3</v>
      </c>
      <c r="AV136" s="373">
        <f t="shared" ca="1" si="171"/>
        <v>2.0598362698427408E-3</v>
      </c>
      <c r="AW136" s="373">
        <f t="shared" ca="1" si="171"/>
        <v>2.0598362698427408E-3</v>
      </c>
      <c r="AX136" s="373">
        <f t="shared" ca="1" si="171"/>
        <v>2.0598362698427408E-3</v>
      </c>
      <c r="AY136" s="373">
        <f t="shared" ca="1" si="171"/>
        <v>2.0598362698427408E-3</v>
      </c>
      <c r="AZ136" s="373">
        <f t="shared" ca="1" si="171"/>
        <v>2.0598362698427408E-3</v>
      </c>
      <c r="BA136" s="373">
        <f t="shared" ca="1" si="171"/>
        <v>2.0598362698427408E-3</v>
      </c>
      <c r="BB136" s="373">
        <f t="shared" ca="1" si="171"/>
        <v>2.0598362698427408E-3</v>
      </c>
      <c r="BC136" s="373">
        <f t="shared" ca="1" si="171"/>
        <v>2.0598362698427408E-3</v>
      </c>
      <c r="BD136" s="373">
        <f t="shared" ca="1" si="171"/>
        <v>2.0598362698427408E-3</v>
      </c>
      <c r="BE136" s="373">
        <f t="shared" ca="1" si="171"/>
        <v>2.0598362698427408E-3</v>
      </c>
      <c r="BF136" s="373">
        <f t="shared" ca="1" si="171"/>
        <v>2.0598362698427408E-3</v>
      </c>
      <c r="BG136" s="373">
        <f t="shared" ca="1" si="171"/>
        <v>2.0598362698427408E-3</v>
      </c>
      <c r="BH136" s="373">
        <f t="shared" ca="1" si="171"/>
        <v>2.0598362698427408E-3</v>
      </c>
      <c r="BI136" s="373">
        <f t="shared" ca="1" si="171"/>
        <v>2.0598362698427408E-3</v>
      </c>
      <c r="BJ136" s="373">
        <f t="shared" ca="1" si="171"/>
        <v>2.0598362698427408E-3</v>
      </c>
      <c r="BK136" s="373">
        <f t="shared" ca="1" si="171"/>
        <v>2.0598362698427408E-3</v>
      </c>
      <c r="BL136" s="373">
        <f t="shared" ca="1" si="171"/>
        <v>2.0598362698427408E-3</v>
      </c>
      <c r="BM136" s="373">
        <f t="shared" ca="1" si="171"/>
        <v>2.0598362698427408E-3</v>
      </c>
      <c r="BN136" s="373">
        <f t="shared" ca="1" si="171"/>
        <v>2.0598362698427408E-3</v>
      </c>
      <c r="BO136" s="373">
        <f t="shared" ca="1" si="171"/>
        <v>2.0598362698427408E-3</v>
      </c>
      <c r="BP136" s="373">
        <f t="shared" ca="1" si="171"/>
        <v>2.0598362698427408E-3</v>
      </c>
      <c r="BQ136" s="373">
        <f t="shared" ref="BQ136:EB136" ca="1" si="172">(1+BQ135)^(1/12)-1</f>
        <v>2.0598362698427408E-3</v>
      </c>
      <c r="BR136" s="373">
        <f t="shared" ca="1" si="172"/>
        <v>2.0598362698427408E-3</v>
      </c>
      <c r="BS136" s="373">
        <f t="shared" ca="1" si="172"/>
        <v>2.0598362698427408E-3</v>
      </c>
      <c r="BT136" s="373">
        <f t="shared" ca="1" si="172"/>
        <v>2.0598362698427408E-3</v>
      </c>
      <c r="BU136" s="373">
        <f t="shared" ca="1" si="172"/>
        <v>2.0598362698427408E-3</v>
      </c>
      <c r="BV136" s="373">
        <f t="shared" ca="1" si="172"/>
        <v>2.0598362698427408E-3</v>
      </c>
      <c r="BW136" s="373">
        <f t="shared" ca="1" si="172"/>
        <v>2.0598362698427408E-3</v>
      </c>
      <c r="BX136" s="373">
        <f t="shared" ca="1" si="172"/>
        <v>2.0598362698427408E-3</v>
      </c>
      <c r="BY136" s="373">
        <f t="shared" ca="1" si="172"/>
        <v>2.0598362698427408E-3</v>
      </c>
      <c r="BZ136" s="373">
        <f t="shared" ca="1" si="172"/>
        <v>2.0598362698427408E-3</v>
      </c>
      <c r="CA136" s="373">
        <f t="shared" ca="1" si="172"/>
        <v>2.0598362698427408E-3</v>
      </c>
      <c r="CB136" s="373">
        <f t="shared" ca="1" si="172"/>
        <v>2.0598362698427408E-3</v>
      </c>
      <c r="CC136" s="373">
        <f t="shared" ca="1" si="172"/>
        <v>2.0598362698427408E-3</v>
      </c>
      <c r="CD136" s="373">
        <f t="shared" ca="1" si="172"/>
        <v>2.0598362698427408E-3</v>
      </c>
      <c r="CE136" s="373">
        <f t="shared" ca="1" si="172"/>
        <v>2.0598362698427408E-3</v>
      </c>
      <c r="CF136" s="373">
        <f t="shared" ca="1" si="172"/>
        <v>2.0598362698427408E-3</v>
      </c>
      <c r="CG136" s="373">
        <f t="shared" ca="1" si="172"/>
        <v>2.0598362698427408E-3</v>
      </c>
      <c r="CH136" s="373">
        <f t="shared" ca="1" si="172"/>
        <v>2.0598362698427408E-3</v>
      </c>
      <c r="CI136" s="373">
        <f t="shared" ca="1" si="172"/>
        <v>2.0598362698427408E-3</v>
      </c>
      <c r="CJ136" s="373">
        <f t="shared" ca="1" si="172"/>
        <v>2.0598362698427408E-3</v>
      </c>
      <c r="CK136" s="373">
        <f t="shared" ca="1" si="172"/>
        <v>2.0598362698427408E-3</v>
      </c>
      <c r="CL136" s="373">
        <f t="shared" ca="1" si="172"/>
        <v>2.0598362698427408E-3</v>
      </c>
      <c r="CM136" s="373">
        <f t="shared" ca="1" si="172"/>
        <v>2.0598362698427408E-3</v>
      </c>
      <c r="CN136" s="373">
        <f t="shared" ca="1" si="172"/>
        <v>2.0598362698427408E-3</v>
      </c>
      <c r="CO136" s="373">
        <f t="shared" ca="1" si="172"/>
        <v>2.0598362698427408E-3</v>
      </c>
      <c r="CP136" s="373">
        <f t="shared" ca="1" si="172"/>
        <v>2.0598362698427408E-3</v>
      </c>
      <c r="CQ136" s="373">
        <f t="shared" ca="1" si="172"/>
        <v>2.0598362698427408E-3</v>
      </c>
      <c r="CR136" s="373">
        <f t="shared" ca="1" si="172"/>
        <v>2.0598362698427408E-3</v>
      </c>
      <c r="CS136" s="373">
        <f t="shared" ca="1" si="172"/>
        <v>2.0598362698427408E-3</v>
      </c>
      <c r="CT136" s="373">
        <f t="shared" ca="1" si="172"/>
        <v>2.0598362698427408E-3</v>
      </c>
      <c r="CU136" s="373">
        <f t="shared" ca="1" si="172"/>
        <v>2.0598362698427408E-3</v>
      </c>
      <c r="CV136" s="373">
        <f t="shared" ca="1" si="172"/>
        <v>2.0598362698427408E-3</v>
      </c>
      <c r="CW136" s="373">
        <f t="shared" ca="1" si="172"/>
        <v>2.0598362698427408E-3</v>
      </c>
      <c r="CX136" s="373">
        <f t="shared" ca="1" si="172"/>
        <v>2.0598362698427408E-3</v>
      </c>
      <c r="CY136" s="373">
        <f t="shared" ca="1" si="172"/>
        <v>2.0598362698427408E-3</v>
      </c>
      <c r="CZ136" s="373">
        <f t="shared" ca="1" si="172"/>
        <v>2.0598362698427408E-3</v>
      </c>
      <c r="DA136" s="373">
        <f t="shared" ca="1" si="172"/>
        <v>2.0598362698427408E-3</v>
      </c>
      <c r="DB136" s="373">
        <f t="shared" ca="1" si="172"/>
        <v>2.0598362698427408E-3</v>
      </c>
      <c r="DC136" s="373">
        <f t="shared" ca="1" si="172"/>
        <v>2.0598362698427408E-3</v>
      </c>
      <c r="DD136" s="373">
        <f t="shared" ca="1" si="172"/>
        <v>2.0598362698427408E-3</v>
      </c>
      <c r="DE136" s="373">
        <f t="shared" ca="1" si="172"/>
        <v>2.0598362698427408E-3</v>
      </c>
      <c r="DF136" s="373">
        <f t="shared" ca="1" si="172"/>
        <v>2.0598362698427408E-3</v>
      </c>
      <c r="DG136" s="373">
        <f t="shared" ca="1" si="172"/>
        <v>2.0598362698427408E-3</v>
      </c>
      <c r="DH136" s="373">
        <f t="shared" ca="1" si="172"/>
        <v>2.0598362698427408E-3</v>
      </c>
      <c r="DI136" s="373">
        <f t="shared" ca="1" si="172"/>
        <v>2.0598362698427408E-3</v>
      </c>
      <c r="DJ136" s="373">
        <f t="shared" ca="1" si="172"/>
        <v>2.0598362698427408E-3</v>
      </c>
      <c r="DK136" s="373">
        <f t="shared" ca="1" si="172"/>
        <v>2.0598362698427408E-3</v>
      </c>
      <c r="DL136" s="373">
        <f t="shared" ca="1" si="172"/>
        <v>2.0598362698427408E-3</v>
      </c>
      <c r="DM136" s="373">
        <f t="shared" ca="1" si="172"/>
        <v>2.0598362698427408E-3</v>
      </c>
      <c r="DN136" s="373">
        <f t="shared" ca="1" si="172"/>
        <v>2.0598362698427408E-3</v>
      </c>
      <c r="DO136" s="373">
        <f t="shared" ca="1" si="172"/>
        <v>2.0598362698427408E-3</v>
      </c>
      <c r="DP136" s="373">
        <f t="shared" ca="1" si="172"/>
        <v>2.0598362698427408E-3</v>
      </c>
      <c r="DQ136" s="373">
        <f t="shared" ca="1" si="172"/>
        <v>2.0598362698427408E-3</v>
      </c>
      <c r="DR136" s="373">
        <f t="shared" ca="1" si="172"/>
        <v>2.0598362698427408E-3</v>
      </c>
      <c r="DS136" s="373">
        <f t="shared" ca="1" si="172"/>
        <v>2.0598362698427408E-3</v>
      </c>
      <c r="DT136" s="373">
        <f t="shared" ca="1" si="172"/>
        <v>2.0598362698427408E-3</v>
      </c>
      <c r="DU136" s="373">
        <f t="shared" ca="1" si="172"/>
        <v>2.0598362698427408E-3</v>
      </c>
      <c r="DV136" s="373">
        <f t="shared" ca="1" si="172"/>
        <v>2.0598362698427408E-3</v>
      </c>
      <c r="DW136" s="373">
        <f t="shared" ca="1" si="172"/>
        <v>2.0598362698427408E-3</v>
      </c>
      <c r="DX136" s="373">
        <f t="shared" ca="1" si="172"/>
        <v>2.0598362698427408E-3</v>
      </c>
      <c r="DY136" s="373">
        <f t="shared" ca="1" si="172"/>
        <v>2.0598362698427408E-3</v>
      </c>
      <c r="DZ136" s="373">
        <f t="shared" ca="1" si="172"/>
        <v>2.0598362698427408E-3</v>
      </c>
      <c r="EA136" s="373">
        <f t="shared" ca="1" si="172"/>
        <v>2.0598362698427408E-3</v>
      </c>
      <c r="EB136" s="373">
        <f t="shared" ca="1" si="172"/>
        <v>2.0598362698427408E-3</v>
      </c>
      <c r="EC136" s="373">
        <f t="shared" ref="EC136:ES136" ca="1" si="173">(1+EC135)^(1/12)-1</f>
        <v>2.0598362698427408E-3</v>
      </c>
      <c r="ED136" s="373">
        <f t="shared" ca="1" si="173"/>
        <v>2.0598362698427408E-3</v>
      </c>
      <c r="EE136" s="373">
        <f t="shared" ca="1" si="173"/>
        <v>2.0598362698427408E-3</v>
      </c>
      <c r="EF136" s="373">
        <f t="shared" ca="1" si="173"/>
        <v>2.0598362698427408E-3</v>
      </c>
      <c r="EG136" s="373">
        <f t="shared" ca="1" si="173"/>
        <v>2.0598362698427408E-3</v>
      </c>
      <c r="EH136" s="373">
        <f t="shared" ca="1" si="173"/>
        <v>2.0598362698427408E-3</v>
      </c>
      <c r="EI136" s="373">
        <f t="shared" ca="1" si="173"/>
        <v>2.0598362698427408E-3</v>
      </c>
      <c r="EJ136" s="373">
        <f t="shared" ca="1" si="173"/>
        <v>2.0598362698427408E-3</v>
      </c>
      <c r="EK136" s="373">
        <f t="shared" ca="1" si="173"/>
        <v>2.0598362698427408E-3</v>
      </c>
      <c r="EL136" s="373">
        <f t="shared" ca="1" si="173"/>
        <v>2.0598362698427408E-3</v>
      </c>
      <c r="EM136" s="373">
        <f t="shared" ca="1" si="173"/>
        <v>2.0598362698427408E-3</v>
      </c>
      <c r="EN136" s="373">
        <f t="shared" ca="1" si="173"/>
        <v>2.0598362698427408E-3</v>
      </c>
      <c r="EO136" s="373">
        <f t="shared" ca="1" si="173"/>
        <v>2.0598362698427408E-3</v>
      </c>
      <c r="EP136" s="373">
        <f t="shared" ca="1" si="173"/>
        <v>2.0598362698427408E-3</v>
      </c>
      <c r="EQ136" s="373">
        <f t="shared" ca="1" si="173"/>
        <v>2.0598362698427408E-3</v>
      </c>
      <c r="ER136" s="373">
        <f t="shared" ca="1" si="173"/>
        <v>2.0598362698427408E-3</v>
      </c>
      <c r="ES136" s="373">
        <f t="shared" ca="1" si="173"/>
        <v>2.0598362698427408E-3</v>
      </c>
    </row>
    <row r="137" spans="1:256" s="333" customFormat="1" outlineLevel="1">
      <c r="A137" s="325"/>
      <c r="B137" s="325" t="s">
        <v>600</v>
      </c>
      <c r="C137" s="325"/>
      <c r="D137" s="488">
        <f ca="1">IF(D31=0,0,$D34/$D31)</f>
        <v>100</v>
      </c>
      <c r="E137" s="489">
        <f t="shared" ref="E137:BP137" ca="1" si="174">D137*(1+E136)</f>
        <v>100.20598362698428</v>
      </c>
      <c r="F137" s="489">
        <f t="shared" ca="1" si="174"/>
        <v>100.41239154651441</v>
      </c>
      <c r="G137" s="489">
        <f t="shared" ca="1" si="174"/>
        <v>100.61922463256357</v>
      </c>
      <c r="H137" s="489">
        <f t="shared" ca="1" si="174"/>
        <v>100.82648376090518</v>
      </c>
      <c r="I137" s="489">
        <f t="shared" ca="1" si="174"/>
        <v>101.03416980911661</v>
      </c>
      <c r="J137" s="489">
        <f t="shared" ca="1" si="174"/>
        <v>101.24228365658287</v>
      </c>
      <c r="K137" s="489">
        <f t="shared" ca="1" si="174"/>
        <v>101.4508261845004</v>
      </c>
      <c r="L137" s="489">
        <f t="shared" ca="1" si="174"/>
        <v>101.65979827588075</v>
      </c>
      <c r="M137" s="489">
        <f t="shared" ca="1" si="174"/>
        <v>101.86920081555431</v>
      </c>
      <c r="N137" s="489">
        <f t="shared" ca="1" si="174"/>
        <v>102.07903469017408</v>
      </c>
      <c r="O137" s="489">
        <f t="shared" ca="1" si="174"/>
        <v>102.28930078821944</v>
      </c>
      <c r="P137" s="489">
        <f t="shared" ca="1" si="174"/>
        <v>102.49999999999986</v>
      </c>
      <c r="Q137" s="489">
        <f t="shared" ca="1" si="174"/>
        <v>102.71113321765874</v>
      </c>
      <c r="R137" s="489">
        <f t="shared" ca="1" si="174"/>
        <v>102.92270133517712</v>
      </c>
      <c r="S137" s="489">
        <f t="shared" ca="1" si="174"/>
        <v>103.13470524837751</v>
      </c>
      <c r="T137" s="489">
        <f t="shared" ca="1" si="174"/>
        <v>103.34714585492766</v>
      </c>
      <c r="U137" s="489">
        <f t="shared" ca="1" si="174"/>
        <v>103.56002405434437</v>
      </c>
      <c r="V137" s="489">
        <f t="shared" ca="1" si="174"/>
        <v>103.7733407479973</v>
      </c>
      <c r="W137" s="489">
        <f t="shared" ca="1" si="174"/>
        <v>103.98709683911277</v>
      </c>
      <c r="X137" s="489">
        <f t="shared" ca="1" si="174"/>
        <v>104.20129323277762</v>
      </c>
      <c r="Y137" s="489">
        <f t="shared" ca="1" si="174"/>
        <v>104.41593083594302</v>
      </c>
      <c r="Z137" s="489">
        <f t="shared" ca="1" si="174"/>
        <v>104.63101055742828</v>
      </c>
      <c r="AA137" s="489">
        <f t="shared" ca="1" si="174"/>
        <v>104.84653330792477</v>
      </c>
      <c r="AB137" s="489">
        <f t="shared" ca="1" si="174"/>
        <v>105.06249999999972</v>
      </c>
      <c r="AC137" s="489">
        <f t="shared" ca="1" si="174"/>
        <v>105.27891154810007</v>
      </c>
      <c r="AD137" s="489">
        <f t="shared" ca="1" si="174"/>
        <v>105.49576886855641</v>
      </c>
      <c r="AE137" s="489">
        <f t="shared" ca="1" si="174"/>
        <v>105.7130728795868</v>
      </c>
      <c r="AF137" s="489">
        <f t="shared" ca="1" si="174"/>
        <v>105.93082450130071</v>
      </c>
      <c r="AG137" s="489">
        <f t="shared" ca="1" si="174"/>
        <v>106.14902465570283</v>
      </c>
      <c r="AH137" s="489">
        <f t="shared" ca="1" si="174"/>
        <v>106.36767426669708</v>
      </c>
      <c r="AI137" s="489">
        <f t="shared" ca="1" si="174"/>
        <v>106.58677426009044</v>
      </c>
      <c r="AJ137" s="489">
        <f t="shared" ca="1" si="174"/>
        <v>106.80632556359691</v>
      </c>
      <c r="AK137" s="489">
        <f t="shared" ca="1" si="174"/>
        <v>107.02632910684144</v>
      </c>
      <c r="AL137" s="489">
        <f t="shared" ca="1" si="174"/>
        <v>107.24678582136384</v>
      </c>
      <c r="AM137" s="489">
        <f t="shared" ca="1" si="174"/>
        <v>107.46769664062275</v>
      </c>
      <c r="AN137" s="489">
        <f t="shared" ca="1" si="174"/>
        <v>107.68906249999957</v>
      </c>
      <c r="AO137" s="489">
        <f t="shared" ca="1" si="174"/>
        <v>107.91088433680243</v>
      </c>
      <c r="AP137" s="489">
        <f t="shared" ca="1" si="174"/>
        <v>108.13316309027017</v>
      </c>
      <c r="AQ137" s="489">
        <f t="shared" ca="1" si="174"/>
        <v>108.35589970157633</v>
      </c>
      <c r="AR137" s="489">
        <f t="shared" ca="1" si="174"/>
        <v>108.57909511383308</v>
      </c>
      <c r="AS137" s="489">
        <f t="shared" ca="1" si="174"/>
        <v>108.80275027209525</v>
      </c>
      <c r="AT137" s="489">
        <f t="shared" ca="1" si="174"/>
        <v>109.02686612336436</v>
      </c>
      <c r="AU137" s="489">
        <f t="shared" ca="1" si="174"/>
        <v>109.25144361659255</v>
      </c>
      <c r="AV137" s="489">
        <f t="shared" ca="1" si="174"/>
        <v>109.47648370268669</v>
      </c>
      <c r="AW137" s="489">
        <f t="shared" ca="1" si="174"/>
        <v>109.70198733451234</v>
      </c>
      <c r="AX137" s="489">
        <f t="shared" ca="1" si="174"/>
        <v>109.9279554668978</v>
      </c>
      <c r="AY137" s="489">
        <f t="shared" ca="1" si="174"/>
        <v>110.15438905663817</v>
      </c>
      <c r="AZ137" s="489">
        <f t="shared" ca="1" si="174"/>
        <v>110.38128906249939</v>
      </c>
      <c r="BA137" s="489">
        <f t="shared" ca="1" si="174"/>
        <v>110.60865644522232</v>
      </c>
      <c r="BB137" s="489">
        <f t="shared" ca="1" si="174"/>
        <v>110.83649216752677</v>
      </c>
      <c r="BC137" s="489">
        <f t="shared" ca="1" si="174"/>
        <v>111.06479719411558</v>
      </c>
      <c r="BD137" s="489">
        <f t="shared" ca="1" si="174"/>
        <v>111.29357249167874</v>
      </c>
      <c r="BE137" s="489">
        <f t="shared" ca="1" si="174"/>
        <v>111.52281902889747</v>
      </c>
      <c r="BF137" s="489">
        <f t="shared" ca="1" si="174"/>
        <v>111.75253777644831</v>
      </c>
      <c r="BG137" s="489">
        <f t="shared" ca="1" si="174"/>
        <v>111.98272970700721</v>
      </c>
      <c r="BH137" s="489">
        <f t="shared" ca="1" si="174"/>
        <v>112.2133957952537</v>
      </c>
      <c r="BI137" s="489">
        <f t="shared" ca="1" si="174"/>
        <v>112.44453701787499</v>
      </c>
      <c r="BJ137" s="489">
        <f t="shared" ca="1" si="174"/>
        <v>112.67615435357008</v>
      </c>
      <c r="BK137" s="489">
        <f t="shared" ca="1" si="174"/>
        <v>112.90824878305396</v>
      </c>
      <c r="BL137" s="489">
        <f t="shared" ca="1" si="174"/>
        <v>113.14082128906172</v>
      </c>
      <c r="BM137" s="489">
        <f t="shared" ca="1" si="174"/>
        <v>113.37387285635272</v>
      </c>
      <c r="BN137" s="489">
        <f t="shared" ca="1" si="174"/>
        <v>113.60740447171477</v>
      </c>
      <c r="BO137" s="489">
        <f t="shared" ca="1" si="174"/>
        <v>113.8414171239683</v>
      </c>
      <c r="BP137" s="489">
        <f t="shared" ca="1" si="174"/>
        <v>114.07591180397054</v>
      </c>
      <c r="BQ137" s="489">
        <f t="shared" ref="BQ137:EB137" ca="1" si="175">BP137*(1+BQ136)</f>
        <v>114.31088950461974</v>
      </c>
      <c r="BR137" s="489">
        <f t="shared" ca="1" si="175"/>
        <v>114.54635122085934</v>
      </c>
      <c r="BS137" s="489">
        <f t="shared" ca="1" si="175"/>
        <v>114.7822979496822</v>
      </c>
      <c r="BT137" s="489">
        <f t="shared" ca="1" si="175"/>
        <v>115.01873069013486</v>
      </c>
      <c r="BU137" s="489">
        <f t="shared" ca="1" si="175"/>
        <v>115.25565044332167</v>
      </c>
      <c r="BV137" s="489">
        <f t="shared" ca="1" si="175"/>
        <v>115.49305821240914</v>
      </c>
      <c r="BW137" s="489">
        <f t="shared" ca="1" si="175"/>
        <v>115.73095500263011</v>
      </c>
      <c r="BX137" s="489">
        <f t="shared" ca="1" si="175"/>
        <v>115.96934182128807</v>
      </c>
      <c r="BY137" s="489">
        <f t="shared" ca="1" si="175"/>
        <v>116.20821967776135</v>
      </c>
      <c r="BZ137" s="489">
        <f t="shared" ca="1" si="175"/>
        <v>116.44758958350745</v>
      </c>
      <c r="CA137" s="489">
        <f t="shared" ca="1" si="175"/>
        <v>116.68745255206733</v>
      </c>
      <c r="CB137" s="489">
        <f t="shared" ca="1" si="175"/>
        <v>116.92780959906963</v>
      </c>
      <c r="CC137" s="489">
        <f t="shared" ca="1" si="175"/>
        <v>117.16866174223506</v>
      </c>
      <c r="CD137" s="489">
        <f t="shared" ca="1" si="175"/>
        <v>117.41001000138066</v>
      </c>
      <c r="CE137" s="489">
        <f t="shared" ca="1" si="175"/>
        <v>117.6518553984241</v>
      </c>
      <c r="CF137" s="489">
        <f t="shared" ca="1" si="175"/>
        <v>117.89419895738807</v>
      </c>
      <c r="CG137" s="489">
        <f t="shared" ca="1" si="175"/>
        <v>118.13704170440455</v>
      </c>
      <c r="CH137" s="489">
        <f t="shared" ca="1" si="175"/>
        <v>118.38038466771921</v>
      </c>
      <c r="CI137" s="489">
        <f t="shared" ca="1" si="175"/>
        <v>118.62422887769571</v>
      </c>
      <c r="CJ137" s="489">
        <f t="shared" ca="1" si="175"/>
        <v>118.86857536682012</v>
      </c>
      <c r="CK137" s="489">
        <f t="shared" ca="1" si="175"/>
        <v>119.11342516970524</v>
      </c>
      <c r="CL137" s="489">
        <f t="shared" ca="1" si="175"/>
        <v>119.35877932309499</v>
      </c>
      <c r="CM137" s="489">
        <f t="shared" ca="1" si="175"/>
        <v>119.60463886586886</v>
      </c>
      <c r="CN137" s="489">
        <f t="shared" ca="1" si="175"/>
        <v>119.85100483904623</v>
      </c>
      <c r="CO137" s="489">
        <f t="shared" ca="1" si="175"/>
        <v>120.09787828579078</v>
      </c>
      <c r="CP137" s="489">
        <f t="shared" ca="1" si="175"/>
        <v>120.34526025141501</v>
      </c>
      <c r="CQ137" s="489">
        <f t="shared" ca="1" si="175"/>
        <v>120.59315178338454</v>
      </c>
      <c r="CR137" s="489">
        <f t="shared" ca="1" si="175"/>
        <v>120.84155393132261</v>
      </c>
      <c r="CS137" s="489">
        <f t="shared" ca="1" si="175"/>
        <v>121.0904677470145</v>
      </c>
      <c r="CT137" s="489">
        <f t="shared" ca="1" si="175"/>
        <v>121.33989428441203</v>
      </c>
      <c r="CU137" s="489">
        <f t="shared" ca="1" si="175"/>
        <v>121.58983459963794</v>
      </c>
      <c r="CV137" s="489">
        <f t="shared" ca="1" si="175"/>
        <v>121.84028975099045</v>
      </c>
      <c r="CW137" s="489">
        <f t="shared" ca="1" si="175"/>
        <v>122.09126079894769</v>
      </c>
      <c r="CX137" s="489">
        <f t="shared" ca="1" si="175"/>
        <v>122.34274880617218</v>
      </c>
      <c r="CY137" s="489">
        <f t="shared" ca="1" si="175"/>
        <v>122.5947548375154</v>
      </c>
      <c r="CZ137" s="489">
        <f t="shared" ca="1" si="175"/>
        <v>122.84727996002219</v>
      </c>
      <c r="DA137" s="489">
        <f t="shared" ca="1" si="175"/>
        <v>123.10032524293537</v>
      </c>
      <c r="DB137" s="489">
        <f t="shared" ca="1" si="175"/>
        <v>123.35389175770021</v>
      </c>
      <c r="DC137" s="489">
        <f t="shared" ca="1" si="175"/>
        <v>123.60798057796897</v>
      </c>
      <c r="DD137" s="489">
        <f t="shared" ca="1" si="175"/>
        <v>123.86259277960549</v>
      </c>
      <c r="DE137" s="489">
        <f t="shared" ca="1" si="175"/>
        <v>124.11772944068969</v>
      </c>
      <c r="DF137" s="489">
        <f t="shared" ca="1" si="175"/>
        <v>124.37339164152215</v>
      </c>
      <c r="DG137" s="489">
        <f t="shared" ca="1" si="175"/>
        <v>124.62958046462872</v>
      </c>
      <c r="DH137" s="489">
        <f t="shared" ca="1" si="175"/>
        <v>124.88629699476505</v>
      </c>
      <c r="DI137" s="489">
        <f t="shared" ca="1" si="175"/>
        <v>125.14354231892122</v>
      </c>
      <c r="DJ137" s="489">
        <f t="shared" ca="1" si="175"/>
        <v>125.40131752632634</v>
      </c>
      <c r="DK137" s="489">
        <f t="shared" ca="1" si="175"/>
        <v>125.65962370845313</v>
      </c>
      <c r="DL137" s="489">
        <f t="shared" ca="1" si="175"/>
        <v>125.91846195902259</v>
      </c>
      <c r="DM137" s="489">
        <f t="shared" ca="1" si="175"/>
        <v>126.1778333740086</v>
      </c>
      <c r="DN137" s="489">
        <f t="shared" ca="1" si="175"/>
        <v>126.43773905164255</v>
      </c>
      <c r="DO137" s="489">
        <f t="shared" ca="1" si="175"/>
        <v>126.69818009241804</v>
      </c>
      <c r="DP137" s="489">
        <f t="shared" ca="1" si="175"/>
        <v>126.95915759909548</v>
      </c>
      <c r="DQ137" s="489">
        <f t="shared" ca="1" si="175"/>
        <v>127.22067267670677</v>
      </c>
      <c r="DR137" s="489">
        <f t="shared" ca="1" si="175"/>
        <v>127.48272643256004</v>
      </c>
      <c r="DS137" s="489">
        <f t="shared" ca="1" si="175"/>
        <v>127.74531997624428</v>
      </c>
      <c r="DT137" s="489">
        <f t="shared" ca="1" si="175"/>
        <v>128.00845441963401</v>
      </c>
      <c r="DU137" s="489">
        <f t="shared" ca="1" si="175"/>
        <v>128.27213087689407</v>
      </c>
      <c r="DV137" s="489">
        <f t="shared" ca="1" si="175"/>
        <v>128.53635046448431</v>
      </c>
      <c r="DW137" s="489">
        <f t="shared" ca="1" si="175"/>
        <v>128.80111430116429</v>
      </c>
      <c r="DX137" s="489">
        <f t="shared" ca="1" si="175"/>
        <v>129.066423507998</v>
      </c>
      <c r="DY137" s="489">
        <f t="shared" ca="1" si="175"/>
        <v>129.33227920835864</v>
      </c>
      <c r="DZ137" s="489">
        <f t="shared" ca="1" si="175"/>
        <v>129.59868252793345</v>
      </c>
      <c r="EA137" s="489">
        <f t="shared" ca="1" si="175"/>
        <v>129.86563459472833</v>
      </c>
      <c r="EB137" s="489">
        <f t="shared" ca="1" si="175"/>
        <v>130.13313653907269</v>
      </c>
      <c r="EC137" s="489">
        <f t="shared" ref="EC137:ES137" ca="1" si="176">EB137*(1+EC136)</f>
        <v>130.40118949362429</v>
      </c>
      <c r="ED137" s="489">
        <f t="shared" ca="1" si="176"/>
        <v>130.66979459337389</v>
      </c>
      <c r="EE137" s="489">
        <f t="shared" ca="1" si="176"/>
        <v>130.93895297565024</v>
      </c>
      <c r="EF137" s="489">
        <f t="shared" ca="1" si="176"/>
        <v>131.2086657801247</v>
      </c>
      <c r="EG137" s="489">
        <f t="shared" ca="1" si="176"/>
        <v>131.47893414881628</v>
      </c>
      <c r="EH137" s="489">
        <f t="shared" ca="1" si="176"/>
        <v>131.74975922609627</v>
      </c>
      <c r="EI137" s="489">
        <f t="shared" ca="1" si="176"/>
        <v>132.02114215869324</v>
      </c>
      <c r="EJ137" s="489">
        <f t="shared" ca="1" si="176"/>
        <v>132.29308409569776</v>
      </c>
      <c r="EK137" s="489">
        <f t="shared" ca="1" si="176"/>
        <v>132.56558618856744</v>
      </c>
      <c r="EL137" s="489">
        <f t="shared" ca="1" si="176"/>
        <v>132.8386495911316</v>
      </c>
      <c r="EM137" s="489">
        <f t="shared" ca="1" si="176"/>
        <v>133.11227545959633</v>
      </c>
      <c r="EN137" s="489">
        <f t="shared" ca="1" si="176"/>
        <v>133.38646495254932</v>
      </c>
      <c r="EO137" s="489">
        <f t="shared" ca="1" si="176"/>
        <v>133.66121923096469</v>
      </c>
      <c r="EP137" s="489">
        <f t="shared" ca="1" si="176"/>
        <v>133.93653945820805</v>
      </c>
      <c r="EQ137" s="489">
        <f t="shared" ca="1" si="176"/>
        <v>134.2124268000413</v>
      </c>
      <c r="ER137" s="489">
        <f t="shared" ca="1" si="176"/>
        <v>134.48888242462763</v>
      </c>
      <c r="ES137" s="489">
        <f t="shared" ca="1" si="176"/>
        <v>134.76590750253649</v>
      </c>
    </row>
    <row r="138" spans="1:256" s="333" customFormat="1" outlineLevel="1">
      <c r="A138" s="325"/>
      <c r="B138" s="325" t="s">
        <v>601</v>
      </c>
      <c r="C138" s="325"/>
      <c r="D138"/>
      <c r="E138" s="374">
        <f ca="1">E137*$D$31</f>
        <v>100.20598362698428</v>
      </c>
      <c r="F138" s="374">
        <f t="shared" ref="F138:BP138" ca="1" si="177">F137*$D$31</f>
        <v>100.41239154651441</v>
      </c>
      <c r="G138" s="374">
        <f t="shared" ca="1" si="177"/>
        <v>100.61922463256357</v>
      </c>
      <c r="H138" s="374">
        <f t="shared" ca="1" si="177"/>
        <v>100.82648376090518</v>
      </c>
      <c r="I138" s="374">
        <f t="shared" ca="1" si="177"/>
        <v>101.03416980911661</v>
      </c>
      <c r="J138" s="374">
        <f t="shared" ca="1" si="177"/>
        <v>101.24228365658287</v>
      </c>
      <c r="K138" s="374">
        <f t="shared" ca="1" si="177"/>
        <v>101.4508261845004</v>
      </c>
      <c r="L138" s="374">
        <f t="shared" ca="1" si="177"/>
        <v>101.65979827588075</v>
      </c>
      <c r="M138" s="374">
        <f t="shared" ca="1" si="177"/>
        <v>101.86920081555431</v>
      </c>
      <c r="N138" s="374">
        <f t="shared" ca="1" si="177"/>
        <v>102.07903469017408</v>
      </c>
      <c r="O138" s="374">
        <f t="shared" ca="1" si="177"/>
        <v>102.28930078821944</v>
      </c>
      <c r="P138" s="374">
        <f t="shared" ca="1" si="177"/>
        <v>102.49999999999986</v>
      </c>
      <c r="Q138" s="374">
        <f t="shared" ca="1" si="177"/>
        <v>102.71113321765874</v>
      </c>
      <c r="R138" s="374">
        <f t="shared" ca="1" si="177"/>
        <v>102.92270133517712</v>
      </c>
      <c r="S138" s="374">
        <f t="shared" ca="1" si="177"/>
        <v>103.13470524837751</v>
      </c>
      <c r="T138" s="374">
        <f t="shared" ca="1" si="177"/>
        <v>103.34714585492766</v>
      </c>
      <c r="U138" s="374">
        <f t="shared" ca="1" si="177"/>
        <v>103.56002405434437</v>
      </c>
      <c r="V138" s="374">
        <f t="shared" ca="1" si="177"/>
        <v>103.7733407479973</v>
      </c>
      <c r="W138" s="374">
        <f t="shared" ca="1" si="177"/>
        <v>103.98709683911277</v>
      </c>
      <c r="X138" s="374">
        <f t="shared" ca="1" si="177"/>
        <v>104.20129323277762</v>
      </c>
      <c r="Y138" s="374">
        <f t="shared" ca="1" si="177"/>
        <v>104.41593083594302</v>
      </c>
      <c r="Z138" s="374">
        <f t="shared" ca="1" si="177"/>
        <v>104.63101055742828</v>
      </c>
      <c r="AA138" s="374">
        <f t="shared" ca="1" si="177"/>
        <v>104.84653330792477</v>
      </c>
      <c r="AB138" s="374">
        <f t="shared" ca="1" si="177"/>
        <v>105.06249999999972</v>
      </c>
      <c r="AC138" s="374">
        <f t="shared" ca="1" si="177"/>
        <v>105.27891154810007</v>
      </c>
      <c r="AD138" s="374">
        <f t="shared" ca="1" si="177"/>
        <v>105.49576886855641</v>
      </c>
      <c r="AE138" s="374">
        <f t="shared" ca="1" si="177"/>
        <v>105.7130728795868</v>
      </c>
      <c r="AF138" s="374">
        <f t="shared" ca="1" si="177"/>
        <v>105.93082450130071</v>
      </c>
      <c r="AG138" s="374">
        <f t="shared" ca="1" si="177"/>
        <v>106.14902465570283</v>
      </c>
      <c r="AH138" s="374">
        <f t="shared" ca="1" si="177"/>
        <v>106.36767426669708</v>
      </c>
      <c r="AI138" s="374">
        <f t="shared" ca="1" si="177"/>
        <v>106.58677426009044</v>
      </c>
      <c r="AJ138" s="374">
        <f t="shared" ca="1" si="177"/>
        <v>106.80632556359691</v>
      </c>
      <c r="AK138" s="374">
        <f t="shared" ca="1" si="177"/>
        <v>107.02632910684144</v>
      </c>
      <c r="AL138" s="374">
        <f t="shared" ca="1" si="177"/>
        <v>107.24678582136384</v>
      </c>
      <c r="AM138" s="374">
        <f t="shared" ca="1" si="177"/>
        <v>107.46769664062275</v>
      </c>
      <c r="AN138" s="374">
        <f t="shared" ca="1" si="177"/>
        <v>107.68906249999957</v>
      </c>
      <c r="AO138" s="374">
        <f t="shared" ca="1" si="177"/>
        <v>107.91088433680243</v>
      </c>
      <c r="AP138" s="374">
        <f t="shared" ca="1" si="177"/>
        <v>108.13316309027017</v>
      </c>
      <c r="AQ138" s="374">
        <f t="shared" ca="1" si="177"/>
        <v>108.35589970157633</v>
      </c>
      <c r="AR138" s="374">
        <f ca="1">AR137*$D$31</f>
        <v>108.57909511383308</v>
      </c>
      <c r="AS138" s="374">
        <f t="shared" ca="1" si="177"/>
        <v>108.80275027209525</v>
      </c>
      <c r="AT138" s="374">
        <f t="shared" ca="1" si="177"/>
        <v>109.02686612336436</v>
      </c>
      <c r="AU138" s="374">
        <f t="shared" ca="1" si="177"/>
        <v>109.25144361659255</v>
      </c>
      <c r="AV138" s="374">
        <f t="shared" ca="1" si="177"/>
        <v>109.47648370268669</v>
      </c>
      <c r="AW138" s="374">
        <f t="shared" ca="1" si="177"/>
        <v>109.70198733451234</v>
      </c>
      <c r="AX138" s="374">
        <f t="shared" ca="1" si="177"/>
        <v>109.9279554668978</v>
      </c>
      <c r="AY138" s="374">
        <f t="shared" ca="1" si="177"/>
        <v>110.15438905663817</v>
      </c>
      <c r="AZ138" s="374">
        <f t="shared" ca="1" si="177"/>
        <v>110.38128906249939</v>
      </c>
      <c r="BA138" s="374">
        <f t="shared" ca="1" si="177"/>
        <v>110.60865644522232</v>
      </c>
      <c r="BB138" s="374">
        <f t="shared" ca="1" si="177"/>
        <v>110.83649216752677</v>
      </c>
      <c r="BC138" s="374">
        <f t="shared" ca="1" si="177"/>
        <v>111.06479719411558</v>
      </c>
      <c r="BD138" s="374">
        <f t="shared" ca="1" si="177"/>
        <v>111.29357249167874</v>
      </c>
      <c r="BE138" s="374">
        <f t="shared" ca="1" si="177"/>
        <v>111.52281902889747</v>
      </c>
      <c r="BF138" s="374">
        <f t="shared" ca="1" si="177"/>
        <v>111.75253777644831</v>
      </c>
      <c r="BG138" s="374">
        <f t="shared" ca="1" si="177"/>
        <v>111.98272970700721</v>
      </c>
      <c r="BH138" s="374">
        <f t="shared" ca="1" si="177"/>
        <v>112.2133957952537</v>
      </c>
      <c r="BI138" s="374">
        <f t="shared" ca="1" si="177"/>
        <v>112.44453701787499</v>
      </c>
      <c r="BJ138" s="374">
        <f t="shared" ca="1" si="177"/>
        <v>112.67615435357008</v>
      </c>
      <c r="BK138" s="374">
        <f t="shared" ca="1" si="177"/>
        <v>112.90824878305396</v>
      </c>
      <c r="BL138" s="374">
        <f t="shared" ca="1" si="177"/>
        <v>113.14082128906172</v>
      </c>
      <c r="BM138" s="374">
        <f t="shared" ca="1" si="177"/>
        <v>113.37387285635272</v>
      </c>
      <c r="BN138" s="374">
        <f t="shared" ca="1" si="177"/>
        <v>113.60740447171477</v>
      </c>
      <c r="BO138" s="374">
        <f t="shared" ca="1" si="177"/>
        <v>113.8414171239683</v>
      </c>
      <c r="BP138" s="374">
        <f t="shared" ca="1" si="177"/>
        <v>114.07591180397054</v>
      </c>
      <c r="BQ138" s="374">
        <f t="shared" ref="BQ138:EB138" ca="1" si="178">BQ137*$D$31</f>
        <v>114.31088950461974</v>
      </c>
      <c r="BR138" s="374">
        <f t="shared" ca="1" si="178"/>
        <v>114.54635122085934</v>
      </c>
      <c r="BS138" s="374">
        <f t="shared" ca="1" si="178"/>
        <v>114.7822979496822</v>
      </c>
      <c r="BT138" s="374">
        <f t="shared" ca="1" si="178"/>
        <v>115.01873069013486</v>
      </c>
      <c r="BU138" s="374">
        <f t="shared" ca="1" si="178"/>
        <v>115.25565044332167</v>
      </c>
      <c r="BV138" s="374">
        <f t="shared" ca="1" si="178"/>
        <v>115.49305821240914</v>
      </c>
      <c r="BW138" s="374">
        <f t="shared" ca="1" si="178"/>
        <v>115.73095500263011</v>
      </c>
      <c r="BX138" s="374">
        <f t="shared" ca="1" si="178"/>
        <v>115.96934182128807</v>
      </c>
      <c r="BY138" s="374">
        <f t="shared" ca="1" si="178"/>
        <v>116.20821967776135</v>
      </c>
      <c r="BZ138" s="374">
        <f t="shared" ca="1" si="178"/>
        <v>116.44758958350745</v>
      </c>
      <c r="CA138" s="374">
        <f t="shared" ca="1" si="178"/>
        <v>116.68745255206733</v>
      </c>
      <c r="CB138" s="374">
        <f t="shared" ca="1" si="178"/>
        <v>116.92780959906963</v>
      </c>
      <c r="CC138" s="374">
        <f t="shared" ca="1" si="178"/>
        <v>117.16866174223506</v>
      </c>
      <c r="CD138" s="374">
        <f t="shared" ca="1" si="178"/>
        <v>117.41001000138066</v>
      </c>
      <c r="CE138" s="374">
        <f t="shared" ca="1" si="178"/>
        <v>117.6518553984241</v>
      </c>
      <c r="CF138" s="374">
        <f t="shared" ca="1" si="178"/>
        <v>117.89419895738807</v>
      </c>
      <c r="CG138" s="374">
        <f t="shared" ca="1" si="178"/>
        <v>118.13704170440455</v>
      </c>
      <c r="CH138" s="374">
        <f t="shared" ca="1" si="178"/>
        <v>118.38038466771921</v>
      </c>
      <c r="CI138" s="374">
        <f t="shared" ca="1" si="178"/>
        <v>118.62422887769571</v>
      </c>
      <c r="CJ138" s="374">
        <f t="shared" ca="1" si="178"/>
        <v>118.86857536682012</v>
      </c>
      <c r="CK138" s="374">
        <f t="shared" ca="1" si="178"/>
        <v>119.11342516970524</v>
      </c>
      <c r="CL138" s="374">
        <f t="shared" ca="1" si="178"/>
        <v>119.35877932309499</v>
      </c>
      <c r="CM138" s="374">
        <f t="shared" ca="1" si="178"/>
        <v>119.60463886586886</v>
      </c>
      <c r="CN138" s="374">
        <f t="shared" ca="1" si="178"/>
        <v>119.85100483904623</v>
      </c>
      <c r="CO138" s="374">
        <f t="shared" ca="1" si="178"/>
        <v>120.09787828579078</v>
      </c>
      <c r="CP138" s="374">
        <f t="shared" ca="1" si="178"/>
        <v>120.34526025141501</v>
      </c>
      <c r="CQ138" s="374">
        <f t="shared" ca="1" si="178"/>
        <v>120.59315178338454</v>
      </c>
      <c r="CR138" s="374">
        <f t="shared" ca="1" si="178"/>
        <v>120.84155393132261</v>
      </c>
      <c r="CS138" s="374">
        <f t="shared" ca="1" si="178"/>
        <v>121.0904677470145</v>
      </c>
      <c r="CT138" s="374">
        <f t="shared" ca="1" si="178"/>
        <v>121.33989428441203</v>
      </c>
      <c r="CU138" s="374">
        <f t="shared" ca="1" si="178"/>
        <v>121.58983459963794</v>
      </c>
      <c r="CV138" s="374">
        <f t="shared" ca="1" si="178"/>
        <v>121.84028975099045</v>
      </c>
      <c r="CW138" s="374">
        <f t="shared" ca="1" si="178"/>
        <v>122.09126079894769</v>
      </c>
      <c r="CX138" s="374">
        <f t="shared" ca="1" si="178"/>
        <v>122.34274880617218</v>
      </c>
      <c r="CY138" s="374">
        <f t="shared" ca="1" si="178"/>
        <v>122.5947548375154</v>
      </c>
      <c r="CZ138" s="374">
        <f t="shared" ca="1" si="178"/>
        <v>122.84727996002219</v>
      </c>
      <c r="DA138" s="374">
        <f t="shared" ca="1" si="178"/>
        <v>123.10032524293537</v>
      </c>
      <c r="DB138" s="374">
        <f t="shared" ca="1" si="178"/>
        <v>123.35389175770021</v>
      </c>
      <c r="DC138" s="374">
        <f t="shared" ca="1" si="178"/>
        <v>123.60798057796897</v>
      </c>
      <c r="DD138" s="374">
        <f t="shared" ca="1" si="178"/>
        <v>123.86259277960549</v>
      </c>
      <c r="DE138" s="374">
        <f t="shared" ca="1" si="178"/>
        <v>124.11772944068969</v>
      </c>
      <c r="DF138" s="374">
        <f t="shared" ca="1" si="178"/>
        <v>124.37339164152215</v>
      </c>
      <c r="DG138" s="374">
        <f t="shared" ca="1" si="178"/>
        <v>124.62958046462872</v>
      </c>
      <c r="DH138" s="374">
        <f t="shared" ca="1" si="178"/>
        <v>124.88629699476505</v>
      </c>
      <c r="DI138" s="374">
        <f t="shared" ca="1" si="178"/>
        <v>125.14354231892122</v>
      </c>
      <c r="DJ138" s="374">
        <f t="shared" ca="1" si="178"/>
        <v>125.40131752632634</v>
      </c>
      <c r="DK138" s="374">
        <f t="shared" ca="1" si="178"/>
        <v>125.65962370845313</v>
      </c>
      <c r="DL138" s="374">
        <f t="shared" ca="1" si="178"/>
        <v>125.91846195902259</v>
      </c>
      <c r="DM138" s="374">
        <f t="shared" ca="1" si="178"/>
        <v>126.1778333740086</v>
      </c>
      <c r="DN138" s="374">
        <f t="shared" ca="1" si="178"/>
        <v>126.43773905164255</v>
      </c>
      <c r="DO138" s="374">
        <f t="shared" ca="1" si="178"/>
        <v>126.69818009241804</v>
      </c>
      <c r="DP138" s="374">
        <f t="shared" ca="1" si="178"/>
        <v>126.95915759909548</v>
      </c>
      <c r="DQ138" s="374">
        <f t="shared" ca="1" si="178"/>
        <v>127.22067267670677</v>
      </c>
      <c r="DR138" s="374">
        <f t="shared" ca="1" si="178"/>
        <v>127.48272643256004</v>
      </c>
      <c r="DS138" s="374">
        <f t="shared" ca="1" si="178"/>
        <v>127.74531997624428</v>
      </c>
      <c r="DT138" s="374">
        <f t="shared" ca="1" si="178"/>
        <v>128.00845441963401</v>
      </c>
      <c r="DU138" s="374">
        <f t="shared" ca="1" si="178"/>
        <v>128.27213087689407</v>
      </c>
      <c r="DV138" s="374">
        <f t="shared" ca="1" si="178"/>
        <v>128.53635046448431</v>
      </c>
      <c r="DW138" s="374">
        <f t="shared" ca="1" si="178"/>
        <v>128.80111430116429</v>
      </c>
      <c r="DX138" s="374">
        <f t="shared" ca="1" si="178"/>
        <v>129.066423507998</v>
      </c>
      <c r="DY138" s="374">
        <f t="shared" ca="1" si="178"/>
        <v>129.33227920835864</v>
      </c>
      <c r="DZ138" s="374">
        <f t="shared" ca="1" si="178"/>
        <v>129.59868252793345</v>
      </c>
      <c r="EA138" s="374">
        <f t="shared" ca="1" si="178"/>
        <v>129.86563459472833</v>
      </c>
      <c r="EB138" s="374">
        <f t="shared" ca="1" si="178"/>
        <v>130.13313653907269</v>
      </c>
      <c r="EC138" s="374">
        <f t="shared" ref="EC138:ES138" ca="1" si="179">EC137*$D$31</f>
        <v>130.40118949362429</v>
      </c>
      <c r="ED138" s="374">
        <f t="shared" ca="1" si="179"/>
        <v>130.66979459337389</v>
      </c>
      <c r="EE138" s="374">
        <f t="shared" ca="1" si="179"/>
        <v>130.93895297565024</v>
      </c>
      <c r="EF138" s="374">
        <f t="shared" ca="1" si="179"/>
        <v>131.2086657801247</v>
      </c>
      <c r="EG138" s="374">
        <f t="shared" ca="1" si="179"/>
        <v>131.47893414881628</v>
      </c>
      <c r="EH138" s="374">
        <f t="shared" ca="1" si="179"/>
        <v>131.74975922609627</v>
      </c>
      <c r="EI138" s="374">
        <f t="shared" ca="1" si="179"/>
        <v>132.02114215869324</v>
      </c>
      <c r="EJ138" s="374">
        <f t="shared" ca="1" si="179"/>
        <v>132.29308409569776</v>
      </c>
      <c r="EK138" s="374">
        <f t="shared" ca="1" si="179"/>
        <v>132.56558618856744</v>
      </c>
      <c r="EL138" s="374">
        <f t="shared" ca="1" si="179"/>
        <v>132.8386495911316</v>
      </c>
      <c r="EM138" s="374">
        <f t="shared" ca="1" si="179"/>
        <v>133.11227545959633</v>
      </c>
      <c r="EN138" s="374">
        <f t="shared" ca="1" si="179"/>
        <v>133.38646495254932</v>
      </c>
      <c r="EO138" s="374">
        <f t="shared" ca="1" si="179"/>
        <v>133.66121923096469</v>
      </c>
      <c r="EP138" s="374">
        <f t="shared" ca="1" si="179"/>
        <v>133.93653945820805</v>
      </c>
      <c r="EQ138" s="374">
        <f t="shared" ca="1" si="179"/>
        <v>134.2124268000413</v>
      </c>
      <c r="ER138" s="374">
        <f t="shared" ca="1" si="179"/>
        <v>134.48888242462763</v>
      </c>
      <c r="ES138" s="374">
        <f t="shared" ca="1" si="179"/>
        <v>134.76590750253649</v>
      </c>
    </row>
    <row r="139" spans="1:256" ht="12.75" customHeight="1" outlineLevel="1">
      <c r="D139" s="183"/>
    </row>
    <row r="140" spans="1:256" ht="12.75" customHeight="1" outlineLevel="1">
      <c r="B140" s="325" t="s">
        <v>597</v>
      </c>
      <c r="C140" s="13" t="s">
        <v>0</v>
      </c>
      <c r="D140" s="334" t="s">
        <v>179</v>
      </c>
      <c r="E140" s="330" t="s">
        <v>0</v>
      </c>
    </row>
    <row r="141" spans="1:256" ht="12.75" customHeight="1" outlineLevel="1">
      <c r="B141" s="325" t="s">
        <v>598</v>
      </c>
      <c r="D141" s="334"/>
      <c r="E141" s="373">
        <f ca="1">IF($D$134=0,0,OFFSET(IP_Assumptions!$B$253,MATCH(E$7,IP_Assumptions!$B$254:$B$265,1),MATCH($D140,Market_Growth_List,0)))</f>
        <v>2.5000000000000001E-2</v>
      </c>
      <c r="F141" s="373">
        <f ca="1">IF($D$134=0,0,OFFSET(IP_Assumptions!$B$253,MATCH(F$7,IP_Assumptions!$B$254:$B$265,1),MATCH($D140,Market_Growth_List,0)))</f>
        <v>2.5000000000000001E-2</v>
      </c>
      <c r="G141" s="373">
        <f ca="1">IF($D$134=0,0,OFFSET(IP_Assumptions!$B$253,MATCH(G$7,IP_Assumptions!$B$254:$B$265,1),MATCH($D140,Market_Growth_List,0)))</f>
        <v>2.5000000000000001E-2</v>
      </c>
      <c r="H141" s="373">
        <f ca="1">IF($D$134=0,0,OFFSET(IP_Assumptions!$B$253,MATCH(H$7,IP_Assumptions!$B$254:$B$265,1),MATCH($D140,Market_Growth_List,0)))</f>
        <v>2.5000000000000001E-2</v>
      </c>
      <c r="I141" s="373">
        <f ca="1">IF($D$134=0,0,OFFSET(IP_Assumptions!$B$253,MATCH(I$7,IP_Assumptions!$B$254:$B$265,1),MATCH($D140,Market_Growth_List,0)))</f>
        <v>2.5000000000000001E-2</v>
      </c>
      <c r="J141" s="373">
        <f ca="1">IF($D$134=0,0,OFFSET(IP_Assumptions!$B$253,MATCH(J$7,IP_Assumptions!$B$254:$B$265,1),MATCH($D140,Market_Growth_List,0)))</f>
        <v>2.5000000000000001E-2</v>
      </c>
      <c r="K141" s="373">
        <f ca="1">IF($D$134=0,0,OFFSET(IP_Assumptions!$B$253,MATCH(K$7,IP_Assumptions!$B$254:$B$265,1),MATCH($D140,Market_Growth_List,0)))</f>
        <v>2.5000000000000001E-2</v>
      </c>
      <c r="L141" s="373">
        <f ca="1">IF($D$134=0,0,OFFSET(IP_Assumptions!$B$253,MATCH(L$7,IP_Assumptions!$B$254:$B$265,1),MATCH($D140,Market_Growth_List,0)))</f>
        <v>2.5000000000000001E-2</v>
      </c>
      <c r="M141" s="373">
        <f ca="1">IF($D$134=0,0,OFFSET(IP_Assumptions!$B$253,MATCH(M$7,IP_Assumptions!$B$254:$B$265,1),MATCH($D140,Market_Growth_List,0)))</f>
        <v>2.5000000000000001E-2</v>
      </c>
      <c r="N141" s="373">
        <f ca="1">IF($D$134=0,0,OFFSET(IP_Assumptions!$B$253,MATCH(N$7,IP_Assumptions!$B$254:$B$265,1),MATCH($D140,Market_Growth_List,0)))</f>
        <v>2.5000000000000001E-2</v>
      </c>
      <c r="O141" s="373">
        <f ca="1">IF($D$134=0,0,OFFSET(IP_Assumptions!$B$253,MATCH(O$7,IP_Assumptions!$B$254:$B$265,1),MATCH($D140,Market_Growth_List,0)))</f>
        <v>2.5000000000000001E-2</v>
      </c>
      <c r="P141" s="373">
        <f ca="1">IF($D$134=0,0,OFFSET(IP_Assumptions!$B$253,MATCH(P$7,IP_Assumptions!$B$254:$B$265,1),MATCH($D140,Market_Growth_List,0)))</f>
        <v>2.5000000000000001E-2</v>
      </c>
      <c r="Q141" s="373">
        <f ca="1">IF($D$134=0,0,OFFSET(IP_Assumptions!$B$253,MATCH(Q$7,IP_Assumptions!$B$254:$B$265,1),MATCH($D140,Market_Growth_List,0)))</f>
        <v>2.5000000000000001E-2</v>
      </c>
      <c r="R141" s="373">
        <f ca="1">IF($D$134=0,0,OFFSET(IP_Assumptions!$B$253,MATCH(R$7,IP_Assumptions!$B$254:$B$265,1),MATCH($D140,Market_Growth_List,0)))</f>
        <v>2.5000000000000001E-2</v>
      </c>
      <c r="S141" s="373">
        <f ca="1">IF($D$134=0,0,OFFSET(IP_Assumptions!$B$253,MATCH(S$7,IP_Assumptions!$B$254:$B$265,1),MATCH($D140,Market_Growth_List,0)))</f>
        <v>2.5000000000000001E-2</v>
      </c>
      <c r="T141" s="373">
        <f ca="1">IF($D$134=0,0,OFFSET(IP_Assumptions!$B$253,MATCH(T$7,IP_Assumptions!$B$254:$B$265,1),MATCH($D140,Market_Growth_List,0)))</f>
        <v>2.5000000000000001E-2</v>
      </c>
      <c r="U141" s="373">
        <f ca="1">IF($D$134=0,0,OFFSET(IP_Assumptions!$B$253,MATCH(U$7,IP_Assumptions!$B$254:$B$265,1),MATCH($D140,Market_Growth_List,0)))</f>
        <v>2.5000000000000001E-2</v>
      </c>
      <c r="V141" s="373">
        <f ca="1">IF($D$134=0,0,OFFSET(IP_Assumptions!$B$253,MATCH(V$7,IP_Assumptions!$B$254:$B$265,1),MATCH($D140,Market_Growth_List,0)))</f>
        <v>2.5000000000000001E-2</v>
      </c>
      <c r="W141" s="373">
        <f ca="1">IF($D$134=0,0,OFFSET(IP_Assumptions!$B$253,MATCH(W$7,IP_Assumptions!$B$254:$B$265,1),MATCH($D140,Market_Growth_List,0)))</f>
        <v>2.5000000000000001E-2</v>
      </c>
      <c r="X141" s="373">
        <f ca="1">IF($D$134=0,0,OFFSET(IP_Assumptions!$B$253,MATCH(X$7,IP_Assumptions!$B$254:$B$265,1),MATCH($D140,Market_Growth_List,0)))</f>
        <v>2.5000000000000001E-2</v>
      </c>
      <c r="Y141" s="373">
        <f ca="1">IF($D$134=0,0,OFFSET(IP_Assumptions!$B$253,MATCH(Y$7,IP_Assumptions!$B$254:$B$265,1),MATCH($D140,Market_Growth_List,0)))</f>
        <v>2.5000000000000001E-2</v>
      </c>
      <c r="Z141" s="373">
        <f ca="1">IF($D$134=0,0,OFFSET(IP_Assumptions!$B$253,MATCH(Z$7,IP_Assumptions!$B$254:$B$265,1),MATCH($D140,Market_Growth_List,0)))</f>
        <v>2.5000000000000001E-2</v>
      </c>
      <c r="AA141" s="373">
        <f ca="1">IF($D$134=0,0,OFFSET(IP_Assumptions!$B$253,MATCH(AA$7,IP_Assumptions!$B$254:$B$265,1),MATCH($D140,Market_Growth_List,0)))</f>
        <v>2.5000000000000001E-2</v>
      </c>
      <c r="AB141" s="373">
        <f ca="1">IF($D$134=0,0,OFFSET(IP_Assumptions!$B$253,MATCH(AB$7,IP_Assumptions!$B$254:$B$265,1),MATCH($D140,Market_Growth_List,0)))</f>
        <v>2.5000000000000001E-2</v>
      </c>
      <c r="AC141" s="373">
        <f ca="1">IF($D$134=0,0,OFFSET(IP_Assumptions!$B$253,MATCH(AC$7,IP_Assumptions!$B$254:$B$265,1),MATCH($D140,Market_Growth_List,0)))</f>
        <v>2.5000000000000001E-2</v>
      </c>
      <c r="AD141" s="373">
        <f ca="1">IF($D$134=0,0,OFFSET(IP_Assumptions!$B$253,MATCH(AD$7,IP_Assumptions!$B$254:$B$265,1),MATCH($D140,Market_Growth_List,0)))</f>
        <v>2.5000000000000001E-2</v>
      </c>
      <c r="AE141" s="373">
        <f ca="1">IF($D$134=0,0,OFFSET(IP_Assumptions!$B$253,MATCH(AE$7,IP_Assumptions!$B$254:$B$265,1),MATCH($D140,Market_Growth_List,0)))</f>
        <v>2.5000000000000001E-2</v>
      </c>
      <c r="AF141" s="373">
        <f ca="1">IF($D$134=0,0,OFFSET(IP_Assumptions!$B$253,MATCH(AF$7,IP_Assumptions!$B$254:$B$265,1),MATCH($D140,Market_Growth_List,0)))</f>
        <v>2.5000000000000001E-2</v>
      </c>
      <c r="AG141" s="373">
        <f ca="1">IF($D$134=0,0,OFFSET(IP_Assumptions!$B$253,MATCH(AG$7,IP_Assumptions!$B$254:$B$265,1),MATCH($D140,Market_Growth_List,0)))</f>
        <v>2.5000000000000001E-2</v>
      </c>
      <c r="AH141" s="373">
        <f ca="1">IF($D$134=0,0,OFFSET(IP_Assumptions!$B$253,MATCH(AH$7,IP_Assumptions!$B$254:$B$265,1),MATCH($D140,Market_Growth_List,0)))</f>
        <v>2.5000000000000001E-2</v>
      </c>
      <c r="AI141" s="373">
        <f ca="1">IF($D$134=0,0,OFFSET(IP_Assumptions!$B$253,MATCH(AI$7,IP_Assumptions!$B$254:$B$265,1),MATCH($D140,Market_Growth_List,0)))</f>
        <v>2.5000000000000001E-2</v>
      </c>
      <c r="AJ141" s="373">
        <f ca="1">IF($D$134=0,0,OFFSET(IP_Assumptions!$B$253,MATCH(AJ$7,IP_Assumptions!$B$254:$B$265,1),MATCH($D140,Market_Growth_List,0)))</f>
        <v>2.5000000000000001E-2</v>
      </c>
      <c r="AK141" s="373">
        <f ca="1">IF($D$134=0,0,OFFSET(IP_Assumptions!$B$253,MATCH(AK$7,IP_Assumptions!$B$254:$B$265,1),MATCH($D140,Market_Growth_List,0)))</f>
        <v>2.5000000000000001E-2</v>
      </c>
      <c r="AL141" s="373">
        <f ca="1">IF($D$134=0,0,OFFSET(IP_Assumptions!$B$253,MATCH(AL$7,IP_Assumptions!$B$254:$B$265,1),MATCH($D140,Market_Growth_List,0)))</f>
        <v>2.5000000000000001E-2</v>
      </c>
      <c r="AM141" s="373">
        <f ca="1">IF($D$134=0,0,OFFSET(IP_Assumptions!$B$253,MATCH(AM$7,IP_Assumptions!$B$254:$B$265,1),MATCH($D140,Market_Growth_List,0)))</f>
        <v>2.5000000000000001E-2</v>
      </c>
      <c r="AN141" s="373">
        <f ca="1">IF($D$134=0,0,OFFSET(IP_Assumptions!$B$253,MATCH(AN$7,IP_Assumptions!$B$254:$B$265,1),MATCH($D140,Market_Growth_List,0)))</f>
        <v>2.5000000000000001E-2</v>
      </c>
      <c r="AO141" s="373">
        <f ca="1">IF($D$134=0,0,OFFSET(IP_Assumptions!$B$253,MATCH(AO$7,IP_Assumptions!$B$254:$B$265,1),MATCH($D140,Market_Growth_List,0)))</f>
        <v>2.5000000000000001E-2</v>
      </c>
      <c r="AP141" s="373">
        <f ca="1">IF($D$134=0,0,OFFSET(IP_Assumptions!$B$253,MATCH(AP$7,IP_Assumptions!$B$254:$B$265,1),MATCH($D140,Market_Growth_List,0)))</f>
        <v>2.5000000000000001E-2</v>
      </c>
      <c r="AQ141" s="373">
        <f ca="1">IF($D$134=0,0,OFFSET(IP_Assumptions!$B$253,MATCH(AQ$7,IP_Assumptions!$B$254:$B$265,1),MATCH($D140,Market_Growth_List,0)))</f>
        <v>2.5000000000000001E-2</v>
      </c>
      <c r="AR141" s="373">
        <f ca="1">IF($D$134=0,0,OFFSET(IP_Assumptions!$B$253,MATCH(AR$7,IP_Assumptions!$B$254:$B$265,1),MATCH($D140,Market_Growth_List,0)))</f>
        <v>2.5000000000000001E-2</v>
      </c>
      <c r="AS141" s="373">
        <f ca="1">IF($D$134=0,0,OFFSET(IP_Assumptions!$B$253,MATCH(AS$7,IP_Assumptions!$B$254:$B$265,1),MATCH($D140,Market_Growth_List,0)))</f>
        <v>2.5000000000000001E-2</v>
      </c>
      <c r="AT141" s="373">
        <f ca="1">IF($D$134=0,0,OFFSET(IP_Assumptions!$B$253,MATCH(AT$7,IP_Assumptions!$B$254:$B$265,1),MATCH($D140,Market_Growth_List,0)))</f>
        <v>2.5000000000000001E-2</v>
      </c>
      <c r="AU141" s="373">
        <f ca="1">IF($D$134=0,0,OFFSET(IP_Assumptions!$B$253,MATCH(AU$7,IP_Assumptions!$B$254:$B$265,1),MATCH($D140,Market_Growth_List,0)))</f>
        <v>2.5000000000000001E-2</v>
      </c>
      <c r="AV141" s="373">
        <f ca="1">IF($D$134=0,0,OFFSET(IP_Assumptions!$B$253,MATCH(AV$7,IP_Assumptions!$B$254:$B$265,1),MATCH($D140,Market_Growth_List,0)))</f>
        <v>2.5000000000000001E-2</v>
      </c>
      <c r="AW141" s="373">
        <f ca="1">IF($D$134=0,0,OFFSET(IP_Assumptions!$B$253,MATCH(AW$7,IP_Assumptions!$B$254:$B$265,1),MATCH($D140,Market_Growth_List,0)))</f>
        <v>2.5000000000000001E-2</v>
      </c>
      <c r="AX141" s="373">
        <f ca="1">IF($D$134=0,0,OFFSET(IP_Assumptions!$B$253,MATCH(AX$7,IP_Assumptions!$B$254:$B$265,1),MATCH($D140,Market_Growth_List,0)))</f>
        <v>2.5000000000000001E-2</v>
      </c>
      <c r="AY141" s="373">
        <f ca="1">IF($D$134=0,0,OFFSET(IP_Assumptions!$B$253,MATCH(AY$7,IP_Assumptions!$B$254:$B$265,1),MATCH($D140,Market_Growth_List,0)))</f>
        <v>2.5000000000000001E-2</v>
      </c>
      <c r="AZ141" s="373">
        <f ca="1">IF($D$134=0,0,OFFSET(IP_Assumptions!$B$253,MATCH(AZ$7,IP_Assumptions!$B$254:$B$265,1),MATCH($D140,Market_Growth_List,0)))</f>
        <v>2.5000000000000001E-2</v>
      </c>
      <c r="BA141" s="373">
        <f ca="1">IF($D$134=0,0,OFFSET(IP_Assumptions!$B$253,MATCH(BA$7,IP_Assumptions!$B$254:$B$265,1),MATCH($D140,Market_Growth_List,0)))</f>
        <v>2.5000000000000001E-2</v>
      </c>
      <c r="BB141" s="373">
        <f ca="1">IF($D$134=0,0,OFFSET(IP_Assumptions!$B$253,MATCH(BB$7,IP_Assumptions!$B$254:$B$265,1),MATCH($D140,Market_Growth_List,0)))</f>
        <v>2.5000000000000001E-2</v>
      </c>
      <c r="BC141" s="373">
        <f ca="1">IF($D$134=0,0,OFFSET(IP_Assumptions!$B$253,MATCH(BC$7,IP_Assumptions!$B$254:$B$265,1),MATCH($D140,Market_Growth_List,0)))</f>
        <v>2.5000000000000001E-2</v>
      </c>
      <c r="BD141" s="373">
        <f ca="1">IF($D$134=0,0,OFFSET(IP_Assumptions!$B$253,MATCH(BD$7,IP_Assumptions!$B$254:$B$265,1),MATCH($D140,Market_Growth_List,0)))</f>
        <v>2.5000000000000001E-2</v>
      </c>
      <c r="BE141" s="373">
        <f ca="1">IF($D$134=0,0,OFFSET(IP_Assumptions!$B$253,MATCH(BE$7,IP_Assumptions!$B$254:$B$265,1),MATCH($D140,Market_Growth_List,0)))</f>
        <v>2.5000000000000001E-2</v>
      </c>
      <c r="BF141" s="373">
        <f ca="1">IF($D$134=0,0,OFFSET(IP_Assumptions!$B$253,MATCH(BF$7,IP_Assumptions!$B$254:$B$265,1),MATCH($D140,Market_Growth_List,0)))</f>
        <v>2.5000000000000001E-2</v>
      </c>
      <c r="BG141" s="373">
        <f ca="1">IF($D$134=0,0,OFFSET(IP_Assumptions!$B$253,MATCH(BG$7,IP_Assumptions!$B$254:$B$265,1),MATCH($D140,Market_Growth_List,0)))</f>
        <v>2.5000000000000001E-2</v>
      </c>
      <c r="BH141" s="373">
        <f ca="1">IF($D$134=0,0,OFFSET(IP_Assumptions!$B$253,MATCH(BH$7,IP_Assumptions!$B$254:$B$265,1),MATCH($D140,Market_Growth_List,0)))</f>
        <v>2.5000000000000001E-2</v>
      </c>
      <c r="BI141" s="373">
        <f ca="1">IF($D$134=0,0,OFFSET(IP_Assumptions!$B$253,MATCH(BI$7,IP_Assumptions!$B$254:$B$265,1),MATCH($D140,Market_Growth_List,0)))</f>
        <v>2.5000000000000001E-2</v>
      </c>
      <c r="BJ141" s="373">
        <f ca="1">IF($D$134=0,0,OFFSET(IP_Assumptions!$B$253,MATCH(BJ$7,IP_Assumptions!$B$254:$B$265,1),MATCH($D140,Market_Growth_List,0)))</f>
        <v>2.5000000000000001E-2</v>
      </c>
      <c r="BK141" s="373">
        <f ca="1">IF($D$134=0,0,OFFSET(IP_Assumptions!$B$253,MATCH(BK$7,IP_Assumptions!$B$254:$B$265,1),MATCH($D140,Market_Growth_List,0)))</f>
        <v>2.5000000000000001E-2</v>
      </c>
      <c r="BL141" s="373">
        <f ca="1">IF($D$134=0,0,OFFSET(IP_Assumptions!$B$253,MATCH(BL$7,IP_Assumptions!$B$254:$B$265,1),MATCH($D140,Market_Growth_List,0)))</f>
        <v>2.5000000000000001E-2</v>
      </c>
      <c r="BM141" s="373">
        <f ca="1">IF($D$134=0,0,OFFSET(IP_Assumptions!$B$253,MATCH(BM$7,IP_Assumptions!$B$254:$B$265,1),MATCH($D140,Market_Growth_List,0)))</f>
        <v>2.5000000000000001E-2</v>
      </c>
      <c r="BN141" s="373">
        <f ca="1">IF($D$134=0,0,OFFSET(IP_Assumptions!$B$253,MATCH(BN$7,IP_Assumptions!$B$254:$B$265,1),MATCH($D140,Market_Growth_List,0)))</f>
        <v>2.5000000000000001E-2</v>
      </c>
      <c r="BO141" s="373">
        <f ca="1">IF($D$134=0,0,OFFSET(IP_Assumptions!$B$253,MATCH(BO$7,IP_Assumptions!$B$254:$B$265,1),MATCH($D140,Market_Growth_List,0)))</f>
        <v>2.5000000000000001E-2</v>
      </c>
      <c r="BP141" s="373">
        <f ca="1">IF($D$134=0,0,OFFSET(IP_Assumptions!$B$253,MATCH(BP$7,IP_Assumptions!$B$254:$B$265,1),MATCH($D140,Market_Growth_List,0)))</f>
        <v>2.5000000000000001E-2</v>
      </c>
      <c r="BQ141" s="373">
        <f ca="1">IF($D$134=0,0,OFFSET(IP_Assumptions!$B$253,MATCH(BQ$7,IP_Assumptions!$B$254:$B$265,1),MATCH($D140,Market_Growth_List,0)))</f>
        <v>2.5000000000000001E-2</v>
      </c>
      <c r="BR141" s="373">
        <f ca="1">IF($D$134=0,0,OFFSET(IP_Assumptions!$B$253,MATCH(BR$7,IP_Assumptions!$B$254:$B$265,1),MATCH($D140,Market_Growth_List,0)))</f>
        <v>2.5000000000000001E-2</v>
      </c>
      <c r="BS141" s="373">
        <f ca="1">IF($D$134=0,0,OFFSET(IP_Assumptions!$B$253,MATCH(BS$7,IP_Assumptions!$B$254:$B$265,1),MATCH($D140,Market_Growth_List,0)))</f>
        <v>2.5000000000000001E-2</v>
      </c>
      <c r="BT141" s="373">
        <f ca="1">IF($D$134=0,0,OFFSET(IP_Assumptions!$B$253,MATCH(BT$7,IP_Assumptions!$B$254:$B$265,1),MATCH($D140,Market_Growth_List,0)))</f>
        <v>2.5000000000000001E-2</v>
      </c>
      <c r="BU141" s="373">
        <f ca="1">IF($D$134=0,0,OFFSET(IP_Assumptions!$B$253,MATCH(BU$7,IP_Assumptions!$B$254:$B$265,1),MATCH($D140,Market_Growth_List,0)))</f>
        <v>2.5000000000000001E-2</v>
      </c>
      <c r="BV141" s="373">
        <f ca="1">IF($D$134=0,0,OFFSET(IP_Assumptions!$B$253,MATCH(BV$7,IP_Assumptions!$B$254:$B$265,1),MATCH($D140,Market_Growth_List,0)))</f>
        <v>2.5000000000000001E-2</v>
      </c>
      <c r="BW141" s="373">
        <f ca="1">IF($D$134=0,0,OFFSET(IP_Assumptions!$B$253,MATCH(BW$7,IP_Assumptions!$B$254:$B$265,1),MATCH($D140,Market_Growth_List,0)))</f>
        <v>2.5000000000000001E-2</v>
      </c>
      <c r="BX141" s="373">
        <f ca="1">IF($D$134=0,0,OFFSET(IP_Assumptions!$B$253,MATCH(BX$7,IP_Assumptions!$B$254:$B$265,1),MATCH($D140,Market_Growth_List,0)))</f>
        <v>2.5000000000000001E-2</v>
      </c>
      <c r="BY141" s="373">
        <f ca="1">IF($D$134=0,0,OFFSET(IP_Assumptions!$B$253,MATCH(BY$7,IP_Assumptions!$B$254:$B$265,1),MATCH($D140,Market_Growth_List,0)))</f>
        <v>2.5000000000000001E-2</v>
      </c>
      <c r="BZ141" s="373">
        <f ca="1">IF($D$134=0,0,OFFSET(IP_Assumptions!$B$253,MATCH(BZ$7,IP_Assumptions!$B$254:$B$265,1),MATCH($D140,Market_Growth_List,0)))</f>
        <v>2.5000000000000001E-2</v>
      </c>
      <c r="CA141" s="373">
        <f ca="1">IF($D$134=0,0,OFFSET(IP_Assumptions!$B$253,MATCH(CA$7,IP_Assumptions!$B$254:$B$265,1),MATCH($D140,Market_Growth_List,0)))</f>
        <v>2.5000000000000001E-2</v>
      </c>
      <c r="CB141" s="373">
        <f ca="1">IF($D$134=0,0,OFFSET(IP_Assumptions!$B$253,MATCH(CB$7,IP_Assumptions!$B$254:$B$265,1),MATCH($D140,Market_Growth_List,0)))</f>
        <v>2.5000000000000001E-2</v>
      </c>
      <c r="CC141" s="373">
        <f ca="1">IF($D$134=0,0,OFFSET(IP_Assumptions!$B$253,MATCH(CC$7,IP_Assumptions!$B$254:$B$265,1),MATCH($D140,Market_Growth_List,0)))</f>
        <v>2.5000000000000001E-2</v>
      </c>
      <c r="CD141" s="373">
        <f ca="1">IF($D$134=0,0,OFFSET(IP_Assumptions!$B$253,MATCH(CD$7,IP_Assumptions!$B$254:$B$265,1),MATCH($D140,Market_Growth_List,0)))</f>
        <v>2.5000000000000001E-2</v>
      </c>
      <c r="CE141" s="373">
        <f ca="1">IF($D$134=0,0,OFFSET(IP_Assumptions!$B$253,MATCH(CE$7,IP_Assumptions!$B$254:$B$265,1),MATCH($D140,Market_Growth_List,0)))</f>
        <v>2.5000000000000001E-2</v>
      </c>
      <c r="CF141" s="373">
        <f ca="1">IF($D$134=0,0,OFFSET(IP_Assumptions!$B$253,MATCH(CF$7,IP_Assumptions!$B$254:$B$265,1),MATCH($D140,Market_Growth_List,0)))</f>
        <v>2.5000000000000001E-2</v>
      </c>
      <c r="CG141" s="373">
        <f ca="1">IF($D$134=0,0,OFFSET(IP_Assumptions!$B$253,MATCH(CG$7,IP_Assumptions!$B$254:$B$265,1),MATCH($D140,Market_Growth_List,0)))</f>
        <v>2.5000000000000001E-2</v>
      </c>
      <c r="CH141" s="373">
        <f ca="1">IF($D$134=0,0,OFFSET(IP_Assumptions!$B$253,MATCH(CH$7,IP_Assumptions!$B$254:$B$265,1),MATCH($D140,Market_Growth_List,0)))</f>
        <v>2.5000000000000001E-2</v>
      </c>
      <c r="CI141" s="373">
        <f ca="1">IF($D$134=0,0,OFFSET(IP_Assumptions!$B$253,MATCH(CI$7,IP_Assumptions!$B$254:$B$265,1),MATCH($D140,Market_Growth_List,0)))</f>
        <v>2.5000000000000001E-2</v>
      </c>
      <c r="CJ141" s="373">
        <f ca="1">IF($D$134=0,0,OFFSET(IP_Assumptions!$B$253,MATCH(CJ$7,IP_Assumptions!$B$254:$B$265,1),MATCH($D140,Market_Growth_List,0)))</f>
        <v>2.5000000000000001E-2</v>
      </c>
      <c r="CK141" s="373">
        <f ca="1">IF($D$134=0,0,OFFSET(IP_Assumptions!$B$253,MATCH(CK$7,IP_Assumptions!$B$254:$B$265,1),MATCH($D140,Market_Growth_List,0)))</f>
        <v>2.5000000000000001E-2</v>
      </c>
      <c r="CL141" s="373">
        <f ca="1">IF($D$134=0,0,OFFSET(IP_Assumptions!$B$253,MATCH(CL$7,IP_Assumptions!$B$254:$B$265,1),MATCH($D140,Market_Growth_List,0)))</f>
        <v>2.5000000000000001E-2</v>
      </c>
      <c r="CM141" s="373">
        <f ca="1">IF($D$134=0,0,OFFSET(IP_Assumptions!$B$253,MATCH(CM$7,IP_Assumptions!$B$254:$B$265,1),MATCH($D140,Market_Growth_List,0)))</f>
        <v>2.5000000000000001E-2</v>
      </c>
      <c r="CN141" s="373">
        <f ca="1">IF($D$134=0,0,OFFSET(IP_Assumptions!$B$253,MATCH(CN$7,IP_Assumptions!$B$254:$B$265,1),MATCH($D140,Market_Growth_List,0)))</f>
        <v>2.5000000000000001E-2</v>
      </c>
      <c r="CO141" s="373">
        <f ca="1">IF($D$134=0,0,OFFSET(IP_Assumptions!$B$253,MATCH(CO$7,IP_Assumptions!$B$254:$B$265,1),MATCH($D140,Market_Growth_List,0)))</f>
        <v>2.5000000000000001E-2</v>
      </c>
      <c r="CP141" s="373">
        <f ca="1">IF($D$134=0,0,OFFSET(IP_Assumptions!$B$253,MATCH(CP$7,IP_Assumptions!$B$254:$B$265,1),MATCH($D140,Market_Growth_List,0)))</f>
        <v>2.5000000000000001E-2</v>
      </c>
      <c r="CQ141" s="373">
        <f ca="1">IF($D$134=0,0,OFFSET(IP_Assumptions!$B$253,MATCH(CQ$7,IP_Assumptions!$B$254:$B$265,1),MATCH($D140,Market_Growth_List,0)))</f>
        <v>2.5000000000000001E-2</v>
      </c>
      <c r="CR141" s="373">
        <f ca="1">IF($D$134=0,0,OFFSET(IP_Assumptions!$B$253,MATCH(CR$7,IP_Assumptions!$B$254:$B$265,1),MATCH($D140,Market_Growth_List,0)))</f>
        <v>2.5000000000000001E-2</v>
      </c>
      <c r="CS141" s="373">
        <f ca="1">IF($D$134=0,0,OFFSET(IP_Assumptions!$B$253,MATCH(CS$7,IP_Assumptions!$B$254:$B$265,1),MATCH($D140,Market_Growth_List,0)))</f>
        <v>2.5000000000000001E-2</v>
      </c>
      <c r="CT141" s="373">
        <f ca="1">IF($D$134=0,0,OFFSET(IP_Assumptions!$B$253,MATCH(CT$7,IP_Assumptions!$B$254:$B$265,1),MATCH($D140,Market_Growth_List,0)))</f>
        <v>2.5000000000000001E-2</v>
      </c>
      <c r="CU141" s="373">
        <f ca="1">IF($D$134=0,0,OFFSET(IP_Assumptions!$B$253,MATCH(CU$7,IP_Assumptions!$B$254:$B$265,1),MATCH($D140,Market_Growth_List,0)))</f>
        <v>2.5000000000000001E-2</v>
      </c>
      <c r="CV141" s="373">
        <f ca="1">IF($D$134=0,0,OFFSET(IP_Assumptions!$B$253,MATCH(CV$7,IP_Assumptions!$B$254:$B$265,1),MATCH($D140,Market_Growth_List,0)))</f>
        <v>2.5000000000000001E-2</v>
      </c>
      <c r="CW141" s="373">
        <f ca="1">IF($D$134=0,0,OFFSET(IP_Assumptions!$B$253,MATCH(CW$7,IP_Assumptions!$B$254:$B$265,1),MATCH($D140,Market_Growth_List,0)))</f>
        <v>2.5000000000000001E-2</v>
      </c>
      <c r="CX141" s="373">
        <f ca="1">IF($D$134=0,0,OFFSET(IP_Assumptions!$B$253,MATCH(CX$7,IP_Assumptions!$B$254:$B$265,1),MATCH($D140,Market_Growth_List,0)))</f>
        <v>2.5000000000000001E-2</v>
      </c>
      <c r="CY141" s="373">
        <f ca="1">IF($D$134=0,0,OFFSET(IP_Assumptions!$B$253,MATCH(CY$7,IP_Assumptions!$B$254:$B$265,1),MATCH($D140,Market_Growth_List,0)))</f>
        <v>2.5000000000000001E-2</v>
      </c>
      <c r="CZ141" s="373">
        <f ca="1">IF($D$134=0,0,OFFSET(IP_Assumptions!$B$253,MATCH(CZ$7,IP_Assumptions!$B$254:$B$265,1),MATCH($D140,Market_Growth_List,0)))</f>
        <v>2.5000000000000001E-2</v>
      </c>
      <c r="DA141" s="373">
        <f ca="1">IF($D$134=0,0,OFFSET(IP_Assumptions!$B$253,MATCH(DA$7,IP_Assumptions!$B$254:$B$265,1),MATCH($D140,Market_Growth_List,0)))</f>
        <v>2.5000000000000001E-2</v>
      </c>
      <c r="DB141" s="373">
        <f ca="1">IF($D$134=0,0,OFFSET(IP_Assumptions!$B$253,MATCH(DB$7,IP_Assumptions!$B$254:$B$265,1),MATCH($D140,Market_Growth_List,0)))</f>
        <v>2.5000000000000001E-2</v>
      </c>
      <c r="DC141" s="373">
        <f ca="1">IF($D$134=0,0,OFFSET(IP_Assumptions!$B$253,MATCH(DC$7,IP_Assumptions!$B$254:$B$265,1),MATCH($D140,Market_Growth_List,0)))</f>
        <v>2.5000000000000001E-2</v>
      </c>
      <c r="DD141" s="373">
        <f ca="1">IF($D$134=0,0,OFFSET(IP_Assumptions!$B$253,MATCH(DD$7,IP_Assumptions!$B$254:$B$265,1),MATCH($D140,Market_Growth_List,0)))</f>
        <v>2.5000000000000001E-2</v>
      </c>
      <c r="DE141" s="373">
        <f ca="1">IF($D$134=0,0,OFFSET(IP_Assumptions!$B$253,MATCH(DE$7,IP_Assumptions!$B$254:$B$265,1),MATCH($D140,Market_Growth_List,0)))</f>
        <v>2.5000000000000001E-2</v>
      </c>
      <c r="DF141" s="373">
        <f ca="1">IF($D$134=0,0,OFFSET(IP_Assumptions!$B$253,MATCH(DF$7,IP_Assumptions!$B$254:$B$265,1),MATCH($D140,Market_Growth_List,0)))</f>
        <v>2.5000000000000001E-2</v>
      </c>
      <c r="DG141" s="373">
        <f ca="1">IF($D$134=0,0,OFFSET(IP_Assumptions!$B$253,MATCH(DG$7,IP_Assumptions!$B$254:$B$265,1),MATCH($D140,Market_Growth_List,0)))</f>
        <v>2.5000000000000001E-2</v>
      </c>
      <c r="DH141" s="373">
        <f ca="1">IF($D$134=0,0,OFFSET(IP_Assumptions!$B$253,MATCH(DH$7,IP_Assumptions!$B$254:$B$265,1),MATCH($D140,Market_Growth_List,0)))</f>
        <v>2.5000000000000001E-2</v>
      </c>
      <c r="DI141" s="373">
        <f ca="1">IF($D$134=0,0,OFFSET(IP_Assumptions!$B$253,MATCH(DI$7,IP_Assumptions!$B$254:$B$265,1),MATCH($D140,Market_Growth_List,0)))</f>
        <v>2.5000000000000001E-2</v>
      </c>
      <c r="DJ141" s="373">
        <f ca="1">IF($D$134=0,0,OFFSET(IP_Assumptions!$B$253,MATCH(DJ$7,IP_Assumptions!$B$254:$B$265,1),MATCH($D140,Market_Growth_List,0)))</f>
        <v>2.5000000000000001E-2</v>
      </c>
      <c r="DK141" s="373">
        <f ca="1">IF($D$134=0,0,OFFSET(IP_Assumptions!$B$253,MATCH(DK$7,IP_Assumptions!$B$254:$B$265,1),MATCH($D140,Market_Growth_List,0)))</f>
        <v>2.5000000000000001E-2</v>
      </c>
      <c r="DL141" s="373">
        <f ca="1">IF($D$134=0,0,OFFSET(IP_Assumptions!$B$253,MATCH(DL$7,IP_Assumptions!$B$254:$B$265,1),MATCH($D140,Market_Growth_List,0)))</f>
        <v>2.5000000000000001E-2</v>
      </c>
      <c r="DM141" s="373">
        <f ca="1">IF($D$134=0,0,OFFSET(IP_Assumptions!$B$253,MATCH(DM$7,IP_Assumptions!$B$254:$B$265,1),MATCH($D140,Market_Growth_List,0)))</f>
        <v>2.5000000000000001E-2</v>
      </c>
      <c r="DN141" s="373">
        <f ca="1">IF($D$134=0,0,OFFSET(IP_Assumptions!$B$253,MATCH(DN$7,IP_Assumptions!$B$254:$B$265,1),MATCH($D140,Market_Growth_List,0)))</f>
        <v>2.5000000000000001E-2</v>
      </c>
      <c r="DO141" s="373">
        <f ca="1">IF($D$134=0,0,OFFSET(IP_Assumptions!$B$253,MATCH(DO$7,IP_Assumptions!$B$254:$B$265,1),MATCH($D140,Market_Growth_List,0)))</f>
        <v>2.5000000000000001E-2</v>
      </c>
      <c r="DP141" s="373">
        <f ca="1">IF($D$134=0,0,OFFSET(IP_Assumptions!$B$253,MATCH(DP$7,IP_Assumptions!$B$254:$B$265,1),MATCH($D140,Market_Growth_List,0)))</f>
        <v>2.5000000000000001E-2</v>
      </c>
      <c r="DQ141" s="373">
        <f ca="1">IF($D$134=0,0,OFFSET(IP_Assumptions!$B$253,MATCH(DQ$7,IP_Assumptions!$B$254:$B$265,1),MATCH($D140,Market_Growth_List,0)))</f>
        <v>2.5000000000000001E-2</v>
      </c>
      <c r="DR141" s="373">
        <f ca="1">IF($D$134=0,0,OFFSET(IP_Assumptions!$B$253,MATCH(DR$7,IP_Assumptions!$B$254:$B$265,1),MATCH($D140,Market_Growth_List,0)))</f>
        <v>2.5000000000000001E-2</v>
      </c>
      <c r="DS141" s="373">
        <f ca="1">IF($D$134=0,0,OFFSET(IP_Assumptions!$B$253,MATCH(DS$7,IP_Assumptions!$B$254:$B$265,1),MATCH($D140,Market_Growth_List,0)))</f>
        <v>2.5000000000000001E-2</v>
      </c>
      <c r="DT141" s="373">
        <f ca="1">IF($D$134=0,0,OFFSET(IP_Assumptions!$B$253,MATCH(DT$7,IP_Assumptions!$B$254:$B$265,1),MATCH($D140,Market_Growth_List,0)))</f>
        <v>2.5000000000000001E-2</v>
      </c>
      <c r="DU141" s="373">
        <f ca="1">IF($D$134=0,0,OFFSET(IP_Assumptions!$B$253,MATCH(DU$7,IP_Assumptions!$B$254:$B$265,1),MATCH($D140,Market_Growth_List,0)))</f>
        <v>2.5000000000000001E-2</v>
      </c>
      <c r="DV141" s="373">
        <f ca="1">IF($D$134=0,0,OFFSET(IP_Assumptions!$B$253,MATCH(DV$7,IP_Assumptions!$B$254:$B$265,1),MATCH($D140,Market_Growth_List,0)))</f>
        <v>2.5000000000000001E-2</v>
      </c>
      <c r="DW141" s="373">
        <f ca="1">IF($D$134=0,0,OFFSET(IP_Assumptions!$B$253,MATCH(DW$7,IP_Assumptions!$B$254:$B$265,1),MATCH($D140,Market_Growth_List,0)))</f>
        <v>2.5000000000000001E-2</v>
      </c>
      <c r="DX141" s="373">
        <f ca="1">IF($D$134=0,0,OFFSET(IP_Assumptions!$B$253,MATCH(DX$7,IP_Assumptions!$B$254:$B$265,1),MATCH($D140,Market_Growth_List,0)))</f>
        <v>2.5000000000000001E-2</v>
      </c>
      <c r="DY141" s="373">
        <f ca="1">IF($D$134=0,0,OFFSET(IP_Assumptions!$B$253,MATCH(DY$7,IP_Assumptions!$B$254:$B$265,1),MATCH($D140,Market_Growth_List,0)))</f>
        <v>2.5000000000000001E-2</v>
      </c>
      <c r="DZ141" s="373">
        <f ca="1">IF($D$134=0,0,OFFSET(IP_Assumptions!$B$253,MATCH(DZ$7,IP_Assumptions!$B$254:$B$265,1),MATCH($D140,Market_Growth_List,0)))</f>
        <v>2.5000000000000001E-2</v>
      </c>
      <c r="EA141" s="373">
        <f ca="1">IF($D$134=0,0,OFFSET(IP_Assumptions!$B$253,MATCH(EA$7,IP_Assumptions!$B$254:$B$265,1),MATCH($D140,Market_Growth_List,0)))</f>
        <v>2.5000000000000001E-2</v>
      </c>
      <c r="EB141" s="373">
        <f ca="1">IF($D$134=0,0,OFFSET(IP_Assumptions!$B$253,MATCH(EB$7,IP_Assumptions!$B$254:$B$265,1),MATCH($D140,Market_Growth_List,0)))</f>
        <v>2.5000000000000001E-2</v>
      </c>
      <c r="EC141" s="373">
        <f ca="1">IF($D$134=0,0,OFFSET(IP_Assumptions!$B$253,MATCH(EC$7,IP_Assumptions!$B$254:$B$265,1),MATCH($D140,Market_Growth_List,0)))</f>
        <v>2.5000000000000001E-2</v>
      </c>
      <c r="ED141" s="373">
        <f ca="1">IF($D$134=0,0,OFFSET(IP_Assumptions!$B$253,MATCH(ED$7,IP_Assumptions!$B$254:$B$265,1),MATCH($D140,Market_Growth_List,0)))</f>
        <v>2.5000000000000001E-2</v>
      </c>
      <c r="EE141" s="373">
        <f ca="1">IF($D$134=0,0,OFFSET(IP_Assumptions!$B$253,MATCH(EE$7,IP_Assumptions!$B$254:$B$265,1),MATCH($D140,Market_Growth_List,0)))</f>
        <v>2.5000000000000001E-2</v>
      </c>
      <c r="EF141" s="373">
        <f ca="1">IF($D$134=0,0,OFFSET(IP_Assumptions!$B$253,MATCH(EF$7,IP_Assumptions!$B$254:$B$265,1),MATCH($D140,Market_Growth_List,0)))</f>
        <v>2.5000000000000001E-2</v>
      </c>
      <c r="EG141" s="373">
        <f ca="1">IF($D$134=0,0,OFFSET(IP_Assumptions!$B$253,MATCH(EG$7,IP_Assumptions!$B$254:$B$265,1),MATCH($D140,Market_Growth_List,0)))</f>
        <v>2.5000000000000001E-2</v>
      </c>
      <c r="EH141" s="373">
        <f ca="1">IF($D$134=0,0,OFFSET(IP_Assumptions!$B$253,MATCH(EH$7,IP_Assumptions!$B$254:$B$265,1),MATCH($D140,Market_Growth_List,0)))</f>
        <v>2.5000000000000001E-2</v>
      </c>
      <c r="EI141" s="373">
        <f ca="1">IF($D$134=0,0,OFFSET(IP_Assumptions!$B$253,MATCH(EI$7,IP_Assumptions!$B$254:$B$265,1),MATCH($D140,Market_Growth_List,0)))</f>
        <v>2.5000000000000001E-2</v>
      </c>
      <c r="EJ141" s="373">
        <f ca="1">IF($D$134=0,0,OFFSET(IP_Assumptions!$B$253,MATCH(EJ$7,IP_Assumptions!$B$254:$B$265,1),MATCH($D140,Market_Growth_List,0)))</f>
        <v>2.5000000000000001E-2</v>
      </c>
      <c r="EK141" s="373">
        <f ca="1">IF($D$134=0,0,OFFSET(IP_Assumptions!$B$253,MATCH(EK$7,IP_Assumptions!$B$254:$B$265,1),MATCH($D140,Market_Growth_List,0)))</f>
        <v>2.5000000000000001E-2</v>
      </c>
      <c r="EL141" s="373">
        <f ca="1">IF($D$134=0,0,OFFSET(IP_Assumptions!$B$253,MATCH(EL$7,IP_Assumptions!$B$254:$B$265,1),MATCH($D140,Market_Growth_List,0)))</f>
        <v>2.5000000000000001E-2</v>
      </c>
      <c r="EM141" s="373">
        <f ca="1">IF($D$134=0,0,OFFSET(IP_Assumptions!$B$253,MATCH(EM$7,IP_Assumptions!$B$254:$B$265,1),MATCH($D140,Market_Growth_List,0)))</f>
        <v>2.5000000000000001E-2</v>
      </c>
      <c r="EN141" s="373">
        <f ca="1">IF($D$134=0,0,OFFSET(IP_Assumptions!$B$253,MATCH(EN$7,IP_Assumptions!$B$254:$B$265,1),MATCH($D140,Market_Growth_List,0)))</f>
        <v>2.5000000000000001E-2</v>
      </c>
      <c r="EO141" s="373">
        <f ca="1">IF($D$134=0,0,OFFSET(IP_Assumptions!$B$253,MATCH(EO$7,IP_Assumptions!$B$254:$B$265,1),MATCH($D140,Market_Growth_List,0)))</f>
        <v>2.5000000000000001E-2</v>
      </c>
      <c r="EP141" s="373">
        <f ca="1">IF($D$134=0,0,OFFSET(IP_Assumptions!$B$253,MATCH(EP$7,IP_Assumptions!$B$254:$B$265,1),MATCH($D140,Market_Growth_List,0)))</f>
        <v>2.5000000000000001E-2</v>
      </c>
      <c r="EQ141" s="373">
        <f ca="1">IF($D$134=0,0,OFFSET(IP_Assumptions!$B$253,MATCH(EQ$7,IP_Assumptions!$B$254:$B$265,1),MATCH($D140,Market_Growth_List,0)))</f>
        <v>2.5000000000000001E-2</v>
      </c>
      <c r="ER141" s="373">
        <f ca="1">IF($D$134=0,0,OFFSET(IP_Assumptions!$B$253,MATCH(ER$7,IP_Assumptions!$B$254:$B$265,1),MATCH($D140,Market_Growth_List,0)))</f>
        <v>2.5000000000000001E-2</v>
      </c>
      <c r="ES141" s="373">
        <f ca="1">IF($D$134=0,0,OFFSET(IP_Assumptions!$B$253,MATCH(ES$7,IP_Assumptions!$B$254:$B$265,1),MATCH($D140,Market_Growth_List,0)))</f>
        <v>2.5000000000000001E-2</v>
      </c>
    </row>
    <row r="142" spans="1:256" s="325" customFormat="1" outlineLevel="1">
      <c r="B142" s="325" t="s">
        <v>599</v>
      </c>
      <c r="D142" s="334"/>
      <c r="E142" s="373">
        <f t="shared" ref="E142:AJ142" ca="1" si="180">(1+E141)^(1/12)-1</f>
        <v>2.0598362698427408E-3</v>
      </c>
      <c r="F142" s="373">
        <f t="shared" ca="1" si="180"/>
        <v>2.0598362698427408E-3</v>
      </c>
      <c r="G142" s="373">
        <f t="shared" ca="1" si="180"/>
        <v>2.0598362698427408E-3</v>
      </c>
      <c r="H142" s="373">
        <f t="shared" ca="1" si="180"/>
        <v>2.0598362698427408E-3</v>
      </c>
      <c r="I142" s="373">
        <f t="shared" ca="1" si="180"/>
        <v>2.0598362698427408E-3</v>
      </c>
      <c r="J142" s="373">
        <f t="shared" ca="1" si="180"/>
        <v>2.0598362698427408E-3</v>
      </c>
      <c r="K142" s="373">
        <f t="shared" ca="1" si="180"/>
        <v>2.0598362698427408E-3</v>
      </c>
      <c r="L142" s="373">
        <f t="shared" ca="1" si="180"/>
        <v>2.0598362698427408E-3</v>
      </c>
      <c r="M142" s="373">
        <f t="shared" ca="1" si="180"/>
        <v>2.0598362698427408E-3</v>
      </c>
      <c r="N142" s="373">
        <f t="shared" ca="1" si="180"/>
        <v>2.0598362698427408E-3</v>
      </c>
      <c r="O142" s="373">
        <f t="shared" ca="1" si="180"/>
        <v>2.0598362698427408E-3</v>
      </c>
      <c r="P142" s="373">
        <f t="shared" ca="1" si="180"/>
        <v>2.0598362698427408E-3</v>
      </c>
      <c r="Q142" s="373">
        <f t="shared" ca="1" si="180"/>
        <v>2.0598362698427408E-3</v>
      </c>
      <c r="R142" s="373">
        <f t="shared" ca="1" si="180"/>
        <v>2.0598362698427408E-3</v>
      </c>
      <c r="S142" s="373">
        <f t="shared" ca="1" si="180"/>
        <v>2.0598362698427408E-3</v>
      </c>
      <c r="T142" s="373">
        <f t="shared" ca="1" si="180"/>
        <v>2.0598362698427408E-3</v>
      </c>
      <c r="U142" s="373">
        <f t="shared" ca="1" si="180"/>
        <v>2.0598362698427408E-3</v>
      </c>
      <c r="V142" s="373">
        <f t="shared" ca="1" si="180"/>
        <v>2.0598362698427408E-3</v>
      </c>
      <c r="W142" s="373">
        <f t="shared" ca="1" si="180"/>
        <v>2.0598362698427408E-3</v>
      </c>
      <c r="X142" s="373">
        <f t="shared" ca="1" si="180"/>
        <v>2.0598362698427408E-3</v>
      </c>
      <c r="Y142" s="373">
        <f t="shared" ca="1" si="180"/>
        <v>2.0598362698427408E-3</v>
      </c>
      <c r="Z142" s="373">
        <f t="shared" ca="1" si="180"/>
        <v>2.0598362698427408E-3</v>
      </c>
      <c r="AA142" s="373">
        <f t="shared" ca="1" si="180"/>
        <v>2.0598362698427408E-3</v>
      </c>
      <c r="AB142" s="373">
        <f t="shared" ca="1" si="180"/>
        <v>2.0598362698427408E-3</v>
      </c>
      <c r="AC142" s="373">
        <f t="shared" ca="1" si="180"/>
        <v>2.0598362698427408E-3</v>
      </c>
      <c r="AD142" s="373">
        <f t="shared" ca="1" si="180"/>
        <v>2.0598362698427408E-3</v>
      </c>
      <c r="AE142" s="373">
        <f t="shared" ca="1" si="180"/>
        <v>2.0598362698427408E-3</v>
      </c>
      <c r="AF142" s="373">
        <f t="shared" ca="1" si="180"/>
        <v>2.0598362698427408E-3</v>
      </c>
      <c r="AG142" s="373">
        <f t="shared" ca="1" si="180"/>
        <v>2.0598362698427408E-3</v>
      </c>
      <c r="AH142" s="373">
        <f t="shared" ca="1" si="180"/>
        <v>2.0598362698427408E-3</v>
      </c>
      <c r="AI142" s="373">
        <f t="shared" ca="1" si="180"/>
        <v>2.0598362698427408E-3</v>
      </c>
      <c r="AJ142" s="373">
        <f t="shared" ca="1" si="180"/>
        <v>2.0598362698427408E-3</v>
      </c>
      <c r="AK142" s="373">
        <f t="shared" ref="AK142:BP142" ca="1" si="181">(1+AK141)^(1/12)-1</f>
        <v>2.0598362698427408E-3</v>
      </c>
      <c r="AL142" s="373">
        <f t="shared" ca="1" si="181"/>
        <v>2.0598362698427408E-3</v>
      </c>
      <c r="AM142" s="373">
        <f t="shared" ca="1" si="181"/>
        <v>2.0598362698427408E-3</v>
      </c>
      <c r="AN142" s="373">
        <f t="shared" ca="1" si="181"/>
        <v>2.0598362698427408E-3</v>
      </c>
      <c r="AO142" s="373">
        <f t="shared" ca="1" si="181"/>
        <v>2.0598362698427408E-3</v>
      </c>
      <c r="AP142" s="373">
        <f t="shared" ca="1" si="181"/>
        <v>2.0598362698427408E-3</v>
      </c>
      <c r="AQ142" s="373">
        <f t="shared" ca="1" si="181"/>
        <v>2.0598362698427408E-3</v>
      </c>
      <c r="AR142" s="373">
        <f t="shared" ca="1" si="181"/>
        <v>2.0598362698427408E-3</v>
      </c>
      <c r="AS142" s="373">
        <f t="shared" ca="1" si="181"/>
        <v>2.0598362698427408E-3</v>
      </c>
      <c r="AT142" s="373">
        <f t="shared" ca="1" si="181"/>
        <v>2.0598362698427408E-3</v>
      </c>
      <c r="AU142" s="373">
        <f t="shared" ca="1" si="181"/>
        <v>2.0598362698427408E-3</v>
      </c>
      <c r="AV142" s="373">
        <f t="shared" ca="1" si="181"/>
        <v>2.0598362698427408E-3</v>
      </c>
      <c r="AW142" s="373">
        <f t="shared" ca="1" si="181"/>
        <v>2.0598362698427408E-3</v>
      </c>
      <c r="AX142" s="373">
        <f t="shared" ca="1" si="181"/>
        <v>2.0598362698427408E-3</v>
      </c>
      <c r="AY142" s="373">
        <f t="shared" ca="1" si="181"/>
        <v>2.0598362698427408E-3</v>
      </c>
      <c r="AZ142" s="373">
        <f t="shared" ca="1" si="181"/>
        <v>2.0598362698427408E-3</v>
      </c>
      <c r="BA142" s="373">
        <f t="shared" ca="1" si="181"/>
        <v>2.0598362698427408E-3</v>
      </c>
      <c r="BB142" s="373">
        <f t="shared" ca="1" si="181"/>
        <v>2.0598362698427408E-3</v>
      </c>
      <c r="BC142" s="373">
        <f t="shared" ca="1" si="181"/>
        <v>2.0598362698427408E-3</v>
      </c>
      <c r="BD142" s="373">
        <f t="shared" ca="1" si="181"/>
        <v>2.0598362698427408E-3</v>
      </c>
      <c r="BE142" s="373">
        <f t="shared" ca="1" si="181"/>
        <v>2.0598362698427408E-3</v>
      </c>
      <c r="BF142" s="373">
        <f t="shared" ca="1" si="181"/>
        <v>2.0598362698427408E-3</v>
      </c>
      <c r="BG142" s="373">
        <f t="shared" ca="1" si="181"/>
        <v>2.0598362698427408E-3</v>
      </c>
      <c r="BH142" s="373">
        <f t="shared" ca="1" si="181"/>
        <v>2.0598362698427408E-3</v>
      </c>
      <c r="BI142" s="373">
        <f t="shared" ca="1" si="181"/>
        <v>2.0598362698427408E-3</v>
      </c>
      <c r="BJ142" s="373">
        <f t="shared" ca="1" si="181"/>
        <v>2.0598362698427408E-3</v>
      </c>
      <c r="BK142" s="373">
        <f t="shared" ca="1" si="181"/>
        <v>2.0598362698427408E-3</v>
      </c>
      <c r="BL142" s="373">
        <f t="shared" ca="1" si="181"/>
        <v>2.0598362698427408E-3</v>
      </c>
      <c r="BM142" s="373">
        <f t="shared" ca="1" si="181"/>
        <v>2.0598362698427408E-3</v>
      </c>
      <c r="BN142" s="373">
        <f t="shared" ca="1" si="181"/>
        <v>2.0598362698427408E-3</v>
      </c>
      <c r="BO142" s="373">
        <f t="shared" ca="1" si="181"/>
        <v>2.0598362698427408E-3</v>
      </c>
      <c r="BP142" s="373">
        <f t="shared" ca="1" si="181"/>
        <v>2.0598362698427408E-3</v>
      </c>
      <c r="BQ142" s="373">
        <f t="shared" ref="BQ142:CV142" ca="1" si="182">(1+BQ141)^(1/12)-1</f>
        <v>2.0598362698427408E-3</v>
      </c>
      <c r="BR142" s="373">
        <f t="shared" ca="1" si="182"/>
        <v>2.0598362698427408E-3</v>
      </c>
      <c r="BS142" s="373">
        <f t="shared" ca="1" si="182"/>
        <v>2.0598362698427408E-3</v>
      </c>
      <c r="BT142" s="373">
        <f t="shared" ca="1" si="182"/>
        <v>2.0598362698427408E-3</v>
      </c>
      <c r="BU142" s="373">
        <f t="shared" ca="1" si="182"/>
        <v>2.0598362698427408E-3</v>
      </c>
      <c r="BV142" s="373">
        <f t="shared" ca="1" si="182"/>
        <v>2.0598362698427408E-3</v>
      </c>
      <c r="BW142" s="373">
        <f t="shared" ca="1" si="182"/>
        <v>2.0598362698427408E-3</v>
      </c>
      <c r="BX142" s="373">
        <f t="shared" ca="1" si="182"/>
        <v>2.0598362698427408E-3</v>
      </c>
      <c r="BY142" s="373">
        <f t="shared" ca="1" si="182"/>
        <v>2.0598362698427408E-3</v>
      </c>
      <c r="BZ142" s="373">
        <f t="shared" ca="1" si="182"/>
        <v>2.0598362698427408E-3</v>
      </c>
      <c r="CA142" s="373">
        <f t="shared" ca="1" si="182"/>
        <v>2.0598362698427408E-3</v>
      </c>
      <c r="CB142" s="373">
        <f t="shared" ca="1" si="182"/>
        <v>2.0598362698427408E-3</v>
      </c>
      <c r="CC142" s="373">
        <f t="shared" ca="1" si="182"/>
        <v>2.0598362698427408E-3</v>
      </c>
      <c r="CD142" s="373">
        <f t="shared" ca="1" si="182"/>
        <v>2.0598362698427408E-3</v>
      </c>
      <c r="CE142" s="373">
        <f t="shared" ca="1" si="182"/>
        <v>2.0598362698427408E-3</v>
      </c>
      <c r="CF142" s="373">
        <f t="shared" ca="1" si="182"/>
        <v>2.0598362698427408E-3</v>
      </c>
      <c r="CG142" s="373">
        <f t="shared" ca="1" si="182"/>
        <v>2.0598362698427408E-3</v>
      </c>
      <c r="CH142" s="373">
        <f t="shared" ca="1" si="182"/>
        <v>2.0598362698427408E-3</v>
      </c>
      <c r="CI142" s="373">
        <f t="shared" ca="1" si="182"/>
        <v>2.0598362698427408E-3</v>
      </c>
      <c r="CJ142" s="373">
        <f t="shared" ca="1" si="182"/>
        <v>2.0598362698427408E-3</v>
      </c>
      <c r="CK142" s="373">
        <f t="shared" ca="1" si="182"/>
        <v>2.0598362698427408E-3</v>
      </c>
      <c r="CL142" s="373">
        <f t="shared" ca="1" si="182"/>
        <v>2.0598362698427408E-3</v>
      </c>
      <c r="CM142" s="373">
        <f t="shared" ca="1" si="182"/>
        <v>2.0598362698427408E-3</v>
      </c>
      <c r="CN142" s="373">
        <f t="shared" ca="1" si="182"/>
        <v>2.0598362698427408E-3</v>
      </c>
      <c r="CO142" s="373">
        <f t="shared" ca="1" si="182"/>
        <v>2.0598362698427408E-3</v>
      </c>
      <c r="CP142" s="373">
        <f t="shared" ca="1" si="182"/>
        <v>2.0598362698427408E-3</v>
      </c>
      <c r="CQ142" s="373">
        <f t="shared" ca="1" si="182"/>
        <v>2.0598362698427408E-3</v>
      </c>
      <c r="CR142" s="373">
        <f t="shared" ca="1" si="182"/>
        <v>2.0598362698427408E-3</v>
      </c>
      <c r="CS142" s="373">
        <f t="shared" ca="1" si="182"/>
        <v>2.0598362698427408E-3</v>
      </c>
      <c r="CT142" s="373">
        <f t="shared" ca="1" si="182"/>
        <v>2.0598362698427408E-3</v>
      </c>
      <c r="CU142" s="373">
        <f t="shared" ca="1" si="182"/>
        <v>2.0598362698427408E-3</v>
      </c>
      <c r="CV142" s="373">
        <f t="shared" ca="1" si="182"/>
        <v>2.0598362698427408E-3</v>
      </c>
      <c r="CW142" s="373">
        <f t="shared" ref="CW142:EB142" ca="1" si="183">(1+CW141)^(1/12)-1</f>
        <v>2.0598362698427408E-3</v>
      </c>
      <c r="CX142" s="373">
        <f t="shared" ca="1" si="183"/>
        <v>2.0598362698427408E-3</v>
      </c>
      <c r="CY142" s="373">
        <f t="shared" ca="1" si="183"/>
        <v>2.0598362698427408E-3</v>
      </c>
      <c r="CZ142" s="373">
        <f t="shared" ca="1" si="183"/>
        <v>2.0598362698427408E-3</v>
      </c>
      <c r="DA142" s="373">
        <f t="shared" ca="1" si="183"/>
        <v>2.0598362698427408E-3</v>
      </c>
      <c r="DB142" s="373">
        <f t="shared" ca="1" si="183"/>
        <v>2.0598362698427408E-3</v>
      </c>
      <c r="DC142" s="373">
        <f t="shared" ca="1" si="183"/>
        <v>2.0598362698427408E-3</v>
      </c>
      <c r="DD142" s="373">
        <f t="shared" ca="1" si="183"/>
        <v>2.0598362698427408E-3</v>
      </c>
      <c r="DE142" s="373">
        <f t="shared" ca="1" si="183"/>
        <v>2.0598362698427408E-3</v>
      </c>
      <c r="DF142" s="373">
        <f t="shared" ca="1" si="183"/>
        <v>2.0598362698427408E-3</v>
      </c>
      <c r="DG142" s="373">
        <f t="shared" ca="1" si="183"/>
        <v>2.0598362698427408E-3</v>
      </c>
      <c r="DH142" s="373">
        <f t="shared" ca="1" si="183"/>
        <v>2.0598362698427408E-3</v>
      </c>
      <c r="DI142" s="373">
        <f t="shared" ca="1" si="183"/>
        <v>2.0598362698427408E-3</v>
      </c>
      <c r="DJ142" s="373">
        <f t="shared" ca="1" si="183"/>
        <v>2.0598362698427408E-3</v>
      </c>
      <c r="DK142" s="373">
        <f t="shared" ca="1" si="183"/>
        <v>2.0598362698427408E-3</v>
      </c>
      <c r="DL142" s="373">
        <f t="shared" ca="1" si="183"/>
        <v>2.0598362698427408E-3</v>
      </c>
      <c r="DM142" s="373">
        <f t="shared" ca="1" si="183"/>
        <v>2.0598362698427408E-3</v>
      </c>
      <c r="DN142" s="373">
        <f t="shared" ca="1" si="183"/>
        <v>2.0598362698427408E-3</v>
      </c>
      <c r="DO142" s="373">
        <f t="shared" ca="1" si="183"/>
        <v>2.0598362698427408E-3</v>
      </c>
      <c r="DP142" s="373">
        <f t="shared" ca="1" si="183"/>
        <v>2.0598362698427408E-3</v>
      </c>
      <c r="DQ142" s="373">
        <f t="shared" ca="1" si="183"/>
        <v>2.0598362698427408E-3</v>
      </c>
      <c r="DR142" s="373">
        <f t="shared" ca="1" si="183"/>
        <v>2.0598362698427408E-3</v>
      </c>
      <c r="DS142" s="373">
        <f t="shared" ca="1" si="183"/>
        <v>2.0598362698427408E-3</v>
      </c>
      <c r="DT142" s="373">
        <f t="shared" ca="1" si="183"/>
        <v>2.0598362698427408E-3</v>
      </c>
      <c r="DU142" s="373">
        <f t="shared" ca="1" si="183"/>
        <v>2.0598362698427408E-3</v>
      </c>
      <c r="DV142" s="373">
        <f t="shared" ca="1" si="183"/>
        <v>2.0598362698427408E-3</v>
      </c>
      <c r="DW142" s="373">
        <f t="shared" ca="1" si="183"/>
        <v>2.0598362698427408E-3</v>
      </c>
      <c r="DX142" s="373">
        <f t="shared" ca="1" si="183"/>
        <v>2.0598362698427408E-3</v>
      </c>
      <c r="DY142" s="373">
        <f t="shared" ca="1" si="183"/>
        <v>2.0598362698427408E-3</v>
      </c>
      <c r="DZ142" s="373">
        <f t="shared" ca="1" si="183"/>
        <v>2.0598362698427408E-3</v>
      </c>
      <c r="EA142" s="373">
        <f t="shared" ca="1" si="183"/>
        <v>2.0598362698427408E-3</v>
      </c>
      <c r="EB142" s="373">
        <f t="shared" ca="1" si="183"/>
        <v>2.0598362698427408E-3</v>
      </c>
      <c r="EC142" s="373">
        <f t="shared" ref="EC142:ES142" ca="1" si="184">(1+EC141)^(1/12)-1</f>
        <v>2.0598362698427408E-3</v>
      </c>
      <c r="ED142" s="373">
        <f t="shared" ca="1" si="184"/>
        <v>2.0598362698427408E-3</v>
      </c>
      <c r="EE142" s="373">
        <f t="shared" ca="1" si="184"/>
        <v>2.0598362698427408E-3</v>
      </c>
      <c r="EF142" s="373">
        <f t="shared" ca="1" si="184"/>
        <v>2.0598362698427408E-3</v>
      </c>
      <c r="EG142" s="373">
        <f t="shared" ca="1" si="184"/>
        <v>2.0598362698427408E-3</v>
      </c>
      <c r="EH142" s="373">
        <f t="shared" ca="1" si="184"/>
        <v>2.0598362698427408E-3</v>
      </c>
      <c r="EI142" s="373">
        <f t="shared" ca="1" si="184"/>
        <v>2.0598362698427408E-3</v>
      </c>
      <c r="EJ142" s="373">
        <f t="shared" ca="1" si="184"/>
        <v>2.0598362698427408E-3</v>
      </c>
      <c r="EK142" s="373">
        <f t="shared" ca="1" si="184"/>
        <v>2.0598362698427408E-3</v>
      </c>
      <c r="EL142" s="373">
        <f t="shared" ca="1" si="184"/>
        <v>2.0598362698427408E-3</v>
      </c>
      <c r="EM142" s="373">
        <f t="shared" ca="1" si="184"/>
        <v>2.0598362698427408E-3</v>
      </c>
      <c r="EN142" s="373">
        <f t="shared" ca="1" si="184"/>
        <v>2.0598362698427408E-3</v>
      </c>
      <c r="EO142" s="373">
        <f t="shared" ca="1" si="184"/>
        <v>2.0598362698427408E-3</v>
      </c>
      <c r="EP142" s="373">
        <f t="shared" ca="1" si="184"/>
        <v>2.0598362698427408E-3</v>
      </c>
      <c r="EQ142" s="373">
        <f t="shared" ca="1" si="184"/>
        <v>2.0598362698427408E-3</v>
      </c>
      <c r="ER142" s="373">
        <f t="shared" ca="1" si="184"/>
        <v>2.0598362698427408E-3</v>
      </c>
      <c r="ES142" s="373">
        <f t="shared" ca="1" si="184"/>
        <v>2.0598362698427408E-3</v>
      </c>
    </row>
    <row r="143" spans="1:256" s="333" customFormat="1" outlineLevel="1">
      <c r="A143" s="325"/>
      <c r="B143" s="325" t="s">
        <v>602</v>
      </c>
      <c r="C143" s="325"/>
      <c r="D143" s="469">
        <f ca="1">D35</f>
        <v>10</v>
      </c>
      <c r="E143" s="376">
        <f ca="1">D143*(1+E142)</f>
        <v>10.020598362698427</v>
      </c>
      <c r="F143" s="376">
        <f t="shared" ref="F143:BQ143" ca="1" si="185">E143*(1+F142)</f>
        <v>10.041239154651441</v>
      </c>
      <c r="G143" s="376">
        <f t="shared" ca="1" si="185"/>
        <v>10.061922463256357</v>
      </c>
      <c r="H143" s="376">
        <f t="shared" ca="1" si="185"/>
        <v>10.082648376090518</v>
      </c>
      <c r="I143" s="376">
        <f t="shared" ca="1" si="185"/>
        <v>10.103416980911661</v>
      </c>
      <c r="J143" s="376">
        <f t="shared" ca="1" si="185"/>
        <v>10.124228365658288</v>
      </c>
      <c r="K143" s="376">
        <f t="shared" ca="1" si="185"/>
        <v>10.145082618450042</v>
      </c>
      <c r="L143" s="376">
        <f t="shared" ca="1" si="185"/>
        <v>10.165979827588076</v>
      </c>
      <c r="M143" s="376">
        <f t="shared" ca="1" si="185"/>
        <v>10.186920081555431</v>
      </c>
      <c r="N143" s="376">
        <f t="shared" ca="1" si="185"/>
        <v>10.207903469017408</v>
      </c>
      <c r="O143" s="376">
        <f t="shared" ca="1" si="185"/>
        <v>10.228930078821943</v>
      </c>
      <c r="P143" s="376">
        <f t="shared" ca="1" si="185"/>
        <v>10.249999999999986</v>
      </c>
      <c r="Q143" s="376">
        <f t="shared" ca="1" si="185"/>
        <v>10.271113321765874</v>
      </c>
      <c r="R143" s="376">
        <f t="shared" ca="1" si="185"/>
        <v>10.292270133517713</v>
      </c>
      <c r="S143" s="376">
        <f t="shared" ca="1" si="185"/>
        <v>10.313470524837753</v>
      </c>
      <c r="T143" s="376">
        <f t="shared" ca="1" si="185"/>
        <v>10.334714585492767</v>
      </c>
      <c r="U143" s="376">
        <f t="shared" ca="1" si="185"/>
        <v>10.356002405434438</v>
      </c>
      <c r="V143" s="376">
        <f t="shared" ca="1" si="185"/>
        <v>10.37733407479973</v>
      </c>
      <c r="W143" s="376">
        <f t="shared" ca="1" si="185"/>
        <v>10.398709683911278</v>
      </c>
      <c r="X143" s="376">
        <f t="shared" ca="1" si="185"/>
        <v>10.420129323277763</v>
      </c>
      <c r="Y143" s="376">
        <f t="shared" ca="1" si="185"/>
        <v>10.441593083594302</v>
      </c>
      <c r="Z143" s="376">
        <f t="shared" ca="1" si="185"/>
        <v>10.463101055742829</v>
      </c>
      <c r="AA143" s="376">
        <f t="shared" ca="1" si="185"/>
        <v>10.484653330792478</v>
      </c>
      <c r="AB143" s="376">
        <f t="shared" ca="1" si="185"/>
        <v>10.506249999999971</v>
      </c>
      <c r="AC143" s="376">
        <f t="shared" ca="1" si="185"/>
        <v>10.527891154810007</v>
      </c>
      <c r="AD143" s="376">
        <f t="shared" ca="1" si="185"/>
        <v>10.549576886855641</v>
      </c>
      <c r="AE143" s="376">
        <f t="shared" ca="1" si="185"/>
        <v>10.571307287958682</v>
      </c>
      <c r="AF143" s="376">
        <f t="shared" ca="1" si="185"/>
        <v>10.593082450130073</v>
      </c>
      <c r="AG143" s="376">
        <f t="shared" ca="1" si="185"/>
        <v>10.614902465570285</v>
      </c>
      <c r="AH143" s="376">
        <f t="shared" ca="1" si="185"/>
        <v>10.63676742666971</v>
      </c>
      <c r="AI143" s="376">
        <f t="shared" ca="1" si="185"/>
        <v>10.658677426009046</v>
      </c>
      <c r="AJ143" s="376">
        <f t="shared" ca="1" si="185"/>
        <v>10.680632556359694</v>
      </c>
      <c r="AK143" s="376">
        <f t="shared" ca="1" si="185"/>
        <v>10.702632910684146</v>
      </c>
      <c r="AL143" s="376">
        <f t="shared" ca="1" si="185"/>
        <v>10.724678582136386</v>
      </c>
      <c r="AM143" s="376">
        <f t="shared" ca="1" si="185"/>
        <v>10.746769664062276</v>
      </c>
      <c r="AN143" s="376">
        <f t="shared" ca="1" si="185"/>
        <v>10.768906249999956</v>
      </c>
      <c r="AO143" s="376">
        <f t="shared" ca="1" si="185"/>
        <v>10.791088433680242</v>
      </c>
      <c r="AP143" s="376">
        <f t="shared" ca="1" si="185"/>
        <v>10.813316309027018</v>
      </c>
      <c r="AQ143" s="376">
        <f t="shared" ca="1" si="185"/>
        <v>10.835589970157633</v>
      </c>
      <c r="AR143" s="376">
        <f t="shared" ca="1" si="185"/>
        <v>10.857909511383308</v>
      </c>
      <c r="AS143" s="376">
        <f t="shared" ca="1" si="185"/>
        <v>10.880275027209526</v>
      </c>
      <c r="AT143" s="376">
        <f t="shared" ca="1" si="185"/>
        <v>10.902686612336437</v>
      </c>
      <c r="AU143" s="376">
        <f t="shared" ca="1" si="185"/>
        <v>10.925144361659257</v>
      </c>
      <c r="AV143" s="376">
        <f t="shared" ca="1" si="185"/>
        <v>10.94764837026867</v>
      </c>
      <c r="AW143" s="376">
        <f t="shared" ca="1" si="185"/>
        <v>10.970198733451234</v>
      </c>
      <c r="AX143" s="376">
        <f t="shared" ca="1" si="185"/>
        <v>10.992795546689779</v>
      </c>
      <c r="AY143" s="376">
        <f t="shared" ca="1" si="185"/>
        <v>11.015438905663816</v>
      </c>
      <c r="AZ143" s="376">
        <f t="shared" ca="1" si="185"/>
        <v>11.038128906249939</v>
      </c>
      <c r="BA143" s="376">
        <f t="shared" ca="1" si="185"/>
        <v>11.060865644522233</v>
      </c>
      <c r="BB143" s="376">
        <f t="shared" ca="1" si="185"/>
        <v>11.083649216752677</v>
      </c>
      <c r="BC143" s="376">
        <f t="shared" ca="1" si="185"/>
        <v>11.106479719411558</v>
      </c>
      <c r="BD143" s="376">
        <f t="shared" ca="1" si="185"/>
        <v>11.129357249167874</v>
      </c>
      <c r="BE143" s="376">
        <f t="shared" ca="1" si="185"/>
        <v>11.152281902889747</v>
      </c>
      <c r="BF143" s="376">
        <f t="shared" ca="1" si="185"/>
        <v>11.17525377764483</v>
      </c>
      <c r="BG143" s="376">
        <f t="shared" ca="1" si="185"/>
        <v>11.198272970700719</v>
      </c>
      <c r="BH143" s="376">
        <f t="shared" ca="1" si="185"/>
        <v>11.221339579525369</v>
      </c>
      <c r="BI143" s="376">
        <f t="shared" ca="1" si="185"/>
        <v>11.244453701787497</v>
      </c>
      <c r="BJ143" s="376">
        <f t="shared" ca="1" si="185"/>
        <v>11.267615435357007</v>
      </c>
      <c r="BK143" s="376">
        <f t="shared" ca="1" si="185"/>
        <v>11.290824878305395</v>
      </c>
      <c r="BL143" s="376">
        <f t="shared" ca="1" si="185"/>
        <v>11.314082128906172</v>
      </c>
      <c r="BM143" s="376">
        <f t="shared" ca="1" si="185"/>
        <v>11.337387285635273</v>
      </c>
      <c r="BN143" s="376">
        <f t="shared" ca="1" si="185"/>
        <v>11.360740447171478</v>
      </c>
      <c r="BO143" s="376">
        <f t="shared" ca="1" si="185"/>
        <v>11.384141712396831</v>
      </c>
      <c r="BP143" s="376">
        <f t="shared" ca="1" si="185"/>
        <v>11.407591180397056</v>
      </c>
      <c r="BQ143" s="376">
        <f t="shared" ca="1" si="185"/>
        <v>11.431088950461975</v>
      </c>
      <c r="BR143" s="376">
        <f t="shared" ref="BR143:EC143" ca="1" si="186">BQ143*(1+BR142)</f>
        <v>11.454635122085936</v>
      </c>
      <c r="BS143" s="376">
        <f t="shared" ca="1" si="186"/>
        <v>11.478229794968223</v>
      </c>
      <c r="BT143" s="376">
        <f t="shared" ca="1" si="186"/>
        <v>11.501873069013488</v>
      </c>
      <c r="BU143" s="376">
        <f t="shared" ca="1" si="186"/>
        <v>11.52556504433217</v>
      </c>
      <c r="BV143" s="376">
        <f t="shared" ca="1" si="186"/>
        <v>11.549305821240917</v>
      </c>
      <c r="BW143" s="376">
        <f t="shared" ca="1" si="186"/>
        <v>11.573095500263015</v>
      </c>
      <c r="BX143" s="376">
        <f t="shared" ca="1" si="186"/>
        <v>11.596934182128811</v>
      </c>
      <c r="BY143" s="376">
        <f t="shared" ca="1" si="186"/>
        <v>11.62082196777614</v>
      </c>
      <c r="BZ143" s="376">
        <f t="shared" ca="1" si="186"/>
        <v>11.644758958350749</v>
      </c>
      <c r="CA143" s="376">
        <f t="shared" ca="1" si="186"/>
        <v>11.668745255206737</v>
      </c>
      <c r="CB143" s="376">
        <f t="shared" ca="1" si="186"/>
        <v>11.692780959906967</v>
      </c>
      <c r="CC143" s="376">
        <f t="shared" ca="1" si="186"/>
        <v>11.71686617422351</v>
      </c>
      <c r="CD143" s="376">
        <f t="shared" ca="1" si="186"/>
        <v>11.74100100013807</v>
      </c>
      <c r="CE143" s="376">
        <f t="shared" ca="1" si="186"/>
        <v>11.765185539842413</v>
      </c>
      <c r="CF143" s="376">
        <f t="shared" ca="1" si="186"/>
        <v>11.78941989573881</v>
      </c>
      <c r="CG143" s="376">
        <f t="shared" ca="1" si="186"/>
        <v>11.813704170440458</v>
      </c>
      <c r="CH143" s="376">
        <f t="shared" ca="1" si="186"/>
        <v>11.838038466771923</v>
      </c>
      <c r="CI143" s="376">
        <f t="shared" ca="1" si="186"/>
        <v>11.862422887769574</v>
      </c>
      <c r="CJ143" s="376">
        <f t="shared" ca="1" si="186"/>
        <v>11.886857536682014</v>
      </c>
      <c r="CK143" s="376">
        <f t="shared" ca="1" si="186"/>
        <v>11.911342516970524</v>
      </c>
      <c r="CL143" s="376">
        <f t="shared" ca="1" si="186"/>
        <v>11.9358779323095</v>
      </c>
      <c r="CM143" s="376">
        <f t="shared" ca="1" si="186"/>
        <v>11.960463886586886</v>
      </c>
      <c r="CN143" s="376">
        <f t="shared" ca="1" si="186"/>
        <v>11.985100483904622</v>
      </c>
      <c r="CO143" s="376">
        <f t="shared" ca="1" si="186"/>
        <v>12.009787828579078</v>
      </c>
      <c r="CP143" s="376">
        <f t="shared" ca="1" si="186"/>
        <v>12.034526025141501</v>
      </c>
      <c r="CQ143" s="376">
        <f t="shared" ca="1" si="186"/>
        <v>12.059315178338453</v>
      </c>
      <c r="CR143" s="376">
        <f t="shared" ca="1" si="186"/>
        <v>12.08415539313226</v>
      </c>
      <c r="CS143" s="376">
        <f t="shared" ca="1" si="186"/>
        <v>12.109046774701449</v>
      </c>
      <c r="CT143" s="376">
        <f t="shared" ca="1" si="186"/>
        <v>12.1339894284412</v>
      </c>
      <c r="CU143" s="376">
        <f t="shared" ca="1" si="186"/>
        <v>12.158983459963792</v>
      </c>
      <c r="CV143" s="376">
        <f t="shared" ca="1" si="186"/>
        <v>12.184028975099045</v>
      </c>
      <c r="CW143" s="376">
        <f t="shared" ca="1" si="186"/>
        <v>12.209126079894769</v>
      </c>
      <c r="CX143" s="376">
        <f t="shared" ca="1" si="186"/>
        <v>12.234274880617219</v>
      </c>
      <c r="CY143" s="376">
        <f t="shared" ca="1" si="186"/>
        <v>12.25947548375154</v>
      </c>
      <c r="CZ143" s="376">
        <f t="shared" ca="1" si="186"/>
        <v>12.28472799600222</v>
      </c>
      <c r="DA143" s="376">
        <f t="shared" ca="1" si="186"/>
        <v>12.310032524293538</v>
      </c>
      <c r="DB143" s="376">
        <f t="shared" ca="1" si="186"/>
        <v>12.335389175770022</v>
      </c>
      <c r="DC143" s="376">
        <f t="shared" ca="1" si="186"/>
        <v>12.360798057796899</v>
      </c>
      <c r="DD143" s="376">
        <f t="shared" ca="1" si="186"/>
        <v>12.386259277960551</v>
      </c>
      <c r="DE143" s="376">
        <f t="shared" ca="1" si="186"/>
        <v>12.411772944068971</v>
      </c>
      <c r="DF143" s="376">
        <f t="shared" ca="1" si="186"/>
        <v>12.437339164152217</v>
      </c>
      <c r="DG143" s="376">
        <f t="shared" ca="1" si="186"/>
        <v>12.462958046462873</v>
      </c>
      <c r="DH143" s="376">
        <f t="shared" ca="1" si="186"/>
        <v>12.488629699476506</v>
      </c>
      <c r="DI143" s="376">
        <f t="shared" ca="1" si="186"/>
        <v>12.514354231892124</v>
      </c>
      <c r="DJ143" s="376">
        <f t="shared" ca="1" si="186"/>
        <v>12.540131752632636</v>
      </c>
      <c r="DK143" s="376">
        <f t="shared" ca="1" si="186"/>
        <v>12.565962370845316</v>
      </c>
      <c r="DL143" s="376">
        <f t="shared" ca="1" si="186"/>
        <v>12.591846195902262</v>
      </c>
      <c r="DM143" s="376">
        <f t="shared" ca="1" si="186"/>
        <v>12.617783337400862</v>
      </c>
      <c r="DN143" s="376">
        <f t="shared" ca="1" si="186"/>
        <v>12.643773905164258</v>
      </c>
      <c r="DO143" s="376">
        <f t="shared" ca="1" si="186"/>
        <v>12.669818009241807</v>
      </c>
      <c r="DP143" s="376">
        <f t="shared" ca="1" si="186"/>
        <v>12.69591575990955</v>
      </c>
      <c r="DQ143" s="376">
        <f t="shared" ca="1" si="186"/>
        <v>12.722067267670679</v>
      </c>
      <c r="DR143" s="376">
        <f t="shared" ca="1" si="186"/>
        <v>12.748272643256007</v>
      </c>
      <c r="DS143" s="376">
        <f t="shared" ca="1" si="186"/>
        <v>12.774531997624429</v>
      </c>
      <c r="DT143" s="376">
        <f t="shared" ca="1" si="186"/>
        <v>12.800845441963402</v>
      </c>
      <c r="DU143" s="376">
        <f t="shared" ca="1" si="186"/>
        <v>12.827213087689408</v>
      </c>
      <c r="DV143" s="376">
        <f t="shared" ca="1" si="186"/>
        <v>12.853635046448431</v>
      </c>
      <c r="DW143" s="376">
        <f t="shared" ca="1" si="186"/>
        <v>12.880111430116427</v>
      </c>
      <c r="DX143" s="376">
        <f t="shared" ca="1" si="186"/>
        <v>12.906642350799798</v>
      </c>
      <c r="DY143" s="376">
        <f t="shared" ca="1" si="186"/>
        <v>12.933227920835863</v>
      </c>
      <c r="DZ143" s="376">
        <f t="shared" ca="1" si="186"/>
        <v>12.959868252793344</v>
      </c>
      <c r="EA143" s="376">
        <f t="shared" ca="1" si="186"/>
        <v>12.986563459472832</v>
      </c>
      <c r="EB143" s="376">
        <f t="shared" ca="1" si="186"/>
        <v>13.013313653907268</v>
      </c>
      <c r="EC143" s="376">
        <f t="shared" ca="1" si="186"/>
        <v>13.040118949362427</v>
      </c>
      <c r="ED143" s="376">
        <f t="shared" ref="ED143:ES143" ca="1" si="187">EC143*(1+ED142)</f>
        <v>13.066979459337388</v>
      </c>
      <c r="EE143" s="376">
        <f t="shared" ca="1" si="187"/>
        <v>13.093895297565021</v>
      </c>
      <c r="EF143" s="376">
        <f t="shared" ca="1" si="187"/>
        <v>13.120866578012469</v>
      </c>
      <c r="EG143" s="376">
        <f t="shared" ca="1" si="187"/>
        <v>13.147893414881628</v>
      </c>
      <c r="EH143" s="376">
        <f t="shared" ca="1" si="187"/>
        <v>13.174975922609628</v>
      </c>
      <c r="EI143" s="376">
        <f t="shared" ca="1" si="187"/>
        <v>13.202114215869324</v>
      </c>
      <c r="EJ143" s="376">
        <f t="shared" ca="1" si="187"/>
        <v>13.229308409569779</v>
      </c>
      <c r="EK143" s="376">
        <f t="shared" ca="1" si="187"/>
        <v>13.256558618856745</v>
      </c>
      <c r="EL143" s="376">
        <f t="shared" ca="1" si="187"/>
        <v>13.283864959113163</v>
      </c>
      <c r="EM143" s="376">
        <f t="shared" ca="1" si="187"/>
        <v>13.311227545959637</v>
      </c>
      <c r="EN143" s="376">
        <f t="shared" ca="1" si="187"/>
        <v>13.338646495254935</v>
      </c>
      <c r="EO143" s="376">
        <f t="shared" ca="1" si="187"/>
        <v>13.366121923096472</v>
      </c>
      <c r="EP143" s="376">
        <f t="shared" ca="1" si="187"/>
        <v>13.393653945820807</v>
      </c>
      <c r="EQ143" s="376">
        <f t="shared" ca="1" si="187"/>
        <v>13.421242680004131</v>
      </c>
      <c r="ER143" s="376">
        <f t="shared" ca="1" si="187"/>
        <v>13.448888242462765</v>
      </c>
      <c r="ES143" s="376">
        <f t="shared" ca="1" si="187"/>
        <v>13.476590750253651</v>
      </c>
    </row>
    <row r="144" spans="1:256" ht="12.75" customHeight="1" outlineLevel="1">
      <c r="D144" s="183"/>
    </row>
    <row r="145" spans="1:256" s="325" customFormat="1" outlineLevel="1">
      <c r="B145" s="325" t="s">
        <v>603</v>
      </c>
      <c r="D145" s="334"/>
      <c r="E145" s="374">
        <f ca="1">E138+E143</f>
        <v>110.2265819896827</v>
      </c>
      <c r="F145" s="374">
        <f t="shared" ref="F145:BQ145" ca="1" si="188">F138+F143</f>
        <v>110.45363070116585</v>
      </c>
      <c r="G145" s="374">
        <f t="shared" ca="1" si="188"/>
        <v>110.68114709581992</v>
      </c>
      <c r="H145" s="374">
        <f t="shared" ca="1" si="188"/>
        <v>110.90913213699569</v>
      </c>
      <c r="I145" s="374">
        <f t="shared" ca="1" si="188"/>
        <v>111.13758679002827</v>
      </c>
      <c r="J145" s="374">
        <f t="shared" ca="1" si="188"/>
        <v>111.36651202224115</v>
      </c>
      <c r="K145" s="374">
        <f t="shared" ca="1" si="188"/>
        <v>111.59590880295045</v>
      </c>
      <c r="L145" s="374">
        <f t="shared" ca="1" si="188"/>
        <v>111.82577810346882</v>
      </c>
      <c r="M145" s="374">
        <f t="shared" ca="1" si="188"/>
        <v>112.05612089710974</v>
      </c>
      <c r="N145" s="374">
        <f t="shared" ca="1" si="188"/>
        <v>112.28693815919149</v>
      </c>
      <c r="O145" s="374">
        <f t="shared" ca="1" si="188"/>
        <v>112.51823086704138</v>
      </c>
      <c r="P145" s="374">
        <f t="shared" ca="1" si="188"/>
        <v>112.74999999999984</v>
      </c>
      <c r="Q145" s="374">
        <f t="shared" ca="1" si="188"/>
        <v>112.98224653942461</v>
      </c>
      <c r="R145" s="374">
        <f t="shared" ca="1" si="188"/>
        <v>113.21497146869484</v>
      </c>
      <c r="S145" s="374">
        <f t="shared" ca="1" si="188"/>
        <v>113.44817577321527</v>
      </c>
      <c r="T145" s="374">
        <f t="shared" ca="1" si="188"/>
        <v>113.68186044042042</v>
      </c>
      <c r="U145" s="374">
        <f t="shared" ca="1" si="188"/>
        <v>113.91602645977881</v>
      </c>
      <c r="V145" s="374">
        <f t="shared" ca="1" si="188"/>
        <v>114.15067482279703</v>
      </c>
      <c r="W145" s="374">
        <f t="shared" ca="1" si="188"/>
        <v>114.38580652302404</v>
      </c>
      <c r="X145" s="374">
        <f t="shared" ca="1" si="188"/>
        <v>114.62142255605538</v>
      </c>
      <c r="Y145" s="374">
        <f t="shared" ca="1" si="188"/>
        <v>114.85752391953731</v>
      </c>
      <c r="Z145" s="374">
        <f t="shared" ca="1" si="188"/>
        <v>115.09411161317111</v>
      </c>
      <c r="AA145" s="374">
        <f t="shared" ca="1" si="188"/>
        <v>115.33118663871726</v>
      </c>
      <c r="AB145" s="374">
        <f t="shared" ca="1" si="188"/>
        <v>115.56874999999968</v>
      </c>
      <c r="AC145" s="374">
        <f t="shared" ca="1" si="188"/>
        <v>115.80680270291008</v>
      </c>
      <c r="AD145" s="374">
        <f t="shared" ca="1" si="188"/>
        <v>116.04534575541206</v>
      </c>
      <c r="AE145" s="374">
        <f t="shared" ca="1" si="188"/>
        <v>116.28438016754549</v>
      </c>
      <c r="AF145" s="374">
        <f t="shared" ca="1" si="188"/>
        <v>116.52390695143077</v>
      </c>
      <c r="AG145" s="374">
        <f t="shared" ca="1" si="188"/>
        <v>116.76392712127311</v>
      </c>
      <c r="AH145" s="374">
        <f t="shared" ca="1" si="188"/>
        <v>117.00444169336679</v>
      </c>
      <c r="AI145" s="374">
        <f t="shared" ca="1" si="188"/>
        <v>117.24545168609949</v>
      </c>
      <c r="AJ145" s="374">
        <f t="shared" ca="1" si="188"/>
        <v>117.48695811995661</v>
      </c>
      <c r="AK145" s="374">
        <f t="shared" ca="1" si="188"/>
        <v>117.72896201752559</v>
      </c>
      <c r="AL145" s="374">
        <f t="shared" ca="1" si="188"/>
        <v>117.97146440350024</v>
      </c>
      <c r="AM145" s="374">
        <f t="shared" ca="1" si="188"/>
        <v>118.21446630468502</v>
      </c>
      <c r="AN145" s="374">
        <f t="shared" ca="1" si="188"/>
        <v>118.45796874999952</v>
      </c>
      <c r="AO145" s="374">
        <f t="shared" ca="1" si="188"/>
        <v>118.70197277048267</v>
      </c>
      <c r="AP145" s="374">
        <f t="shared" ca="1" si="188"/>
        <v>118.94647939929719</v>
      </c>
      <c r="AQ145" s="374">
        <f t="shared" ca="1" si="188"/>
        <v>119.19148967173396</v>
      </c>
      <c r="AR145" s="374">
        <f t="shared" ca="1" si="188"/>
        <v>119.43700462521639</v>
      </c>
      <c r="AS145" s="374">
        <f t="shared" ca="1" si="188"/>
        <v>119.68302529930477</v>
      </c>
      <c r="AT145" s="374">
        <f t="shared" ca="1" si="188"/>
        <v>119.9295527357008</v>
      </c>
      <c r="AU145" s="374">
        <f t="shared" ca="1" si="188"/>
        <v>120.1765879782518</v>
      </c>
      <c r="AV145" s="374">
        <f t="shared" ca="1" si="188"/>
        <v>120.42413207295536</v>
      </c>
      <c r="AW145" s="374">
        <f t="shared" ca="1" si="188"/>
        <v>120.67218606796357</v>
      </c>
      <c r="AX145" s="374">
        <f t="shared" ca="1" si="188"/>
        <v>120.92075101358758</v>
      </c>
      <c r="AY145" s="374">
        <f t="shared" ca="1" si="188"/>
        <v>121.16982796230198</v>
      </c>
      <c r="AZ145" s="374">
        <f t="shared" ca="1" si="188"/>
        <v>121.41941796874933</v>
      </c>
      <c r="BA145" s="374">
        <f t="shared" ca="1" si="188"/>
        <v>121.66952208974456</v>
      </c>
      <c r="BB145" s="374">
        <f t="shared" ca="1" si="188"/>
        <v>121.92014138427945</v>
      </c>
      <c r="BC145" s="374">
        <f t="shared" ca="1" si="188"/>
        <v>122.17127691352714</v>
      </c>
      <c r="BD145" s="374">
        <f t="shared" ca="1" si="188"/>
        <v>122.42292974084663</v>
      </c>
      <c r="BE145" s="374">
        <f t="shared" ca="1" si="188"/>
        <v>122.67510093178723</v>
      </c>
      <c r="BF145" s="374">
        <f t="shared" ca="1" si="188"/>
        <v>122.92779155409313</v>
      </c>
      <c r="BG145" s="374">
        <f t="shared" ca="1" si="188"/>
        <v>123.18100267770792</v>
      </c>
      <c r="BH145" s="374">
        <f t="shared" ca="1" si="188"/>
        <v>123.43473537477907</v>
      </c>
      <c r="BI145" s="374">
        <f t="shared" ca="1" si="188"/>
        <v>123.68899071966248</v>
      </c>
      <c r="BJ145" s="374">
        <f t="shared" ca="1" si="188"/>
        <v>123.94376978892709</v>
      </c>
      <c r="BK145" s="374">
        <f t="shared" ca="1" si="188"/>
        <v>124.19907366135936</v>
      </c>
      <c r="BL145" s="374">
        <f t="shared" ca="1" si="188"/>
        <v>124.4549034179679</v>
      </c>
      <c r="BM145" s="374">
        <f t="shared" ca="1" si="188"/>
        <v>124.71126014198799</v>
      </c>
      <c r="BN145" s="374">
        <f t="shared" ca="1" si="188"/>
        <v>124.96814491888625</v>
      </c>
      <c r="BO145" s="374">
        <f t="shared" ca="1" si="188"/>
        <v>125.22555883636512</v>
      </c>
      <c r="BP145" s="374">
        <f t="shared" ca="1" si="188"/>
        <v>125.48350298436759</v>
      </c>
      <c r="BQ145" s="374">
        <f t="shared" ca="1" si="188"/>
        <v>125.74197845508171</v>
      </c>
      <c r="BR145" s="374">
        <f t="shared" ref="BR145:EC145" ca="1" si="189">BR138+BR143</f>
        <v>126.00098634294527</v>
      </c>
      <c r="BS145" s="374">
        <f t="shared" ca="1" si="189"/>
        <v>126.26052774465043</v>
      </c>
      <c r="BT145" s="374">
        <f t="shared" ca="1" si="189"/>
        <v>126.52060375914834</v>
      </c>
      <c r="BU145" s="374">
        <f t="shared" ca="1" si="189"/>
        <v>126.78121548765384</v>
      </c>
      <c r="BV145" s="374">
        <f t="shared" ca="1" si="189"/>
        <v>127.04236403365006</v>
      </c>
      <c r="BW145" s="374">
        <f t="shared" ca="1" si="189"/>
        <v>127.30405050289312</v>
      </c>
      <c r="BX145" s="374">
        <f t="shared" ca="1" si="189"/>
        <v>127.56627600341687</v>
      </c>
      <c r="BY145" s="374">
        <f t="shared" ca="1" si="189"/>
        <v>127.82904164553749</v>
      </c>
      <c r="BZ145" s="374">
        <f t="shared" ca="1" si="189"/>
        <v>128.0923485418582</v>
      </c>
      <c r="CA145" s="374">
        <f t="shared" ca="1" si="189"/>
        <v>128.35619780727407</v>
      </c>
      <c r="CB145" s="374">
        <f t="shared" ca="1" si="189"/>
        <v>128.6205905589766</v>
      </c>
      <c r="CC145" s="374">
        <f t="shared" ca="1" si="189"/>
        <v>128.88552791645856</v>
      </c>
      <c r="CD145" s="374">
        <f t="shared" ca="1" si="189"/>
        <v>129.15101100151873</v>
      </c>
      <c r="CE145" s="374">
        <f t="shared" ca="1" si="189"/>
        <v>129.41704093826652</v>
      </c>
      <c r="CF145" s="374">
        <f t="shared" ca="1" si="189"/>
        <v>129.68361885312689</v>
      </c>
      <c r="CG145" s="374">
        <f t="shared" ca="1" si="189"/>
        <v>129.95074587484501</v>
      </c>
      <c r="CH145" s="374">
        <f t="shared" ca="1" si="189"/>
        <v>130.21842313449113</v>
      </c>
      <c r="CI145" s="374">
        <f t="shared" ca="1" si="189"/>
        <v>130.4866517654653</v>
      </c>
      <c r="CJ145" s="374">
        <f t="shared" ca="1" si="189"/>
        <v>130.75543290350214</v>
      </c>
      <c r="CK145" s="374">
        <f t="shared" ca="1" si="189"/>
        <v>131.02476768667577</v>
      </c>
      <c r="CL145" s="374">
        <f t="shared" ca="1" si="189"/>
        <v>131.2946572554045</v>
      </c>
      <c r="CM145" s="374">
        <f t="shared" ca="1" si="189"/>
        <v>131.56510275245574</v>
      </c>
      <c r="CN145" s="374">
        <f t="shared" ca="1" si="189"/>
        <v>131.83610532295086</v>
      </c>
      <c r="CO145" s="374">
        <f t="shared" ca="1" si="189"/>
        <v>132.10766611436986</v>
      </c>
      <c r="CP145" s="374">
        <f t="shared" ca="1" si="189"/>
        <v>132.3797862765565</v>
      </c>
      <c r="CQ145" s="374">
        <f t="shared" ca="1" si="189"/>
        <v>132.65246696172301</v>
      </c>
      <c r="CR145" s="374">
        <f t="shared" ca="1" si="189"/>
        <v>132.92570932445486</v>
      </c>
      <c r="CS145" s="374">
        <f t="shared" ca="1" si="189"/>
        <v>133.19951452171594</v>
      </c>
      <c r="CT145" s="374">
        <f t="shared" ca="1" si="189"/>
        <v>133.47388371285322</v>
      </c>
      <c r="CU145" s="374">
        <f t="shared" ca="1" si="189"/>
        <v>133.74881805960172</v>
      </c>
      <c r="CV145" s="374">
        <f t="shared" ca="1" si="189"/>
        <v>134.02431872608949</v>
      </c>
      <c r="CW145" s="374">
        <f t="shared" ca="1" si="189"/>
        <v>134.30038687884246</v>
      </c>
      <c r="CX145" s="374">
        <f t="shared" ca="1" si="189"/>
        <v>134.5770236867894</v>
      </c>
      <c r="CY145" s="374">
        <f t="shared" ca="1" si="189"/>
        <v>134.85423032126693</v>
      </c>
      <c r="CZ145" s="374">
        <f t="shared" ca="1" si="189"/>
        <v>135.13200795602441</v>
      </c>
      <c r="DA145" s="374">
        <f t="shared" ca="1" si="189"/>
        <v>135.4103577672289</v>
      </c>
      <c r="DB145" s="374">
        <f t="shared" ca="1" si="189"/>
        <v>135.68928093347023</v>
      </c>
      <c r="DC145" s="374">
        <f t="shared" ca="1" si="189"/>
        <v>135.96877863576589</v>
      </c>
      <c r="DD145" s="374">
        <f t="shared" ca="1" si="189"/>
        <v>136.24885205756604</v>
      </c>
      <c r="DE145" s="374">
        <f t="shared" ca="1" si="189"/>
        <v>136.52950238475864</v>
      </c>
      <c r="DF145" s="374">
        <f t="shared" ca="1" si="189"/>
        <v>136.81073080567435</v>
      </c>
      <c r="DG145" s="374">
        <f t="shared" ca="1" si="189"/>
        <v>137.09253851109159</v>
      </c>
      <c r="DH145" s="374">
        <f t="shared" ca="1" si="189"/>
        <v>137.37492669424157</v>
      </c>
      <c r="DI145" s="374">
        <f t="shared" ca="1" si="189"/>
        <v>137.65789655081335</v>
      </c>
      <c r="DJ145" s="374">
        <f t="shared" ca="1" si="189"/>
        <v>137.94144927895897</v>
      </c>
      <c r="DK145" s="374">
        <f t="shared" ca="1" si="189"/>
        <v>138.22558607929844</v>
      </c>
      <c r="DL145" s="374">
        <f t="shared" ca="1" si="189"/>
        <v>138.51030815492484</v>
      </c>
      <c r="DM145" s="374">
        <f t="shared" ca="1" si="189"/>
        <v>138.79561671140945</v>
      </c>
      <c r="DN145" s="374">
        <f t="shared" ca="1" si="189"/>
        <v>139.08151295680682</v>
      </c>
      <c r="DO145" s="374">
        <f t="shared" ca="1" si="189"/>
        <v>139.36799810165985</v>
      </c>
      <c r="DP145" s="374">
        <f t="shared" ca="1" si="189"/>
        <v>139.65507335900503</v>
      </c>
      <c r="DQ145" s="374">
        <f t="shared" ca="1" si="189"/>
        <v>139.94273994437745</v>
      </c>
      <c r="DR145" s="374">
        <f t="shared" ca="1" si="189"/>
        <v>140.23099907581604</v>
      </c>
      <c r="DS145" s="374">
        <f t="shared" ca="1" si="189"/>
        <v>140.5198519738687</v>
      </c>
      <c r="DT145" s="374">
        <f t="shared" ca="1" si="189"/>
        <v>140.8092998615974</v>
      </c>
      <c r="DU145" s="374">
        <f t="shared" ca="1" si="189"/>
        <v>141.09934396458348</v>
      </c>
      <c r="DV145" s="374">
        <f t="shared" ca="1" si="189"/>
        <v>141.38998551093275</v>
      </c>
      <c r="DW145" s="374">
        <f t="shared" ca="1" si="189"/>
        <v>141.6812257312807</v>
      </c>
      <c r="DX145" s="374">
        <f t="shared" ca="1" si="189"/>
        <v>141.97306585879778</v>
      </c>
      <c r="DY145" s="374">
        <f t="shared" ca="1" si="189"/>
        <v>142.2655071291945</v>
      </c>
      <c r="DZ145" s="374">
        <f t="shared" ca="1" si="189"/>
        <v>142.55855078072679</v>
      </c>
      <c r="EA145" s="374">
        <f t="shared" ca="1" si="189"/>
        <v>142.85219805420115</v>
      </c>
      <c r="EB145" s="374">
        <f t="shared" ca="1" si="189"/>
        <v>143.14645019297996</v>
      </c>
      <c r="EC145" s="374">
        <f t="shared" ca="1" si="189"/>
        <v>143.44130844298672</v>
      </c>
      <c r="ED145" s="374">
        <f t="shared" ref="ED145:ES145" ca="1" si="190">ED138+ED143</f>
        <v>143.73677405271127</v>
      </c>
      <c r="EE145" s="374">
        <f t="shared" ca="1" si="190"/>
        <v>144.03284827321525</v>
      </c>
      <c r="EF145" s="374">
        <f t="shared" ca="1" si="190"/>
        <v>144.32953235813719</v>
      </c>
      <c r="EG145" s="374">
        <f t="shared" ca="1" si="190"/>
        <v>144.6268275636979</v>
      </c>
      <c r="EH145" s="374">
        <f t="shared" ca="1" si="190"/>
        <v>144.92473514870591</v>
      </c>
      <c r="EI145" s="374">
        <f t="shared" ca="1" si="190"/>
        <v>145.22325637456257</v>
      </c>
      <c r="EJ145" s="374">
        <f t="shared" ca="1" si="190"/>
        <v>145.52239250526753</v>
      </c>
      <c r="EK145" s="374">
        <f t="shared" ca="1" si="190"/>
        <v>145.82214480742419</v>
      </c>
      <c r="EL145" s="374">
        <f t="shared" ca="1" si="190"/>
        <v>146.12251455024477</v>
      </c>
      <c r="EM145" s="374">
        <f t="shared" ca="1" si="190"/>
        <v>146.42350300555597</v>
      </c>
      <c r="EN145" s="374">
        <f t="shared" ca="1" si="190"/>
        <v>146.72511144780424</v>
      </c>
      <c r="EO145" s="374">
        <f t="shared" ca="1" si="190"/>
        <v>147.02734115406116</v>
      </c>
      <c r="EP145" s="374">
        <f t="shared" ca="1" si="190"/>
        <v>147.33019340402885</v>
      </c>
      <c r="EQ145" s="374">
        <f t="shared" ca="1" si="190"/>
        <v>147.63366948004543</v>
      </c>
      <c r="ER145" s="374">
        <f t="shared" ca="1" si="190"/>
        <v>147.9377706670904</v>
      </c>
      <c r="ES145" s="374">
        <f t="shared" ca="1" si="190"/>
        <v>148.24249825279014</v>
      </c>
    </row>
    <row r="146" spans="1:256" outlineLevel="1">
      <c r="D146" s="183"/>
    </row>
    <row r="147" spans="1:256" s="319" customFormat="1">
      <c r="A147" s="13">
        <f>MAX($A$1:A146)+1</f>
        <v>9</v>
      </c>
      <c r="B147" s="14" t="s">
        <v>604</v>
      </c>
      <c r="C147" s="15"/>
      <c r="D147" s="322"/>
      <c r="E147" s="358"/>
      <c r="F147" s="358"/>
      <c r="G147" s="358"/>
      <c r="H147" s="358"/>
      <c r="I147" s="358"/>
      <c r="J147" s="358"/>
      <c r="K147" s="358"/>
      <c r="L147" s="358"/>
      <c r="M147" s="358"/>
      <c r="N147" s="358"/>
      <c r="O147" s="358"/>
      <c r="P147" s="358"/>
      <c r="Q147" s="358"/>
      <c r="R147" s="358"/>
      <c r="S147" s="358"/>
      <c r="T147" s="358"/>
      <c r="U147" s="358"/>
      <c r="V147" s="358"/>
      <c r="W147" s="358"/>
      <c r="X147" s="358"/>
      <c r="Y147" s="358"/>
      <c r="Z147" s="358"/>
      <c r="AA147" s="358"/>
      <c r="AB147" s="358"/>
      <c r="AC147" s="358"/>
      <c r="AD147" s="358"/>
      <c r="AE147" s="358"/>
      <c r="AF147" s="358"/>
      <c r="AG147" s="358"/>
      <c r="AH147" s="358"/>
      <c r="AI147" s="358"/>
      <c r="AJ147" s="358"/>
      <c r="AK147" s="358"/>
      <c r="AL147" s="358"/>
      <c r="AM147" s="358"/>
      <c r="AN147" s="358"/>
      <c r="AO147" s="358"/>
      <c r="AP147" s="358"/>
      <c r="AQ147" s="358"/>
      <c r="AR147" s="358"/>
      <c r="AS147" s="358"/>
      <c r="AT147" s="358"/>
      <c r="AU147" s="358"/>
      <c r="AV147" s="358"/>
      <c r="AW147" s="358"/>
      <c r="AX147" s="358"/>
      <c r="AY147" s="358"/>
      <c r="AZ147" s="358"/>
      <c r="BA147" s="358"/>
      <c r="BB147" s="358"/>
      <c r="BC147" s="358"/>
      <c r="BD147" s="358"/>
      <c r="BE147" s="358"/>
      <c r="BF147" s="358"/>
      <c r="BG147" s="358"/>
      <c r="BH147" s="358"/>
      <c r="BI147" s="358"/>
      <c r="BJ147" s="358"/>
      <c r="BK147" s="358"/>
      <c r="BL147" s="358"/>
      <c r="BM147" s="358"/>
      <c r="BN147" s="358"/>
      <c r="BO147" s="358"/>
      <c r="BP147" s="358"/>
      <c r="BQ147" s="358"/>
      <c r="BR147" s="358"/>
      <c r="BS147" s="358"/>
      <c r="BT147" s="358"/>
      <c r="BU147" s="358"/>
      <c r="BV147" s="358"/>
      <c r="BW147" s="358"/>
      <c r="BX147" s="358"/>
      <c r="BY147" s="358"/>
      <c r="BZ147" s="358"/>
      <c r="CA147" s="358"/>
      <c r="CB147" s="358"/>
      <c r="CC147" s="358"/>
      <c r="CD147" s="358"/>
      <c r="CE147" s="358"/>
      <c r="CF147" s="358"/>
      <c r="CG147" s="358"/>
      <c r="CH147" s="358"/>
      <c r="CI147" s="358"/>
      <c r="CJ147" s="358"/>
      <c r="CK147" s="358"/>
      <c r="CL147" s="358"/>
      <c r="CM147" s="358"/>
      <c r="CN147" s="358"/>
      <c r="CO147" s="358"/>
      <c r="CP147" s="358"/>
      <c r="CQ147" s="358"/>
      <c r="CR147" s="358"/>
      <c r="CS147" s="358"/>
      <c r="CT147" s="358"/>
      <c r="CU147" s="358"/>
      <c r="CV147" s="358"/>
      <c r="CW147" s="358"/>
      <c r="CX147" s="358"/>
      <c r="CY147" s="358"/>
      <c r="CZ147" s="358"/>
      <c r="DA147" s="358"/>
      <c r="DB147" s="358"/>
      <c r="DC147" s="358"/>
      <c r="DD147" s="358"/>
      <c r="DE147" s="358"/>
      <c r="DF147" s="358"/>
      <c r="DG147" s="358"/>
      <c r="DH147" s="358"/>
      <c r="DI147" s="358"/>
      <c r="DJ147" s="358"/>
      <c r="DK147" s="358"/>
      <c r="DL147" s="358"/>
      <c r="DM147" s="358"/>
      <c r="DN147" s="358"/>
      <c r="DO147" s="358"/>
      <c r="DP147" s="358"/>
      <c r="DQ147" s="358"/>
      <c r="DR147" s="358"/>
      <c r="DS147" s="358"/>
      <c r="DT147" s="358"/>
      <c r="DU147" s="358"/>
      <c r="DV147" s="358"/>
      <c r="DW147" s="358"/>
      <c r="DX147" s="358"/>
      <c r="DY147" s="358"/>
      <c r="DZ147" s="358"/>
      <c r="EA147" s="358"/>
      <c r="EB147" s="358"/>
      <c r="EC147" s="358"/>
      <c r="ED147" s="358"/>
      <c r="EE147" s="358"/>
      <c r="EF147" s="358"/>
      <c r="EG147" s="358"/>
      <c r="EH147" s="358"/>
      <c r="EI147" s="358"/>
      <c r="EJ147" s="358"/>
      <c r="EK147" s="358"/>
      <c r="EL147" s="358"/>
      <c r="EM147" s="358"/>
      <c r="EN147" s="358"/>
      <c r="EO147" s="358"/>
      <c r="EP147" s="358"/>
      <c r="EQ147" s="358"/>
      <c r="ER147" s="358"/>
      <c r="ES147" s="358"/>
      <c r="ET147" s="13"/>
      <c r="EU147" s="13"/>
      <c r="EV147" s="13"/>
      <c r="EW147" s="13"/>
      <c r="EX147" s="13"/>
      <c r="EY147" s="13"/>
      <c r="EZ147" s="13"/>
      <c r="FA147" s="13"/>
      <c r="FB147" s="13"/>
      <c r="FC147" s="13"/>
      <c r="FD147" s="13"/>
      <c r="FE147" s="13"/>
      <c r="FF147" s="13"/>
      <c r="FG147" s="13"/>
      <c r="FH147" s="13"/>
      <c r="FI147" s="13"/>
      <c r="FJ147" s="13"/>
      <c r="FK147" s="13"/>
      <c r="FL147" s="13"/>
      <c r="FM147" s="13"/>
      <c r="FN147" s="13"/>
      <c r="FO147" s="13"/>
      <c r="FP147" s="13"/>
      <c r="FQ147" s="13"/>
      <c r="FR147" s="13"/>
      <c r="FS147" s="13"/>
      <c r="FT147" s="13"/>
      <c r="FU147" s="13"/>
      <c r="FV147" s="13"/>
      <c r="FW147" s="13"/>
      <c r="FX147" s="13"/>
      <c r="FY147" s="13"/>
      <c r="FZ147" s="13"/>
      <c r="GA147" s="13"/>
      <c r="GB147" s="13"/>
      <c r="GC147" s="13"/>
      <c r="GD147" s="13"/>
      <c r="GE147" s="13"/>
      <c r="GF147" s="13"/>
      <c r="GG147" s="13"/>
      <c r="GH147" s="13"/>
      <c r="GI147" s="13"/>
      <c r="GJ147" s="13"/>
      <c r="GK147" s="13"/>
      <c r="GL147" s="13"/>
      <c r="GM147" s="13"/>
      <c r="GN147" s="13"/>
      <c r="GO147" s="13"/>
      <c r="GP147" s="13"/>
      <c r="GQ147" s="13"/>
      <c r="GR147" s="13"/>
      <c r="GS147" s="13"/>
      <c r="GT147" s="13"/>
      <c r="GU147" s="13"/>
      <c r="GV147" s="13"/>
      <c r="GW147" s="13"/>
      <c r="GX147" s="13"/>
      <c r="GY147" s="13"/>
      <c r="GZ147" s="13"/>
      <c r="HA147" s="13"/>
      <c r="HB147" s="13"/>
      <c r="HC147" s="13"/>
      <c r="HD147" s="13"/>
      <c r="HE147" s="13"/>
      <c r="HF147" s="13"/>
      <c r="HG147" s="13"/>
      <c r="HH147" s="13"/>
      <c r="HI147" s="13"/>
      <c r="HJ147" s="13"/>
      <c r="HK147" s="13"/>
      <c r="HL147" s="13"/>
      <c r="HM147" s="13"/>
      <c r="HN147" s="13"/>
      <c r="HO147" s="13"/>
      <c r="HP147" s="13"/>
      <c r="HQ147" s="13"/>
      <c r="HR147" s="13"/>
      <c r="HS147" s="13"/>
      <c r="HT147" s="13"/>
      <c r="HU147" s="13"/>
      <c r="HV147" s="13"/>
      <c r="HW147" s="13"/>
      <c r="HX147" s="13"/>
      <c r="HY147" s="13"/>
      <c r="HZ147" s="13"/>
      <c r="IA147" s="13"/>
      <c r="IB147" s="13"/>
      <c r="IC147" s="13"/>
      <c r="ID147" s="13"/>
      <c r="IE147" s="13"/>
      <c r="IF147" s="13"/>
      <c r="IG147" s="13"/>
      <c r="IH147" s="13"/>
      <c r="II147" s="13"/>
      <c r="IJ147" s="13"/>
      <c r="IK147" s="13"/>
      <c r="IL147" s="13"/>
      <c r="IM147" s="13"/>
      <c r="IN147" s="13"/>
      <c r="IO147" s="13"/>
      <c r="IP147" s="13"/>
      <c r="IQ147" s="13"/>
      <c r="IR147" s="13"/>
      <c r="IS147" s="13"/>
      <c r="IT147" s="13"/>
      <c r="IU147" s="13"/>
      <c r="IV147" s="13"/>
    </row>
    <row r="148" spans="1:256" ht="12.75" customHeight="1" outlineLevel="1">
      <c r="D148" s="183"/>
    </row>
    <row r="149" spans="1:256" s="319" customFormat="1" outlineLevel="1">
      <c r="A149" s="13">
        <f>MAX($A$3:A148)+1</f>
        <v>10</v>
      </c>
      <c r="B149" s="179" t="s">
        <v>605</v>
      </c>
      <c r="C149" s="180"/>
      <c r="D149" s="332"/>
      <c r="E149" s="372"/>
      <c r="F149" s="372"/>
      <c r="G149" s="372"/>
      <c r="H149" s="372"/>
      <c r="I149" s="372"/>
      <c r="J149" s="372"/>
      <c r="K149" s="372"/>
      <c r="L149" s="372"/>
      <c r="M149" s="372"/>
      <c r="N149" s="372"/>
      <c r="O149" s="372"/>
      <c r="P149" s="372"/>
      <c r="Q149" s="372"/>
      <c r="R149" s="372"/>
      <c r="S149" s="372"/>
      <c r="T149" s="372"/>
      <c r="U149" s="372"/>
      <c r="V149" s="372"/>
      <c r="W149" s="372"/>
      <c r="X149" s="372"/>
      <c r="Y149" s="372"/>
      <c r="Z149" s="372"/>
      <c r="AA149" s="372"/>
      <c r="AB149" s="372"/>
      <c r="AC149" s="372"/>
      <c r="AD149" s="372"/>
      <c r="AE149" s="372"/>
      <c r="AF149" s="372"/>
      <c r="AG149" s="372"/>
      <c r="AH149" s="372"/>
      <c r="AI149" s="372"/>
      <c r="AJ149" s="372"/>
      <c r="AK149" s="372"/>
      <c r="AL149" s="372"/>
      <c r="AM149" s="372"/>
      <c r="AN149" s="372"/>
      <c r="AO149" s="372"/>
      <c r="AP149" s="372"/>
      <c r="AQ149" s="372"/>
      <c r="AR149" s="372"/>
      <c r="AS149" s="372"/>
      <c r="AT149" s="372"/>
      <c r="AU149" s="372"/>
      <c r="AV149" s="372"/>
      <c r="AW149" s="372"/>
      <c r="AX149" s="372"/>
      <c r="AY149" s="372"/>
      <c r="AZ149" s="372"/>
      <c r="BA149" s="372"/>
      <c r="BB149" s="372"/>
      <c r="BC149" s="372"/>
      <c r="BD149" s="372"/>
      <c r="BE149" s="372"/>
      <c r="BF149" s="372"/>
      <c r="BG149" s="372"/>
      <c r="BH149" s="372"/>
      <c r="BI149" s="372"/>
      <c r="BJ149" s="372"/>
      <c r="BK149" s="372"/>
      <c r="BL149" s="372"/>
      <c r="BM149" s="372"/>
      <c r="BN149" s="372"/>
      <c r="BO149" s="372"/>
      <c r="BP149" s="372"/>
      <c r="BQ149" s="372"/>
      <c r="BR149" s="372"/>
      <c r="BS149" s="372"/>
      <c r="BT149" s="372"/>
      <c r="BU149" s="372"/>
      <c r="BV149" s="372"/>
      <c r="BW149" s="372"/>
      <c r="BX149" s="372"/>
      <c r="BY149" s="372"/>
      <c r="BZ149" s="372"/>
      <c r="CA149" s="372"/>
      <c r="CB149" s="372"/>
      <c r="CC149" s="372"/>
      <c r="CD149" s="372"/>
      <c r="CE149" s="372"/>
      <c r="CF149" s="372"/>
      <c r="CG149" s="372"/>
      <c r="CH149" s="372"/>
      <c r="CI149" s="372"/>
      <c r="CJ149" s="372"/>
      <c r="CK149" s="372"/>
      <c r="CL149" s="372"/>
      <c r="CM149" s="372"/>
      <c r="CN149" s="372"/>
      <c r="CO149" s="372"/>
      <c r="CP149" s="372"/>
      <c r="CQ149" s="372"/>
      <c r="CR149" s="372"/>
      <c r="CS149" s="372"/>
      <c r="CT149" s="372"/>
      <c r="CU149" s="372"/>
      <c r="CV149" s="372"/>
      <c r="CW149" s="372"/>
      <c r="CX149" s="372"/>
      <c r="CY149" s="372"/>
      <c r="CZ149" s="372"/>
      <c r="DA149" s="372"/>
      <c r="DB149" s="372"/>
      <c r="DC149" s="372"/>
      <c r="DD149" s="372"/>
      <c r="DE149" s="372"/>
      <c r="DF149" s="372"/>
      <c r="DG149" s="372"/>
      <c r="DH149" s="372"/>
      <c r="DI149" s="372"/>
      <c r="DJ149" s="372"/>
      <c r="DK149" s="372"/>
      <c r="DL149" s="372"/>
      <c r="DM149" s="372"/>
      <c r="DN149" s="372"/>
      <c r="DO149" s="372"/>
      <c r="DP149" s="372"/>
      <c r="DQ149" s="372"/>
      <c r="DR149" s="372"/>
      <c r="DS149" s="372"/>
      <c r="DT149" s="372"/>
      <c r="DU149" s="372"/>
      <c r="DV149" s="372"/>
      <c r="DW149" s="372"/>
      <c r="DX149" s="372"/>
      <c r="DY149" s="372"/>
      <c r="DZ149" s="372"/>
      <c r="EA149" s="372"/>
      <c r="EB149" s="372"/>
      <c r="EC149" s="372"/>
      <c r="ED149" s="372"/>
      <c r="EE149" s="372"/>
      <c r="EF149" s="372"/>
      <c r="EG149" s="372"/>
      <c r="EH149" s="372"/>
      <c r="EI149" s="372"/>
      <c r="EJ149" s="372"/>
      <c r="EK149" s="372"/>
      <c r="EL149" s="372"/>
      <c r="EM149" s="372"/>
      <c r="EN149" s="372"/>
      <c r="EO149" s="372"/>
      <c r="EP149" s="372"/>
      <c r="EQ149" s="372"/>
      <c r="ER149" s="372"/>
      <c r="ES149" s="372"/>
      <c r="ET149" s="13"/>
      <c r="EU149" s="13"/>
      <c r="EV149" s="13"/>
      <c r="EW149" s="13"/>
      <c r="EX149" s="13"/>
      <c r="EY149" s="13"/>
      <c r="EZ149" s="13"/>
      <c r="FA149" s="13"/>
      <c r="FB149" s="13"/>
      <c r="FC149" s="13"/>
      <c r="FD149" s="13"/>
      <c r="FE149" s="13"/>
      <c r="FF149" s="13"/>
      <c r="FG149" s="13"/>
      <c r="FH149" s="13"/>
      <c r="FI149" s="13"/>
      <c r="FJ149" s="13"/>
      <c r="FK149" s="13"/>
      <c r="FL149" s="13"/>
      <c r="FM149" s="13"/>
      <c r="FN149" s="13"/>
      <c r="FO149" s="13"/>
      <c r="FP149" s="13"/>
      <c r="FQ149" s="13"/>
      <c r="FR149" s="13"/>
      <c r="FS149" s="13"/>
      <c r="FT149" s="13"/>
      <c r="FU149" s="13"/>
      <c r="FV149" s="13"/>
      <c r="FW149" s="13"/>
      <c r="FX149" s="13"/>
      <c r="FY149" s="13"/>
      <c r="FZ149" s="13"/>
      <c r="GA149" s="13"/>
      <c r="GB149" s="13"/>
      <c r="GC149" s="13"/>
      <c r="GD149" s="13"/>
      <c r="GE149" s="13"/>
      <c r="GF149" s="13"/>
      <c r="GG149" s="13"/>
      <c r="GH149" s="13"/>
      <c r="GI149" s="13"/>
      <c r="GJ149" s="13"/>
      <c r="GK149" s="13"/>
      <c r="GL149" s="13"/>
      <c r="GM149" s="13"/>
      <c r="GN149" s="13"/>
      <c r="GO149" s="13"/>
      <c r="GP149" s="13"/>
      <c r="GQ149" s="13"/>
      <c r="GR149" s="13"/>
      <c r="GS149" s="13"/>
      <c r="GT149" s="13"/>
      <c r="GU149" s="13"/>
      <c r="GV149" s="13"/>
      <c r="GW149" s="13"/>
      <c r="GX149" s="13"/>
      <c r="GY149" s="13"/>
      <c r="GZ149" s="13"/>
      <c r="HA149" s="13"/>
      <c r="HB149" s="13"/>
      <c r="HC149" s="13"/>
      <c r="HD149" s="13"/>
      <c r="HE149" s="13"/>
      <c r="HF149" s="13"/>
      <c r="HG149" s="13"/>
      <c r="HH149" s="13"/>
      <c r="HI149" s="13"/>
      <c r="HJ149" s="13"/>
      <c r="HK149" s="13"/>
      <c r="HL149" s="13"/>
      <c r="HM149" s="13"/>
      <c r="HN149" s="13"/>
      <c r="HO149" s="13"/>
      <c r="HP149" s="13"/>
      <c r="HQ149" s="13"/>
      <c r="HR149" s="13"/>
      <c r="HS149" s="13"/>
      <c r="HT149" s="13"/>
      <c r="HU149" s="13"/>
      <c r="HV149" s="13"/>
      <c r="HW149" s="13"/>
      <c r="HX149" s="13"/>
      <c r="HY149" s="13"/>
      <c r="HZ149" s="13"/>
      <c r="IA149" s="13"/>
      <c r="IB149" s="13"/>
      <c r="IC149" s="13"/>
      <c r="ID149" s="13"/>
      <c r="IE149" s="13"/>
      <c r="IF149" s="13"/>
      <c r="IG149" s="13"/>
      <c r="IH149" s="13"/>
      <c r="II149" s="13"/>
      <c r="IJ149" s="13"/>
      <c r="IK149" s="13"/>
      <c r="IL149" s="13"/>
      <c r="IM149" s="13"/>
      <c r="IN149" s="13"/>
      <c r="IO149" s="13"/>
      <c r="IP149" s="13"/>
      <c r="IQ149" s="13"/>
      <c r="IR149" s="13"/>
      <c r="IS149" s="13"/>
      <c r="IT149" s="13"/>
      <c r="IU149" s="13"/>
      <c r="IV149" s="13"/>
    </row>
    <row r="150" spans="1:256" ht="12.75" customHeight="1" outlineLevel="1">
      <c r="D150" s="183"/>
    </row>
    <row r="151" spans="1:256" s="325" customFormat="1" outlineLevel="1">
      <c r="A151" s="1524"/>
      <c r="B151" s="325" t="s">
        <v>606</v>
      </c>
      <c r="D151" s="472">
        <f ca="1">EOMONTH(D40,0)</f>
        <v>44408</v>
      </c>
      <c r="E151" s="370"/>
      <c r="F151" s="330"/>
      <c r="G151" s="330"/>
      <c r="H151" s="330"/>
      <c r="I151" s="330"/>
      <c r="J151" s="330"/>
      <c r="K151" s="330"/>
      <c r="L151" s="330"/>
      <c r="M151" s="330"/>
      <c r="N151" s="330"/>
      <c r="O151" s="330"/>
      <c r="P151" s="330"/>
      <c r="Q151" s="330"/>
      <c r="R151" s="330"/>
      <c r="S151" s="330"/>
      <c r="T151" s="330"/>
      <c r="U151" s="330"/>
      <c r="V151" s="330"/>
      <c r="W151" s="330"/>
      <c r="X151" s="330"/>
      <c r="Y151" s="330"/>
      <c r="Z151" s="330"/>
      <c r="AA151" s="330"/>
      <c r="AB151" s="330"/>
      <c r="AC151" s="330"/>
      <c r="AD151" s="330"/>
      <c r="AE151" s="330"/>
      <c r="AF151" s="330"/>
      <c r="AG151" s="330"/>
      <c r="AH151" s="330"/>
      <c r="AI151" s="330"/>
      <c r="AJ151" s="330"/>
      <c r="AK151" s="330"/>
      <c r="AL151" s="330"/>
      <c r="AM151" s="330"/>
      <c r="AN151" s="330"/>
      <c r="AO151" s="330"/>
      <c r="AP151" s="330"/>
      <c r="AQ151" s="330"/>
      <c r="AR151" s="330"/>
      <c r="AS151" s="330"/>
      <c r="AT151" s="330"/>
      <c r="AU151" s="330"/>
      <c r="AV151" s="330"/>
      <c r="AW151" s="330"/>
      <c r="AX151" s="330"/>
      <c r="AY151" s="330"/>
      <c r="AZ151" s="330"/>
      <c r="BA151" s="330"/>
      <c r="BB151" s="330"/>
      <c r="BC151" s="330"/>
      <c r="BD151" s="330"/>
      <c r="BE151" s="330"/>
      <c r="BF151" s="330"/>
      <c r="BG151" s="330"/>
      <c r="BH151" s="330"/>
      <c r="BI151" s="330"/>
      <c r="BJ151" s="330"/>
      <c r="BK151" s="330"/>
      <c r="BL151" s="330"/>
      <c r="BM151" s="330"/>
      <c r="BN151" s="330"/>
      <c r="BO151" s="330"/>
      <c r="BP151" s="330"/>
      <c r="BQ151" s="330"/>
      <c r="BR151" s="330"/>
      <c r="BS151" s="330"/>
      <c r="BT151" s="330"/>
      <c r="BU151" s="330"/>
      <c r="BV151" s="330"/>
      <c r="BW151" s="330"/>
      <c r="BX151" s="330"/>
      <c r="BY151" s="330"/>
      <c r="BZ151" s="330"/>
      <c r="CA151" s="330"/>
      <c r="CB151" s="330"/>
      <c r="CC151" s="330"/>
      <c r="CD151" s="330"/>
      <c r="CE151" s="330"/>
      <c r="CF151" s="330"/>
      <c r="CG151" s="330"/>
      <c r="CH151" s="330"/>
      <c r="CI151" s="330"/>
      <c r="CJ151" s="330"/>
      <c r="CK151" s="330"/>
      <c r="CL151" s="330"/>
      <c r="CM151" s="330"/>
      <c r="CN151" s="330"/>
      <c r="CO151" s="330"/>
      <c r="CP151" s="330"/>
      <c r="CQ151" s="330"/>
      <c r="CR151" s="330"/>
      <c r="CS151" s="330"/>
      <c r="CT151" s="330"/>
      <c r="CU151" s="330"/>
      <c r="CV151" s="330"/>
      <c r="CW151" s="330"/>
      <c r="CX151" s="330"/>
      <c r="CY151" s="330"/>
      <c r="CZ151" s="330"/>
      <c r="DA151" s="330"/>
      <c r="DB151" s="330"/>
      <c r="DC151" s="330"/>
      <c r="DD151" s="330"/>
      <c r="DE151" s="330"/>
      <c r="DF151" s="330"/>
      <c r="DG151" s="330"/>
      <c r="DH151" s="330"/>
      <c r="DI151" s="330"/>
      <c r="DJ151" s="330"/>
      <c r="DK151" s="330"/>
      <c r="DL151" s="330"/>
      <c r="DM151" s="330"/>
      <c r="DN151" s="330"/>
      <c r="DO151" s="330"/>
      <c r="DP151" s="330"/>
      <c r="DQ151" s="330"/>
      <c r="DR151" s="330"/>
      <c r="DS151" s="330"/>
      <c r="DT151" s="330"/>
      <c r="DU151" s="330"/>
      <c r="DV151" s="330"/>
      <c r="DW151" s="330"/>
      <c r="DX151" s="330"/>
      <c r="DY151" s="330"/>
      <c r="DZ151" s="330"/>
      <c r="EA151" s="330"/>
      <c r="EB151" s="330"/>
      <c r="EC151" s="330"/>
      <c r="ED151" s="330"/>
      <c r="EE151" s="330"/>
      <c r="EF151" s="330"/>
      <c r="EG151" s="330"/>
      <c r="EH151" s="330"/>
      <c r="EI151" s="330"/>
      <c r="EJ151" s="330"/>
      <c r="EK151" s="330"/>
      <c r="EL151" s="330"/>
      <c r="EM151" s="330"/>
      <c r="EN151" s="330"/>
      <c r="EO151" s="330"/>
      <c r="EP151" s="330"/>
      <c r="EQ151" s="330"/>
      <c r="ER151" s="330"/>
      <c r="ES151" s="330"/>
    </row>
    <row r="152" spans="1:256" ht="12.75" customHeight="1" outlineLevel="1">
      <c r="A152" s="1522"/>
      <c r="B152" s="325" t="s">
        <v>607</v>
      </c>
      <c r="D152" s="334">
        <f ca="1">D50</f>
        <v>0</v>
      </c>
    </row>
    <row r="153" spans="1:256" outlineLevel="1">
      <c r="A153" s="1522"/>
      <c r="D153" s="183"/>
      <c r="E153" s="1503">
        <v>1</v>
      </c>
      <c r="F153" s="1503">
        <v>2</v>
      </c>
      <c r="G153" s="1503">
        <v>3</v>
      </c>
      <c r="H153" s="1503">
        <v>4</v>
      </c>
      <c r="I153" s="1503">
        <v>5</v>
      </c>
      <c r="J153" s="1503">
        <v>6</v>
      </c>
      <c r="K153" s="1503">
        <v>7</v>
      </c>
      <c r="L153" s="1503">
        <v>8</v>
      </c>
      <c r="M153" s="1503">
        <v>9</v>
      </c>
      <c r="N153" s="1503">
        <v>10</v>
      </c>
      <c r="O153" s="1503">
        <v>11</v>
      </c>
      <c r="P153" s="1503">
        <v>12</v>
      </c>
    </row>
    <row r="154" spans="1:256" outlineLevel="1">
      <c r="A154" s="1522"/>
      <c r="B154" s="325" t="s">
        <v>370</v>
      </c>
      <c r="D154" s="183"/>
      <c r="E154" s="490" t="str">
        <f ca="1">IF(AND($D$38="Vacant",SUMIF($E$7:$ES$7,E$153,$E$90:$ES$90)=1),"M",IP_Schedule!CB71)</f>
        <v>F</v>
      </c>
      <c r="F154" s="490" t="str">
        <f ca="1">IF(AND($D$38="Vacant",SUMIF($E$7:$ES$7,F$153,$E$90:$ES$90)=1),"M",IP_Schedule!CC71)</f>
        <v>F</v>
      </c>
      <c r="G154" s="490" t="str">
        <f ca="1">IF(AND($D$38="Vacant",SUMIF($E$7:$ES$7,G$153,$E$90:$ES$90)=1),"M",IP_Schedule!CD71)</f>
        <v>F</v>
      </c>
      <c r="H154" s="490" t="str">
        <f ca="1">IF(AND($D$38="Vacant",SUMIF($E$7:$ES$7,H$153,$E$90:$ES$90)=1),"M",IP_Schedule!CE71)</f>
        <v>F</v>
      </c>
      <c r="I154" s="490">
        <f ca="1">IF(AND($D$38="Vacant",SUMIF($E$7:$ES$7,I$153,$E$90:$ES$90)=1),"M",IP_Schedule!CF71)</f>
        <v>0</v>
      </c>
      <c r="J154" s="490">
        <f ca="1">IF(AND($D$38="Vacant",SUMIF($E$7:$ES$7,J$153,$E$90:$ES$90)=1),"M",IP_Schedule!CG71)</f>
        <v>0</v>
      </c>
      <c r="K154" s="490">
        <f ca="1">IF(AND($D$38="Vacant",SUMIF($E$7:$ES$7,K$153,$E$90:$ES$90)=1),"M",IP_Schedule!CH71)</f>
        <v>0</v>
      </c>
      <c r="L154" s="490">
        <f ca="1">IF(AND($D$38="Vacant",SUMIF($E$7:$ES$7,L$153,$E$90:$ES$90)=1),"M",IP_Schedule!CI71)</f>
        <v>0</v>
      </c>
      <c r="M154" s="490">
        <f ca="1">IF(AND($D$38="Vacant",SUMIF($E$7:$ES$7,M$153,$E$90:$ES$90)=1),"M",IP_Schedule!CJ71)</f>
        <v>0</v>
      </c>
      <c r="N154" s="490">
        <f ca="1">IF(AND($D$38="Vacant",SUMIF($E$7:$ES$7,N$153,$E$90:$ES$90)=1),"M",IP_Schedule!CK71)</f>
        <v>0</v>
      </c>
      <c r="O154" s="490">
        <f ca="1">IF(AND($D$38="Vacant",SUMIF($E$7:$ES$7,O$153,$E$90:$ES$90)=1),"M",IP_Schedule!CL71)</f>
        <v>0</v>
      </c>
      <c r="P154" s="490">
        <f ca="1">IF(AND($D$38="Vacant",SUMIF($E$7:$ES$7,P$153,$E$90:$ES$90)=1),"M",IP_Schedule!CM71)</f>
        <v>0</v>
      </c>
    </row>
    <row r="155" spans="1:256" outlineLevel="1">
      <c r="A155" s="1522"/>
      <c r="B155" s="325" t="s">
        <v>608</v>
      </c>
      <c r="D155" s="183"/>
      <c r="E155" s="491">
        <f ca="1">IF($D$38="Vacant",0,IP_Schedule!CO71)</f>
        <v>0.04</v>
      </c>
      <c r="F155" s="491">
        <f ca="1">IF($D$38="Vacant",0,IP_Schedule!CP71)</f>
        <v>0.04</v>
      </c>
      <c r="G155" s="491">
        <f ca="1">IF($D$38="Vacant",0,IP_Schedule!CQ71)</f>
        <v>0.04</v>
      </c>
      <c r="H155" s="491">
        <f ca="1">IF($D$38="Vacant",0,IP_Schedule!CR71)</f>
        <v>0.04</v>
      </c>
      <c r="I155" s="491">
        <f ca="1">IF($D$38="Vacant",0,IP_Schedule!CS71)</f>
        <v>0</v>
      </c>
      <c r="J155" s="491">
        <f ca="1">IF($D$38="Vacant",0,IP_Schedule!CT71)</f>
        <v>0</v>
      </c>
      <c r="K155" s="491">
        <f ca="1">IF($D$38="Vacant",0,IP_Schedule!CU71)</f>
        <v>0</v>
      </c>
      <c r="L155" s="491">
        <f ca="1">IF($D$38="Vacant",0,IP_Schedule!CV71)</f>
        <v>0</v>
      </c>
      <c r="M155" s="491">
        <f ca="1">IF($D$38="Vacant",0,IP_Schedule!CW71)</f>
        <v>0</v>
      </c>
      <c r="N155" s="491">
        <f ca="1">IF($D$38="Vacant",0,IP_Schedule!CX71)</f>
        <v>0</v>
      </c>
      <c r="O155" s="491">
        <f ca="1">IF($D$38="Vacant",0,IP_Schedule!CY71)</f>
        <v>0</v>
      </c>
      <c r="P155" s="491">
        <f ca="1">IF($D$38="Vacant",0,IP_Schedule!CZ71)</f>
        <v>0</v>
      </c>
      <c r="AQ155" s="362"/>
    </row>
    <row r="156" spans="1:256" outlineLevel="1">
      <c r="A156" s="1522"/>
      <c r="D156" s="183"/>
    </row>
    <row r="157" spans="1:256" outlineLevel="1">
      <c r="A157" s="1522"/>
      <c r="B157" s="325" t="s">
        <v>561</v>
      </c>
      <c r="D157" s="183"/>
      <c r="E157" s="492">
        <f t="shared" ref="E157:AJ157" ca="1" si="191">IF(AND(E90=1,ISTEXT(INDEX($E$154:$P$154,MATCH(E7,$E$153:$P$153,0)))),1,0)</f>
        <v>0</v>
      </c>
      <c r="F157" s="492">
        <f t="shared" ca="1" si="191"/>
        <v>1</v>
      </c>
      <c r="G157" s="492">
        <f t="shared" ca="1" si="191"/>
        <v>0</v>
      </c>
      <c r="H157" s="492">
        <f t="shared" ca="1" si="191"/>
        <v>0</v>
      </c>
      <c r="I157" s="492">
        <f t="shared" ca="1" si="191"/>
        <v>0</v>
      </c>
      <c r="J157" s="492">
        <f t="shared" ca="1" si="191"/>
        <v>0</v>
      </c>
      <c r="K157" s="492">
        <f t="shared" ca="1" si="191"/>
        <v>0</v>
      </c>
      <c r="L157" s="492">
        <f t="shared" ca="1" si="191"/>
        <v>0</v>
      </c>
      <c r="M157" s="492">
        <f t="shared" ca="1" si="191"/>
        <v>0</v>
      </c>
      <c r="N157" s="492">
        <f t="shared" ca="1" si="191"/>
        <v>0</v>
      </c>
      <c r="O157" s="492">
        <f t="shared" ca="1" si="191"/>
        <v>0</v>
      </c>
      <c r="P157" s="492">
        <f t="shared" ca="1" si="191"/>
        <v>0</v>
      </c>
      <c r="Q157" s="492">
        <f t="shared" ca="1" si="191"/>
        <v>0</v>
      </c>
      <c r="R157" s="492">
        <f t="shared" ca="1" si="191"/>
        <v>1</v>
      </c>
      <c r="S157" s="492">
        <f t="shared" ca="1" si="191"/>
        <v>0</v>
      </c>
      <c r="T157" s="492">
        <f t="shared" ca="1" si="191"/>
        <v>0</v>
      </c>
      <c r="U157" s="492">
        <f t="shared" ca="1" si="191"/>
        <v>0</v>
      </c>
      <c r="V157" s="492">
        <f t="shared" ca="1" si="191"/>
        <v>0</v>
      </c>
      <c r="W157" s="492">
        <f t="shared" ca="1" si="191"/>
        <v>0</v>
      </c>
      <c r="X157" s="492">
        <f t="shared" ca="1" si="191"/>
        <v>0</v>
      </c>
      <c r="Y157" s="492">
        <f t="shared" ca="1" si="191"/>
        <v>0</v>
      </c>
      <c r="Z157" s="492">
        <f t="shared" ca="1" si="191"/>
        <v>0</v>
      </c>
      <c r="AA157" s="492">
        <f t="shared" ca="1" si="191"/>
        <v>0</v>
      </c>
      <c r="AB157" s="492">
        <f t="shared" ca="1" si="191"/>
        <v>0</v>
      </c>
      <c r="AC157" s="492">
        <f t="shared" ca="1" si="191"/>
        <v>0</v>
      </c>
      <c r="AD157" s="492">
        <f t="shared" ca="1" si="191"/>
        <v>1</v>
      </c>
      <c r="AE157" s="492">
        <f t="shared" ca="1" si="191"/>
        <v>0</v>
      </c>
      <c r="AF157" s="492">
        <f t="shared" ca="1" si="191"/>
        <v>0</v>
      </c>
      <c r="AG157" s="492">
        <f t="shared" ca="1" si="191"/>
        <v>0</v>
      </c>
      <c r="AH157" s="492">
        <f t="shared" ca="1" si="191"/>
        <v>0</v>
      </c>
      <c r="AI157" s="492">
        <f t="shared" ca="1" si="191"/>
        <v>0</v>
      </c>
      <c r="AJ157" s="492">
        <f t="shared" ca="1" si="191"/>
        <v>0</v>
      </c>
      <c r="AK157" s="492">
        <f t="shared" ref="AK157:BP157" ca="1" si="192">IF(AND(AK90=1,ISTEXT(INDEX($E$154:$P$154,MATCH(AK7,$E$153:$P$153,0)))),1,0)</f>
        <v>0</v>
      </c>
      <c r="AL157" s="492">
        <f t="shared" ca="1" si="192"/>
        <v>0</v>
      </c>
      <c r="AM157" s="492">
        <f t="shared" ca="1" si="192"/>
        <v>0</v>
      </c>
      <c r="AN157" s="492">
        <f t="shared" ca="1" si="192"/>
        <v>0</v>
      </c>
      <c r="AO157" s="492">
        <f t="shared" ca="1" si="192"/>
        <v>0</v>
      </c>
      <c r="AP157" s="492">
        <f t="shared" ca="1" si="192"/>
        <v>1</v>
      </c>
      <c r="AQ157" s="492">
        <f t="shared" ca="1" si="192"/>
        <v>0</v>
      </c>
      <c r="AR157" s="492">
        <f t="shared" ca="1" si="192"/>
        <v>0</v>
      </c>
      <c r="AS157" s="492">
        <f t="shared" ca="1" si="192"/>
        <v>0</v>
      </c>
      <c r="AT157" s="492">
        <f t="shared" ca="1" si="192"/>
        <v>0</v>
      </c>
      <c r="AU157" s="492">
        <f t="shared" ca="1" si="192"/>
        <v>0</v>
      </c>
      <c r="AV157" s="492">
        <f t="shared" ca="1" si="192"/>
        <v>0</v>
      </c>
      <c r="AW157" s="492">
        <f t="shared" ca="1" si="192"/>
        <v>0</v>
      </c>
      <c r="AX157" s="492">
        <f t="shared" ca="1" si="192"/>
        <v>0</v>
      </c>
      <c r="AY157" s="492">
        <f t="shared" ca="1" si="192"/>
        <v>0</v>
      </c>
      <c r="AZ157" s="492">
        <f t="shared" ca="1" si="192"/>
        <v>0</v>
      </c>
      <c r="BA157" s="492">
        <f t="shared" ca="1" si="192"/>
        <v>0</v>
      </c>
      <c r="BB157" s="492">
        <f t="shared" ca="1" si="192"/>
        <v>0</v>
      </c>
      <c r="BC157" s="492">
        <f t="shared" ca="1" si="192"/>
        <v>0</v>
      </c>
      <c r="BD157" s="492">
        <f t="shared" ca="1" si="192"/>
        <v>0</v>
      </c>
      <c r="BE157" s="492">
        <f t="shared" ca="1" si="192"/>
        <v>0</v>
      </c>
      <c r="BF157" s="492">
        <f t="shared" ca="1" si="192"/>
        <v>0</v>
      </c>
      <c r="BG157" s="492">
        <f t="shared" ca="1" si="192"/>
        <v>0</v>
      </c>
      <c r="BH157" s="492">
        <f t="shared" ca="1" si="192"/>
        <v>0</v>
      </c>
      <c r="BI157" s="492">
        <f t="shared" ca="1" si="192"/>
        <v>0</v>
      </c>
      <c r="BJ157" s="492">
        <f t="shared" ca="1" si="192"/>
        <v>0</v>
      </c>
      <c r="BK157" s="492">
        <f t="shared" ca="1" si="192"/>
        <v>0</v>
      </c>
      <c r="BL157" s="492">
        <f t="shared" ca="1" si="192"/>
        <v>0</v>
      </c>
      <c r="BM157" s="492">
        <f t="shared" ca="1" si="192"/>
        <v>0</v>
      </c>
      <c r="BN157" s="492">
        <f t="shared" ca="1" si="192"/>
        <v>0</v>
      </c>
      <c r="BO157" s="492">
        <f t="shared" ca="1" si="192"/>
        <v>0</v>
      </c>
      <c r="BP157" s="492">
        <f t="shared" ca="1" si="192"/>
        <v>0</v>
      </c>
      <c r="BQ157" s="492">
        <f t="shared" ref="BQ157:CV157" ca="1" si="193">IF(AND(BQ90=1,ISTEXT(INDEX($E$154:$P$154,MATCH(BQ7,$E$153:$P$153,0)))),1,0)</f>
        <v>0</v>
      </c>
      <c r="BR157" s="492">
        <f t="shared" ca="1" si="193"/>
        <v>0</v>
      </c>
      <c r="BS157" s="492">
        <f t="shared" ca="1" si="193"/>
        <v>0</v>
      </c>
      <c r="BT157" s="492">
        <f t="shared" ca="1" si="193"/>
        <v>0</v>
      </c>
      <c r="BU157" s="492">
        <f t="shared" ca="1" si="193"/>
        <v>0</v>
      </c>
      <c r="BV157" s="492">
        <f t="shared" ca="1" si="193"/>
        <v>0</v>
      </c>
      <c r="BW157" s="492">
        <f t="shared" ca="1" si="193"/>
        <v>0</v>
      </c>
      <c r="BX157" s="492">
        <f t="shared" ca="1" si="193"/>
        <v>0</v>
      </c>
      <c r="BY157" s="492">
        <f t="shared" ca="1" si="193"/>
        <v>0</v>
      </c>
      <c r="BZ157" s="492">
        <f t="shared" ca="1" si="193"/>
        <v>0</v>
      </c>
      <c r="CA157" s="492">
        <f t="shared" ca="1" si="193"/>
        <v>0</v>
      </c>
      <c r="CB157" s="492">
        <f t="shared" ca="1" si="193"/>
        <v>0</v>
      </c>
      <c r="CC157" s="492">
        <f t="shared" ca="1" si="193"/>
        <v>0</v>
      </c>
      <c r="CD157" s="492">
        <f t="shared" ca="1" si="193"/>
        <v>0</v>
      </c>
      <c r="CE157" s="492">
        <f t="shared" ca="1" si="193"/>
        <v>0</v>
      </c>
      <c r="CF157" s="492">
        <f t="shared" ca="1" si="193"/>
        <v>0</v>
      </c>
      <c r="CG157" s="492">
        <f t="shared" ca="1" si="193"/>
        <v>0</v>
      </c>
      <c r="CH157" s="492">
        <f t="shared" ca="1" si="193"/>
        <v>0</v>
      </c>
      <c r="CI157" s="492">
        <f t="shared" ca="1" si="193"/>
        <v>0</v>
      </c>
      <c r="CJ157" s="492">
        <f t="shared" ca="1" si="193"/>
        <v>0</v>
      </c>
      <c r="CK157" s="492">
        <f t="shared" ca="1" si="193"/>
        <v>0</v>
      </c>
      <c r="CL157" s="492">
        <f t="shared" ca="1" si="193"/>
        <v>0</v>
      </c>
      <c r="CM157" s="492">
        <f t="shared" ca="1" si="193"/>
        <v>0</v>
      </c>
      <c r="CN157" s="492">
        <f t="shared" ca="1" si="193"/>
        <v>0</v>
      </c>
      <c r="CO157" s="492">
        <f t="shared" ca="1" si="193"/>
        <v>0</v>
      </c>
      <c r="CP157" s="492">
        <f t="shared" ca="1" si="193"/>
        <v>0</v>
      </c>
      <c r="CQ157" s="492">
        <f t="shared" ca="1" si="193"/>
        <v>0</v>
      </c>
      <c r="CR157" s="492">
        <f t="shared" ca="1" si="193"/>
        <v>0</v>
      </c>
      <c r="CS157" s="492">
        <f t="shared" ca="1" si="193"/>
        <v>0</v>
      </c>
      <c r="CT157" s="492">
        <f t="shared" ca="1" si="193"/>
        <v>0</v>
      </c>
      <c r="CU157" s="492">
        <f t="shared" ca="1" si="193"/>
        <v>0</v>
      </c>
      <c r="CV157" s="492">
        <f t="shared" ca="1" si="193"/>
        <v>0</v>
      </c>
      <c r="CW157" s="492">
        <f t="shared" ref="CW157:EB157" ca="1" si="194">IF(AND(CW90=1,ISTEXT(INDEX($E$154:$P$154,MATCH(CW7,$E$153:$P$153,0)))),1,0)</f>
        <v>0</v>
      </c>
      <c r="CX157" s="492">
        <f t="shared" ca="1" si="194"/>
        <v>0</v>
      </c>
      <c r="CY157" s="492">
        <f t="shared" ca="1" si="194"/>
        <v>0</v>
      </c>
      <c r="CZ157" s="492">
        <f t="shared" ca="1" si="194"/>
        <v>0</v>
      </c>
      <c r="DA157" s="492">
        <f t="shared" ca="1" si="194"/>
        <v>0</v>
      </c>
      <c r="DB157" s="492">
        <f t="shared" ca="1" si="194"/>
        <v>0</v>
      </c>
      <c r="DC157" s="492">
        <f t="shared" ca="1" si="194"/>
        <v>0</v>
      </c>
      <c r="DD157" s="492">
        <f t="shared" ca="1" si="194"/>
        <v>0</v>
      </c>
      <c r="DE157" s="492">
        <f t="shared" ca="1" si="194"/>
        <v>0</v>
      </c>
      <c r="DF157" s="492">
        <f t="shared" ca="1" si="194"/>
        <v>0</v>
      </c>
      <c r="DG157" s="492">
        <f t="shared" ca="1" si="194"/>
        <v>0</v>
      </c>
      <c r="DH157" s="492">
        <f t="shared" ca="1" si="194"/>
        <v>0</v>
      </c>
      <c r="DI157" s="492">
        <f t="shared" ca="1" si="194"/>
        <v>0</v>
      </c>
      <c r="DJ157" s="492">
        <f t="shared" ca="1" si="194"/>
        <v>0</v>
      </c>
      <c r="DK157" s="492">
        <f t="shared" ca="1" si="194"/>
        <v>0</v>
      </c>
      <c r="DL157" s="492">
        <f t="shared" ca="1" si="194"/>
        <v>0</v>
      </c>
      <c r="DM157" s="492">
        <f t="shared" ca="1" si="194"/>
        <v>0</v>
      </c>
      <c r="DN157" s="492">
        <f t="shared" ca="1" si="194"/>
        <v>0</v>
      </c>
      <c r="DO157" s="492">
        <f t="shared" ca="1" si="194"/>
        <v>0</v>
      </c>
      <c r="DP157" s="492">
        <f t="shared" ca="1" si="194"/>
        <v>0</v>
      </c>
      <c r="DQ157" s="492">
        <f t="shared" ca="1" si="194"/>
        <v>0</v>
      </c>
      <c r="DR157" s="492">
        <f t="shared" ca="1" si="194"/>
        <v>0</v>
      </c>
      <c r="DS157" s="492">
        <f t="shared" ca="1" si="194"/>
        <v>0</v>
      </c>
      <c r="DT157" s="492">
        <f t="shared" ca="1" si="194"/>
        <v>0</v>
      </c>
      <c r="DU157" s="492">
        <f t="shared" ca="1" si="194"/>
        <v>0</v>
      </c>
      <c r="DV157" s="492">
        <f t="shared" ca="1" si="194"/>
        <v>0</v>
      </c>
      <c r="DW157" s="492">
        <f t="shared" ca="1" si="194"/>
        <v>0</v>
      </c>
      <c r="DX157" s="492">
        <f t="shared" ca="1" si="194"/>
        <v>0</v>
      </c>
      <c r="DY157" s="492">
        <f t="shared" ca="1" si="194"/>
        <v>0</v>
      </c>
      <c r="DZ157" s="492">
        <f t="shared" ca="1" si="194"/>
        <v>0</v>
      </c>
      <c r="EA157" s="492">
        <f t="shared" ca="1" si="194"/>
        <v>0</v>
      </c>
      <c r="EB157" s="492">
        <f t="shared" ca="1" si="194"/>
        <v>0</v>
      </c>
      <c r="EC157" s="492">
        <f t="shared" ref="EC157:ES157" ca="1" si="195">IF(AND(EC90=1,ISTEXT(INDEX($E$154:$P$154,MATCH(EC7,$E$153:$P$153,0)))),1,0)</f>
        <v>0</v>
      </c>
      <c r="ED157" s="492">
        <f t="shared" ca="1" si="195"/>
        <v>0</v>
      </c>
      <c r="EE157" s="492">
        <f t="shared" ca="1" si="195"/>
        <v>0</v>
      </c>
      <c r="EF157" s="492">
        <f t="shared" ca="1" si="195"/>
        <v>0</v>
      </c>
      <c r="EG157" s="492">
        <f t="shared" ca="1" si="195"/>
        <v>0</v>
      </c>
      <c r="EH157" s="492">
        <f t="shared" ca="1" si="195"/>
        <v>0</v>
      </c>
      <c r="EI157" s="492">
        <f t="shared" ca="1" si="195"/>
        <v>0</v>
      </c>
      <c r="EJ157" s="492">
        <f t="shared" ca="1" si="195"/>
        <v>0</v>
      </c>
      <c r="EK157" s="492">
        <f t="shared" ca="1" si="195"/>
        <v>0</v>
      </c>
      <c r="EL157" s="492">
        <f t="shared" ca="1" si="195"/>
        <v>0</v>
      </c>
      <c r="EM157" s="492">
        <f t="shared" ca="1" si="195"/>
        <v>0</v>
      </c>
      <c r="EN157" s="492">
        <f t="shared" ca="1" si="195"/>
        <v>0</v>
      </c>
      <c r="EO157" s="492">
        <f t="shared" ca="1" si="195"/>
        <v>0</v>
      </c>
      <c r="EP157" s="492">
        <f t="shared" ca="1" si="195"/>
        <v>0</v>
      </c>
      <c r="EQ157" s="492">
        <f t="shared" ca="1" si="195"/>
        <v>0</v>
      </c>
      <c r="ER157" s="492">
        <f t="shared" ca="1" si="195"/>
        <v>0</v>
      </c>
      <c r="ES157" s="492">
        <f t="shared" ca="1" si="195"/>
        <v>0</v>
      </c>
    </row>
    <row r="158" spans="1:256" s="330" customFormat="1" outlineLevel="1">
      <c r="A158" s="1525"/>
      <c r="B158" s="493" t="s">
        <v>609</v>
      </c>
      <c r="D158" s="183"/>
      <c r="E158" s="490" t="str">
        <f t="shared" ref="E158:AJ158" ca="1" si="196">OFFSET($D$154,0,MATCH(E7,$E$153:$P$153,1))</f>
        <v>F</v>
      </c>
      <c r="F158" s="490" t="str">
        <f t="shared" ca="1" si="196"/>
        <v>F</v>
      </c>
      <c r="G158" s="490" t="str">
        <f t="shared" ca="1" si="196"/>
        <v>F</v>
      </c>
      <c r="H158" s="490" t="str">
        <f t="shared" ca="1" si="196"/>
        <v>F</v>
      </c>
      <c r="I158" s="490" t="str">
        <f t="shared" ca="1" si="196"/>
        <v>F</v>
      </c>
      <c r="J158" s="490" t="str">
        <f t="shared" ca="1" si="196"/>
        <v>F</v>
      </c>
      <c r="K158" s="490" t="str">
        <f t="shared" ca="1" si="196"/>
        <v>F</v>
      </c>
      <c r="L158" s="490" t="str">
        <f t="shared" ca="1" si="196"/>
        <v>F</v>
      </c>
      <c r="M158" s="490" t="str">
        <f t="shared" ca="1" si="196"/>
        <v>F</v>
      </c>
      <c r="N158" s="490" t="str">
        <f t="shared" ca="1" si="196"/>
        <v>F</v>
      </c>
      <c r="O158" s="490" t="str">
        <f t="shared" ca="1" si="196"/>
        <v>F</v>
      </c>
      <c r="P158" s="490" t="str">
        <f t="shared" ca="1" si="196"/>
        <v>F</v>
      </c>
      <c r="Q158" s="490" t="str">
        <f t="shared" ca="1" si="196"/>
        <v>F</v>
      </c>
      <c r="R158" s="490" t="str">
        <f t="shared" ca="1" si="196"/>
        <v>F</v>
      </c>
      <c r="S158" s="490" t="str">
        <f t="shared" ca="1" si="196"/>
        <v>F</v>
      </c>
      <c r="T158" s="490" t="str">
        <f t="shared" ca="1" si="196"/>
        <v>F</v>
      </c>
      <c r="U158" s="490" t="str">
        <f t="shared" ca="1" si="196"/>
        <v>F</v>
      </c>
      <c r="V158" s="490" t="str">
        <f t="shared" ca="1" si="196"/>
        <v>F</v>
      </c>
      <c r="W158" s="490" t="str">
        <f t="shared" ca="1" si="196"/>
        <v>F</v>
      </c>
      <c r="X158" s="490" t="str">
        <f t="shared" ca="1" si="196"/>
        <v>F</v>
      </c>
      <c r="Y158" s="490" t="str">
        <f t="shared" ca="1" si="196"/>
        <v>F</v>
      </c>
      <c r="Z158" s="490" t="str">
        <f t="shared" ca="1" si="196"/>
        <v>F</v>
      </c>
      <c r="AA158" s="490" t="str">
        <f t="shared" ca="1" si="196"/>
        <v>F</v>
      </c>
      <c r="AB158" s="490" t="str">
        <f t="shared" ca="1" si="196"/>
        <v>F</v>
      </c>
      <c r="AC158" s="490" t="str">
        <f t="shared" ca="1" si="196"/>
        <v>F</v>
      </c>
      <c r="AD158" s="490" t="str">
        <f t="shared" ca="1" si="196"/>
        <v>F</v>
      </c>
      <c r="AE158" s="490" t="str">
        <f t="shared" ca="1" si="196"/>
        <v>F</v>
      </c>
      <c r="AF158" s="490" t="str">
        <f t="shared" ca="1" si="196"/>
        <v>F</v>
      </c>
      <c r="AG158" s="490" t="str">
        <f t="shared" ca="1" si="196"/>
        <v>F</v>
      </c>
      <c r="AH158" s="490" t="str">
        <f t="shared" ca="1" si="196"/>
        <v>F</v>
      </c>
      <c r="AI158" s="490" t="str">
        <f t="shared" ca="1" si="196"/>
        <v>F</v>
      </c>
      <c r="AJ158" s="490" t="str">
        <f t="shared" ca="1" si="196"/>
        <v>F</v>
      </c>
      <c r="AK158" s="490" t="str">
        <f t="shared" ref="AK158:BP158" ca="1" si="197">OFFSET($D$154,0,MATCH(AK7,$E$153:$P$153,1))</f>
        <v>F</v>
      </c>
      <c r="AL158" s="490" t="str">
        <f t="shared" ca="1" si="197"/>
        <v>F</v>
      </c>
      <c r="AM158" s="490" t="str">
        <f t="shared" ca="1" si="197"/>
        <v>F</v>
      </c>
      <c r="AN158" s="490" t="str">
        <f t="shared" ca="1" si="197"/>
        <v>F</v>
      </c>
      <c r="AO158" s="490" t="str">
        <f t="shared" ca="1" si="197"/>
        <v>F</v>
      </c>
      <c r="AP158" s="490" t="str">
        <f t="shared" ca="1" si="197"/>
        <v>F</v>
      </c>
      <c r="AQ158" s="490" t="str">
        <f t="shared" ca="1" si="197"/>
        <v>F</v>
      </c>
      <c r="AR158" s="490" t="str">
        <f t="shared" ca="1" si="197"/>
        <v>F</v>
      </c>
      <c r="AS158" s="490" t="str">
        <f t="shared" ca="1" si="197"/>
        <v>F</v>
      </c>
      <c r="AT158" s="490" t="str">
        <f t="shared" ca="1" si="197"/>
        <v>F</v>
      </c>
      <c r="AU158" s="490" t="str">
        <f t="shared" ca="1" si="197"/>
        <v>F</v>
      </c>
      <c r="AV158" s="490" t="str">
        <f t="shared" ca="1" si="197"/>
        <v>F</v>
      </c>
      <c r="AW158" s="490" t="str">
        <f t="shared" ca="1" si="197"/>
        <v>F</v>
      </c>
      <c r="AX158" s="490" t="str">
        <f t="shared" ca="1" si="197"/>
        <v>F</v>
      </c>
      <c r="AY158" s="490" t="str">
        <f t="shared" ca="1" si="197"/>
        <v>F</v>
      </c>
      <c r="AZ158" s="490" t="str">
        <f t="shared" ca="1" si="197"/>
        <v>F</v>
      </c>
      <c r="BA158" s="490">
        <f t="shared" ca="1" si="197"/>
        <v>0</v>
      </c>
      <c r="BB158" s="490">
        <f t="shared" ca="1" si="197"/>
        <v>0</v>
      </c>
      <c r="BC158" s="490">
        <f t="shared" ca="1" si="197"/>
        <v>0</v>
      </c>
      <c r="BD158" s="490">
        <f t="shared" ca="1" si="197"/>
        <v>0</v>
      </c>
      <c r="BE158" s="490">
        <f t="shared" ca="1" si="197"/>
        <v>0</v>
      </c>
      <c r="BF158" s="490">
        <f t="shared" ca="1" si="197"/>
        <v>0</v>
      </c>
      <c r="BG158" s="490">
        <f t="shared" ca="1" si="197"/>
        <v>0</v>
      </c>
      <c r="BH158" s="490">
        <f t="shared" ca="1" si="197"/>
        <v>0</v>
      </c>
      <c r="BI158" s="490">
        <f t="shared" ca="1" si="197"/>
        <v>0</v>
      </c>
      <c r="BJ158" s="490">
        <f t="shared" ca="1" si="197"/>
        <v>0</v>
      </c>
      <c r="BK158" s="490">
        <f t="shared" ca="1" si="197"/>
        <v>0</v>
      </c>
      <c r="BL158" s="490">
        <f t="shared" ca="1" si="197"/>
        <v>0</v>
      </c>
      <c r="BM158" s="490">
        <f t="shared" ca="1" si="197"/>
        <v>0</v>
      </c>
      <c r="BN158" s="490">
        <f t="shared" ca="1" si="197"/>
        <v>0</v>
      </c>
      <c r="BO158" s="490">
        <f t="shared" ca="1" si="197"/>
        <v>0</v>
      </c>
      <c r="BP158" s="490">
        <f t="shared" ca="1" si="197"/>
        <v>0</v>
      </c>
      <c r="BQ158" s="490">
        <f t="shared" ref="BQ158:CV158" ca="1" si="198">OFFSET($D$154,0,MATCH(BQ7,$E$153:$P$153,1))</f>
        <v>0</v>
      </c>
      <c r="BR158" s="490">
        <f t="shared" ca="1" si="198"/>
        <v>0</v>
      </c>
      <c r="BS158" s="490">
        <f t="shared" ca="1" si="198"/>
        <v>0</v>
      </c>
      <c r="BT158" s="490">
        <f t="shared" ca="1" si="198"/>
        <v>0</v>
      </c>
      <c r="BU158" s="490">
        <f t="shared" ca="1" si="198"/>
        <v>0</v>
      </c>
      <c r="BV158" s="490">
        <f t="shared" ca="1" si="198"/>
        <v>0</v>
      </c>
      <c r="BW158" s="490">
        <f t="shared" ca="1" si="198"/>
        <v>0</v>
      </c>
      <c r="BX158" s="490">
        <f t="shared" ca="1" si="198"/>
        <v>0</v>
      </c>
      <c r="BY158" s="490">
        <f t="shared" ca="1" si="198"/>
        <v>0</v>
      </c>
      <c r="BZ158" s="490">
        <f t="shared" ca="1" si="198"/>
        <v>0</v>
      </c>
      <c r="CA158" s="490">
        <f t="shared" ca="1" si="198"/>
        <v>0</v>
      </c>
      <c r="CB158" s="490">
        <f t="shared" ca="1" si="198"/>
        <v>0</v>
      </c>
      <c r="CC158" s="490">
        <f t="shared" ca="1" si="198"/>
        <v>0</v>
      </c>
      <c r="CD158" s="490">
        <f t="shared" ca="1" si="198"/>
        <v>0</v>
      </c>
      <c r="CE158" s="490">
        <f t="shared" ca="1" si="198"/>
        <v>0</v>
      </c>
      <c r="CF158" s="490">
        <f t="shared" ca="1" si="198"/>
        <v>0</v>
      </c>
      <c r="CG158" s="490">
        <f t="shared" ca="1" si="198"/>
        <v>0</v>
      </c>
      <c r="CH158" s="490">
        <f t="shared" ca="1" si="198"/>
        <v>0</v>
      </c>
      <c r="CI158" s="490">
        <f t="shared" ca="1" si="198"/>
        <v>0</v>
      </c>
      <c r="CJ158" s="490">
        <f t="shared" ca="1" si="198"/>
        <v>0</v>
      </c>
      <c r="CK158" s="490">
        <f t="shared" ca="1" si="198"/>
        <v>0</v>
      </c>
      <c r="CL158" s="490">
        <f t="shared" ca="1" si="198"/>
        <v>0</v>
      </c>
      <c r="CM158" s="490">
        <f t="shared" ca="1" si="198"/>
        <v>0</v>
      </c>
      <c r="CN158" s="490">
        <f t="shared" ca="1" si="198"/>
        <v>0</v>
      </c>
      <c r="CO158" s="490">
        <f t="shared" ca="1" si="198"/>
        <v>0</v>
      </c>
      <c r="CP158" s="490">
        <f t="shared" ca="1" si="198"/>
        <v>0</v>
      </c>
      <c r="CQ158" s="490">
        <f t="shared" ca="1" si="198"/>
        <v>0</v>
      </c>
      <c r="CR158" s="490">
        <f t="shared" ca="1" si="198"/>
        <v>0</v>
      </c>
      <c r="CS158" s="490">
        <f t="shared" ca="1" si="198"/>
        <v>0</v>
      </c>
      <c r="CT158" s="490">
        <f t="shared" ca="1" si="198"/>
        <v>0</v>
      </c>
      <c r="CU158" s="490">
        <f t="shared" ca="1" si="198"/>
        <v>0</v>
      </c>
      <c r="CV158" s="490">
        <f t="shared" ca="1" si="198"/>
        <v>0</v>
      </c>
      <c r="CW158" s="490">
        <f t="shared" ref="CW158:EB158" ca="1" si="199">OFFSET($D$154,0,MATCH(CW7,$E$153:$P$153,1))</f>
        <v>0</v>
      </c>
      <c r="CX158" s="490">
        <f t="shared" ca="1" si="199"/>
        <v>0</v>
      </c>
      <c r="CY158" s="490">
        <f t="shared" ca="1" si="199"/>
        <v>0</v>
      </c>
      <c r="CZ158" s="490">
        <f t="shared" ca="1" si="199"/>
        <v>0</v>
      </c>
      <c r="DA158" s="490">
        <f t="shared" ca="1" si="199"/>
        <v>0</v>
      </c>
      <c r="DB158" s="490">
        <f t="shared" ca="1" si="199"/>
        <v>0</v>
      </c>
      <c r="DC158" s="490">
        <f t="shared" ca="1" si="199"/>
        <v>0</v>
      </c>
      <c r="DD158" s="490">
        <f t="shared" ca="1" si="199"/>
        <v>0</v>
      </c>
      <c r="DE158" s="490">
        <f t="shared" ca="1" si="199"/>
        <v>0</v>
      </c>
      <c r="DF158" s="490">
        <f t="shared" ca="1" si="199"/>
        <v>0</v>
      </c>
      <c r="DG158" s="490">
        <f t="shared" ca="1" si="199"/>
        <v>0</v>
      </c>
      <c r="DH158" s="490">
        <f t="shared" ca="1" si="199"/>
        <v>0</v>
      </c>
      <c r="DI158" s="490">
        <f t="shared" ca="1" si="199"/>
        <v>0</v>
      </c>
      <c r="DJ158" s="490">
        <f t="shared" ca="1" si="199"/>
        <v>0</v>
      </c>
      <c r="DK158" s="490">
        <f t="shared" ca="1" si="199"/>
        <v>0</v>
      </c>
      <c r="DL158" s="490">
        <f t="shared" ca="1" si="199"/>
        <v>0</v>
      </c>
      <c r="DM158" s="490">
        <f t="shared" ca="1" si="199"/>
        <v>0</v>
      </c>
      <c r="DN158" s="490">
        <f t="shared" ca="1" si="199"/>
        <v>0</v>
      </c>
      <c r="DO158" s="490">
        <f t="shared" ca="1" si="199"/>
        <v>0</v>
      </c>
      <c r="DP158" s="490">
        <f t="shared" ca="1" si="199"/>
        <v>0</v>
      </c>
      <c r="DQ158" s="490">
        <f t="shared" ca="1" si="199"/>
        <v>0</v>
      </c>
      <c r="DR158" s="490">
        <f t="shared" ca="1" si="199"/>
        <v>0</v>
      </c>
      <c r="DS158" s="490">
        <f t="shared" ca="1" si="199"/>
        <v>0</v>
      </c>
      <c r="DT158" s="490">
        <f t="shared" ca="1" si="199"/>
        <v>0</v>
      </c>
      <c r="DU158" s="490">
        <f t="shared" ca="1" si="199"/>
        <v>0</v>
      </c>
      <c r="DV158" s="490">
        <f t="shared" ca="1" si="199"/>
        <v>0</v>
      </c>
      <c r="DW158" s="490">
        <f t="shared" ca="1" si="199"/>
        <v>0</v>
      </c>
      <c r="DX158" s="490">
        <f t="shared" ca="1" si="199"/>
        <v>0</v>
      </c>
      <c r="DY158" s="490">
        <f t="shared" ca="1" si="199"/>
        <v>0</v>
      </c>
      <c r="DZ158" s="490">
        <f t="shared" ca="1" si="199"/>
        <v>0</v>
      </c>
      <c r="EA158" s="490">
        <f t="shared" ca="1" si="199"/>
        <v>0</v>
      </c>
      <c r="EB158" s="490">
        <f t="shared" ca="1" si="199"/>
        <v>0</v>
      </c>
      <c r="EC158" s="490">
        <f t="shared" ref="EC158:ES158" ca="1" si="200">OFFSET($D$154,0,MATCH(EC7,$E$153:$P$153,1))</f>
        <v>0</v>
      </c>
      <c r="ED158" s="490">
        <f t="shared" ca="1" si="200"/>
        <v>0</v>
      </c>
      <c r="EE158" s="490">
        <f t="shared" ca="1" si="200"/>
        <v>0</v>
      </c>
      <c r="EF158" s="490">
        <f t="shared" ca="1" si="200"/>
        <v>0</v>
      </c>
      <c r="EG158" s="490">
        <f t="shared" ca="1" si="200"/>
        <v>0</v>
      </c>
      <c r="EH158" s="490">
        <f t="shared" ca="1" si="200"/>
        <v>0</v>
      </c>
      <c r="EI158" s="490">
        <f t="shared" ca="1" si="200"/>
        <v>0</v>
      </c>
      <c r="EJ158" s="490">
        <f t="shared" ca="1" si="200"/>
        <v>0</v>
      </c>
      <c r="EK158" s="490">
        <f t="shared" ca="1" si="200"/>
        <v>0</v>
      </c>
      <c r="EL158" s="490">
        <f t="shared" ca="1" si="200"/>
        <v>0</v>
      </c>
      <c r="EM158" s="490">
        <f t="shared" ca="1" si="200"/>
        <v>0</v>
      </c>
      <c r="EN158" s="490">
        <f t="shared" ca="1" si="200"/>
        <v>0</v>
      </c>
      <c r="EO158" s="490">
        <f t="shared" ca="1" si="200"/>
        <v>0</v>
      </c>
      <c r="EP158" s="490">
        <f t="shared" ca="1" si="200"/>
        <v>0</v>
      </c>
      <c r="EQ158" s="490">
        <f t="shared" ca="1" si="200"/>
        <v>0</v>
      </c>
      <c r="ER158" s="490">
        <f t="shared" ca="1" si="200"/>
        <v>0</v>
      </c>
      <c r="ES158" s="490">
        <f t="shared" ca="1" si="200"/>
        <v>0</v>
      </c>
    </row>
    <row r="159" spans="1:256" outlineLevel="1">
      <c r="A159" s="1522"/>
      <c r="B159" s="330"/>
      <c r="C159" s="330"/>
      <c r="D159" s="183"/>
      <c r="N159" s="1189"/>
    </row>
    <row r="160" spans="1:256" outlineLevel="1">
      <c r="A160" s="1522"/>
      <c r="B160" s="1538" t="s">
        <v>610</v>
      </c>
      <c r="C160" s="334" t="s">
        <v>611</v>
      </c>
      <c r="D160" s="1529"/>
      <c r="E160" s="492">
        <f t="shared" ref="E160:AJ160" ca="1" si="201">IF(OR(E158=$C174,E158=$C175),1,0)*E$157</f>
        <v>0</v>
      </c>
      <c r="F160" s="492">
        <f t="shared" ca="1" si="201"/>
        <v>0</v>
      </c>
      <c r="G160" s="492">
        <f t="shared" ca="1" si="201"/>
        <v>0</v>
      </c>
      <c r="H160" s="492">
        <f t="shared" ca="1" si="201"/>
        <v>0</v>
      </c>
      <c r="I160" s="492">
        <f t="shared" ca="1" si="201"/>
        <v>0</v>
      </c>
      <c r="J160" s="492">
        <f t="shared" ca="1" si="201"/>
        <v>0</v>
      </c>
      <c r="K160" s="492">
        <f t="shared" ca="1" si="201"/>
        <v>0</v>
      </c>
      <c r="L160" s="492">
        <f t="shared" ca="1" si="201"/>
        <v>0</v>
      </c>
      <c r="M160" s="492">
        <f t="shared" ca="1" si="201"/>
        <v>0</v>
      </c>
      <c r="N160" s="492">
        <f t="shared" ca="1" si="201"/>
        <v>0</v>
      </c>
      <c r="O160" s="492">
        <f t="shared" ca="1" si="201"/>
        <v>0</v>
      </c>
      <c r="P160" s="492">
        <f t="shared" ca="1" si="201"/>
        <v>0</v>
      </c>
      <c r="Q160" s="492">
        <f t="shared" ca="1" si="201"/>
        <v>0</v>
      </c>
      <c r="R160" s="492">
        <f t="shared" ca="1" si="201"/>
        <v>0</v>
      </c>
      <c r="S160" s="492">
        <f t="shared" ca="1" si="201"/>
        <v>0</v>
      </c>
      <c r="T160" s="492">
        <f t="shared" ca="1" si="201"/>
        <v>0</v>
      </c>
      <c r="U160" s="492">
        <f t="shared" ca="1" si="201"/>
        <v>0</v>
      </c>
      <c r="V160" s="492">
        <f t="shared" ca="1" si="201"/>
        <v>0</v>
      </c>
      <c r="W160" s="492">
        <f t="shared" ca="1" si="201"/>
        <v>0</v>
      </c>
      <c r="X160" s="492">
        <f t="shared" ca="1" si="201"/>
        <v>0</v>
      </c>
      <c r="Y160" s="492">
        <f t="shared" ca="1" si="201"/>
        <v>0</v>
      </c>
      <c r="Z160" s="492">
        <f t="shared" ca="1" si="201"/>
        <v>0</v>
      </c>
      <c r="AA160" s="492">
        <f t="shared" ca="1" si="201"/>
        <v>0</v>
      </c>
      <c r="AB160" s="492">
        <f t="shared" ca="1" si="201"/>
        <v>0</v>
      </c>
      <c r="AC160" s="492">
        <f t="shared" ca="1" si="201"/>
        <v>0</v>
      </c>
      <c r="AD160" s="492">
        <f t="shared" ca="1" si="201"/>
        <v>0</v>
      </c>
      <c r="AE160" s="492">
        <f t="shared" ca="1" si="201"/>
        <v>0</v>
      </c>
      <c r="AF160" s="492">
        <f t="shared" ca="1" si="201"/>
        <v>0</v>
      </c>
      <c r="AG160" s="492">
        <f t="shared" ca="1" si="201"/>
        <v>0</v>
      </c>
      <c r="AH160" s="492">
        <f t="shared" ca="1" si="201"/>
        <v>0</v>
      </c>
      <c r="AI160" s="492">
        <f t="shared" ca="1" si="201"/>
        <v>0</v>
      </c>
      <c r="AJ160" s="492">
        <f t="shared" ca="1" si="201"/>
        <v>0</v>
      </c>
      <c r="AK160" s="492">
        <f t="shared" ref="AK160:BP160" ca="1" si="202">IF(OR(AK158=$C174,AK158=$C175),1,0)*AK$157</f>
        <v>0</v>
      </c>
      <c r="AL160" s="492">
        <f t="shared" ca="1" si="202"/>
        <v>0</v>
      </c>
      <c r="AM160" s="492">
        <f t="shared" ca="1" si="202"/>
        <v>0</v>
      </c>
      <c r="AN160" s="492">
        <f t="shared" ca="1" si="202"/>
        <v>0</v>
      </c>
      <c r="AO160" s="492">
        <f t="shared" ca="1" si="202"/>
        <v>0</v>
      </c>
      <c r="AP160" s="492">
        <f t="shared" ca="1" si="202"/>
        <v>0</v>
      </c>
      <c r="AQ160" s="492">
        <f t="shared" ca="1" si="202"/>
        <v>0</v>
      </c>
      <c r="AR160" s="492">
        <f t="shared" ca="1" si="202"/>
        <v>0</v>
      </c>
      <c r="AS160" s="492">
        <f t="shared" ca="1" si="202"/>
        <v>0</v>
      </c>
      <c r="AT160" s="492">
        <f t="shared" ca="1" si="202"/>
        <v>0</v>
      </c>
      <c r="AU160" s="492">
        <f t="shared" ca="1" si="202"/>
        <v>0</v>
      </c>
      <c r="AV160" s="492">
        <f t="shared" ca="1" si="202"/>
        <v>0</v>
      </c>
      <c r="AW160" s="492">
        <f t="shared" ca="1" si="202"/>
        <v>0</v>
      </c>
      <c r="AX160" s="492">
        <f t="shared" ca="1" si="202"/>
        <v>0</v>
      </c>
      <c r="AY160" s="492">
        <f t="shared" ca="1" si="202"/>
        <v>0</v>
      </c>
      <c r="AZ160" s="492">
        <f t="shared" ca="1" si="202"/>
        <v>0</v>
      </c>
      <c r="BA160" s="492">
        <f t="shared" ca="1" si="202"/>
        <v>0</v>
      </c>
      <c r="BB160" s="492">
        <f t="shared" ca="1" si="202"/>
        <v>0</v>
      </c>
      <c r="BC160" s="492">
        <f t="shared" ca="1" si="202"/>
        <v>0</v>
      </c>
      <c r="BD160" s="492">
        <f t="shared" ca="1" si="202"/>
        <v>0</v>
      </c>
      <c r="BE160" s="492">
        <f t="shared" ca="1" si="202"/>
        <v>0</v>
      </c>
      <c r="BF160" s="492">
        <f t="shared" ca="1" si="202"/>
        <v>0</v>
      </c>
      <c r="BG160" s="492">
        <f t="shared" ca="1" si="202"/>
        <v>0</v>
      </c>
      <c r="BH160" s="492">
        <f t="shared" ca="1" si="202"/>
        <v>0</v>
      </c>
      <c r="BI160" s="492">
        <f t="shared" ca="1" si="202"/>
        <v>0</v>
      </c>
      <c r="BJ160" s="492">
        <f t="shared" ca="1" si="202"/>
        <v>0</v>
      </c>
      <c r="BK160" s="492">
        <f t="shared" ca="1" si="202"/>
        <v>0</v>
      </c>
      <c r="BL160" s="492">
        <f t="shared" ca="1" si="202"/>
        <v>0</v>
      </c>
      <c r="BM160" s="492">
        <f t="shared" ca="1" si="202"/>
        <v>0</v>
      </c>
      <c r="BN160" s="492">
        <f t="shared" ca="1" si="202"/>
        <v>0</v>
      </c>
      <c r="BO160" s="492">
        <f t="shared" ca="1" si="202"/>
        <v>0</v>
      </c>
      <c r="BP160" s="492">
        <f t="shared" ca="1" si="202"/>
        <v>0</v>
      </c>
      <c r="BQ160" s="492">
        <f t="shared" ref="BQ160:CV160" ca="1" si="203">IF(OR(BQ158=$C174,BQ158=$C175),1,0)*BQ$157</f>
        <v>0</v>
      </c>
      <c r="BR160" s="492">
        <f t="shared" ca="1" si="203"/>
        <v>0</v>
      </c>
      <c r="BS160" s="492">
        <f t="shared" ca="1" si="203"/>
        <v>0</v>
      </c>
      <c r="BT160" s="492">
        <f t="shared" ca="1" si="203"/>
        <v>0</v>
      </c>
      <c r="BU160" s="492">
        <f t="shared" ca="1" si="203"/>
        <v>0</v>
      </c>
      <c r="BV160" s="492">
        <f t="shared" ca="1" si="203"/>
        <v>0</v>
      </c>
      <c r="BW160" s="492">
        <f t="shared" ca="1" si="203"/>
        <v>0</v>
      </c>
      <c r="BX160" s="492">
        <f t="shared" ca="1" si="203"/>
        <v>0</v>
      </c>
      <c r="BY160" s="492">
        <f t="shared" ca="1" si="203"/>
        <v>0</v>
      </c>
      <c r="BZ160" s="492">
        <f t="shared" ca="1" si="203"/>
        <v>0</v>
      </c>
      <c r="CA160" s="492">
        <f t="shared" ca="1" si="203"/>
        <v>0</v>
      </c>
      <c r="CB160" s="492">
        <f t="shared" ca="1" si="203"/>
        <v>0</v>
      </c>
      <c r="CC160" s="492">
        <f t="shared" ca="1" si="203"/>
        <v>0</v>
      </c>
      <c r="CD160" s="492">
        <f t="shared" ca="1" si="203"/>
        <v>0</v>
      </c>
      <c r="CE160" s="492">
        <f t="shared" ca="1" si="203"/>
        <v>0</v>
      </c>
      <c r="CF160" s="492">
        <f t="shared" ca="1" si="203"/>
        <v>0</v>
      </c>
      <c r="CG160" s="492">
        <f t="shared" ca="1" si="203"/>
        <v>0</v>
      </c>
      <c r="CH160" s="492">
        <f t="shared" ca="1" si="203"/>
        <v>0</v>
      </c>
      <c r="CI160" s="492">
        <f t="shared" ca="1" si="203"/>
        <v>0</v>
      </c>
      <c r="CJ160" s="492">
        <f t="shared" ca="1" si="203"/>
        <v>0</v>
      </c>
      <c r="CK160" s="492">
        <f t="shared" ca="1" si="203"/>
        <v>0</v>
      </c>
      <c r="CL160" s="492">
        <f t="shared" ca="1" si="203"/>
        <v>0</v>
      </c>
      <c r="CM160" s="492">
        <f t="shared" ca="1" si="203"/>
        <v>0</v>
      </c>
      <c r="CN160" s="492">
        <f t="shared" ca="1" si="203"/>
        <v>0</v>
      </c>
      <c r="CO160" s="492">
        <f t="shared" ca="1" si="203"/>
        <v>0</v>
      </c>
      <c r="CP160" s="492">
        <f t="shared" ca="1" si="203"/>
        <v>0</v>
      </c>
      <c r="CQ160" s="492">
        <f t="shared" ca="1" si="203"/>
        <v>0</v>
      </c>
      <c r="CR160" s="492">
        <f t="shared" ca="1" si="203"/>
        <v>0</v>
      </c>
      <c r="CS160" s="492">
        <f t="shared" ca="1" si="203"/>
        <v>0</v>
      </c>
      <c r="CT160" s="492">
        <f t="shared" ca="1" si="203"/>
        <v>0</v>
      </c>
      <c r="CU160" s="492">
        <f t="shared" ca="1" si="203"/>
        <v>0</v>
      </c>
      <c r="CV160" s="492">
        <f t="shared" ca="1" si="203"/>
        <v>0</v>
      </c>
      <c r="CW160" s="492">
        <f t="shared" ref="CW160:EB160" ca="1" si="204">IF(OR(CW158=$C174,CW158=$C175),1,0)*CW$157</f>
        <v>0</v>
      </c>
      <c r="CX160" s="492">
        <f t="shared" ca="1" si="204"/>
        <v>0</v>
      </c>
      <c r="CY160" s="492">
        <f t="shared" ca="1" si="204"/>
        <v>0</v>
      </c>
      <c r="CZ160" s="492">
        <f t="shared" ca="1" si="204"/>
        <v>0</v>
      </c>
      <c r="DA160" s="492">
        <f t="shared" ca="1" si="204"/>
        <v>0</v>
      </c>
      <c r="DB160" s="492">
        <f t="shared" ca="1" si="204"/>
        <v>0</v>
      </c>
      <c r="DC160" s="492">
        <f t="shared" ca="1" si="204"/>
        <v>0</v>
      </c>
      <c r="DD160" s="492">
        <f t="shared" ca="1" si="204"/>
        <v>0</v>
      </c>
      <c r="DE160" s="492">
        <f t="shared" ca="1" si="204"/>
        <v>0</v>
      </c>
      <c r="DF160" s="492">
        <f t="shared" ca="1" si="204"/>
        <v>0</v>
      </c>
      <c r="DG160" s="492">
        <f t="shared" ca="1" si="204"/>
        <v>0</v>
      </c>
      <c r="DH160" s="492">
        <f t="shared" ca="1" si="204"/>
        <v>0</v>
      </c>
      <c r="DI160" s="492">
        <f t="shared" ca="1" si="204"/>
        <v>0</v>
      </c>
      <c r="DJ160" s="492">
        <f t="shared" ca="1" si="204"/>
        <v>0</v>
      </c>
      <c r="DK160" s="492">
        <f t="shared" ca="1" si="204"/>
        <v>0</v>
      </c>
      <c r="DL160" s="492">
        <f t="shared" ca="1" si="204"/>
        <v>0</v>
      </c>
      <c r="DM160" s="492">
        <f t="shared" ca="1" si="204"/>
        <v>0</v>
      </c>
      <c r="DN160" s="492">
        <f t="shared" ca="1" si="204"/>
        <v>0</v>
      </c>
      <c r="DO160" s="492">
        <f t="shared" ca="1" si="204"/>
        <v>0</v>
      </c>
      <c r="DP160" s="492">
        <f t="shared" ca="1" si="204"/>
        <v>0</v>
      </c>
      <c r="DQ160" s="492">
        <f t="shared" ca="1" si="204"/>
        <v>0</v>
      </c>
      <c r="DR160" s="492">
        <f t="shared" ca="1" si="204"/>
        <v>0</v>
      </c>
      <c r="DS160" s="492">
        <f t="shared" ca="1" si="204"/>
        <v>0</v>
      </c>
      <c r="DT160" s="492">
        <f t="shared" ca="1" si="204"/>
        <v>0</v>
      </c>
      <c r="DU160" s="492">
        <f t="shared" ca="1" si="204"/>
        <v>0</v>
      </c>
      <c r="DV160" s="492">
        <f t="shared" ca="1" si="204"/>
        <v>0</v>
      </c>
      <c r="DW160" s="492">
        <f t="shared" ca="1" si="204"/>
        <v>0</v>
      </c>
      <c r="DX160" s="492">
        <f t="shared" ca="1" si="204"/>
        <v>0</v>
      </c>
      <c r="DY160" s="492">
        <f t="shared" ca="1" si="204"/>
        <v>0</v>
      </c>
      <c r="DZ160" s="492">
        <f t="shared" ca="1" si="204"/>
        <v>0</v>
      </c>
      <c r="EA160" s="492">
        <f t="shared" ca="1" si="204"/>
        <v>0</v>
      </c>
      <c r="EB160" s="492">
        <f t="shared" ca="1" si="204"/>
        <v>0</v>
      </c>
      <c r="EC160" s="492">
        <f t="shared" ref="EC160:ES160" ca="1" si="205">IF(OR(EC158=$C174,EC158=$C175),1,0)*EC$157</f>
        <v>0</v>
      </c>
      <c r="ED160" s="492">
        <f t="shared" ca="1" si="205"/>
        <v>0</v>
      </c>
      <c r="EE160" s="492">
        <f t="shared" ca="1" si="205"/>
        <v>0</v>
      </c>
      <c r="EF160" s="492">
        <f t="shared" ca="1" si="205"/>
        <v>0</v>
      </c>
      <c r="EG160" s="492">
        <f t="shared" ca="1" si="205"/>
        <v>0</v>
      </c>
      <c r="EH160" s="492">
        <f t="shared" ca="1" si="205"/>
        <v>0</v>
      </c>
      <c r="EI160" s="492">
        <f t="shared" ca="1" si="205"/>
        <v>0</v>
      </c>
      <c r="EJ160" s="492">
        <f t="shared" ca="1" si="205"/>
        <v>0</v>
      </c>
      <c r="EK160" s="492">
        <f t="shared" ca="1" si="205"/>
        <v>0</v>
      </c>
      <c r="EL160" s="492">
        <f t="shared" ca="1" si="205"/>
        <v>0</v>
      </c>
      <c r="EM160" s="492">
        <f t="shared" ca="1" si="205"/>
        <v>0</v>
      </c>
      <c r="EN160" s="492">
        <f t="shared" ca="1" si="205"/>
        <v>0</v>
      </c>
      <c r="EO160" s="492">
        <f t="shared" ca="1" si="205"/>
        <v>0</v>
      </c>
      <c r="EP160" s="492">
        <f t="shared" ca="1" si="205"/>
        <v>0</v>
      </c>
      <c r="EQ160" s="492">
        <f t="shared" ca="1" si="205"/>
        <v>0</v>
      </c>
      <c r="ER160" s="492">
        <f t="shared" ca="1" si="205"/>
        <v>0</v>
      </c>
      <c r="ES160" s="492">
        <f t="shared" ca="1" si="205"/>
        <v>0</v>
      </c>
    </row>
    <row r="161" spans="1:149" outlineLevel="1">
      <c r="A161" s="1522"/>
      <c r="B161" s="1537"/>
      <c r="D161" s="334"/>
      <c r="E161" s="376"/>
      <c r="F161" s="376"/>
      <c r="G161" s="376"/>
      <c r="H161" s="376"/>
      <c r="I161" s="376"/>
      <c r="J161" s="376"/>
      <c r="K161" s="376"/>
      <c r="L161" s="376"/>
      <c r="M161" s="376"/>
      <c r="N161" s="376"/>
      <c r="O161" s="376"/>
      <c r="P161" s="376"/>
      <c r="Q161" s="376"/>
      <c r="R161" s="376"/>
      <c r="S161" s="376"/>
      <c r="T161" s="376"/>
      <c r="U161" s="376"/>
      <c r="V161" s="376"/>
      <c r="W161" s="376"/>
      <c r="X161" s="376"/>
      <c r="Y161" s="376"/>
      <c r="Z161" s="376"/>
      <c r="AA161" s="376"/>
      <c r="AB161" s="376"/>
      <c r="AC161" s="376"/>
      <c r="AD161" s="376"/>
      <c r="AE161" s="376"/>
      <c r="AF161" s="376"/>
      <c r="AG161" s="376"/>
      <c r="AH161" s="376"/>
      <c r="AI161" s="376"/>
      <c r="AJ161" s="376"/>
      <c r="AK161" s="376"/>
      <c r="AL161" s="376"/>
      <c r="AM161" s="376"/>
      <c r="AN161" s="376"/>
      <c r="AO161" s="376"/>
      <c r="AP161" s="376"/>
      <c r="AQ161" s="376"/>
      <c r="AR161" s="376"/>
      <c r="AS161" s="376"/>
      <c r="AT161" s="376"/>
      <c r="AU161" s="376"/>
      <c r="AV161" s="376"/>
      <c r="AW161" s="376"/>
      <c r="AX161" s="376"/>
      <c r="AY161" s="376"/>
      <c r="AZ161" s="376"/>
      <c r="BA161" s="376"/>
      <c r="BB161" s="376"/>
      <c r="BC161" s="376"/>
      <c r="BD161" s="376"/>
      <c r="BE161" s="376"/>
      <c r="BF161" s="376"/>
      <c r="BG161" s="376"/>
      <c r="BH161" s="376"/>
      <c r="BI161" s="376"/>
      <c r="BJ161" s="376"/>
      <c r="BK161" s="376"/>
      <c r="BL161" s="376"/>
      <c r="BM161" s="376"/>
      <c r="BN161" s="376"/>
      <c r="BO161" s="376"/>
      <c r="BP161" s="376"/>
      <c r="BQ161" s="376"/>
      <c r="BR161" s="376"/>
      <c r="BS161" s="376"/>
      <c r="BT161" s="376"/>
      <c r="BU161" s="376"/>
      <c r="BV161" s="376"/>
      <c r="BW161" s="376"/>
      <c r="BX161" s="376"/>
      <c r="BY161" s="376"/>
      <c r="BZ161" s="376"/>
      <c r="CA161" s="376"/>
      <c r="CB161" s="376"/>
      <c r="CC161" s="376"/>
      <c r="CD161" s="376"/>
      <c r="CE161" s="376"/>
      <c r="CF161" s="376"/>
      <c r="CG161" s="376"/>
      <c r="CH161" s="376"/>
      <c r="CI161" s="376"/>
      <c r="CJ161" s="376"/>
      <c r="CK161" s="376"/>
      <c r="CL161" s="376"/>
      <c r="CM161" s="376"/>
      <c r="CN161" s="376"/>
      <c r="CO161" s="376"/>
      <c r="CP161" s="376"/>
      <c r="CQ161" s="376"/>
      <c r="CR161" s="376"/>
      <c r="CS161" s="376"/>
      <c r="CT161" s="376"/>
      <c r="CU161" s="376"/>
      <c r="CV161" s="376"/>
      <c r="CW161" s="376"/>
      <c r="CX161" s="376"/>
      <c r="CY161" s="376"/>
      <c r="CZ161" s="376"/>
      <c r="DA161" s="376"/>
      <c r="DB161" s="376"/>
      <c r="DC161" s="376"/>
      <c r="DD161" s="376"/>
      <c r="DE161" s="376"/>
      <c r="DF161" s="376"/>
      <c r="DG161" s="376"/>
      <c r="DH161" s="376"/>
      <c r="DI161" s="376"/>
      <c r="DJ161" s="376"/>
      <c r="DK161" s="376"/>
      <c r="DL161" s="376"/>
      <c r="DM161" s="376"/>
      <c r="DN161" s="376"/>
      <c r="DO161" s="376"/>
      <c r="DP161" s="376"/>
      <c r="DQ161" s="376"/>
      <c r="DR161" s="376"/>
      <c r="DS161" s="376"/>
      <c r="DT161" s="376"/>
      <c r="DU161" s="376"/>
      <c r="DV161" s="376"/>
      <c r="DW161" s="376"/>
      <c r="DX161" s="376"/>
      <c r="DY161" s="376"/>
      <c r="DZ161" s="376"/>
      <c r="EA161" s="376"/>
      <c r="EB161" s="376"/>
      <c r="EC161" s="376"/>
      <c r="ED161" s="376"/>
      <c r="EE161" s="376"/>
      <c r="EF161" s="376"/>
      <c r="EG161" s="376"/>
      <c r="EH161" s="376"/>
      <c r="EI161" s="376"/>
      <c r="EJ161" s="376"/>
      <c r="EK161" s="376"/>
      <c r="EL161" s="376"/>
      <c r="EM161" s="376"/>
      <c r="EN161" s="376"/>
      <c r="EO161" s="376"/>
      <c r="EP161" s="376"/>
      <c r="EQ161" s="376"/>
      <c r="ER161" s="376"/>
      <c r="ES161" s="376"/>
    </row>
    <row r="162" spans="1:149" outlineLevel="1">
      <c r="A162" s="1522"/>
      <c r="B162" s="1540" t="s">
        <v>612</v>
      </c>
      <c r="D162" s="334"/>
      <c r="E162" s="376"/>
      <c r="F162" s="376"/>
      <c r="G162" s="376"/>
      <c r="H162" s="376"/>
      <c r="I162" s="376"/>
      <c r="J162" s="376"/>
      <c r="K162" s="376"/>
      <c r="L162" s="376"/>
      <c r="M162" s="376"/>
      <c r="N162" s="376"/>
      <c r="O162" s="376"/>
      <c r="P162" s="376"/>
      <c r="Q162" s="376"/>
      <c r="R162" s="376"/>
      <c r="S162" s="376"/>
      <c r="T162" s="376"/>
      <c r="U162" s="376"/>
      <c r="V162" s="376"/>
      <c r="W162" s="376"/>
      <c r="X162" s="376"/>
      <c r="Y162" s="376"/>
      <c r="Z162" s="376"/>
      <c r="AA162" s="376"/>
      <c r="AB162" s="376"/>
      <c r="AC162" s="376"/>
      <c r="AD162" s="376"/>
      <c r="AE162" s="376"/>
      <c r="AF162" s="376"/>
      <c r="AG162" s="376"/>
      <c r="AH162" s="376"/>
      <c r="AI162" s="376"/>
      <c r="AJ162" s="376"/>
      <c r="AK162" s="376"/>
      <c r="AL162" s="376"/>
      <c r="AM162" s="376"/>
      <c r="AN162" s="376"/>
      <c r="AO162" s="376"/>
      <c r="AP162" s="376"/>
      <c r="AQ162" s="376"/>
      <c r="AR162" s="376"/>
      <c r="AS162" s="376"/>
      <c r="AT162" s="376"/>
      <c r="AU162" s="376"/>
      <c r="AV162" s="376"/>
      <c r="AW162" s="376"/>
      <c r="AX162" s="376"/>
      <c r="AY162" s="376"/>
      <c r="AZ162" s="376"/>
      <c r="BA162" s="376"/>
      <c r="BB162" s="376"/>
      <c r="BC162" s="376"/>
      <c r="BD162" s="376"/>
      <c r="BE162" s="376"/>
      <c r="BF162" s="376"/>
      <c r="BG162" s="376"/>
      <c r="BH162" s="376"/>
      <c r="BI162" s="376"/>
      <c r="BJ162" s="376"/>
      <c r="BK162" s="376"/>
      <c r="BL162" s="376"/>
      <c r="BM162" s="376"/>
      <c r="BN162" s="376"/>
      <c r="BO162" s="376"/>
      <c r="BP162" s="376"/>
      <c r="BQ162" s="376"/>
      <c r="BR162" s="376"/>
      <c r="BS162" s="376"/>
      <c r="BT162" s="376"/>
      <c r="BU162" s="376"/>
      <c r="BV162" s="376"/>
      <c r="BW162" s="376"/>
      <c r="BX162" s="376"/>
      <c r="BY162" s="376"/>
      <c r="BZ162" s="376"/>
      <c r="CA162" s="376"/>
      <c r="CB162" s="376"/>
      <c r="CC162" s="376"/>
      <c r="CD162" s="376"/>
      <c r="CE162" s="376"/>
      <c r="CF162" s="376"/>
      <c r="CG162" s="376"/>
      <c r="CH162" s="376"/>
      <c r="CI162" s="376"/>
      <c r="CJ162" s="376"/>
      <c r="CK162" s="376"/>
      <c r="CL162" s="376"/>
      <c r="CM162" s="376"/>
      <c r="CN162" s="376"/>
      <c r="CO162" s="376"/>
      <c r="CP162" s="376"/>
      <c r="CQ162" s="376"/>
      <c r="CR162" s="376"/>
      <c r="CS162" s="376"/>
      <c r="CT162" s="376"/>
      <c r="CU162" s="376"/>
      <c r="CV162" s="376"/>
      <c r="CW162" s="376"/>
      <c r="CX162" s="376"/>
      <c r="CY162" s="376"/>
      <c r="CZ162" s="376"/>
      <c r="DA162" s="376"/>
      <c r="DB162" s="376"/>
      <c r="DC162" s="376"/>
      <c r="DD162" s="376"/>
      <c r="DE162" s="376"/>
      <c r="DF162" s="376"/>
      <c r="DG162" s="376"/>
      <c r="DH162" s="376"/>
      <c r="DI162" s="376"/>
      <c r="DJ162" s="376"/>
      <c r="DK162" s="376"/>
      <c r="DL162" s="376"/>
      <c r="DM162" s="376"/>
      <c r="DN162" s="376"/>
      <c r="DO162" s="376"/>
      <c r="DP162" s="376"/>
      <c r="DQ162" s="376"/>
      <c r="DR162" s="376"/>
      <c r="DS162" s="376"/>
      <c r="DT162" s="376"/>
      <c r="DU162" s="376"/>
      <c r="DV162" s="376"/>
      <c r="DW162" s="376"/>
      <c r="DX162" s="376"/>
      <c r="DY162" s="376"/>
      <c r="DZ162" s="376"/>
      <c r="EA162" s="376"/>
      <c r="EB162" s="376"/>
      <c r="EC162" s="376"/>
      <c r="ED162" s="376"/>
      <c r="EE162" s="376"/>
      <c r="EF162" s="376"/>
      <c r="EG162" s="376"/>
      <c r="EH162" s="376"/>
      <c r="EI162" s="376"/>
      <c r="EJ162" s="376"/>
      <c r="EK162" s="376"/>
      <c r="EL162" s="376"/>
      <c r="EM162" s="376"/>
      <c r="EN162" s="376"/>
      <c r="EO162" s="376"/>
      <c r="EP162" s="376"/>
      <c r="EQ162" s="376"/>
      <c r="ER162" s="376"/>
      <c r="ES162" s="376"/>
    </row>
    <row r="163" spans="1:149" outlineLevel="1">
      <c r="A163" s="1522"/>
      <c r="B163" s="325" t="s">
        <v>613</v>
      </c>
      <c r="D163" s="1529"/>
      <c r="E163" s="492">
        <f t="shared" ref="E163:AJ163" ca="1" si="206">IF($D$151=E$6,1,0)</f>
        <v>1</v>
      </c>
      <c r="F163" s="492">
        <f t="shared" ca="1" si="206"/>
        <v>0</v>
      </c>
      <c r="G163" s="492">
        <f t="shared" ca="1" si="206"/>
        <v>0</v>
      </c>
      <c r="H163" s="492">
        <f t="shared" ca="1" si="206"/>
        <v>0</v>
      </c>
      <c r="I163" s="492">
        <f t="shared" ca="1" si="206"/>
        <v>0</v>
      </c>
      <c r="J163" s="492">
        <f t="shared" ca="1" si="206"/>
        <v>0</v>
      </c>
      <c r="K163" s="492">
        <f t="shared" ca="1" si="206"/>
        <v>0</v>
      </c>
      <c r="L163" s="492">
        <f t="shared" ca="1" si="206"/>
        <v>0</v>
      </c>
      <c r="M163" s="492">
        <f t="shared" ca="1" si="206"/>
        <v>0</v>
      </c>
      <c r="N163" s="492">
        <f t="shared" ca="1" si="206"/>
        <v>0</v>
      </c>
      <c r="O163" s="492">
        <f t="shared" ca="1" si="206"/>
        <v>0</v>
      </c>
      <c r="P163" s="492">
        <f t="shared" ca="1" si="206"/>
        <v>0</v>
      </c>
      <c r="Q163" s="492">
        <f t="shared" ca="1" si="206"/>
        <v>0</v>
      </c>
      <c r="R163" s="492">
        <f t="shared" ca="1" si="206"/>
        <v>0</v>
      </c>
      <c r="S163" s="492">
        <f t="shared" ca="1" si="206"/>
        <v>0</v>
      </c>
      <c r="T163" s="492">
        <f t="shared" ca="1" si="206"/>
        <v>0</v>
      </c>
      <c r="U163" s="492">
        <f t="shared" ca="1" si="206"/>
        <v>0</v>
      </c>
      <c r="V163" s="492">
        <f t="shared" ca="1" si="206"/>
        <v>0</v>
      </c>
      <c r="W163" s="492">
        <f t="shared" ca="1" si="206"/>
        <v>0</v>
      </c>
      <c r="X163" s="492">
        <f t="shared" ca="1" si="206"/>
        <v>0</v>
      </c>
      <c r="Y163" s="492">
        <f t="shared" ca="1" si="206"/>
        <v>0</v>
      </c>
      <c r="Z163" s="492">
        <f t="shared" ca="1" si="206"/>
        <v>0</v>
      </c>
      <c r="AA163" s="492">
        <f t="shared" ca="1" si="206"/>
        <v>0</v>
      </c>
      <c r="AB163" s="492">
        <f t="shared" ca="1" si="206"/>
        <v>0</v>
      </c>
      <c r="AC163" s="492">
        <f t="shared" ca="1" si="206"/>
        <v>0</v>
      </c>
      <c r="AD163" s="492">
        <f t="shared" ca="1" si="206"/>
        <v>0</v>
      </c>
      <c r="AE163" s="492">
        <f t="shared" ca="1" si="206"/>
        <v>0</v>
      </c>
      <c r="AF163" s="492">
        <f t="shared" ca="1" si="206"/>
        <v>0</v>
      </c>
      <c r="AG163" s="492">
        <f t="shared" ca="1" si="206"/>
        <v>0</v>
      </c>
      <c r="AH163" s="492">
        <f t="shared" ca="1" si="206"/>
        <v>0</v>
      </c>
      <c r="AI163" s="492">
        <f t="shared" ca="1" si="206"/>
        <v>0</v>
      </c>
      <c r="AJ163" s="492">
        <f t="shared" ca="1" si="206"/>
        <v>0</v>
      </c>
      <c r="AK163" s="492">
        <f t="shared" ref="AK163:BP163" ca="1" si="207">IF($D$151=AK$6,1,0)</f>
        <v>0</v>
      </c>
      <c r="AL163" s="492">
        <f t="shared" ca="1" si="207"/>
        <v>0</v>
      </c>
      <c r="AM163" s="492">
        <f t="shared" ca="1" si="207"/>
        <v>0</v>
      </c>
      <c r="AN163" s="492">
        <f t="shared" ca="1" si="207"/>
        <v>0</v>
      </c>
      <c r="AO163" s="492">
        <f t="shared" ca="1" si="207"/>
        <v>0</v>
      </c>
      <c r="AP163" s="492">
        <f t="shared" ca="1" si="207"/>
        <v>0</v>
      </c>
      <c r="AQ163" s="492">
        <f t="shared" ca="1" si="207"/>
        <v>0</v>
      </c>
      <c r="AR163" s="492">
        <f t="shared" ca="1" si="207"/>
        <v>0</v>
      </c>
      <c r="AS163" s="492">
        <f t="shared" ca="1" si="207"/>
        <v>0</v>
      </c>
      <c r="AT163" s="492">
        <f t="shared" ca="1" si="207"/>
        <v>0</v>
      </c>
      <c r="AU163" s="492">
        <f t="shared" ca="1" si="207"/>
        <v>0</v>
      </c>
      <c r="AV163" s="492">
        <f t="shared" ca="1" si="207"/>
        <v>0</v>
      </c>
      <c r="AW163" s="492">
        <f t="shared" ca="1" si="207"/>
        <v>0</v>
      </c>
      <c r="AX163" s="492">
        <f t="shared" ca="1" si="207"/>
        <v>0</v>
      </c>
      <c r="AY163" s="492">
        <f t="shared" ca="1" si="207"/>
        <v>0</v>
      </c>
      <c r="AZ163" s="492">
        <f t="shared" ca="1" si="207"/>
        <v>0</v>
      </c>
      <c r="BA163" s="492">
        <f t="shared" ca="1" si="207"/>
        <v>0</v>
      </c>
      <c r="BB163" s="492">
        <f t="shared" ca="1" si="207"/>
        <v>0</v>
      </c>
      <c r="BC163" s="492">
        <f t="shared" ca="1" si="207"/>
        <v>0</v>
      </c>
      <c r="BD163" s="492">
        <f t="shared" ca="1" si="207"/>
        <v>0</v>
      </c>
      <c r="BE163" s="492">
        <f t="shared" ca="1" si="207"/>
        <v>0</v>
      </c>
      <c r="BF163" s="492">
        <f t="shared" ca="1" si="207"/>
        <v>0</v>
      </c>
      <c r="BG163" s="492">
        <f t="shared" ca="1" si="207"/>
        <v>0</v>
      </c>
      <c r="BH163" s="492">
        <f t="shared" ca="1" si="207"/>
        <v>0</v>
      </c>
      <c r="BI163" s="492">
        <f t="shared" ca="1" si="207"/>
        <v>0</v>
      </c>
      <c r="BJ163" s="492">
        <f t="shared" ca="1" si="207"/>
        <v>0</v>
      </c>
      <c r="BK163" s="492">
        <f t="shared" ca="1" si="207"/>
        <v>0</v>
      </c>
      <c r="BL163" s="492">
        <f t="shared" ca="1" si="207"/>
        <v>0</v>
      </c>
      <c r="BM163" s="492">
        <f t="shared" ca="1" si="207"/>
        <v>0</v>
      </c>
      <c r="BN163" s="492">
        <f t="shared" ca="1" si="207"/>
        <v>0</v>
      </c>
      <c r="BO163" s="492">
        <f t="shared" ca="1" si="207"/>
        <v>0</v>
      </c>
      <c r="BP163" s="492">
        <f t="shared" ca="1" si="207"/>
        <v>0</v>
      </c>
      <c r="BQ163" s="492">
        <f t="shared" ref="BQ163:CV163" ca="1" si="208">IF($D$151=BQ$6,1,0)</f>
        <v>0</v>
      </c>
      <c r="BR163" s="492">
        <f t="shared" ca="1" si="208"/>
        <v>0</v>
      </c>
      <c r="BS163" s="492">
        <f t="shared" ca="1" si="208"/>
        <v>0</v>
      </c>
      <c r="BT163" s="492">
        <f t="shared" ca="1" si="208"/>
        <v>0</v>
      </c>
      <c r="BU163" s="492">
        <f t="shared" ca="1" si="208"/>
        <v>0</v>
      </c>
      <c r="BV163" s="492">
        <f t="shared" ca="1" si="208"/>
        <v>0</v>
      </c>
      <c r="BW163" s="492">
        <f t="shared" ca="1" si="208"/>
        <v>0</v>
      </c>
      <c r="BX163" s="492">
        <f t="shared" ca="1" si="208"/>
        <v>0</v>
      </c>
      <c r="BY163" s="492">
        <f t="shared" ca="1" si="208"/>
        <v>0</v>
      </c>
      <c r="BZ163" s="492">
        <f t="shared" ca="1" si="208"/>
        <v>0</v>
      </c>
      <c r="CA163" s="492">
        <f t="shared" ca="1" si="208"/>
        <v>0</v>
      </c>
      <c r="CB163" s="492">
        <f t="shared" ca="1" si="208"/>
        <v>0</v>
      </c>
      <c r="CC163" s="492">
        <f t="shared" ca="1" si="208"/>
        <v>0</v>
      </c>
      <c r="CD163" s="492">
        <f t="shared" ca="1" si="208"/>
        <v>0</v>
      </c>
      <c r="CE163" s="492">
        <f t="shared" ca="1" si="208"/>
        <v>0</v>
      </c>
      <c r="CF163" s="492">
        <f t="shared" ca="1" si="208"/>
        <v>0</v>
      </c>
      <c r="CG163" s="492">
        <f t="shared" ca="1" si="208"/>
        <v>0</v>
      </c>
      <c r="CH163" s="492">
        <f t="shared" ca="1" si="208"/>
        <v>0</v>
      </c>
      <c r="CI163" s="492">
        <f t="shared" ca="1" si="208"/>
        <v>0</v>
      </c>
      <c r="CJ163" s="492">
        <f t="shared" ca="1" si="208"/>
        <v>0</v>
      </c>
      <c r="CK163" s="492">
        <f t="shared" ca="1" si="208"/>
        <v>0</v>
      </c>
      <c r="CL163" s="492">
        <f t="shared" ca="1" si="208"/>
        <v>0</v>
      </c>
      <c r="CM163" s="492">
        <f t="shared" ca="1" si="208"/>
        <v>0</v>
      </c>
      <c r="CN163" s="492">
        <f t="shared" ca="1" si="208"/>
        <v>0</v>
      </c>
      <c r="CO163" s="492">
        <f t="shared" ca="1" si="208"/>
        <v>0</v>
      </c>
      <c r="CP163" s="492">
        <f t="shared" ca="1" si="208"/>
        <v>0</v>
      </c>
      <c r="CQ163" s="492">
        <f t="shared" ca="1" si="208"/>
        <v>0</v>
      </c>
      <c r="CR163" s="492">
        <f t="shared" ca="1" si="208"/>
        <v>0</v>
      </c>
      <c r="CS163" s="492">
        <f t="shared" ca="1" si="208"/>
        <v>0</v>
      </c>
      <c r="CT163" s="492">
        <f t="shared" ca="1" si="208"/>
        <v>0</v>
      </c>
      <c r="CU163" s="492">
        <f t="shared" ca="1" si="208"/>
        <v>0</v>
      </c>
      <c r="CV163" s="492">
        <f t="shared" ca="1" si="208"/>
        <v>0</v>
      </c>
      <c r="CW163" s="492">
        <f t="shared" ref="CW163:EB163" ca="1" si="209">IF($D$151=CW$6,1,0)</f>
        <v>0</v>
      </c>
      <c r="CX163" s="492">
        <f t="shared" ca="1" si="209"/>
        <v>0</v>
      </c>
      <c r="CY163" s="492">
        <f t="shared" ca="1" si="209"/>
        <v>0</v>
      </c>
      <c r="CZ163" s="492">
        <f t="shared" ca="1" si="209"/>
        <v>0</v>
      </c>
      <c r="DA163" s="492">
        <f t="shared" ca="1" si="209"/>
        <v>0</v>
      </c>
      <c r="DB163" s="492">
        <f t="shared" ca="1" si="209"/>
        <v>0</v>
      </c>
      <c r="DC163" s="492">
        <f t="shared" ca="1" si="209"/>
        <v>0</v>
      </c>
      <c r="DD163" s="492">
        <f t="shared" ca="1" si="209"/>
        <v>0</v>
      </c>
      <c r="DE163" s="492">
        <f t="shared" ca="1" si="209"/>
        <v>0</v>
      </c>
      <c r="DF163" s="492">
        <f t="shared" ca="1" si="209"/>
        <v>0</v>
      </c>
      <c r="DG163" s="492">
        <f t="shared" ca="1" si="209"/>
        <v>0</v>
      </c>
      <c r="DH163" s="492">
        <f t="shared" ca="1" si="209"/>
        <v>0</v>
      </c>
      <c r="DI163" s="492">
        <f t="shared" ca="1" si="209"/>
        <v>0</v>
      </c>
      <c r="DJ163" s="492">
        <f t="shared" ca="1" si="209"/>
        <v>0</v>
      </c>
      <c r="DK163" s="492">
        <f t="shared" ca="1" si="209"/>
        <v>0</v>
      </c>
      <c r="DL163" s="492">
        <f t="shared" ca="1" si="209"/>
        <v>0</v>
      </c>
      <c r="DM163" s="492">
        <f t="shared" ca="1" si="209"/>
        <v>0</v>
      </c>
      <c r="DN163" s="492">
        <f t="shared" ca="1" si="209"/>
        <v>0</v>
      </c>
      <c r="DO163" s="492">
        <f t="shared" ca="1" si="209"/>
        <v>0</v>
      </c>
      <c r="DP163" s="492">
        <f t="shared" ca="1" si="209"/>
        <v>0</v>
      </c>
      <c r="DQ163" s="492">
        <f t="shared" ca="1" si="209"/>
        <v>0</v>
      </c>
      <c r="DR163" s="492">
        <f t="shared" ca="1" si="209"/>
        <v>0</v>
      </c>
      <c r="DS163" s="492">
        <f t="shared" ca="1" si="209"/>
        <v>0</v>
      </c>
      <c r="DT163" s="492">
        <f t="shared" ca="1" si="209"/>
        <v>0</v>
      </c>
      <c r="DU163" s="492">
        <f t="shared" ca="1" si="209"/>
        <v>0</v>
      </c>
      <c r="DV163" s="492">
        <f t="shared" ca="1" si="209"/>
        <v>0</v>
      </c>
      <c r="DW163" s="492">
        <f t="shared" ca="1" si="209"/>
        <v>0</v>
      </c>
      <c r="DX163" s="492">
        <f t="shared" ca="1" si="209"/>
        <v>0</v>
      </c>
      <c r="DY163" s="492">
        <f t="shared" ca="1" si="209"/>
        <v>0</v>
      </c>
      <c r="DZ163" s="492">
        <f t="shared" ca="1" si="209"/>
        <v>0</v>
      </c>
      <c r="EA163" s="492">
        <f t="shared" ca="1" si="209"/>
        <v>0</v>
      </c>
      <c r="EB163" s="492">
        <f t="shared" ca="1" si="209"/>
        <v>0</v>
      </c>
      <c r="EC163" s="492">
        <f t="shared" ref="EC163:ES163" ca="1" si="210">IF($D$151=EC$6,1,0)</f>
        <v>0</v>
      </c>
      <c r="ED163" s="492">
        <f t="shared" ca="1" si="210"/>
        <v>0</v>
      </c>
      <c r="EE163" s="492">
        <f t="shared" ca="1" si="210"/>
        <v>0</v>
      </c>
      <c r="EF163" s="492">
        <f t="shared" ca="1" si="210"/>
        <v>0</v>
      </c>
      <c r="EG163" s="492">
        <f t="shared" ca="1" si="210"/>
        <v>0</v>
      </c>
      <c r="EH163" s="492">
        <f t="shared" ca="1" si="210"/>
        <v>0</v>
      </c>
      <c r="EI163" s="492">
        <f t="shared" ca="1" si="210"/>
        <v>0</v>
      </c>
      <c r="EJ163" s="492">
        <f t="shared" ca="1" si="210"/>
        <v>0</v>
      </c>
      <c r="EK163" s="492">
        <f t="shared" ca="1" si="210"/>
        <v>0</v>
      </c>
      <c r="EL163" s="492">
        <f t="shared" ca="1" si="210"/>
        <v>0</v>
      </c>
      <c r="EM163" s="492">
        <f t="shared" ca="1" si="210"/>
        <v>0</v>
      </c>
      <c r="EN163" s="492">
        <f t="shared" ca="1" si="210"/>
        <v>0</v>
      </c>
      <c r="EO163" s="492">
        <f t="shared" ca="1" si="210"/>
        <v>0</v>
      </c>
      <c r="EP163" s="492">
        <f t="shared" ca="1" si="210"/>
        <v>0</v>
      </c>
      <c r="EQ163" s="492">
        <f t="shared" ca="1" si="210"/>
        <v>0</v>
      </c>
      <c r="ER163" s="492">
        <f t="shared" ca="1" si="210"/>
        <v>0</v>
      </c>
      <c r="ES163" s="492">
        <f t="shared" ca="1" si="210"/>
        <v>0</v>
      </c>
    </row>
    <row r="164" spans="1:149" outlineLevel="1">
      <c r="A164" s="1522"/>
      <c r="B164" s="325" t="s">
        <v>614</v>
      </c>
      <c r="D164" s="334"/>
      <c r="E164" s="1534">
        <f>IF(SUM($D163:D163)=1,1,0)</f>
        <v>0</v>
      </c>
      <c r="F164" s="492">
        <f ca="1">IF(SUM($D163:E163)=1,1,0)</f>
        <v>1</v>
      </c>
      <c r="G164" s="492">
        <f ca="1">IF(SUM($D163:F163)=1,1,0)</f>
        <v>1</v>
      </c>
      <c r="H164" s="492">
        <f ca="1">IF(SUM($D163:G163)=1,1,0)</f>
        <v>1</v>
      </c>
      <c r="I164" s="492">
        <f ca="1">IF(SUM($D163:H163)=1,1,0)</f>
        <v>1</v>
      </c>
      <c r="J164" s="492">
        <f ca="1">IF(SUM($D163:I163)=1,1,0)</f>
        <v>1</v>
      </c>
      <c r="K164" s="492">
        <f ca="1">IF(SUM($D163:J163)=1,1,0)</f>
        <v>1</v>
      </c>
      <c r="L164" s="492">
        <f ca="1">IF(SUM($D163:K163)=1,1,0)</f>
        <v>1</v>
      </c>
      <c r="M164" s="492">
        <f ca="1">IF(SUM($D163:L163)=1,1,0)</f>
        <v>1</v>
      </c>
      <c r="N164" s="492">
        <f ca="1">IF(SUM($D163:M163)=1,1,0)</f>
        <v>1</v>
      </c>
      <c r="O164" s="492">
        <f ca="1">IF(SUM($D163:N163)=1,1,0)</f>
        <v>1</v>
      </c>
      <c r="P164" s="492">
        <f ca="1">IF(SUM($D163:O163)=1,1,0)</f>
        <v>1</v>
      </c>
      <c r="Q164" s="492">
        <f ca="1">IF(SUM($D163:P163)=1,1,0)</f>
        <v>1</v>
      </c>
      <c r="R164" s="492">
        <f ca="1">IF(SUM($D163:Q163)=1,1,0)</f>
        <v>1</v>
      </c>
      <c r="S164" s="492">
        <f ca="1">IF(SUM($D163:R163)=1,1,0)</f>
        <v>1</v>
      </c>
      <c r="T164" s="492">
        <f ca="1">IF(SUM($D163:S163)=1,1,0)</f>
        <v>1</v>
      </c>
      <c r="U164" s="492">
        <f ca="1">IF(SUM($D163:T163)=1,1,0)</f>
        <v>1</v>
      </c>
      <c r="V164" s="492">
        <f ca="1">IF(SUM($D163:U163)=1,1,0)</f>
        <v>1</v>
      </c>
      <c r="W164" s="492">
        <f ca="1">IF(SUM($D163:V163)=1,1,0)</f>
        <v>1</v>
      </c>
      <c r="X164" s="492">
        <f ca="1">IF(SUM($D163:W163)=1,1,0)</f>
        <v>1</v>
      </c>
      <c r="Y164" s="492">
        <f ca="1">IF(SUM($D163:X163)=1,1,0)</f>
        <v>1</v>
      </c>
      <c r="Z164" s="492">
        <f ca="1">IF(SUM($D163:Y163)=1,1,0)</f>
        <v>1</v>
      </c>
      <c r="AA164" s="492">
        <f ca="1">IF(SUM($D163:Z163)=1,1,0)</f>
        <v>1</v>
      </c>
      <c r="AB164" s="492">
        <f ca="1">IF(SUM($D163:AA163)=1,1,0)</f>
        <v>1</v>
      </c>
      <c r="AC164" s="492">
        <f ca="1">IF(SUM($D163:AB163)=1,1,0)</f>
        <v>1</v>
      </c>
      <c r="AD164" s="492">
        <f ca="1">IF(SUM($D163:AC163)=1,1,0)</f>
        <v>1</v>
      </c>
      <c r="AE164" s="492">
        <f ca="1">IF(SUM($D163:AD163)=1,1,0)</f>
        <v>1</v>
      </c>
      <c r="AF164" s="492">
        <f ca="1">IF(SUM($D163:AE163)=1,1,0)</f>
        <v>1</v>
      </c>
      <c r="AG164" s="492">
        <f ca="1">IF(SUM($D163:AF163)=1,1,0)</f>
        <v>1</v>
      </c>
      <c r="AH164" s="492">
        <f ca="1">IF(SUM($D163:AG163)=1,1,0)</f>
        <v>1</v>
      </c>
      <c r="AI164" s="492">
        <f ca="1">IF(SUM($D163:AH163)=1,1,0)</f>
        <v>1</v>
      </c>
      <c r="AJ164" s="492">
        <f ca="1">IF(SUM($D163:AI163)=1,1,0)</f>
        <v>1</v>
      </c>
      <c r="AK164" s="492">
        <f ca="1">IF(SUM($D163:AJ163)=1,1,0)</f>
        <v>1</v>
      </c>
      <c r="AL164" s="492">
        <f ca="1">IF(SUM($D163:AK163)=1,1,0)</f>
        <v>1</v>
      </c>
      <c r="AM164" s="492">
        <f ca="1">IF(SUM($D163:AL163)=1,1,0)</f>
        <v>1</v>
      </c>
      <c r="AN164" s="492">
        <f ca="1">IF(SUM($D163:AM163)=1,1,0)</f>
        <v>1</v>
      </c>
      <c r="AO164" s="492">
        <f ca="1">IF(SUM($D163:AN163)=1,1,0)</f>
        <v>1</v>
      </c>
      <c r="AP164" s="492">
        <f ca="1">IF(SUM($D163:AO163)=1,1,0)</f>
        <v>1</v>
      </c>
      <c r="AQ164" s="492">
        <f ca="1">IF(SUM($D163:AP163)=1,1,0)</f>
        <v>1</v>
      </c>
      <c r="AR164" s="492">
        <f ca="1">IF(SUM($D163:AQ163)=1,1,0)</f>
        <v>1</v>
      </c>
      <c r="AS164" s="492">
        <f ca="1">IF(SUM($D163:AR163)=1,1,0)</f>
        <v>1</v>
      </c>
      <c r="AT164" s="492">
        <f ca="1">IF(SUM($D163:AS163)=1,1,0)</f>
        <v>1</v>
      </c>
      <c r="AU164" s="492">
        <f ca="1">IF(SUM($D163:AT163)=1,1,0)</f>
        <v>1</v>
      </c>
      <c r="AV164" s="492">
        <f ca="1">IF(SUM($D163:AU163)=1,1,0)</f>
        <v>1</v>
      </c>
      <c r="AW164" s="492">
        <f ca="1">IF(SUM($D163:AV163)=1,1,0)</f>
        <v>1</v>
      </c>
      <c r="AX164" s="492">
        <f ca="1">IF(SUM($D163:AW163)=1,1,0)</f>
        <v>1</v>
      </c>
      <c r="AY164" s="492">
        <f ca="1">IF(SUM($D163:AX163)=1,1,0)</f>
        <v>1</v>
      </c>
      <c r="AZ164" s="492">
        <f ca="1">IF(SUM($D163:AY163)=1,1,0)</f>
        <v>1</v>
      </c>
      <c r="BA164" s="492">
        <f ca="1">IF(SUM($D163:AZ163)=1,1,0)</f>
        <v>1</v>
      </c>
      <c r="BB164" s="492">
        <f ca="1">IF(SUM($D163:BA163)=1,1,0)</f>
        <v>1</v>
      </c>
      <c r="BC164" s="492">
        <f ca="1">IF(SUM($D163:BB163)=1,1,0)</f>
        <v>1</v>
      </c>
      <c r="BD164" s="492">
        <f ca="1">IF(SUM($D163:BC163)=1,1,0)</f>
        <v>1</v>
      </c>
      <c r="BE164" s="492">
        <f ca="1">IF(SUM($D163:BD163)=1,1,0)</f>
        <v>1</v>
      </c>
      <c r="BF164" s="492">
        <f ca="1">IF(SUM($D163:BE163)=1,1,0)</f>
        <v>1</v>
      </c>
      <c r="BG164" s="492">
        <f ca="1">IF(SUM($D163:BF163)=1,1,0)</f>
        <v>1</v>
      </c>
      <c r="BH164" s="492">
        <f ca="1">IF(SUM($D163:BG163)=1,1,0)</f>
        <v>1</v>
      </c>
      <c r="BI164" s="492">
        <f ca="1">IF(SUM($D163:BH163)=1,1,0)</f>
        <v>1</v>
      </c>
      <c r="BJ164" s="492">
        <f ca="1">IF(SUM($D163:BI163)=1,1,0)</f>
        <v>1</v>
      </c>
      <c r="BK164" s="492">
        <f ca="1">IF(SUM($D163:BJ163)=1,1,0)</f>
        <v>1</v>
      </c>
      <c r="BL164" s="492">
        <f ca="1">IF(SUM($D163:BK163)=1,1,0)</f>
        <v>1</v>
      </c>
      <c r="BM164" s="492">
        <f ca="1">IF(SUM($D163:BL163)=1,1,0)</f>
        <v>1</v>
      </c>
      <c r="BN164" s="492">
        <f ca="1">IF(SUM($D163:BM163)=1,1,0)</f>
        <v>1</v>
      </c>
      <c r="BO164" s="492">
        <f ca="1">IF(SUM($D163:BN163)=1,1,0)</f>
        <v>1</v>
      </c>
      <c r="BP164" s="492">
        <f ca="1">IF(SUM($D163:BO163)=1,1,0)</f>
        <v>1</v>
      </c>
      <c r="BQ164" s="492">
        <f ca="1">IF(SUM($D163:BP163)=1,1,0)</f>
        <v>1</v>
      </c>
      <c r="BR164" s="492">
        <f ca="1">IF(SUM($D163:BQ163)=1,1,0)</f>
        <v>1</v>
      </c>
      <c r="BS164" s="492">
        <f ca="1">IF(SUM($D163:BR163)=1,1,0)</f>
        <v>1</v>
      </c>
      <c r="BT164" s="492">
        <f ca="1">IF(SUM($D163:BS163)=1,1,0)</f>
        <v>1</v>
      </c>
      <c r="BU164" s="492">
        <f ca="1">IF(SUM($D163:BT163)=1,1,0)</f>
        <v>1</v>
      </c>
      <c r="BV164" s="492">
        <f ca="1">IF(SUM($D163:BU163)=1,1,0)</f>
        <v>1</v>
      </c>
      <c r="BW164" s="492">
        <f ca="1">IF(SUM($D163:BV163)=1,1,0)</f>
        <v>1</v>
      </c>
      <c r="BX164" s="492">
        <f ca="1">IF(SUM($D163:BW163)=1,1,0)</f>
        <v>1</v>
      </c>
      <c r="BY164" s="492">
        <f ca="1">IF(SUM($D163:BX163)=1,1,0)</f>
        <v>1</v>
      </c>
      <c r="BZ164" s="492">
        <f ca="1">IF(SUM($D163:BY163)=1,1,0)</f>
        <v>1</v>
      </c>
      <c r="CA164" s="492">
        <f ca="1">IF(SUM($D163:BZ163)=1,1,0)</f>
        <v>1</v>
      </c>
      <c r="CB164" s="492">
        <f ca="1">IF(SUM($D163:CA163)=1,1,0)</f>
        <v>1</v>
      </c>
      <c r="CC164" s="492">
        <f ca="1">IF(SUM($D163:CB163)=1,1,0)</f>
        <v>1</v>
      </c>
      <c r="CD164" s="492">
        <f ca="1">IF(SUM($D163:CC163)=1,1,0)</f>
        <v>1</v>
      </c>
      <c r="CE164" s="492">
        <f ca="1">IF(SUM($D163:CD163)=1,1,0)</f>
        <v>1</v>
      </c>
      <c r="CF164" s="492">
        <f ca="1">IF(SUM($D163:CE163)=1,1,0)</f>
        <v>1</v>
      </c>
      <c r="CG164" s="492">
        <f ca="1">IF(SUM($D163:CF163)=1,1,0)</f>
        <v>1</v>
      </c>
      <c r="CH164" s="492">
        <f ca="1">IF(SUM($D163:CG163)=1,1,0)</f>
        <v>1</v>
      </c>
      <c r="CI164" s="492">
        <f ca="1">IF(SUM($D163:CH163)=1,1,0)</f>
        <v>1</v>
      </c>
      <c r="CJ164" s="492">
        <f ca="1">IF(SUM($D163:CI163)=1,1,0)</f>
        <v>1</v>
      </c>
      <c r="CK164" s="492">
        <f ca="1">IF(SUM($D163:CJ163)=1,1,0)</f>
        <v>1</v>
      </c>
      <c r="CL164" s="492">
        <f ca="1">IF(SUM($D163:CK163)=1,1,0)</f>
        <v>1</v>
      </c>
      <c r="CM164" s="492">
        <f ca="1">IF(SUM($D163:CL163)=1,1,0)</f>
        <v>1</v>
      </c>
      <c r="CN164" s="492">
        <f ca="1">IF(SUM($D163:CM163)=1,1,0)</f>
        <v>1</v>
      </c>
      <c r="CO164" s="492">
        <f ca="1">IF(SUM($D163:CN163)=1,1,0)</f>
        <v>1</v>
      </c>
      <c r="CP164" s="492">
        <f ca="1">IF(SUM($D163:CO163)=1,1,0)</f>
        <v>1</v>
      </c>
      <c r="CQ164" s="492">
        <f ca="1">IF(SUM($D163:CP163)=1,1,0)</f>
        <v>1</v>
      </c>
      <c r="CR164" s="492">
        <f ca="1">IF(SUM($D163:CQ163)=1,1,0)</f>
        <v>1</v>
      </c>
      <c r="CS164" s="492">
        <f ca="1">IF(SUM($D163:CR163)=1,1,0)</f>
        <v>1</v>
      </c>
      <c r="CT164" s="492">
        <f ca="1">IF(SUM($D163:CS163)=1,1,0)</f>
        <v>1</v>
      </c>
      <c r="CU164" s="492">
        <f ca="1">IF(SUM($D163:CT163)=1,1,0)</f>
        <v>1</v>
      </c>
      <c r="CV164" s="492">
        <f ca="1">IF(SUM($D163:CU163)=1,1,0)</f>
        <v>1</v>
      </c>
      <c r="CW164" s="492">
        <f ca="1">IF(SUM($D163:CV163)=1,1,0)</f>
        <v>1</v>
      </c>
      <c r="CX164" s="492">
        <f ca="1">IF(SUM($D163:CW163)=1,1,0)</f>
        <v>1</v>
      </c>
      <c r="CY164" s="492">
        <f ca="1">IF(SUM($D163:CX163)=1,1,0)</f>
        <v>1</v>
      </c>
      <c r="CZ164" s="492">
        <f ca="1">IF(SUM($D163:CY163)=1,1,0)</f>
        <v>1</v>
      </c>
      <c r="DA164" s="492">
        <f ca="1">IF(SUM($D163:CZ163)=1,1,0)</f>
        <v>1</v>
      </c>
      <c r="DB164" s="492">
        <f ca="1">IF(SUM($D163:DA163)=1,1,0)</f>
        <v>1</v>
      </c>
      <c r="DC164" s="492">
        <f ca="1">IF(SUM($D163:DB163)=1,1,0)</f>
        <v>1</v>
      </c>
      <c r="DD164" s="492">
        <f ca="1">IF(SUM($D163:DC163)=1,1,0)</f>
        <v>1</v>
      </c>
      <c r="DE164" s="492">
        <f ca="1">IF(SUM($D163:DD163)=1,1,0)</f>
        <v>1</v>
      </c>
      <c r="DF164" s="492">
        <f ca="1">IF(SUM($D163:DE163)=1,1,0)</f>
        <v>1</v>
      </c>
      <c r="DG164" s="492">
        <f ca="1">IF(SUM($D163:DF163)=1,1,0)</f>
        <v>1</v>
      </c>
      <c r="DH164" s="492">
        <f ca="1">IF(SUM($D163:DG163)=1,1,0)</f>
        <v>1</v>
      </c>
      <c r="DI164" s="492">
        <f ca="1">IF(SUM($D163:DH163)=1,1,0)</f>
        <v>1</v>
      </c>
      <c r="DJ164" s="492">
        <f ca="1">IF(SUM($D163:DI163)=1,1,0)</f>
        <v>1</v>
      </c>
      <c r="DK164" s="492">
        <f ca="1">IF(SUM($D163:DJ163)=1,1,0)</f>
        <v>1</v>
      </c>
      <c r="DL164" s="492">
        <f ca="1">IF(SUM($D163:DK163)=1,1,0)</f>
        <v>1</v>
      </c>
      <c r="DM164" s="492">
        <f ca="1">IF(SUM($D163:DL163)=1,1,0)</f>
        <v>1</v>
      </c>
      <c r="DN164" s="492">
        <f ca="1">IF(SUM($D163:DM163)=1,1,0)</f>
        <v>1</v>
      </c>
      <c r="DO164" s="492">
        <f ca="1">IF(SUM($D163:DN163)=1,1,0)</f>
        <v>1</v>
      </c>
      <c r="DP164" s="492">
        <f ca="1">IF(SUM($D163:DO163)=1,1,0)</f>
        <v>1</v>
      </c>
      <c r="DQ164" s="492">
        <f ca="1">IF(SUM($D163:DP163)=1,1,0)</f>
        <v>1</v>
      </c>
      <c r="DR164" s="492">
        <f ca="1">IF(SUM($D163:DQ163)=1,1,0)</f>
        <v>1</v>
      </c>
      <c r="DS164" s="492">
        <f ca="1">IF(SUM($D163:DR163)=1,1,0)</f>
        <v>1</v>
      </c>
      <c r="DT164" s="492">
        <f ca="1">IF(SUM($D163:DS163)=1,1,0)</f>
        <v>1</v>
      </c>
      <c r="DU164" s="492">
        <f ca="1">IF(SUM($D163:DT163)=1,1,0)</f>
        <v>1</v>
      </c>
      <c r="DV164" s="492">
        <f ca="1">IF(SUM($D163:DU163)=1,1,0)</f>
        <v>1</v>
      </c>
      <c r="DW164" s="492">
        <f ca="1">IF(SUM($D163:DV163)=1,1,0)</f>
        <v>1</v>
      </c>
      <c r="DX164" s="492">
        <f ca="1">IF(SUM($D163:DW163)=1,1,0)</f>
        <v>1</v>
      </c>
      <c r="DY164" s="492">
        <f ca="1">IF(SUM($D163:DX163)=1,1,0)</f>
        <v>1</v>
      </c>
      <c r="DZ164" s="492">
        <f ca="1">IF(SUM($D163:DY163)=1,1,0)</f>
        <v>1</v>
      </c>
      <c r="EA164" s="492">
        <f ca="1">IF(SUM($D163:DZ163)=1,1,0)</f>
        <v>1</v>
      </c>
      <c r="EB164" s="492">
        <f ca="1">IF(SUM($D163:EA163)=1,1,0)</f>
        <v>1</v>
      </c>
      <c r="EC164" s="492">
        <f ca="1">IF(SUM($D163:EB163)=1,1,0)</f>
        <v>1</v>
      </c>
      <c r="ED164" s="492">
        <f ca="1">IF(SUM($D163:EC163)=1,1,0)</f>
        <v>1</v>
      </c>
      <c r="EE164" s="492">
        <f ca="1">IF(SUM($D163:ED163)=1,1,0)</f>
        <v>1</v>
      </c>
      <c r="EF164" s="492">
        <f ca="1">IF(SUM($D163:EE163)=1,1,0)</f>
        <v>1</v>
      </c>
      <c r="EG164" s="492">
        <f ca="1">IF(SUM($D163:EF163)=1,1,0)</f>
        <v>1</v>
      </c>
      <c r="EH164" s="492">
        <f ca="1">IF(SUM($D163:EG163)=1,1,0)</f>
        <v>1</v>
      </c>
      <c r="EI164" s="492">
        <f ca="1">IF(SUM($D163:EH163)=1,1,0)</f>
        <v>1</v>
      </c>
      <c r="EJ164" s="492">
        <f ca="1">IF(SUM($D163:EI163)=1,1,0)</f>
        <v>1</v>
      </c>
      <c r="EK164" s="492">
        <f ca="1">IF(SUM($D163:EJ163)=1,1,0)</f>
        <v>1</v>
      </c>
      <c r="EL164" s="492">
        <f ca="1">IF(SUM($D163:EK163)=1,1,0)</f>
        <v>1</v>
      </c>
      <c r="EM164" s="492">
        <f ca="1">IF(SUM($D163:EL163)=1,1,0)</f>
        <v>1</v>
      </c>
      <c r="EN164" s="492">
        <f ca="1">IF(SUM($D163:EM163)=1,1,0)</f>
        <v>1</v>
      </c>
      <c r="EO164" s="492">
        <f ca="1">IF(SUM($D163:EN163)=1,1,0)</f>
        <v>1</v>
      </c>
      <c r="EP164" s="492">
        <f ca="1">IF(SUM($D163:EO163)=1,1,0)</f>
        <v>1</v>
      </c>
      <c r="EQ164" s="492">
        <f ca="1">IF(SUM($D163:EP163)=1,1,0)</f>
        <v>1</v>
      </c>
      <c r="ER164" s="492">
        <f ca="1">IF(SUM($D163:EQ163)=1,1,0)</f>
        <v>1</v>
      </c>
      <c r="ES164" s="492">
        <f ca="1">IF(SUM($D163:ER163)=1,1,0)</f>
        <v>1</v>
      </c>
    </row>
    <row r="165" spans="1:149" outlineLevel="1">
      <c r="A165" s="1522"/>
      <c r="B165" s="325"/>
      <c r="D165" s="334"/>
      <c r="E165" s="1534"/>
      <c r="F165" s="492"/>
      <c r="G165" s="492"/>
      <c r="H165" s="492"/>
      <c r="I165" s="492"/>
      <c r="J165" s="492"/>
      <c r="K165" s="492"/>
      <c r="L165" s="492"/>
      <c r="M165" s="492"/>
      <c r="N165" s="492"/>
      <c r="O165" s="492"/>
      <c r="P165" s="492"/>
      <c r="Q165" s="492"/>
      <c r="R165" s="492"/>
      <c r="S165" s="492"/>
      <c r="T165" s="492"/>
      <c r="U165" s="492"/>
      <c r="V165" s="492"/>
      <c r="W165" s="492"/>
      <c r="X165" s="492"/>
      <c r="Y165" s="492"/>
      <c r="Z165" s="492"/>
      <c r="AA165" s="492"/>
      <c r="AB165" s="492"/>
      <c r="AC165" s="492"/>
      <c r="AD165" s="492"/>
      <c r="AE165" s="492"/>
      <c r="AF165" s="492"/>
      <c r="AG165" s="492"/>
      <c r="AH165" s="492"/>
      <c r="AI165" s="492"/>
      <c r="AJ165" s="492"/>
      <c r="AK165" s="492"/>
      <c r="AL165" s="492"/>
      <c r="AM165" s="492"/>
      <c r="AN165" s="492"/>
      <c r="AO165" s="492"/>
      <c r="AP165" s="492"/>
      <c r="AQ165" s="492"/>
      <c r="AR165" s="492"/>
      <c r="AS165" s="492"/>
      <c r="AT165" s="492"/>
      <c r="AU165" s="492"/>
      <c r="AV165" s="492"/>
      <c r="AW165" s="492"/>
      <c r="AX165" s="492"/>
      <c r="AY165" s="492"/>
      <c r="AZ165" s="492"/>
      <c r="BA165" s="492"/>
      <c r="BB165" s="492"/>
      <c r="BC165" s="492"/>
      <c r="BD165" s="492"/>
      <c r="BE165" s="492"/>
      <c r="BF165" s="492"/>
      <c r="BG165" s="492"/>
      <c r="BH165" s="492"/>
      <c r="BI165" s="492"/>
      <c r="BJ165" s="492"/>
      <c r="BK165" s="492"/>
      <c r="BL165" s="492"/>
      <c r="BM165" s="492"/>
      <c r="BN165" s="492"/>
      <c r="BO165" s="492"/>
      <c r="BP165" s="492"/>
      <c r="BQ165" s="492"/>
      <c r="BR165" s="492"/>
      <c r="BS165" s="492"/>
      <c r="BT165" s="492"/>
      <c r="BU165" s="492"/>
      <c r="BV165" s="492"/>
      <c r="BW165" s="492"/>
      <c r="BX165" s="492"/>
      <c r="BY165" s="492"/>
      <c r="BZ165" s="492"/>
      <c r="CA165" s="492"/>
      <c r="CB165" s="492"/>
      <c r="CC165" s="492"/>
      <c r="CD165" s="492"/>
      <c r="CE165" s="492"/>
      <c r="CF165" s="492"/>
      <c r="CG165" s="492"/>
      <c r="CH165" s="492"/>
      <c r="CI165" s="492"/>
      <c r="CJ165" s="492"/>
      <c r="CK165" s="492"/>
      <c r="CL165" s="492"/>
      <c r="CM165" s="492"/>
      <c r="CN165" s="492"/>
      <c r="CO165" s="492"/>
      <c r="CP165" s="492"/>
      <c r="CQ165" s="492"/>
      <c r="CR165" s="492"/>
      <c r="CS165" s="492"/>
      <c r="CT165" s="492"/>
      <c r="CU165" s="492"/>
      <c r="CV165" s="492"/>
      <c r="CW165" s="492"/>
      <c r="CX165" s="492"/>
      <c r="CY165" s="492"/>
      <c r="CZ165" s="492"/>
      <c r="DA165" s="492"/>
      <c r="DB165" s="492"/>
      <c r="DC165" s="492"/>
      <c r="DD165" s="492"/>
      <c r="DE165" s="492"/>
      <c r="DF165" s="492"/>
      <c r="DG165" s="492"/>
      <c r="DH165" s="492"/>
      <c r="DI165" s="492"/>
      <c r="DJ165" s="492"/>
      <c r="DK165" s="492"/>
      <c r="DL165" s="492"/>
      <c r="DM165" s="492"/>
      <c r="DN165" s="492"/>
      <c r="DO165" s="492"/>
      <c r="DP165" s="492"/>
      <c r="DQ165" s="492"/>
      <c r="DR165" s="492"/>
      <c r="DS165" s="492"/>
      <c r="DT165" s="492"/>
      <c r="DU165" s="492"/>
      <c r="DV165" s="492"/>
      <c r="DW165" s="492"/>
      <c r="DX165" s="492"/>
      <c r="DY165" s="492"/>
      <c r="DZ165" s="492"/>
      <c r="EA165" s="492"/>
      <c r="EB165" s="492"/>
      <c r="EC165" s="492"/>
      <c r="ED165" s="492"/>
      <c r="EE165" s="492"/>
      <c r="EF165" s="492"/>
      <c r="EG165" s="492"/>
      <c r="EH165" s="492"/>
      <c r="EI165" s="492"/>
      <c r="EJ165" s="492"/>
      <c r="EK165" s="492"/>
      <c r="EL165" s="492"/>
      <c r="EM165" s="492"/>
      <c r="EN165" s="492"/>
      <c r="EO165" s="492"/>
      <c r="EP165" s="492"/>
      <c r="EQ165" s="492"/>
      <c r="ER165" s="492"/>
      <c r="ES165" s="492"/>
    </row>
    <row r="166" spans="1:149" outlineLevel="1">
      <c r="A166" s="1522"/>
      <c r="B166" s="1541" t="s">
        <v>615</v>
      </c>
      <c r="E166" s="1534"/>
      <c r="F166" s="492"/>
      <c r="G166" s="492"/>
      <c r="H166" s="492"/>
      <c r="I166" s="492"/>
      <c r="J166" s="492"/>
      <c r="K166" s="492"/>
      <c r="L166" s="492"/>
      <c r="M166" s="492"/>
      <c r="N166" s="492"/>
      <c r="O166" s="492"/>
      <c r="P166" s="492"/>
      <c r="Q166" s="492"/>
      <c r="R166" s="492"/>
      <c r="S166" s="492"/>
      <c r="T166" s="492"/>
      <c r="U166" s="492"/>
      <c r="V166" s="492"/>
      <c r="W166" s="492"/>
      <c r="X166" s="492"/>
      <c r="Y166" s="492"/>
      <c r="Z166" s="492"/>
      <c r="AA166" s="492"/>
      <c r="AB166" s="492"/>
      <c r="AC166" s="492"/>
      <c r="AD166" s="492"/>
      <c r="AE166" s="492"/>
      <c r="AF166" s="492"/>
      <c r="AG166" s="492"/>
      <c r="AH166" s="492"/>
      <c r="AI166" s="492"/>
      <c r="AJ166" s="492"/>
      <c r="AK166" s="492"/>
      <c r="AL166" s="492"/>
      <c r="AM166" s="492"/>
      <c r="AN166" s="492"/>
      <c r="AO166" s="492"/>
      <c r="AP166" s="492"/>
      <c r="AQ166" s="492"/>
      <c r="AR166" s="492"/>
      <c r="AS166" s="492"/>
      <c r="AT166" s="492"/>
      <c r="AU166" s="492"/>
      <c r="AV166" s="492"/>
      <c r="AW166" s="492"/>
      <c r="AX166" s="492"/>
      <c r="AY166" s="492"/>
      <c r="AZ166" s="492"/>
      <c r="BA166" s="492"/>
      <c r="BB166" s="492"/>
      <c r="BC166" s="492"/>
      <c r="BD166" s="492"/>
      <c r="BE166" s="492"/>
      <c r="BF166" s="492"/>
      <c r="BG166" s="492"/>
      <c r="BH166" s="492"/>
      <c r="BI166" s="492"/>
      <c r="BJ166" s="492"/>
      <c r="BK166" s="492"/>
      <c r="BL166" s="492"/>
      <c r="BM166" s="492"/>
      <c r="BN166" s="492"/>
      <c r="BO166" s="492"/>
      <c r="BP166" s="492"/>
      <c r="BQ166" s="492"/>
      <c r="BR166" s="492"/>
      <c r="BS166" s="492"/>
      <c r="BT166" s="492"/>
      <c r="BU166" s="492"/>
      <c r="BV166" s="492"/>
      <c r="BW166" s="492"/>
      <c r="BX166" s="492"/>
      <c r="BY166" s="492"/>
      <c r="BZ166" s="492"/>
      <c r="CA166" s="492"/>
      <c r="CB166" s="492"/>
      <c r="CC166" s="492"/>
      <c r="CD166" s="492"/>
      <c r="CE166" s="492"/>
      <c r="CF166" s="492"/>
      <c r="CG166" s="492"/>
      <c r="CH166" s="492"/>
      <c r="CI166" s="492"/>
      <c r="CJ166" s="492"/>
      <c r="CK166" s="492"/>
      <c r="CL166" s="492"/>
      <c r="CM166" s="492"/>
      <c r="CN166" s="492"/>
      <c r="CO166" s="492"/>
      <c r="CP166" s="492"/>
      <c r="CQ166" s="492"/>
      <c r="CR166" s="492"/>
      <c r="CS166" s="492"/>
      <c r="CT166" s="492"/>
      <c r="CU166" s="492"/>
      <c r="CV166" s="492"/>
      <c r="CW166" s="492"/>
      <c r="CX166" s="492"/>
      <c r="CY166" s="492"/>
      <c r="CZ166" s="492"/>
      <c r="DA166" s="492"/>
      <c r="DB166" s="492"/>
      <c r="DC166" s="492"/>
      <c r="DD166" s="492"/>
      <c r="DE166" s="492"/>
      <c r="DF166" s="492"/>
      <c r="DG166" s="492"/>
      <c r="DH166" s="492"/>
      <c r="DI166" s="492"/>
      <c r="DJ166" s="492"/>
      <c r="DK166" s="492"/>
      <c r="DL166" s="492"/>
      <c r="DM166" s="492"/>
      <c r="DN166" s="492"/>
      <c r="DO166" s="492"/>
      <c r="DP166" s="492"/>
      <c r="DQ166" s="492"/>
      <c r="DR166" s="492"/>
      <c r="DS166" s="492"/>
      <c r="DT166" s="492"/>
      <c r="DU166" s="492"/>
      <c r="DV166" s="492"/>
      <c r="DW166" s="492"/>
      <c r="DX166" s="492"/>
      <c r="DY166" s="492"/>
      <c r="DZ166" s="492"/>
      <c r="EA166" s="492"/>
      <c r="EB166" s="492"/>
      <c r="EC166" s="492"/>
      <c r="ED166" s="492"/>
      <c r="EE166" s="492"/>
      <c r="EF166" s="492"/>
      <c r="EG166" s="492"/>
      <c r="EH166" s="492"/>
      <c r="EI166" s="492"/>
      <c r="EJ166" s="492"/>
      <c r="EK166" s="492"/>
      <c r="EL166" s="492"/>
      <c r="EM166" s="492"/>
      <c r="EN166" s="492"/>
      <c r="EO166" s="492"/>
      <c r="EP166" s="492"/>
      <c r="EQ166" s="492"/>
      <c r="ER166" s="492"/>
      <c r="ES166" s="492"/>
    </row>
    <row r="167" spans="1:149" outlineLevel="1">
      <c r="A167" s="1522"/>
      <c r="B167" s="325" t="s">
        <v>616</v>
      </c>
      <c r="C167" s="1535">
        <f ca="1">$D$45</f>
        <v>200</v>
      </c>
      <c r="E167" s="376">
        <f ca="1">$C167*E$163</f>
        <v>200</v>
      </c>
      <c r="F167" s="376">
        <f t="shared" ref="F167:U167" ca="1" si="211">$C167*F$163</f>
        <v>0</v>
      </c>
      <c r="G167" s="376">
        <f t="shared" ca="1" si="211"/>
        <v>0</v>
      </c>
      <c r="H167" s="376">
        <f t="shared" ca="1" si="211"/>
        <v>0</v>
      </c>
      <c r="I167" s="376">
        <f t="shared" ca="1" si="211"/>
        <v>0</v>
      </c>
      <c r="J167" s="376">
        <f t="shared" ca="1" si="211"/>
        <v>0</v>
      </c>
      <c r="K167" s="376">
        <f t="shared" ca="1" si="211"/>
        <v>0</v>
      </c>
      <c r="L167" s="376">
        <f t="shared" ca="1" si="211"/>
        <v>0</v>
      </c>
      <c r="M167" s="376">
        <f t="shared" ca="1" si="211"/>
        <v>0</v>
      </c>
      <c r="N167" s="376">
        <f t="shared" ca="1" si="211"/>
        <v>0</v>
      </c>
      <c r="O167" s="376">
        <f t="shared" ca="1" si="211"/>
        <v>0</v>
      </c>
      <c r="P167" s="376">
        <f t="shared" ca="1" si="211"/>
        <v>0</v>
      </c>
      <c r="Q167" s="376">
        <f t="shared" ca="1" si="211"/>
        <v>0</v>
      </c>
      <c r="R167" s="376">
        <f t="shared" ca="1" si="211"/>
        <v>0</v>
      </c>
      <c r="S167" s="376">
        <f t="shared" ca="1" si="211"/>
        <v>0</v>
      </c>
      <c r="T167" s="376">
        <f t="shared" ca="1" si="211"/>
        <v>0</v>
      </c>
      <c r="U167" s="376">
        <f t="shared" ca="1" si="211"/>
        <v>0</v>
      </c>
      <c r="V167" s="376">
        <f t="shared" ref="V167:AK167" ca="1" si="212">$C167*V$163</f>
        <v>0</v>
      </c>
      <c r="W167" s="376">
        <f t="shared" ca="1" si="212"/>
        <v>0</v>
      </c>
      <c r="X167" s="376">
        <f t="shared" ca="1" si="212"/>
        <v>0</v>
      </c>
      <c r="Y167" s="376">
        <f t="shared" ca="1" si="212"/>
        <v>0</v>
      </c>
      <c r="Z167" s="376">
        <f t="shared" ca="1" si="212"/>
        <v>0</v>
      </c>
      <c r="AA167" s="376">
        <f t="shared" ca="1" si="212"/>
        <v>0</v>
      </c>
      <c r="AB167" s="376">
        <f t="shared" ca="1" si="212"/>
        <v>0</v>
      </c>
      <c r="AC167" s="376">
        <f t="shared" ca="1" si="212"/>
        <v>0</v>
      </c>
      <c r="AD167" s="376">
        <f t="shared" ca="1" si="212"/>
        <v>0</v>
      </c>
      <c r="AE167" s="376">
        <f t="shared" ca="1" si="212"/>
        <v>0</v>
      </c>
      <c r="AF167" s="376">
        <f t="shared" ca="1" si="212"/>
        <v>0</v>
      </c>
      <c r="AG167" s="376">
        <f t="shared" ca="1" si="212"/>
        <v>0</v>
      </c>
      <c r="AH167" s="376">
        <f t="shared" ca="1" si="212"/>
        <v>0</v>
      </c>
      <c r="AI167" s="376">
        <f t="shared" ca="1" si="212"/>
        <v>0</v>
      </c>
      <c r="AJ167" s="376">
        <f t="shared" ca="1" si="212"/>
        <v>0</v>
      </c>
      <c r="AK167" s="376">
        <f t="shared" ca="1" si="212"/>
        <v>0</v>
      </c>
      <c r="AL167" s="376">
        <f t="shared" ref="AL167:BA167" ca="1" si="213">$C167*AL$163</f>
        <v>0</v>
      </c>
      <c r="AM167" s="376">
        <f t="shared" ca="1" si="213"/>
        <v>0</v>
      </c>
      <c r="AN167" s="376">
        <f t="shared" ca="1" si="213"/>
        <v>0</v>
      </c>
      <c r="AO167" s="376">
        <f t="shared" ca="1" si="213"/>
        <v>0</v>
      </c>
      <c r="AP167" s="376">
        <f t="shared" ca="1" si="213"/>
        <v>0</v>
      </c>
      <c r="AQ167" s="376">
        <f t="shared" ca="1" si="213"/>
        <v>0</v>
      </c>
      <c r="AR167" s="376">
        <f t="shared" ca="1" si="213"/>
        <v>0</v>
      </c>
      <c r="AS167" s="376">
        <f t="shared" ca="1" si="213"/>
        <v>0</v>
      </c>
      <c r="AT167" s="376">
        <f t="shared" ca="1" si="213"/>
        <v>0</v>
      </c>
      <c r="AU167" s="376">
        <f t="shared" ca="1" si="213"/>
        <v>0</v>
      </c>
      <c r="AV167" s="376">
        <f t="shared" ca="1" si="213"/>
        <v>0</v>
      </c>
      <c r="AW167" s="376">
        <f t="shared" ca="1" si="213"/>
        <v>0</v>
      </c>
      <c r="AX167" s="376">
        <f t="shared" ca="1" si="213"/>
        <v>0</v>
      </c>
      <c r="AY167" s="376">
        <f t="shared" ca="1" si="213"/>
        <v>0</v>
      </c>
      <c r="AZ167" s="376">
        <f t="shared" ca="1" si="213"/>
        <v>0</v>
      </c>
      <c r="BA167" s="376">
        <f t="shared" ca="1" si="213"/>
        <v>0</v>
      </c>
      <c r="BB167" s="376">
        <f t="shared" ref="BB167:BQ167" ca="1" si="214">$C167*BB$163</f>
        <v>0</v>
      </c>
      <c r="BC167" s="376">
        <f t="shared" ca="1" si="214"/>
        <v>0</v>
      </c>
      <c r="BD167" s="376">
        <f t="shared" ca="1" si="214"/>
        <v>0</v>
      </c>
      <c r="BE167" s="376">
        <f t="shared" ca="1" si="214"/>
        <v>0</v>
      </c>
      <c r="BF167" s="376">
        <f t="shared" ca="1" si="214"/>
        <v>0</v>
      </c>
      <c r="BG167" s="376">
        <f t="shared" ca="1" si="214"/>
        <v>0</v>
      </c>
      <c r="BH167" s="376">
        <f t="shared" ca="1" si="214"/>
        <v>0</v>
      </c>
      <c r="BI167" s="376">
        <f t="shared" ca="1" si="214"/>
        <v>0</v>
      </c>
      <c r="BJ167" s="376">
        <f t="shared" ca="1" si="214"/>
        <v>0</v>
      </c>
      <c r="BK167" s="376">
        <f t="shared" ca="1" si="214"/>
        <v>0</v>
      </c>
      <c r="BL167" s="376">
        <f t="shared" ca="1" si="214"/>
        <v>0</v>
      </c>
      <c r="BM167" s="376">
        <f t="shared" ca="1" si="214"/>
        <v>0</v>
      </c>
      <c r="BN167" s="376">
        <f t="shared" ca="1" si="214"/>
        <v>0</v>
      </c>
      <c r="BO167" s="376">
        <f t="shared" ca="1" si="214"/>
        <v>0</v>
      </c>
      <c r="BP167" s="376">
        <f t="shared" ca="1" si="214"/>
        <v>0</v>
      </c>
      <c r="BQ167" s="376">
        <f t="shared" ca="1" si="214"/>
        <v>0</v>
      </c>
      <c r="BR167" s="376">
        <f t="shared" ref="BR167:CG167" ca="1" si="215">$C167*BR$163</f>
        <v>0</v>
      </c>
      <c r="BS167" s="376">
        <f t="shared" ca="1" si="215"/>
        <v>0</v>
      </c>
      <c r="BT167" s="376">
        <f t="shared" ca="1" si="215"/>
        <v>0</v>
      </c>
      <c r="BU167" s="376">
        <f t="shared" ca="1" si="215"/>
        <v>0</v>
      </c>
      <c r="BV167" s="376">
        <f t="shared" ca="1" si="215"/>
        <v>0</v>
      </c>
      <c r="BW167" s="376">
        <f t="shared" ca="1" si="215"/>
        <v>0</v>
      </c>
      <c r="BX167" s="376">
        <f t="shared" ca="1" si="215"/>
        <v>0</v>
      </c>
      <c r="BY167" s="376">
        <f t="shared" ca="1" si="215"/>
        <v>0</v>
      </c>
      <c r="BZ167" s="376">
        <f t="shared" ca="1" si="215"/>
        <v>0</v>
      </c>
      <c r="CA167" s="376">
        <f t="shared" ca="1" si="215"/>
        <v>0</v>
      </c>
      <c r="CB167" s="376">
        <f t="shared" ca="1" si="215"/>
        <v>0</v>
      </c>
      <c r="CC167" s="376">
        <f t="shared" ca="1" si="215"/>
        <v>0</v>
      </c>
      <c r="CD167" s="376">
        <f t="shared" ca="1" si="215"/>
        <v>0</v>
      </c>
      <c r="CE167" s="376">
        <f t="shared" ca="1" si="215"/>
        <v>0</v>
      </c>
      <c r="CF167" s="376">
        <f t="shared" ca="1" si="215"/>
        <v>0</v>
      </c>
      <c r="CG167" s="376">
        <f t="shared" ca="1" si="215"/>
        <v>0</v>
      </c>
      <c r="CH167" s="376">
        <f t="shared" ref="CH167:CW167" ca="1" si="216">$C167*CH$163</f>
        <v>0</v>
      </c>
      <c r="CI167" s="376">
        <f t="shared" ca="1" si="216"/>
        <v>0</v>
      </c>
      <c r="CJ167" s="376">
        <f t="shared" ca="1" si="216"/>
        <v>0</v>
      </c>
      <c r="CK167" s="376">
        <f t="shared" ca="1" si="216"/>
        <v>0</v>
      </c>
      <c r="CL167" s="376">
        <f t="shared" ca="1" si="216"/>
        <v>0</v>
      </c>
      <c r="CM167" s="376">
        <f t="shared" ca="1" si="216"/>
        <v>0</v>
      </c>
      <c r="CN167" s="376">
        <f t="shared" ca="1" si="216"/>
        <v>0</v>
      </c>
      <c r="CO167" s="376">
        <f t="shared" ca="1" si="216"/>
        <v>0</v>
      </c>
      <c r="CP167" s="376">
        <f t="shared" ca="1" si="216"/>
        <v>0</v>
      </c>
      <c r="CQ167" s="376">
        <f t="shared" ca="1" si="216"/>
        <v>0</v>
      </c>
      <c r="CR167" s="376">
        <f t="shared" ca="1" si="216"/>
        <v>0</v>
      </c>
      <c r="CS167" s="376">
        <f t="shared" ca="1" si="216"/>
        <v>0</v>
      </c>
      <c r="CT167" s="376">
        <f t="shared" ca="1" si="216"/>
        <v>0</v>
      </c>
      <c r="CU167" s="376">
        <f t="shared" ca="1" si="216"/>
        <v>0</v>
      </c>
      <c r="CV167" s="376">
        <f t="shared" ca="1" si="216"/>
        <v>0</v>
      </c>
      <c r="CW167" s="376">
        <f t="shared" ca="1" si="216"/>
        <v>0</v>
      </c>
      <c r="CX167" s="376">
        <f t="shared" ref="CX167:DM167" ca="1" si="217">$C167*CX$163</f>
        <v>0</v>
      </c>
      <c r="CY167" s="376">
        <f t="shared" ca="1" si="217"/>
        <v>0</v>
      </c>
      <c r="CZ167" s="376">
        <f t="shared" ca="1" si="217"/>
        <v>0</v>
      </c>
      <c r="DA167" s="376">
        <f t="shared" ca="1" si="217"/>
        <v>0</v>
      </c>
      <c r="DB167" s="376">
        <f t="shared" ca="1" si="217"/>
        <v>0</v>
      </c>
      <c r="DC167" s="376">
        <f t="shared" ca="1" si="217"/>
        <v>0</v>
      </c>
      <c r="DD167" s="376">
        <f t="shared" ca="1" si="217"/>
        <v>0</v>
      </c>
      <c r="DE167" s="376">
        <f t="shared" ca="1" si="217"/>
        <v>0</v>
      </c>
      <c r="DF167" s="376">
        <f t="shared" ca="1" si="217"/>
        <v>0</v>
      </c>
      <c r="DG167" s="376">
        <f t="shared" ca="1" si="217"/>
        <v>0</v>
      </c>
      <c r="DH167" s="376">
        <f t="shared" ca="1" si="217"/>
        <v>0</v>
      </c>
      <c r="DI167" s="376">
        <f t="shared" ca="1" si="217"/>
        <v>0</v>
      </c>
      <c r="DJ167" s="376">
        <f t="shared" ca="1" si="217"/>
        <v>0</v>
      </c>
      <c r="DK167" s="376">
        <f t="shared" ca="1" si="217"/>
        <v>0</v>
      </c>
      <c r="DL167" s="376">
        <f t="shared" ca="1" si="217"/>
        <v>0</v>
      </c>
      <c r="DM167" s="376">
        <f t="shared" ca="1" si="217"/>
        <v>0</v>
      </c>
      <c r="DN167" s="376">
        <f t="shared" ref="DN167:EC167" ca="1" si="218">$C167*DN$163</f>
        <v>0</v>
      </c>
      <c r="DO167" s="376">
        <f t="shared" ca="1" si="218"/>
        <v>0</v>
      </c>
      <c r="DP167" s="376">
        <f t="shared" ca="1" si="218"/>
        <v>0</v>
      </c>
      <c r="DQ167" s="376">
        <f t="shared" ca="1" si="218"/>
        <v>0</v>
      </c>
      <c r="DR167" s="376">
        <f t="shared" ca="1" si="218"/>
        <v>0</v>
      </c>
      <c r="DS167" s="376">
        <f t="shared" ca="1" si="218"/>
        <v>0</v>
      </c>
      <c r="DT167" s="376">
        <f t="shared" ca="1" si="218"/>
        <v>0</v>
      </c>
      <c r="DU167" s="376">
        <f t="shared" ca="1" si="218"/>
        <v>0</v>
      </c>
      <c r="DV167" s="376">
        <f t="shared" ca="1" si="218"/>
        <v>0</v>
      </c>
      <c r="DW167" s="376">
        <f t="shared" ca="1" si="218"/>
        <v>0</v>
      </c>
      <c r="DX167" s="376">
        <f t="shared" ca="1" si="218"/>
        <v>0</v>
      </c>
      <c r="DY167" s="376">
        <f t="shared" ca="1" si="218"/>
        <v>0</v>
      </c>
      <c r="DZ167" s="376">
        <f t="shared" ca="1" si="218"/>
        <v>0</v>
      </c>
      <c r="EA167" s="376">
        <f t="shared" ca="1" si="218"/>
        <v>0</v>
      </c>
      <c r="EB167" s="376">
        <f t="shared" ca="1" si="218"/>
        <v>0</v>
      </c>
      <c r="EC167" s="376">
        <f t="shared" ca="1" si="218"/>
        <v>0</v>
      </c>
      <c r="ED167" s="376">
        <f t="shared" ref="ED167:ES167" ca="1" si="219">$C167*ED$163</f>
        <v>0</v>
      </c>
      <c r="EE167" s="376">
        <f t="shared" ca="1" si="219"/>
        <v>0</v>
      </c>
      <c r="EF167" s="376">
        <f t="shared" ca="1" si="219"/>
        <v>0</v>
      </c>
      <c r="EG167" s="376">
        <f t="shared" ca="1" si="219"/>
        <v>0</v>
      </c>
      <c r="EH167" s="376">
        <f t="shared" ca="1" si="219"/>
        <v>0</v>
      </c>
      <c r="EI167" s="376">
        <f t="shared" ca="1" si="219"/>
        <v>0</v>
      </c>
      <c r="EJ167" s="376">
        <f t="shared" ca="1" si="219"/>
        <v>0</v>
      </c>
      <c r="EK167" s="376">
        <f t="shared" ca="1" si="219"/>
        <v>0</v>
      </c>
      <c r="EL167" s="376">
        <f t="shared" ca="1" si="219"/>
        <v>0</v>
      </c>
      <c r="EM167" s="376">
        <f t="shared" ca="1" si="219"/>
        <v>0</v>
      </c>
      <c r="EN167" s="376">
        <f t="shared" ca="1" si="219"/>
        <v>0</v>
      </c>
      <c r="EO167" s="376">
        <f t="shared" ca="1" si="219"/>
        <v>0</v>
      </c>
      <c r="EP167" s="376">
        <f t="shared" ca="1" si="219"/>
        <v>0</v>
      </c>
      <c r="EQ167" s="376">
        <f t="shared" ca="1" si="219"/>
        <v>0</v>
      </c>
      <c r="ER167" s="376">
        <f t="shared" ca="1" si="219"/>
        <v>0</v>
      </c>
      <c r="ES167" s="376">
        <f t="shared" ca="1" si="219"/>
        <v>0</v>
      </c>
    </row>
    <row r="168" spans="1:149" outlineLevel="1">
      <c r="A168" s="1522"/>
      <c r="B168" s="325"/>
      <c r="D168" s="334"/>
      <c r="E168" s="376"/>
      <c r="F168" s="376"/>
      <c r="G168" s="376"/>
      <c r="H168" s="376"/>
      <c r="I168" s="376"/>
      <c r="J168" s="376"/>
      <c r="K168" s="376"/>
      <c r="L168" s="376"/>
      <c r="M168" s="376"/>
      <c r="N168" s="376"/>
      <c r="O168" s="376"/>
      <c r="P168" s="376"/>
      <c r="Q168" s="376"/>
      <c r="R168" s="376"/>
      <c r="S168" s="376"/>
      <c r="T168" s="376"/>
      <c r="U168" s="376"/>
      <c r="V168" s="376"/>
      <c r="W168" s="376"/>
      <c r="X168" s="376"/>
      <c r="Y168" s="376"/>
      <c r="Z168" s="376"/>
      <c r="AA168" s="376"/>
      <c r="AB168" s="376"/>
      <c r="AC168" s="376"/>
      <c r="AD168" s="376"/>
      <c r="AE168" s="376"/>
      <c r="AF168" s="376"/>
      <c r="AG168" s="376"/>
      <c r="AH168" s="376"/>
      <c r="AI168" s="376"/>
      <c r="AJ168" s="376"/>
      <c r="AK168" s="376"/>
      <c r="AL168" s="376"/>
      <c r="AM168" s="376"/>
      <c r="AN168" s="376"/>
      <c r="AO168" s="376"/>
      <c r="AP168" s="376"/>
      <c r="AQ168" s="376"/>
      <c r="AR168" s="376"/>
      <c r="AS168" s="376"/>
      <c r="AT168" s="376"/>
      <c r="AU168" s="376"/>
      <c r="AV168" s="376"/>
      <c r="AW168" s="376"/>
      <c r="AX168" s="376"/>
      <c r="AY168" s="376"/>
      <c r="AZ168" s="376"/>
      <c r="BA168" s="376"/>
      <c r="BB168" s="376"/>
      <c r="BC168" s="376"/>
      <c r="BD168" s="376"/>
      <c r="BE168" s="376"/>
      <c r="BF168" s="376"/>
      <c r="BG168" s="376"/>
      <c r="BH168" s="376"/>
      <c r="BI168" s="376"/>
      <c r="BJ168" s="376"/>
      <c r="BK168" s="376"/>
      <c r="BL168" s="376"/>
      <c r="BM168" s="376"/>
      <c r="BN168" s="376"/>
      <c r="BO168" s="376"/>
      <c r="BP168" s="376"/>
      <c r="BQ168" s="376"/>
      <c r="BR168" s="376"/>
      <c r="BS168" s="376"/>
      <c r="BT168" s="376"/>
      <c r="BU168" s="376"/>
      <c r="BV168" s="376"/>
      <c r="BW168" s="376"/>
      <c r="BX168" s="376"/>
      <c r="BY168" s="376"/>
      <c r="BZ168" s="376"/>
      <c r="CA168" s="376"/>
      <c r="CB168" s="376"/>
      <c r="CC168" s="376"/>
      <c r="CD168" s="376"/>
      <c r="CE168" s="376"/>
      <c r="CF168" s="376"/>
      <c r="CG168" s="376"/>
      <c r="CH168" s="376"/>
      <c r="CI168" s="376"/>
      <c r="CJ168" s="376"/>
      <c r="CK168" s="376"/>
      <c r="CL168" s="376"/>
      <c r="CM168" s="376"/>
      <c r="CN168" s="376"/>
      <c r="CO168" s="376"/>
      <c r="CP168" s="376"/>
      <c r="CQ168" s="376"/>
      <c r="CR168" s="376"/>
      <c r="CS168" s="376"/>
      <c r="CT168" s="376"/>
      <c r="CU168" s="376"/>
      <c r="CV168" s="376"/>
      <c r="CW168" s="376"/>
      <c r="CX168" s="376"/>
      <c r="CY168" s="376"/>
      <c r="CZ168" s="376"/>
      <c r="DA168" s="376"/>
      <c r="DB168" s="376"/>
      <c r="DC168" s="376"/>
      <c r="DD168" s="376"/>
      <c r="DE168" s="376"/>
      <c r="DF168" s="376"/>
      <c r="DG168" s="376"/>
      <c r="DH168" s="376"/>
      <c r="DI168" s="376"/>
      <c r="DJ168" s="376"/>
      <c r="DK168" s="376"/>
      <c r="DL168" s="376"/>
      <c r="DM168" s="376"/>
      <c r="DN168" s="376"/>
      <c r="DO168" s="376"/>
      <c r="DP168" s="376"/>
      <c r="DQ168" s="376"/>
      <c r="DR168" s="376"/>
      <c r="DS168" s="376"/>
      <c r="DT168" s="376"/>
      <c r="DU168" s="376"/>
      <c r="DV168" s="376"/>
      <c r="DW168" s="376"/>
      <c r="DX168" s="376"/>
      <c r="DY168" s="376"/>
      <c r="DZ168" s="376"/>
      <c r="EA168" s="376"/>
      <c r="EB168" s="376"/>
      <c r="EC168" s="376"/>
      <c r="ED168" s="376"/>
      <c r="EE168" s="376"/>
      <c r="EF168" s="376"/>
      <c r="EG168" s="376"/>
      <c r="EH168" s="376"/>
      <c r="EI168" s="376"/>
      <c r="EJ168" s="376"/>
      <c r="EK168" s="376"/>
      <c r="EL168" s="376"/>
      <c r="EM168" s="376"/>
      <c r="EN168" s="376"/>
      <c r="EO168" s="376"/>
      <c r="EP168" s="376"/>
      <c r="EQ168" s="376"/>
      <c r="ER168" s="376"/>
      <c r="ES168" s="376"/>
    </row>
    <row r="169" spans="1:149" outlineLevel="1">
      <c r="A169" s="1522"/>
      <c r="B169" s="1540" t="s">
        <v>617</v>
      </c>
      <c r="D169" s="334"/>
      <c r="E169" s="376"/>
      <c r="F169" s="376"/>
      <c r="G169" s="376"/>
      <c r="H169" s="376"/>
      <c r="I169" s="376"/>
      <c r="J169" s="376"/>
      <c r="K169" s="376"/>
      <c r="L169" s="376"/>
      <c r="M169" s="376"/>
      <c r="N169" s="376"/>
      <c r="O169" s="376"/>
      <c r="P169" s="376"/>
      <c r="Q169" s="376"/>
      <c r="R169" s="376"/>
      <c r="S169" s="376"/>
      <c r="T169" s="376"/>
      <c r="U169" s="376"/>
      <c r="V169" s="376"/>
      <c r="W169" s="376"/>
      <c r="X169" s="376"/>
      <c r="Y169" s="376"/>
      <c r="Z169" s="376"/>
      <c r="AA169" s="376"/>
      <c r="AB169" s="376"/>
      <c r="AC169" s="376"/>
      <c r="AD169" s="376"/>
      <c r="AE169" s="376"/>
      <c r="AF169" s="376"/>
      <c r="AG169" s="376"/>
      <c r="AH169" s="376"/>
      <c r="AI169" s="376"/>
      <c r="AJ169" s="376"/>
      <c r="AK169" s="376"/>
      <c r="AL169" s="376"/>
      <c r="AM169" s="376"/>
      <c r="AN169" s="376"/>
      <c r="AO169" s="376"/>
      <c r="AP169" s="376"/>
      <c r="AQ169" s="376"/>
      <c r="AR169" s="376"/>
      <c r="AS169" s="376"/>
      <c r="AT169" s="376"/>
      <c r="AU169" s="376"/>
      <c r="AV169" s="376"/>
      <c r="AW169" s="376"/>
      <c r="AX169" s="376"/>
      <c r="AY169" s="376"/>
      <c r="AZ169" s="376"/>
      <c r="BA169" s="376"/>
      <c r="BB169" s="376"/>
      <c r="BC169" s="376"/>
      <c r="BD169" s="376"/>
      <c r="BE169" s="376"/>
      <c r="BF169" s="376"/>
      <c r="BG169" s="376"/>
      <c r="BH169" s="376"/>
      <c r="BI169" s="376"/>
      <c r="BJ169" s="376"/>
      <c r="BK169" s="376"/>
      <c r="BL169" s="376"/>
      <c r="BM169" s="376"/>
      <c r="BN169" s="376"/>
      <c r="BO169" s="376"/>
      <c r="BP169" s="376"/>
      <c r="BQ169" s="376"/>
      <c r="BR169" s="376"/>
      <c r="BS169" s="376"/>
      <c r="BT169" s="376"/>
      <c r="BU169" s="376"/>
      <c r="BV169" s="376"/>
      <c r="BW169" s="376"/>
      <c r="BX169" s="376"/>
      <c r="BY169" s="376"/>
      <c r="BZ169" s="376"/>
      <c r="CA169" s="376"/>
      <c r="CB169" s="376"/>
      <c r="CC169" s="376"/>
      <c r="CD169" s="376"/>
      <c r="CE169" s="376"/>
      <c r="CF169" s="376"/>
      <c r="CG169" s="376"/>
      <c r="CH169" s="376"/>
      <c r="CI169" s="376"/>
      <c r="CJ169" s="376"/>
      <c r="CK169" s="376"/>
      <c r="CL169" s="376"/>
      <c r="CM169" s="376"/>
      <c r="CN169" s="376"/>
      <c r="CO169" s="376"/>
      <c r="CP169" s="376"/>
      <c r="CQ169" s="376"/>
      <c r="CR169" s="376"/>
      <c r="CS169" s="376"/>
      <c r="CT169" s="376"/>
      <c r="CU169" s="376"/>
      <c r="CV169" s="376"/>
      <c r="CW169" s="376"/>
      <c r="CX169" s="376"/>
      <c r="CY169" s="376"/>
      <c r="CZ169" s="376"/>
      <c r="DA169" s="376"/>
      <c r="DB169" s="376"/>
      <c r="DC169" s="376"/>
      <c r="DD169" s="376"/>
      <c r="DE169" s="376"/>
      <c r="DF169" s="376"/>
      <c r="DG169" s="376"/>
      <c r="DH169" s="376"/>
      <c r="DI169" s="376"/>
      <c r="DJ169" s="376"/>
      <c r="DK169" s="376"/>
      <c r="DL169" s="376"/>
      <c r="DM169" s="376"/>
      <c r="DN169" s="376"/>
      <c r="DO169" s="376"/>
      <c r="DP169" s="376"/>
      <c r="DQ169" s="376"/>
      <c r="DR169" s="376"/>
      <c r="DS169" s="376"/>
      <c r="DT169" s="376"/>
      <c r="DU169" s="376"/>
      <c r="DV169" s="376"/>
      <c r="DW169" s="376"/>
      <c r="DX169" s="376"/>
      <c r="DY169" s="376"/>
      <c r="DZ169" s="376"/>
      <c r="EA169" s="376"/>
      <c r="EB169" s="376"/>
      <c r="EC169" s="376"/>
      <c r="ED169" s="376"/>
      <c r="EE169" s="376"/>
      <c r="EF169" s="376"/>
      <c r="EG169" s="376"/>
      <c r="EH169" s="376"/>
      <c r="EI169" s="376"/>
      <c r="EJ169" s="376"/>
      <c r="EK169" s="376"/>
      <c r="EL169" s="376"/>
      <c r="EM169" s="376"/>
      <c r="EN169" s="376"/>
      <c r="EO169" s="376"/>
      <c r="EP169" s="376"/>
      <c r="EQ169" s="376"/>
      <c r="ER169" s="376"/>
      <c r="ES169" s="376"/>
    </row>
    <row r="170" spans="1:149" outlineLevel="1">
      <c r="A170" s="1522"/>
      <c r="B170" s="325" t="s">
        <v>618</v>
      </c>
      <c r="C170" s="334" t="s">
        <v>272</v>
      </c>
      <c r="E170" s="373" cm="1">
        <f t="array" aca="1" ref="E170" ca="1">IF(E$158=$C170,INDEX(IP_Assumptions!$C$191:$C$202,MIN(CF_Tenant!E$7,12)),0)*E$157</f>
        <v>0</v>
      </c>
      <c r="F170" s="373" cm="1">
        <f t="array" aca="1" ref="F170" ca="1">IF(F$158=$C170,INDEX(IP_Assumptions!$C$191:$C$202,MIN(CF_Tenant!F$7,12)),0)*F$157</f>
        <v>0</v>
      </c>
      <c r="G170" s="373" cm="1">
        <f t="array" aca="1" ref="G170" ca="1">IF(G$158=$C170,INDEX(IP_Assumptions!$C$191:$C$202,MIN(CF_Tenant!G$7,12)),0)*G$157</f>
        <v>0</v>
      </c>
      <c r="H170" s="373" cm="1">
        <f t="array" aca="1" ref="H170" ca="1">IF(H$158=$C170,INDEX(IP_Assumptions!$C$191:$C$202,MIN(CF_Tenant!H$7,12)),0)*H$157</f>
        <v>0</v>
      </c>
      <c r="I170" s="373" cm="1">
        <f t="array" aca="1" ref="I170" ca="1">IF(I$158=$C170,INDEX(IP_Assumptions!$C$191:$C$202,MIN(CF_Tenant!I$7,12)),0)*I$157</f>
        <v>0</v>
      </c>
      <c r="J170" s="373" cm="1">
        <f t="array" aca="1" ref="J170" ca="1">IF(J$158=$C170,INDEX(IP_Assumptions!$C$191:$C$202,MIN(CF_Tenant!J$7,12)),0)*J$157</f>
        <v>0</v>
      </c>
      <c r="K170" s="373" cm="1">
        <f t="array" aca="1" ref="K170" ca="1">IF(K$158=$C170,INDEX(IP_Assumptions!$C$191:$C$202,MIN(CF_Tenant!K$7,12)),0)*K$157</f>
        <v>0</v>
      </c>
      <c r="L170" s="373" cm="1">
        <f t="array" aca="1" ref="L170" ca="1">IF(L$158=$C170,INDEX(IP_Assumptions!$C$191:$C$202,MIN(CF_Tenant!L$7,12)),0)*L$157</f>
        <v>0</v>
      </c>
      <c r="M170" s="373" cm="1">
        <f t="array" aca="1" ref="M170" ca="1">IF(M$158=$C170,INDEX(IP_Assumptions!$C$191:$C$202,MIN(CF_Tenant!M$7,12)),0)*M$157</f>
        <v>0</v>
      </c>
      <c r="N170" s="373" cm="1">
        <f t="array" aca="1" ref="N170" ca="1">IF(N$158=$C170,INDEX(IP_Assumptions!$C$191:$C$202,MIN(CF_Tenant!N$7,12)),0)*N$157</f>
        <v>0</v>
      </c>
      <c r="O170" s="373" cm="1">
        <f t="array" aca="1" ref="O170" ca="1">IF(O$158=$C170,INDEX(IP_Assumptions!$C$191:$C$202,MIN(CF_Tenant!O$7,12)),0)*O$157</f>
        <v>0</v>
      </c>
      <c r="P170" s="373" cm="1">
        <f t="array" aca="1" ref="P170" ca="1">IF(P$158=$C170,INDEX(IP_Assumptions!$C$191:$C$202,MIN(CF_Tenant!P$7,12)),0)*P$157</f>
        <v>0</v>
      </c>
      <c r="Q170" s="373" cm="1">
        <f t="array" aca="1" ref="Q170" ca="1">IF(Q$158=$C170,INDEX(IP_Assumptions!$C$191:$C$202,MIN(CF_Tenant!Q$7,12)),0)*Q$157</f>
        <v>0</v>
      </c>
      <c r="R170" s="373" cm="1">
        <f t="array" aca="1" ref="R170" ca="1">IF(R$158=$C170,INDEX(IP_Assumptions!$C$191:$C$202,MIN(CF_Tenant!R$7,12)),0)*R$157</f>
        <v>0</v>
      </c>
      <c r="S170" s="373" cm="1">
        <f t="array" aca="1" ref="S170" ca="1">IF(S$158=$C170,INDEX(IP_Assumptions!$C$191:$C$202,MIN(CF_Tenant!S$7,12)),0)*S$157</f>
        <v>0</v>
      </c>
      <c r="T170" s="373" cm="1">
        <f t="array" aca="1" ref="T170" ca="1">IF(T$158=$C170,INDEX(IP_Assumptions!$C$191:$C$202,MIN(CF_Tenant!T$7,12)),0)*T$157</f>
        <v>0</v>
      </c>
      <c r="U170" s="373" cm="1">
        <f t="array" aca="1" ref="U170" ca="1">IF(U$158=$C170,INDEX(IP_Assumptions!$C$191:$C$202,MIN(CF_Tenant!U$7,12)),0)*U$157</f>
        <v>0</v>
      </c>
      <c r="V170" s="373" cm="1">
        <f t="array" aca="1" ref="V170" ca="1">IF(V$158=$C170,INDEX(IP_Assumptions!$C$191:$C$202,MIN(CF_Tenant!V$7,12)),0)*V$157</f>
        <v>0</v>
      </c>
      <c r="W170" s="373" cm="1">
        <f t="array" aca="1" ref="W170" ca="1">IF(W$158=$C170,INDEX(IP_Assumptions!$C$191:$C$202,MIN(CF_Tenant!W$7,12)),0)*W$157</f>
        <v>0</v>
      </c>
      <c r="X170" s="373" cm="1">
        <f t="array" aca="1" ref="X170" ca="1">IF(X$158=$C170,INDEX(IP_Assumptions!$C$191:$C$202,MIN(CF_Tenant!X$7,12)),0)*X$157</f>
        <v>0</v>
      </c>
      <c r="Y170" s="373" cm="1">
        <f t="array" aca="1" ref="Y170" ca="1">IF(Y$158=$C170,INDEX(IP_Assumptions!$C$191:$C$202,MIN(CF_Tenant!Y$7,12)),0)*Y$157</f>
        <v>0</v>
      </c>
      <c r="Z170" s="373" cm="1">
        <f t="array" aca="1" ref="Z170" ca="1">IF(Z$158=$C170,INDEX(IP_Assumptions!$C$191:$C$202,MIN(CF_Tenant!Z$7,12)),0)*Z$157</f>
        <v>0</v>
      </c>
      <c r="AA170" s="373" cm="1">
        <f t="array" aca="1" ref="AA170" ca="1">IF(AA$158=$C170,INDEX(IP_Assumptions!$C$191:$C$202,MIN(CF_Tenant!AA$7,12)),0)*AA$157</f>
        <v>0</v>
      </c>
      <c r="AB170" s="373" cm="1">
        <f t="array" aca="1" ref="AB170" ca="1">IF(AB$158=$C170,INDEX(IP_Assumptions!$C$191:$C$202,MIN(CF_Tenant!AB$7,12)),0)*AB$157</f>
        <v>0</v>
      </c>
      <c r="AC170" s="373" cm="1">
        <f t="array" aca="1" ref="AC170" ca="1">IF(AC$158=$C170,INDEX(IP_Assumptions!$C$191:$C$202,MIN(CF_Tenant!AC$7,12)),0)*AC$157</f>
        <v>0</v>
      </c>
      <c r="AD170" s="373" cm="1">
        <f t="array" aca="1" ref="AD170" ca="1">IF(AD$158=$C170,INDEX(IP_Assumptions!$C$191:$C$202,MIN(CF_Tenant!AD$7,12)),0)*AD$157</f>
        <v>0</v>
      </c>
      <c r="AE170" s="373" cm="1">
        <f t="array" aca="1" ref="AE170" ca="1">IF(AE$158=$C170,INDEX(IP_Assumptions!$C$191:$C$202,MIN(CF_Tenant!AE$7,12)),0)*AE$157</f>
        <v>0</v>
      </c>
      <c r="AF170" s="373" cm="1">
        <f t="array" aca="1" ref="AF170" ca="1">IF(AF$158=$C170,INDEX(IP_Assumptions!$C$191:$C$202,MIN(CF_Tenant!AF$7,12)),0)*AF$157</f>
        <v>0</v>
      </c>
      <c r="AG170" s="373" cm="1">
        <f t="array" aca="1" ref="AG170" ca="1">IF(AG$158=$C170,INDEX(IP_Assumptions!$C$191:$C$202,MIN(CF_Tenant!AG$7,12)),0)*AG$157</f>
        <v>0</v>
      </c>
      <c r="AH170" s="373" cm="1">
        <f t="array" aca="1" ref="AH170" ca="1">IF(AH$158=$C170,INDEX(IP_Assumptions!$C$191:$C$202,MIN(CF_Tenant!AH$7,12)),0)*AH$157</f>
        <v>0</v>
      </c>
      <c r="AI170" s="373" cm="1">
        <f t="array" aca="1" ref="AI170" ca="1">IF(AI$158=$C170,INDEX(IP_Assumptions!$C$191:$C$202,MIN(CF_Tenant!AI$7,12)),0)*AI$157</f>
        <v>0</v>
      </c>
      <c r="AJ170" s="373" cm="1">
        <f t="array" aca="1" ref="AJ170" ca="1">IF(AJ$158=$C170,INDEX(IP_Assumptions!$C$191:$C$202,MIN(CF_Tenant!AJ$7,12)),0)*AJ$157</f>
        <v>0</v>
      </c>
      <c r="AK170" s="373" cm="1">
        <f t="array" aca="1" ref="AK170" ca="1">IF(AK$158=$C170,INDEX(IP_Assumptions!$C$191:$C$202,MIN(CF_Tenant!AK$7,12)),0)*AK$157</f>
        <v>0</v>
      </c>
      <c r="AL170" s="373" cm="1">
        <f t="array" aca="1" ref="AL170" ca="1">IF(AL$158=$C170,INDEX(IP_Assumptions!$C$191:$C$202,MIN(CF_Tenant!AL$7,12)),0)*AL$157</f>
        <v>0</v>
      </c>
      <c r="AM170" s="373" cm="1">
        <f t="array" aca="1" ref="AM170" ca="1">IF(AM$158=$C170,INDEX(IP_Assumptions!$C$191:$C$202,MIN(CF_Tenant!AM$7,12)),0)*AM$157</f>
        <v>0</v>
      </c>
      <c r="AN170" s="373" cm="1">
        <f t="array" aca="1" ref="AN170" ca="1">IF(AN$158=$C170,INDEX(IP_Assumptions!$C$191:$C$202,MIN(CF_Tenant!AN$7,12)),0)*AN$157</f>
        <v>0</v>
      </c>
      <c r="AO170" s="373" cm="1">
        <f t="array" aca="1" ref="AO170" ca="1">IF(AO$158=$C170,INDEX(IP_Assumptions!$C$191:$C$202,MIN(CF_Tenant!AO$7,12)),0)*AO$157</f>
        <v>0</v>
      </c>
      <c r="AP170" s="373" cm="1">
        <f t="array" aca="1" ref="AP170" ca="1">IF(AP$158=$C170,INDEX(IP_Assumptions!$C$191:$C$202,MIN(CF_Tenant!AP$7,12)),0)*AP$157</f>
        <v>0</v>
      </c>
      <c r="AQ170" s="373" cm="1">
        <f t="array" aca="1" ref="AQ170" ca="1">IF(AQ$158=$C170,INDEX(IP_Assumptions!$C$191:$C$202,MIN(CF_Tenant!AQ$7,12)),0)*AQ$157</f>
        <v>0</v>
      </c>
      <c r="AR170" s="373" cm="1">
        <f t="array" aca="1" ref="AR170" ca="1">IF(AR$158=$C170,INDEX(IP_Assumptions!$C$191:$C$202,MIN(CF_Tenant!AR$7,12)),0)*AR$157</f>
        <v>0</v>
      </c>
      <c r="AS170" s="373" cm="1">
        <f t="array" aca="1" ref="AS170" ca="1">IF(AS$158=$C170,INDEX(IP_Assumptions!$C$191:$C$202,MIN(CF_Tenant!AS$7,12)),0)*AS$157</f>
        <v>0</v>
      </c>
      <c r="AT170" s="373" cm="1">
        <f t="array" aca="1" ref="AT170" ca="1">IF(AT$158=$C170,INDEX(IP_Assumptions!$C$191:$C$202,MIN(CF_Tenant!AT$7,12)),0)*AT$157</f>
        <v>0</v>
      </c>
      <c r="AU170" s="373" cm="1">
        <f t="array" aca="1" ref="AU170" ca="1">IF(AU$158=$C170,INDEX(IP_Assumptions!$C$191:$C$202,MIN(CF_Tenant!AU$7,12)),0)*AU$157</f>
        <v>0</v>
      </c>
      <c r="AV170" s="373" cm="1">
        <f t="array" aca="1" ref="AV170" ca="1">IF(AV$158=$C170,INDEX(IP_Assumptions!$C$191:$C$202,MIN(CF_Tenant!AV$7,12)),0)*AV$157</f>
        <v>0</v>
      </c>
      <c r="AW170" s="373" cm="1">
        <f t="array" aca="1" ref="AW170" ca="1">IF(AW$158=$C170,INDEX(IP_Assumptions!$C$191:$C$202,MIN(CF_Tenant!AW$7,12)),0)*AW$157</f>
        <v>0</v>
      </c>
      <c r="AX170" s="373" cm="1">
        <f t="array" aca="1" ref="AX170" ca="1">IF(AX$158=$C170,INDEX(IP_Assumptions!$C$191:$C$202,MIN(CF_Tenant!AX$7,12)),0)*AX$157</f>
        <v>0</v>
      </c>
      <c r="AY170" s="373" cm="1">
        <f t="array" aca="1" ref="AY170" ca="1">IF(AY$158=$C170,INDEX(IP_Assumptions!$C$191:$C$202,MIN(CF_Tenant!AY$7,12)),0)*AY$157</f>
        <v>0</v>
      </c>
      <c r="AZ170" s="373" cm="1">
        <f t="array" aca="1" ref="AZ170" ca="1">IF(AZ$158=$C170,INDEX(IP_Assumptions!$C$191:$C$202,MIN(CF_Tenant!AZ$7,12)),0)*AZ$157</f>
        <v>0</v>
      </c>
      <c r="BA170" s="373" cm="1">
        <f t="array" aca="1" ref="BA170" ca="1">IF(BA$158=$C170,INDEX(IP_Assumptions!$C$191:$C$202,MIN(CF_Tenant!BA$7,12)),0)*BA$157</f>
        <v>0</v>
      </c>
      <c r="BB170" s="373" cm="1">
        <f t="array" aca="1" ref="BB170" ca="1">IF(BB$158=$C170,INDEX(IP_Assumptions!$C$191:$C$202,MIN(CF_Tenant!BB$7,12)),0)*BB$157</f>
        <v>0</v>
      </c>
      <c r="BC170" s="373" cm="1">
        <f t="array" aca="1" ref="BC170" ca="1">IF(BC$158=$C170,INDEX(IP_Assumptions!$C$191:$C$202,MIN(CF_Tenant!BC$7,12)),0)*BC$157</f>
        <v>0</v>
      </c>
      <c r="BD170" s="373" cm="1">
        <f t="array" aca="1" ref="BD170" ca="1">IF(BD$158=$C170,INDEX(IP_Assumptions!$C$191:$C$202,MIN(CF_Tenant!BD$7,12)),0)*BD$157</f>
        <v>0</v>
      </c>
      <c r="BE170" s="373" cm="1">
        <f t="array" aca="1" ref="BE170" ca="1">IF(BE$158=$C170,INDEX(IP_Assumptions!$C$191:$C$202,MIN(CF_Tenant!BE$7,12)),0)*BE$157</f>
        <v>0</v>
      </c>
      <c r="BF170" s="373" cm="1">
        <f t="array" aca="1" ref="BF170" ca="1">IF(BF$158=$C170,INDEX(IP_Assumptions!$C$191:$C$202,MIN(CF_Tenant!BF$7,12)),0)*BF$157</f>
        <v>0</v>
      </c>
      <c r="BG170" s="373" cm="1">
        <f t="array" aca="1" ref="BG170" ca="1">IF(BG$158=$C170,INDEX(IP_Assumptions!$C$191:$C$202,MIN(CF_Tenant!BG$7,12)),0)*BG$157</f>
        <v>0</v>
      </c>
      <c r="BH170" s="373" cm="1">
        <f t="array" aca="1" ref="BH170" ca="1">IF(BH$158=$C170,INDEX(IP_Assumptions!$C$191:$C$202,MIN(CF_Tenant!BH$7,12)),0)*BH$157</f>
        <v>0</v>
      </c>
      <c r="BI170" s="373" cm="1">
        <f t="array" aca="1" ref="BI170" ca="1">IF(BI$158=$C170,INDEX(IP_Assumptions!$C$191:$C$202,MIN(CF_Tenant!BI$7,12)),0)*BI$157</f>
        <v>0</v>
      </c>
      <c r="BJ170" s="373" cm="1">
        <f t="array" aca="1" ref="BJ170" ca="1">IF(BJ$158=$C170,INDEX(IP_Assumptions!$C$191:$C$202,MIN(CF_Tenant!BJ$7,12)),0)*BJ$157</f>
        <v>0</v>
      </c>
      <c r="BK170" s="373" cm="1">
        <f t="array" aca="1" ref="BK170" ca="1">IF(BK$158=$C170,INDEX(IP_Assumptions!$C$191:$C$202,MIN(CF_Tenant!BK$7,12)),0)*BK$157</f>
        <v>0</v>
      </c>
      <c r="BL170" s="373" cm="1">
        <f t="array" aca="1" ref="BL170" ca="1">IF(BL$158=$C170,INDEX(IP_Assumptions!$C$191:$C$202,MIN(CF_Tenant!BL$7,12)),0)*BL$157</f>
        <v>0</v>
      </c>
      <c r="BM170" s="373" cm="1">
        <f t="array" aca="1" ref="BM170" ca="1">IF(BM$158=$C170,INDEX(IP_Assumptions!$C$191:$C$202,MIN(CF_Tenant!BM$7,12)),0)*BM$157</f>
        <v>0</v>
      </c>
      <c r="BN170" s="373" cm="1">
        <f t="array" aca="1" ref="BN170" ca="1">IF(BN$158=$C170,INDEX(IP_Assumptions!$C$191:$C$202,MIN(CF_Tenant!BN$7,12)),0)*BN$157</f>
        <v>0</v>
      </c>
      <c r="BO170" s="373" cm="1">
        <f t="array" aca="1" ref="BO170" ca="1">IF(BO$158=$C170,INDEX(IP_Assumptions!$C$191:$C$202,MIN(CF_Tenant!BO$7,12)),0)*BO$157</f>
        <v>0</v>
      </c>
      <c r="BP170" s="373" cm="1">
        <f t="array" aca="1" ref="BP170" ca="1">IF(BP$158=$C170,INDEX(IP_Assumptions!$C$191:$C$202,MIN(CF_Tenant!BP$7,12)),0)*BP$157</f>
        <v>0</v>
      </c>
      <c r="BQ170" s="373" cm="1">
        <f t="array" aca="1" ref="BQ170" ca="1">IF(BQ$158=$C170,INDEX(IP_Assumptions!$C$191:$C$202,MIN(CF_Tenant!BQ$7,12)),0)*BQ$157</f>
        <v>0</v>
      </c>
      <c r="BR170" s="373" cm="1">
        <f t="array" aca="1" ref="BR170" ca="1">IF(BR$158=$C170,INDEX(IP_Assumptions!$C$191:$C$202,MIN(CF_Tenant!BR$7,12)),0)*BR$157</f>
        <v>0</v>
      </c>
      <c r="BS170" s="373" cm="1">
        <f t="array" aca="1" ref="BS170" ca="1">IF(BS$158=$C170,INDEX(IP_Assumptions!$C$191:$C$202,MIN(CF_Tenant!BS$7,12)),0)*BS$157</f>
        <v>0</v>
      </c>
      <c r="BT170" s="373" cm="1">
        <f t="array" aca="1" ref="BT170" ca="1">IF(BT$158=$C170,INDEX(IP_Assumptions!$C$191:$C$202,MIN(CF_Tenant!BT$7,12)),0)*BT$157</f>
        <v>0</v>
      </c>
      <c r="BU170" s="373" cm="1">
        <f t="array" aca="1" ref="BU170" ca="1">IF(BU$158=$C170,INDEX(IP_Assumptions!$C$191:$C$202,MIN(CF_Tenant!BU$7,12)),0)*BU$157</f>
        <v>0</v>
      </c>
      <c r="BV170" s="373" cm="1">
        <f t="array" aca="1" ref="BV170" ca="1">IF(BV$158=$C170,INDEX(IP_Assumptions!$C$191:$C$202,MIN(CF_Tenant!BV$7,12)),0)*BV$157</f>
        <v>0</v>
      </c>
      <c r="BW170" s="373" cm="1">
        <f t="array" aca="1" ref="BW170" ca="1">IF(BW$158=$C170,INDEX(IP_Assumptions!$C$191:$C$202,MIN(CF_Tenant!BW$7,12)),0)*BW$157</f>
        <v>0</v>
      </c>
      <c r="BX170" s="373" cm="1">
        <f t="array" aca="1" ref="BX170" ca="1">IF(BX$158=$C170,INDEX(IP_Assumptions!$C$191:$C$202,MIN(CF_Tenant!BX$7,12)),0)*BX$157</f>
        <v>0</v>
      </c>
      <c r="BY170" s="373" cm="1">
        <f t="array" aca="1" ref="BY170" ca="1">IF(BY$158=$C170,INDEX(IP_Assumptions!$C$191:$C$202,MIN(CF_Tenant!BY$7,12)),0)*BY$157</f>
        <v>0</v>
      </c>
      <c r="BZ170" s="373" cm="1">
        <f t="array" aca="1" ref="BZ170" ca="1">IF(BZ$158=$C170,INDEX(IP_Assumptions!$C$191:$C$202,MIN(CF_Tenant!BZ$7,12)),0)*BZ$157</f>
        <v>0</v>
      </c>
      <c r="CA170" s="373" cm="1">
        <f t="array" aca="1" ref="CA170" ca="1">IF(CA$158=$C170,INDEX(IP_Assumptions!$C$191:$C$202,MIN(CF_Tenant!CA$7,12)),0)*CA$157</f>
        <v>0</v>
      </c>
      <c r="CB170" s="373" cm="1">
        <f t="array" aca="1" ref="CB170" ca="1">IF(CB$158=$C170,INDEX(IP_Assumptions!$C$191:$C$202,MIN(CF_Tenant!CB$7,12)),0)*CB$157</f>
        <v>0</v>
      </c>
      <c r="CC170" s="373" cm="1">
        <f t="array" aca="1" ref="CC170" ca="1">IF(CC$158=$C170,INDEX(IP_Assumptions!$C$191:$C$202,MIN(CF_Tenant!CC$7,12)),0)*CC$157</f>
        <v>0</v>
      </c>
      <c r="CD170" s="373" cm="1">
        <f t="array" aca="1" ref="CD170" ca="1">IF(CD$158=$C170,INDEX(IP_Assumptions!$C$191:$C$202,MIN(CF_Tenant!CD$7,12)),0)*CD$157</f>
        <v>0</v>
      </c>
      <c r="CE170" s="373" cm="1">
        <f t="array" aca="1" ref="CE170" ca="1">IF(CE$158=$C170,INDEX(IP_Assumptions!$C$191:$C$202,MIN(CF_Tenant!CE$7,12)),0)*CE$157</f>
        <v>0</v>
      </c>
      <c r="CF170" s="373" cm="1">
        <f t="array" aca="1" ref="CF170" ca="1">IF(CF$158=$C170,INDEX(IP_Assumptions!$C$191:$C$202,MIN(CF_Tenant!CF$7,12)),0)*CF$157</f>
        <v>0</v>
      </c>
      <c r="CG170" s="373" cm="1">
        <f t="array" aca="1" ref="CG170" ca="1">IF(CG$158=$C170,INDEX(IP_Assumptions!$C$191:$C$202,MIN(CF_Tenant!CG$7,12)),0)*CG$157</f>
        <v>0</v>
      </c>
      <c r="CH170" s="373" cm="1">
        <f t="array" aca="1" ref="CH170" ca="1">IF(CH$158=$C170,INDEX(IP_Assumptions!$C$191:$C$202,MIN(CF_Tenant!CH$7,12)),0)*CH$157</f>
        <v>0</v>
      </c>
      <c r="CI170" s="373" cm="1">
        <f t="array" aca="1" ref="CI170" ca="1">IF(CI$158=$C170,INDEX(IP_Assumptions!$C$191:$C$202,MIN(CF_Tenant!CI$7,12)),0)*CI$157</f>
        <v>0</v>
      </c>
      <c r="CJ170" s="373" cm="1">
        <f t="array" aca="1" ref="CJ170" ca="1">IF(CJ$158=$C170,INDEX(IP_Assumptions!$C$191:$C$202,MIN(CF_Tenant!CJ$7,12)),0)*CJ$157</f>
        <v>0</v>
      </c>
      <c r="CK170" s="373" cm="1">
        <f t="array" aca="1" ref="CK170" ca="1">IF(CK$158=$C170,INDEX(IP_Assumptions!$C$191:$C$202,MIN(CF_Tenant!CK$7,12)),0)*CK$157</f>
        <v>0</v>
      </c>
      <c r="CL170" s="373" cm="1">
        <f t="array" aca="1" ref="CL170" ca="1">IF(CL$158=$C170,INDEX(IP_Assumptions!$C$191:$C$202,MIN(CF_Tenant!CL$7,12)),0)*CL$157</f>
        <v>0</v>
      </c>
      <c r="CM170" s="373" cm="1">
        <f t="array" aca="1" ref="CM170" ca="1">IF(CM$158=$C170,INDEX(IP_Assumptions!$C$191:$C$202,MIN(CF_Tenant!CM$7,12)),0)*CM$157</f>
        <v>0</v>
      </c>
      <c r="CN170" s="373" cm="1">
        <f t="array" aca="1" ref="CN170" ca="1">IF(CN$158=$C170,INDEX(IP_Assumptions!$C$191:$C$202,MIN(CF_Tenant!CN$7,12)),0)*CN$157</f>
        <v>0</v>
      </c>
      <c r="CO170" s="373" cm="1">
        <f t="array" aca="1" ref="CO170" ca="1">IF(CO$158=$C170,INDEX(IP_Assumptions!$C$191:$C$202,MIN(CF_Tenant!CO$7,12)),0)*CO$157</f>
        <v>0</v>
      </c>
      <c r="CP170" s="373" cm="1">
        <f t="array" aca="1" ref="CP170" ca="1">IF(CP$158=$C170,INDEX(IP_Assumptions!$C$191:$C$202,MIN(CF_Tenant!CP$7,12)),0)*CP$157</f>
        <v>0</v>
      </c>
      <c r="CQ170" s="373" cm="1">
        <f t="array" aca="1" ref="CQ170" ca="1">IF(CQ$158=$C170,INDEX(IP_Assumptions!$C$191:$C$202,MIN(CF_Tenant!CQ$7,12)),0)*CQ$157</f>
        <v>0</v>
      </c>
      <c r="CR170" s="373" cm="1">
        <f t="array" aca="1" ref="CR170" ca="1">IF(CR$158=$C170,INDEX(IP_Assumptions!$C$191:$C$202,MIN(CF_Tenant!CR$7,12)),0)*CR$157</f>
        <v>0</v>
      </c>
      <c r="CS170" s="373" cm="1">
        <f t="array" aca="1" ref="CS170" ca="1">IF(CS$158=$C170,INDEX(IP_Assumptions!$C$191:$C$202,MIN(CF_Tenant!CS$7,12)),0)*CS$157</f>
        <v>0</v>
      </c>
      <c r="CT170" s="373" cm="1">
        <f t="array" aca="1" ref="CT170" ca="1">IF(CT$158=$C170,INDEX(IP_Assumptions!$C$191:$C$202,MIN(CF_Tenant!CT$7,12)),0)*CT$157</f>
        <v>0</v>
      </c>
      <c r="CU170" s="373" cm="1">
        <f t="array" aca="1" ref="CU170" ca="1">IF(CU$158=$C170,INDEX(IP_Assumptions!$C$191:$C$202,MIN(CF_Tenant!CU$7,12)),0)*CU$157</f>
        <v>0</v>
      </c>
      <c r="CV170" s="373" cm="1">
        <f t="array" aca="1" ref="CV170" ca="1">IF(CV$158=$C170,INDEX(IP_Assumptions!$C$191:$C$202,MIN(CF_Tenant!CV$7,12)),0)*CV$157</f>
        <v>0</v>
      </c>
      <c r="CW170" s="373" cm="1">
        <f t="array" aca="1" ref="CW170" ca="1">IF(CW$158=$C170,INDEX(IP_Assumptions!$C$191:$C$202,MIN(CF_Tenant!CW$7,12)),0)*CW$157</f>
        <v>0</v>
      </c>
      <c r="CX170" s="373" cm="1">
        <f t="array" aca="1" ref="CX170" ca="1">IF(CX$158=$C170,INDEX(IP_Assumptions!$C$191:$C$202,MIN(CF_Tenant!CX$7,12)),0)*CX$157</f>
        <v>0</v>
      </c>
      <c r="CY170" s="373" cm="1">
        <f t="array" aca="1" ref="CY170" ca="1">IF(CY$158=$C170,INDEX(IP_Assumptions!$C$191:$C$202,MIN(CF_Tenant!CY$7,12)),0)*CY$157</f>
        <v>0</v>
      </c>
      <c r="CZ170" s="373" cm="1">
        <f t="array" aca="1" ref="CZ170" ca="1">IF(CZ$158=$C170,INDEX(IP_Assumptions!$C$191:$C$202,MIN(CF_Tenant!CZ$7,12)),0)*CZ$157</f>
        <v>0</v>
      </c>
      <c r="DA170" s="373" cm="1">
        <f t="array" aca="1" ref="DA170" ca="1">IF(DA$158=$C170,INDEX(IP_Assumptions!$C$191:$C$202,MIN(CF_Tenant!DA$7,12)),0)*DA$157</f>
        <v>0</v>
      </c>
      <c r="DB170" s="373" cm="1">
        <f t="array" aca="1" ref="DB170" ca="1">IF(DB$158=$C170,INDEX(IP_Assumptions!$C$191:$C$202,MIN(CF_Tenant!DB$7,12)),0)*DB$157</f>
        <v>0</v>
      </c>
      <c r="DC170" s="373" cm="1">
        <f t="array" aca="1" ref="DC170" ca="1">IF(DC$158=$C170,INDEX(IP_Assumptions!$C$191:$C$202,MIN(CF_Tenant!DC$7,12)),0)*DC$157</f>
        <v>0</v>
      </c>
      <c r="DD170" s="373" cm="1">
        <f t="array" aca="1" ref="DD170" ca="1">IF(DD$158=$C170,INDEX(IP_Assumptions!$C$191:$C$202,MIN(CF_Tenant!DD$7,12)),0)*DD$157</f>
        <v>0</v>
      </c>
      <c r="DE170" s="373" cm="1">
        <f t="array" aca="1" ref="DE170" ca="1">IF(DE$158=$C170,INDEX(IP_Assumptions!$C$191:$C$202,MIN(CF_Tenant!DE$7,12)),0)*DE$157</f>
        <v>0</v>
      </c>
      <c r="DF170" s="373" cm="1">
        <f t="array" aca="1" ref="DF170" ca="1">IF(DF$158=$C170,INDEX(IP_Assumptions!$C$191:$C$202,MIN(CF_Tenant!DF$7,12)),0)*DF$157</f>
        <v>0</v>
      </c>
      <c r="DG170" s="373" cm="1">
        <f t="array" aca="1" ref="DG170" ca="1">IF(DG$158=$C170,INDEX(IP_Assumptions!$C$191:$C$202,MIN(CF_Tenant!DG$7,12)),0)*DG$157</f>
        <v>0</v>
      </c>
      <c r="DH170" s="373" cm="1">
        <f t="array" aca="1" ref="DH170" ca="1">IF(DH$158=$C170,INDEX(IP_Assumptions!$C$191:$C$202,MIN(CF_Tenant!DH$7,12)),0)*DH$157</f>
        <v>0</v>
      </c>
      <c r="DI170" s="373" cm="1">
        <f t="array" aca="1" ref="DI170" ca="1">IF(DI$158=$C170,INDEX(IP_Assumptions!$C$191:$C$202,MIN(CF_Tenant!DI$7,12)),0)*DI$157</f>
        <v>0</v>
      </c>
      <c r="DJ170" s="373" cm="1">
        <f t="array" aca="1" ref="DJ170" ca="1">IF(DJ$158=$C170,INDEX(IP_Assumptions!$C$191:$C$202,MIN(CF_Tenant!DJ$7,12)),0)*DJ$157</f>
        <v>0</v>
      </c>
      <c r="DK170" s="373" cm="1">
        <f t="array" aca="1" ref="DK170" ca="1">IF(DK$158=$C170,INDEX(IP_Assumptions!$C$191:$C$202,MIN(CF_Tenant!DK$7,12)),0)*DK$157</f>
        <v>0</v>
      </c>
      <c r="DL170" s="373" cm="1">
        <f t="array" aca="1" ref="DL170" ca="1">IF(DL$158=$C170,INDEX(IP_Assumptions!$C$191:$C$202,MIN(CF_Tenant!DL$7,12)),0)*DL$157</f>
        <v>0</v>
      </c>
      <c r="DM170" s="373" cm="1">
        <f t="array" aca="1" ref="DM170" ca="1">IF(DM$158=$C170,INDEX(IP_Assumptions!$C$191:$C$202,MIN(CF_Tenant!DM$7,12)),0)*DM$157</f>
        <v>0</v>
      </c>
      <c r="DN170" s="373" cm="1">
        <f t="array" aca="1" ref="DN170" ca="1">IF(DN$158=$C170,INDEX(IP_Assumptions!$C$191:$C$202,MIN(CF_Tenant!DN$7,12)),0)*DN$157</f>
        <v>0</v>
      </c>
      <c r="DO170" s="373" cm="1">
        <f t="array" aca="1" ref="DO170" ca="1">IF(DO$158=$C170,INDEX(IP_Assumptions!$C$191:$C$202,MIN(CF_Tenant!DO$7,12)),0)*DO$157</f>
        <v>0</v>
      </c>
      <c r="DP170" s="373" cm="1">
        <f t="array" aca="1" ref="DP170" ca="1">IF(DP$158=$C170,INDEX(IP_Assumptions!$C$191:$C$202,MIN(CF_Tenant!DP$7,12)),0)*DP$157</f>
        <v>0</v>
      </c>
      <c r="DQ170" s="373" cm="1">
        <f t="array" aca="1" ref="DQ170" ca="1">IF(DQ$158=$C170,INDEX(IP_Assumptions!$C$191:$C$202,MIN(CF_Tenant!DQ$7,12)),0)*DQ$157</f>
        <v>0</v>
      </c>
      <c r="DR170" s="373" cm="1">
        <f t="array" aca="1" ref="DR170" ca="1">IF(DR$158=$C170,INDEX(IP_Assumptions!$C$191:$C$202,MIN(CF_Tenant!DR$7,12)),0)*DR$157</f>
        <v>0</v>
      </c>
      <c r="DS170" s="373" cm="1">
        <f t="array" aca="1" ref="DS170" ca="1">IF(DS$158=$C170,INDEX(IP_Assumptions!$C$191:$C$202,MIN(CF_Tenant!DS$7,12)),0)*DS$157</f>
        <v>0</v>
      </c>
      <c r="DT170" s="373" cm="1">
        <f t="array" aca="1" ref="DT170" ca="1">IF(DT$158=$C170,INDEX(IP_Assumptions!$C$191:$C$202,MIN(CF_Tenant!DT$7,12)),0)*DT$157</f>
        <v>0</v>
      </c>
      <c r="DU170" s="373" cm="1">
        <f t="array" aca="1" ref="DU170" ca="1">IF(DU$158=$C170,INDEX(IP_Assumptions!$C$191:$C$202,MIN(CF_Tenant!DU$7,12)),0)*DU$157</f>
        <v>0</v>
      </c>
      <c r="DV170" s="373" cm="1">
        <f t="array" aca="1" ref="DV170" ca="1">IF(DV$158=$C170,INDEX(IP_Assumptions!$C$191:$C$202,MIN(CF_Tenant!DV$7,12)),0)*DV$157</f>
        <v>0</v>
      </c>
      <c r="DW170" s="373" cm="1">
        <f t="array" aca="1" ref="DW170" ca="1">IF(DW$158=$C170,INDEX(IP_Assumptions!$C$191:$C$202,MIN(CF_Tenant!DW$7,12)),0)*DW$157</f>
        <v>0</v>
      </c>
      <c r="DX170" s="373" cm="1">
        <f t="array" aca="1" ref="DX170" ca="1">IF(DX$158=$C170,INDEX(IP_Assumptions!$C$191:$C$202,MIN(CF_Tenant!DX$7,12)),0)*DX$157</f>
        <v>0</v>
      </c>
      <c r="DY170" s="373" cm="1">
        <f t="array" aca="1" ref="DY170" ca="1">IF(DY$158=$C170,INDEX(IP_Assumptions!$C$191:$C$202,MIN(CF_Tenant!DY$7,12)),0)*DY$157</f>
        <v>0</v>
      </c>
      <c r="DZ170" s="373" cm="1">
        <f t="array" aca="1" ref="DZ170" ca="1">IF(DZ$158=$C170,INDEX(IP_Assumptions!$C$191:$C$202,MIN(CF_Tenant!DZ$7,12)),0)*DZ$157</f>
        <v>0</v>
      </c>
      <c r="EA170" s="373" cm="1">
        <f t="array" aca="1" ref="EA170" ca="1">IF(EA$158=$C170,INDEX(IP_Assumptions!$C$191:$C$202,MIN(CF_Tenant!EA$7,12)),0)*EA$157</f>
        <v>0</v>
      </c>
      <c r="EB170" s="373" cm="1">
        <f t="array" aca="1" ref="EB170" ca="1">IF(EB$158=$C170,INDEX(IP_Assumptions!$C$191:$C$202,MIN(CF_Tenant!EB$7,12)),0)*EB$157</f>
        <v>0</v>
      </c>
      <c r="EC170" s="373" cm="1">
        <f t="array" aca="1" ref="EC170" ca="1">IF(EC$158=$C170,INDEX(IP_Assumptions!$C$191:$C$202,MIN(CF_Tenant!EC$7,12)),0)*EC$157</f>
        <v>0</v>
      </c>
      <c r="ED170" s="373" cm="1">
        <f t="array" aca="1" ref="ED170" ca="1">IF(ED$158=$C170,INDEX(IP_Assumptions!$C$191:$C$202,MIN(CF_Tenant!ED$7,12)),0)*ED$157</f>
        <v>0</v>
      </c>
      <c r="EE170" s="373" cm="1">
        <f t="array" aca="1" ref="EE170" ca="1">IF(EE$158=$C170,INDEX(IP_Assumptions!$C$191:$C$202,MIN(CF_Tenant!EE$7,12)),0)*EE$157</f>
        <v>0</v>
      </c>
      <c r="EF170" s="373" cm="1">
        <f t="array" aca="1" ref="EF170" ca="1">IF(EF$158=$C170,INDEX(IP_Assumptions!$C$191:$C$202,MIN(CF_Tenant!EF$7,12)),0)*EF$157</f>
        <v>0</v>
      </c>
      <c r="EG170" s="373" cm="1">
        <f t="array" aca="1" ref="EG170" ca="1">IF(EG$158=$C170,INDEX(IP_Assumptions!$C$191:$C$202,MIN(CF_Tenant!EG$7,12)),0)*EG$157</f>
        <v>0</v>
      </c>
      <c r="EH170" s="373" cm="1">
        <f t="array" aca="1" ref="EH170" ca="1">IF(EH$158=$C170,INDEX(IP_Assumptions!$C$191:$C$202,MIN(CF_Tenant!EH$7,12)),0)*EH$157</f>
        <v>0</v>
      </c>
      <c r="EI170" s="373" cm="1">
        <f t="array" aca="1" ref="EI170" ca="1">IF(EI$158=$C170,INDEX(IP_Assumptions!$C$191:$C$202,MIN(CF_Tenant!EI$7,12)),0)*EI$157</f>
        <v>0</v>
      </c>
      <c r="EJ170" s="373" cm="1">
        <f t="array" aca="1" ref="EJ170" ca="1">IF(EJ$158=$C170,INDEX(IP_Assumptions!$C$191:$C$202,MIN(CF_Tenant!EJ$7,12)),0)*EJ$157</f>
        <v>0</v>
      </c>
      <c r="EK170" s="373" cm="1">
        <f t="array" aca="1" ref="EK170" ca="1">IF(EK$158=$C170,INDEX(IP_Assumptions!$C$191:$C$202,MIN(CF_Tenant!EK$7,12)),0)*EK$157</f>
        <v>0</v>
      </c>
      <c r="EL170" s="373" cm="1">
        <f t="array" aca="1" ref="EL170" ca="1">IF(EL$158=$C170,INDEX(IP_Assumptions!$C$191:$C$202,MIN(CF_Tenant!EL$7,12)),0)*EL$157</f>
        <v>0</v>
      </c>
      <c r="EM170" s="373" cm="1">
        <f t="array" aca="1" ref="EM170" ca="1">IF(EM$158=$C170,INDEX(IP_Assumptions!$C$191:$C$202,MIN(CF_Tenant!EM$7,12)),0)*EM$157</f>
        <v>0</v>
      </c>
      <c r="EN170" s="373" cm="1">
        <f t="array" aca="1" ref="EN170" ca="1">IF(EN$158=$C170,INDEX(IP_Assumptions!$C$191:$C$202,MIN(CF_Tenant!EN$7,12)),0)*EN$157</f>
        <v>0</v>
      </c>
      <c r="EO170" s="373" cm="1">
        <f t="array" aca="1" ref="EO170" ca="1">IF(EO$158=$C170,INDEX(IP_Assumptions!$C$191:$C$202,MIN(CF_Tenant!EO$7,12)),0)*EO$157</f>
        <v>0</v>
      </c>
      <c r="EP170" s="373" cm="1">
        <f t="array" aca="1" ref="EP170" ca="1">IF(EP$158=$C170,INDEX(IP_Assumptions!$C$191:$C$202,MIN(CF_Tenant!EP$7,12)),0)*EP$157</f>
        <v>0</v>
      </c>
      <c r="EQ170" s="373" cm="1">
        <f t="array" aca="1" ref="EQ170" ca="1">IF(EQ$158=$C170,INDEX(IP_Assumptions!$C$191:$C$202,MIN(CF_Tenant!EQ$7,12)),0)*EQ$157</f>
        <v>0</v>
      </c>
      <c r="ER170" s="373" cm="1">
        <f t="array" aca="1" ref="ER170" ca="1">IF(ER$158=$C170,INDEX(IP_Assumptions!$C$191:$C$202,MIN(CF_Tenant!ER$7,12)),0)*ER$157</f>
        <v>0</v>
      </c>
      <c r="ES170" s="373" cm="1">
        <f t="array" aca="1" ref="ES170" ca="1">IF(ES$158=$C170,INDEX(IP_Assumptions!$C$191:$C$202,MIN(CF_Tenant!ES$7,12)),0)*ES$157</f>
        <v>0</v>
      </c>
    </row>
    <row r="171" spans="1:149" outlineLevel="1">
      <c r="A171" s="1522"/>
      <c r="B171" s="325" t="s">
        <v>619</v>
      </c>
      <c r="C171" s="334" t="s">
        <v>475</v>
      </c>
      <c r="E171" s="373">
        <f t="shared" ref="E171:AJ171" ca="1" si="220">IF(E$158=$C171,INDEX($E$155:$P$155,MATCH(E$7,$E$153:$P$153)),0)*E$157</f>
        <v>0</v>
      </c>
      <c r="F171" s="373">
        <f t="shared" ca="1" si="220"/>
        <v>0.04</v>
      </c>
      <c r="G171" s="373">
        <f t="shared" ca="1" si="220"/>
        <v>0</v>
      </c>
      <c r="H171" s="373">
        <f t="shared" ca="1" si="220"/>
        <v>0</v>
      </c>
      <c r="I171" s="373">
        <f t="shared" ca="1" si="220"/>
        <v>0</v>
      </c>
      <c r="J171" s="373">
        <f t="shared" ca="1" si="220"/>
        <v>0</v>
      </c>
      <c r="K171" s="373">
        <f t="shared" ca="1" si="220"/>
        <v>0</v>
      </c>
      <c r="L171" s="373">
        <f t="shared" ca="1" si="220"/>
        <v>0</v>
      </c>
      <c r="M171" s="373">
        <f t="shared" ca="1" si="220"/>
        <v>0</v>
      </c>
      <c r="N171" s="373">
        <f t="shared" ca="1" si="220"/>
        <v>0</v>
      </c>
      <c r="O171" s="373">
        <f t="shared" ca="1" si="220"/>
        <v>0</v>
      </c>
      <c r="P171" s="373">
        <f t="shared" ca="1" si="220"/>
        <v>0</v>
      </c>
      <c r="Q171" s="373">
        <f t="shared" ca="1" si="220"/>
        <v>0</v>
      </c>
      <c r="R171" s="373">
        <f t="shared" ca="1" si="220"/>
        <v>0.04</v>
      </c>
      <c r="S171" s="373">
        <f t="shared" ca="1" si="220"/>
        <v>0</v>
      </c>
      <c r="T171" s="373">
        <f t="shared" ca="1" si="220"/>
        <v>0</v>
      </c>
      <c r="U171" s="373">
        <f t="shared" ca="1" si="220"/>
        <v>0</v>
      </c>
      <c r="V171" s="373">
        <f t="shared" ca="1" si="220"/>
        <v>0</v>
      </c>
      <c r="W171" s="373">
        <f t="shared" ca="1" si="220"/>
        <v>0</v>
      </c>
      <c r="X171" s="373">
        <f t="shared" ca="1" si="220"/>
        <v>0</v>
      </c>
      <c r="Y171" s="373">
        <f t="shared" ca="1" si="220"/>
        <v>0</v>
      </c>
      <c r="Z171" s="373">
        <f t="shared" ca="1" si="220"/>
        <v>0</v>
      </c>
      <c r="AA171" s="373">
        <f t="shared" ca="1" si="220"/>
        <v>0</v>
      </c>
      <c r="AB171" s="373">
        <f t="shared" ca="1" si="220"/>
        <v>0</v>
      </c>
      <c r="AC171" s="373">
        <f t="shared" ca="1" si="220"/>
        <v>0</v>
      </c>
      <c r="AD171" s="373">
        <f t="shared" ca="1" si="220"/>
        <v>0.04</v>
      </c>
      <c r="AE171" s="373">
        <f t="shared" ca="1" si="220"/>
        <v>0</v>
      </c>
      <c r="AF171" s="373">
        <f t="shared" ca="1" si="220"/>
        <v>0</v>
      </c>
      <c r="AG171" s="373">
        <f t="shared" ca="1" si="220"/>
        <v>0</v>
      </c>
      <c r="AH171" s="373">
        <f t="shared" ca="1" si="220"/>
        <v>0</v>
      </c>
      <c r="AI171" s="373">
        <f t="shared" ca="1" si="220"/>
        <v>0</v>
      </c>
      <c r="AJ171" s="373">
        <f t="shared" ca="1" si="220"/>
        <v>0</v>
      </c>
      <c r="AK171" s="373">
        <f t="shared" ref="AK171:BP171" ca="1" si="221">IF(AK$158=$C171,INDEX($E$155:$P$155,MATCH(AK$7,$E$153:$P$153)),0)*AK$157</f>
        <v>0</v>
      </c>
      <c r="AL171" s="373">
        <f t="shared" ca="1" si="221"/>
        <v>0</v>
      </c>
      <c r="AM171" s="373">
        <f t="shared" ca="1" si="221"/>
        <v>0</v>
      </c>
      <c r="AN171" s="373">
        <f t="shared" ca="1" si="221"/>
        <v>0</v>
      </c>
      <c r="AO171" s="373">
        <f t="shared" ca="1" si="221"/>
        <v>0</v>
      </c>
      <c r="AP171" s="373">
        <f t="shared" ca="1" si="221"/>
        <v>0.04</v>
      </c>
      <c r="AQ171" s="373">
        <f t="shared" ca="1" si="221"/>
        <v>0</v>
      </c>
      <c r="AR171" s="373">
        <f t="shared" ca="1" si="221"/>
        <v>0</v>
      </c>
      <c r="AS171" s="373">
        <f t="shared" ca="1" si="221"/>
        <v>0</v>
      </c>
      <c r="AT171" s="373">
        <f t="shared" ca="1" si="221"/>
        <v>0</v>
      </c>
      <c r="AU171" s="373">
        <f t="shared" ca="1" si="221"/>
        <v>0</v>
      </c>
      <c r="AV171" s="373">
        <f t="shared" ca="1" si="221"/>
        <v>0</v>
      </c>
      <c r="AW171" s="373">
        <f t="shared" ca="1" si="221"/>
        <v>0</v>
      </c>
      <c r="AX171" s="373">
        <f t="shared" ca="1" si="221"/>
        <v>0</v>
      </c>
      <c r="AY171" s="373">
        <f t="shared" ca="1" si="221"/>
        <v>0</v>
      </c>
      <c r="AZ171" s="373">
        <f t="shared" ca="1" si="221"/>
        <v>0</v>
      </c>
      <c r="BA171" s="373">
        <f t="shared" ca="1" si="221"/>
        <v>0</v>
      </c>
      <c r="BB171" s="373">
        <f t="shared" ca="1" si="221"/>
        <v>0</v>
      </c>
      <c r="BC171" s="373">
        <f t="shared" ca="1" si="221"/>
        <v>0</v>
      </c>
      <c r="BD171" s="373">
        <f t="shared" ca="1" si="221"/>
        <v>0</v>
      </c>
      <c r="BE171" s="373">
        <f t="shared" ca="1" si="221"/>
        <v>0</v>
      </c>
      <c r="BF171" s="373">
        <f t="shared" ca="1" si="221"/>
        <v>0</v>
      </c>
      <c r="BG171" s="373">
        <f t="shared" ca="1" si="221"/>
        <v>0</v>
      </c>
      <c r="BH171" s="373">
        <f t="shared" ca="1" si="221"/>
        <v>0</v>
      </c>
      <c r="BI171" s="373">
        <f t="shared" ca="1" si="221"/>
        <v>0</v>
      </c>
      <c r="BJ171" s="373">
        <f t="shared" ca="1" si="221"/>
        <v>0</v>
      </c>
      <c r="BK171" s="373">
        <f t="shared" ca="1" si="221"/>
        <v>0</v>
      </c>
      <c r="BL171" s="373">
        <f t="shared" ca="1" si="221"/>
        <v>0</v>
      </c>
      <c r="BM171" s="373">
        <f t="shared" ca="1" si="221"/>
        <v>0</v>
      </c>
      <c r="BN171" s="373">
        <f t="shared" ca="1" si="221"/>
        <v>0</v>
      </c>
      <c r="BO171" s="373">
        <f t="shared" ca="1" si="221"/>
        <v>0</v>
      </c>
      <c r="BP171" s="373">
        <f t="shared" ca="1" si="221"/>
        <v>0</v>
      </c>
      <c r="BQ171" s="373">
        <f t="shared" ref="BQ171:CV171" ca="1" si="222">IF(BQ$158=$C171,INDEX($E$155:$P$155,MATCH(BQ$7,$E$153:$P$153)),0)*BQ$157</f>
        <v>0</v>
      </c>
      <c r="BR171" s="373">
        <f t="shared" ca="1" si="222"/>
        <v>0</v>
      </c>
      <c r="BS171" s="373">
        <f t="shared" ca="1" si="222"/>
        <v>0</v>
      </c>
      <c r="BT171" s="373">
        <f t="shared" ca="1" si="222"/>
        <v>0</v>
      </c>
      <c r="BU171" s="373">
        <f t="shared" ca="1" si="222"/>
        <v>0</v>
      </c>
      <c r="BV171" s="373">
        <f t="shared" ca="1" si="222"/>
        <v>0</v>
      </c>
      <c r="BW171" s="373">
        <f t="shared" ca="1" si="222"/>
        <v>0</v>
      </c>
      <c r="BX171" s="373">
        <f t="shared" ca="1" si="222"/>
        <v>0</v>
      </c>
      <c r="BY171" s="373">
        <f t="shared" ca="1" si="222"/>
        <v>0</v>
      </c>
      <c r="BZ171" s="373">
        <f t="shared" ca="1" si="222"/>
        <v>0</v>
      </c>
      <c r="CA171" s="373">
        <f t="shared" ca="1" si="222"/>
        <v>0</v>
      </c>
      <c r="CB171" s="373">
        <f t="shared" ca="1" si="222"/>
        <v>0</v>
      </c>
      <c r="CC171" s="373">
        <f t="shared" ca="1" si="222"/>
        <v>0</v>
      </c>
      <c r="CD171" s="373">
        <f t="shared" ca="1" si="222"/>
        <v>0</v>
      </c>
      <c r="CE171" s="373">
        <f t="shared" ca="1" si="222"/>
        <v>0</v>
      </c>
      <c r="CF171" s="373">
        <f t="shared" ca="1" si="222"/>
        <v>0</v>
      </c>
      <c r="CG171" s="373">
        <f t="shared" ca="1" si="222"/>
        <v>0</v>
      </c>
      <c r="CH171" s="373">
        <f t="shared" ca="1" si="222"/>
        <v>0</v>
      </c>
      <c r="CI171" s="373">
        <f t="shared" ca="1" si="222"/>
        <v>0</v>
      </c>
      <c r="CJ171" s="373">
        <f t="shared" ca="1" si="222"/>
        <v>0</v>
      </c>
      <c r="CK171" s="373">
        <f t="shared" ca="1" si="222"/>
        <v>0</v>
      </c>
      <c r="CL171" s="373">
        <f t="shared" ca="1" si="222"/>
        <v>0</v>
      </c>
      <c r="CM171" s="373">
        <f t="shared" ca="1" si="222"/>
        <v>0</v>
      </c>
      <c r="CN171" s="373">
        <f t="shared" ca="1" si="222"/>
        <v>0</v>
      </c>
      <c r="CO171" s="373">
        <f t="shared" ca="1" si="222"/>
        <v>0</v>
      </c>
      <c r="CP171" s="373">
        <f t="shared" ca="1" si="222"/>
        <v>0</v>
      </c>
      <c r="CQ171" s="373">
        <f t="shared" ca="1" si="222"/>
        <v>0</v>
      </c>
      <c r="CR171" s="373">
        <f t="shared" ca="1" si="222"/>
        <v>0</v>
      </c>
      <c r="CS171" s="373">
        <f t="shared" ca="1" si="222"/>
        <v>0</v>
      </c>
      <c r="CT171" s="373">
        <f t="shared" ca="1" si="222"/>
        <v>0</v>
      </c>
      <c r="CU171" s="373">
        <f t="shared" ca="1" si="222"/>
        <v>0</v>
      </c>
      <c r="CV171" s="373">
        <f t="shared" ca="1" si="222"/>
        <v>0</v>
      </c>
      <c r="CW171" s="373">
        <f t="shared" ref="CW171:EB171" ca="1" si="223">IF(CW$158=$C171,INDEX($E$155:$P$155,MATCH(CW$7,$E$153:$P$153)),0)*CW$157</f>
        <v>0</v>
      </c>
      <c r="CX171" s="373">
        <f t="shared" ca="1" si="223"/>
        <v>0</v>
      </c>
      <c r="CY171" s="373">
        <f t="shared" ca="1" si="223"/>
        <v>0</v>
      </c>
      <c r="CZ171" s="373">
        <f t="shared" ca="1" si="223"/>
        <v>0</v>
      </c>
      <c r="DA171" s="373">
        <f t="shared" ca="1" si="223"/>
        <v>0</v>
      </c>
      <c r="DB171" s="373">
        <f t="shared" ca="1" si="223"/>
        <v>0</v>
      </c>
      <c r="DC171" s="373">
        <f t="shared" ca="1" si="223"/>
        <v>0</v>
      </c>
      <c r="DD171" s="373">
        <f t="shared" ca="1" si="223"/>
        <v>0</v>
      </c>
      <c r="DE171" s="373">
        <f t="shared" ca="1" si="223"/>
        <v>0</v>
      </c>
      <c r="DF171" s="373">
        <f t="shared" ca="1" si="223"/>
        <v>0</v>
      </c>
      <c r="DG171" s="373">
        <f t="shared" ca="1" si="223"/>
        <v>0</v>
      </c>
      <c r="DH171" s="373">
        <f t="shared" ca="1" si="223"/>
        <v>0</v>
      </c>
      <c r="DI171" s="373">
        <f t="shared" ca="1" si="223"/>
        <v>0</v>
      </c>
      <c r="DJ171" s="373">
        <f t="shared" ca="1" si="223"/>
        <v>0</v>
      </c>
      <c r="DK171" s="373">
        <f t="shared" ca="1" si="223"/>
        <v>0</v>
      </c>
      <c r="DL171" s="373">
        <f t="shared" ca="1" si="223"/>
        <v>0</v>
      </c>
      <c r="DM171" s="373">
        <f t="shared" ca="1" si="223"/>
        <v>0</v>
      </c>
      <c r="DN171" s="373">
        <f t="shared" ca="1" si="223"/>
        <v>0</v>
      </c>
      <c r="DO171" s="373">
        <f t="shared" ca="1" si="223"/>
        <v>0</v>
      </c>
      <c r="DP171" s="373">
        <f t="shared" ca="1" si="223"/>
        <v>0</v>
      </c>
      <c r="DQ171" s="373">
        <f t="shared" ca="1" si="223"/>
        <v>0</v>
      </c>
      <c r="DR171" s="373">
        <f t="shared" ca="1" si="223"/>
        <v>0</v>
      </c>
      <c r="DS171" s="373">
        <f t="shared" ca="1" si="223"/>
        <v>0</v>
      </c>
      <c r="DT171" s="373">
        <f t="shared" ca="1" si="223"/>
        <v>0</v>
      </c>
      <c r="DU171" s="373">
        <f t="shared" ca="1" si="223"/>
        <v>0</v>
      </c>
      <c r="DV171" s="373">
        <f t="shared" ca="1" si="223"/>
        <v>0</v>
      </c>
      <c r="DW171" s="373">
        <f t="shared" ca="1" si="223"/>
        <v>0</v>
      </c>
      <c r="DX171" s="373">
        <f t="shared" ca="1" si="223"/>
        <v>0</v>
      </c>
      <c r="DY171" s="373">
        <f t="shared" ca="1" si="223"/>
        <v>0</v>
      </c>
      <c r="DZ171" s="373">
        <f t="shared" ca="1" si="223"/>
        <v>0</v>
      </c>
      <c r="EA171" s="373">
        <f t="shared" ca="1" si="223"/>
        <v>0</v>
      </c>
      <c r="EB171" s="373">
        <f t="shared" ca="1" si="223"/>
        <v>0</v>
      </c>
      <c r="EC171" s="373">
        <f t="shared" ref="EC171:ES171" ca="1" si="224">IF(EC$158=$C171,INDEX($E$155:$P$155,MATCH(EC$7,$E$153:$P$153)),0)*EC$157</f>
        <v>0</v>
      </c>
      <c r="ED171" s="373">
        <f t="shared" ca="1" si="224"/>
        <v>0</v>
      </c>
      <c r="EE171" s="373">
        <f t="shared" ca="1" si="224"/>
        <v>0</v>
      </c>
      <c r="EF171" s="373">
        <f t="shared" ca="1" si="224"/>
        <v>0</v>
      </c>
      <c r="EG171" s="373">
        <f t="shared" ca="1" si="224"/>
        <v>0</v>
      </c>
      <c r="EH171" s="373">
        <f t="shared" ca="1" si="224"/>
        <v>0</v>
      </c>
      <c r="EI171" s="373">
        <f t="shared" ca="1" si="224"/>
        <v>0</v>
      </c>
      <c r="EJ171" s="373">
        <f t="shared" ca="1" si="224"/>
        <v>0</v>
      </c>
      <c r="EK171" s="373">
        <f t="shared" ca="1" si="224"/>
        <v>0</v>
      </c>
      <c r="EL171" s="373">
        <f t="shared" ca="1" si="224"/>
        <v>0</v>
      </c>
      <c r="EM171" s="373">
        <f t="shared" ca="1" si="224"/>
        <v>0</v>
      </c>
      <c r="EN171" s="373">
        <f t="shared" ca="1" si="224"/>
        <v>0</v>
      </c>
      <c r="EO171" s="373">
        <f t="shared" ca="1" si="224"/>
        <v>0</v>
      </c>
      <c r="EP171" s="373">
        <f t="shared" ca="1" si="224"/>
        <v>0</v>
      </c>
      <c r="EQ171" s="373">
        <f t="shared" ca="1" si="224"/>
        <v>0</v>
      </c>
      <c r="ER171" s="373">
        <f t="shared" ca="1" si="224"/>
        <v>0</v>
      </c>
      <c r="ES171" s="373">
        <f t="shared" ca="1" si="224"/>
        <v>0</v>
      </c>
    </row>
    <row r="172" spans="1:149" outlineLevel="1">
      <c r="A172" s="1522"/>
      <c r="C172" s="330"/>
      <c r="D172" s="334"/>
      <c r="E172" s="373"/>
      <c r="F172" s="373"/>
      <c r="G172" s="373"/>
      <c r="H172" s="373"/>
      <c r="I172" s="373"/>
      <c r="J172" s="373"/>
      <c r="K172" s="373"/>
      <c r="L172" s="373"/>
      <c r="M172" s="373"/>
      <c r="N172" s="373"/>
      <c r="O172" s="373"/>
      <c r="P172" s="373"/>
      <c r="Q172" s="373"/>
      <c r="R172" s="373"/>
      <c r="S172" s="373"/>
      <c r="T172" s="373"/>
      <c r="U172" s="373"/>
      <c r="V172" s="373"/>
      <c r="W172" s="373"/>
      <c r="X172" s="373"/>
      <c r="Y172" s="373"/>
      <c r="Z172" s="373"/>
      <c r="AA172" s="373"/>
      <c r="AB172" s="373"/>
      <c r="AC172" s="373"/>
      <c r="AD172" s="373"/>
      <c r="AE172" s="373"/>
      <c r="AF172" s="373"/>
      <c r="AG172" s="373"/>
      <c r="AH172" s="373"/>
      <c r="AI172" s="373"/>
      <c r="AJ172" s="373"/>
      <c r="AK172" s="373"/>
      <c r="AL172" s="373"/>
      <c r="AM172" s="373"/>
      <c r="AN172" s="373"/>
      <c r="AO172" s="373"/>
      <c r="AP172" s="373"/>
      <c r="AQ172" s="373"/>
      <c r="AR172" s="373"/>
      <c r="AS172" s="373"/>
      <c r="AT172" s="373"/>
      <c r="AU172" s="373"/>
      <c r="AV172" s="373"/>
      <c r="AW172" s="373"/>
      <c r="AX172" s="373"/>
      <c r="AY172" s="373"/>
      <c r="AZ172" s="373"/>
      <c r="BA172" s="373"/>
      <c r="BB172" s="373"/>
      <c r="BC172" s="373"/>
      <c r="BD172" s="373"/>
      <c r="BE172" s="373"/>
      <c r="BF172" s="373"/>
      <c r="BG172" s="373"/>
      <c r="BH172" s="373"/>
      <c r="BI172" s="373"/>
      <c r="BJ172" s="373"/>
      <c r="BK172" s="373"/>
      <c r="BL172" s="373"/>
      <c r="BM172" s="373"/>
      <c r="BN172" s="373"/>
      <c r="BO172" s="373"/>
      <c r="BP172" s="373"/>
      <c r="BQ172" s="373"/>
      <c r="BR172" s="373"/>
      <c r="BS172" s="373"/>
      <c r="BT172" s="373"/>
      <c r="BU172" s="373"/>
      <c r="BV172" s="373"/>
      <c r="BW172" s="373"/>
      <c r="BX172" s="373"/>
      <c r="BY172" s="373"/>
      <c r="BZ172" s="373"/>
      <c r="CA172" s="373"/>
      <c r="CB172" s="373"/>
      <c r="CC172" s="373"/>
      <c r="CD172" s="373"/>
      <c r="CE172" s="373"/>
      <c r="CF172" s="373"/>
      <c r="CG172" s="373"/>
      <c r="CH172" s="373"/>
      <c r="CI172" s="373"/>
      <c r="CJ172" s="373"/>
      <c r="CK172" s="373"/>
      <c r="CL172" s="373"/>
      <c r="CM172" s="373"/>
      <c r="CN172" s="373"/>
      <c r="CO172" s="373"/>
      <c r="CP172" s="373"/>
      <c r="CQ172" s="373"/>
      <c r="CR172" s="373"/>
      <c r="CS172" s="373"/>
      <c r="CT172" s="373"/>
      <c r="CU172" s="373"/>
      <c r="CV172" s="373"/>
      <c r="CW172" s="373"/>
      <c r="CX172" s="373"/>
      <c r="CY172" s="373"/>
      <c r="CZ172" s="373"/>
      <c r="DA172" s="373"/>
      <c r="DB172" s="373"/>
      <c r="DC172" s="373"/>
      <c r="DD172" s="373"/>
      <c r="DE172" s="373"/>
      <c r="DF172" s="373"/>
      <c r="DG172" s="373"/>
      <c r="DH172" s="373"/>
      <c r="DI172" s="373"/>
      <c r="DJ172" s="373"/>
      <c r="DK172" s="373"/>
      <c r="DL172" s="373"/>
      <c r="DM172" s="373"/>
      <c r="DN172" s="373"/>
      <c r="DO172" s="373"/>
      <c r="DP172" s="373"/>
      <c r="DQ172" s="373"/>
      <c r="DR172" s="373"/>
      <c r="DS172" s="373"/>
      <c r="DT172" s="373"/>
      <c r="DU172" s="373"/>
      <c r="DV172" s="373"/>
      <c r="DW172" s="373"/>
      <c r="DX172" s="373"/>
      <c r="DY172" s="373"/>
      <c r="DZ172" s="373"/>
      <c r="EA172" s="373"/>
      <c r="EB172" s="373"/>
      <c r="EC172" s="373"/>
      <c r="ED172" s="373"/>
      <c r="EE172" s="373"/>
      <c r="EF172" s="373"/>
      <c r="EG172" s="373"/>
      <c r="EH172" s="373"/>
      <c r="EI172" s="373"/>
      <c r="EJ172" s="373"/>
      <c r="EK172" s="373"/>
      <c r="EL172" s="373"/>
      <c r="EM172" s="373"/>
      <c r="EN172" s="373"/>
      <c r="EO172" s="373"/>
      <c r="EP172" s="373"/>
      <c r="EQ172" s="373"/>
      <c r="ER172" s="373"/>
      <c r="ES172" s="373"/>
    </row>
    <row r="173" spans="1:149" outlineLevel="1">
      <c r="A173" s="1522"/>
      <c r="B173" s="1540" t="s">
        <v>620</v>
      </c>
      <c r="D173" s="334"/>
      <c r="E173" s="376"/>
      <c r="F173" s="376"/>
      <c r="G173" s="376"/>
      <c r="H173" s="376"/>
      <c r="I173" s="376"/>
      <c r="J173" s="376"/>
      <c r="K173" s="376"/>
      <c r="L173" s="376"/>
      <c r="M173" s="376"/>
      <c r="N173" s="376"/>
      <c r="O173" s="376"/>
      <c r="P173" s="376"/>
      <c r="Q173" s="376"/>
      <c r="R173" s="376"/>
      <c r="S173" s="376"/>
      <c r="T173" s="376"/>
      <c r="U173" s="376"/>
      <c r="V173" s="376"/>
      <c r="W173" s="376"/>
      <c r="X173" s="376"/>
      <c r="Y173" s="376"/>
      <c r="Z173" s="376"/>
      <c r="AA173" s="376"/>
      <c r="AB173" s="376"/>
      <c r="AC173" s="376"/>
      <c r="AD173" s="376"/>
      <c r="AE173" s="376"/>
      <c r="AF173" s="376"/>
      <c r="AG173" s="376"/>
      <c r="AH173" s="376"/>
      <c r="AI173" s="376"/>
      <c r="AJ173" s="376"/>
      <c r="AK173" s="376"/>
      <c r="AL173" s="376"/>
      <c r="AM173" s="376"/>
      <c r="AN173" s="376"/>
      <c r="AO173" s="376"/>
      <c r="AP173" s="376"/>
      <c r="AQ173" s="376"/>
      <c r="AR173" s="376"/>
      <c r="AS173" s="376"/>
      <c r="AT173" s="376"/>
      <c r="AU173" s="376"/>
      <c r="AV173" s="376"/>
      <c r="AW173" s="376"/>
      <c r="AX173" s="376"/>
      <c r="AY173" s="376"/>
      <c r="AZ173" s="376"/>
      <c r="BA173" s="376"/>
      <c r="BB173" s="376"/>
      <c r="BC173" s="376"/>
      <c r="BD173" s="376"/>
      <c r="BE173" s="376"/>
      <c r="BF173" s="376"/>
      <c r="BG173" s="376"/>
      <c r="BH173" s="376"/>
      <c r="BI173" s="376"/>
      <c r="BJ173" s="376"/>
      <c r="BK173" s="376"/>
      <c r="BL173" s="376"/>
      <c r="BM173" s="376"/>
      <c r="BN173" s="376"/>
      <c r="BO173" s="376"/>
      <c r="BP173" s="376"/>
      <c r="BQ173" s="376"/>
      <c r="BR173" s="376"/>
      <c r="BS173" s="376"/>
      <c r="BT173" s="376"/>
      <c r="BU173" s="376"/>
      <c r="BV173" s="376"/>
      <c r="BW173" s="376"/>
      <c r="BX173" s="376"/>
      <c r="BY173" s="376"/>
      <c r="BZ173" s="376"/>
      <c r="CA173" s="376"/>
      <c r="CB173" s="376"/>
      <c r="CC173" s="376"/>
      <c r="CD173" s="376"/>
      <c r="CE173" s="376"/>
      <c r="CF173" s="376"/>
      <c r="CG173" s="376"/>
      <c r="CH173" s="376"/>
      <c r="CI173" s="376"/>
      <c r="CJ173" s="376"/>
      <c r="CK173" s="376"/>
      <c r="CL173" s="376"/>
      <c r="CM173" s="376"/>
      <c r="CN173" s="376"/>
      <c r="CO173" s="376"/>
      <c r="CP173" s="376"/>
      <c r="CQ173" s="376"/>
      <c r="CR173" s="376"/>
      <c r="CS173" s="376"/>
      <c r="CT173" s="376"/>
      <c r="CU173" s="376"/>
      <c r="CV173" s="376"/>
      <c r="CW173" s="376"/>
      <c r="CX173" s="376"/>
      <c r="CY173" s="376"/>
      <c r="CZ173" s="376"/>
      <c r="DA173" s="376"/>
      <c r="DB173" s="376"/>
      <c r="DC173" s="376"/>
      <c r="DD173" s="376"/>
      <c r="DE173" s="376"/>
      <c r="DF173" s="376"/>
      <c r="DG173" s="376"/>
      <c r="DH173" s="376"/>
      <c r="DI173" s="376"/>
      <c r="DJ173" s="376"/>
      <c r="DK173" s="376"/>
      <c r="DL173" s="376"/>
      <c r="DM173" s="376"/>
      <c r="DN173" s="376"/>
      <c r="DO173" s="376"/>
      <c r="DP173" s="376"/>
      <c r="DQ173" s="376"/>
      <c r="DR173" s="376"/>
      <c r="DS173" s="376"/>
      <c r="DT173" s="376"/>
      <c r="DU173" s="376"/>
      <c r="DV173" s="376"/>
      <c r="DW173" s="376"/>
      <c r="DX173" s="376"/>
      <c r="DY173" s="376"/>
      <c r="DZ173" s="376"/>
      <c r="EA173" s="376"/>
      <c r="EB173" s="376"/>
      <c r="EC173" s="376"/>
      <c r="ED173" s="376"/>
      <c r="EE173" s="376"/>
      <c r="EF173" s="376"/>
      <c r="EG173" s="376"/>
      <c r="EH173" s="376"/>
      <c r="EI173" s="376"/>
      <c r="EJ173" s="376"/>
      <c r="EK173" s="376"/>
      <c r="EL173" s="376"/>
      <c r="EM173" s="376"/>
      <c r="EN173" s="376"/>
      <c r="EO173" s="376"/>
      <c r="EP173" s="376"/>
      <c r="EQ173" s="376"/>
      <c r="ER173" s="376"/>
      <c r="ES173" s="376"/>
    </row>
    <row r="174" spans="1:149" outlineLevel="1">
      <c r="A174" s="1522"/>
      <c r="B174" s="325" t="s">
        <v>621</v>
      </c>
      <c r="C174" s="334" t="s">
        <v>622</v>
      </c>
      <c r="E174" s="374">
        <f ca="1">IF(E158=$C174,E138,0)</f>
        <v>0</v>
      </c>
      <c r="F174" s="374">
        <f t="shared" ref="F174:BQ174" ca="1" si="225">IF(F158=$C174,F138,0)</f>
        <v>0</v>
      </c>
      <c r="G174" s="374">
        <f t="shared" ca="1" si="225"/>
        <v>0</v>
      </c>
      <c r="H174" s="374">
        <f t="shared" ca="1" si="225"/>
        <v>0</v>
      </c>
      <c r="I174" s="374">
        <f t="shared" ca="1" si="225"/>
        <v>0</v>
      </c>
      <c r="J174" s="374">
        <f t="shared" ca="1" si="225"/>
        <v>0</v>
      </c>
      <c r="K174" s="374">
        <f t="shared" ca="1" si="225"/>
        <v>0</v>
      </c>
      <c r="L174" s="374">
        <f t="shared" ca="1" si="225"/>
        <v>0</v>
      </c>
      <c r="M174" s="374">
        <f t="shared" ca="1" si="225"/>
        <v>0</v>
      </c>
      <c r="N174" s="374">
        <f t="shared" ca="1" si="225"/>
        <v>0</v>
      </c>
      <c r="O174" s="374">
        <f t="shared" ca="1" si="225"/>
        <v>0</v>
      </c>
      <c r="P174" s="374">
        <f t="shared" ca="1" si="225"/>
        <v>0</v>
      </c>
      <c r="Q174" s="374">
        <f t="shared" ca="1" si="225"/>
        <v>0</v>
      </c>
      <c r="R174" s="374">
        <f t="shared" ca="1" si="225"/>
        <v>0</v>
      </c>
      <c r="S174" s="374">
        <f t="shared" ca="1" si="225"/>
        <v>0</v>
      </c>
      <c r="T174" s="374">
        <f t="shared" ca="1" si="225"/>
        <v>0</v>
      </c>
      <c r="U174" s="374">
        <f t="shared" ca="1" si="225"/>
        <v>0</v>
      </c>
      <c r="V174" s="374">
        <f t="shared" ca="1" si="225"/>
        <v>0</v>
      </c>
      <c r="W174" s="374">
        <f t="shared" ca="1" si="225"/>
        <v>0</v>
      </c>
      <c r="X174" s="374">
        <f t="shared" ca="1" si="225"/>
        <v>0</v>
      </c>
      <c r="Y174" s="374">
        <f t="shared" ca="1" si="225"/>
        <v>0</v>
      </c>
      <c r="Z174" s="374">
        <f t="shared" ca="1" si="225"/>
        <v>0</v>
      </c>
      <c r="AA174" s="374">
        <f t="shared" ca="1" si="225"/>
        <v>0</v>
      </c>
      <c r="AB174" s="374">
        <f t="shared" ca="1" si="225"/>
        <v>0</v>
      </c>
      <c r="AC174" s="374">
        <f t="shared" ca="1" si="225"/>
        <v>0</v>
      </c>
      <c r="AD174" s="374">
        <f t="shared" ca="1" si="225"/>
        <v>0</v>
      </c>
      <c r="AE174" s="374">
        <f t="shared" ca="1" si="225"/>
        <v>0</v>
      </c>
      <c r="AF174" s="374">
        <f t="shared" ca="1" si="225"/>
        <v>0</v>
      </c>
      <c r="AG174" s="374">
        <f t="shared" ca="1" si="225"/>
        <v>0</v>
      </c>
      <c r="AH174" s="374">
        <f t="shared" ca="1" si="225"/>
        <v>0</v>
      </c>
      <c r="AI174" s="374">
        <f t="shared" ca="1" si="225"/>
        <v>0</v>
      </c>
      <c r="AJ174" s="374">
        <f t="shared" ca="1" si="225"/>
        <v>0</v>
      </c>
      <c r="AK174" s="374">
        <f t="shared" ca="1" si="225"/>
        <v>0</v>
      </c>
      <c r="AL174" s="374">
        <f t="shared" ca="1" si="225"/>
        <v>0</v>
      </c>
      <c r="AM174" s="374">
        <f t="shared" ca="1" si="225"/>
        <v>0</v>
      </c>
      <c r="AN174" s="374">
        <f t="shared" ca="1" si="225"/>
        <v>0</v>
      </c>
      <c r="AO174" s="374">
        <f t="shared" ca="1" si="225"/>
        <v>0</v>
      </c>
      <c r="AP174" s="374">
        <f t="shared" ca="1" si="225"/>
        <v>0</v>
      </c>
      <c r="AQ174" s="374">
        <f t="shared" ca="1" si="225"/>
        <v>0</v>
      </c>
      <c r="AR174" s="374">
        <f t="shared" ca="1" si="225"/>
        <v>0</v>
      </c>
      <c r="AS174" s="374">
        <f t="shared" ca="1" si="225"/>
        <v>0</v>
      </c>
      <c r="AT174" s="374">
        <f t="shared" ca="1" si="225"/>
        <v>0</v>
      </c>
      <c r="AU174" s="374">
        <f t="shared" ca="1" si="225"/>
        <v>0</v>
      </c>
      <c r="AV174" s="374">
        <f t="shared" ca="1" si="225"/>
        <v>0</v>
      </c>
      <c r="AW174" s="374">
        <f t="shared" ca="1" si="225"/>
        <v>0</v>
      </c>
      <c r="AX174" s="374">
        <f t="shared" ca="1" si="225"/>
        <v>0</v>
      </c>
      <c r="AY174" s="374">
        <f t="shared" ca="1" si="225"/>
        <v>0</v>
      </c>
      <c r="AZ174" s="374">
        <f t="shared" ca="1" si="225"/>
        <v>0</v>
      </c>
      <c r="BA174" s="374">
        <f t="shared" ca="1" si="225"/>
        <v>0</v>
      </c>
      <c r="BB174" s="374">
        <f t="shared" ca="1" si="225"/>
        <v>0</v>
      </c>
      <c r="BC174" s="374">
        <f t="shared" ca="1" si="225"/>
        <v>0</v>
      </c>
      <c r="BD174" s="374">
        <f t="shared" ca="1" si="225"/>
        <v>0</v>
      </c>
      <c r="BE174" s="374">
        <f t="shared" ca="1" si="225"/>
        <v>0</v>
      </c>
      <c r="BF174" s="374">
        <f t="shared" ca="1" si="225"/>
        <v>0</v>
      </c>
      <c r="BG174" s="374">
        <f t="shared" ca="1" si="225"/>
        <v>0</v>
      </c>
      <c r="BH174" s="374">
        <f t="shared" ca="1" si="225"/>
        <v>0</v>
      </c>
      <c r="BI174" s="374">
        <f t="shared" ca="1" si="225"/>
        <v>0</v>
      </c>
      <c r="BJ174" s="374">
        <f t="shared" ca="1" si="225"/>
        <v>0</v>
      </c>
      <c r="BK174" s="374">
        <f t="shared" ca="1" si="225"/>
        <v>0</v>
      </c>
      <c r="BL174" s="374">
        <f t="shared" ca="1" si="225"/>
        <v>0</v>
      </c>
      <c r="BM174" s="374">
        <f t="shared" ca="1" si="225"/>
        <v>0</v>
      </c>
      <c r="BN174" s="374">
        <f t="shared" ca="1" si="225"/>
        <v>0</v>
      </c>
      <c r="BO174" s="374">
        <f t="shared" ca="1" si="225"/>
        <v>0</v>
      </c>
      <c r="BP174" s="374">
        <f t="shared" ca="1" si="225"/>
        <v>0</v>
      </c>
      <c r="BQ174" s="374">
        <f t="shared" ca="1" si="225"/>
        <v>0</v>
      </c>
      <c r="BR174" s="374">
        <f t="shared" ref="BR174:EC174" ca="1" si="226">IF(BR158=$C174,BR138,0)</f>
        <v>0</v>
      </c>
      <c r="BS174" s="374">
        <f t="shared" ca="1" si="226"/>
        <v>0</v>
      </c>
      <c r="BT174" s="374">
        <f t="shared" ca="1" si="226"/>
        <v>0</v>
      </c>
      <c r="BU174" s="374">
        <f t="shared" ca="1" si="226"/>
        <v>0</v>
      </c>
      <c r="BV174" s="374">
        <f t="shared" ca="1" si="226"/>
        <v>0</v>
      </c>
      <c r="BW174" s="374">
        <f t="shared" ca="1" si="226"/>
        <v>0</v>
      </c>
      <c r="BX174" s="374">
        <f t="shared" ca="1" si="226"/>
        <v>0</v>
      </c>
      <c r="BY174" s="374">
        <f t="shared" ca="1" si="226"/>
        <v>0</v>
      </c>
      <c r="BZ174" s="374">
        <f t="shared" ca="1" si="226"/>
        <v>0</v>
      </c>
      <c r="CA174" s="374">
        <f t="shared" ca="1" si="226"/>
        <v>0</v>
      </c>
      <c r="CB174" s="374">
        <f t="shared" ca="1" si="226"/>
        <v>0</v>
      </c>
      <c r="CC174" s="374">
        <f t="shared" ca="1" si="226"/>
        <v>0</v>
      </c>
      <c r="CD174" s="374">
        <f t="shared" ca="1" si="226"/>
        <v>0</v>
      </c>
      <c r="CE174" s="374">
        <f t="shared" ca="1" si="226"/>
        <v>0</v>
      </c>
      <c r="CF174" s="374">
        <f t="shared" ca="1" si="226"/>
        <v>0</v>
      </c>
      <c r="CG174" s="374">
        <f t="shared" ca="1" si="226"/>
        <v>0</v>
      </c>
      <c r="CH174" s="374">
        <f t="shared" ca="1" si="226"/>
        <v>0</v>
      </c>
      <c r="CI174" s="374">
        <f t="shared" ca="1" si="226"/>
        <v>0</v>
      </c>
      <c r="CJ174" s="374">
        <f t="shared" ca="1" si="226"/>
        <v>0</v>
      </c>
      <c r="CK174" s="374">
        <f t="shared" ca="1" si="226"/>
        <v>0</v>
      </c>
      <c r="CL174" s="374">
        <f t="shared" ca="1" si="226"/>
        <v>0</v>
      </c>
      <c r="CM174" s="374">
        <f t="shared" ca="1" si="226"/>
        <v>0</v>
      </c>
      <c r="CN174" s="374">
        <f t="shared" ca="1" si="226"/>
        <v>0</v>
      </c>
      <c r="CO174" s="374">
        <f t="shared" ca="1" si="226"/>
        <v>0</v>
      </c>
      <c r="CP174" s="374">
        <f t="shared" ca="1" si="226"/>
        <v>0</v>
      </c>
      <c r="CQ174" s="374">
        <f t="shared" ca="1" si="226"/>
        <v>0</v>
      </c>
      <c r="CR174" s="374">
        <f t="shared" ca="1" si="226"/>
        <v>0</v>
      </c>
      <c r="CS174" s="374">
        <f t="shared" ca="1" si="226"/>
        <v>0</v>
      </c>
      <c r="CT174" s="374">
        <f t="shared" ca="1" si="226"/>
        <v>0</v>
      </c>
      <c r="CU174" s="374">
        <f t="shared" ca="1" si="226"/>
        <v>0</v>
      </c>
      <c r="CV174" s="374">
        <f t="shared" ca="1" si="226"/>
        <v>0</v>
      </c>
      <c r="CW174" s="374">
        <f t="shared" ca="1" si="226"/>
        <v>0</v>
      </c>
      <c r="CX174" s="374">
        <f t="shared" ca="1" si="226"/>
        <v>0</v>
      </c>
      <c r="CY174" s="374">
        <f t="shared" ca="1" si="226"/>
        <v>0</v>
      </c>
      <c r="CZ174" s="374">
        <f t="shared" ca="1" si="226"/>
        <v>0</v>
      </c>
      <c r="DA174" s="374">
        <f t="shared" ca="1" si="226"/>
        <v>0</v>
      </c>
      <c r="DB174" s="374">
        <f t="shared" ca="1" si="226"/>
        <v>0</v>
      </c>
      <c r="DC174" s="374">
        <f t="shared" ca="1" si="226"/>
        <v>0</v>
      </c>
      <c r="DD174" s="374">
        <f t="shared" ca="1" si="226"/>
        <v>0</v>
      </c>
      <c r="DE174" s="374">
        <f t="shared" ca="1" si="226"/>
        <v>0</v>
      </c>
      <c r="DF174" s="374">
        <f t="shared" ca="1" si="226"/>
        <v>0</v>
      </c>
      <c r="DG174" s="374">
        <f t="shared" ca="1" si="226"/>
        <v>0</v>
      </c>
      <c r="DH174" s="374">
        <f t="shared" ca="1" si="226"/>
        <v>0</v>
      </c>
      <c r="DI174" s="374">
        <f t="shared" ca="1" si="226"/>
        <v>0</v>
      </c>
      <c r="DJ174" s="374">
        <f t="shared" ca="1" si="226"/>
        <v>0</v>
      </c>
      <c r="DK174" s="374">
        <f t="shared" ca="1" si="226"/>
        <v>0</v>
      </c>
      <c r="DL174" s="374">
        <f t="shared" ca="1" si="226"/>
        <v>0</v>
      </c>
      <c r="DM174" s="374">
        <f t="shared" ca="1" si="226"/>
        <v>0</v>
      </c>
      <c r="DN174" s="374">
        <f t="shared" ca="1" si="226"/>
        <v>0</v>
      </c>
      <c r="DO174" s="374">
        <f t="shared" ca="1" si="226"/>
        <v>0</v>
      </c>
      <c r="DP174" s="374">
        <f t="shared" ca="1" si="226"/>
        <v>0</v>
      </c>
      <c r="DQ174" s="374">
        <f t="shared" ca="1" si="226"/>
        <v>0</v>
      </c>
      <c r="DR174" s="374">
        <f t="shared" ca="1" si="226"/>
        <v>0</v>
      </c>
      <c r="DS174" s="374">
        <f t="shared" ca="1" si="226"/>
        <v>0</v>
      </c>
      <c r="DT174" s="374">
        <f t="shared" ca="1" si="226"/>
        <v>0</v>
      </c>
      <c r="DU174" s="374">
        <f t="shared" ca="1" si="226"/>
        <v>0</v>
      </c>
      <c r="DV174" s="374">
        <f t="shared" ca="1" si="226"/>
        <v>0</v>
      </c>
      <c r="DW174" s="374">
        <f t="shared" ca="1" si="226"/>
        <v>0</v>
      </c>
      <c r="DX174" s="374">
        <f t="shared" ca="1" si="226"/>
        <v>0</v>
      </c>
      <c r="DY174" s="374">
        <f t="shared" ca="1" si="226"/>
        <v>0</v>
      </c>
      <c r="DZ174" s="374">
        <f t="shared" ca="1" si="226"/>
        <v>0</v>
      </c>
      <c r="EA174" s="374">
        <f t="shared" ca="1" si="226"/>
        <v>0</v>
      </c>
      <c r="EB174" s="374">
        <f t="shared" ca="1" si="226"/>
        <v>0</v>
      </c>
      <c r="EC174" s="374">
        <f t="shared" ca="1" si="226"/>
        <v>0</v>
      </c>
      <c r="ED174" s="374">
        <f t="shared" ref="ED174:ES174" ca="1" si="227">IF(ED158=$C174,ED138,0)</f>
        <v>0</v>
      </c>
      <c r="EE174" s="374">
        <f t="shared" ca="1" si="227"/>
        <v>0</v>
      </c>
      <c r="EF174" s="374">
        <f t="shared" ca="1" si="227"/>
        <v>0</v>
      </c>
      <c r="EG174" s="374">
        <f t="shared" ca="1" si="227"/>
        <v>0</v>
      </c>
      <c r="EH174" s="374">
        <f t="shared" ca="1" si="227"/>
        <v>0</v>
      </c>
      <c r="EI174" s="374">
        <f t="shared" ca="1" si="227"/>
        <v>0</v>
      </c>
      <c r="EJ174" s="374">
        <f t="shared" ca="1" si="227"/>
        <v>0</v>
      </c>
      <c r="EK174" s="374">
        <f t="shared" ca="1" si="227"/>
        <v>0</v>
      </c>
      <c r="EL174" s="374">
        <f t="shared" ca="1" si="227"/>
        <v>0</v>
      </c>
      <c r="EM174" s="374">
        <f t="shared" ca="1" si="227"/>
        <v>0</v>
      </c>
      <c r="EN174" s="374">
        <f t="shared" ca="1" si="227"/>
        <v>0</v>
      </c>
      <c r="EO174" s="374">
        <f t="shared" ca="1" si="227"/>
        <v>0</v>
      </c>
      <c r="EP174" s="374">
        <f t="shared" ca="1" si="227"/>
        <v>0</v>
      </c>
      <c r="EQ174" s="374">
        <f t="shared" ca="1" si="227"/>
        <v>0</v>
      </c>
      <c r="ER174" s="374">
        <f t="shared" ca="1" si="227"/>
        <v>0</v>
      </c>
      <c r="ES174" s="374">
        <f t="shared" ca="1" si="227"/>
        <v>0</v>
      </c>
    </row>
    <row r="175" spans="1:149" outlineLevel="1">
      <c r="A175" s="1522"/>
      <c r="B175" s="325" t="s">
        <v>623</v>
      </c>
      <c r="C175" s="334" t="s">
        <v>624</v>
      </c>
      <c r="E175" s="376">
        <f ca="1">IF(E158=$C175,INDEX($E$155:$P$155,MATCH(E7,$E$153:$P$153)),0)</f>
        <v>0</v>
      </c>
      <c r="F175" s="376">
        <f t="shared" ref="F175:BQ175" ca="1" si="228">IF(F158=$C175,INDEX($E$155:$P$155,MATCH(F7,$E$153:$P$153)),0)</f>
        <v>0</v>
      </c>
      <c r="G175" s="376">
        <f t="shared" ca="1" si="228"/>
        <v>0</v>
      </c>
      <c r="H175" s="376">
        <f t="shared" ca="1" si="228"/>
        <v>0</v>
      </c>
      <c r="I175" s="376">
        <f t="shared" ca="1" si="228"/>
        <v>0</v>
      </c>
      <c r="J175" s="376">
        <f t="shared" ca="1" si="228"/>
        <v>0</v>
      </c>
      <c r="K175" s="376">
        <f t="shared" ca="1" si="228"/>
        <v>0</v>
      </c>
      <c r="L175" s="376">
        <f t="shared" ca="1" si="228"/>
        <v>0</v>
      </c>
      <c r="M175" s="376">
        <f t="shared" ca="1" si="228"/>
        <v>0</v>
      </c>
      <c r="N175" s="376">
        <f t="shared" ca="1" si="228"/>
        <v>0</v>
      </c>
      <c r="O175" s="376">
        <f t="shared" ca="1" si="228"/>
        <v>0</v>
      </c>
      <c r="P175" s="376">
        <f t="shared" ca="1" si="228"/>
        <v>0</v>
      </c>
      <c r="Q175" s="376">
        <f t="shared" ca="1" si="228"/>
        <v>0</v>
      </c>
      <c r="R175" s="376">
        <f t="shared" ca="1" si="228"/>
        <v>0</v>
      </c>
      <c r="S175" s="376">
        <f t="shared" ca="1" si="228"/>
        <v>0</v>
      </c>
      <c r="T175" s="376">
        <f t="shared" ca="1" si="228"/>
        <v>0</v>
      </c>
      <c r="U175" s="376">
        <f t="shared" ca="1" si="228"/>
        <v>0</v>
      </c>
      <c r="V175" s="376">
        <f t="shared" ca="1" si="228"/>
        <v>0</v>
      </c>
      <c r="W175" s="376">
        <f t="shared" ca="1" si="228"/>
        <v>0</v>
      </c>
      <c r="X175" s="376">
        <f t="shared" ca="1" si="228"/>
        <v>0</v>
      </c>
      <c r="Y175" s="376">
        <f t="shared" ca="1" si="228"/>
        <v>0</v>
      </c>
      <c r="Z175" s="376">
        <f t="shared" ca="1" si="228"/>
        <v>0</v>
      </c>
      <c r="AA175" s="376">
        <f t="shared" ca="1" si="228"/>
        <v>0</v>
      </c>
      <c r="AB175" s="376">
        <f t="shared" ca="1" si="228"/>
        <v>0</v>
      </c>
      <c r="AC175" s="376">
        <f t="shared" ca="1" si="228"/>
        <v>0</v>
      </c>
      <c r="AD175" s="376">
        <f t="shared" ca="1" si="228"/>
        <v>0</v>
      </c>
      <c r="AE175" s="376">
        <f t="shared" ca="1" si="228"/>
        <v>0</v>
      </c>
      <c r="AF175" s="376">
        <f t="shared" ca="1" si="228"/>
        <v>0</v>
      </c>
      <c r="AG175" s="376">
        <f t="shared" ca="1" si="228"/>
        <v>0</v>
      </c>
      <c r="AH175" s="376">
        <f t="shared" ca="1" si="228"/>
        <v>0</v>
      </c>
      <c r="AI175" s="376">
        <f t="shared" ca="1" si="228"/>
        <v>0</v>
      </c>
      <c r="AJ175" s="376">
        <f t="shared" ca="1" si="228"/>
        <v>0</v>
      </c>
      <c r="AK175" s="376">
        <f t="shared" ca="1" si="228"/>
        <v>0</v>
      </c>
      <c r="AL175" s="376">
        <f t="shared" ca="1" si="228"/>
        <v>0</v>
      </c>
      <c r="AM175" s="376">
        <f t="shared" ca="1" si="228"/>
        <v>0</v>
      </c>
      <c r="AN175" s="376">
        <f t="shared" ca="1" si="228"/>
        <v>0</v>
      </c>
      <c r="AO175" s="376">
        <f t="shared" ca="1" si="228"/>
        <v>0</v>
      </c>
      <c r="AP175" s="376">
        <f t="shared" ca="1" si="228"/>
        <v>0</v>
      </c>
      <c r="AQ175" s="376">
        <f t="shared" ca="1" si="228"/>
        <v>0</v>
      </c>
      <c r="AR175" s="376">
        <f t="shared" ca="1" si="228"/>
        <v>0</v>
      </c>
      <c r="AS175" s="376">
        <f t="shared" ca="1" si="228"/>
        <v>0</v>
      </c>
      <c r="AT175" s="376">
        <f t="shared" ca="1" si="228"/>
        <v>0</v>
      </c>
      <c r="AU175" s="376">
        <f t="shared" ca="1" si="228"/>
        <v>0</v>
      </c>
      <c r="AV175" s="376">
        <f t="shared" ca="1" si="228"/>
        <v>0</v>
      </c>
      <c r="AW175" s="376">
        <f t="shared" ca="1" si="228"/>
        <v>0</v>
      </c>
      <c r="AX175" s="376">
        <f t="shared" ca="1" si="228"/>
        <v>0</v>
      </c>
      <c r="AY175" s="376">
        <f t="shared" ca="1" si="228"/>
        <v>0</v>
      </c>
      <c r="AZ175" s="376">
        <f t="shared" ca="1" si="228"/>
        <v>0</v>
      </c>
      <c r="BA175" s="376">
        <f t="shared" ca="1" si="228"/>
        <v>0</v>
      </c>
      <c r="BB175" s="376">
        <f t="shared" ca="1" si="228"/>
        <v>0</v>
      </c>
      <c r="BC175" s="376">
        <f t="shared" ca="1" si="228"/>
        <v>0</v>
      </c>
      <c r="BD175" s="376">
        <f t="shared" ca="1" si="228"/>
        <v>0</v>
      </c>
      <c r="BE175" s="376">
        <f t="shared" ca="1" si="228"/>
        <v>0</v>
      </c>
      <c r="BF175" s="376">
        <f t="shared" ca="1" si="228"/>
        <v>0</v>
      </c>
      <c r="BG175" s="376">
        <f t="shared" ca="1" si="228"/>
        <v>0</v>
      </c>
      <c r="BH175" s="376">
        <f t="shared" ca="1" si="228"/>
        <v>0</v>
      </c>
      <c r="BI175" s="376">
        <f t="shared" ca="1" si="228"/>
        <v>0</v>
      </c>
      <c r="BJ175" s="376">
        <f t="shared" ca="1" si="228"/>
        <v>0</v>
      </c>
      <c r="BK175" s="376">
        <f t="shared" ca="1" si="228"/>
        <v>0</v>
      </c>
      <c r="BL175" s="376">
        <f t="shared" ca="1" si="228"/>
        <v>0</v>
      </c>
      <c r="BM175" s="376">
        <f t="shared" ca="1" si="228"/>
        <v>0</v>
      </c>
      <c r="BN175" s="376">
        <f t="shared" ca="1" si="228"/>
        <v>0</v>
      </c>
      <c r="BO175" s="376">
        <f t="shared" ca="1" si="228"/>
        <v>0</v>
      </c>
      <c r="BP175" s="376">
        <f t="shared" ca="1" si="228"/>
        <v>0</v>
      </c>
      <c r="BQ175" s="376">
        <f t="shared" ca="1" si="228"/>
        <v>0</v>
      </c>
      <c r="BR175" s="376">
        <f t="shared" ref="BR175:EC175" ca="1" si="229">IF(BR158=$C175,INDEX($E$155:$P$155,MATCH(BR7,$E$153:$P$153)),0)</f>
        <v>0</v>
      </c>
      <c r="BS175" s="376">
        <f t="shared" ca="1" si="229"/>
        <v>0</v>
      </c>
      <c r="BT175" s="376">
        <f t="shared" ca="1" si="229"/>
        <v>0</v>
      </c>
      <c r="BU175" s="376">
        <f t="shared" ca="1" si="229"/>
        <v>0</v>
      </c>
      <c r="BV175" s="376">
        <f t="shared" ca="1" si="229"/>
        <v>0</v>
      </c>
      <c r="BW175" s="376">
        <f t="shared" ca="1" si="229"/>
        <v>0</v>
      </c>
      <c r="BX175" s="376">
        <f t="shared" ca="1" si="229"/>
        <v>0</v>
      </c>
      <c r="BY175" s="376">
        <f t="shared" ca="1" si="229"/>
        <v>0</v>
      </c>
      <c r="BZ175" s="376">
        <f t="shared" ca="1" si="229"/>
        <v>0</v>
      </c>
      <c r="CA175" s="376">
        <f t="shared" ca="1" si="229"/>
        <v>0</v>
      </c>
      <c r="CB175" s="376">
        <f t="shared" ca="1" si="229"/>
        <v>0</v>
      </c>
      <c r="CC175" s="376">
        <f t="shared" ca="1" si="229"/>
        <v>0</v>
      </c>
      <c r="CD175" s="376">
        <f t="shared" ca="1" si="229"/>
        <v>0</v>
      </c>
      <c r="CE175" s="376">
        <f t="shared" ca="1" si="229"/>
        <v>0</v>
      </c>
      <c r="CF175" s="376">
        <f t="shared" ca="1" si="229"/>
        <v>0</v>
      </c>
      <c r="CG175" s="376">
        <f t="shared" ca="1" si="229"/>
        <v>0</v>
      </c>
      <c r="CH175" s="376">
        <f t="shared" ca="1" si="229"/>
        <v>0</v>
      </c>
      <c r="CI175" s="376">
        <f t="shared" ca="1" si="229"/>
        <v>0</v>
      </c>
      <c r="CJ175" s="376">
        <f t="shared" ca="1" si="229"/>
        <v>0</v>
      </c>
      <c r="CK175" s="376">
        <f t="shared" ca="1" si="229"/>
        <v>0</v>
      </c>
      <c r="CL175" s="376">
        <f t="shared" ca="1" si="229"/>
        <v>0</v>
      </c>
      <c r="CM175" s="376">
        <f t="shared" ca="1" si="229"/>
        <v>0</v>
      </c>
      <c r="CN175" s="376">
        <f t="shared" ca="1" si="229"/>
        <v>0</v>
      </c>
      <c r="CO175" s="376">
        <f t="shared" ca="1" si="229"/>
        <v>0</v>
      </c>
      <c r="CP175" s="376">
        <f t="shared" ca="1" si="229"/>
        <v>0</v>
      </c>
      <c r="CQ175" s="376">
        <f t="shared" ca="1" si="229"/>
        <v>0</v>
      </c>
      <c r="CR175" s="376">
        <f t="shared" ca="1" si="229"/>
        <v>0</v>
      </c>
      <c r="CS175" s="376">
        <f t="shared" ca="1" si="229"/>
        <v>0</v>
      </c>
      <c r="CT175" s="376">
        <f t="shared" ca="1" si="229"/>
        <v>0</v>
      </c>
      <c r="CU175" s="376">
        <f t="shared" ca="1" si="229"/>
        <v>0</v>
      </c>
      <c r="CV175" s="376">
        <f t="shared" ca="1" si="229"/>
        <v>0</v>
      </c>
      <c r="CW175" s="376">
        <f t="shared" ca="1" si="229"/>
        <v>0</v>
      </c>
      <c r="CX175" s="376">
        <f t="shared" ca="1" si="229"/>
        <v>0</v>
      </c>
      <c r="CY175" s="376">
        <f t="shared" ca="1" si="229"/>
        <v>0</v>
      </c>
      <c r="CZ175" s="376">
        <f t="shared" ca="1" si="229"/>
        <v>0</v>
      </c>
      <c r="DA175" s="376">
        <f t="shared" ca="1" si="229"/>
        <v>0</v>
      </c>
      <c r="DB175" s="376">
        <f t="shared" ca="1" si="229"/>
        <v>0</v>
      </c>
      <c r="DC175" s="376">
        <f t="shared" ca="1" si="229"/>
        <v>0</v>
      </c>
      <c r="DD175" s="376">
        <f t="shared" ca="1" si="229"/>
        <v>0</v>
      </c>
      <c r="DE175" s="376">
        <f t="shared" ca="1" si="229"/>
        <v>0</v>
      </c>
      <c r="DF175" s="376">
        <f t="shared" ca="1" si="229"/>
        <v>0</v>
      </c>
      <c r="DG175" s="376">
        <f t="shared" ca="1" si="229"/>
        <v>0</v>
      </c>
      <c r="DH175" s="376">
        <f t="shared" ca="1" si="229"/>
        <v>0</v>
      </c>
      <c r="DI175" s="376">
        <f t="shared" ca="1" si="229"/>
        <v>0</v>
      </c>
      <c r="DJ175" s="376">
        <f t="shared" ca="1" si="229"/>
        <v>0</v>
      </c>
      <c r="DK175" s="376">
        <f t="shared" ca="1" si="229"/>
        <v>0</v>
      </c>
      <c r="DL175" s="376">
        <f t="shared" ca="1" si="229"/>
        <v>0</v>
      </c>
      <c r="DM175" s="376">
        <f t="shared" ca="1" si="229"/>
        <v>0</v>
      </c>
      <c r="DN175" s="376">
        <f t="shared" ca="1" si="229"/>
        <v>0</v>
      </c>
      <c r="DO175" s="376">
        <f t="shared" ca="1" si="229"/>
        <v>0</v>
      </c>
      <c r="DP175" s="376">
        <f t="shared" ca="1" si="229"/>
        <v>0</v>
      </c>
      <c r="DQ175" s="376">
        <f t="shared" ca="1" si="229"/>
        <v>0</v>
      </c>
      <c r="DR175" s="376">
        <f t="shared" ca="1" si="229"/>
        <v>0</v>
      </c>
      <c r="DS175" s="376">
        <f t="shared" ca="1" si="229"/>
        <v>0</v>
      </c>
      <c r="DT175" s="376">
        <f t="shared" ca="1" si="229"/>
        <v>0</v>
      </c>
      <c r="DU175" s="376">
        <f t="shared" ca="1" si="229"/>
        <v>0</v>
      </c>
      <c r="DV175" s="376">
        <f t="shared" ca="1" si="229"/>
        <v>0</v>
      </c>
      <c r="DW175" s="376">
        <f t="shared" ca="1" si="229"/>
        <v>0</v>
      </c>
      <c r="DX175" s="376">
        <f t="shared" ca="1" si="229"/>
        <v>0</v>
      </c>
      <c r="DY175" s="376">
        <f t="shared" ca="1" si="229"/>
        <v>0</v>
      </c>
      <c r="DZ175" s="376">
        <f t="shared" ca="1" si="229"/>
        <v>0</v>
      </c>
      <c r="EA175" s="376">
        <f t="shared" ca="1" si="229"/>
        <v>0</v>
      </c>
      <c r="EB175" s="376">
        <f t="shared" ca="1" si="229"/>
        <v>0</v>
      </c>
      <c r="EC175" s="376">
        <f t="shared" ca="1" si="229"/>
        <v>0</v>
      </c>
      <c r="ED175" s="376">
        <f t="shared" ref="ED175:ES175" ca="1" si="230">IF(ED158=$C175,INDEX($E$155:$P$155,MATCH(ED7,$E$153:$P$153)),0)</f>
        <v>0</v>
      </c>
      <c r="EE175" s="376">
        <f t="shared" ca="1" si="230"/>
        <v>0</v>
      </c>
      <c r="EF175" s="376">
        <f t="shared" ca="1" si="230"/>
        <v>0</v>
      </c>
      <c r="EG175" s="376">
        <f t="shared" ca="1" si="230"/>
        <v>0</v>
      </c>
      <c r="EH175" s="376">
        <f t="shared" ca="1" si="230"/>
        <v>0</v>
      </c>
      <c r="EI175" s="376">
        <f t="shared" ca="1" si="230"/>
        <v>0</v>
      </c>
      <c r="EJ175" s="376">
        <f t="shared" ca="1" si="230"/>
        <v>0</v>
      </c>
      <c r="EK175" s="376">
        <f t="shared" ca="1" si="230"/>
        <v>0</v>
      </c>
      <c r="EL175" s="376">
        <f t="shared" ca="1" si="230"/>
        <v>0</v>
      </c>
      <c r="EM175" s="376">
        <f t="shared" ca="1" si="230"/>
        <v>0</v>
      </c>
      <c r="EN175" s="376">
        <f t="shared" ca="1" si="230"/>
        <v>0</v>
      </c>
      <c r="EO175" s="376">
        <f t="shared" ca="1" si="230"/>
        <v>0</v>
      </c>
      <c r="EP175" s="376">
        <f t="shared" ca="1" si="230"/>
        <v>0</v>
      </c>
      <c r="EQ175" s="376">
        <f t="shared" ca="1" si="230"/>
        <v>0</v>
      </c>
      <c r="ER175" s="376">
        <f t="shared" ca="1" si="230"/>
        <v>0</v>
      </c>
      <c r="ES175" s="376">
        <f t="shared" ca="1" si="230"/>
        <v>0</v>
      </c>
    </row>
    <row r="176" spans="1:149" outlineLevel="1">
      <c r="A176" s="1522"/>
      <c r="B176" s="481" t="s">
        <v>625</v>
      </c>
      <c r="C176" s="1531"/>
      <c r="D176" s="1529"/>
      <c r="E176" s="1533">
        <f ca="1">SUM(E174:E175)</f>
        <v>0</v>
      </c>
      <c r="F176" s="1533">
        <f t="shared" ref="F176:BQ176" ca="1" si="231">SUM(F174:F175)</f>
        <v>0</v>
      </c>
      <c r="G176" s="1533">
        <f t="shared" ca="1" si="231"/>
        <v>0</v>
      </c>
      <c r="H176" s="1533">
        <f t="shared" ca="1" si="231"/>
        <v>0</v>
      </c>
      <c r="I176" s="1533">
        <f t="shared" ca="1" si="231"/>
        <v>0</v>
      </c>
      <c r="J176" s="1533">
        <f t="shared" ca="1" si="231"/>
        <v>0</v>
      </c>
      <c r="K176" s="1533">
        <f t="shared" ca="1" si="231"/>
        <v>0</v>
      </c>
      <c r="L176" s="1533">
        <f t="shared" ca="1" si="231"/>
        <v>0</v>
      </c>
      <c r="M176" s="1533">
        <f t="shared" ca="1" si="231"/>
        <v>0</v>
      </c>
      <c r="N176" s="1533">
        <f t="shared" ca="1" si="231"/>
        <v>0</v>
      </c>
      <c r="O176" s="1533">
        <f t="shared" ca="1" si="231"/>
        <v>0</v>
      </c>
      <c r="P176" s="1533">
        <f t="shared" ca="1" si="231"/>
        <v>0</v>
      </c>
      <c r="Q176" s="1533">
        <f t="shared" ca="1" si="231"/>
        <v>0</v>
      </c>
      <c r="R176" s="1533">
        <f t="shared" ca="1" si="231"/>
        <v>0</v>
      </c>
      <c r="S176" s="1533">
        <f t="shared" ca="1" si="231"/>
        <v>0</v>
      </c>
      <c r="T176" s="1533">
        <f t="shared" ca="1" si="231"/>
        <v>0</v>
      </c>
      <c r="U176" s="1533">
        <f t="shared" ca="1" si="231"/>
        <v>0</v>
      </c>
      <c r="V176" s="1533">
        <f t="shared" ca="1" si="231"/>
        <v>0</v>
      </c>
      <c r="W176" s="1533">
        <f t="shared" ca="1" si="231"/>
        <v>0</v>
      </c>
      <c r="X176" s="1533">
        <f t="shared" ca="1" si="231"/>
        <v>0</v>
      </c>
      <c r="Y176" s="1533">
        <f t="shared" ca="1" si="231"/>
        <v>0</v>
      </c>
      <c r="Z176" s="1533">
        <f t="shared" ca="1" si="231"/>
        <v>0</v>
      </c>
      <c r="AA176" s="1533">
        <f t="shared" ca="1" si="231"/>
        <v>0</v>
      </c>
      <c r="AB176" s="1533">
        <f t="shared" ca="1" si="231"/>
        <v>0</v>
      </c>
      <c r="AC176" s="1533">
        <f t="shared" ca="1" si="231"/>
        <v>0</v>
      </c>
      <c r="AD176" s="1533">
        <f t="shared" ca="1" si="231"/>
        <v>0</v>
      </c>
      <c r="AE176" s="1533">
        <f t="shared" ca="1" si="231"/>
        <v>0</v>
      </c>
      <c r="AF176" s="1533">
        <f t="shared" ca="1" si="231"/>
        <v>0</v>
      </c>
      <c r="AG176" s="1533">
        <f t="shared" ca="1" si="231"/>
        <v>0</v>
      </c>
      <c r="AH176" s="1533">
        <f t="shared" ca="1" si="231"/>
        <v>0</v>
      </c>
      <c r="AI176" s="1533">
        <f t="shared" ca="1" si="231"/>
        <v>0</v>
      </c>
      <c r="AJ176" s="1533">
        <f t="shared" ca="1" si="231"/>
        <v>0</v>
      </c>
      <c r="AK176" s="1533">
        <f t="shared" ca="1" si="231"/>
        <v>0</v>
      </c>
      <c r="AL176" s="1533">
        <f t="shared" ca="1" si="231"/>
        <v>0</v>
      </c>
      <c r="AM176" s="1533">
        <f t="shared" ca="1" si="231"/>
        <v>0</v>
      </c>
      <c r="AN176" s="1533">
        <f t="shared" ca="1" si="231"/>
        <v>0</v>
      </c>
      <c r="AO176" s="1533">
        <f t="shared" ca="1" si="231"/>
        <v>0</v>
      </c>
      <c r="AP176" s="1533">
        <f t="shared" ca="1" si="231"/>
        <v>0</v>
      </c>
      <c r="AQ176" s="1533">
        <f t="shared" ca="1" si="231"/>
        <v>0</v>
      </c>
      <c r="AR176" s="1533">
        <f t="shared" ca="1" si="231"/>
        <v>0</v>
      </c>
      <c r="AS176" s="1533">
        <f t="shared" ca="1" si="231"/>
        <v>0</v>
      </c>
      <c r="AT176" s="1533">
        <f t="shared" ca="1" si="231"/>
        <v>0</v>
      </c>
      <c r="AU176" s="1533">
        <f t="shared" ca="1" si="231"/>
        <v>0</v>
      </c>
      <c r="AV176" s="1533">
        <f t="shared" ca="1" si="231"/>
        <v>0</v>
      </c>
      <c r="AW176" s="1533">
        <f t="shared" ca="1" si="231"/>
        <v>0</v>
      </c>
      <c r="AX176" s="1533">
        <f t="shared" ca="1" si="231"/>
        <v>0</v>
      </c>
      <c r="AY176" s="1533">
        <f t="shared" ca="1" si="231"/>
        <v>0</v>
      </c>
      <c r="AZ176" s="1533">
        <f t="shared" ca="1" si="231"/>
        <v>0</v>
      </c>
      <c r="BA176" s="1533">
        <f t="shared" ca="1" si="231"/>
        <v>0</v>
      </c>
      <c r="BB176" s="1533">
        <f t="shared" ca="1" si="231"/>
        <v>0</v>
      </c>
      <c r="BC176" s="1533">
        <f t="shared" ca="1" si="231"/>
        <v>0</v>
      </c>
      <c r="BD176" s="1533">
        <f t="shared" ca="1" si="231"/>
        <v>0</v>
      </c>
      <c r="BE176" s="1533">
        <f t="shared" ca="1" si="231"/>
        <v>0</v>
      </c>
      <c r="BF176" s="1533">
        <f t="shared" ca="1" si="231"/>
        <v>0</v>
      </c>
      <c r="BG176" s="1533">
        <f t="shared" ca="1" si="231"/>
        <v>0</v>
      </c>
      <c r="BH176" s="1533">
        <f t="shared" ca="1" si="231"/>
        <v>0</v>
      </c>
      <c r="BI176" s="1533">
        <f t="shared" ca="1" si="231"/>
        <v>0</v>
      </c>
      <c r="BJ176" s="1533">
        <f t="shared" ca="1" si="231"/>
        <v>0</v>
      </c>
      <c r="BK176" s="1533">
        <f t="shared" ca="1" si="231"/>
        <v>0</v>
      </c>
      <c r="BL176" s="1533">
        <f t="shared" ca="1" si="231"/>
        <v>0</v>
      </c>
      <c r="BM176" s="1533">
        <f t="shared" ca="1" si="231"/>
        <v>0</v>
      </c>
      <c r="BN176" s="1533">
        <f t="shared" ca="1" si="231"/>
        <v>0</v>
      </c>
      <c r="BO176" s="1533">
        <f t="shared" ca="1" si="231"/>
        <v>0</v>
      </c>
      <c r="BP176" s="1533">
        <f t="shared" ca="1" si="231"/>
        <v>0</v>
      </c>
      <c r="BQ176" s="1533">
        <f t="shared" ca="1" si="231"/>
        <v>0</v>
      </c>
      <c r="BR176" s="1533">
        <f t="shared" ref="BR176:EC176" ca="1" si="232">SUM(BR174:BR175)</f>
        <v>0</v>
      </c>
      <c r="BS176" s="1533">
        <f t="shared" ca="1" si="232"/>
        <v>0</v>
      </c>
      <c r="BT176" s="1533">
        <f t="shared" ca="1" si="232"/>
        <v>0</v>
      </c>
      <c r="BU176" s="1533">
        <f t="shared" ca="1" si="232"/>
        <v>0</v>
      </c>
      <c r="BV176" s="1533">
        <f t="shared" ca="1" si="232"/>
        <v>0</v>
      </c>
      <c r="BW176" s="1533">
        <f t="shared" ca="1" si="232"/>
        <v>0</v>
      </c>
      <c r="BX176" s="1533">
        <f t="shared" ca="1" si="232"/>
        <v>0</v>
      </c>
      <c r="BY176" s="1533">
        <f t="shared" ca="1" si="232"/>
        <v>0</v>
      </c>
      <c r="BZ176" s="1533">
        <f t="shared" ca="1" si="232"/>
        <v>0</v>
      </c>
      <c r="CA176" s="1533">
        <f t="shared" ca="1" si="232"/>
        <v>0</v>
      </c>
      <c r="CB176" s="1533">
        <f t="shared" ca="1" si="232"/>
        <v>0</v>
      </c>
      <c r="CC176" s="1533">
        <f t="shared" ca="1" si="232"/>
        <v>0</v>
      </c>
      <c r="CD176" s="1533">
        <f t="shared" ca="1" si="232"/>
        <v>0</v>
      </c>
      <c r="CE176" s="1533">
        <f t="shared" ca="1" si="232"/>
        <v>0</v>
      </c>
      <c r="CF176" s="1533">
        <f t="shared" ca="1" si="232"/>
        <v>0</v>
      </c>
      <c r="CG176" s="1533">
        <f t="shared" ca="1" si="232"/>
        <v>0</v>
      </c>
      <c r="CH176" s="1533">
        <f t="shared" ca="1" si="232"/>
        <v>0</v>
      </c>
      <c r="CI176" s="1533">
        <f t="shared" ca="1" si="232"/>
        <v>0</v>
      </c>
      <c r="CJ176" s="1533">
        <f t="shared" ca="1" si="232"/>
        <v>0</v>
      </c>
      <c r="CK176" s="1533">
        <f t="shared" ca="1" si="232"/>
        <v>0</v>
      </c>
      <c r="CL176" s="1533">
        <f t="shared" ca="1" si="232"/>
        <v>0</v>
      </c>
      <c r="CM176" s="1533">
        <f t="shared" ca="1" si="232"/>
        <v>0</v>
      </c>
      <c r="CN176" s="1533">
        <f t="shared" ca="1" si="232"/>
        <v>0</v>
      </c>
      <c r="CO176" s="1533">
        <f t="shared" ca="1" si="232"/>
        <v>0</v>
      </c>
      <c r="CP176" s="1533">
        <f t="shared" ca="1" si="232"/>
        <v>0</v>
      </c>
      <c r="CQ176" s="1533">
        <f t="shared" ca="1" si="232"/>
        <v>0</v>
      </c>
      <c r="CR176" s="1533">
        <f t="shared" ca="1" si="232"/>
        <v>0</v>
      </c>
      <c r="CS176" s="1533">
        <f t="shared" ca="1" si="232"/>
        <v>0</v>
      </c>
      <c r="CT176" s="1533">
        <f t="shared" ca="1" si="232"/>
        <v>0</v>
      </c>
      <c r="CU176" s="1533">
        <f t="shared" ca="1" si="232"/>
        <v>0</v>
      </c>
      <c r="CV176" s="1533">
        <f t="shared" ca="1" si="232"/>
        <v>0</v>
      </c>
      <c r="CW176" s="1533">
        <f t="shared" ca="1" si="232"/>
        <v>0</v>
      </c>
      <c r="CX176" s="1533">
        <f t="shared" ca="1" si="232"/>
        <v>0</v>
      </c>
      <c r="CY176" s="1533">
        <f t="shared" ca="1" si="232"/>
        <v>0</v>
      </c>
      <c r="CZ176" s="1533">
        <f t="shared" ca="1" si="232"/>
        <v>0</v>
      </c>
      <c r="DA176" s="1533">
        <f t="shared" ca="1" si="232"/>
        <v>0</v>
      </c>
      <c r="DB176" s="1533">
        <f t="shared" ca="1" si="232"/>
        <v>0</v>
      </c>
      <c r="DC176" s="1533">
        <f t="shared" ca="1" si="232"/>
        <v>0</v>
      </c>
      <c r="DD176" s="1533">
        <f t="shared" ca="1" si="232"/>
        <v>0</v>
      </c>
      <c r="DE176" s="1533">
        <f t="shared" ca="1" si="232"/>
        <v>0</v>
      </c>
      <c r="DF176" s="1533">
        <f t="shared" ca="1" si="232"/>
        <v>0</v>
      </c>
      <c r="DG176" s="1533">
        <f t="shared" ca="1" si="232"/>
        <v>0</v>
      </c>
      <c r="DH176" s="1533">
        <f t="shared" ca="1" si="232"/>
        <v>0</v>
      </c>
      <c r="DI176" s="1533">
        <f t="shared" ca="1" si="232"/>
        <v>0</v>
      </c>
      <c r="DJ176" s="1533">
        <f t="shared" ca="1" si="232"/>
        <v>0</v>
      </c>
      <c r="DK176" s="1533">
        <f t="shared" ca="1" si="232"/>
        <v>0</v>
      </c>
      <c r="DL176" s="1533">
        <f t="shared" ca="1" si="232"/>
        <v>0</v>
      </c>
      <c r="DM176" s="1533">
        <f t="shared" ca="1" si="232"/>
        <v>0</v>
      </c>
      <c r="DN176" s="1533">
        <f t="shared" ca="1" si="232"/>
        <v>0</v>
      </c>
      <c r="DO176" s="1533">
        <f t="shared" ca="1" si="232"/>
        <v>0</v>
      </c>
      <c r="DP176" s="1533">
        <f t="shared" ca="1" si="232"/>
        <v>0</v>
      </c>
      <c r="DQ176" s="1533">
        <f t="shared" ca="1" si="232"/>
        <v>0</v>
      </c>
      <c r="DR176" s="1533">
        <f t="shared" ca="1" si="232"/>
        <v>0</v>
      </c>
      <c r="DS176" s="1533">
        <f t="shared" ca="1" si="232"/>
        <v>0</v>
      </c>
      <c r="DT176" s="1533">
        <f t="shared" ca="1" si="232"/>
        <v>0</v>
      </c>
      <c r="DU176" s="1533">
        <f t="shared" ca="1" si="232"/>
        <v>0</v>
      </c>
      <c r="DV176" s="1533">
        <f t="shared" ca="1" si="232"/>
        <v>0</v>
      </c>
      <c r="DW176" s="1533">
        <f t="shared" ca="1" si="232"/>
        <v>0</v>
      </c>
      <c r="DX176" s="1533">
        <f t="shared" ca="1" si="232"/>
        <v>0</v>
      </c>
      <c r="DY176" s="1533">
        <f t="shared" ca="1" si="232"/>
        <v>0</v>
      </c>
      <c r="DZ176" s="1533">
        <f t="shared" ca="1" si="232"/>
        <v>0</v>
      </c>
      <c r="EA176" s="1533">
        <f t="shared" ca="1" si="232"/>
        <v>0</v>
      </c>
      <c r="EB176" s="1533">
        <f t="shared" ca="1" si="232"/>
        <v>0</v>
      </c>
      <c r="EC176" s="1533">
        <f t="shared" ca="1" si="232"/>
        <v>0</v>
      </c>
      <c r="ED176" s="1533">
        <f t="shared" ref="ED176:ES176" ca="1" si="233">SUM(ED174:ED175)</f>
        <v>0</v>
      </c>
      <c r="EE176" s="1533">
        <f t="shared" ca="1" si="233"/>
        <v>0</v>
      </c>
      <c r="EF176" s="1533">
        <f t="shared" ca="1" si="233"/>
        <v>0</v>
      </c>
      <c r="EG176" s="1533">
        <f t="shared" ca="1" si="233"/>
        <v>0</v>
      </c>
      <c r="EH176" s="1533">
        <f t="shared" ca="1" si="233"/>
        <v>0</v>
      </c>
      <c r="EI176" s="1533">
        <f t="shared" ca="1" si="233"/>
        <v>0</v>
      </c>
      <c r="EJ176" s="1533">
        <f t="shared" ca="1" si="233"/>
        <v>0</v>
      </c>
      <c r="EK176" s="1533">
        <f t="shared" ca="1" si="233"/>
        <v>0</v>
      </c>
      <c r="EL176" s="1533">
        <f t="shared" ca="1" si="233"/>
        <v>0</v>
      </c>
      <c r="EM176" s="1533">
        <f t="shared" ca="1" si="233"/>
        <v>0</v>
      </c>
      <c r="EN176" s="1533">
        <f t="shared" ca="1" si="233"/>
        <v>0</v>
      </c>
      <c r="EO176" s="1533">
        <f t="shared" ca="1" si="233"/>
        <v>0</v>
      </c>
      <c r="EP176" s="1533">
        <f t="shared" ca="1" si="233"/>
        <v>0</v>
      </c>
      <c r="EQ176" s="1533">
        <f t="shared" ca="1" si="233"/>
        <v>0</v>
      </c>
      <c r="ER176" s="1533">
        <f t="shared" ca="1" si="233"/>
        <v>0</v>
      </c>
      <c r="ES176" s="1533">
        <f t="shared" ca="1" si="233"/>
        <v>0</v>
      </c>
    </row>
    <row r="177" spans="1:149" outlineLevel="1">
      <c r="A177" s="1522"/>
      <c r="B177" s="325"/>
      <c r="D177" s="334"/>
      <c r="E177" s="376"/>
      <c r="F177" s="376"/>
      <c r="G177" s="376"/>
      <c r="H177" s="376"/>
      <c r="I177" s="376"/>
      <c r="J177" s="376"/>
      <c r="K177" s="376"/>
      <c r="L177" s="376"/>
      <c r="M177" s="376"/>
      <c r="N177" s="376"/>
      <c r="O177" s="376"/>
      <c r="P177" s="376"/>
      <c r="Q177" s="376"/>
      <c r="R177" s="376"/>
      <c r="S177" s="376"/>
      <c r="T177" s="376"/>
      <c r="U177" s="376"/>
      <c r="V177" s="376"/>
      <c r="W177" s="376"/>
      <c r="X177" s="376"/>
      <c r="Y177" s="376"/>
      <c r="Z177" s="376"/>
      <c r="AA177" s="376"/>
      <c r="AB177" s="376"/>
      <c r="AC177" s="376"/>
      <c r="AD177" s="376"/>
      <c r="AE177" s="376"/>
      <c r="AF177" s="376"/>
      <c r="AG177" s="376"/>
      <c r="AH177" s="376"/>
      <c r="AI177" s="376"/>
      <c r="AJ177" s="376"/>
      <c r="AK177" s="376"/>
      <c r="AL177" s="376"/>
      <c r="AM177" s="376"/>
      <c r="AN177" s="376"/>
      <c r="AO177" s="376"/>
      <c r="AP177" s="376"/>
      <c r="AQ177" s="376"/>
      <c r="AR177" s="376"/>
      <c r="AS177" s="376"/>
      <c r="AT177" s="376"/>
      <c r="AU177" s="376"/>
      <c r="AV177" s="376"/>
      <c r="AW177" s="376"/>
      <c r="AX177" s="376"/>
      <c r="AY177" s="376"/>
      <c r="AZ177" s="376"/>
      <c r="BA177" s="376"/>
      <c r="BB177" s="376"/>
      <c r="BC177" s="376"/>
      <c r="BD177" s="376"/>
      <c r="BE177" s="376"/>
      <c r="BF177" s="376"/>
      <c r="BG177" s="376"/>
      <c r="BH177" s="376"/>
      <c r="BI177" s="376"/>
      <c r="BJ177" s="376"/>
      <c r="BK177" s="376"/>
      <c r="BL177" s="376"/>
      <c r="BM177" s="376"/>
      <c r="BN177" s="376"/>
      <c r="BO177" s="376"/>
      <c r="BP177" s="376"/>
      <c r="BQ177" s="376"/>
      <c r="BR177" s="376"/>
      <c r="BS177" s="376"/>
      <c r="BT177" s="376"/>
      <c r="BU177" s="376"/>
      <c r="BV177" s="376"/>
      <c r="BW177" s="376"/>
      <c r="BX177" s="376"/>
      <c r="BY177" s="376"/>
      <c r="BZ177" s="376"/>
      <c r="CA177" s="376"/>
      <c r="CB177" s="376"/>
      <c r="CC177" s="376"/>
      <c r="CD177" s="376"/>
      <c r="CE177" s="376"/>
      <c r="CF177" s="376"/>
      <c r="CG177" s="376"/>
      <c r="CH177" s="376"/>
      <c r="CI177" s="376"/>
      <c r="CJ177" s="376"/>
      <c r="CK177" s="376"/>
      <c r="CL177" s="376"/>
      <c r="CM177" s="376"/>
      <c r="CN177" s="376"/>
      <c r="CO177" s="376"/>
      <c r="CP177" s="376"/>
      <c r="CQ177" s="376"/>
      <c r="CR177" s="376"/>
      <c r="CS177" s="376"/>
      <c r="CT177" s="376"/>
      <c r="CU177" s="376"/>
      <c r="CV177" s="376"/>
      <c r="CW177" s="376"/>
      <c r="CX177" s="376"/>
      <c r="CY177" s="376"/>
      <c r="CZ177" s="376"/>
      <c r="DA177" s="376"/>
      <c r="DB177" s="376"/>
      <c r="DC177" s="376"/>
      <c r="DD177" s="376"/>
      <c r="DE177" s="376"/>
      <c r="DF177" s="376"/>
      <c r="DG177" s="376"/>
      <c r="DH177" s="376"/>
      <c r="DI177" s="376"/>
      <c r="DJ177" s="376"/>
      <c r="DK177" s="376"/>
      <c r="DL177" s="376"/>
      <c r="DM177" s="376"/>
      <c r="DN177" s="376"/>
      <c r="DO177" s="376"/>
      <c r="DP177" s="376"/>
      <c r="DQ177" s="376"/>
      <c r="DR177" s="376"/>
      <c r="DS177" s="376"/>
      <c r="DT177" s="376"/>
      <c r="DU177" s="376"/>
      <c r="DV177" s="376"/>
      <c r="DW177" s="376"/>
      <c r="DX177" s="376"/>
      <c r="DY177" s="376"/>
      <c r="DZ177" s="376"/>
      <c r="EA177" s="376"/>
      <c r="EB177" s="376"/>
      <c r="EC177" s="376"/>
      <c r="ED177" s="376"/>
      <c r="EE177" s="376"/>
      <c r="EF177" s="376"/>
      <c r="EG177" s="376"/>
      <c r="EH177" s="376"/>
      <c r="EI177" s="376"/>
      <c r="EJ177" s="376"/>
      <c r="EK177" s="376"/>
      <c r="EL177" s="376"/>
      <c r="EM177" s="376"/>
      <c r="EN177" s="376"/>
      <c r="EO177" s="376"/>
      <c r="EP177" s="376"/>
      <c r="EQ177" s="376"/>
      <c r="ER177" s="376"/>
      <c r="ES177" s="376"/>
    </row>
    <row r="178" spans="1:149" outlineLevel="1">
      <c r="A178" s="1522"/>
      <c r="B178" s="325" t="s">
        <v>626</v>
      </c>
      <c r="C178" s="330"/>
      <c r="D178" s="1529"/>
      <c r="E178" s="376">
        <f ca="1">E$163*E167+IF(D160=1,IF($D$152="Yes",MAX(D176,D178),D176)*(1+SUM(E170:E171)),E$164*D178*(1+SUM(E170:E171)))</f>
        <v>200</v>
      </c>
      <c r="F178" s="376">
        <f t="shared" ref="F178:BQ178" ca="1" si="234">F$163*F167+IF(E160=1,IF($D$152="Yes",MAX(E176,E178),E176)*(1+SUM(F170:F171)),F$164*E178*(1+SUM(F170:F171)))</f>
        <v>208</v>
      </c>
      <c r="G178" s="376">
        <f ca="1">G$163*G167+IF(F160=1,IF($D$152="Yes",MAX(F176,F178),F176)*(1+SUM(G170:G171)),G$164*F178*(1+SUM(G170:G171)))</f>
        <v>208</v>
      </c>
      <c r="H178" s="376">
        <f t="shared" ca="1" si="234"/>
        <v>208</v>
      </c>
      <c r="I178" s="376">
        <f t="shared" ca="1" si="234"/>
        <v>208</v>
      </c>
      <c r="J178" s="376">
        <f t="shared" ca="1" si="234"/>
        <v>208</v>
      </c>
      <c r="K178" s="376">
        <f t="shared" ca="1" si="234"/>
        <v>208</v>
      </c>
      <c r="L178" s="376">
        <f t="shared" ca="1" si="234"/>
        <v>208</v>
      </c>
      <c r="M178" s="376">
        <f t="shared" ca="1" si="234"/>
        <v>208</v>
      </c>
      <c r="N178" s="376">
        <f t="shared" ca="1" si="234"/>
        <v>208</v>
      </c>
      <c r="O178" s="376">
        <f t="shared" ca="1" si="234"/>
        <v>208</v>
      </c>
      <c r="P178" s="376">
        <f t="shared" ca="1" si="234"/>
        <v>208</v>
      </c>
      <c r="Q178" s="376">
        <f t="shared" ca="1" si="234"/>
        <v>208</v>
      </c>
      <c r="R178" s="376">
        <f t="shared" ca="1" si="234"/>
        <v>216.32</v>
      </c>
      <c r="S178" s="376">
        <f t="shared" ca="1" si="234"/>
        <v>216.32</v>
      </c>
      <c r="T178" s="376">
        <f t="shared" ca="1" si="234"/>
        <v>216.32</v>
      </c>
      <c r="U178" s="376">
        <f t="shared" ca="1" si="234"/>
        <v>216.32</v>
      </c>
      <c r="V178" s="376">
        <f t="shared" ca="1" si="234"/>
        <v>216.32</v>
      </c>
      <c r="W178" s="376">
        <f t="shared" ca="1" si="234"/>
        <v>216.32</v>
      </c>
      <c r="X178" s="376">
        <f t="shared" ca="1" si="234"/>
        <v>216.32</v>
      </c>
      <c r="Y178" s="376">
        <f t="shared" ca="1" si="234"/>
        <v>216.32</v>
      </c>
      <c r="Z178" s="376">
        <f t="shared" ca="1" si="234"/>
        <v>216.32</v>
      </c>
      <c r="AA178" s="376">
        <f t="shared" ca="1" si="234"/>
        <v>216.32</v>
      </c>
      <c r="AB178" s="376">
        <f t="shared" ca="1" si="234"/>
        <v>216.32</v>
      </c>
      <c r="AC178" s="376">
        <f t="shared" ca="1" si="234"/>
        <v>216.32</v>
      </c>
      <c r="AD178" s="376">
        <f t="shared" ca="1" si="234"/>
        <v>224.97280000000001</v>
      </c>
      <c r="AE178" s="376">
        <f t="shared" ca="1" si="234"/>
        <v>224.97280000000001</v>
      </c>
      <c r="AF178" s="376">
        <f t="shared" ca="1" si="234"/>
        <v>224.97280000000001</v>
      </c>
      <c r="AG178" s="376">
        <f t="shared" ca="1" si="234"/>
        <v>224.97280000000001</v>
      </c>
      <c r="AH178" s="376">
        <f t="shared" ca="1" si="234"/>
        <v>224.97280000000001</v>
      </c>
      <c r="AI178" s="376">
        <f t="shared" ca="1" si="234"/>
        <v>224.97280000000001</v>
      </c>
      <c r="AJ178" s="376">
        <f t="shared" ca="1" si="234"/>
        <v>224.97280000000001</v>
      </c>
      <c r="AK178" s="376">
        <f t="shared" ca="1" si="234"/>
        <v>224.97280000000001</v>
      </c>
      <c r="AL178" s="376">
        <f t="shared" ca="1" si="234"/>
        <v>224.97280000000001</v>
      </c>
      <c r="AM178" s="376">
        <f t="shared" ca="1" si="234"/>
        <v>224.97280000000001</v>
      </c>
      <c r="AN178" s="376">
        <f t="shared" ca="1" si="234"/>
        <v>224.97280000000001</v>
      </c>
      <c r="AO178" s="376">
        <f t="shared" ca="1" si="234"/>
        <v>224.97280000000001</v>
      </c>
      <c r="AP178" s="376">
        <f t="shared" ca="1" si="234"/>
        <v>233.97171200000003</v>
      </c>
      <c r="AQ178" s="376">
        <f t="shared" ca="1" si="234"/>
        <v>233.97171200000003</v>
      </c>
      <c r="AR178" s="376">
        <f t="shared" ca="1" si="234"/>
        <v>233.97171200000003</v>
      </c>
      <c r="AS178" s="376">
        <f t="shared" ca="1" si="234"/>
        <v>233.97171200000003</v>
      </c>
      <c r="AT178" s="376">
        <f t="shared" ca="1" si="234"/>
        <v>233.97171200000003</v>
      </c>
      <c r="AU178" s="376">
        <f t="shared" ca="1" si="234"/>
        <v>233.97171200000003</v>
      </c>
      <c r="AV178" s="376">
        <f t="shared" ca="1" si="234"/>
        <v>233.97171200000003</v>
      </c>
      <c r="AW178" s="376">
        <f t="shared" ca="1" si="234"/>
        <v>233.97171200000003</v>
      </c>
      <c r="AX178" s="376">
        <f t="shared" ca="1" si="234"/>
        <v>233.97171200000003</v>
      </c>
      <c r="AY178" s="376">
        <f t="shared" ca="1" si="234"/>
        <v>233.97171200000003</v>
      </c>
      <c r="AZ178" s="376">
        <f t="shared" ca="1" si="234"/>
        <v>233.97171200000003</v>
      </c>
      <c r="BA178" s="376">
        <f t="shared" ca="1" si="234"/>
        <v>233.97171200000003</v>
      </c>
      <c r="BB178" s="376">
        <f t="shared" ca="1" si="234"/>
        <v>233.97171200000003</v>
      </c>
      <c r="BC178" s="376">
        <f t="shared" ca="1" si="234"/>
        <v>233.97171200000003</v>
      </c>
      <c r="BD178" s="376">
        <f t="shared" ca="1" si="234"/>
        <v>233.97171200000003</v>
      </c>
      <c r="BE178" s="376">
        <f t="shared" ca="1" si="234"/>
        <v>233.97171200000003</v>
      </c>
      <c r="BF178" s="376">
        <f t="shared" ca="1" si="234"/>
        <v>233.97171200000003</v>
      </c>
      <c r="BG178" s="376">
        <f t="shared" ca="1" si="234"/>
        <v>233.97171200000003</v>
      </c>
      <c r="BH178" s="376">
        <f t="shared" ca="1" si="234"/>
        <v>233.97171200000003</v>
      </c>
      <c r="BI178" s="376">
        <f t="shared" ca="1" si="234"/>
        <v>233.97171200000003</v>
      </c>
      <c r="BJ178" s="376">
        <f t="shared" ca="1" si="234"/>
        <v>233.97171200000003</v>
      </c>
      <c r="BK178" s="376">
        <f t="shared" ca="1" si="234"/>
        <v>233.97171200000003</v>
      </c>
      <c r="BL178" s="376">
        <f t="shared" ca="1" si="234"/>
        <v>233.97171200000003</v>
      </c>
      <c r="BM178" s="376">
        <f t="shared" ca="1" si="234"/>
        <v>233.97171200000003</v>
      </c>
      <c r="BN178" s="376">
        <f t="shared" ca="1" si="234"/>
        <v>233.97171200000003</v>
      </c>
      <c r="BO178" s="376">
        <f t="shared" ca="1" si="234"/>
        <v>233.97171200000003</v>
      </c>
      <c r="BP178" s="376">
        <f t="shared" ca="1" si="234"/>
        <v>233.97171200000003</v>
      </c>
      <c r="BQ178" s="376">
        <f t="shared" ca="1" si="234"/>
        <v>233.97171200000003</v>
      </c>
      <c r="BR178" s="376">
        <f t="shared" ref="BR178:EC178" ca="1" si="235">BR$163*BR167+IF(BQ160=1,IF($D$152="Yes",MAX(BQ176,BQ178),BQ176)*(1+SUM(BR170:BR171)),BR$164*BQ178*(1+SUM(BR170:BR171)))</f>
        <v>233.97171200000003</v>
      </c>
      <c r="BS178" s="376">
        <f t="shared" ca="1" si="235"/>
        <v>233.97171200000003</v>
      </c>
      <c r="BT178" s="376">
        <f t="shared" ca="1" si="235"/>
        <v>233.97171200000003</v>
      </c>
      <c r="BU178" s="376">
        <f t="shared" ca="1" si="235"/>
        <v>233.97171200000003</v>
      </c>
      <c r="BV178" s="376">
        <f t="shared" ca="1" si="235"/>
        <v>233.97171200000003</v>
      </c>
      <c r="BW178" s="376">
        <f t="shared" ca="1" si="235"/>
        <v>233.97171200000003</v>
      </c>
      <c r="BX178" s="376">
        <f t="shared" ca="1" si="235"/>
        <v>233.97171200000003</v>
      </c>
      <c r="BY178" s="376">
        <f t="shared" ca="1" si="235"/>
        <v>233.97171200000003</v>
      </c>
      <c r="BZ178" s="376">
        <f t="shared" ca="1" si="235"/>
        <v>233.97171200000003</v>
      </c>
      <c r="CA178" s="376">
        <f t="shared" ca="1" si="235"/>
        <v>233.97171200000003</v>
      </c>
      <c r="CB178" s="376">
        <f t="shared" ca="1" si="235"/>
        <v>233.97171200000003</v>
      </c>
      <c r="CC178" s="376">
        <f t="shared" ca="1" si="235"/>
        <v>233.97171200000003</v>
      </c>
      <c r="CD178" s="376">
        <f t="shared" ca="1" si="235"/>
        <v>233.97171200000003</v>
      </c>
      <c r="CE178" s="376">
        <f t="shared" ca="1" si="235"/>
        <v>233.97171200000003</v>
      </c>
      <c r="CF178" s="376">
        <f t="shared" ca="1" si="235"/>
        <v>233.97171200000003</v>
      </c>
      <c r="CG178" s="376">
        <f t="shared" ca="1" si="235"/>
        <v>233.97171200000003</v>
      </c>
      <c r="CH178" s="376">
        <f t="shared" ca="1" si="235"/>
        <v>233.97171200000003</v>
      </c>
      <c r="CI178" s="376">
        <f t="shared" ca="1" si="235"/>
        <v>233.97171200000003</v>
      </c>
      <c r="CJ178" s="376">
        <f t="shared" ca="1" si="235"/>
        <v>233.97171200000003</v>
      </c>
      <c r="CK178" s="376">
        <f t="shared" ca="1" si="235"/>
        <v>233.97171200000003</v>
      </c>
      <c r="CL178" s="376">
        <f t="shared" ca="1" si="235"/>
        <v>233.97171200000003</v>
      </c>
      <c r="CM178" s="376">
        <f t="shared" ca="1" si="235"/>
        <v>233.97171200000003</v>
      </c>
      <c r="CN178" s="376">
        <f t="shared" ca="1" si="235"/>
        <v>233.97171200000003</v>
      </c>
      <c r="CO178" s="376">
        <f t="shared" ca="1" si="235"/>
        <v>233.97171200000003</v>
      </c>
      <c r="CP178" s="376">
        <f t="shared" ca="1" si="235"/>
        <v>233.97171200000003</v>
      </c>
      <c r="CQ178" s="376">
        <f t="shared" ca="1" si="235"/>
        <v>233.97171200000003</v>
      </c>
      <c r="CR178" s="376">
        <f t="shared" ca="1" si="235"/>
        <v>233.97171200000003</v>
      </c>
      <c r="CS178" s="376">
        <f t="shared" ca="1" si="235"/>
        <v>233.97171200000003</v>
      </c>
      <c r="CT178" s="376">
        <f t="shared" ca="1" si="235"/>
        <v>233.97171200000003</v>
      </c>
      <c r="CU178" s="376">
        <f t="shared" ca="1" si="235"/>
        <v>233.97171200000003</v>
      </c>
      <c r="CV178" s="376">
        <f t="shared" ca="1" si="235"/>
        <v>233.97171200000003</v>
      </c>
      <c r="CW178" s="376">
        <f t="shared" ca="1" si="235"/>
        <v>233.97171200000003</v>
      </c>
      <c r="CX178" s="376">
        <f t="shared" ca="1" si="235"/>
        <v>233.97171200000003</v>
      </c>
      <c r="CY178" s="376">
        <f t="shared" ca="1" si="235"/>
        <v>233.97171200000003</v>
      </c>
      <c r="CZ178" s="376">
        <f t="shared" ca="1" si="235"/>
        <v>233.97171200000003</v>
      </c>
      <c r="DA178" s="376">
        <f t="shared" ca="1" si="235"/>
        <v>233.97171200000003</v>
      </c>
      <c r="DB178" s="376">
        <f t="shared" ca="1" si="235"/>
        <v>233.97171200000003</v>
      </c>
      <c r="DC178" s="376">
        <f t="shared" ca="1" si="235"/>
        <v>233.97171200000003</v>
      </c>
      <c r="DD178" s="376">
        <f t="shared" ca="1" si="235"/>
        <v>233.97171200000003</v>
      </c>
      <c r="DE178" s="376">
        <f t="shared" ca="1" si="235"/>
        <v>233.97171200000003</v>
      </c>
      <c r="DF178" s="376">
        <f t="shared" ca="1" si="235"/>
        <v>233.97171200000003</v>
      </c>
      <c r="DG178" s="376">
        <f t="shared" ca="1" si="235"/>
        <v>233.97171200000003</v>
      </c>
      <c r="DH178" s="376">
        <f t="shared" ca="1" si="235"/>
        <v>233.97171200000003</v>
      </c>
      <c r="DI178" s="376">
        <f t="shared" ca="1" si="235"/>
        <v>233.97171200000003</v>
      </c>
      <c r="DJ178" s="376">
        <f t="shared" ca="1" si="235"/>
        <v>233.97171200000003</v>
      </c>
      <c r="DK178" s="376">
        <f t="shared" ca="1" si="235"/>
        <v>233.97171200000003</v>
      </c>
      <c r="DL178" s="376">
        <f t="shared" ca="1" si="235"/>
        <v>233.97171200000003</v>
      </c>
      <c r="DM178" s="376">
        <f t="shared" ca="1" si="235"/>
        <v>233.97171200000003</v>
      </c>
      <c r="DN178" s="376">
        <f t="shared" ca="1" si="235"/>
        <v>233.97171200000003</v>
      </c>
      <c r="DO178" s="376">
        <f t="shared" ca="1" si="235"/>
        <v>233.97171200000003</v>
      </c>
      <c r="DP178" s="376">
        <f t="shared" ca="1" si="235"/>
        <v>233.97171200000003</v>
      </c>
      <c r="DQ178" s="376">
        <f t="shared" ca="1" si="235"/>
        <v>233.97171200000003</v>
      </c>
      <c r="DR178" s="376">
        <f t="shared" ca="1" si="235"/>
        <v>233.97171200000003</v>
      </c>
      <c r="DS178" s="376">
        <f t="shared" ca="1" si="235"/>
        <v>233.97171200000003</v>
      </c>
      <c r="DT178" s="376">
        <f t="shared" ca="1" si="235"/>
        <v>233.97171200000003</v>
      </c>
      <c r="DU178" s="376">
        <f t="shared" ca="1" si="235"/>
        <v>233.97171200000003</v>
      </c>
      <c r="DV178" s="376">
        <f t="shared" ca="1" si="235"/>
        <v>233.97171200000003</v>
      </c>
      <c r="DW178" s="376">
        <f t="shared" ca="1" si="235"/>
        <v>233.97171200000003</v>
      </c>
      <c r="DX178" s="376">
        <f t="shared" ca="1" si="235"/>
        <v>233.97171200000003</v>
      </c>
      <c r="DY178" s="376">
        <f t="shared" ca="1" si="235"/>
        <v>233.97171200000003</v>
      </c>
      <c r="DZ178" s="376">
        <f t="shared" ca="1" si="235"/>
        <v>233.97171200000003</v>
      </c>
      <c r="EA178" s="376">
        <f t="shared" ca="1" si="235"/>
        <v>233.97171200000003</v>
      </c>
      <c r="EB178" s="376">
        <f t="shared" ca="1" si="235"/>
        <v>233.97171200000003</v>
      </c>
      <c r="EC178" s="376">
        <f t="shared" ca="1" si="235"/>
        <v>233.97171200000003</v>
      </c>
      <c r="ED178" s="376">
        <f t="shared" ref="ED178:ES178" ca="1" si="236">ED$163*ED167+IF(EC160=1,IF($D$152="Yes",MAX(EC176,EC178),EC176)*(1+SUM(ED170:ED171)),ED$164*EC178*(1+SUM(ED170:ED171)))</f>
        <v>233.97171200000003</v>
      </c>
      <c r="EE178" s="376">
        <f t="shared" ca="1" si="236"/>
        <v>233.97171200000003</v>
      </c>
      <c r="EF178" s="376">
        <f t="shared" ca="1" si="236"/>
        <v>233.97171200000003</v>
      </c>
      <c r="EG178" s="376">
        <f t="shared" ca="1" si="236"/>
        <v>233.97171200000003</v>
      </c>
      <c r="EH178" s="376">
        <f t="shared" ca="1" si="236"/>
        <v>233.97171200000003</v>
      </c>
      <c r="EI178" s="376">
        <f t="shared" ca="1" si="236"/>
        <v>233.97171200000003</v>
      </c>
      <c r="EJ178" s="376">
        <f t="shared" ca="1" si="236"/>
        <v>233.97171200000003</v>
      </c>
      <c r="EK178" s="376">
        <f t="shared" ca="1" si="236"/>
        <v>233.97171200000003</v>
      </c>
      <c r="EL178" s="376">
        <f t="shared" ca="1" si="236"/>
        <v>233.97171200000003</v>
      </c>
      <c r="EM178" s="376">
        <f t="shared" ca="1" si="236"/>
        <v>233.97171200000003</v>
      </c>
      <c r="EN178" s="376">
        <f t="shared" ca="1" si="236"/>
        <v>233.97171200000003</v>
      </c>
      <c r="EO178" s="376">
        <f t="shared" ca="1" si="236"/>
        <v>233.97171200000003</v>
      </c>
      <c r="EP178" s="376">
        <f t="shared" ca="1" si="236"/>
        <v>233.97171200000003</v>
      </c>
      <c r="EQ178" s="376">
        <f t="shared" ca="1" si="236"/>
        <v>233.97171200000003</v>
      </c>
      <c r="ER178" s="376">
        <f t="shared" ca="1" si="236"/>
        <v>233.97171200000003</v>
      </c>
      <c r="ES178" s="376">
        <f t="shared" ca="1" si="236"/>
        <v>233.97171200000003</v>
      </c>
    </row>
    <row r="179" spans="1:149" outlineLevel="1">
      <c r="A179" s="1522"/>
      <c r="B179" s="325"/>
      <c r="C179" s="330"/>
      <c r="D179" s="334"/>
      <c r="E179" s="373"/>
      <c r="F179" s="373"/>
      <c r="G179" s="373"/>
      <c r="H179" s="373"/>
      <c r="I179" s="373"/>
      <c r="J179" s="373"/>
      <c r="K179" s="373"/>
      <c r="L179" s="373"/>
      <c r="M179" s="373"/>
      <c r="N179" s="373"/>
      <c r="O179" s="373"/>
      <c r="P179" s="373"/>
      <c r="Q179" s="373"/>
      <c r="R179" s="373"/>
      <c r="S179" s="373"/>
      <c r="T179" s="373"/>
      <c r="U179" s="373"/>
      <c r="V179" s="373"/>
      <c r="W179" s="373"/>
      <c r="X179" s="373"/>
      <c r="Y179" s="373"/>
      <c r="Z179" s="373"/>
      <c r="AA179" s="373"/>
      <c r="AB179" s="373"/>
      <c r="AC179" s="373"/>
      <c r="AD179" s="373"/>
      <c r="AE179" s="373"/>
      <c r="AF179" s="373"/>
      <c r="AG179" s="373"/>
      <c r="AH179" s="373"/>
      <c r="AI179" s="373"/>
      <c r="AJ179" s="373"/>
      <c r="AK179" s="373"/>
      <c r="AL179" s="373"/>
      <c r="AM179" s="373"/>
      <c r="AN179" s="373"/>
      <c r="AO179" s="373"/>
      <c r="AP179" s="373"/>
      <c r="AQ179" s="373"/>
      <c r="AR179" s="373"/>
      <c r="AS179" s="373"/>
      <c r="AT179" s="373"/>
      <c r="AU179" s="373"/>
      <c r="AV179" s="373"/>
      <c r="AW179" s="373"/>
      <c r="AX179" s="373"/>
      <c r="AY179" s="373"/>
      <c r="AZ179" s="373"/>
      <c r="BA179" s="373"/>
      <c r="BB179" s="373"/>
      <c r="BC179" s="373"/>
      <c r="BD179" s="373"/>
      <c r="BE179" s="373"/>
      <c r="BF179" s="373"/>
      <c r="BG179" s="373"/>
      <c r="BH179" s="373"/>
      <c r="BI179" s="373"/>
      <c r="BJ179" s="373"/>
      <c r="BK179" s="373"/>
      <c r="BL179" s="373"/>
      <c r="BM179" s="373"/>
      <c r="BN179" s="373"/>
      <c r="BO179" s="373"/>
      <c r="BP179" s="373"/>
      <c r="BQ179" s="373"/>
      <c r="BR179" s="373"/>
      <c r="BS179" s="373"/>
      <c r="BT179" s="373"/>
      <c r="BU179" s="373"/>
      <c r="BV179" s="373"/>
      <c r="BW179" s="373"/>
      <c r="BX179" s="373"/>
      <c r="BY179" s="373"/>
      <c r="BZ179" s="373"/>
      <c r="CA179" s="373"/>
      <c r="CB179" s="373"/>
      <c r="CC179" s="373"/>
      <c r="CD179" s="373"/>
      <c r="CE179" s="373"/>
      <c r="CF179" s="373"/>
      <c r="CG179" s="373"/>
      <c r="CH179" s="373"/>
      <c r="CI179" s="373"/>
      <c r="CJ179" s="373"/>
      <c r="CK179" s="373"/>
      <c r="CL179" s="373"/>
      <c r="CM179" s="373"/>
      <c r="CN179" s="373"/>
      <c r="CO179" s="373"/>
      <c r="CP179" s="373"/>
      <c r="CQ179" s="373"/>
      <c r="CR179" s="373"/>
      <c r="CS179" s="373"/>
      <c r="CT179" s="373"/>
      <c r="CU179" s="373"/>
      <c r="CV179" s="373"/>
      <c r="CW179" s="373"/>
      <c r="CX179" s="373"/>
      <c r="CY179" s="373"/>
      <c r="CZ179" s="373"/>
      <c r="DA179" s="373"/>
      <c r="DB179" s="373"/>
      <c r="DC179" s="373"/>
      <c r="DD179" s="373"/>
      <c r="DE179" s="373"/>
      <c r="DF179" s="373"/>
      <c r="DG179" s="373"/>
      <c r="DH179" s="373"/>
      <c r="DI179" s="373"/>
      <c r="DJ179" s="373"/>
      <c r="DK179" s="373"/>
      <c r="DL179" s="373"/>
      <c r="DM179" s="373"/>
      <c r="DN179" s="373"/>
      <c r="DO179" s="373"/>
      <c r="DP179" s="373"/>
      <c r="DQ179" s="373"/>
      <c r="DR179" s="373"/>
      <c r="DS179" s="373"/>
      <c r="DT179" s="373"/>
      <c r="DU179" s="373"/>
      <c r="DV179" s="373"/>
      <c r="DW179" s="373"/>
      <c r="DX179" s="373"/>
      <c r="DY179" s="373"/>
      <c r="DZ179" s="373"/>
      <c r="EA179" s="373"/>
      <c r="EB179" s="373"/>
      <c r="EC179" s="373"/>
      <c r="ED179" s="373"/>
      <c r="EE179" s="373"/>
      <c r="EF179" s="373"/>
      <c r="EG179" s="373"/>
      <c r="EH179" s="373"/>
      <c r="EI179" s="373"/>
      <c r="EJ179" s="373"/>
      <c r="EK179" s="373"/>
      <c r="EL179" s="373"/>
      <c r="EM179" s="373"/>
      <c r="EN179" s="373"/>
      <c r="EO179" s="373"/>
      <c r="EP179" s="373"/>
      <c r="EQ179" s="373"/>
      <c r="ER179" s="373"/>
      <c r="ES179" s="373"/>
    </row>
    <row r="180" spans="1:149" outlineLevel="1">
      <c r="A180" s="1522"/>
      <c r="B180" s="325" t="s">
        <v>627</v>
      </c>
      <c r="D180" s="183"/>
      <c r="E180" s="376">
        <f ca="1">IF(E160=1,IF($D$152="Yes",MAX(E176,E178),E176),E178)</f>
        <v>200</v>
      </c>
      <c r="F180" s="376">
        <f t="shared" ref="F180:BQ180" ca="1" si="237">IF(F160=1,IF($D$152="Yes",MAX(F176,F178),F176),F178)</f>
        <v>208</v>
      </c>
      <c r="G180" s="376">
        <f t="shared" ca="1" si="237"/>
        <v>208</v>
      </c>
      <c r="H180" s="376">
        <f t="shared" ca="1" si="237"/>
        <v>208</v>
      </c>
      <c r="I180" s="376">
        <f t="shared" ca="1" si="237"/>
        <v>208</v>
      </c>
      <c r="J180" s="376">
        <f t="shared" ca="1" si="237"/>
        <v>208</v>
      </c>
      <c r="K180" s="376">
        <f t="shared" ca="1" si="237"/>
        <v>208</v>
      </c>
      <c r="L180" s="376">
        <f t="shared" ca="1" si="237"/>
        <v>208</v>
      </c>
      <c r="M180" s="376">
        <f t="shared" ca="1" si="237"/>
        <v>208</v>
      </c>
      <c r="N180" s="376">
        <f t="shared" ca="1" si="237"/>
        <v>208</v>
      </c>
      <c r="O180" s="376">
        <f t="shared" ca="1" si="237"/>
        <v>208</v>
      </c>
      <c r="P180" s="376">
        <f t="shared" ca="1" si="237"/>
        <v>208</v>
      </c>
      <c r="Q180" s="376">
        <f t="shared" ca="1" si="237"/>
        <v>208</v>
      </c>
      <c r="R180" s="376">
        <f t="shared" ca="1" si="237"/>
        <v>216.32</v>
      </c>
      <c r="S180" s="376">
        <f t="shared" ca="1" si="237"/>
        <v>216.32</v>
      </c>
      <c r="T180" s="376">
        <f t="shared" ca="1" si="237"/>
        <v>216.32</v>
      </c>
      <c r="U180" s="376">
        <f t="shared" ca="1" si="237"/>
        <v>216.32</v>
      </c>
      <c r="V180" s="376">
        <f t="shared" ca="1" si="237"/>
        <v>216.32</v>
      </c>
      <c r="W180" s="376">
        <f t="shared" ca="1" si="237"/>
        <v>216.32</v>
      </c>
      <c r="X180" s="376">
        <f t="shared" ca="1" si="237"/>
        <v>216.32</v>
      </c>
      <c r="Y180" s="376">
        <f t="shared" ca="1" si="237"/>
        <v>216.32</v>
      </c>
      <c r="Z180" s="376">
        <f t="shared" ca="1" si="237"/>
        <v>216.32</v>
      </c>
      <c r="AA180" s="376">
        <f t="shared" ca="1" si="237"/>
        <v>216.32</v>
      </c>
      <c r="AB180" s="376">
        <f t="shared" ca="1" si="237"/>
        <v>216.32</v>
      </c>
      <c r="AC180" s="376">
        <f t="shared" ca="1" si="237"/>
        <v>216.32</v>
      </c>
      <c r="AD180" s="376">
        <f t="shared" ca="1" si="237"/>
        <v>224.97280000000001</v>
      </c>
      <c r="AE180" s="376">
        <f t="shared" ca="1" si="237"/>
        <v>224.97280000000001</v>
      </c>
      <c r="AF180" s="376">
        <f t="shared" ca="1" si="237"/>
        <v>224.97280000000001</v>
      </c>
      <c r="AG180" s="376">
        <f t="shared" ca="1" si="237"/>
        <v>224.97280000000001</v>
      </c>
      <c r="AH180" s="376">
        <f t="shared" ca="1" si="237"/>
        <v>224.97280000000001</v>
      </c>
      <c r="AI180" s="376">
        <f t="shared" ca="1" si="237"/>
        <v>224.97280000000001</v>
      </c>
      <c r="AJ180" s="376">
        <f t="shared" ca="1" si="237"/>
        <v>224.97280000000001</v>
      </c>
      <c r="AK180" s="376">
        <f t="shared" ca="1" si="237"/>
        <v>224.97280000000001</v>
      </c>
      <c r="AL180" s="376">
        <f t="shared" ca="1" si="237"/>
        <v>224.97280000000001</v>
      </c>
      <c r="AM180" s="376">
        <f t="shared" ca="1" si="237"/>
        <v>224.97280000000001</v>
      </c>
      <c r="AN180" s="376">
        <f t="shared" ca="1" si="237"/>
        <v>224.97280000000001</v>
      </c>
      <c r="AO180" s="376">
        <f t="shared" ca="1" si="237"/>
        <v>224.97280000000001</v>
      </c>
      <c r="AP180" s="376">
        <f t="shared" ca="1" si="237"/>
        <v>233.97171200000003</v>
      </c>
      <c r="AQ180" s="376">
        <f t="shared" ca="1" si="237"/>
        <v>233.97171200000003</v>
      </c>
      <c r="AR180" s="376">
        <f t="shared" ca="1" si="237"/>
        <v>233.97171200000003</v>
      </c>
      <c r="AS180" s="376">
        <f t="shared" ca="1" si="237"/>
        <v>233.97171200000003</v>
      </c>
      <c r="AT180" s="376">
        <f t="shared" ca="1" si="237"/>
        <v>233.97171200000003</v>
      </c>
      <c r="AU180" s="376">
        <f t="shared" ca="1" si="237"/>
        <v>233.97171200000003</v>
      </c>
      <c r="AV180" s="376">
        <f t="shared" ca="1" si="237"/>
        <v>233.97171200000003</v>
      </c>
      <c r="AW180" s="376">
        <f t="shared" ca="1" si="237"/>
        <v>233.97171200000003</v>
      </c>
      <c r="AX180" s="376">
        <f t="shared" ca="1" si="237"/>
        <v>233.97171200000003</v>
      </c>
      <c r="AY180" s="376">
        <f t="shared" ca="1" si="237"/>
        <v>233.97171200000003</v>
      </c>
      <c r="AZ180" s="376">
        <f t="shared" ca="1" si="237"/>
        <v>233.97171200000003</v>
      </c>
      <c r="BA180" s="376">
        <f t="shared" ca="1" si="237"/>
        <v>233.97171200000003</v>
      </c>
      <c r="BB180" s="376">
        <f t="shared" ca="1" si="237"/>
        <v>233.97171200000003</v>
      </c>
      <c r="BC180" s="376">
        <f t="shared" ca="1" si="237"/>
        <v>233.97171200000003</v>
      </c>
      <c r="BD180" s="376">
        <f t="shared" ca="1" si="237"/>
        <v>233.97171200000003</v>
      </c>
      <c r="BE180" s="376">
        <f t="shared" ca="1" si="237"/>
        <v>233.97171200000003</v>
      </c>
      <c r="BF180" s="376">
        <f t="shared" ca="1" si="237"/>
        <v>233.97171200000003</v>
      </c>
      <c r="BG180" s="376">
        <f t="shared" ca="1" si="237"/>
        <v>233.97171200000003</v>
      </c>
      <c r="BH180" s="376">
        <f t="shared" ca="1" si="237"/>
        <v>233.97171200000003</v>
      </c>
      <c r="BI180" s="376">
        <f t="shared" ca="1" si="237"/>
        <v>233.97171200000003</v>
      </c>
      <c r="BJ180" s="376">
        <f t="shared" ca="1" si="237"/>
        <v>233.97171200000003</v>
      </c>
      <c r="BK180" s="376">
        <f t="shared" ca="1" si="237"/>
        <v>233.97171200000003</v>
      </c>
      <c r="BL180" s="376">
        <f t="shared" ca="1" si="237"/>
        <v>233.97171200000003</v>
      </c>
      <c r="BM180" s="376">
        <f t="shared" ca="1" si="237"/>
        <v>233.97171200000003</v>
      </c>
      <c r="BN180" s="376">
        <f t="shared" ca="1" si="237"/>
        <v>233.97171200000003</v>
      </c>
      <c r="BO180" s="376">
        <f t="shared" ca="1" si="237"/>
        <v>233.97171200000003</v>
      </c>
      <c r="BP180" s="376">
        <f t="shared" ca="1" si="237"/>
        <v>233.97171200000003</v>
      </c>
      <c r="BQ180" s="376">
        <f t="shared" ca="1" si="237"/>
        <v>233.97171200000003</v>
      </c>
      <c r="BR180" s="376">
        <f t="shared" ref="BR180:EC180" ca="1" si="238">IF(BR160=1,IF($D$152="Yes",MAX(BR176,BR178),BR176),BR178)</f>
        <v>233.97171200000003</v>
      </c>
      <c r="BS180" s="376">
        <f t="shared" ca="1" si="238"/>
        <v>233.97171200000003</v>
      </c>
      <c r="BT180" s="376">
        <f t="shared" ca="1" si="238"/>
        <v>233.97171200000003</v>
      </c>
      <c r="BU180" s="376">
        <f t="shared" ca="1" si="238"/>
        <v>233.97171200000003</v>
      </c>
      <c r="BV180" s="376">
        <f t="shared" ca="1" si="238"/>
        <v>233.97171200000003</v>
      </c>
      <c r="BW180" s="376">
        <f t="shared" ca="1" si="238"/>
        <v>233.97171200000003</v>
      </c>
      <c r="BX180" s="376">
        <f t="shared" ca="1" si="238"/>
        <v>233.97171200000003</v>
      </c>
      <c r="BY180" s="376">
        <f t="shared" ca="1" si="238"/>
        <v>233.97171200000003</v>
      </c>
      <c r="BZ180" s="376">
        <f t="shared" ca="1" si="238"/>
        <v>233.97171200000003</v>
      </c>
      <c r="CA180" s="376">
        <f t="shared" ca="1" si="238"/>
        <v>233.97171200000003</v>
      </c>
      <c r="CB180" s="376">
        <f t="shared" ca="1" si="238"/>
        <v>233.97171200000003</v>
      </c>
      <c r="CC180" s="376">
        <f t="shared" ca="1" si="238"/>
        <v>233.97171200000003</v>
      </c>
      <c r="CD180" s="376">
        <f t="shared" ca="1" si="238"/>
        <v>233.97171200000003</v>
      </c>
      <c r="CE180" s="376">
        <f t="shared" ca="1" si="238"/>
        <v>233.97171200000003</v>
      </c>
      <c r="CF180" s="376">
        <f t="shared" ca="1" si="238"/>
        <v>233.97171200000003</v>
      </c>
      <c r="CG180" s="376">
        <f t="shared" ca="1" si="238"/>
        <v>233.97171200000003</v>
      </c>
      <c r="CH180" s="376">
        <f t="shared" ca="1" si="238"/>
        <v>233.97171200000003</v>
      </c>
      <c r="CI180" s="376">
        <f t="shared" ca="1" si="238"/>
        <v>233.97171200000003</v>
      </c>
      <c r="CJ180" s="376">
        <f t="shared" ca="1" si="238"/>
        <v>233.97171200000003</v>
      </c>
      <c r="CK180" s="376">
        <f t="shared" ca="1" si="238"/>
        <v>233.97171200000003</v>
      </c>
      <c r="CL180" s="376">
        <f t="shared" ca="1" si="238"/>
        <v>233.97171200000003</v>
      </c>
      <c r="CM180" s="376">
        <f t="shared" ca="1" si="238"/>
        <v>233.97171200000003</v>
      </c>
      <c r="CN180" s="376">
        <f t="shared" ca="1" si="238"/>
        <v>233.97171200000003</v>
      </c>
      <c r="CO180" s="376">
        <f t="shared" ca="1" si="238"/>
        <v>233.97171200000003</v>
      </c>
      <c r="CP180" s="376">
        <f t="shared" ca="1" si="238"/>
        <v>233.97171200000003</v>
      </c>
      <c r="CQ180" s="376">
        <f t="shared" ca="1" si="238"/>
        <v>233.97171200000003</v>
      </c>
      <c r="CR180" s="376">
        <f t="shared" ca="1" si="238"/>
        <v>233.97171200000003</v>
      </c>
      <c r="CS180" s="376">
        <f t="shared" ca="1" si="238"/>
        <v>233.97171200000003</v>
      </c>
      <c r="CT180" s="376">
        <f t="shared" ca="1" si="238"/>
        <v>233.97171200000003</v>
      </c>
      <c r="CU180" s="376">
        <f t="shared" ca="1" si="238"/>
        <v>233.97171200000003</v>
      </c>
      <c r="CV180" s="376">
        <f t="shared" ca="1" si="238"/>
        <v>233.97171200000003</v>
      </c>
      <c r="CW180" s="376">
        <f t="shared" ca="1" si="238"/>
        <v>233.97171200000003</v>
      </c>
      <c r="CX180" s="376">
        <f t="shared" ca="1" si="238"/>
        <v>233.97171200000003</v>
      </c>
      <c r="CY180" s="376">
        <f t="shared" ca="1" si="238"/>
        <v>233.97171200000003</v>
      </c>
      <c r="CZ180" s="376">
        <f t="shared" ca="1" si="238"/>
        <v>233.97171200000003</v>
      </c>
      <c r="DA180" s="376">
        <f t="shared" ca="1" si="238"/>
        <v>233.97171200000003</v>
      </c>
      <c r="DB180" s="376">
        <f t="shared" ca="1" si="238"/>
        <v>233.97171200000003</v>
      </c>
      <c r="DC180" s="376">
        <f t="shared" ca="1" si="238"/>
        <v>233.97171200000003</v>
      </c>
      <c r="DD180" s="376">
        <f t="shared" ca="1" si="238"/>
        <v>233.97171200000003</v>
      </c>
      <c r="DE180" s="376">
        <f t="shared" ca="1" si="238"/>
        <v>233.97171200000003</v>
      </c>
      <c r="DF180" s="376">
        <f t="shared" ca="1" si="238"/>
        <v>233.97171200000003</v>
      </c>
      <c r="DG180" s="376">
        <f t="shared" ca="1" si="238"/>
        <v>233.97171200000003</v>
      </c>
      <c r="DH180" s="376">
        <f t="shared" ca="1" si="238"/>
        <v>233.97171200000003</v>
      </c>
      <c r="DI180" s="376">
        <f t="shared" ca="1" si="238"/>
        <v>233.97171200000003</v>
      </c>
      <c r="DJ180" s="376">
        <f t="shared" ca="1" si="238"/>
        <v>233.97171200000003</v>
      </c>
      <c r="DK180" s="376">
        <f t="shared" ca="1" si="238"/>
        <v>233.97171200000003</v>
      </c>
      <c r="DL180" s="376">
        <f t="shared" ca="1" si="238"/>
        <v>233.97171200000003</v>
      </c>
      <c r="DM180" s="376">
        <f t="shared" ca="1" si="238"/>
        <v>233.97171200000003</v>
      </c>
      <c r="DN180" s="376">
        <f t="shared" ca="1" si="238"/>
        <v>233.97171200000003</v>
      </c>
      <c r="DO180" s="376">
        <f t="shared" ca="1" si="238"/>
        <v>233.97171200000003</v>
      </c>
      <c r="DP180" s="376">
        <f t="shared" ca="1" si="238"/>
        <v>233.97171200000003</v>
      </c>
      <c r="DQ180" s="376">
        <f t="shared" ca="1" si="238"/>
        <v>233.97171200000003</v>
      </c>
      <c r="DR180" s="376">
        <f t="shared" ca="1" si="238"/>
        <v>233.97171200000003</v>
      </c>
      <c r="DS180" s="376">
        <f t="shared" ca="1" si="238"/>
        <v>233.97171200000003</v>
      </c>
      <c r="DT180" s="376">
        <f t="shared" ca="1" si="238"/>
        <v>233.97171200000003</v>
      </c>
      <c r="DU180" s="376">
        <f t="shared" ca="1" si="238"/>
        <v>233.97171200000003</v>
      </c>
      <c r="DV180" s="376">
        <f t="shared" ca="1" si="238"/>
        <v>233.97171200000003</v>
      </c>
      <c r="DW180" s="376">
        <f t="shared" ca="1" si="238"/>
        <v>233.97171200000003</v>
      </c>
      <c r="DX180" s="376">
        <f t="shared" ca="1" si="238"/>
        <v>233.97171200000003</v>
      </c>
      <c r="DY180" s="376">
        <f t="shared" ca="1" si="238"/>
        <v>233.97171200000003</v>
      </c>
      <c r="DZ180" s="376">
        <f t="shared" ca="1" si="238"/>
        <v>233.97171200000003</v>
      </c>
      <c r="EA180" s="376">
        <f t="shared" ca="1" si="238"/>
        <v>233.97171200000003</v>
      </c>
      <c r="EB180" s="376">
        <f t="shared" ca="1" si="238"/>
        <v>233.97171200000003</v>
      </c>
      <c r="EC180" s="376">
        <f t="shared" ca="1" si="238"/>
        <v>233.97171200000003</v>
      </c>
      <c r="ED180" s="376">
        <f t="shared" ref="ED180:ES180" ca="1" si="239">IF(ED160=1,IF($D$152="Yes",MAX(ED176,ED178),ED176),ED178)</f>
        <v>233.97171200000003</v>
      </c>
      <c r="EE180" s="376">
        <f t="shared" ca="1" si="239"/>
        <v>233.97171200000003</v>
      </c>
      <c r="EF180" s="376">
        <f t="shared" ca="1" si="239"/>
        <v>233.97171200000003</v>
      </c>
      <c r="EG180" s="376">
        <f t="shared" ca="1" si="239"/>
        <v>233.97171200000003</v>
      </c>
      <c r="EH180" s="376">
        <f t="shared" ca="1" si="239"/>
        <v>233.97171200000003</v>
      </c>
      <c r="EI180" s="376">
        <f t="shared" ca="1" si="239"/>
        <v>233.97171200000003</v>
      </c>
      <c r="EJ180" s="376">
        <f t="shared" ca="1" si="239"/>
        <v>233.97171200000003</v>
      </c>
      <c r="EK180" s="376">
        <f t="shared" ca="1" si="239"/>
        <v>233.97171200000003</v>
      </c>
      <c r="EL180" s="376">
        <f t="shared" ca="1" si="239"/>
        <v>233.97171200000003</v>
      </c>
      <c r="EM180" s="376">
        <f t="shared" ca="1" si="239"/>
        <v>233.97171200000003</v>
      </c>
      <c r="EN180" s="376">
        <f t="shared" ca="1" si="239"/>
        <v>233.97171200000003</v>
      </c>
      <c r="EO180" s="376">
        <f t="shared" ca="1" si="239"/>
        <v>233.97171200000003</v>
      </c>
      <c r="EP180" s="376">
        <f t="shared" ca="1" si="239"/>
        <v>233.97171200000003</v>
      </c>
      <c r="EQ180" s="376">
        <f t="shared" ca="1" si="239"/>
        <v>233.97171200000003</v>
      </c>
      <c r="ER180" s="376">
        <f t="shared" ca="1" si="239"/>
        <v>233.97171200000003</v>
      </c>
      <c r="ES180" s="376">
        <f t="shared" ca="1" si="239"/>
        <v>233.97171200000003</v>
      </c>
    </row>
    <row r="181" spans="1:149" outlineLevel="1">
      <c r="A181" s="1522"/>
      <c r="B181" s="325"/>
      <c r="D181" s="183"/>
      <c r="E181" s="1523"/>
      <c r="F181" s="1523"/>
      <c r="G181" s="1523"/>
      <c r="H181" s="1523"/>
      <c r="I181" s="1523"/>
      <c r="J181" s="1523"/>
      <c r="K181" s="1523"/>
      <c r="L181" s="1523"/>
      <c r="M181" s="1523"/>
      <c r="N181" s="1523"/>
      <c r="O181" s="1523"/>
      <c r="P181" s="1523"/>
      <c r="Q181" s="1523"/>
      <c r="R181" s="1523"/>
      <c r="S181" s="1523"/>
      <c r="T181" s="1523"/>
      <c r="U181" s="1523"/>
      <c r="V181" s="1523"/>
      <c r="W181" s="1523"/>
      <c r="X181" s="1523"/>
      <c r="Y181" s="1523"/>
      <c r="Z181" s="1523"/>
      <c r="AA181" s="1523"/>
      <c r="AB181" s="1523"/>
      <c r="AC181" s="1523"/>
      <c r="AD181" s="1523"/>
      <c r="AE181" s="1523"/>
      <c r="AF181" s="1523"/>
      <c r="AG181" s="1523"/>
      <c r="AH181" s="1523"/>
      <c r="AI181" s="1523"/>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c r="CL181" s="1523"/>
      <c r="CM181" s="1523"/>
      <c r="CN181" s="1523"/>
      <c r="CO181" s="1523"/>
      <c r="CP181" s="1523"/>
      <c r="CQ181" s="1523"/>
      <c r="CR181" s="1523"/>
      <c r="CS181" s="1523"/>
      <c r="CT181" s="1523"/>
      <c r="CU181" s="1523"/>
      <c r="CV181" s="1523"/>
      <c r="CW181" s="1523"/>
      <c r="CX181" s="1523"/>
      <c r="CY181" s="1523"/>
      <c r="CZ181" s="1523"/>
      <c r="DA181" s="1523"/>
      <c r="DB181" s="1523"/>
      <c r="DC181" s="1523"/>
      <c r="DD181" s="1523"/>
      <c r="DE181" s="1523"/>
      <c r="DF181" s="1523"/>
      <c r="DG181" s="1523"/>
      <c r="DH181" s="1523"/>
      <c r="DI181" s="1523"/>
      <c r="DJ181" s="1523"/>
      <c r="DK181" s="1523"/>
      <c r="DL181" s="1523"/>
      <c r="DM181" s="1523"/>
      <c r="DN181" s="1523"/>
      <c r="DO181" s="1523"/>
      <c r="DP181" s="1523"/>
      <c r="DQ181" s="1523"/>
      <c r="DR181" s="1523"/>
      <c r="DS181" s="1523"/>
      <c r="DT181" s="1523"/>
      <c r="DU181" s="1523"/>
      <c r="DV181" s="1523"/>
      <c r="DW181" s="1523"/>
      <c r="DX181" s="1523"/>
      <c r="DY181" s="1523"/>
      <c r="DZ181" s="1523"/>
      <c r="EA181" s="1523"/>
      <c r="EB181" s="1523"/>
      <c r="EC181" s="1523"/>
      <c r="ED181" s="1523"/>
      <c r="EE181" s="1523"/>
      <c r="EF181" s="1523"/>
      <c r="EG181" s="1523"/>
      <c r="EH181" s="1523"/>
      <c r="EI181" s="1523"/>
      <c r="EJ181" s="1523"/>
      <c r="EK181" s="1523"/>
      <c r="EL181" s="1523"/>
      <c r="EM181" s="1523"/>
      <c r="EN181" s="1523"/>
      <c r="EO181" s="1523"/>
      <c r="EP181" s="1523"/>
      <c r="EQ181" s="1523"/>
      <c r="ER181" s="1523"/>
      <c r="ES181" s="1523"/>
    </row>
    <row r="182" spans="1:149" outlineLevel="1">
      <c r="A182" s="1522"/>
      <c r="B182" s="1541" t="s">
        <v>628</v>
      </c>
      <c r="D182" s="334"/>
      <c r="E182" s="1534"/>
      <c r="F182" s="492"/>
      <c r="G182" s="492"/>
      <c r="H182" s="492"/>
      <c r="I182" s="492"/>
      <c r="J182" s="492"/>
      <c r="K182" s="492"/>
      <c r="L182" s="492"/>
      <c r="M182" s="492"/>
      <c r="N182" s="492"/>
      <c r="O182" s="492"/>
      <c r="P182" s="492"/>
      <c r="Q182" s="492"/>
      <c r="R182" s="492"/>
      <c r="S182" s="492"/>
      <c r="T182" s="492"/>
      <c r="U182" s="492"/>
      <c r="V182" s="492"/>
      <c r="W182" s="492"/>
      <c r="X182" s="492"/>
      <c r="Y182" s="492"/>
      <c r="Z182" s="492"/>
      <c r="AA182" s="492"/>
      <c r="AB182" s="492"/>
      <c r="AC182" s="492"/>
      <c r="AD182" s="492"/>
      <c r="AE182" s="492"/>
      <c r="AF182" s="492"/>
      <c r="AG182" s="492"/>
      <c r="AH182" s="492"/>
      <c r="AI182" s="492"/>
      <c r="AJ182" s="492"/>
      <c r="AK182" s="492"/>
      <c r="AL182" s="492"/>
      <c r="AM182" s="492"/>
      <c r="AN182" s="492"/>
      <c r="AO182" s="492"/>
      <c r="AP182" s="492"/>
      <c r="AQ182" s="492"/>
      <c r="AR182" s="492"/>
      <c r="AS182" s="492"/>
      <c r="AT182" s="492"/>
      <c r="AU182" s="492"/>
      <c r="AV182" s="492"/>
      <c r="AW182" s="492"/>
      <c r="AX182" s="492"/>
      <c r="AY182" s="492"/>
      <c r="AZ182" s="492"/>
      <c r="BA182" s="492"/>
      <c r="BB182" s="492"/>
      <c r="BC182" s="492"/>
      <c r="BD182" s="492"/>
      <c r="BE182" s="492"/>
      <c r="BF182" s="492"/>
      <c r="BG182" s="492"/>
      <c r="BH182" s="492"/>
      <c r="BI182" s="492"/>
      <c r="BJ182" s="492"/>
      <c r="BK182" s="492"/>
      <c r="BL182" s="492"/>
      <c r="BM182" s="492"/>
      <c r="BN182" s="492"/>
      <c r="BO182" s="492"/>
      <c r="BP182" s="492"/>
      <c r="BQ182" s="492"/>
      <c r="BR182" s="492"/>
      <c r="BS182" s="492"/>
      <c r="BT182" s="492"/>
      <c r="BU182" s="492"/>
      <c r="BV182" s="492"/>
      <c r="BW182" s="492"/>
      <c r="BX182" s="492"/>
      <c r="BY182" s="492"/>
      <c r="BZ182" s="492"/>
      <c r="CA182" s="492"/>
      <c r="CB182" s="492"/>
      <c r="CC182" s="492"/>
      <c r="CD182" s="492"/>
      <c r="CE182" s="492"/>
      <c r="CF182" s="492"/>
      <c r="CG182" s="492"/>
      <c r="CH182" s="492"/>
      <c r="CI182" s="492"/>
      <c r="CJ182" s="492"/>
      <c r="CK182" s="492"/>
      <c r="CL182" s="492"/>
      <c r="CM182" s="492"/>
      <c r="CN182" s="492"/>
      <c r="CO182" s="492"/>
      <c r="CP182" s="492"/>
      <c r="CQ182" s="492"/>
      <c r="CR182" s="492"/>
      <c r="CS182" s="492"/>
      <c r="CT182" s="492"/>
      <c r="CU182" s="492"/>
      <c r="CV182" s="492"/>
      <c r="CW182" s="492"/>
      <c r="CX182" s="492"/>
      <c r="CY182" s="492"/>
      <c r="CZ182" s="492"/>
      <c r="DA182" s="492"/>
      <c r="DB182" s="492"/>
      <c r="DC182" s="492"/>
      <c r="DD182" s="492"/>
      <c r="DE182" s="492"/>
      <c r="DF182" s="492"/>
      <c r="DG182" s="492"/>
      <c r="DH182" s="492"/>
      <c r="DI182" s="492"/>
      <c r="DJ182" s="492"/>
      <c r="DK182" s="492"/>
      <c r="DL182" s="492"/>
      <c r="DM182" s="492"/>
      <c r="DN182" s="492"/>
      <c r="DO182" s="492"/>
      <c r="DP182" s="492"/>
      <c r="DQ182" s="492"/>
      <c r="DR182" s="492"/>
      <c r="DS182" s="492"/>
      <c r="DT182" s="492"/>
      <c r="DU182" s="492"/>
      <c r="DV182" s="492"/>
      <c r="DW182" s="492"/>
      <c r="DX182" s="492"/>
      <c r="DY182" s="492"/>
      <c r="DZ182" s="492"/>
      <c r="EA182" s="492"/>
      <c r="EB182" s="492"/>
      <c r="EC182" s="492"/>
      <c r="ED182" s="492"/>
      <c r="EE182" s="492"/>
      <c r="EF182" s="492"/>
      <c r="EG182" s="492"/>
      <c r="EH182" s="492"/>
      <c r="EI182" s="492"/>
      <c r="EJ182" s="492"/>
      <c r="EK182" s="492"/>
      <c r="EL182" s="492"/>
      <c r="EM182" s="492"/>
      <c r="EN182" s="492"/>
      <c r="EO182" s="492"/>
      <c r="EP182" s="492"/>
      <c r="EQ182" s="492"/>
      <c r="ER182" s="492"/>
      <c r="ES182" s="492"/>
    </row>
    <row r="183" spans="1:149" outlineLevel="1">
      <c r="A183" s="1522"/>
      <c r="B183" s="325" t="s">
        <v>629</v>
      </c>
      <c r="C183" s="1536">
        <f ca="1">$D$46</f>
        <v>10</v>
      </c>
      <c r="D183" s="334"/>
      <c r="E183" s="376">
        <f t="shared" ref="E183:AJ183" ca="1" si="240">$C183*E$163</f>
        <v>10</v>
      </c>
      <c r="F183" s="376">
        <f t="shared" ca="1" si="240"/>
        <v>0</v>
      </c>
      <c r="G183" s="376">
        <f t="shared" ca="1" si="240"/>
        <v>0</v>
      </c>
      <c r="H183" s="376">
        <f t="shared" ca="1" si="240"/>
        <v>0</v>
      </c>
      <c r="I183" s="376">
        <f t="shared" ca="1" si="240"/>
        <v>0</v>
      </c>
      <c r="J183" s="376">
        <f t="shared" ca="1" si="240"/>
        <v>0</v>
      </c>
      <c r="K183" s="376">
        <f t="shared" ca="1" si="240"/>
        <v>0</v>
      </c>
      <c r="L183" s="376">
        <f t="shared" ca="1" si="240"/>
        <v>0</v>
      </c>
      <c r="M183" s="376">
        <f t="shared" ca="1" si="240"/>
        <v>0</v>
      </c>
      <c r="N183" s="376">
        <f t="shared" ca="1" si="240"/>
        <v>0</v>
      </c>
      <c r="O183" s="376">
        <f t="shared" ca="1" si="240"/>
        <v>0</v>
      </c>
      <c r="P183" s="376">
        <f t="shared" ca="1" si="240"/>
        <v>0</v>
      </c>
      <c r="Q183" s="376">
        <f t="shared" ca="1" si="240"/>
        <v>0</v>
      </c>
      <c r="R183" s="376">
        <f t="shared" ca="1" si="240"/>
        <v>0</v>
      </c>
      <c r="S183" s="376">
        <f t="shared" ca="1" si="240"/>
        <v>0</v>
      </c>
      <c r="T183" s="376">
        <f t="shared" ca="1" si="240"/>
        <v>0</v>
      </c>
      <c r="U183" s="376">
        <f t="shared" ca="1" si="240"/>
        <v>0</v>
      </c>
      <c r="V183" s="376">
        <f t="shared" ca="1" si="240"/>
        <v>0</v>
      </c>
      <c r="W183" s="376">
        <f t="shared" ca="1" si="240"/>
        <v>0</v>
      </c>
      <c r="X183" s="376">
        <f t="shared" ca="1" si="240"/>
        <v>0</v>
      </c>
      <c r="Y183" s="376">
        <f t="shared" ca="1" si="240"/>
        <v>0</v>
      </c>
      <c r="Z183" s="376">
        <f t="shared" ca="1" si="240"/>
        <v>0</v>
      </c>
      <c r="AA183" s="376">
        <f t="shared" ca="1" si="240"/>
        <v>0</v>
      </c>
      <c r="AB183" s="376">
        <f t="shared" ca="1" si="240"/>
        <v>0</v>
      </c>
      <c r="AC183" s="376">
        <f t="shared" ca="1" si="240"/>
        <v>0</v>
      </c>
      <c r="AD183" s="376">
        <f t="shared" ca="1" si="240"/>
        <v>0</v>
      </c>
      <c r="AE183" s="376">
        <f t="shared" ca="1" si="240"/>
        <v>0</v>
      </c>
      <c r="AF183" s="376">
        <f t="shared" ca="1" si="240"/>
        <v>0</v>
      </c>
      <c r="AG183" s="376">
        <f t="shared" ca="1" si="240"/>
        <v>0</v>
      </c>
      <c r="AH183" s="376">
        <f t="shared" ca="1" si="240"/>
        <v>0</v>
      </c>
      <c r="AI183" s="376">
        <f t="shared" ca="1" si="240"/>
        <v>0</v>
      </c>
      <c r="AJ183" s="376">
        <f t="shared" ca="1" si="240"/>
        <v>0</v>
      </c>
      <c r="AK183" s="376">
        <f t="shared" ref="AK183:BP183" ca="1" si="241">$C183*AK$163</f>
        <v>0</v>
      </c>
      <c r="AL183" s="376">
        <f t="shared" ca="1" si="241"/>
        <v>0</v>
      </c>
      <c r="AM183" s="376">
        <f t="shared" ca="1" si="241"/>
        <v>0</v>
      </c>
      <c r="AN183" s="376">
        <f t="shared" ca="1" si="241"/>
        <v>0</v>
      </c>
      <c r="AO183" s="376">
        <f t="shared" ca="1" si="241"/>
        <v>0</v>
      </c>
      <c r="AP183" s="376">
        <f t="shared" ca="1" si="241"/>
        <v>0</v>
      </c>
      <c r="AQ183" s="376">
        <f t="shared" ca="1" si="241"/>
        <v>0</v>
      </c>
      <c r="AR183" s="376">
        <f t="shared" ca="1" si="241"/>
        <v>0</v>
      </c>
      <c r="AS183" s="376">
        <f t="shared" ca="1" si="241"/>
        <v>0</v>
      </c>
      <c r="AT183" s="376">
        <f t="shared" ca="1" si="241"/>
        <v>0</v>
      </c>
      <c r="AU183" s="376">
        <f t="shared" ca="1" si="241"/>
        <v>0</v>
      </c>
      <c r="AV183" s="376">
        <f t="shared" ca="1" si="241"/>
        <v>0</v>
      </c>
      <c r="AW183" s="376">
        <f t="shared" ca="1" si="241"/>
        <v>0</v>
      </c>
      <c r="AX183" s="376">
        <f t="shared" ca="1" si="241"/>
        <v>0</v>
      </c>
      <c r="AY183" s="376">
        <f t="shared" ca="1" si="241"/>
        <v>0</v>
      </c>
      <c r="AZ183" s="376">
        <f t="shared" ca="1" si="241"/>
        <v>0</v>
      </c>
      <c r="BA183" s="376">
        <f t="shared" ca="1" si="241"/>
        <v>0</v>
      </c>
      <c r="BB183" s="376">
        <f t="shared" ca="1" si="241"/>
        <v>0</v>
      </c>
      <c r="BC183" s="376">
        <f t="shared" ca="1" si="241"/>
        <v>0</v>
      </c>
      <c r="BD183" s="376">
        <f t="shared" ca="1" si="241"/>
        <v>0</v>
      </c>
      <c r="BE183" s="376">
        <f t="shared" ca="1" si="241"/>
        <v>0</v>
      </c>
      <c r="BF183" s="376">
        <f t="shared" ca="1" si="241"/>
        <v>0</v>
      </c>
      <c r="BG183" s="376">
        <f t="shared" ca="1" si="241"/>
        <v>0</v>
      </c>
      <c r="BH183" s="376">
        <f t="shared" ca="1" si="241"/>
        <v>0</v>
      </c>
      <c r="BI183" s="376">
        <f t="shared" ca="1" si="241"/>
        <v>0</v>
      </c>
      <c r="BJ183" s="376">
        <f t="shared" ca="1" si="241"/>
        <v>0</v>
      </c>
      <c r="BK183" s="376">
        <f t="shared" ca="1" si="241"/>
        <v>0</v>
      </c>
      <c r="BL183" s="376">
        <f t="shared" ca="1" si="241"/>
        <v>0</v>
      </c>
      <c r="BM183" s="376">
        <f t="shared" ca="1" si="241"/>
        <v>0</v>
      </c>
      <c r="BN183" s="376">
        <f t="shared" ca="1" si="241"/>
        <v>0</v>
      </c>
      <c r="BO183" s="376">
        <f t="shared" ca="1" si="241"/>
        <v>0</v>
      </c>
      <c r="BP183" s="376">
        <f t="shared" ca="1" si="241"/>
        <v>0</v>
      </c>
      <c r="BQ183" s="376">
        <f t="shared" ref="BQ183:CV183" ca="1" si="242">$C183*BQ$163</f>
        <v>0</v>
      </c>
      <c r="BR183" s="376">
        <f t="shared" ca="1" si="242"/>
        <v>0</v>
      </c>
      <c r="BS183" s="376">
        <f t="shared" ca="1" si="242"/>
        <v>0</v>
      </c>
      <c r="BT183" s="376">
        <f t="shared" ca="1" si="242"/>
        <v>0</v>
      </c>
      <c r="BU183" s="376">
        <f t="shared" ca="1" si="242"/>
        <v>0</v>
      </c>
      <c r="BV183" s="376">
        <f t="shared" ca="1" si="242"/>
        <v>0</v>
      </c>
      <c r="BW183" s="376">
        <f t="shared" ca="1" si="242"/>
        <v>0</v>
      </c>
      <c r="BX183" s="376">
        <f t="shared" ca="1" si="242"/>
        <v>0</v>
      </c>
      <c r="BY183" s="376">
        <f t="shared" ca="1" si="242"/>
        <v>0</v>
      </c>
      <c r="BZ183" s="376">
        <f t="shared" ca="1" si="242"/>
        <v>0</v>
      </c>
      <c r="CA183" s="376">
        <f t="shared" ca="1" si="242"/>
        <v>0</v>
      </c>
      <c r="CB183" s="376">
        <f t="shared" ca="1" si="242"/>
        <v>0</v>
      </c>
      <c r="CC183" s="376">
        <f t="shared" ca="1" si="242"/>
        <v>0</v>
      </c>
      <c r="CD183" s="376">
        <f t="shared" ca="1" si="242"/>
        <v>0</v>
      </c>
      <c r="CE183" s="376">
        <f t="shared" ca="1" si="242"/>
        <v>0</v>
      </c>
      <c r="CF183" s="376">
        <f t="shared" ca="1" si="242"/>
        <v>0</v>
      </c>
      <c r="CG183" s="376">
        <f t="shared" ca="1" si="242"/>
        <v>0</v>
      </c>
      <c r="CH183" s="376">
        <f t="shared" ca="1" si="242"/>
        <v>0</v>
      </c>
      <c r="CI183" s="376">
        <f t="shared" ca="1" si="242"/>
        <v>0</v>
      </c>
      <c r="CJ183" s="376">
        <f t="shared" ca="1" si="242"/>
        <v>0</v>
      </c>
      <c r="CK183" s="376">
        <f t="shared" ca="1" si="242"/>
        <v>0</v>
      </c>
      <c r="CL183" s="376">
        <f t="shared" ca="1" si="242"/>
        <v>0</v>
      </c>
      <c r="CM183" s="376">
        <f t="shared" ca="1" si="242"/>
        <v>0</v>
      </c>
      <c r="CN183" s="376">
        <f t="shared" ca="1" si="242"/>
        <v>0</v>
      </c>
      <c r="CO183" s="376">
        <f t="shared" ca="1" si="242"/>
        <v>0</v>
      </c>
      <c r="CP183" s="376">
        <f t="shared" ca="1" si="242"/>
        <v>0</v>
      </c>
      <c r="CQ183" s="376">
        <f t="shared" ca="1" si="242"/>
        <v>0</v>
      </c>
      <c r="CR183" s="376">
        <f t="shared" ca="1" si="242"/>
        <v>0</v>
      </c>
      <c r="CS183" s="376">
        <f t="shared" ca="1" si="242"/>
        <v>0</v>
      </c>
      <c r="CT183" s="376">
        <f t="shared" ca="1" si="242"/>
        <v>0</v>
      </c>
      <c r="CU183" s="376">
        <f t="shared" ca="1" si="242"/>
        <v>0</v>
      </c>
      <c r="CV183" s="376">
        <f t="shared" ca="1" si="242"/>
        <v>0</v>
      </c>
      <c r="CW183" s="376">
        <f t="shared" ref="CW183:EB183" ca="1" si="243">$C183*CW$163</f>
        <v>0</v>
      </c>
      <c r="CX183" s="376">
        <f t="shared" ca="1" si="243"/>
        <v>0</v>
      </c>
      <c r="CY183" s="376">
        <f t="shared" ca="1" si="243"/>
        <v>0</v>
      </c>
      <c r="CZ183" s="376">
        <f t="shared" ca="1" si="243"/>
        <v>0</v>
      </c>
      <c r="DA183" s="376">
        <f t="shared" ca="1" si="243"/>
        <v>0</v>
      </c>
      <c r="DB183" s="376">
        <f t="shared" ca="1" si="243"/>
        <v>0</v>
      </c>
      <c r="DC183" s="376">
        <f t="shared" ca="1" si="243"/>
        <v>0</v>
      </c>
      <c r="DD183" s="376">
        <f t="shared" ca="1" si="243"/>
        <v>0</v>
      </c>
      <c r="DE183" s="376">
        <f t="shared" ca="1" si="243"/>
        <v>0</v>
      </c>
      <c r="DF183" s="376">
        <f t="shared" ca="1" si="243"/>
        <v>0</v>
      </c>
      <c r="DG183" s="376">
        <f t="shared" ca="1" si="243"/>
        <v>0</v>
      </c>
      <c r="DH183" s="376">
        <f t="shared" ca="1" si="243"/>
        <v>0</v>
      </c>
      <c r="DI183" s="376">
        <f t="shared" ca="1" si="243"/>
        <v>0</v>
      </c>
      <c r="DJ183" s="376">
        <f t="shared" ca="1" si="243"/>
        <v>0</v>
      </c>
      <c r="DK183" s="376">
        <f t="shared" ca="1" si="243"/>
        <v>0</v>
      </c>
      <c r="DL183" s="376">
        <f t="shared" ca="1" si="243"/>
        <v>0</v>
      </c>
      <c r="DM183" s="376">
        <f t="shared" ca="1" si="243"/>
        <v>0</v>
      </c>
      <c r="DN183" s="376">
        <f t="shared" ca="1" si="243"/>
        <v>0</v>
      </c>
      <c r="DO183" s="376">
        <f t="shared" ca="1" si="243"/>
        <v>0</v>
      </c>
      <c r="DP183" s="376">
        <f t="shared" ca="1" si="243"/>
        <v>0</v>
      </c>
      <c r="DQ183" s="376">
        <f t="shared" ca="1" si="243"/>
        <v>0</v>
      </c>
      <c r="DR183" s="376">
        <f t="shared" ca="1" si="243"/>
        <v>0</v>
      </c>
      <c r="DS183" s="376">
        <f t="shared" ca="1" si="243"/>
        <v>0</v>
      </c>
      <c r="DT183" s="376">
        <f t="shared" ca="1" si="243"/>
        <v>0</v>
      </c>
      <c r="DU183" s="376">
        <f t="shared" ca="1" si="243"/>
        <v>0</v>
      </c>
      <c r="DV183" s="376">
        <f t="shared" ca="1" si="243"/>
        <v>0</v>
      </c>
      <c r="DW183" s="376">
        <f t="shared" ca="1" si="243"/>
        <v>0</v>
      </c>
      <c r="DX183" s="376">
        <f t="shared" ca="1" si="243"/>
        <v>0</v>
      </c>
      <c r="DY183" s="376">
        <f t="shared" ca="1" si="243"/>
        <v>0</v>
      </c>
      <c r="DZ183" s="376">
        <f t="shared" ca="1" si="243"/>
        <v>0</v>
      </c>
      <c r="EA183" s="376">
        <f t="shared" ca="1" si="243"/>
        <v>0</v>
      </c>
      <c r="EB183" s="376">
        <f t="shared" ca="1" si="243"/>
        <v>0</v>
      </c>
      <c r="EC183" s="376">
        <f t="shared" ref="EC183:ES183" ca="1" si="244">$C183*EC$163</f>
        <v>0</v>
      </c>
      <c r="ED183" s="376">
        <f t="shared" ca="1" si="244"/>
        <v>0</v>
      </c>
      <c r="EE183" s="376">
        <f t="shared" ca="1" si="244"/>
        <v>0</v>
      </c>
      <c r="EF183" s="376">
        <f t="shared" ca="1" si="244"/>
        <v>0</v>
      </c>
      <c r="EG183" s="376">
        <f t="shared" ca="1" si="244"/>
        <v>0</v>
      </c>
      <c r="EH183" s="376">
        <f t="shared" ca="1" si="244"/>
        <v>0</v>
      </c>
      <c r="EI183" s="376">
        <f t="shared" ca="1" si="244"/>
        <v>0</v>
      </c>
      <c r="EJ183" s="376">
        <f t="shared" ca="1" si="244"/>
        <v>0</v>
      </c>
      <c r="EK183" s="376">
        <f t="shared" ca="1" si="244"/>
        <v>0</v>
      </c>
      <c r="EL183" s="376">
        <f t="shared" ca="1" si="244"/>
        <v>0</v>
      </c>
      <c r="EM183" s="376">
        <f t="shared" ca="1" si="244"/>
        <v>0</v>
      </c>
      <c r="EN183" s="376">
        <f t="shared" ca="1" si="244"/>
        <v>0</v>
      </c>
      <c r="EO183" s="376">
        <f t="shared" ca="1" si="244"/>
        <v>0</v>
      </c>
      <c r="EP183" s="376">
        <f t="shared" ca="1" si="244"/>
        <v>0</v>
      </c>
      <c r="EQ183" s="376">
        <f t="shared" ca="1" si="244"/>
        <v>0</v>
      </c>
      <c r="ER183" s="376">
        <f t="shared" ca="1" si="244"/>
        <v>0</v>
      </c>
      <c r="ES183" s="376">
        <f t="shared" ca="1" si="244"/>
        <v>0</v>
      </c>
    </row>
    <row r="184" spans="1:149" outlineLevel="1">
      <c r="A184" s="1522"/>
      <c r="B184" s="325"/>
      <c r="D184" s="183"/>
      <c r="E184" s="1523"/>
      <c r="F184" s="1523"/>
      <c r="G184" s="1523"/>
      <c r="H184" s="1523"/>
      <c r="I184" s="1523"/>
      <c r="J184" s="1523"/>
      <c r="K184" s="1523"/>
      <c r="L184" s="1523"/>
      <c r="M184" s="1523"/>
      <c r="N184" s="1523"/>
      <c r="O184" s="1523"/>
      <c r="P184" s="1523"/>
      <c r="Q184" s="1523"/>
      <c r="R184" s="1523"/>
      <c r="S184" s="1523"/>
      <c r="T184" s="1523"/>
      <c r="U184" s="1523"/>
      <c r="V184" s="1523"/>
      <c r="W184" s="1523"/>
      <c r="X184" s="1523"/>
      <c r="Y184" s="1523"/>
      <c r="Z184" s="1523"/>
      <c r="AA184" s="1523"/>
      <c r="AB184" s="1523"/>
      <c r="AC184" s="1523"/>
      <c r="AD184" s="1523"/>
      <c r="AE184" s="1523"/>
      <c r="AF184" s="1523"/>
      <c r="AG184" s="1523"/>
      <c r="AH184" s="1523"/>
      <c r="AI184" s="1523"/>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c r="CL184" s="1523"/>
      <c r="CM184" s="1523"/>
      <c r="CN184" s="1523"/>
      <c r="CO184" s="1523"/>
      <c r="CP184" s="1523"/>
      <c r="CQ184" s="1523"/>
      <c r="CR184" s="1523"/>
      <c r="CS184" s="1523"/>
      <c r="CT184" s="1523"/>
      <c r="CU184" s="1523"/>
      <c r="CV184" s="1523"/>
      <c r="CW184" s="1523"/>
      <c r="CX184" s="1523"/>
      <c r="CY184" s="1523"/>
      <c r="CZ184" s="1523"/>
      <c r="DA184" s="1523"/>
      <c r="DB184" s="1523"/>
      <c r="DC184" s="1523"/>
      <c r="DD184" s="1523"/>
      <c r="DE184" s="1523"/>
      <c r="DF184" s="1523"/>
      <c r="DG184" s="1523"/>
      <c r="DH184" s="1523"/>
      <c r="DI184" s="1523"/>
      <c r="DJ184" s="1523"/>
      <c r="DK184" s="1523"/>
      <c r="DL184" s="1523"/>
      <c r="DM184" s="1523"/>
      <c r="DN184" s="1523"/>
      <c r="DO184" s="1523"/>
      <c r="DP184" s="1523"/>
      <c r="DQ184" s="1523"/>
      <c r="DR184" s="1523"/>
      <c r="DS184" s="1523"/>
      <c r="DT184" s="1523"/>
      <c r="DU184" s="1523"/>
      <c r="DV184" s="1523"/>
      <c r="DW184" s="1523"/>
      <c r="DX184" s="1523"/>
      <c r="DY184" s="1523"/>
      <c r="DZ184" s="1523"/>
      <c r="EA184" s="1523"/>
      <c r="EB184" s="1523"/>
      <c r="EC184" s="1523"/>
      <c r="ED184" s="1523"/>
      <c r="EE184" s="1523"/>
      <c r="EF184" s="1523"/>
      <c r="EG184" s="1523"/>
      <c r="EH184" s="1523"/>
      <c r="EI184" s="1523"/>
      <c r="EJ184" s="1523"/>
      <c r="EK184" s="1523"/>
      <c r="EL184" s="1523"/>
      <c r="EM184" s="1523"/>
      <c r="EN184" s="1523"/>
      <c r="EO184" s="1523"/>
      <c r="EP184" s="1523"/>
      <c r="EQ184" s="1523"/>
      <c r="ER184" s="1523"/>
      <c r="ES184" s="1523"/>
    </row>
    <row r="185" spans="1:149" outlineLevel="1">
      <c r="A185" s="1522"/>
      <c r="B185" s="1549" t="s">
        <v>617</v>
      </c>
      <c r="D185" s="334"/>
      <c r="E185" s="376"/>
      <c r="F185" s="376"/>
      <c r="G185" s="376"/>
      <c r="H185" s="376"/>
      <c r="I185" s="376"/>
      <c r="J185" s="376"/>
      <c r="K185" s="376"/>
      <c r="L185" s="376"/>
      <c r="M185" s="376"/>
      <c r="N185" s="376"/>
      <c r="O185" s="376"/>
      <c r="P185" s="376"/>
      <c r="Q185" s="376"/>
      <c r="R185" s="376"/>
      <c r="S185" s="376"/>
      <c r="T185" s="376"/>
      <c r="U185" s="376"/>
      <c r="V185" s="376"/>
      <c r="W185" s="376"/>
      <c r="X185" s="376"/>
      <c r="Y185" s="376"/>
      <c r="Z185" s="376"/>
      <c r="AA185" s="376"/>
      <c r="AB185" s="376"/>
      <c r="AC185" s="376"/>
      <c r="AD185" s="376"/>
      <c r="AE185" s="376"/>
      <c r="AF185" s="376"/>
      <c r="AG185" s="376"/>
      <c r="AH185" s="376"/>
      <c r="AI185" s="376"/>
      <c r="AJ185" s="376"/>
      <c r="AK185" s="376"/>
      <c r="AL185" s="376"/>
      <c r="AM185" s="376"/>
      <c r="AN185" s="376"/>
      <c r="AO185" s="376"/>
      <c r="AP185" s="376"/>
      <c r="AQ185" s="376"/>
      <c r="AR185" s="376"/>
      <c r="AS185" s="376"/>
      <c r="AT185" s="376"/>
      <c r="AU185" s="376"/>
      <c r="AV185" s="376"/>
      <c r="AW185" s="376"/>
      <c r="AX185" s="376"/>
      <c r="AY185" s="376"/>
      <c r="AZ185" s="376"/>
      <c r="BA185" s="376"/>
      <c r="BB185" s="376"/>
      <c r="BC185" s="376"/>
      <c r="BD185" s="376"/>
      <c r="BE185" s="376"/>
      <c r="BF185" s="376"/>
      <c r="BG185" s="376"/>
      <c r="BH185" s="376"/>
      <c r="BI185" s="376"/>
      <c r="BJ185" s="376"/>
      <c r="BK185" s="376"/>
      <c r="BL185" s="376"/>
      <c r="BM185" s="376"/>
      <c r="BN185" s="376"/>
      <c r="BO185" s="376"/>
      <c r="BP185" s="376"/>
      <c r="BQ185" s="376"/>
      <c r="BR185" s="376"/>
      <c r="BS185" s="376"/>
      <c r="BT185" s="376"/>
      <c r="BU185" s="376"/>
      <c r="BV185" s="376"/>
      <c r="BW185" s="376"/>
      <c r="BX185" s="376"/>
      <c r="BY185" s="376"/>
      <c r="BZ185" s="376"/>
      <c r="CA185" s="376"/>
      <c r="CB185" s="376"/>
      <c r="CC185" s="376"/>
      <c r="CD185" s="376"/>
      <c r="CE185" s="376"/>
      <c r="CF185" s="376"/>
      <c r="CG185" s="376"/>
      <c r="CH185" s="376"/>
      <c r="CI185" s="376"/>
      <c r="CJ185" s="376"/>
      <c r="CK185" s="376"/>
      <c r="CL185" s="376"/>
      <c r="CM185" s="376"/>
      <c r="CN185" s="376"/>
      <c r="CO185" s="376"/>
      <c r="CP185" s="376"/>
      <c r="CQ185" s="376"/>
      <c r="CR185" s="376"/>
      <c r="CS185" s="376"/>
      <c r="CT185" s="376"/>
      <c r="CU185" s="376"/>
      <c r="CV185" s="376"/>
      <c r="CW185" s="376"/>
      <c r="CX185" s="376"/>
      <c r="CY185" s="376"/>
      <c r="CZ185" s="376"/>
      <c r="DA185" s="376"/>
      <c r="DB185" s="376"/>
      <c r="DC185" s="376"/>
      <c r="DD185" s="376"/>
      <c r="DE185" s="376"/>
      <c r="DF185" s="376"/>
      <c r="DG185" s="376"/>
      <c r="DH185" s="376"/>
      <c r="DI185" s="376"/>
      <c r="DJ185" s="376"/>
      <c r="DK185" s="376"/>
      <c r="DL185" s="376"/>
      <c r="DM185" s="376"/>
      <c r="DN185" s="376"/>
      <c r="DO185" s="376"/>
      <c r="DP185" s="376"/>
      <c r="DQ185" s="376"/>
      <c r="DR185" s="376"/>
      <c r="DS185" s="376"/>
      <c r="DT185" s="376"/>
      <c r="DU185" s="376"/>
      <c r="DV185" s="376"/>
      <c r="DW185" s="376"/>
      <c r="DX185" s="376"/>
      <c r="DY185" s="376"/>
      <c r="DZ185" s="376"/>
      <c r="EA185" s="376"/>
      <c r="EB185" s="376"/>
      <c r="EC185" s="376"/>
      <c r="ED185" s="376"/>
      <c r="EE185" s="376"/>
      <c r="EF185" s="376"/>
      <c r="EG185" s="376"/>
      <c r="EH185" s="376"/>
      <c r="EI185" s="376"/>
      <c r="EJ185" s="376"/>
      <c r="EK185" s="376"/>
      <c r="EL185" s="376"/>
      <c r="EM185" s="376"/>
      <c r="EN185" s="376"/>
      <c r="EO185" s="376"/>
      <c r="EP185" s="376"/>
      <c r="EQ185" s="376"/>
      <c r="ER185" s="376"/>
      <c r="ES185" s="376"/>
    </row>
    <row r="186" spans="1:149" outlineLevel="1">
      <c r="A186" s="1522"/>
      <c r="B186" s="325" t="s">
        <v>618</v>
      </c>
      <c r="C186" s="334" t="s">
        <v>272</v>
      </c>
      <c r="E186" s="373" cm="1">
        <f t="array" aca="1" ref="E186" ca="1">IF(E$158=$C186,INDEX(IP_Assumptions!$C$191:$C$202,MIN(CF_Tenant!E$7,12)),0)*E$157</f>
        <v>0</v>
      </c>
      <c r="F186" s="373" cm="1">
        <f t="array" aca="1" ref="F186" ca="1">IF(F$158=$C186,INDEX(IP_Assumptions!$C$191:$C$202,MIN(CF_Tenant!F$7,12)),0)*F$157</f>
        <v>0</v>
      </c>
      <c r="G186" s="373" cm="1">
        <f t="array" aca="1" ref="G186" ca="1">IF(G$158=$C186,INDEX(IP_Assumptions!$C$191:$C$202,MIN(CF_Tenant!G$7,12)),0)*G$157</f>
        <v>0</v>
      </c>
      <c r="H186" s="373" cm="1">
        <f t="array" aca="1" ref="H186" ca="1">IF(H$158=$C186,INDEX(IP_Assumptions!$C$191:$C$202,MIN(CF_Tenant!H$7,12)),0)*H$157</f>
        <v>0</v>
      </c>
      <c r="I186" s="373" cm="1">
        <f t="array" aca="1" ref="I186" ca="1">IF(I$158=$C186,INDEX(IP_Assumptions!$C$191:$C$202,MIN(CF_Tenant!I$7,12)),0)*I$157</f>
        <v>0</v>
      </c>
      <c r="J186" s="373" cm="1">
        <f t="array" aca="1" ref="J186" ca="1">IF(J$158=$C186,INDEX(IP_Assumptions!$C$191:$C$202,MIN(CF_Tenant!J$7,12)),0)*J$157</f>
        <v>0</v>
      </c>
      <c r="K186" s="373" cm="1">
        <f t="array" aca="1" ref="K186" ca="1">IF(K$158=$C186,INDEX(IP_Assumptions!$C$191:$C$202,MIN(CF_Tenant!K$7,12)),0)*K$157</f>
        <v>0</v>
      </c>
      <c r="L186" s="373" cm="1">
        <f t="array" aca="1" ref="L186" ca="1">IF(L$158=$C186,INDEX(IP_Assumptions!$C$191:$C$202,MIN(CF_Tenant!L$7,12)),0)*L$157</f>
        <v>0</v>
      </c>
      <c r="M186" s="373" cm="1">
        <f t="array" aca="1" ref="M186" ca="1">IF(M$158=$C186,INDEX(IP_Assumptions!$C$191:$C$202,MIN(CF_Tenant!M$7,12)),0)*M$157</f>
        <v>0</v>
      </c>
      <c r="N186" s="373" cm="1">
        <f t="array" aca="1" ref="N186" ca="1">IF(N$158=$C186,INDEX(IP_Assumptions!$C$191:$C$202,MIN(CF_Tenant!N$7,12)),0)*N$157</f>
        <v>0</v>
      </c>
      <c r="O186" s="373" cm="1">
        <f t="array" aca="1" ref="O186" ca="1">IF(O$158=$C186,INDEX(IP_Assumptions!$C$191:$C$202,MIN(CF_Tenant!O$7,12)),0)*O$157</f>
        <v>0</v>
      </c>
      <c r="P186" s="373" cm="1">
        <f t="array" aca="1" ref="P186" ca="1">IF(P$158=$C186,INDEX(IP_Assumptions!$C$191:$C$202,MIN(CF_Tenant!P$7,12)),0)*P$157</f>
        <v>0</v>
      </c>
      <c r="Q186" s="373" cm="1">
        <f t="array" aca="1" ref="Q186" ca="1">IF(Q$158=$C186,INDEX(IP_Assumptions!$C$191:$C$202,MIN(CF_Tenant!Q$7,12)),0)*Q$157</f>
        <v>0</v>
      </c>
      <c r="R186" s="373" cm="1">
        <f t="array" aca="1" ref="R186" ca="1">IF(R$158=$C186,INDEX(IP_Assumptions!$C$191:$C$202,MIN(CF_Tenant!R$7,12)),0)*R$157</f>
        <v>0</v>
      </c>
      <c r="S186" s="373" cm="1">
        <f t="array" aca="1" ref="S186" ca="1">IF(S$158=$C186,INDEX(IP_Assumptions!$C$191:$C$202,MIN(CF_Tenant!S$7,12)),0)*S$157</f>
        <v>0</v>
      </c>
      <c r="T186" s="373" cm="1">
        <f t="array" aca="1" ref="T186" ca="1">IF(T$158=$C186,INDEX(IP_Assumptions!$C$191:$C$202,MIN(CF_Tenant!T$7,12)),0)*T$157</f>
        <v>0</v>
      </c>
      <c r="U186" s="373" cm="1">
        <f t="array" aca="1" ref="U186" ca="1">IF(U$158=$C186,INDEX(IP_Assumptions!$C$191:$C$202,MIN(CF_Tenant!U$7,12)),0)*U$157</f>
        <v>0</v>
      </c>
      <c r="V186" s="373" cm="1">
        <f t="array" aca="1" ref="V186" ca="1">IF(V$158=$C186,INDEX(IP_Assumptions!$C$191:$C$202,MIN(CF_Tenant!V$7,12)),0)*V$157</f>
        <v>0</v>
      </c>
      <c r="W186" s="373" cm="1">
        <f t="array" aca="1" ref="W186" ca="1">IF(W$158=$C186,INDEX(IP_Assumptions!$C$191:$C$202,MIN(CF_Tenant!W$7,12)),0)*W$157</f>
        <v>0</v>
      </c>
      <c r="X186" s="373" cm="1">
        <f t="array" aca="1" ref="X186" ca="1">IF(X$158=$C186,INDEX(IP_Assumptions!$C$191:$C$202,MIN(CF_Tenant!X$7,12)),0)*X$157</f>
        <v>0</v>
      </c>
      <c r="Y186" s="373" cm="1">
        <f t="array" aca="1" ref="Y186" ca="1">IF(Y$158=$C186,INDEX(IP_Assumptions!$C$191:$C$202,MIN(CF_Tenant!Y$7,12)),0)*Y$157</f>
        <v>0</v>
      </c>
      <c r="Z186" s="373" cm="1">
        <f t="array" aca="1" ref="Z186" ca="1">IF(Z$158=$C186,INDEX(IP_Assumptions!$C$191:$C$202,MIN(CF_Tenant!Z$7,12)),0)*Z$157</f>
        <v>0</v>
      </c>
      <c r="AA186" s="373" cm="1">
        <f t="array" aca="1" ref="AA186" ca="1">IF(AA$158=$C186,INDEX(IP_Assumptions!$C$191:$C$202,MIN(CF_Tenant!AA$7,12)),0)*AA$157</f>
        <v>0</v>
      </c>
      <c r="AB186" s="373" cm="1">
        <f t="array" aca="1" ref="AB186" ca="1">IF(AB$158=$C186,INDEX(IP_Assumptions!$C$191:$C$202,MIN(CF_Tenant!AB$7,12)),0)*AB$157</f>
        <v>0</v>
      </c>
      <c r="AC186" s="373" cm="1">
        <f t="array" aca="1" ref="AC186" ca="1">IF(AC$158=$C186,INDEX(IP_Assumptions!$C$191:$C$202,MIN(CF_Tenant!AC$7,12)),0)*AC$157</f>
        <v>0</v>
      </c>
      <c r="AD186" s="373" cm="1">
        <f t="array" aca="1" ref="AD186" ca="1">IF(AD$158=$C186,INDEX(IP_Assumptions!$C$191:$C$202,MIN(CF_Tenant!AD$7,12)),0)*AD$157</f>
        <v>0</v>
      </c>
      <c r="AE186" s="373" cm="1">
        <f t="array" aca="1" ref="AE186" ca="1">IF(AE$158=$C186,INDEX(IP_Assumptions!$C$191:$C$202,MIN(CF_Tenant!AE$7,12)),0)*AE$157</f>
        <v>0</v>
      </c>
      <c r="AF186" s="373" cm="1">
        <f t="array" aca="1" ref="AF186" ca="1">IF(AF$158=$C186,INDEX(IP_Assumptions!$C$191:$C$202,MIN(CF_Tenant!AF$7,12)),0)*AF$157</f>
        <v>0</v>
      </c>
      <c r="AG186" s="373" cm="1">
        <f t="array" aca="1" ref="AG186" ca="1">IF(AG$158=$C186,INDEX(IP_Assumptions!$C$191:$C$202,MIN(CF_Tenant!AG$7,12)),0)*AG$157</f>
        <v>0</v>
      </c>
      <c r="AH186" s="373" cm="1">
        <f t="array" aca="1" ref="AH186" ca="1">IF(AH$158=$C186,INDEX(IP_Assumptions!$C$191:$C$202,MIN(CF_Tenant!AH$7,12)),0)*AH$157</f>
        <v>0</v>
      </c>
      <c r="AI186" s="373" cm="1">
        <f t="array" aca="1" ref="AI186" ca="1">IF(AI$158=$C186,INDEX(IP_Assumptions!$C$191:$C$202,MIN(CF_Tenant!AI$7,12)),0)*AI$157</f>
        <v>0</v>
      </c>
      <c r="AJ186" s="373" cm="1">
        <f t="array" aca="1" ref="AJ186" ca="1">IF(AJ$158=$C186,INDEX(IP_Assumptions!$C$191:$C$202,MIN(CF_Tenant!AJ$7,12)),0)*AJ$157</f>
        <v>0</v>
      </c>
      <c r="AK186" s="373" cm="1">
        <f t="array" aca="1" ref="AK186" ca="1">IF(AK$158=$C186,INDEX(IP_Assumptions!$C$191:$C$202,MIN(CF_Tenant!AK$7,12)),0)*AK$157</f>
        <v>0</v>
      </c>
      <c r="AL186" s="373" cm="1">
        <f t="array" aca="1" ref="AL186" ca="1">IF(AL$158=$C186,INDEX(IP_Assumptions!$C$191:$C$202,MIN(CF_Tenant!AL$7,12)),0)*AL$157</f>
        <v>0</v>
      </c>
      <c r="AM186" s="373" cm="1">
        <f t="array" aca="1" ref="AM186" ca="1">IF(AM$158=$C186,INDEX(IP_Assumptions!$C$191:$C$202,MIN(CF_Tenant!AM$7,12)),0)*AM$157</f>
        <v>0</v>
      </c>
      <c r="AN186" s="373" cm="1">
        <f t="array" aca="1" ref="AN186" ca="1">IF(AN$158=$C186,INDEX(IP_Assumptions!$C$191:$C$202,MIN(CF_Tenant!AN$7,12)),0)*AN$157</f>
        <v>0</v>
      </c>
      <c r="AO186" s="373" cm="1">
        <f t="array" aca="1" ref="AO186" ca="1">IF(AO$158=$C186,INDEX(IP_Assumptions!$C$191:$C$202,MIN(CF_Tenant!AO$7,12)),0)*AO$157</f>
        <v>0</v>
      </c>
      <c r="AP186" s="373" cm="1">
        <f t="array" aca="1" ref="AP186" ca="1">IF(AP$158=$C186,INDEX(IP_Assumptions!$C$191:$C$202,MIN(CF_Tenant!AP$7,12)),0)*AP$157</f>
        <v>0</v>
      </c>
      <c r="AQ186" s="373" cm="1">
        <f t="array" aca="1" ref="AQ186" ca="1">IF(AQ$158=$C186,INDEX(IP_Assumptions!$C$191:$C$202,MIN(CF_Tenant!AQ$7,12)),0)*AQ$157</f>
        <v>0</v>
      </c>
      <c r="AR186" s="373" cm="1">
        <f t="array" aca="1" ref="AR186" ca="1">IF(AR$158=$C186,INDEX(IP_Assumptions!$C$191:$C$202,MIN(CF_Tenant!AR$7,12)),0)*AR$157</f>
        <v>0</v>
      </c>
      <c r="AS186" s="373" cm="1">
        <f t="array" aca="1" ref="AS186" ca="1">IF(AS$158=$C186,INDEX(IP_Assumptions!$C$191:$C$202,MIN(CF_Tenant!AS$7,12)),0)*AS$157</f>
        <v>0</v>
      </c>
      <c r="AT186" s="373" cm="1">
        <f t="array" aca="1" ref="AT186" ca="1">IF(AT$158=$C186,INDEX(IP_Assumptions!$C$191:$C$202,MIN(CF_Tenant!AT$7,12)),0)*AT$157</f>
        <v>0</v>
      </c>
      <c r="AU186" s="373" cm="1">
        <f t="array" aca="1" ref="AU186" ca="1">IF(AU$158=$C186,INDEX(IP_Assumptions!$C$191:$C$202,MIN(CF_Tenant!AU$7,12)),0)*AU$157</f>
        <v>0</v>
      </c>
      <c r="AV186" s="373" cm="1">
        <f t="array" aca="1" ref="AV186" ca="1">IF(AV$158=$C186,INDEX(IP_Assumptions!$C$191:$C$202,MIN(CF_Tenant!AV$7,12)),0)*AV$157</f>
        <v>0</v>
      </c>
      <c r="AW186" s="373" cm="1">
        <f t="array" aca="1" ref="AW186" ca="1">IF(AW$158=$C186,INDEX(IP_Assumptions!$C$191:$C$202,MIN(CF_Tenant!AW$7,12)),0)*AW$157</f>
        <v>0</v>
      </c>
      <c r="AX186" s="373" cm="1">
        <f t="array" aca="1" ref="AX186" ca="1">IF(AX$158=$C186,INDEX(IP_Assumptions!$C$191:$C$202,MIN(CF_Tenant!AX$7,12)),0)*AX$157</f>
        <v>0</v>
      </c>
      <c r="AY186" s="373" cm="1">
        <f t="array" aca="1" ref="AY186" ca="1">IF(AY$158=$C186,INDEX(IP_Assumptions!$C$191:$C$202,MIN(CF_Tenant!AY$7,12)),0)*AY$157</f>
        <v>0</v>
      </c>
      <c r="AZ186" s="373" cm="1">
        <f t="array" aca="1" ref="AZ186" ca="1">IF(AZ$158=$C186,INDEX(IP_Assumptions!$C$191:$C$202,MIN(CF_Tenant!AZ$7,12)),0)*AZ$157</f>
        <v>0</v>
      </c>
      <c r="BA186" s="373" cm="1">
        <f t="array" aca="1" ref="BA186" ca="1">IF(BA$158=$C186,INDEX(IP_Assumptions!$C$191:$C$202,MIN(CF_Tenant!BA$7,12)),0)*BA$157</f>
        <v>0</v>
      </c>
      <c r="BB186" s="373" cm="1">
        <f t="array" aca="1" ref="BB186" ca="1">IF(BB$158=$C186,INDEX(IP_Assumptions!$C$191:$C$202,MIN(CF_Tenant!BB$7,12)),0)*BB$157</f>
        <v>0</v>
      </c>
      <c r="BC186" s="373" cm="1">
        <f t="array" aca="1" ref="BC186" ca="1">IF(BC$158=$C186,INDEX(IP_Assumptions!$C$191:$C$202,MIN(CF_Tenant!BC$7,12)),0)*BC$157</f>
        <v>0</v>
      </c>
      <c r="BD186" s="373" cm="1">
        <f t="array" aca="1" ref="BD186" ca="1">IF(BD$158=$C186,INDEX(IP_Assumptions!$C$191:$C$202,MIN(CF_Tenant!BD$7,12)),0)*BD$157</f>
        <v>0</v>
      </c>
      <c r="BE186" s="373" cm="1">
        <f t="array" aca="1" ref="BE186" ca="1">IF(BE$158=$C186,INDEX(IP_Assumptions!$C$191:$C$202,MIN(CF_Tenant!BE$7,12)),0)*BE$157</f>
        <v>0</v>
      </c>
      <c r="BF186" s="373" cm="1">
        <f t="array" aca="1" ref="BF186" ca="1">IF(BF$158=$C186,INDEX(IP_Assumptions!$C$191:$C$202,MIN(CF_Tenant!BF$7,12)),0)*BF$157</f>
        <v>0</v>
      </c>
      <c r="BG186" s="373" cm="1">
        <f t="array" aca="1" ref="BG186" ca="1">IF(BG$158=$C186,INDEX(IP_Assumptions!$C$191:$C$202,MIN(CF_Tenant!BG$7,12)),0)*BG$157</f>
        <v>0</v>
      </c>
      <c r="BH186" s="373" cm="1">
        <f t="array" aca="1" ref="BH186" ca="1">IF(BH$158=$C186,INDEX(IP_Assumptions!$C$191:$C$202,MIN(CF_Tenant!BH$7,12)),0)*BH$157</f>
        <v>0</v>
      </c>
      <c r="BI186" s="373" cm="1">
        <f t="array" aca="1" ref="BI186" ca="1">IF(BI$158=$C186,INDEX(IP_Assumptions!$C$191:$C$202,MIN(CF_Tenant!BI$7,12)),0)*BI$157</f>
        <v>0</v>
      </c>
      <c r="BJ186" s="373" cm="1">
        <f t="array" aca="1" ref="BJ186" ca="1">IF(BJ$158=$C186,INDEX(IP_Assumptions!$C$191:$C$202,MIN(CF_Tenant!BJ$7,12)),0)*BJ$157</f>
        <v>0</v>
      </c>
      <c r="BK186" s="373" cm="1">
        <f t="array" aca="1" ref="BK186" ca="1">IF(BK$158=$C186,INDEX(IP_Assumptions!$C$191:$C$202,MIN(CF_Tenant!BK$7,12)),0)*BK$157</f>
        <v>0</v>
      </c>
      <c r="BL186" s="373" cm="1">
        <f t="array" aca="1" ref="BL186" ca="1">IF(BL$158=$C186,INDEX(IP_Assumptions!$C$191:$C$202,MIN(CF_Tenant!BL$7,12)),0)*BL$157</f>
        <v>0</v>
      </c>
      <c r="BM186" s="373" cm="1">
        <f t="array" aca="1" ref="BM186" ca="1">IF(BM$158=$C186,INDEX(IP_Assumptions!$C$191:$C$202,MIN(CF_Tenant!BM$7,12)),0)*BM$157</f>
        <v>0</v>
      </c>
      <c r="BN186" s="373" cm="1">
        <f t="array" aca="1" ref="BN186" ca="1">IF(BN$158=$C186,INDEX(IP_Assumptions!$C$191:$C$202,MIN(CF_Tenant!BN$7,12)),0)*BN$157</f>
        <v>0</v>
      </c>
      <c r="BO186" s="373" cm="1">
        <f t="array" aca="1" ref="BO186" ca="1">IF(BO$158=$C186,INDEX(IP_Assumptions!$C$191:$C$202,MIN(CF_Tenant!BO$7,12)),0)*BO$157</f>
        <v>0</v>
      </c>
      <c r="BP186" s="373" cm="1">
        <f t="array" aca="1" ref="BP186" ca="1">IF(BP$158=$C186,INDEX(IP_Assumptions!$C$191:$C$202,MIN(CF_Tenant!BP$7,12)),0)*BP$157</f>
        <v>0</v>
      </c>
      <c r="BQ186" s="373" cm="1">
        <f t="array" aca="1" ref="BQ186" ca="1">IF(BQ$158=$C186,INDEX(IP_Assumptions!$C$191:$C$202,MIN(CF_Tenant!BQ$7,12)),0)*BQ$157</f>
        <v>0</v>
      </c>
      <c r="BR186" s="373" cm="1">
        <f t="array" aca="1" ref="BR186" ca="1">IF(BR$158=$C186,INDEX(IP_Assumptions!$C$191:$C$202,MIN(CF_Tenant!BR$7,12)),0)*BR$157</f>
        <v>0</v>
      </c>
      <c r="BS186" s="373" cm="1">
        <f t="array" aca="1" ref="BS186" ca="1">IF(BS$158=$C186,INDEX(IP_Assumptions!$C$191:$C$202,MIN(CF_Tenant!BS$7,12)),0)*BS$157</f>
        <v>0</v>
      </c>
      <c r="BT186" s="373" cm="1">
        <f t="array" aca="1" ref="BT186" ca="1">IF(BT$158=$C186,INDEX(IP_Assumptions!$C$191:$C$202,MIN(CF_Tenant!BT$7,12)),0)*BT$157</f>
        <v>0</v>
      </c>
      <c r="BU186" s="373" cm="1">
        <f t="array" aca="1" ref="BU186" ca="1">IF(BU$158=$C186,INDEX(IP_Assumptions!$C$191:$C$202,MIN(CF_Tenant!BU$7,12)),0)*BU$157</f>
        <v>0</v>
      </c>
      <c r="BV186" s="373" cm="1">
        <f t="array" aca="1" ref="BV186" ca="1">IF(BV$158=$C186,INDEX(IP_Assumptions!$C$191:$C$202,MIN(CF_Tenant!BV$7,12)),0)*BV$157</f>
        <v>0</v>
      </c>
      <c r="BW186" s="373" cm="1">
        <f t="array" aca="1" ref="BW186" ca="1">IF(BW$158=$C186,INDEX(IP_Assumptions!$C$191:$C$202,MIN(CF_Tenant!BW$7,12)),0)*BW$157</f>
        <v>0</v>
      </c>
      <c r="BX186" s="373" cm="1">
        <f t="array" aca="1" ref="BX186" ca="1">IF(BX$158=$C186,INDEX(IP_Assumptions!$C$191:$C$202,MIN(CF_Tenant!BX$7,12)),0)*BX$157</f>
        <v>0</v>
      </c>
      <c r="BY186" s="373" cm="1">
        <f t="array" aca="1" ref="BY186" ca="1">IF(BY$158=$C186,INDEX(IP_Assumptions!$C$191:$C$202,MIN(CF_Tenant!BY$7,12)),0)*BY$157</f>
        <v>0</v>
      </c>
      <c r="BZ186" s="373" cm="1">
        <f t="array" aca="1" ref="BZ186" ca="1">IF(BZ$158=$C186,INDEX(IP_Assumptions!$C$191:$C$202,MIN(CF_Tenant!BZ$7,12)),0)*BZ$157</f>
        <v>0</v>
      </c>
      <c r="CA186" s="373" cm="1">
        <f t="array" aca="1" ref="CA186" ca="1">IF(CA$158=$C186,INDEX(IP_Assumptions!$C$191:$C$202,MIN(CF_Tenant!CA$7,12)),0)*CA$157</f>
        <v>0</v>
      </c>
      <c r="CB186" s="373" cm="1">
        <f t="array" aca="1" ref="CB186" ca="1">IF(CB$158=$C186,INDEX(IP_Assumptions!$C$191:$C$202,MIN(CF_Tenant!CB$7,12)),0)*CB$157</f>
        <v>0</v>
      </c>
      <c r="CC186" s="373" cm="1">
        <f t="array" aca="1" ref="CC186" ca="1">IF(CC$158=$C186,INDEX(IP_Assumptions!$C$191:$C$202,MIN(CF_Tenant!CC$7,12)),0)*CC$157</f>
        <v>0</v>
      </c>
      <c r="CD186" s="373" cm="1">
        <f t="array" aca="1" ref="CD186" ca="1">IF(CD$158=$C186,INDEX(IP_Assumptions!$C$191:$C$202,MIN(CF_Tenant!CD$7,12)),0)*CD$157</f>
        <v>0</v>
      </c>
      <c r="CE186" s="373" cm="1">
        <f t="array" aca="1" ref="CE186" ca="1">IF(CE$158=$C186,INDEX(IP_Assumptions!$C$191:$C$202,MIN(CF_Tenant!CE$7,12)),0)*CE$157</f>
        <v>0</v>
      </c>
      <c r="CF186" s="373" cm="1">
        <f t="array" aca="1" ref="CF186" ca="1">IF(CF$158=$C186,INDEX(IP_Assumptions!$C$191:$C$202,MIN(CF_Tenant!CF$7,12)),0)*CF$157</f>
        <v>0</v>
      </c>
      <c r="CG186" s="373" cm="1">
        <f t="array" aca="1" ref="CG186" ca="1">IF(CG$158=$C186,INDEX(IP_Assumptions!$C$191:$C$202,MIN(CF_Tenant!CG$7,12)),0)*CG$157</f>
        <v>0</v>
      </c>
      <c r="CH186" s="373" cm="1">
        <f t="array" aca="1" ref="CH186" ca="1">IF(CH$158=$C186,INDEX(IP_Assumptions!$C$191:$C$202,MIN(CF_Tenant!CH$7,12)),0)*CH$157</f>
        <v>0</v>
      </c>
      <c r="CI186" s="373" cm="1">
        <f t="array" aca="1" ref="CI186" ca="1">IF(CI$158=$C186,INDEX(IP_Assumptions!$C$191:$C$202,MIN(CF_Tenant!CI$7,12)),0)*CI$157</f>
        <v>0</v>
      </c>
      <c r="CJ186" s="373" cm="1">
        <f t="array" aca="1" ref="CJ186" ca="1">IF(CJ$158=$C186,INDEX(IP_Assumptions!$C$191:$C$202,MIN(CF_Tenant!CJ$7,12)),0)*CJ$157</f>
        <v>0</v>
      </c>
      <c r="CK186" s="373" cm="1">
        <f t="array" aca="1" ref="CK186" ca="1">IF(CK$158=$C186,INDEX(IP_Assumptions!$C$191:$C$202,MIN(CF_Tenant!CK$7,12)),0)*CK$157</f>
        <v>0</v>
      </c>
      <c r="CL186" s="373" cm="1">
        <f t="array" aca="1" ref="CL186" ca="1">IF(CL$158=$C186,INDEX(IP_Assumptions!$C$191:$C$202,MIN(CF_Tenant!CL$7,12)),0)*CL$157</f>
        <v>0</v>
      </c>
      <c r="CM186" s="373" cm="1">
        <f t="array" aca="1" ref="CM186" ca="1">IF(CM$158=$C186,INDEX(IP_Assumptions!$C$191:$C$202,MIN(CF_Tenant!CM$7,12)),0)*CM$157</f>
        <v>0</v>
      </c>
      <c r="CN186" s="373" cm="1">
        <f t="array" aca="1" ref="CN186" ca="1">IF(CN$158=$C186,INDEX(IP_Assumptions!$C$191:$C$202,MIN(CF_Tenant!CN$7,12)),0)*CN$157</f>
        <v>0</v>
      </c>
      <c r="CO186" s="373" cm="1">
        <f t="array" aca="1" ref="CO186" ca="1">IF(CO$158=$C186,INDEX(IP_Assumptions!$C$191:$C$202,MIN(CF_Tenant!CO$7,12)),0)*CO$157</f>
        <v>0</v>
      </c>
      <c r="CP186" s="373" cm="1">
        <f t="array" aca="1" ref="CP186" ca="1">IF(CP$158=$C186,INDEX(IP_Assumptions!$C$191:$C$202,MIN(CF_Tenant!CP$7,12)),0)*CP$157</f>
        <v>0</v>
      </c>
      <c r="CQ186" s="373" cm="1">
        <f t="array" aca="1" ref="CQ186" ca="1">IF(CQ$158=$C186,INDEX(IP_Assumptions!$C$191:$C$202,MIN(CF_Tenant!CQ$7,12)),0)*CQ$157</f>
        <v>0</v>
      </c>
      <c r="CR186" s="373" cm="1">
        <f t="array" aca="1" ref="CR186" ca="1">IF(CR$158=$C186,INDEX(IP_Assumptions!$C$191:$C$202,MIN(CF_Tenant!CR$7,12)),0)*CR$157</f>
        <v>0</v>
      </c>
      <c r="CS186" s="373" cm="1">
        <f t="array" aca="1" ref="CS186" ca="1">IF(CS$158=$C186,INDEX(IP_Assumptions!$C$191:$C$202,MIN(CF_Tenant!CS$7,12)),0)*CS$157</f>
        <v>0</v>
      </c>
      <c r="CT186" s="373" cm="1">
        <f t="array" aca="1" ref="CT186" ca="1">IF(CT$158=$C186,INDEX(IP_Assumptions!$C$191:$C$202,MIN(CF_Tenant!CT$7,12)),0)*CT$157</f>
        <v>0</v>
      </c>
      <c r="CU186" s="373" cm="1">
        <f t="array" aca="1" ref="CU186" ca="1">IF(CU$158=$C186,INDEX(IP_Assumptions!$C$191:$C$202,MIN(CF_Tenant!CU$7,12)),0)*CU$157</f>
        <v>0</v>
      </c>
      <c r="CV186" s="373" cm="1">
        <f t="array" aca="1" ref="CV186" ca="1">IF(CV$158=$C186,INDEX(IP_Assumptions!$C$191:$C$202,MIN(CF_Tenant!CV$7,12)),0)*CV$157</f>
        <v>0</v>
      </c>
      <c r="CW186" s="373" cm="1">
        <f t="array" aca="1" ref="CW186" ca="1">IF(CW$158=$C186,INDEX(IP_Assumptions!$C$191:$C$202,MIN(CF_Tenant!CW$7,12)),0)*CW$157</f>
        <v>0</v>
      </c>
      <c r="CX186" s="373" cm="1">
        <f t="array" aca="1" ref="CX186" ca="1">IF(CX$158=$C186,INDEX(IP_Assumptions!$C$191:$C$202,MIN(CF_Tenant!CX$7,12)),0)*CX$157</f>
        <v>0</v>
      </c>
      <c r="CY186" s="373" cm="1">
        <f t="array" aca="1" ref="CY186" ca="1">IF(CY$158=$C186,INDEX(IP_Assumptions!$C$191:$C$202,MIN(CF_Tenant!CY$7,12)),0)*CY$157</f>
        <v>0</v>
      </c>
      <c r="CZ186" s="373" cm="1">
        <f t="array" aca="1" ref="CZ186" ca="1">IF(CZ$158=$C186,INDEX(IP_Assumptions!$C$191:$C$202,MIN(CF_Tenant!CZ$7,12)),0)*CZ$157</f>
        <v>0</v>
      </c>
      <c r="DA186" s="373" cm="1">
        <f t="array" aca="1" ref="DA186" ca="1">IF(DA$158=$C186,INDEX(IP_Assumptions!$C$191:$C$202,MIN(CF_Tenant!DA$7,12)),0)*DA$157</f>
        <v>0</v>
      </c>
      <c r="DB186" s="373" cm="1">
        <f t="array" aca="1" ref="DB186" ca="1">IF(DB$158=$C186,INDEX(IP_Assumptions!$C$191:$C$202,MIN(CF_Tenant!DB$7,12)),0)*DB$157</f>
        <v>0</v>
      </c>
      <c r="DC186" s="373" cm="1">
        <f t="array" aca="1" ref="DC186" ca="1">IF(DC$158=$C186,INDEX(IP_Assumptions!$C$191:$C$202,MIN(CF_Tenant!DC$7,12)),0)*DC$157</f>
        <v>0</v>
      </c>
      <c r="DD186" s="373" cm="1">
        <f t="array" aca="1" ref="DD186" ca="1">IF(DD$158=$C186,INDEX(IP_Assumptions!$C$191:$C$202,MIN(CF_Tenant!DD$7,12)),0)*DD$157</f>
        <v>0</v>
      </c>
      <c r="DE186" s="373" cm="1">
        <f t="array" aca="1" ref="DE186" ca="1">IF(DE$158=$C186,INDEX(IP_Assumptions!$C$191:$C$202,MIN(CF_Tenant!DE$7,12)),0)*DE$157</f>
        <v>0</v>
      </c>
      <c r="DF186" s="373" cm="1">
        <f t="array" aca="1" ref="DF186" ca="1">IF(DF$158=$C186,INDEX(IP_Assumptions!$C$191:$C$202,MIN(CF_Tenant!DF$7,12)),0)*DF$157</f>
        <v>0</v>
      </c>
      <c r="DG186" s="373" cm="1">
        <f t="array" aca="1" ref="DG186" ca="1">IF(DG$158=$C186,INDEX(IP_Assumptions!$C$191:$C$202,MIN(CF_Tenant!DG$7,12)),0)*DG$157</f>
        <v>0</v>
      </c>
      <c r="DH186" s="373" cm="1">
        <f t="array" aca="1" ref="DH186" ca="1">IF(DH$158=$C186,INDEX(IP_Assumptions!$C$191:$C$202,MIN(CF_Tenant!DH$7,12)),0)*DH$157</f>
        <v>0</v>
      </c>
      <c r="DI186" s="373" cm="1">
        <f t="array" aca="1" ref="DI186" ca="1">IF(DI$158=$C186,INDEX(IP_Assumptions!$C$191:$C$202,MIN(CF_Tenant!DI$7,12)),0)*DI$157</f>
        <v>0</v>
      </c>
      <c r="DJ186" s="373" cm="1">
        <f t="array" aca="1" ref="DJ186" ca="1">IF(DJ$158=$C186,INDEX(IP_Assumptions!$C$191:$C$202,MIN(CF_Tenant!DJ$7,12)),0)*DJ$157</f>
        <v>0</v>
      </c>
      <c r="DK186" s="373" cm="1">
        <f t="array" aca="1" ref="DK186" ca="1">IF(DK$158=$C186,INDEX(IP_Assumptions!$C$191:$C$202,MIN(CF_Tenant!DK$7,12)),0)*DK$157</f>
        <v>0</v>
      </c>
      <c r="DL186" s="373" cm="1">
        <f t="array" aca="1" ref="DL186" ca="1">IF(DL$158=$C186,INDEX(IP_Assumptions!$C$191:$C$202,MIN(CF_Tenant!DL$7,12)),0)*DL$157</f>
        <v>0</v>
      </c>
      <c r="DM186" s="373" cm="1">
        <f t="array" aca="1" ref="DM186" ca="1">IF(DM$158=$C186,INDEX(IP_Assumptions!$C$191:$C$202,MIN(CF_Tenant!DM$7,12)),0)*DM$157</f>
        <v>0</v>
      </c>
      <c r="DN186" s="373" cm="1">
        <f t="array" aca="1" ref="DN186" ca="1">IF(DN$158=$C186,INDEX(IP_Assumptions!$C$191:$C$202,MIN(CF_Tenant!DN$7,12)),0)*DN$157</f>
        <v>0</v>
      </c>
      <c r="DO186" s="373" cm="1">
        <f t="array" aca="1" ref="DO186" ca="1">IF(DO$158=$C186,INDEX(IP_Assumptions!$C$191:$C$202,MIN(CF_Tenant!DO$7,12)),0)*DO$157</f>
        <v>0</v>
      </c>
      <c r="DP186" s="373" cm="1">
        <f t="array" aca="1" ref="DP186" ca="1">IF(DP$158=$C186,INDEX(IP_Assumptions!$C$191:$C$202,MIN(CF_Tenant!DP$7,12)),0)*DP$157</f>
        <v>0</v>
      </c>
      <c r="DQ186" s="373" cm="1">
        <f t="array" aca="1" ref="DQ186" ca="1">IF(DQ$158=$C186,INDEX(IP_Assumptions!$C$191:$C$202,MIN(CF_Tenant!DQ$7,12)),0)*DQ$157</f>
        <v>0</v>
      </c>
      <c r="DR186" s="373" cm="1">
        <f t="array" aca="1" ref="DR186" ca="1">IF(DR$158=$C186,INDEX(IP_Assumptions!$C$191:$C$202,MIN(CF_Tenant!DR$7,12)),0)*DR$157</f>
        <v>0</v>
      </c>
      <c r="DS186" s="373" cm="1">
        <f t="array" aca="1" ref="DS186" ca="1">IF(DS$158=$C186,INDEX(IP_Assumptions!$C$191:$C$202,MIN(CF_Tenant!DS$7,12)),0)*DS$157</f>
        <v>0</v>
      </c>
      <c r="DT186" s="373" cm="1">
        <f t="array" aca="1" ref="DT186" ca="1">IF(DT$158=$C186,INDEX(IP_Assumptions!$C$191:$C$202,MIN(CF_Tenant!DT$7,12)),0)*DT$157</f>
        <v>0</v>
      </c>
      <c r="DU186" s="373" cm="1">
        <f t="array" aca="1" ref="DU186" ca="1">IF(DU$158=$C186,INDEX(IP_Assumptions!$C$191:$C$202,MIN(CF_Tenant!DU$7,12)),0)*DU$157</f>
        <v>0</v>
      </c>
      <c r="DV186" s="373" cm="1">
        <f t="array" aca="1" ref="DV186" ca="1">IF(DV$158=$C186,INDEX(IP_Assumptions!$C$191:$C$202,MIN(CF_Tenant!DV$7,12)),0)*DV$157</f>
        <v>0</v>
      </c>
      <c r="DW186" s="373" cm="1">
        <f t="array" aca="1" ref="DW186" ca="1">IF(DW$158=$C186,INDEX(IP_Assumptions!$C$191:$C$202,MIN(CF_Tenant!DW$7,12)),0)*DW$157</f>
        <v>0</v>
      </c>
      <c r="DX186" s="373" cm="1">
        <f t="array" aca="1" ref="DX186" ca="1">IF(DX$158=$C186,INDEX(IP_Assumptions!$C$191:$C$202,MIN(CF_Tenant!DX$7,12)),0)*DX$157</f>
        <v>0</v>
      </c>
      <c r="DY186" s="373" cm="1">
        <f t="array" aca="1" ref="DY186" ca="1">IF(DY$158=$C186,INDEX(IP_Assumptions!$C$191:$C$202,MIN(CF_Tenant!DY$7,12)),0)*DY$157</f>
        <v>0</v>
      </c>
      <c r="DZ186" s="373" cm="1">
        <f t="array" aca="1" ref="DZ186" ca="1">IF(DZ$158=$C186,INDEX(IP_Assumptions!$C$191:$C$202,MIN(CF_Tenant!DZ$7,12)),0)*DZ$157</f>
        <v>0</v>
      </c>
      <c r="EA186" s="373" cm="1">
        <f t="array" aca="1" ref="EA186" ca="1">IF(EA$158=$C186,INDEX(IP_Assumptions!$C$191:$C$202,MIN(CF_Tenant!EA$7,12)),0)*EA$157</f>
        <v>0</v>
      </c>
      <c r="EB186" s="373" cm="1">
        <f t="array" aca="1" ref="EB186" ca="1">IF(EB$158=$C186,INDEX(IP_Assumptions!$C$191:$C$202,MIN(CF_Tenant!EB$7,12)),0)*EB$157</f>
        <v>0</v>
      </c>
      <c r="EC186" s="373" cm="1">
        <f t="array" aca="1" ref="EC186" ca="1">IF(EC$158=$C186,INDEX(IP_Assumptions!$C$191:$C$202,MIN(CF_Tenant!EC$7,12)),0)*EC$157</f>
        <v>0</v>
      </c>
      <c r="ED186" s="373" cm="1">
        <f t="array" aca="1" ref="ED186" ca="1">IF(ED$158=$C186,INDEX(IP_Assumptions!$C$191:$C$202,MIN(CF_Tenant!ED$7,12)),0)*ED$157</f>
        <v>0</v>
      </c>
      <c r="EE186" s="373" cm="1">
        <f t="array" aca="1" ref="EE186" ca="1">IF(EE$158=$C186,INDEX(IP_Assumptions!$C$191:$C$202,MIN(CF_Tenant!EE$7,12)),0)*EE$157</f>
        <v>0</v>
      </c>
      <c r="EF186" s="373" cm="1">
        <f t="array" aca="1" ref="EF186" ca="1">IF(EF$158=$C186,INDEX(IP_Assumptions!$C$191:$C$202,MIN(CF_Tenant!EF$7,12)),0)*EF$157</f>
        <v>0</v>
      </c>
      <c r="EG186" s="373" cm="1">
        <f t="array" aca="1" ref="EG186" ca="1">IF(EG$158=$C186,INDEX(IP_Assumptions!$C$191:$C$202,MIN(CF_Tenant!EG$7,12)),0)*EG$157</f>
        <v>0</v>
      </c>
      <c r="EH186" s="373" cm="1">
        <f t="array" aca="1" ref="EH186" ca="1">IF(EH$158=$C186,INDEX(IP_Assumptions!$C$191:$C$202,MIN(CF_Tenant!EH$7,12)),0)*EH$157</f>
        <v>0</v>
      </c>
      <c r="EI186" s="373" cm="1">
        <f t="array" aca="1" ref="EI186" ca="1">IF(EI$158=$C186,INDEX(IP_Assumptions!$C$191:$C$202,MIN(CF_Tenant!EI$7,12)),0)*EI$157</f>
        <v>0</v>
      </c>
      <c r="EJ186" s="373" cm="1">
        <f t="array" aca="1" ref="EJ186" ca="1">IF(EJ$158=$C186,INDEX(IP_Assumptions!$C$191:$C$202,MIN(CF_Tenant!EJ$7,12)),0)*EJ$157</f>
        <v>0</v>
      </c>
      <c r="EK186" s="373" cm="1">
        <f t="array" aca="1" ref="EK186" ca="1">IF(EK$158=$C186,INDEX(IP_Assumptions!$C$191:$C$202,MIN(CF_Tenant!EK$7,12)),0)*EK$157</f>
        <v>0</v>
      </c>
      <c r="EL186" s="373" cm="1">
        <f t="array" aca="1" ref="EL186" ca="1">IF(EL$158=$C186,INDEX(IP_Assumptions!$C$191:$C$202,MIN(CF_Tenant!EL$7,12)),0)*EL$157</f>
        <v>0</v>
      </c>
      <c r="EM186" s="373" cm="1">
        <f t="array" aca="1" ref="EM186" ca="1">IF(EM$158=$C186,INDEX(IP_Assumptions!$C$191:$C$202,MIN(CF_Tenant!EM$7,12)),0)*EM$157</f>
        <v>0</v>
      </c>
      <c r="EN186" s="373" cm="1">
        <f t="array" aca="1" ref="EN186" ca="1">IF(EN$158=$C186,INDEX(IP_Assumptions!$C$191:$C$202,MIN(CF_Tenant!EN$7,12)),0)*EN$157</f>
        <v>0</v>
      </c>
      <c r="EO186" s="373" cm="1">
        <f t="array" aca="1" ref="EO186" ca="1">IF(EO$158=$C186,INDEX(IP_Assumptions!$C$191:$C$202,MIN(CF_Tenant!EO$7,12)),0)*EO$157</f>
        <v>0</v>
      </c>
      <c r="EP186" s="373" cm="1">
        <f t="array" aca="1" ref="EP186" ca="1">IF(EP$158=$C186,INDEX(IP_Assumptions!$C$191:$C$202,MIN(CF_Tenant!EP$7,12)),0)*EP$157</f>
        <v>0</v>
      </c>
      <c r="EQ186" s="373" cm="1">
        <f t="array" aca="1" ref="EQ186" ca="1">IF(EQ$158=$C186,INDEX(IP_Assumptions!$C$191:$C$202,MIN(CF_Tenant!EQ$7,12)),0)*EQ$157</f>
        <v>0</v>
      </c>
      <c r="ER186" s="373" cm="1">
        <f t="array" aca="1" ref="ER186" ca="1">IF(ER$158=$C186,INDEX(IP_Assumptions!$C$191:$C$202,MIN(CF_Tenant!ER$7,12)),0)*ER$157</f>
        <v>0</v>
      </c>
      <c r="ES186" s="373" cm="1">
        <f t="array" aca="1" ref="ES186" ca="1">IF(ES$158=$C186,INDEX(IP_Assumptions!$C$191:$C$202,MIN(CF_Tenant!ES$7,12)),0)*ES$157</f>
        <v>0</v>
      </c>
    </row>
    <row r="187" spans="1:149" outlineLevel="1">
      <c r="A187" s="1522"/>
      <c r="B187" s="325" t="s">
        <v>619</v>
      </c>
      <c r="C187" s="334" t="s">
        <v>475</v>
      </c>
      <c r="E187" s="373">
        <f t="shared" ref="E187:AJ187" ca="1" si="245">IF(E$158=$C187,INDEX($E$155:$P$155,MATCH(E$7,$E$153:$P$153)),0)*E$157</f>
        <v>0</v>
      </c>
      <c r="F187" s="373">
        <f t="shared" ca="1" si="245"/>
        <v>0.04</v>
      </c>
      <c r="G187" s="373">
        <f t="shared" ca="1" si="245"/>
        <v>0</v>
      </c>
      <c r="H187" s="373">
        <f t="shared" ca="1" si="245"/>
        <v>0</v>
      </c>
      <c r="I187" s="373">
        <f t="shared" ca="1" si="245"/>
        <v>0</v>
      </c>
      <c r="J187" s="373">
        <f t="shared" ca="1" si="245"/>
        <v>0</v>
      </c>
      <c r="K187" s="373">
        <f t="shared" ca="1" si="245"/>
        <v>0</v>
      </c>
      <c r="L187" s="373">
        <f t="shared" ca="1" si="245"/>
        <v>0</v>
      </c>
      <c r="M187" s="373">
        <f t="shared" ca="1" si="245"/>
        <v>0</v>
      </c>
      <c r="N187" s="373">
        <f t="shared" ca="1" si="245"/>
        <v>0</v>
      </c>
      <c r="O187" s="373">
        <f t="shared" ca="1" si="245"/>
        <v>0</v>
      </c>
      <c r="P187" s="373">
        <f t="shared" ca="1" si="245"/>
        <v>0</v>
      </c>
      <c r="Q187" s="373">
        <f t="shared" ca="1" si="245"/>
        <v>0</v>
      </c>
      <c r="R187" s="373">
        <f t="shared" ca="1" si="245"/>
        <v>0.04</v>
      </c>
      <c r="S187" s="373">
        <f t="shared" ca="1" si="245"/>
        <v>0</v>
      </c>
      <c r="T187" s="373">
        <f t="shared" ca="1" si="245"/>
        <v>0</v>
      </c>
      <c r="U187" s="373">
        <f t="shared" ca="1" si="245"/>
        <v>0</v>
      </c>
      <c r="V187" s="373">
        <f t="shared" ca="1" si="245"/>
        <v>0</v>
      </c>
      <c r="W187" s="373">
        <f t="shared" ca="1" si="245"/>
        <v>0</v>
      </c>
      <c r="X187" s="373">
        <f t="shared" ca="1" si="245"/>
        <v>0</v>
      </c>
      <c r="Y187" s="373">
        <f t="shared" ca="1" si="245"/>
        <v>0</v>
      </c>
      <c r="Z187" s="373">
        <f t="shared" ca="1" si="245"/>
        <v>0</v>
      </c>
      <c r="AA187" s="373">
        <f t="shared" ca="1" si="245"/>
        <v>0</v>
      </c>
      <c r="AB187" s="373">
        <f t="shared" ca="1" si="245"/>
        <v>0</v>
      </c>
      <c r="AC187" s="373">
        <f t="shared" ca="1" si="245"/>
        <v>0</v>
      </c>
      <c r="AD187" s="373">
        <f t="shared" ca="1" si="245"/>
        <v>0.04</v>
      </c>
      <c r="AE187" s="373">
        <f t="shared" ca="1" si="245"/>
        <v>0</v>
      </c>
      <c r="AF187" s="373">
        <f t="shared" ca="1" si="245"/>
        <v>0</v>
      </c>
      <c r="AG187" s="373">
        <f t="shared" ca="1" si="245"/>
        <v>0</v>
      </c>
      <c r="AH187" s="373">
        <f t="shared" ca="1" si="245"/>
        <v>0</v>
      </c>
      <c r="AI187" s="373">
        <f t="shared" ca="1" si="245"/>
        <v>0</v>
      </c>
      <c r="AJ187" s="373">
        <f t="shared" ca="1" si="245"/>
        <v>0</v>
      </c>
      <c r="AK187" s="373">
        <f t="shared" ref="AK187:BP187" ca="1" si="246">IF(AK$158=$C187,INDEX($E$155:$P$155,MATCH(AK$7,$E$153:$P$153)),0)*AK$157</f>
        <v>0</v>
      </c>
      <c r="AL187" s="373">
        <f t="shared" ca="1" si="246"/>
        <v>0</v>
      </c>
      <c r="AM187" s="373">
        <f t="shared" ca="1" si="246"/>
        <v>0</v>
      </c>
      <c r="AN187" s="373">
        <f t="shared" ca="1" si="246"/>
        <v>0</v>
      </c>
      <c r="AO187" s="373">
        <f t="shared" ca="1" si="246"/>
        <v>0</v>
      </c>
      <c r="AP187" s="373">
        <f t="shared" ca="1" si="246"/>
        <v>0.04</v>
      </c>
      <c r="AQ187" s="373">
        <f t="shared" ca="1" si="246"/>
        <v>0</v>
      </c>
      <c r="AR187" s="373">
        <f t="shared" ca="1" si="246"/>
        <v>0</v>
      </c>
      <c r="AS187" s="373">
        <f t="shared" ca="1" si="246"/>
        <v>0</v>
      </c>
      <c r="AT187" s="373">
        <f t="shared" ca="1" si="246"/>
        <v>0</v>
      </c>
      <c r="AU187" s="373">
        <f t="shared" ca="1" si="246"/>
        <v>0</v>
      </c>
      <c r="AV187" s="373">
        <f t="shared" ca="1" si="246"/>
        <v>0</v>
      </c>
      <c r="AW187" s="373">
        <f t="shared" ca="1" si="246"/>
        <v>0</v>
      </c>
      <c r="AX187" s="373">
        <f t="shared" ca="1" si="246"/>
        <v>0</v>
      </c>
      <c r="AY187" s="373">
        <f t="shared" ca="1" si="246"/>
        <v>0</v>
      </c>
      <c r="AZ187" s="373">
        <f t="shared" ca="1" si="246"/>
        <v>0</v>
      </c>
      <c r="BA187" s="373">
        <f t="shared" ca="1" si="246"/>
        <v>0</v>
      </c>
      <c r="BB187" s="373">
        <f t="shared" ca="1" si="246"/>
        <v>0</v>
      </c>
      <c r="BC187" s="373">
        <f t="shared" ca="1" si="246"/>
        <v>0</v>
      </c>
      <c r="BD187" s="373">
        <f t="shared" ca="1" si="246"/>
        <v>0</v>
      </c>
      <c r="BE187" s="373">
        <f t="shared" ca="1" si="246"/>
        <v>0</v>
      </c>
      <c r="BF187" s="373">
        <f t="shared" ca="1" si="246"/>
        <v>0</v>
      </c>
      <c r="BG187" s="373">
        <f t="shared" ca="1" si="246"/>
        <v>0</v>
      </c>
      <c r="BH187" s="373">
        <f t="shared" ca="1" si="246"/>
        <v>0</v>
      </c>
      <c r="BI187" s="373">
        <f t="shared" ca="1" si="246"/>
        <v>0</v>
      </c>
      <c r="BJ187" s="373">
        <f t="shared" ca="1" si="246"/>
        <v>0</v>
      </c>
      <c r="BK187" s="373">
        <f t="shared" ca="1" si="246"/>
        <v>0</v>
      </c>
      <c r="BL187" s="373">
        <f t="shared" ca="1" si="246"/>
        <v>0</v>
      </c>
      <c r="BM187" s="373">
        <f t="shared" ca="1" si="246"/>
        <v>0</v>
      </c>
      <c r="BN187" s="373">
        <f t="shared" ca="1" si="246"/>
        <v>0</v>
      </c>
      <c r="BO187" s="373">
        <f t="shared" ca="1" si="246"/>
        <v>0</v>
      </c>
      <c r="BP187" s="373">
        <f t="shared" ca="1" si="246"/>
        <v>0</v>
      </c>
      <c r="BQ187" s="373">
        <f t="shared" ref="BQ187:CV187" ca="1" si="247">IF(BQ$158=$C187,INDEX($E$155:$P$155,MATCH(BQ$7,$E$153:$P$153)),0)*BQ$157</f>
        <v>0</v>
      </c>
      <c r="BR187" s="373">
        <f t="shared" ca="1" si="247"/>
        <v>0</v>
      </c>
      <c r="BS187" s="373">
        <f t="shared" ca="1" si="247"/>
        <v>0</v>
      </c>
      <c r="BT187" s="373">
        <f t="shared" ca="1" si="247"/>
        <v>0</v>
      </c>
      <c r="BU187" s="373">
        <f t="shared" ca="1" si="247"/>
        <v>0</v>
      </c>
      <c r="BV187" s="373">
        <f t="shared" ca="1" si="247"/>
        <v>0</v>
      </c>
      <c r="BW187" s="373">
        <f t="shared" ca="1" si="247"/>
        <v>0</v>
      </c>
      <c r="BX187" s="373">
        <f t="shared" ca="1" si="247"/>
        <v>0</v>
      </c>
      <c r="BY187" s="373">
        <f t="shared" ca="1" si="247"/>
        <v>0</v>
      </c>
      <c r="BZ187" s="373">
        <f t="shared" ca="1" si="247"/>
        <v>0</v>
      </c>
      <c r="CA187" s="373">
        <f t="shared" ca="1" si="247"/>
        <v>0</v>
      </c>
      <c r="CB187" s="373">
        <f t="shared" ca="1" si="247"/>
        <v>0</v>
      </c>
      <c r="CC187" s="373">
        <f t="shared" ca="1" si="247"/>
        <v>0</v>
      </c>
      <c r="CD187" s="373">
        <f t="shared" ca="1" si="247"/>
        <v>0</v>
      </c>
      <c r="CE187" s="373">
        <f t="shared" ca="1" si="247"/>
        <v>0</v>
      </c>
      <c r="CF187" s="373">
        <f t="shared" ca="1" si="247"/>
        <v>0</v>
      </c>
      <c r="CG187" s="373">
        <f t="shared" ca="1" si="247"/>
        <v>0</v>
      </c>
      <c r="CH187" s="373">
        <f t="shared" ca="1" si="247"/>
        <v>0</v>
      </c>
      <c r="CI187" s="373">
        <f t="shared" ca="1" si="247"/>
        <v>0</v>
      </c>
      <c r="CJ187" s="373">
        <f t="shared" ca="1" si="247"/>
        <v>0</v>
      </c>
      <c r="CK187" s="373">
        <f t="shared" ca="1" si="247"/>
        <v>0</v>
      </c>
      <c r="CL187" s="373">
        <f t="shared" ca="1" si="247"/>
        <v>0</v>
      </c>
      <c r="CM187" s="373">
        <f t="shared" ca="1" si="247"/>
        <v>0</v>
      </c>
      <c r="CN187" s="373">
        <f t="shared" ca="1" si="247"/>
        <v>0</v>
      </c>
      <c r="CO187" s="373">
        <f t="shared" ca="1" si="247"/>
        <v>0</v>
      </c>
      <c r="CP187" s="373">
        <f t="shared" ca="1" si="247"/>
        <v>0</v>
      </c>
      <c r="CQ187" s="373">
        <f t="shared" ca="1" si="247"/>
        <v>0</v>
      </c>
      <c r="CR187" s="373">
        <f t="shared" ca="1" si="247"/>
        <v>0</v>
      </c>
      <c r="CS187" s="373">
        <f t="shared" ca="1" si="247"/>
        <v>0</v>
      </c>
      <c r="CT187" s="373">
        <f t="shared" ca="1" si="247"/>
        <v>0</v>
      </c>
      <c r="CU187" s="373">
        <f t="shared" ca="1" si="247"/>
        <v>0</v>
      </c>
      <c r="CV187" s="373">
        <f t="shared" ca="1" si="247"/>
        <v>0</v>
      </c>
      <c r="CW187" s="373">
        <f t="shared" ref="CW187:EB187" ca="1" si="248">IF(CW$158=$C187,INDEX($E$155:$P$155,MATCH(CW$7,$E$153:$P$153)),0)*CW$157</f>
        <v>0</v>
      </c>
      <c r="CX187" s="373">
        <f t="shared" ca="1" si="248"/>
        <v>0</v>
      </c>
      <c r="CY187" s="373">
        <f t="shared" ca="1" si="248"/>
        <v>0</v>
      </c>
      <c r="CZ187" s="373">
        <f t="shared" ca="1" si="248"/>
        <v>0</v>
      </c>
      <c r="DA187" s="373">
        <f t="shared" ca="1" si="248"/>
        <v>0</v>
      </c>
      <c r="DB187" s="373">
        <f t="shared" ca="1" si="248"/>
        <v>0</v>
      </c>
      <c r="DC187" s="373">
        <f t="shared" ca="1" si="248"/>
        <v>0</v>
      </c>
      <c r="DD187" s="373">
        <f t="shared" ca="1" si="248"/>
        <v>0</v>
      </c>
      <c r="DE187" s="373">
        <f t="shared" ca="1" si="248"/>
        <v>0</v>
      </c>
      <c r="DF187" s="373">
        <f t="shared" ca="1" si="248"/>
        <v>0</v>
      </c>
      <c r="DG187" s="373">
        <f t="shared" ca="1" si="248"/>
        <v>0</v>
      </c>
      <c r="DH187" s="373">
        <f t="shared" ca="1" si="248"/>
        <v>0</v>
      </c>
      <c r="DI187" s="373">
        <f t="shared" ca="1" si="248"/>
        <v>0</v>
      </c>
      <c r="DJ187" s="373">
        <f t="shared" ca="1" si="248"/>
        <v>0</v>
      </c>
      <c r="DK187" s="373">
        <f t="shared" ca="1" si="248"/>
        <v>0</v>
      </c>
      <c r="DL187" s="373">
        <f t="shared" ca="1" si="248"/>
        <v>0</v>
      </c>
      <c r="DM187" s="373">
        <f t="shared" ca="1" si="248"/>
        <v>0</v>
      </c>
      <c r="DN187" s="373">
        <f t="shared" ca="1" si="248"/>
        <v>0</v>
      </c>
      <c r="DO187" s="373">
        <f t="shared" ca="1" si="248"/>
        <v>0</v>
      </c>
      <c r="DP187" s="373">
        <f t="shared" ca="1" si="248"/>
        <v>0</v>
      </c>
      <c r="DQ187" s="373">
        <f t="shared" ca="1" si="248"/>
        <v>0</v>
      </c>
      <c r="DR187" s="373">
        <f t="shared" ca="1" si="248"/>
        <v>0</v>
      </c>
      <c r="DS187" s="373">
        <f t="shared" ca="1" si="248"/>
        <v>0</v>
      </c>
      <c r="DT187" s="373">
        <f t="shared" ca="1" si="248"/>
        <v>0</v>
      </c>
      <c r="DU187" s="373">
        <f t="shared" ca="1" si="248"/>
        <v>0</v>
      </c>
      <c r="DV187" s="373">
        <f t="shared" ca="1" si="248"/>
        <v>0</v>
      </c>
      <c r="DW187" s="373">
        <f t="shared" ca="1" si="248"/>
        <v>0</v>
      </c>
      <c r="DX187" s="373">
        <f t="shared" ca="1" si="248"/>
        <v>0</v>
      </c>
      <c r="DY187" s="373">
        <f t="shared" ca="1" si="248"/>
        <v>0</v>
      </c>
      <c r="DZ187" s="373">
        <f t="shared" ca="1" si="248"/>
        <v>0</v>
      </c>
      <c r="EA187" s="373">
        <f t="shared" ca="1" si="248"/>
        <v>0</v>
      </c>
      <c r="EB187" s="373">
        <f t="shared" ca="1" si="248"/>
        <v>0</v>
      </c>
      <c r="EC187" s="373">
        <f t="shared" ref="EC187:ES187" ca="1" si="249">IF(EC$158=$C187,INDEX($E$155:$P$155,MATCH(EC$7,$E$153:$P$153)),0)*EC$157</f>
        <v>0</v>
      </c>
      <c r="ED187" s="373">
        <f t="shared" ca="1" si="249"/>
        <v>0</v>
      </c>
      <c r="EE187" s="373">
        <f t="shared" ca="1" si="249"/>
        <v>0</v>
      </c>
      <c r="EF187" s="373">
        <f t="shared" ca="1" si="249"/>
        <v>0</v>
      </c>
      <c r="EG187" s="373">
        <f t="shared" ca="1" si="249"/>
        <v>0</v>
      </c>
      <c r="EH187" s="373">
        <f t="shared" ca="1" si="249"/>
        <v>0</v>
      </c>
      <c r="EI187" s="373">
        <f t="shared" ca="1" si="249"/>
        <v>0</v>
      </c>
      <c r="EJ187" s="373">
        <f t="shared" ca="1" si="249"/>
        <v>0</v>
      </c>
      <c r="EK187" s="373">
        <f t="shared" ca="1" si="249"/>
        <v>0</v>
      </c>
      <c r="EL187" s="373">
        <f t="shared" ca="1" si="249"/>
        <v>0</v>
      </c>
      <c r="EM187" s="373">
        <f t="shared" ca="1" si="249"/>
        <v>0</v>
      </c>
      <c r="EN187" s="373">
        <f t="shared" ca="1" si="249"/>
        <v>0</v>
      </c>
      <c r="EO187" s="373">
        <f t="shared" ca="1" si="249"/>
        <v>0</v>
      </c>
      <c r="EP187" s="373">
        <f t="shared" ca="1" si="249"/>
        <v>0</v>
      </c>
      <c r="EQ187" s="373">
        <f t="shared" ca="1" si="249"/>
        <v>0</v>
      </c>
      <c r="ER187" s="373">
        <f t="shared" ca="1" si="249"/>
        <v>0</v>
      </c>
      <c r="ES187" s="373">
        <f t="shared" ca="1" si="249"/>
        <v>0</v>
      </c>
    </row>
    <row r="188" spans="1:149" outlineLevel="1">
      <c r="A188" s="1522"/>
      <c r="B188" s="325" t="s">
        <v>630</v>
      </c>
      <c r="C188" s="330" t="s">
        <v>611</v>
      </c>
      <c r="D188" s="334"/>
      <c r="E188" s="373">
        <f ca="1">IF(E160=1,E141,0)</f>
        <v>0</v>
      </c>
      <c r="F188" s="373">
        <f t="shared" ref="F188:BQ188" ca="1" si="250">IF(F160=1,F141,0)</f>
        <v>0</v>
      </c>
      <c r="G188" s="373">
        <f t="shared" ca="1" si="250"/>
        <v>0</v>
      </c>
      <c r="H188" s="373">
        <f t="shared" ca="1" si="250"/>
        <v>0</v>
      </c>
      <c r="I188" s="373">
        <f t="shared" ca="1" si="250"/>
        <v>0</v>
      </c>
      <c r="J188" s="373">
        <f t="shared" ca="1" si="250"/>
        <v>0</v>
      </c>
      <c r="K188" s="373">
        <f t="shared" ca="1" si="250"/>
        <v>0</v>
      </c>
      <c r="L188" s="373">
        <f t="shared" ca="1" si="250"/>
        <v>0</v>
      </c>
      <c r="M188" s="373">
        <f t="shared" ca="1" si="250"/>
        <v>0</v>
      </c>
      <c r="N188" s="373">
        <f t="shared" ca="1" si="250"/>
        <v>0</v>
      </c>
      <c r="O188" s="373">
        <f t="shared" ca="1" si="250"/>
        <v>0</v>
      </c>
      <c r="P188" s="373">
        <f t="shared" ca="1" si="250"/>
        <v>0</v>
      </c>
      <c r="Q188" s="373">
        <f t="shared" ca="1" si="250"/>
        <v>0</v>
      </c>
      <c r="R188" s="373">
        <f t="shared" ca="1" si="250"/>
        <v>0</v>
      </c>
      <c r="S188" s="373">
        <f t="shared" ca="1" si="250"/>
        <v>0</v>
      </c>
      <c r="T188" s="373">
        <f t="shared" ca="1" si="250"/>
        <v>0</v>
      </c>
      <c r="U188" s="373">
        <f t="shared" ca="1" si="250"/>
        <v>0</v>
      </c>
      <c r="V188" s="373">
        <f t="shared" ca="1" si="250"/>
        <v>0</v>
      </c>
      <c r="W188" s="373">
        <f t="shared" ca="1" si="250"/>
        <v>0</v>
      </c>
      <c r="X188" s="373">
        <f t="shared" ca="1" si="250"/>
        <v>0</v>
      </c>
      <c r="Y188" s="373">
        <f t="shared" ca="1" si="250"/>
        <v>0</v>
      </c>
      <c r="Z188" s="373">
        <f t="shared" ca="1" si="250"/>
        <v>0</v>
      </c>
      <c r="AA188" s="373">
        <f t="shared" ca="1" si="250"/>
        <v>0</v>
      </c>
      <c r="AB188" s="373">
        <f t="shared" ca="1" si="250"/>
        <v>0</v>
      </c>
      <c r="AC188" s="373">
        <f t="shared" ca="1" si="250"/>
        <v>0</v>
      </c>
      <c r="AD188" s="373">
        <f t="shared" ca="1" si="250"/>
        <v>0</v>
      </c>
      <c r="AE188" s="373">
        <f t="shared" ca="1" si="250"/>
        <v>0</v>
      </c>
      <c r="AF188" s="373">
        <f t="shared" ca="1" si="250"/>
        <v>0</v>
      </c>
      <c r="AG188" s="373">
        <f t="shared" ca="1" si="250"/>
        <v>0</v>
      </c>
      <c r="AH188" s="373">
        <f t="shared" ca="1" si="250"/>
        <v>0</v>
      </c>
      <c r="AI188" s="373">
        <f t="shared" ca="1" si="250"/>
        <v>0</v>
      </c>
      <c r="AJ188" s="373">
        <f t="shared" ca="1" si="250"/>
        <v>0</v>
      </c>
      <c r="AK188" s="373">
        <f t="shared" ca="1" si="250"/>
        <v>0</v>
      </c>
      <c r="AL188" s="373">
        <f t="shared" ca="1" si="250"/>
        <v>0</v>
      </c>
      <c r="AM188" s="373">
        <f t="shared" ca="1" si="250"/>
        <v>0</v>
      </c>
      <c r="AN188" s="373">
        <f t="shared" ca="1" si="250"/>
        <v>0</v>
      </c>
      <c r="AO188" s="373">
        <f t="shared" ca="1" si="250"/>
        <v>0</v>
      </c>
      <c r="AP188" s="373">
        <f t="shared" ca="1" si="250"/>
        <v>0</v>
      </c>
      <c r="AQ188" s="373">
        <f t="shared" ca="1" si="250"/>
        <v>0</v>
      </c>
      <c r="AR188" s="373">
        <f t="shared" ca="1" si="250"/>
        <v>0</v>
      </c>
      <c r="AS188" s="373">
        <f t="shared" ca="1" si="250"/>
        <v>0</v>
      </c>
      <c r="AT188" s="373">
        <f t="shared" ca="1" si="250"/>
        <v>0</v>
      </c>
      <c r="AU188" s="373">
        <f t="shared" ca="1" si="250"/>
        <v>0</v>
      </c>
      <c r="AV188" s="373">
        <f t="shared" ca="1" si="250"/>
        <v>0</v>
      </c>
      <c r="AW188" s="373">
        <f t="shared" ca="1" si="250"/>
        <v>0</v>
      </c>
      <c r="AX188" s="373">
        <f t="shared" ca="1" si="250"/>
        <v>0</v>
      </c>
      <c r="AY188" s="373">
        <f t="shared" ca="1" si="250"/>
        <v>0</v>
      </c>
      <c r="AZ188" s="373">
        <f t="shared" ca="1" si="250"/>
        <v>0</v>
      </c>
      <c r="BA188" s="373">
        <f t="shared" ca="1" si="250"/>
        <v>0</v>
      </c>
      <c r="BB188" s="373">
        <f t="shared" ca="1" si="250"/>
        <v>0</v>
      </c>
      <c r="BC188" s="373">
        <f t="shared" ca="1" si="250"/>
        <v>0</v>
      </c>
      <c r="BD188" s="373">
        <f t="shared" ca="1" si="250"/>
        <v>0</v>
      </c>
      <c r="BE188" s="373">
        <f t="shared" ca="1" si="250"/>
        <v>0</v>
      </c>
      <c r="BF188" s="373">
        <f t="shared" ca="1" si="250"/>
        <v>0</v>
      </c>
      <c r="BG188" s="373">
        <f t="shared" ca="1" si="250"/>
        <v>0</v>
      </c>
      <c r="BH188" s="373">
        <f t="shared" ca="1" si="250"/>
        <v>0</v>
      </c>
      <c r="BI188" s="373">
        <f t="shared" ca="1" si="250"/>
        <v>0</v>
      </c>
      <c r="BJ188" s="373">
        <f t="shared" ca="1" si="250"/>
        <v>0</v>
      </c>
      <c r="BK188" s="373">
        <f t="shared" ca="1" si="250"/>
        <v>0</v>
      </c>
      <c r="BL188" s="373">
        <f t="shared" ca="1" si="250"/>
        <v>0</v>
      </c>
      <c r="BM188" s="373">
        <f t="shared" ca="1" si="250"/>
        <v>0</v>
      </c>
      <c r="BN188" s="373">
        <f t="shared" ca="1" si="250"/>
        <v>0</v>
      </c>
      <c r="BO188" s="373">
        <f t="shared" ca="1" si="250"/>
        <v>0</v>
      </c>
      <c r="BP188" s="373">
        <f t="shared" ca="1" si="250"/>
        <v>0</v>
      </c>
      <c r="BQ188" s="373">
        <f t="shared" ca="1" si="250"/>
        <v>0</v>
      </c>
      <c r="BR188" s="373">
        <f t="shared" ref="BR188:EC188" ca="1" si="251">IF(BR160=1,BR141,0)</f>
        <v>0</v>
      </c>
      <c r="BS188" s="373">
        <f t="shared" ca="1" si="251"/>
        <v>0</v>
      </c>
      <c r="BT188" s="373">
        <f t="shared" ca="1" si="251"/>
        <v>0</v>
      </c>
      <c r="BU188" s="373">
        <f t="shared" ca="1" si="251"/>
        <v>0</v>
      </c>
      <c r="BV188" s="373">
        <f t="shared" ca="1" si="251"/>
        <v>0</v>
      </c>
      <c r="BW188" s="373">
        <f t="shared" ca="1" si="251"/>
        <v>0</v>
      </c>
      <c r="BX188" s="373">
        <f t="shared" ca="1" si="251"/>
        <v>0</v>
      </c>
      <c r="BY188" s="373">
        <f t="shared" ca="1" si="251"/>
        <v>0</v>
      </c>
      <c r="BZ188" s="373">
        <f t="shared" ca="1" si="251"/>
        <v>0</v>
      </c>
      <c r="CA188" s="373">
        <f t="shared" ca="1" si="251"/>
        <v>0</v>
      </c>
      <c r="CB188" s="373">
        <f t="shared" ca="1" si="251"/>
        <v>0</v>
      </c>
      <c r="CC188" s="373">
        <f t="shared" ca="1" si="251"/>
        <v>0</v>
      </c>
      <c r="CD188" s="373">
        <f t="shared" ca="1" si="251"/>
        <v>0</v>
      </c>
      <c r="CE188" s="373">
        <f t="shared" ca="1" si="251"/>
        <v>0</v>
      </c>
      <c r="CF188" s="373">
        <f t="shared" ca="1" si="251"/>
        <v>0</v>
      </c>
      <c r="CG188" s="373">
        <f t="shared" ca="1" si="251"/>
        <v>0</v>
      </c>
      <c r="CH188" s="373">
        <f t="shared" ca="1" si="251"/>
        <v>0</v>
      </c>
      <c r="CI188" s="373">
        <f t="shared" ca="1" si="251"/>
        <v>0</v>
      </c>
      <c r="CJ188" s="373">
        <f t="shared" ca="1" si="251"/>
        <v>0</v>
      </c>
      <c r="CK188" s="373">
        <f t="shared" ca="1" si="251"/>
        <v>0</v>
      </c>
      <c r="CL188" s="373">
        <f t="shared" ca="1" si="251"/>
        <v>0</v>
      </c>
      <c r="CM188" s="373">
        <f t="shared" ca="1" si="251"/>
        <v>0</v>
      </c>
      <c r="CN188" s="373">
        <f t="shared" ca="1" si="251"/>
        <v>0</v>
      </c>
      <c r="CO188" s="373">
        <f t="shared" ca="1" si="251"/>
        <v>0</v>
      </c>
      <c r="CP188" s="373">
        <f t="shared" ca="1" si="251"/>
        <v>0</v>
      </c>
      <c r="CQ188" s="373">
        <f t="shared" ca="1" si="251"/>
        <v>0</v>
      </c>
      <c r="CR188" s="373">
        <f t="shared" ca="1" si="251"/>
        <v>0</v>
      </c>
      <c r="CS188" s="373">
        <f t="shared" ca="1" si="251"/>
        <v>0</v>
      </c>
      <c r="CT188" s="373">
        <f t="shared" ca="1" si="251"/>
        <v>0</v>
      </c>
      <c r="CU188" s="373">
        <f t="shared" ca="1" si="251"/>
        <v>0</v>
      </c>
      <c r="CV188" s="373">
        <f t="shared" ca="1" si="251"/>
        <v>0</v>
      </c>
      <c r="CW188" s="373">
        <f t="shared" ca="1" si="251"/>
        <v>0</v>
      </c>
      <c r="CX188" s="373">
        <f t="shared" ca="1" si="251"/>
        <v>0</v>
      </c>
      <c r="CY188" s="373">
        <f t="shared" ca="1" si="251"/>
        <v>0</v>
      </c>
      <c r="CZ188" s="373">
        <f t="shared" ca="1" si="251"/>
        <v>0</v>
      </c>
      <c r="DA188" s="373">
        <f t="shared" ca="1" si="251"/>
        <v>0</v>
      </c>
      <c r="DB188" s="373">
        <f t="shared" ca="1" si="251"/>
        <v>0</v>
      </c>
      <c r="DC188" s="373">
        <f t="shared" ca="1" si="251"/>
        <v>0</v>
      </c>
      <c r="DD188" s="373">
        <f t="shared" ca="1" si="251"/>
        <v>0</v>
      </c>
      <c r="DE188" s="373">
        <f t="shared" ca="1" si="251"/>
        <v>0</v>
      </c>
      <c r="DF188" s="373">
        <f t="shared" ca="1" si="251"/>
        <v>0</v>
      </c>
      <c r="DG188" s="373">
        <f t="shared" ca="1" si="251"/>
        <v>0</v>
      </c>
      <c r="DH188" s="373">
        <f t="shared" ca="1" si="251"/>
        <v>0</v>
      </c>
      <c r="DI188" s="373">
        <f t="shared" ca="1" si="251"/>
        <v>0</v>
      </c>
      <c r="DJ188" s="373">
        <f t="shared" ca="1" si="251"/>
        <v>0</v>
      </c>
      <c r="DK188" s="373">
        <f t="shared" ca="1" si="251"/>
        <v>0</v>
      </c>
      <c r="DL188" s="373">
        <f t="shared" ca="1" si="251"/>
        <v>0</v>
      </c>
      <c r="DM188" s="373">
        <f t="shared" ca="1" si="251"/>
        <v>0</v>
      </c>
      <c r="DN188" s="373">
        <f t="shared" ca="1" si="251"/>
        <v>0</v>
      </c>
      <c r="DO188" s="373">
        <f t="shared" ca="1" si="251"/>
        <v>0</v>
      </c>
      <c r="DP188" s="373">
        <f t="shared" ca="1" si="251"/>
        <v>0</v>
      </c>
      <c r="DQ188" s="373">
        <f t="shared" ca="1" si="251"/>
        <v>0</v>
      </c>
      <c r="DR188" s="373">
        <f t="shared" ca="1" si="251"/>
        <v>0</v>
      </c>
      <c r="DS188" s="373">
        <f t="shared" ca="1" si="251"/>
        <v>0</v>
      </c>
      <c r="DT188" s="373">
        <f t="shared" ca="1" si="251"/>
        <v>0</v>
      </c>
      <c r="DU188" s="373">
        <f t="shared" ca="1" si="251"/>
        <v>0</v>
      </c>
      <c r="DV188" s="373">
        <f t="shared" ca="1" si="251"/>
        <v>0</v>
      </c>
      <c r="DW188" s="373">
        <f t="shared" ca="1" si="251"/>
        <v>0</v>
      </c>
      <c r="DX188" s="373">
        <f t="shared" ca="1" si="251"/>
        <v>0</v>
      </c>
      <c r="DY188" s="373">
        <f t="shared" ca="1" si="251"/>
        <v>0</v>
      </c>
      <c r="DZ188" s="373">
        <f t="shared" ca="1" si="251"/>
        <v>0</v>
      </c>
      <c r="EA188" s="373">
        <f t="shared" ca="1" si="251"/>
        <v>0</v>
      </c>
      <c r="EB188" s="373">
        <f t="shared" ca="1" si="251"/>
        <v>0</v>
      </c>
      <c r="EC188" s="373">
        <f t="shared" ca="1" si="251"/>
        <v>0</v>
      </c>
      <c r="ED188" s="373">
        <f t="shared" ref="ED188:ES188" ca="1" si="252">IF(ED160=1,ED141,0)</f>
        <v>0</v>
      </c>
      <c r="EE188" s="373">
        <f t="shared" ca="1" si="252"/>
        <v>0</v>
      </c>
      <c r="EF188" s="373">
        <f t="shared" ca="1" si="252"/>
        <v>0</v>
      </c>
      <c r="EG188" s="373">
        <f t="shared" ca="1" si="252"/>
        <v>0</v>
      </c>
      <c r="EH188" s="373">
        <f t="shared" ca="1" si="252"/>
        <v>0</v>
      </c>
      <c r="EI188" s="373">
        <f t="shared" ca="1" si="252"/>
        <v>0</v>
      </c>
      <c r="EJ188" s="373">
        <f t="shared" ca="1" si="252"/>
        <v>0</v>
      </c>
      <c r="EK188" s="373">
        <f t="shared" ca="1" si="252"/>
        <v>0</v>
      </c>
      <c r="EL188" s="373">
        <f t="shared" ca="1" si="252"/>
        <v>0</v>
      </c>
      <c r="EM188" s="373">
        <f t="shared" ca="1" si="252"/>
        <v>0</v>
      </c>
      <c r="EN188" s="373">
        <f t="shared" ca="1" si="252"/>
        <v>0</v>
      </c>
      <c r="EO188" s="373">
        <f t="shared" ca="1" si="252"/>
        <v>0</v>
      </c>
      <c r="EP188" s="373">
        <f t="shared" ca="1" si="252"/>
        <v>0</v>
      </c>
      <c r="EQ188" s="373">
        <f t="shared" ca="1" si="252"/>
        <v>0</v>
      </c>
      <c r="ER188" s="373">
        <f t="shared" ca="1" si="252"/>
        <v>0</v>
      </c>
      <c r="ES188" s="373">
        <f t="shared" ca="1" si="252"/>
        <v>0</v>
      </c>
    </row>
    <row r="189" spans="1:149" ht="14.4" outlineLevel="1">
      <c r="A189" s="1522"/>
      <c r="B189" s="1542" t="s">
        <v>631</v>
      </c>
      <c r="D189" s="183"/>
      <c r="E189" s="1523"/>
      <c r="F189" s="1523"/>
      <c r="G189" s="1523"/>
      <c r="H189" s="1523"/>
      <c r="I189" s="1523"/>
      <c r="J189" s="1523"/>
      <c r="K189" s="1523"/>
      <c r="L189" s="1523"/>
      <c r="M189" s="1523"/>
      <c r="N189" s="1523"/>
      <c r="O189" s="1523"/>
      <c r="P189" s="1523"/>
      <c r="Q189" s="1523"/>
      <c r="R189" s="1523"/>
      <c r="S189" s="1523"/>
      <c r="T189" s="1523"/>
      <c r="U189" s="1523"/>
      <c r="V189" s="1523"/>
      <c r="W189" s="1523"/>
      <c r="X189" s="1523"/>
      <c r="Y189" s="1523"/>
      <c r="Z189" s="1523"/>
      <c r="AA189" s="1523"/>
      <c r="AB189" s="1523"/>
      <c r="AC189" s="1523"/>
      <c r="AD189" s="1523"/>
      <c r="AE189" s="1523"/>
      <c r="AF189" s="1523"/>
      <c r="AG189" s="1523"/>
      <c r="AH189" s="1523"/>
      <c r="AI189" s="1523"/>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c r="CL189" s="1523"/>
      <c r="CM189" s="1523"/>
      <c r="CN189" s="1523"/>
      <c r="CO189" s="1523"/>
      <c r="CP189" s="1523"/>
      <c r="CQ189" s="1523"/>
      <c r="CR189" s="1523"/>
      <c r="CS189" s="1523"/>
      <c r="CT189" s="1523"/>
      <c r="CU189" s="1523"/>
      <c r="CV189" s="1523"/>
      <c r="CW189" s="1523"/>
      <c r="CX189" s="1523"/>
      <c r="CY189" s="1523"/>
      <c r="CZ189" s="1523"/>
      <c r="DA189" s="1523"/>
      <c r="DB189" s="1523"/>
      <c r="DC189" s="1523"/>
      <c r="DD189" s="1523"/>
      <c r="DE189" s="1523"/>
      <c r="DF189" s="1523"/>
      <c r="DG189" s="1523"/>
      <c r="DH189" s="1523"/>
      <c r="DI189" s="1523"/>
      <c r="DJ189" s="1523"/>
      <c r="DK189" s="1523"/>
      <c r="DL189" s="1523"/>
      <c r="DM189" s="1523"/>
      <c r="DN189" s="1523"/>
      <c r="DO189" s="1523"/>
      <c r="DP189" s="1523"/>
      <c r="DQ189" s="1523"/>
      <c r="DR189" s="1523"/>
      <c r="DS189" s="1523"/>
      <c r="DT189" s="1523"/>
      <c r="DU189" s="1523"/>
      <c r="DV189" s="1523"/>
      <c r="DW189" s="1523"/>
      <c r="DX189" s="1523"/>
      <c r="DY189" s="1523"/>
      <c r="DZ189" s="1523"/>
      <c r="EA189" s="1523"/>
      <c r="EB189" s="1523"/>
      <c r="EC189" s="1523"/>
      <c r="ED189" s="1523"/>
      <c r="EE189" s="1523"/>
      <c r="EF189" s="1523"/>
      <c r="EG189" s="1523"/>
      <c r="EH189" s="1523"/>
      <c r="EI189" s="1523"/>
      <c r="EJ189" s="1523"/>
      <c r="EK189" s="1523"/>
      <c r="EL189" s="1523"/>
      <c r="EM189" s="1523"/>
      <c r="EN189" s="1523"/>
      <c r="EO189" s="1523"/>
      <c r="EP189" s="1523"/>
      <c r="EQ189" s="1523"/>
      <c r="ER189" s="1523"/>
      <c r="ES189" s="1523"/>
    </row>
    <row r="190" spans="1:149" outlineLevel="1">
      <c r="A190" s="1522"/>
      <c r="B190" s="325"/>
      <c r="D190" s="183"/>
      <c r="E190" s="1523"/>
      <c r="F190" s="1523"/>
      <c r="G190" s="1523"/>
      <c r="H190" s="1523"/>
      <c r="I190" s="1523"/>
      <c r="J190" s="1523"/>
      <c r="K190" s="1523"/>
      <c r="L190" s="1523"/>
      <c r="M190" s="1523"/>
      <c r="N190" s="1523"/>
      <c r="O190" s="1523"/>
      <c r="P190" s="1523"/>
      <c r="Q190" s="1523"/>
      <c r="R190" s="1523"/>
      <c r="S190" s="1523"/>
      <c r="T190" s="1523"/>
      <c r="U190" s="1523"/>
      <c r="V190" s="1523"/>
      <c r="W190" s="1523"/>
      <c r="X190" s="1523"/>
      <c r="Y190" s="1523"/>
      <c r="Z190" s="1523"/>
      <c r="AA190" s="1523"/>
      <c r="AB190" s="1523"/>
      <c r="AC190" s="1523"/>
      <c r="AD190" s="1523"/>
      <c r="AE190" s="1523"/>
      <c r="AF190" s="1523"/>
      <c r="AG190" s="1523"/>
      <c r="AH190" s="1523"/>
      <c r="AI190" s="1523"/>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c r="CL190" s="1523"/>
      <c r="CM190" s="1523"/>
      <c r="CN190" s="1523"/>
      <c r="CO190" s="1523"/>
      <c r="CP190" s="1523"/>
      <c r="CQ190" s="1523"/>
      <c r="CR190" s="1523"/>
      <c r="CS190" s="1523"/>
      <c r="CT190" s="1523"/>
      <c r="CU190" s="1523"/>
      <c r="CV190" s="1523"/>
      <c r="CW190" s="1523"/>
      <c r="CX190" s="1523"/>
      <c r="CY190" s="1523"/>
      <c r="CZ190" s="1523"/>
      <c r="DA190" s="1523"/>
      <c r="DB190" s="1523"/>
      <c r="DC190" s="1523"/>
      <c r="DD190" s="1523"/>
      <c r="DE190" s="1523"/>
      <c r="DF190" s="1523"/>
      <c r="DG190" s="1523"/>
      <c r="DH190" s="1523"/>
      <c r="DI190" s="1523"/>
      <c r="DJ190" s="1523"/>
      <c r="DK190" s="1523"/>
      <c r="DL190" s="1523"/>
      <c r="DM190" s="1523"/>
      <c r="DN190" s="1523"/>
      <c r="DO190" s="1523"/>
      <c r="DP190" s="1523"/>
      <c r="DQ190" s="1523"/>
      <c r="DR190" s="1523"/>
      <c r="DS190" s="1523"/>
      <c r="DT190" s="1523"/>
      <c r="DU190" s="1523"/>
      <c r="DV190" s="1523"/>
      <c r="DW190" s="1523"/>
      <c r="DX190" s="1523"/>
      <c r="DY190" s="1523"/>
      <c r="DZ190" s="1523"/>
      <c r="EA190" s="1523"/>
      <c r="EB190" s="1523"/>
      <c r="EC190" s="1523"/>
      <c r="ED190" s="1523"/>
      <c r="EE190" s="1523"/>
      <c r="EF190" s="1523"/>
      <c r="EG190" s="1523"/>
      <c r="EH190" s="1523"/>
      <c r="EI190" s="1523"/>
      <c r="EJ190" s="1523"/>
      <c r="EK190" s="1523"/>
      <c r="EL190" s="1523"/>
      <c r="EM190" s="1523"/>
      <c r="EN190" s="1523"/>
      <c r="EO190" s="1523"/>
      <c r="EP190" s="1523"/>
      <c r="EQ190" s="1523"/>
      <c r="ER190" s="1523"/>
      <c r="ES190" s="1523"/>
    </row>
    <row r="191" spans="1:149" outlineLevel="1">
      <c r="A191" s="1522"/>
      <c r="B191" s="325" t="s">
        <v>632</v>
      </c>
      <c r="C191" s="330"/>
      <c r="D191" s="1529"/>
      <c r="E191" s="1539">
        <f ca="1">E$163*E183+E$164*D191*(1+SUM(E186:E188))</f>
        <v>10</v>
      </c>
      <c r="F191" s="1539">
        <f t="shared" ref="F191:BQ191" ca="1" si="253">F$163*F183+F$164*E191*(1+SUM(F186:F188))</f>
        <v>10.4</v>
      </c>
      <c r="G191" s="1539">
        <f t="shared" ca="1" si="253"/>
        <v>10.4</v>
      </c>
      <c r="H191" s="1539">
        <f t="shared" ca="1" si="253"/>
        <v>10.4</v>
      </c>
      <c r="I191" s="1539">
        <f t="shared" ca="1" si="253"/>
        <v>10.4</v>
      </c>
      <c r="J191" s="1539">
        <f t="shared" ca="1" si="253"/>
        <v>10.4</v>
      </c>
      <c r="K191" s="1539">
        <f t="shared" ca="1" si="253"/>
        <v>10.4</v>
      </c>
      <c r="L191" s="1539">
        <f t="shared" ca="1" si="253"/>
        <v>10.4</v>
      </c>
      <c r="M191" s="1539">
        <f t="shared" ca="1" si="253"/>
        <v>10.4</v>
      </c>
      <c r="N191" s="1539">
        <f t="shared" ca="1" si="253"/>
        <v>10.4</v>
      </c>
      <c r="O191" s="1539">
        <f t="shared" ca="1" si="253"/>
        <v>10.4</v>
      </c>
      <c r="P191" s="1539">
        <f t="shared" ca="1" si="253"/>
        <v>10.4</v>
      </c>
      <c r="Q191" s="1539">
        <f t="shared" ca="1" si="253"/>
        <v>10.4</v>
      </c>
      <c r="R191" s="1539">
        <f t="shared" ca="1" si="253"/>
        <v>10.816000000000001</v>
      </c>
      <c r="S191" s="1539">
        <f t="shared" ca="1" si="253"/>
        <v>10.816000000000001</v>
      </c>
      <c r="T191" s="1539">
        <f t="shared" ca="1" si="253"/>
        <v>10.816000000000001</v>
      </c>
      <c r="U191" s="1539">
        <f t="shared" ca="1" si="253"/>
        <v>10.816000000000001</v>
      </c>
      <c r="V191" s="1539">
        <f t="shared" ca="1" si="253"/>
        <v>10.816000000000001</v>
      </c>
      <c r="W191" s="1539">
        <f t="shared" ca="1" si="253"/>
        <v>10.816000000000001</v>
      </c>
      <c r="X191" s="1539">
        <f t="shared" ca="1" si="253"/>
        <v>10.816000000000001</v>
      </c>
      <c r="Y191" s="1539">
        <f t="shared" ca="1" si="253"/>
        <v>10.816000000000001</v>
      </c>
      <c r="Z191" s="1539">
        <f t="shared" ca="1" si="253"/>
        <v>10.816000000000001</v>
      </c>
      <c r="AA191" s="1539">
        <f t="shared" ca="1" si="253"/>
        <v>10.816000000000001</v>
      </c>
      <c r="AB191" s="1539">
        <f t="shared" ca="1" si="253"/>
        <v>10.816000000000001</v>
      </c>
      <c r="AC191" s="1539">
        <f t="shared" ca="1" si="253"/>
        <v>10.816000000000001</v>
      </c>
      <c r="AD191" s="1539">
        <f t="shared" ca="1" si="253"/>
        <v>11.248640000000002</v>
      </c>
      <c r="AE191" s="1539">
        <f t="shared" ca="1" si="253"/>
        <v>11.248640000000002</v>
      </c>
      <c r="AF191" s="1539">
        <f t="shared" ca="1" si="253"/>
        <v>11.248640000000002</v>
      </c>
      <c r="AG191" s="1539">
        <f t="shared" ca="1" si="253"/>
        <v>11.248640000000002</v>
      </c>
      <c r="AH191" s="1539">
        <f t="shared" ca="1" si="253"/>
        <v>11.248640000000002</v>
      </c>
      <c r="AI191" s="1539">
        <f t="shared" ca="1" si="253"/>
        <v>11.248640000000002</v>
      </c>
      <c r="AJ191" s="1539">
        <f t="shared" ca="1" si="253"/>
        <v>11.248640000000002</v>
      </c>
      <c r="AK191" s="1539">
        <f t="shared" ca="1" si="253"/>
        <v>11.248640000000002</v>
      </c>
      <c r="AL191" s="1539">
        <f t="shared" ca="1" si="253"/>
        <v>11.248640000000002</v>
      </c>
      <c r="AM191" s="1539">
        <f t="shared" ca="1" si="253"/>
        <v>11.248640000000002</v>
      </c>
      <c r="AN191" s="1539">
        <f t="shared" ca="1" si="253"/>
        <v>11.248640000000002</v>
      </c>
      <c r="AO191" s="1539">
        <f t="shared" ca="1" si="253"/>
        <v>11.248640000000002</v>
      </c>
      <c r="AP191" s="1539">
        <f t="shared" ca="1" si="253"/>
        <v>11.698585600000003</v>
      </c>
      <c r="AQ191" s="1539">
        <f t="shared" ca="1" si="253"/>
        <v>11.698585600000003</v>
      </c>
      <c r="AR191" s="1539">
        <f t="shared" ca="1" si="253"/>
        <v>11.698585600000003</v>
      </c>
      <c r="AS191" s="1539">
        <f t="shared" ca="1" si="253"/>
        <v>11.698585600000003</v>
      </c>
      <c r="AT191" s="1539">
        <f t="shared" ca="1" si="253"/>
        <v>11.698585600000003</v>
      </c>
      <c r="AU191" s="1539">
        <f t="shared" ca="1" si="253"/>
        <v>11.698585600000003</v>
      </c>
      <c r="AV191" s="1539">
        <f t="shared" ca="1" si="253"/>
        <v>11.698585600000003</v>
      </c>
      <c r="AW191" s="1539">
        <f t="shared" ca="1" si="253"/>
        <v>11.698585600000003</v>
      </c>
      <c r="AX191" s="1539">
        <f t="shared" ca="1" si="253"/>
        <v>11.698585600000003</v>
      </c>
      <c r="AY191" s="1539">
        <f t="shared" ca="1" si="253"/>
        <v>11.698585600000003</v>
      </c>
      <c r="AZ191" s="1539">
        <f t="shared" ca="1" si="253"/>
        <v>11.698585600000003</v>
      </c>
      <c r="BA191" s="1539">
        <f t="shared" ca="1" si="253"/>
        <v>11.698585600000003</v>
      </c>
      <c r="BB191" s="1539">
        <f t="shared" ca="1" si="253"/>
        <v>11.698585600000003</v>
      </c>
      <c r="BC191" s="1539">
        <f t="shared" ca="1" si="253"/>
        <v>11.698585600000003</v>
      </c>
      <c r="BD191" s="1539">
        <f t="shared" ca="1" si="253"/>
        <v>11.698585600000003</v>
      </c>
      <c r="BE191" s="1539">
        <f t="shared" ca="1" si="253"/>
        <v>11.698585600000003</v>
      </c>
      <c r="BF191" s="1539">
        <f t="shared" ca="1" si="253"/>
        <v>11.698585600000003</v>
      </c>
      <c r="BG191" s="1539">
        <f t="shared" ca="1" si="253"/>
        <v>11.698585600000003</v>
      </c>
      <c r="BH191" s="1539">
        <f t="shared" ca="1" si="253"/>
        <v>11.698585600000003</v>
      </c>
      <c r="BI191" s="1539">
        <f t="shared" ca="1" si="253"/>
        <v>11.698585600000003</v>
      </c>
      <c r="BJ191" s="1539">
        <f t="shared" ca="1" si="253"/>
        <v>11.698585600000003</v>
      </c>
      <c r="BK191" s="1539">
        <f t="shared" ca="1" si="253"/>
        <v>11.698585600000003</v>
      </c>
      <c r="BL191" s="1539">
        <f t="shared" ca="1" si="253"/>
        <v>11.698585600000003</v>
      </c>
      <c r="BM191" s="1539">
        <f t="shared" ca="1" si="253"/>
        <v>11.698585600000003</v>
      </c>
      <c r="BN191" s="1539">
        <f t="shared" ca="1" si="253"/>
        <v>11.698585600000003</v>
      </c>
      <c r="BO191" s="1539">
        <f t="shared" ca="1" si="253"/>
        <v>11.698585600000003</v>
      </c>
      <c r="BP191" s="1539">
        <f t="shared" ca="1" si="253"/>
        <v>11.698585600000003</v>
      </c>
      <c r="BQ191" s="1539">
        <f t="shared" ca="1" si="253"/>
        <v>11.698585600000003</v>
      </c>
      <c r="BR191" s="1539">
        <f t="shared" ref="BR191:EC191" ca="1" si="254">BR$163*BR183+BR$164*BQ191*(1+SUM(BR186:BR188))</f>
        <v>11.698585600000003</v>
      </c>
      <c r="BS191" s="1539">
        <f t="shared" ca="1" si="254"/>
        <v>11.698585600000003</v>
      </c>
      <c r="BT191" s="1539">
        <f t="shared" ca="1" si="254"/>
        <v>11.698585600000003</v>
      </c>
      <c r="BU191" s="1539">
        <f t="shared" ca="1" si="254"/>
        <v>11.698585600000003</v>
      </c>
      <c r="BV191" s="1539">
        <f t="shared" ca="1" si="254"/>
        <v>11.698585600000003</v>
      </c>
      <c r="BW191" s="1539">
        <f t="shared" ca="1" si="254"/>
        <v>11.698585600000003</v>
      </c>
      <c r="BX191" s="1539">
        <f t="shared" ca="1" si="254"/>
        <v>11.698585600000003</v>
      </c>
      <c r="BY191" s="1539">
        <f t="shared" ca="1" si="254"/>
        <v>11.698585600000003</v>
      </c>
      <c r="BZ191" s="1539">
        <f t="shared" ca="1" si="254"/>
        <v>11.698585600000003</v>
      </c>
      <c r="CA191" s="1539">
        <f t="shared" ca="1" si="254"/>
        <v>11.698585600000003</v>
      </c>
      <c r="CB191" s="1539">
        <f t="shared" ca="1" si="254"/>
        <v>11.698585600000003</v>
      </c>
      <c r="CC191" s="1539">
        <f t="shared" ca="1" si="254"/>
        <v>11.698585600000003</v>
      </c>
      <c r="CD191" s="1539">
        <f t="shared" ca="1" si="254"/>
        <v>11.698585600000003</v>
      </c>
      <c r="CE191" s="1539">
        <f t="shared" ca="1" si="254"/>
        <v>11.698585600000003</v>
      </c>
      <c r="CF191" s="1539">
        <f t="shared" ca="1" si="254"/>
        <v>11.698585600000003</v>
      </c>
      <c r="CG191" s="1539">
        <f t="shared" ca="1" si="254"/>
        <v>11.698585600000003</v>
      </c>
      <c r="CH191" s="1539">
        <f t="shared" ca="1" si="254"/>
        <v>11.698585600000003</v>
      </c>
      <c r="CI191" s="1539">
        <f t="shared" ca="1" si="254"/>
        <v>11.698585600000003</v>
      </c>
      <c r="CJ191" s="1539">
        <f t="shared" ca="1" si="254"/>
        <v>11.698585600000003</v>
      </c>
      <c r="CK191" s="1539">
        <f t="shared" ca="1" si="254"/>
        <v>11.698585600000003</v>
      </c>
      <c r="CL191" s="1539">
        <f t="shared" ca="1" si="254"/>
        <v>11.698585600000003</v>
      </c>
      <c r="CM191" s="1539">
        <f t="shared" ca="1" si="254"/>
        <v>11.698585600000003</v>
      </c>
      <c r="CN191" s="1539">
        <f t="shared" ca="1" si="254"/>
        <v>11.698585600000003</v>
      </c>
      <c r="CO191" s="1539">
        <f t="shared" ca="1" si="254"/>
        <v>11.698585600000003</v>
      </c>
      <c r="CP191" s="1539">
        <f t="shared" ca="1" si="254"/>
        <v>11.698585600000003</v>
      </c>
      <c r="CQ191" s="1539">
        <f t="shared" ca="1" si="254"/>
        <v>11.698585600000003</v>
      </c>
      <c r="CR191" s="1539">
        <f t="shared" ca="1" si="254"/>
        <v>11.698585600000003</v>
      </c>
      <c r="CS191" s="1539">
        <f t="shared" ca="1" si="254"/>
        <v>11.698585600000003</v>
      </c>
      <c r="CT191" s="1539">
        <f t="shared" ca="1" si="254"/>
        <v>11.698585600000003</v>
      </c>
      <c r="CU191" s="1539">
        <f t="shared" ca="1" si="254"/>
        <v>11.698585600000003</v>
      </c>
      <c r="CV191" s="1539">
        <f t="shared" ca="1" si="254"/>
        <v>11.698585600000003</v>
      </c>
      <c r="CW191" s="1539">
        <f t="shared" ca="1" si="254"/>
        <v>11.698585600000003</v>
      </c>
      <c r="CX191" s="1539">
        <f t="shared" ca="1" si="254"/>
        <v>11.698585600000003</v>
      </c>
      <c r="CY191" s="1539">
        <f t="shared" ca="1" si="254"/>
        <v>11.698585600000003</v>
      </c>
      <c r="CZ191" s="1539">
        <f t="shared" ca="1" si="254"/>
        <v>11.698585600000003</v>
      </c>
      <c r="DA191" s="1539">
        <f t="shared" ca="1" si="254"/>
        <v>11.698585600000003</v>
      </c>
      <c r="DB191" s="1539">
        <f t="shared" ca="1" si="254"/>
        <v>11.698585600000003</v>
      </c>
      <c r="DC191" s="1539">
        <f t="shared" ca="1" si="254"/>
        <v>11.698585600000003</v>
      </c>
      <c r="DD191" s="1539">
        <f t="shared" ca="1" si="254"/>
        <v>11.698585600000003</v>
      </c>
      <c r="DE191" s="1539">
        <f t="shared" ca="1" si="254"/>
        <v>11.698585600000003</v>
      </c>
      <c r="DF191" s="1539">
        <f t="shared" ca="1" si="254"/>
        <v>11.698585600000003</v>
      </c>
      <c r="DG191" s="1539">
        <f t="shared" ca="1" si="254"/>
        <v>11.698585600000003</v>
      </c>
      <c r="DH191" s="1539">
        <f t="shared" ca="1" si="254"/>
        <v>11.698585600000003</v>
      </c>
      <c r="DI191" s="1539">
        <f t="shared" ca="1" si="254"/>
        <v>11.698585600000003</v>
      </c>
      <c r="DJ191" s="1539">
        <f t="shared" ca="1" si="254"/>
        <v>11.698585600000003</v>
      </c>
      <c r="DK191" s="1539">
        <f t="shared" ca="1" si="254"/>
        <v>11.698585600000003</v>
      </c>
      <c r="DL191" s="1539">
        <f t="shared" ca="1" si="254"/>
        <v>11.698585600000003</v>
      </c>
      <c r="DM191" s="1539">
        <f t="shared" ca="1" si="254"/>
        <v>11.698585600000003</v>
      </c>
      <c r="DN191" s="1539">
        <f t="shared" ca="1" si="254"/>
        <v>11.698585600000003</v>
      </c>
      <c r="DO191" s="1539">
        <f t="shared" ca="1" si="254"/>
        <v>11.698585600000003</v>
      </c>
      <c r="DP191" s="1539">
        <f t="shared" ca="1" si="254"/>
        <v>11.698585600000003</v>
      </c>
      <c r="DQ191" s="1539">
        <f t="shared" ca="1" si="254"/>
        <v>11.698585600000003</v>
      </c>
      <c r="DR191" s="1539">
        <f t="shared" ca="1" si="254"/>
        <v>11.698585600000003</v>
      </c>
      <c r="DS191" s="1539">
        <f t="shared" ca="1" si="254"/>
        <v>11.698585600000003</v>
      </c>
      <c r="DT191" s="1539">
        <f t="shared" ca="1" si="254"/>
        <v>11.698585600000003</v>
      </c>
      <c r="DU191" s="1539">
        <f t="shared" ca="1" si="254"/>
        <v>11.698585600000003</v>
      </c>
      <c r="DV191" s="1539">
        <f t="shared" ca="1" si="254"/>
        <v>11.698585600000003</v>
      </c>
      <c r="DW191" s="1539">
        <f t="shared" ca="1" si="254"/>
        <v>11.698585600000003</v>
      </c>
      <c r="DX191" s="1539">
        <f t="shared" ca="1" si="254"/>
        <v>11.698585600000003</v>
      </c>
      <c r="DY191" s="1539">
        <f t="shared" ca="1" si="254"/>
        <v>11.698585600000003</v>
      </c>
      <c r="DZ191" s="1539">
        <f t="shared" ca="1" si="254"/>
        <v>11.698585600000003</v>
      </c>
      <c r="EA191" s="1539">
        <f t="shared" ca="1" si="254"/>
        <v>11.698585600000003</v>
      </c>
      <c r="EB191" s="1539">
        <f t="shared" ca="1" si="254"/>
        <v>11.698585600000003</v>
      </c>
      <c r="EC191" s="1539">
        <f t="shared" ca="1" si="254"/>
        <v>11.698585600000003</v>
      </c>
      <c r="ED191" s="1539">
        <f t="shared" ref="ED191:ES191" ca="1" si="255">ED$163*ED183+ED$164*EC191*(1+SUM(ED186:ED188))</f>
        <v>11.698585600000003</v>
      </c>
      <c r="EE191" s="1539">
        <f t="shared" ca="1" si="255"/>
        <v>11.698585600000003</v>
      </c>
      <c r="EF191" s="1539">
        <f t="shared" ca="1" si="255"/>
        <v>11.698585600000003</v>
      </c>
      <c r="EG191" s="1539">
        <f t="shared" ca="1" si="255"/>
        <v>11.698585600000003</v>
      </c>
      <c r="EH191" s="1539">
        <f t="shared" ca="1" si="255"/>
        <v>11.698585600000003</v>
      </c>
      <c r="EI191" s="1539">
        <f t="shared" ca="1" si="255"/>
        <v>11.698585600000003</v>
      </c>
      <c r="EJ191" s="1539">
        <f t="shared" ca="1" si="255"/>
        <v>11.698585600000003</v>
      </c>
      <c r="EK191" s="1539">
        <f t="shared" ca="1" si="255"/>
        <v>11.698585600000003</v>
      </c>
      <c r="EL191" s="1539">
        <f t="shared" ca="1" si="255"/>
        <v>11.698585600000003</v>
      </c>
      <c r="EM191" s="1539">
        <f t="shared" ca="1" si="255"/>
        <v>11.698585600000003</v>
      </c>
      <c r="EN191" s="1539">
        <f t="shared" ca="1" si="255"/>
        <v>11.698585600000003</v>
      </c>
      <c r="EO191" s="1539">
        <f t="shared" ca="1" si="255"/>
        <v>11.698585600000003</v>
      </c>
      <c r="EP191" s="1539">
        <f t="shared" ca="1" si="255"/>
        <v>11.698585600000003</v>
      </c>
      <c r="EQ191" s="1539">
        <f t="shared" ca="1" si="255"/>
        <v>11.698585600000003</v>
      </c>
      <c r="ER191" s="1539">
        <f t="shared" ca="1" si="255"/>
        <v>11.698585600000003</v>
      </c>
      <c r="ES191" s="1539">
        <f t="shared" ca="1" si="255"/>
        <v>11.698585600000003</v>
      </c>
    </row>
    <row r="192" spans="1:149" outlineLevel="1">
      <c r="A192" s="1522"/>
      <c r="B192" s="325"/>
      <c r="D192" s="183"/>
      <c r="E192" s="1523"/>
      <c r="F192" s="1523"/>
      <c r="G192" s="1523"/>
      <c r="H192" s="1523"/>
      <c r="I192" s="1523"/>
      <c r="J192" s="1523"/>
      <c r="K192" s="1523"/>
      <c r="L192" s="1523"/>
      <c r="M192" s="1523"/>
      <c r="N192" s="1523"/>
      <c r="O192" s="1523"/>
      <c r="P192" s="1523"/>
      <c r="Q192" s="1523"/>
      <c r="R192" s="1523"/>
      <c r="S192" s="1523"/>
      <c r="T192" s="1523"/>
      <c r="U192" s="1523"/>
      <c r="V192" s="1523"/>
      <c r="W192" s="1523"/>
      <c r="X192" s="1523"/>
      <c r="Y192" s="1523"/>
      <c r="Z192" s="1523"/>
      <c r="AA192" s="1523"/>
      <c r="AB192" s="1523"/>
      <c r="AC192" s="1523"/>
      <c r="AD192" s="1523"/>
      <c r="AE192" s="1523"/>
      <c r="AF192" s="1523"/>
      <c r="AG192" s="1523"/>
      <c r="AH192" s="1523"/>
      <c r="AI192" s="1523"/>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c r="CL192" s="1523"/>
      <c r="CM192" s="1523"/>
      <c r="CN192" s="1523"/>
      <c r="CO192" s="1523"/>
      <c r="CP192" s="1523"/>
      <c r="CQ192" s="1523"/>
      <c r="CR192" s="1523"/>
      <c r="CS192" s="1523"/>
      <c r="CT192" s="1523"/>
      <c r="CU192" s="1523"/>
      <c r="CV192" s="1523"/>
      <c r="CW192" s="1523"/>
      <c r="CX192" s="1523"/>
      <c r="CY192" s="1523"/>
      <c r="CZ192" s="1523"/>
      <c r="DA192" s="1523"/>
      <c r="DB192" s="1523"/>
      <c r="DC192" s="1523"/>
      <c r="DD192" s="1523"/>
      <c r="DE192" s="1523"/>
      <c r="DF192" s="1523"/>
      <c r="DG192" s="1523"/>
      <c r="DH192" s="1523"/>
      <c r="DI192" s="1523"/>
      <c r="DJ192" s="1523"/>
      <c r="DK192" s="1523"/>
      <c r="DL192" s="1523"/>
      <c r="DM192" s="1523"/>
      <c r="DN192" s="1523"/>
      <c r="DO192" s="1523"/>
      <c r="DP192" s="1523"/>
      <c r="DQ192" s="1523"/>
      <c r="DR192" s="1523"/>
      <c r="DS192" s="1523"/>
      <c r="DT192" s="1523"/>
      <c r="DU192" s="1523"/>
      <c r="DV192" s="1523"/>
      <c r="DW192" s="1523"/>
      <c r="DX192" s="1523"/>
      <c r="DY192" s="1523"/>
      <c r="DZ192" s="1523"/>
      <c r="EA192" s="1523"/>
      <c r="EB192" s="1523"/>
      <c r="EC192" s="1523"/>
      <c r="ED192" s="1523"/>
      <c r="EE192" s="1523"/>
      <c r="EF192" s="1523"/>
      <c r="EG192" s="1523"/>
      <c r="EH192" s="1523"/>
      <c r="EI192" s="1523"/>
      <c r="EJ192" s="1523"/>
      <c r="EK192" s="1523"/>
      <c r="EL192" s="1523"/>
      <c r="EM192" s="1523"/>
      <c r="EN192" s="1523"/>
      <c r="EO192" s="1523"/>
      <c r="EP192" s="1523"/>
      <c r="EQ192" s="1523"/>
      <c r="ER192" s="1523"/>
      <c r="ES192" s="1523"/>
    </row>
    <row r="193" spans="1:256" outlineLevel="1">
      <c r="A193" s="1522"/>
      <c r="B193" s="1549" t="s">
        <v>633</v>
      </c>
      <c r="D193" s="183"/>
      <c r="E193" s="1523"/>
      <c r="F193" s="1523"/>
      <c r="G193" s="1523"/>
      <c r="H193" s="1523"/>
      <c r="I193" s="1523"/>
      <c r="J193" s="1523"/>
      <c r="K193" s="1523"/>
      <c r="L193" s="1523"/>
      <c r="M193" s="1523"/>
      <c r="N193" s="1523"/>
      <c r="O193" s="1523"/>
      <c r="P193" s="1523"/>
      <c r="Q193" s="1523"/>
      <c r="R193" s="1523"/>
      <c r="S193" s="1523"/>
      <c r="T193" s="1523"/>
      <c r="U193" s="1523"/>
      <c r="V193" s="1523"/>
      <c r="W193" s="1523"/>
      <c r="X193" s="1523"/>
      <c r="Y193" s="1523"/>
      <c r="Z193" s="1523"/>
      <c r="AA193" s="1523"/>
      <c r="AB193" s="1523"/>
      <c r="AC193" s="1523"/>
      <c r="AD193" s="1523"/>
      <c r="AE193" s="1523"/>
      <c r="AF193" s="1523"/>
      <c r="AG193" s="1523"/>
      <c r="AH193" s="1523"/>
      <c r="AI193" s="152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c r="CL193" s="1523"/>
      <c r="CM193" s="1523"/>
      <c r="CN193" s="1523"/>
      <c r="CO193" s="1523"/>
      <c r="CP193" s="1523"/>
      <c r="CQ193" s="1523"/>
      <c r="CR193" s="1523"/>
      <c r="CS193" s="1523"/>
      <c r="CT193" s="1523"/>
      <c r="CU193" s="1523"/>
      <c r="CV193" s="1523"/>
      <c r="CW193" s="1523"/>
      <c r="CX193" s="1523"/>
      <c r="CY193" s="1523"/>
      <c r="CZ193" s="1523"/>
      <c r="DA193" s="1523"/>
      <c r="DB193" s="1523"/>
      <c r="DC193" s="1523"/>
      <c r="DD193" s="1523"/>
      <c r="DE193" s="1523"/>
      <c r="DF193" s="1523"/>
      <c r="DG193" s="1523"/>
      <c r="DH193" s="1523"/>
      <c r="DI193" s="1523"/>
      <c r="DJ193" s="1523"/>
      <c r="DK193" s="1523"/>
      <c r="DL193" s="1523"/>
      <c r="DM193" s="1523"/>
      <c r="DN193" s="1523"/>
      <c r="DO193" s="1523"/>
      <c r="DP193" s="1523"/>
      <c r="DQ193" s="1523"/>
      <c r="DR193" s="1523"/>
      <c r="DS193" s="1523"/>
      <c r="DT193" s="1523"/>
      <c r="DU193" s="1523"/>
      <c r="DV193" s="1523"/>
      <c r="DW193" s="1523"/>
      <c r="DX193" s="1523"/>
      <c r="DY193" s="1523"/>
      <c r="DZ193" s="1523"/>
      <c r="EA193" s="1523"/>
      <c r="EB193" s="1523"/>
      <c r="EC193" s="1523"/>
      <c r="ED193" s="1523"/>
      <c r="EE193" s="1523"/>
      <c r="EF193" s="1523"/>
      <c r="EG193" s="1523"/>
      <c r="EH193" s="1523"/>
      <c r="EI193" s="1523"/>
      <c r="EJ193" s="1523"/>
      <c r="EK193" s="1523"/>
      <c r="EL193" s="1523"/>
      <c r="EM193" s="1523"/>
      <c r="EN193" s="1523"/>
      <c r="EO193" s="1523"/>
      <c r="EP193" s="1523"/>
      <c r="EQ193" s="1523"/>
      <c r="ER193" s="1523"/>
      <c r="ES193" s="1523"/>
    </row>
    <row r="194" spans="1:256" outlineLevel="1">
      <c r="A194" s="1522"/>
      <c r="B194" s="331" t="s">
        <v>634</v>
      </c>
      <c r="E194" s="374">
        <f t="shared" ref="E194:AJ194" ca="1" si="256">E180*E72</f>
        <v>200</v>
      </c>
      <c r="F194" s="374">
        <f t="shared" ca="1" si="256"/>
        <v>208</v>
      </c>
      <c r="G194" s="374">
        <f t="shared" ca="1" si="256"/>
        <v>208</v>
      </c>
      <c r="H194" s="374">
        <f t="shared" ca="1" si="256"/>
        <v>208</v>
      </c>
      <c r="I194" s="374">
        <f t="shared" ca="1" si="256"/>
        <v>208</v>
      </c>
      <c r="J194" s="374">
        <f t="shared" ca="1" si="256"/>
        <v>208</v>
      </c>
      <c r="K194" s="374">
        <f t="shared" ca="1" si="256"/>
        <v>208</v>
      </c>
      <c r="L194" s="374">
        <f t="shared" ca="1" si="256"/>
        <v>208</v>
      </c>
      <c r="M194" s="374">
        <f t="shared" ca="1" si="256"/>
        <v>208</v>
      </c>
      <c r="N194" s="374">
        <f t="shared" ca="1" si="256"/>
        <v>208</v>
      </c>
      <c r="O194" s="374">
        <f t="shared" ca="1" si="256"/>
        <v>208</v>
      </c>
      <c r="P194" s="374">
        <f t="shared" ca="1" si="256"/>
        <v>208</v>
      </c>
      <c r="Q194" s="374">
        <f t="shared" ca="1" si="256"/>
        <v>208</v>
      </c>
      <c r="R194" s="374">
        <f t="shared" ca="1" si="256"/>
        <v>216.32</v>
      </c>
      <c r="S194" s="374">
        <f t="shared" ca="1" si="256"/>
        <v>216.32</v>
      </c>
      <c r="T194" s="374">
        <f t="shared" ca="1" si="256"/>
        <v>216.32</v>
      </c>
      <c r="U194" s="374">
        <f t="shared" ca="1" si="256"/>
        <v>216.32</v>
      </c>
      <c r="V194" s="374">
        <f t="shared" ca="1" si="256"/>
        <v>216.32</v>
      </c>
      <c r="W194" s="374">
        <f t="shared" ca="1" si="256"/>
        <v>216.32</v>
      </c>
      <c r="X194" s="374">
        <f t="shared" ca="1" si="256"/>
        <v>216.32</v>
      </c>
      <c r="Y194" s="374">
        <f t="shared" ca="1" si="256"/>
        <v>216.32</v>
      </c>
      <c r="Z194" s="374">
        <f t="shared" ca="1" si="256"/>
        <v>216.32</v>
      </c>
      <c r="AA194" s="374">
        <f t="shared" ca="1" si="256"/>
        <v>216.32</v>
      </c>
      <c r="AB194" s="374">
        <f t="shared" ca="1" si="256"/>
        <v>216.32</v>
      </c>
      <c r="AC194" s="374">
        <f t="shared" ca="1" si="256"/>
        <v>216.32</v>
      </c>
      <c r="AD194" s="374">
        <f t="shared" ca="1" si="256"/>
        <v>224.97280000000001</v>
      </c>
      <c r="AE194" s="374">
        <f t="shared" ca="1" si="256"/>
        <v>224.97280000000001</v>
      </c>
      <c r="AF194" s="374">
        <f t="shared" ca="1" si="256"/>
        <v>224.97280000000001</v>
      </c>
      <c r="AG194" s="374">
        <f t="shared" ca="1" si="256"/>
        <v>224.97280000000001</v>
      </c>
      <c r="AH194" s="374">
        <f t="shared" ca="1" si="256"/>
        <v>224.97280000000001</v>
      </c>
      <c r="AI194" s="374">
        <f t="shared" ca="1" si="256"/>
        <v>224.97280000000001</v>
      </c>
      <c r="AJ194" s="374">
        <f t="shared" ca="1" si="256"/>
        <v>224.97280000000001</v>
      </c>
      <c r="AK194" s="374">
        <f t="shared" ref="AK194:BP194" ca="1" si="257">AK180*AK72</f>
        <v>224.97280000000001</v>
      </c>
      <c r="AL194" s="374">
        <f t="shared" ca="1" si="257"/>
        <v>224.97280000000001</v>
      </c>
      <c r="AM194" s="374">
        <f t="shared" ca="1" si="257"/>
        <v>224.97280000000001</v>
      </c>
      <c r="AN194" s="374">
        <f t="shared" ca="1" si="257"/>
        <v>224.97280000000001</v>
      </c>
      <c r="AO194" s="374">
        <f t="shared" ca="1" si="257"/>
        <v>224.97280000000001</v>
      </c>
      <c r="AP194" s="374">
        <f t="shared" ca="1" si="257"/>
        <v>233.97171200000003</v>
      </c>
      <c r="AQ194" s="374">
        <f t="shared" ca="1" si="257"/>
        <v>233.97171200000003</v>
      </c>
      <c r="AR194" s="374">
        <f t="shared" ca="1" si="257"/>
        <v>233.97171200000003</v>
      </c>
      <c r="AS194" s="374">
        <f t="shared" ca="1" si="257"/>
        <v>233.97171200000003</v>
      </c>
      <c r="AT194" s="374">
        <f t="shared" ca="1" si="257"/>
        <v>233.97171200000003</v>
      </c>
      <c r="AU194" s="374">
        <f t="shared" ca="1" si="257"/>
        <v>233.97171200000003</v>
      </c>
      <c r="AV194" s="374">
        <f t="shared" ca="1" si="257"/>
        <v>233.97171200000003</v>
      </c>
      <c r="AW194" s="374">
        <f t="shared" ca="1" si="257"/>
        <v>233.97171200000003</v>
      </c>
      <c r="AX194" s="374">
        <f t="shared" ca="1" si="257"/>
        <v>233.97171200000003</v>
      </c>
      <c r="AY194" s="374">
        <f t="shared" ca="1" si="257"/>
        <v>233.97171200000003</v>
      </c>
      <c r="AZ194" s="374">
        <f t="shared" ca="1" si="257"/>
        <v>233.97171200000003</v>
      </c>
      <c r="BA194" s="374">
        <f t="shared" ca="1" si="257"/>
        <v>0</v>
      </c>
      <c r="BB194" s="374">
        <f t="shared" ca="1" si="257"/>
        <v>0</v>
      </c>
      <c r="BC194" s="374">
        <f t="shared" ca="1" si="257"/>
        <v>0</v>
      </c>
      <c r="BD194" s="374">
        <f t="shared" ca="1" si="257"/>
        <v>0</v>
      </c>
      <c r="BE194" s="374">
        <f t="shared" ca="1" si="257"/>
        <v>0</v>
      </c>
      <c r="BF194" s="374">
        <f t="shared" ca="1" si="257"/>
        <v>0</v>
      </c>
      <c r="BG194" s="374">
        <f t="shared" ca="1" si="257"/>
        <v>0</v>
      </c>
      <c r="BH194" s="374">
        <f t="shared" ca="1" si="257"/>
        <v>0</v>
      </c>
      <c r="BI194" s="374">
        <f t="shared" ca="1" si="257"/>
        <v>0</v>
      </c>
      <c r="BJ194" s="374">
        <f t="shared" ca="1" si="257"/>
        <v>0</v>
      </c>
      <c r="BK194" s="374">
        <f t="shared" ca="1" si="257"/>
        <v>0</v>
      </c>
      <c r="BL194" s="374">
        <f t="shared" ca="1" si="257"/>
        <v>0</v>
      </c>
      <c r="BM194" s="374">
        <f t="shared" ca="1" si="257"/>
        <v>0</v>
      </c>
      <c r="BN194" s="374">
        <f t="shared" ca="1" si="257"/>
        <v>0</v>
      </c>
      <c r="BO194" s="374">
        <f t="shared" ca="1" si="257"/>
        <v>0</v>
      </c>
      <c r="BP194" s="374">
        <f t="shared" ca="1" si="257"/>
        <v>0</v>
      </c>
      <c r="BQ194" s="374">
        <f t="shared" ref="BQ194:CV194" ca="1" si="258">BQ180*BQ72</f>
        <v>0</v>
      </c>
      <c r="BR194" s="374">
        <f t="shared" ca="1" si="258"/>
        <v>0</v>
      </c>
      <c r="BS194" s="374">
        <f t="shared" ca="1" si="258"/>
        <v>0</v>
      </c>
      <c r="BT194" s="374">
        <f t="shared" ca="1" si="258"/>
        <v>0</v>
      </c>
      <c r="BU194" s="374">
        <f t="shared" ca="1" si="258"/>
        <v>0</v>
      </c>
      <c r="BV194" s="374">
        <f t="shared" ca="1" si="258"/>
        <v>0</v>
      </c>
      <c r="BW194" s="374">
        <f t="shared" ca="1" si="258"/>
        <v>0</v>
      </c>
      <c r="BX194" s="374">
        <f t="shared" ca="1" si="258"/>
        <v>0</v>
      </c>
      <c r="BY194" s="374">
        <f t="shared" ca="1" si="258"/>
        <v>0</v>
      </c>
      <c r="BZ194" s="374">
        <f t="shared" ca="1" si="258"/>
        <v>0</v>
      </c>
      <c r="CA194" s="374">
        <f t="shared" ca="1" si="258"/>
        <v>0</v>
      </c>
      <c r="CB194" s="374">
        <f t="shared" ca="1" si="258"/>
        <v>0</v>
      </c>
      <c r="CC194" s="374">
        <f t="shared" ca="1" si="258"/>
        <v>0</v>
      </c>
      <c r="CD194" s="374">
        <f t="shared" ca="1" si="258"/>
        <v>0</v>
      </c>
      <c r="CE194" s="374">
        <f t="shared" ca="1" si="258"/>
        <v>0</v>
      </c>
      <c r="CF194" s="374">
        <f t="shared" ca="1" si="258"/>
        <v>0</v>
      </c>
      <c r="CG194" s="374">
        <f t="shared" ca="1" si="258"/>
        <v>0</v>
      </c>
      <c r="CH194" s="374">
        <f t="shared" ca="1" si="258"/>
        <v>0</v>
      </c>
      <c r="CI194" s="374">
        <f t="shared" ca="1" si="258"/>
        <v>0</v>
      </c>
      <c r="CJ194" s="374">
        <f t="shared" ca="1" si="258"/>
        <v>0</v>
      </c>
      <c r="CK194" s="374">
        <f t="shared" ca="1" si="258"/>
        <v>0</v>
      </c>
      <c r="CL194" s="374">
        <f t="shared" ca="1" si="258"/>
        <v>0</v>
      </c>
      <c r="CM194" s="374">
        <f t="shared" ca="1" si="258"/>
        <v>0</v>
      </c>
      <c r="CN194" s="374">
        <f t="shared" ca="1" si="258"/>
        <v>0</v>
      </c>
      <c r="CO194" s="374">
        <f t="shared" ca="1" si="258"/>
        <v>0</v>
      </c>
      <c r="CP194" s="374">
        <f t="shared" ca="1" si="258"/>
        <v>0</v>
      </c>
      <c r="CQ194" s="374">
        <f t="shared" ca="1" si="258"/>
        <v>0</v>
      </c>
      <c r="CR194" s="374">
        <f t="shared" ca="1" si="258"/>
        <v>0</v>
      </c>
      <c r="CS194" s="374">
        <f t="shared" ca="1" si="258"/>
        <v>0</v>
      </c>
      <c r="CT194" s="374">
        <f t="shared" ca="1" si="258"/>
        <v>0</v>
      </c>
      <c r="CU194" s="374">
        <f t="shared" ca="1" si="258"/>
        <v>0</v>
      </c>
      <c r="CV194" s="374">
        <f t="shared" ca="1" si="258"/>
        <v>0</v>
      </c>
      <c r="CW194" s="374">
        <f t="shared" ref="CW194:EB194" ca="1" si="259">CW180*CW72</f>
        <v>0</v>
      </c>
      <c r="CX194" s="374">
        <f t="shared" ca="1" si="259"/>
        <v>0</v>
      </c>
      <c r="CY194" s="374">
        <f t="shared" ca="1" si="259"/>
        <v>0</v>
      </c>
      <c r="CZ194" s="374">
        <f t="shared" ca="1" si="259"/>
        <v>0</v>
      </c>
      <c r="DA194" s="374">
        <f t="shared" ca="1" si="259"/>
        <v>0</v>
      </c>
      <c r="DB194" s="374">
        <f t="shared" ca="1" si="259"/>
        <v>0</v>
      </c>
      <c r="DC194" s="374">
        <f t="shared" ca="1" si="259"/>
        <v>0</v>
      </c>
      <c r="DD194" s="374">
        <f t="shared" ca="1" si="259"/>
        <v>0</v>
      </c>
      <c r="DE194" s="374">
        <f t="shared" ca="1" si="259"/>
        <v>0</v>
      </c>
      <c r="DF194" s="374">
        <f t="shared" ca="1" si="259"/>
        <v>0</v>
      </c>
      <c r="DG194" s="374">
        <f t="shared" ca="1" si="259"/>
        <v>0</v>
      </c>
      <c r="DH194" s="374">
        <f t="shared" ca="1" si="259"/>
        <v>0</v>
      </c>
      <c r="DI194" s="374">
        <f t="shared" ca="1" si="259"/>
        <v>0</v>
      </c>
      <c r="DJ194" s="374">
        <f t="shared" ca="1" si="259"/>
        <v>0</v>
      </c>
      <c r="DK194" s="374">
        <f t="shared" ca="1" si="259"/>
        <v>0</v>
      </c>
      <c r="DL194" s="374">
        <f t="shared" ca="1" si="259"/>
        <v>0</v>
      </c>
      <c r="DM194" s="374">
        <f t="shared" ca="1" si="259"/>
        <v>0</v>
      </c>
      <c r="DN194" s="374">
        <f t="shared" ca="1" si="259"/>
        <v>0</v>
      </c>
      <c r="DO194" s="374">
        <f t="shared" ca="1" si="259"/>
        <v>0</v>
      </c>
      <c r="DP194" s="374">
        <f t="shared" ca="1" si="259"/>
        <v>0</v>
      </c>
      <c r="DQ194" s="374">
        <f t="shared" ca="1" si="259"/>
        <v>0</v>
      </c>
      <c r="DR194" s="374">
        <f t="shared" ca="1" si="259"/>
        <v>0</v>
      </c>
      <c r="DS194" s="374">
        <f t="shared" ca="1" si="259"/>
        <v>0</v>
      </c>
      <c r="DT194" s="374">
        <f t="shared" ca="1" si="259"/>
        <v>0</v>
      </c>
      <c r="DU194" s="374">
        <f t="shared" ca="1" si="259"/>
        <v>0</v>
      </c>
      <c r="DV194" s="374">
        <f t="shared" ca="1" si="259"/>
        <v>0</v>
      </c>
      <c r="DW194" s="374">
        <f t="shared" ca="1" si="259"/>
        <v>0</v>
      </c>
      <c r="DX194" s="374">
        <f t="shared" ca="1" si="259"/>
        <v>0</v>
      </c>
      <c r="DY194" s="374">
        <f t="shared" ca="1" si="259"/>
        <v>0</v>
      </c>
      <c r="DZ194" s="374">
        <f t="shared" ca="1" si="259"/>
        <v>0</v>
      </c>
      <c r="EA194" s="374">
        <f t="shared" ca="1" si="259"/>
        <v>0</v>
      </c>
      <c r="EB194" s="374">
        <f t="shared" ca="1" si="259"/>
        <v>0</v>
      </c>
      <c r="EC194" s="374">
        <f t="shared" ref="EC194:ES194" ca="1" si="260">EC180*EC72</f>
        <v>0</v>
      </c>
      <c r="ED194" s="374">
        <f t="shared" ca="1" si="260"/>
        <v>0</v>
      </c>
      <c r="EE194" s="374">
        <f t="shared" ca="1" si="260"/>
        <v>0</v>
      </c>
      <c r="EF194" s="374">
        <f t="shared" ca="1" si="260"/>
        <v>0</v>
      </c>
      <c r="EG194" s="374">
        <f t="shared" ca="1" si="260"/>
        <v>0</v>
      </c>
      <c r="EH194" s="374">
        <f t="shared" ca="1" si="260"/>
        <v>0</v>
      </c>
      <c r="EI194" s="374">
        <f t="shared" ca="1" si="260"/>
        <v>0</v>
      </c>
      <c r="EJ194" s="374">
        <f t="shared" ca="1" si="260"/>
        <v>0</v>
      </c>
      <c r="EK194" s="374">
        <f t="shared" ca="1" si="260"/>
        <v>0</v>
      </c>
      <c r="EL194" s="374">
        <f t="shared" ca="1" si="260"/>
        <v>0</v>
      </c>
      <c r="EM194" s="374">
        <f t="shared" ca="1" si="260"/>
        <v>0</v>
      </c>
      <c r="EN194" s="374">
        <f t="shared" ca="1" si="260"/>
        <v>0</v>
      </c>
      <c r="EO194" s="374">
        <f t="shared" ca="1" si="260"/>
        <v>0</v>
      </c>
      <c r="EP194" s="374">
        <f t="shared" ca="1" si="260"/>
        <v>0</v>
      </c>
      <c r="EQ194" s="374">
        <f t="shared" ca="1" si="260"/>
        <v>0</v>
      </c>
      <c r="ER194" s="374">
        <f t="shared" ca="1" si="260"/>
        <v>0</v>
      </c>
      <c r="ES194" s="374">
        <f t="shared" ca="1" si="260"/>
        <v>0</v>
      </c>
    </row>
    <row r="195" spans="1:256" outlineLevel="1">
      <c r="A195" s="1522"/>
      <c r="B195" s="331" t="s">
        <v>635</v>
      </c>
      <c r="E195" s="374">
        <f t="shared" ref="E195:AJ195" ca="1" si="261">E191*E72</f>
        <v>10</v>
      </c>
      <c r="F195" s="374">
        <f t="shared" ca="1" si="261"/>
        <v>10.4</v>
      </c>
      <c r="G195" s="374">
        <f t="shared" ca="1" si="261"/>
        <v>10.4</v>
      </c>
      <c r="H195" s="374">
        <f t="shared" ca="1" si="261"/>
        <v>10.4</v>
      </c>
      <c r="I195" s="374">
        <f t="shared" ca="1" si="261"/>
        <v>10.4</v>
      </c>
      <c r="J195" s="374">
        <f t="shared" ca="1" si="261"/>
        <v>10.4</v>
      </c>
      <c r="K195" s="374">
        <f t="shared" ca="1" si="261"/>
        <v>10.4</v>
      </c>
      <c r="L195" s="374">
        <f t="shared" ca="1" si="261"/>
        <v>10.4</v>
      </c>
      <c r="M195" s="374">
        <f t="shared" ca="1" si="261"/>
        <v>10.4</v>
      </c>
      <c r="N195" s="374">
        <f t="shared" ca="1" si="261"/>
        <v>10.4</v>
      </c>
      <c r="O195" s="374">
        <f t="shared" ca="1" si="261"/>
        <v>10.4</v>
      </c>
      <c r="P195" s="374">
        <f t="shared" ca="1" si="261"/>
        <v>10.4</v>
      </c>
      <c r="Q195" s="374">
        <f t="shared" ca="1" si="261"/>
        <v>10.4</v>
      </c>
      <c r="R195" s="374">
        <f t="shared" ca="1" si="261"/>
        <v>10.816000000000001</v>
      </c>
      <c r="S195" s="374">
        <f t="shared" ca="1" si="261"/>
        <v>10.816000000000001</v>
      </c>
      <c r="T195" s="374">
        <f t="shared" ca="1" si="261"/>
        <v>10.816000000000001</v>
      </c>
      <c r="U195" s="374">
        <f t="shared" ca="1" si="261"/>
        <v>10.816000000000001</v>
      </c>
      <c r="V195" s="374">
        <f t="shared" ca="1" si="261"/>
        <v>10.816000000000001</v>
      </c>
      <c r="W195" s="374">
        <f t="shared" ca="1" si="261"/>
        <v>10.816000000000001</v>
      </c>
      <c r="X195" s="374">
        <f t="shared" ca="1" si="261"/>
        <v>10.816000000000001</v>
      </c>
      <c r="Y195" s="374">
        <f t="shared" ca="1" si="261"/>
        <v>10.816000000000001</v>
      </c>
      <c r="Z195" s="374">
        <f t="shared" ca="1" si="261"/>
        <v>10.816000000000001</v>
      </c>
      <c r="AA195" s="374">
        <f t="shared" ca="1" si="261"/>
        <v>10.816000000000001</v>
      </c>
      <c r="AB195" s="374">
        <f t="shared" ca="1" si="261"/>
        <v>10.816000000000001</v>
      </c>
      <c r="AC195" s="374">
        <f t="shared" ca="1" si="261"/>
        <v>10.816000000000001</v>
      </c>
      <c r="AD195" s="374">
        <f t="shared" ca="1" si="261"/>
        <v>11.248640000000002</v>
      </c>
      <c r="AE195" s="374">
        <f t="shared" ca="1" si="261"/>
        <v>11.248640000000002</v>
      </c>
      <c r="AF195" s="374">
        <f t="shared" ca="1" si="261"/>
        <v>11.248640000000002</v>
      </c>
      <c r="AG195" s="374">
        <f t="shared" ca="1" si="261"/>
        <v>11.248640000000002</v>
      </c>
      <c r="AH195" s="374">
        <f t="shared" ca="1" si="261"/>
        <v>11.248640000000002</v>
      </c>
      <c r="AI195" s="374">
        <f t="shared" ca="1" si="261"/>
        <v>11.248640000000002</v>
      </c>
      <c r="AJ195" s="374">
        <f t="shared" ca="1" si="261"/>
        <v>11.248640000000002</v>
      </c>
      <c r="AK195" s="374">
        <f t="shared" ref="AK195:BP195" ca="1" si="262">AK191*AK72</f>
        <v>11.248640000000002</v>
      </c>
      <c r="AL195" s="374">
        <f t="shared" ca="1" si="262"/>
        <v>11.248640000000002</v>
      </c>
      <c r="AM195" s="374">
        <f t="shared" ca="1" si="262"/>
        <v>11.248640000000002</v>
      </c>
      <c r="AN195" s="374">
        <f t="shared" ca="1" si="262"/>
        <v>11.248640000000002</v>
      </c>
      <c r="AO195" s="374">
        <f t="shared" ca="1" si="262"/>
        <v>11.248640000000002</v>
      </c>
      <c r="AP195" s="374">
        <f t="shared" ca="1" si="262"/>
        <v>11.698585600000003</v>
      </c>
      <c r="AQ195" s="374">
        <f t="shared" ca="1" si="262"/>
        <v>11.698585600000003</v>
      </c>
      <c r="AR195" s="374">
        <f t="shared" ca="1" si="262"/>
        <v>11.698585600000003</v>
      </c>
      <c r="AS195" s="374">
        <f t="shared" ca="1" si="262"/>
        <v>11.698585600000003</v>
      </c>
      <c r="AT195" s="374">
        <f t="shared" ca="1" si="262"/>
        <v>11.698585600000003</v>
      </c>
      <c r="AU195" s="374">
        <f t="shared" ca="1" si="262"/>
        <v>11.698585600000003</v>
      </c>
      <c r="AV195" s="374">
        <f t="shared" ca="1" si="262"/>
        <v>11.698585600000003</v>
      </c>
      <c r="AW195" s="374">
        <f t="shared" ca="1" si="262"/>
        <v>11.698585600000003</v>
      </c>
      <c r="AX195" s="374">
        <f t="shared" ca="1" si="262"/>
        <v>11.698585600000003</v>
      </c>
      <c r="AY195" s="374">
        <f t="shared" ca="1" si="262"/>
        <v>11.698585600000003</v>
      </c>
      <c r="AZ195" s="374">
        <f t="shared" ca="1" si="262"/>
        <v>11.698585600000003</v>
      </c>
      <c r="BA195" s="374">
        <f t="shared" ca="1" si="262"/>
        <v>0</v>
      </c>
      <c r="BB195" s="374">
        <f t="shared" ca="1" si="262"/>
        <v>0</v>
      </c>
      <c r="BC195" s="374">
        <f t="shared" ca="1" si="262"/>
        <v>0</v>
      </c>
      <c r="BD195" s="374">
        <f t="shared" ca="1" si="262"/>
        <v>0</v>
      </c>
      <c r="BE195" s="374">
        <f t="shared" ca="1" si="262"/>
        <v>0</v>
      </c>
      <c r="BF195" s="374">
        <f t="shared" ca="1" si="262"/>
        <v>0</v>
      </c>
      <c r="BG195" s="374">
        <f t="shared" ca="1" si="262"/>
        <v>0</v>
      </c>
      <c r="BH195" s="374">
        <f t="shared" ca="1" si="262"/>
        <v>0</v>
      </c>
      <c r="BI195" s="374">
        <f t="shared" ca="1" si="262"/>
        <v>0</v>
      </c>
      <c r="BJ195" s="374">
        <f t="shared" ca="1" si="262"/>
        <v>0</v>
      </c>
      <c r="BK195" s="374">
        <f t="shared" ca="1" si="262"/>
        <v>0</v>
      </c>
      <c r="BL195" s="374">
        <f t="shared" ca="1" si="262"/>
        <v>0</v>
      </c>
      <c r="BM195" s="374">
        <f t="shared" ca="1" si="262"/>
        <v>0</v>
      </c>
      <c r="BN195" s="374">
        <f t="shared" ca="1" si="262"/>
        <v>0</v>
      </c>
      <c r="BO195" s="374">
        <f t="shared" ca="1" si="262"/>
        <v>0</v>
      </c>
      <c r="BP195" s="374">
        <f t="shared" ca="1" si="262"/>
        <v>0</v>
      </c>
      <c r="BQ195" s="374">
        <f t="shared" ref="BQ195:CV195" ca="1" si="263">BQ191*BQ72</f>
        <v>0</v>
      </c>
      <c r="BR195" s="374">
        <f t="shared" ca="1" si="263"/>
        <v>0</v>
      </c>
      <c r="BS195" s="374">
        <f t="shared" ca="1" si="263"/>
        <v>0</v>
      </c>
      <c r="BT195" s="374">
        <f t="shared" ca="1" si="263"/>
        <v>0</v>
      </c>
      <c r="BU195" s="374">
        <f t="shared" ca="1" si="263"/>
        <v>0</v>
      </c>
      <c r="BV195" s="374">
        <f t="shared" ca="1" si="263"/>
        <v>0</v>
      </c>
      <c r="BW195" s="374">
        <f t="shared" ca="1" si="263"/>
        <v>0</v>
      </c>
      <c r="BX195" s="374">
        <f t="shared" ca="1" si="263"/>
        <v>0</v>
      </c>
      <c r="BY195" s="374">
        <f t="shared" ca="1" si="263"/>
        <v>0</v>
      </c>
      <c r="BZ195" s="374">
        <f t="shared" ca="1" si="263"/>
        <v>0</v>
      </c>
      <c r="CA195" s="374">
        <f t="shared" ca="1" si="263"/>
        <v>0</v>
      </c>
      <c r="CB195" s="374">
        <f t="shared" ca="1" si="263"/>
        <v>0</v>
      </c>
      <c r="CC195" s="374">
        <f t="shared" ca="1" si="263"/>
        <v>0</v>
      </c>
      <c r="CD195" s="374">
        <f t="shared" ca="1" si="263"/>
        <v>0</v>
      </c>
      <c r="CE195" s="374">
        <f t="shared" ca="1" si="263"/>
        <v>0</v>
      </c>
      <c r="CF195" s="374">
        <f t="shared" ca="1" si="263"/>
        <v>0</v>
      </c>
      <c r="CG195" s="374">
        <f t="shared" ca="1" si="263"/>
        <v>0</v>
      </c>
      <c r="CH195" s="374">
        <f t="shared" ca="1" si="263"/>
        <v>0</v>
      </c>
      <c r="CI195" s="374">
        <f t="shared" ca="1" si="263"/>
        <v>0</v>
      </c>
      <c r="CJ195" s="374">
        <f t="shared" ca="1" si="263"/>
        <v>0</v>
      </c>
      <c r="CK195" s="374">
        <f t="shared" ca="1" si="263"/>
        <v>0</v>
      </c>
      <c r="CL195" s="374">
        <f t="shared" ca="1" si="263"/>
        <v>0</v>
      </c>
      <c r="CM195" s="374">
        <f t="shared" ca="1" si="263"/>
        <v>0</v>
      </c>
      <c r="CN195" s="374">
        <f t="shared" ca="1" si="263"/>
        <v>0</v>
      </c>
      <c r="CO195" s="374">
        <f t="shared" ca="1" si="263"/>
        <v>0</v>
      </c>
      <c r="CP195" s="374">
        <f t="shared" ca="1" si="263"/>
        <v>0</v>
      </c>
      <c r="CQ195" s="374">
        <f t="shared" ca="1" si="263"/>
        <v>0</v>
      </c>
      <c r="CR195" s="374">
        <f t="shared" ca="1" si="263"/>
        <v>0</v>
      </c>
      <c r="CS195" s="374">
        <f t="shared" ca="1" si="263"/>
        <v>0</v>
      </c>
      <c r="CT195" s="374">
        <f t="shared" ca="1" si="263"/>
        <v>0</v>
      </c>
      <c r="CU195" s="374">
        <f t="shared" ca="1" si="263"/>
        <v>0</v>
      </c>
      <c r="CV195" s="374">
        <f t="shared" ca="1" si="263"/>
        <v>0</v>
      </c>
      <c r="CW195" s="374">
        <f t="shared" ref="CW195:EB195" ca="1" si="264">CW191*CW72</f>
        <v>0</v>
      </c>
      <c r="CX195" s="374">
        <f t="shared" ca="1" si="264"/>
        <v>0</v>
      </c>
      <c r="CY195" s="374">
        <f t="shared" ca="1" si="264"/>
        <v>0</v>
      </c>
      <c r="CZ195" s="374">
        <f t="shared" ca="1" si="264"/>
        <v>0</v>
      </c>
      <c r="DA195" s="374">
        <f t="shared" ca="1" si="264"/>
        <v>0</v>
      </c>
      <c r="DB195" s="374">
        <f t="shared" ca="1" si="264"/>
        <v>0</v>
      </c>
      <c r="DC195" s="374">
        <f t="shared" ca="1" si="264"/>
        <v>0</v>
      </c>
      <c r="DD195" s="374">
        <f t="shared" ca="1" si="264"/>
        <v>0</v>
      </c>
      <c r="DE195" s="374">
        <f t="shared" ca="1" si="264"/>
        <v>0</v>
      </c>
      <c r="DF195" s="374">
        <f t="shared" ca="1" si="264"/>
        <v>0</v>
      </c>
      <c r="DG195" s="374">
        <f t="shared" ca="1" si="264"/>
        <v>0</v>
      </c>
      <c r="DH195" s="374">
        <f t="shared" ca="1" si="264"/>
        <v>0</v>
      </c>
      <c r="DI195" s="374">
        <f t="shared" ca="1" si="264"/>
        <v>0</v>
      </c>
      <c r="DJ195" s="374">
        <f t="shared" ca="1" si="264"/>
        <v>0</v>
      </c>
      <c r="DK195" s="374">
        <f t="shared" ca="1" si="264"/>
        <v>0</v>
      </c>
      <c r="DL195" s="374">
        <f t="shared" ca="1" si="264"/>
        <v>0</v>
      </c>
      <c r="DM195" s="374">
        <f t="shared" ca="1" si="264"/>
        <v>0</v>
      </c>
      <c r="DN195" s="374">
        <f t="shared" ca="1" si="264"/>
        <v>0</v>
      </c>
      <c r="DO195" s="374">
        <f t="shared" ca="1" si="264"/>
        <v>0</v>
      </c>
      <c r="DP195" s="374">
        <f t="shared" ca="1" si="264"/>
        <v>0</v>
      </c>
      <c r="DQ195" s="374">
        <f t="shared" ca="1" si="264"/>
        <v>0</v>
      </c>
      <c r="DR195" s="374">
        <f t="shared" ca="1" si="264"/>
        <v>0</v>
      </c>
      <c r="DS195" s="374">
        <f t="shared" ca="1" si="264"/>
        <v>0</v>
      </c>
      <c r="DT195" s="374">
        <f t="shared" ca="1" si="264"/>
        <v>0</v>
      </c>
      <c r="DU195" s="374">
        <f t="shared" ca="1" si="264"/>
        <v>0</v>
      </c>
      <c r="DV195" s="374">
        <f t="shared" ca="1" si="264"/>
        <v>0</v>
      </c>
      <c r="DW195" s="374">
        <f t="shared" ca="1" si="264"/>
        <v>0</v>
      </c>
      <c r="DX195" s="374">
        <f t="shared" ca="1" si="264"/>
        <v>0</v>
      </c>
      <c r="DY195" s="374">
        <f t="shared" ca="1" si="264"/>
        <v>0</v>
      </c>
      <c r="DZ195" s="374">
        <f t="shared" ca="1" si="264"/>
        <v>0</v>
      </c>
      <c r="EA195" s="374">
        <f t="shared" ca="1" si="264"/>
        <v>0</v>
      </c>
      <c r="EB195" s="374">
        <f t="shared" ca="1" si="264"/>
        <v>0</v>
      </c>
      <c r="EC195" s="374">
        <f t="shared" ref="EC195:ES195" ca="1" si="265">EC191*EC72</f>
        <v>0</v>
      </c>
      <c r="ED195" s="374">
        <f t="shared" ca="1" si="265"/>
        <v>0</v>
      </c>
      <c r="EE195" s="374">
        <f t="shared" ca="1" si="265"/>
        <v>0</v>
      </c>
      <c r="EF195" s="374">
        <f t="shared" ca="1" si="265"/>
        <v>0</v>
      </c>
      <c r="EG195" s="374">
        <f t="shared" ca="1" si="265"/>
        <v>0</v>
      </c>
      <c r="EH195" s="374">
        <f t="shared" ca="1" si="265"/>
        <v>0</v>
      </c>
      <c r="EI195" s="374">
        <f t="shared" ca="1" si="265"/>
        <v>0</v>
      </c>
      <c r="EJ195" s="374">
        <f t="shared" ca="1" si="265"/>
        <v>0</v>
      </c>
      <c r="EK195" s="374">
        <f t="shared" ca="1" si="265"/>
        <v>0</v>
      </c>
      <c r="EL195" s="374">
        <f t="shared" ca="1" si="265"/>
        <v>0</v>
      </c>
      <c r="EM195" s="374">
        <f t="shared" ca="1" si="265"/>
        <v>0</v>
      </c>
      <c r="EN195" s="374">
        <f t="shared" ca="1" si="265"/>
        <v>0</v>
      </c>
      <c r="EO195" s="374">
        <f t="shared" ca="1" si="265"/>
        <v>0</v>
      </c>
      <c r="EP195" s="374">
        <f t="shared" ca="1" si="265"/>
        <v>0</v>
      </c>
      <c r="EQ195" s="374">
        <f t="shared" ca="1" si="265"/>
        <v>0</v>
      </c>
      <c r="ER195" s="374">
        <f t="shared" ca="1" si="265"/>
        <v>0</v>
      </c>
      <c r="ES195" s="374">
        <f t="shared" ca="1" si="265"/>
        <v>0</v>
      </c>
    </row>
    <row r="196" spans="1:256" outlineLevel="1">
      <c r="A196" s="1522"/>
      <c r="B196" s="1530" t="s">
        <v>636</v>
      </c>
      <c r="C196" s="1531"/>
      <c r="D196" s="1532"/>
      <c r="E196" s="1533">
        <f t="shared" ref="E196:BP196" ca="1" si="266">SUM(E194:E195)</f>
        <v>210</v>
      </c>
      <c r="F196" s="1533">
        <f t="shared" ca="1" si="266"/>
        <v>218.4</v>
      </c>
      <c r="G196" s="1533">
        <f t="shared" ca="1" si="266"/>
        <v>218.4</v>
      </c>
      <c r="H196" s="1533">
        <f t="shared" ca="1" si="266"/>
        <v>218.4</v>
      </c>
      <c r="I196" s="1533">
        <f t="shared" ca="1" si="266"/>
        <v>218.4</v>
      </c>
      <c r="J196" s="1533">
        <f t="shared" ca="1" si="266"/>
        <v>218.4</v>
      </c>
      <c r="K196" s="1533">
        <f t="shared" ca="1" si="266"/>
        <v>218.4</v>
      </c>
      <c r="L196" s="1533">
        <f t="shared" ca="1" si="266"/>
        <v>218.4</v>
      </c>
      <c r="M196" s="1533">
        <f t="shared" ca="1" si="266"/>
        <v>218.4</v>
      </c>
      <c r="N196" s="1533">
        <f t="shared" ca="1" si="266"/>
        <v>218.4</v>
      </c>
      <c r="O196" s="1533">
        <f t="shared" ca="1" si="266"/>
        <v>218.4</v>
      </c>
      <c r="P196" s="1533">
        <f t="shared" ca="1" si="266"/>
        <v>218.4</v>
      </c>
      <c r="Q196" s="1533">
        <f t="shared" ca="1" si="266"/>
        <v>218.4</v>
      </c>
      <c r="R196" s="1533">
        <f t="shared" ca="1" si="266"/>
        <v>227.136</v>
      </c>
      <c r="S196" s="1533">
        <f t="shared" ca="1" si="266"/>
        <v>227.136</v>
      </c>
      <c r="T196" s="1533">
        <f t="shared" ca="1" si="266"/>
        <v>227.136</v>
      </c>
      <c r="U196" s="1533">
        <f t="shared" ca="1" si="266"/>
        <v>227.136</v>
      </c>
      <c r="V196" s="1533">
        <f t="shared" ca="1" si="266"/>
        <v>227.136</v>
      </c>
      <c r="W196" s="1533">
        <f t="shared" ca="1" si="266"/>
        <v>227.136</v>
      </c>
      <c r="X196" s="1533">
        <f t="shared" ca="1" si="266"/>
        <v>227.136</v>
      </c>
      <c r="Y196" s="1533">
        <f t="shared" ca="1" si="266"/>
        <v>227.136</v>
      </c>
      <c r="Z196" s="1533">
        <f t="shared" ca="1" si="266"/>
        <v>227.136</v>
      </c>
      <c r="AA196" s="1533">
        <f t="shared" ca="1" si="266"/>
        <v>227.136</v>
      </c>
      <c r="AB196" s="1533">
        <f t="shared" ca="1" si="266"/>
        <v>227.136</v>
      </c>
      <c r="AC196" s="1533">
        <f t="shared" ca="1" si="266"/>
        <v>227.136</v>
      </c>
      <c r="AD196" s="1533">
        <f t="shared" ca="1" si="266"/>
        <v>236.22144</v>
      </c>
      <c r="AE196" s="1533">
        <f t="shared" ca="1" si="266"/>
        <v>236.22144</v>
      </c>
      <c r="AF196" s="1533">
        <f t="shared" ca="1" si="266"/>
        <v>236.22144</v>
      </c>
      <c r="AG196" s="1533">
        <f t="shared" ca="1" si="266"/>
        <v>236.22144</v>
      </c>
      <c r="AH196" s="1533">
        <f t="shared" ca="1" si="266"/>
        <v>236.22144</v>
      </c>
      <c r="AI196" s="1533">
        <f t="shared" ca="1" si="266"/>
        <v>236.22144</v>
      </c>
      <c r="AJ196" s="1533">
        <f t="shared" ca="1" si="266"/>
        <v>236.22144</v>
      </c>
      <c r="AK196" s="1533">
        <f t="shared" ca="1" si="266"/>
        <v>236.22144</v>
      </c>
      <c r="AL196" s="1533">
        <f t="shared" ca="1" si="266"/>
        <v>236.22144</v>
      </c>
      <c r="AM196" s="1533">
        <f t="shared" ca="1" si="266"/>
        <v>236.22144</v>
      </c>
      <c r="AN196" s="1533">
        <f t="shared" ca="1" si="266"/>
        <v>236.22144</v>
      </c>
      <c r="AO196" s="1533">
        <f t="shared" ca="1" si="266"/>
        <v>236.22144</v>
      </c>
      <c r="AP196" s="1533">
        <f t="shared" ca="1" si="266"/>
        <v>245.67029760000003</v>
      </c>
      <c r="AQ196" s="1533">
        <f t="shared" ca="1" si="266"/>
        <v>245.67029760000003</v>
      </c>
      <c r="AR196" s="1533">
        <f t="shared" ca="1" si="266"/>
        <v>245.67029760000003</v>
      </c>
      <c r="AS196" s="1533">
        <f t="shared" ca="1" si="266"/>
        <v>245.67029760000003</v>
      </c>
      <c r="AT196" s="1533">
        <f t="shared" ca="1" si="266"/>
        <v>245.67029760000003</v>
      </c>
      <c r="AU196" s="1533">
        <f t="shared" ca="1" si="266"/>
        <v>245.67029760000003</v>
      </c>
      <c r="AV196" s="1533">
        <f t="shared" ca="1" si="266"/>
        <v>245.67029760000003</v>
      </c>
      <c r="AW196" s="1533">
        <f t="shared" ca="1" si="266"/>
        <v>245.67029760000003</v>
      </c>
      <c r="AX196" s="1533">
        <f t="shared" ca="1" si="266"/>
        <v>245.67029760000003</v>
      </c>
      <c r="AY196" s="1533">
        <f t="shared" ca="1" si="266"/>
        <v>245.67029760000003</v>
      </c>
      <c r="AZ196" s="1533">
        <f t="shared" ca="1" si="266"/>
        <v>245.67029760000003</v>
      </c>
      <c r="BA196" s="1533">
        <f t="shared" ca="1" si="266"/>
        <v>0</v>
      </c>
      <c r="BB196" s="1533">
        <f t="shared" ca="1" si="266"/>
        <v>0</v>
      </c>
      <c r="BC196" s="1533">
        <f t="shared" ca="1" si="266"/>
        <v>0</v>
      </c>
      <c r="BD196" s="1533">
        <f t="shared" ca="1" si="266"/>
        <v>0</v>
      </c>
      <c r="BE196" s="1533">
        <f t="shared" ca="1" si="266"/>
        <v>0</v>
      </c>
      <c r="BF196" s="1533">
        <f t="shared" ca="1" si="266"/>
        <v>0</v>
      </c>
      <c r="BG196" s="1533">
        <f t="shared" ca="1" si="266"/>
        <v>0</v>
      </c>
      <c r="BH196" s="1533">
        <f t="shared" ca="1" si="266"/>
        <v>0</v>
      </c>
      <c r="BI196" s="1533">
        <f t="shared" ca="1" si="266"/>
        <v>0</v>
      </c>
      <c r="BJ196" s="1533">
        <f t="shared" ca="1" si="266"/>
        <v>0</v>
      </c>
      <c r="BK196" s="1533">
        <f t="shared" ca="1" si="266"/>
        <v>0</v>
      </c>
      <c r="BL196" s="1533">
        <f t="shared" ca="1" si="266"/>
        <v>0</v>
      </c>
      <c r="BM196" s="1533">
        <f t="shared" ca="1" si="266"/>
        <v>0</v>
      </c>
      <c r="BN196" s="1533">
        <f t="shared" ca="1" si="266"/>
        <v>0</v>
      </c>
      <c r="BO196" s="1533">
        <f t="shared" ca="1" si="266"/>
        <v>0</v>
      </c>
      <c r="BP196" s="1533">
        <f t="shared" ca="1" si="266"/>
        <v>0</v>
      </c>
      <c r="BQ196" s="1533">
        <f t="shared" ref="BQ196:EB196" ca="1" si="267">SUM(BQ194:BQ195)</f>
        <v>0</v>
      </c>
      <c r="BR196" s="1533">
        <f t="shared" ca="1" si="267"/>
        <v>0</v>
      </c>
      <c r="BS196" s="1533">
        <f t="shared" ca="1" si="267"/>
        <v>0</v>
      </c>
      <c r="BT196" s="1533">
        <f t="shared" ca="1" si="267"/>
        <v>0</v>
      </c>
      <c r="BU196" s="1533">
        <f t="shared" ca="1" si="267"/>
        <v>0</v>
      </c>
      <c r="BV196" s="1533">
        <f t="shared" ca="1" si="267"/>
        <v>0</v>
      </c>
      <c r="BW196" s="1533">
        <f t="shared" ca="1" si="267"/>
        <v>0</v>
      </c>
      <c r="BX196" s="1533">
        <f t="shared" ca="1" si="267"/>
        <v>0</v>
      </c>
      <c r="BY196" s="1533">
        <f t="shared" ca="1" si="267"/>
        <v>0</v>
      </c>
      <c r="BZ196" s="1533">
        <f t="shared" ca="1" si="267"/>
        <v>0</v>
      </c>
      <c r="CA196" s="1533">
        <f t="shared" ca="1" si="267"/>
        <v>0</v>
      </c>
      <c r="CB196" s="1533">
        <f t="shared" ca="1" si="267"/>
        <v>0</v>
      </c>
      <c r="CC196" s="1533">
        <f t="shared" ca="1" si="267"/>
        <v>0</v>
      </c>
      <c r="CD196" s="1533">
        <f t="shared" ca="1" si="267"/>
        <v>0</v>
      </c>
      <c r="CE196" s="1533">
        <f t="shared" ca="1" si="267"/>
        <v>0</v>
      </c>
      <c r="CF196" s="1533">
        <f t="shared" ca="1" si="267"/>
        <v>0</v>
      </c>
      <c r="CG196" s="1533">
        <f t="shared" ca="1" si="267"/>
        <v>0</v>
      </c>
      <c r="CH196" s="1533">
        <f t="shared" ca="1" si="267"/>
        <v>0</v>
      </c>
      <c r="CI196" s="1533">
        <f t="shared" ca="1" si="267"/>
        <v>0</v>
      </c>
      <c r="CJ196" s="1533">
        <f t="shared" ca="1" si="267"/>
        <v>0</v>
      </c>
      <c r="CK196" s="1533">
        <f t="shared" ca="1" si="267"/>
        <v>0</v>
      </c>
      <c r="CL196" s="1533">
        <f t="shared" ca="1" si="267"/>
        <v>0</v>
      </c>
      <c r="CM196" s="1533">
        <f t="shared" ca="1" si="267"/>
        <v>0</v>
      </c>
      <c r="CN196" s="1533">
        <f t="shared" ca="1" si="267"/>
        <v>0</v>
      </c>
      <c r="CO196" s="1533">
        <f t="shared" ca="1" si="267"/>
        <v>0</v>
      </c>
      <c r="CP196" s="1533">
        <f t="shared" ca="1" si="267"/>
        <v>0</v>
      </c>
      <c r="CQ196" s="1533">
        <f t="shared" ca="1" si="267"/>
        <v>0</v>
      </c>
      <c r="CR196" s="1533">
        <f t="shared" ca="1" si="267"/>
        <v>0</v>
      </c>
      <c r="CS196" s="1533">
        <f t="shared" ca="1" si="267"/>
        <v>0</v>
      </c>
      <c r="CT196" s="1533">
        <f t="shared" ca="1" si="267"/>
        <v>0</v>
      </c>
      <c r="CU196" s="1533">
        <f t="shared" ca="1" si="267"/>
        <v>0</v>
      </c>
      <c r="CV196" s="1533">
        <f t="shared" ca="1" si="267"/>
        <v>0</v>
      </c>
      <c r="CW196" s="1533">
        <f t="shared" ca="1" si="267"/>
        <v>0</v>
      </c>
      <c r="CX196" s="1533">
        <f t="shared" ca="1" si="267"/>
        <v>0</v>
      </c>
      <c r="CY196" s="1533">
        <f t="shared" ca="1" si="267"/>
        <v>0</v>
      </c>
      <c r="CZ196" s="1533">
        <f t="shared" ca="1" si="267"/>
        <v>0</v>
      </c>
      <c r="DA196" s="1533">
        <f t="shared" ca="1" si="267"/>
        <v>0</v>
      </c>
      <c r="DB196" s="1533">
        <f t="shared" ca="1" si="267"/>
        <v>0</v>
      </c>
      <c r="DC196" s="1533">
        <f t="shared" ca="1" si="267"/>
        <v>0</v>
      </c>
      <c r="DD196" s="1533">
        <f t="shared" ca="1" si="267"/>
        <v>0</v>
      </c>
      <c r="DE196" s="1533">
        <f t="shared" ca="1" si="267"/>
        <v>0</v>
      </c>
      <c r="DF196" s="1533">
        <f t="shared" ca="1" si="267"/>
        <v>0</v>
      </c>
      <c r="DG196" s="1533">
        <f t="shared" ca="1" si="267"/>
        <v>0</v>
      </c>
      <c r="DH196" s="1533">
        <f t="shared" ca="1" si="267"/>
        <v>0</v>
      </c>
      <c r="DI196" s="1533">
        <f t="shared" ca="1" si="267"/>
        <v>0</v>
      </c>
      <c r="DJ196" s="1533">
        <f t="shared" ca="1" si="267"/>
        <v>0</v>
      </c>
      <c r="DK196" s="1533">
        <f t="shared" ca="1" si="267"/>
        <v>0</v>
      </c>
      <c r="DL196" s="1533">
        <f t="shared" ca="1" si="267"/>
        <v>0</v>
      </c>
      <c r="DM196" s="1533">
        <f t="shared" ca="1" si="267"/>
        <v>0</v>
      </c>
      <c r="DN196" s="1533">
        <f t="shared" ca="1" si="267"/>
        <v>0</v>
      </c>
      <c r="DO196" s="1533">
        <f t="shared" ca="1" si="267"/>
        <v>0</v>
      </c>
      <c r="DP196" s="1533">
        <f t="shared" ca="1" si="267"/>
        <v>0</v>
      </c>
      <c r="DQ196" s="1533">
        <f t="shared" ca="1" si="267"/>
        <v>0</v>
      </c>
      <c r="DR196" s="1533">
        <f t="shared" ca="1" si="267"/>
        <v>0</v>
      </c>
      <c r="DS196" s="1533">
        <f t="shared" ca="1" si="267"/>
        <v>0</v>
      </c>
      <c r="DT196" s="1533">
        <f t="shared" ca="1" si="267"/>
        <v>0</v>
      </c>
      <c r="DU196" s="1533">
        <f t="shared" ca="1" si="267"/>
        <v>0</v>
      </c>
      <c r="DV196" s="1533">
        <f t="shared" ca="1" si="267"/>
        <v>0</v>
      </c>
      <c r="DW196" s="1533">
        <f t="shared" ca="1" si="267"/>
        <v>0</v>
      </c>
      <c r="DX196" s="1533">
        <f t="shared" ca="1" si="267"/>
        <v>0</v>
      </c>
      <c r="DY196" s="1533">
        <f t="shared" ca="1" si="267"/>
        <v>0</v>
      </c>
      <c r="DZ196" s="1533">
        <f t="shared" ca="1" si="267"/>
        <v>0</v>
      </c>
      <c r="EA196" s="1533">
        <f t="shared" ca="1" si="267"/>
        <v>0</v>
      </c>
      <c r="EB196" s="1533">
        <f t="shared" ca="1" si="267"/>
        <v>0</v>
      </c>
      <c r="EC196" s="1533">
        <f t="shared" ref="EC196:ES196" ca="1" si="268">SUM(EC194:EC195)</f>
        <v>0</v>
      </c>
      <c r="ED196" s="1533">
        <f t="shared" ca="1" si="268"/>
        <v>0</v>
      </c>
      <c r="EE196" s="1533">
        <f t="shared" ca="1" si="268"/>
        <v>0</v>
      </c>
      <c r="EF196" s="1533">
        <f t="shared" ca="1" si="268"/>
        <v>0</v>
      </c>
      <c r="EG196" s="1533">
        <f t="shared" ca="1" si="268"/>
        <v>0</v>
      </c>
      <c r="EH196" s="1533">
        <f t="shared" ca="1" si="268"/>
        <v>0</v>
      </c>
      <c r="EI196" s="1533">
        <f t="shared" ca="1" si="268"/>
        <v>0</v>
      </c>
      <c r="EJ196" s="1533">
        <f t="shared" ca="1" si="268"/>
        <v>0</v>
      </c>
      <c r="EK196" s="1533">
        <f t="shared" ca="1" si="268"/>
        <v>0</v>
      </c>
      <c r="EL196" s="1533">
        <f t="shared" ca="1" si="268"/>
        <v>0</v>
      </c>
      <c r="EM196" s="1533">
        <f t="shared" ca="1" si="268"/>
        <v>0</v>
      </c>
      <c r="EN196" s="1533">
        <f t="shared" ca="1" si="268"/>
        <v>0</v>
      </c>
      <c r="EO196" s="1533">
        <f t="shared" ca="1" si="268"/>
        <v>0</v>
      </c>
      <c r="EP196" s="1533">
        <f t="shared" ca="1" si="268"/>
        <v>0</v>
      </c>
      <c r="EQ196" s="1533">
        <f t="shared" ca="1" si="268"/>
        <v>0</v>
      </c>
      <c r="ER196" s="1533">
        <f t="shared" ca="1" si="268"/>
        <v>0</v>
      </c>
      <c r="ES196" s="1533">
        <f t="shared" ca="1" si="268"/>
        <v>0</v>
      </c>
    </row>
    <row r="197" spans="1:256" outlineLevel="1">
      <c r="A197" s="1522"/>
      <c r="C197" s="330"/>
      <c r="D197" s="183"/>
    </row>
    <row r="198" spans="1:256" outlineLevel="1">
      <c r="A198" s="1522"/>
      <c r="B198" s="325" t="s">
        <v>637</v>
      </c>
      <c r="D198" s="469"/>
      <c r="E198" s="376">
        <f ca="1">E194/12</f>
        <v>16.666666666666668</v>
      </c>
      <c r="F198" s="376">
        <f t="shared" ref="F198:BQ198" ca="1" si="269">F194/12</f>
        <v>17.333333333333332</v>
      </c>
      <c r="G198" s="376">
        <f t="shared" ca="1" si="269"/>
        <v>17.333333333333332</v>
      </c>
      <c r="H198" s="376">
        <f t="shared" ca="1" si="269"/>
        <v>17.333333333333332</v>
      </c>
      <c r="I198" s="376">
        <f t="shared" ca="1" si="269"/>
        <v>17.333333333333332</v>
      </c>
      <c r="J198" s="376">
        <f t="shared" ca="1" si="269"/>
        <v>17.333333333333332</v>
      </c>
      <c r="K198" s="376">
        <f t="shared" ca="1" si="269"/>
        <v>17.333333333333332</v>
      </c>
      <c r="L198" s="376">
        <f t="shared" ca="1" si="269"/>
        <v>17.333333333333332</v>
      </c>
      <c r="M198" s="376">
        <f t="shared" ca="1" si="269"/>
        <v>17.333333333333332</v>
      </c>
      <c r="N198" s="376">
        <f t="shared" ca="1" si="269"/>
        <v>17.333333333333332</v>
      </c>
      <c r="O198" s="376">
        <f t="shared" ca="1" si="269"/>
        <v>17.333333333333332</v>
      </c>
      <c r="P198" s="376">
        <f t="shared" ca="1" si="269"/>
        <v>17.333333333333332</v>
      </c>
      <c r="Q198" s="376">
        <f t="shared" ca="1" si="269"/>
        <v>17.333333333333332</v>
      </c>
      <c r="R198" s="376">
        <f t="shared" ca="1" si="269"/>
        <v>18.026666666666667</v>
      </c>
      <c r="S198" s="376">
        <f t="shared" ca="1" si="269"/>
        <v>18.026666666666667</v>
      </c>
      <c r="T198" s="376">
        <f t="shared" ca="1" si="269"/>
        <v>18.026666666666667</v>
      </c>
      <c r="U198" s="376">
        <f t="shared" ca="1" si="269"/>
        <v>18.026666666666667</v>
      </c>
      <c r="V198" s="376">
        <f t="shared" ca="1" si="269"/>
        <v>18.026666666666667</v>
      </c>
      <c r="W198" s="376">
        <f t="shared" ca="1" si="269"/>
        <v>18.026666666666667</v>
      </c>
      <c r="X198" s="376">
        <f t="shared" ca="1" si="269"/>
        <v>18.026666666666667</v>
      </c>
      <c r="Y198" s="376">
        <f t="shared" ca="1" si="269"/>
        <v>18.026666666666667</v>
      </c>
      <c r="Z198" s="376">
        <f t="shared" ca="1" si="269"/>
        <v>18.026666666666667</v>
      </c>
      <c r="AA198" s="376">
        <f t="shared" ca="1" si="269"/>
        <v>18.026666666666667</v>
      </c>
      <c r="AB198" s="376">
        <f t="shared" ca="1" si="269"/>
        <v>18.026666666666667</v>
      </c>
      <c r="AC198" s="376">
        <f t="shared" ca="1" si="269"/>
        <v>18.026666666666667</v>
      </c>
      <c r="AD198" s="376">
        <f t="shared" ca="1" si="269"/>
        <v>18.747733333333333</v>
      </c>
      <c r="AE198" s="376">
        <f t="shared" ca="1" si="269"/>
        <v>18.747733333333333</v>
      </c>
      <c r="AF198" s="376">
        <f t="shared" ca="1" si="269"/>
        <v>18.747733333333333</v>
      </c>
      <c r="AG198" s="376">
        <f t="shared" ca="1" si="269"/>
        <v>18.747733333333333</v>
      </c>
      <c r="AH198" s="376">
        <f t="shared" ca="1" si="269"/>
        <v>18.747733333333333</v>
      </c>
      <c r="AI198" s="376">
        <f t="shared" ca="1" si="269"/>
        <v>18.747733333333333</v>
      </c>
      <c r="AJ198" s="376">
        <f t="shared" ca="1" si="269"/>
        <v>18.747733333333333</v>
      </c>
      <c r="AK198" s="376">
        <f t="shared" ca="1" si="269"/>
        <v>18.747733333333333</v>
      </c>
      <c r="AL198" s="376">
        <f t="shared" ca="1" si="269"/>
        <v>18.747733333333333</v>
      </c>
      <c r="AM198" s="376">
        <f t="shared" ca="1" si="269"/>
        <v>18.747733333333333</v>
      </c>
      <c r="AN198" s="376">
        <f t="shared" ca="1" si="269"/>
        <v>18.747733333333333</v>
      </c>
      <c r="AO198" s="376">
        <f t="shared" ca="1" si="269"/>
        <v>18.747733333333333</v>
      </c>
      <c r="AP198" s="376">
        <f t="shared" ca="1" si="269"/>
        <v>19.497642666666668</v>
      </c>
      <c r="AQ198" s="376">
        <f t="shared" ca="1" si="269"/>
        <v>19.497642666666668</v>
      </c>
      <c r="AR198" s="376">
        <f t="shared" ca="1" si="269"/>
        <v>19.497642666666668</v>
      </c>
      <c r="AS198" s="376">
        <f t="shared" ca="1" si="269"/>
        <v>19.497642666666668</v>
      </c>
      <c r="AT198" s="376">
        <f t="shared" ca="1" si="269"/>
        <v>19.497642666666668</v>
      </c>
      <c r="AU198" s="376">
        <f t="shared" ca="1" si="269"/>
        <v>19.497642666666668</v>
      </c>
      <c r="AV198" s="376">
        <f t="shared" ca="1" si="269"/>
        <v>19.497642666666668</v>
      </c>
      <c r="AW198" s="376">
        <f t="shared" ca="1" si="269"/>
        <v>19.497642666666668</v>
      </c>
      <c r="AX198" s="376">
        <f t="shared" ca="1" si="269"/>
        <v>19.497642666666668</v>
      </c>
      <c r="AY198" s="376">
        <f t="shared" ca="1" si="269"/>
        <v>19.497642666666668</v>
      </c>
      <c r="AZ198" s="376">
        <f t="shared" ca="1" si="269"/>
        <v>19.497642666666668</v>
      </c>
      <c r="BA198" s="376">
        <f t="shared" ca="1" si="269"/>
        <v>0</v>
      </c>
      <c r="BB198" s="376">
        <f t="shared" ca="1" si="269"/>
        <v>0</v>
      </c>
      <c r="BC198" s="376">
        <f t="shared" ca="1" si="269"/>
        <v>0</v>
      </c>
      <c r="BD198" s="376">
        <f t="shared" ca="1" si="269"/>
        <v>0</v>
      </c>
      <c r="BE198" s="376">
        <f t="shared" ca="1" si="269"/>
        <v>0</v>
      </c>
      <c r="BF198" s="376">
        <f t="shared" ca="1" si="269"/>
        <v>0</v>
      </c>
      <c r="BG198" s="376">
        <f t="shared" ca="1" si="269"/>
        <v>0</v>
      </c>
      <c r="BH198" s="376">
        <f t="shared" ca="1" si="269"/>
        <v>0</v>
      </c>
      <c r="BI198" s="376">
        <f t="shared" ca="1" si="269"/>
        <v>0</v>
      </c>
      <c r="BJ198" s="376">
        <f t="shared" ca="1" si="269"/>
        <v>0</v>
      </c>
      <c r="BK198" s="376">
        <f t="shared" ca="1" si="269"/>
        <v>0</v>
      </c>
      <c r="BL198" s="376">
        <f t="shared" ca="1" si="269"/>
        <v>0</v>
      </c>
      <c r="BM198" s="376">
        <f t="shared" ca="1" si="269"/>
        <v>0</v>
      </c>
      <c r="BN198" s="376">
        <f t="shared" ca="1" si="269"/>
        <v>0</v>
      </c>
      <c r="BO198" s="376">
        <f t="shared" ca="1" si="269"/>
        <v>0</v>
      </c>
      <c r="BP198" s="376">
        <f t="shared" ca="1" si="269"/>
        <v>0</v>
      </c>
      <c r="BQ198" s="376">
        <f t="shared" ca="1" si="269"/>
        <v>0</v>
      </c>
      <c r="BR198" s="376">
        <f t="shared" ref="BR198:EC198" ca="1" si="270">BR194/12</f>
        <v>0</v>
      </c>
      <c r="BS198" s="376">
        <f t="shared" ca="1" si="270"/>
        <v>0</v>
      </c>
      <c r="BT198" s="376">
        <f t="shared" ca="1" si="270"/>
        <v>0</v>
      </c>
      <c r="BU198" s="376">
        <f t="shared" ca="1" si="270"/>
        <v>0</v>
      </c>
      <c r="BV198" s="376">
        <f t="shared" ca="1" si="270"/>
        <v>0</v>
      </c>
      <c r="BW198" s="376">
        <f t="shared" ca="1" si="270"/>
        <v>0</v>
      </c>
      <c r="BX198" s="376">
        <f t="shared" ca="1" si="270"/>
        <v>0</v>
      </c>
      <c r="BY198" s="376">
        <f t="shared" ca="1" si="270"/>
        <v>0</v>
      </c>
      <c r="BZ198" s="376">
        <f t="shared" ca="1" si="270"/>
        <v>0</v>
      </c>
      <c r="CA198" s="376">
        <f t="shared" ca="1" si="270"/>
        <v>0</v>
      </c>
      <c r="CB198" s="376">
        <f t="shared" ca="1" si="270"/>
        <v>0</v>
      </c>
      <c r="CC198" s="376">
        <f t="shared" ca="1" si="270"/>
        <v>0</v>
      </c>
      <c r="CD198" s="376">
        <f t="shared" ca="1" si="270"/>
        <v>0</v>
      </c>
      <c r="CE198" s="376">
        <f t="shared" ca="1" si="270"/>
        <v>0</v>
      </c>
      <c r="CF198" s="376">
        <f t="shared" ca="1" si="270"/>
        <v>0</v>
      </c>
      <c r="CG198" s="376">
        <f t="shared" ca="1" si="270"/>
        <v>0</v>
      </c>
      <c r="CH198" s="376">
        <f t="shared" ca="1" si="270"/>
        <v>0</v>
      </c>
      <c r="CI198" s="376">
        <f t="shared" ca="1" si="270"/>
        <v>0</v>
      </c>
      <c r="CJ198" s="376">
        <f t="shared" ca="1" si="270"/>
        <v>0</v>
      </c>
      <c r="CK198" s="376">
        <f t="shared" ca="1" si="270"/>
        <v>0</v>
      </c>
      <c r="CL198" s="376">
        <f t="shared" ca="1" si="270"/>
        <v>0</v>
      </c>
      <c r="CM198" s="376">
        <f t="shared" ca="1" si="270"/>
        <v>0</v>
      </c>
      <c r="CN198" s="376">
        <f t="shared" ca="1" si="270"/>
        <v>0</v>
      </c>
      <c r="CO198" s="376">
        <f t="shared" ca="1" si="270"/>
        <v>0</v>
      </c>
      <c r="CP198" s="376">
        <f t="shared" ca="1" si="270"/>
        <v>0</v>
      </c>
      <c r="CQ198" s="376">
        <f t="shared" ca="1" si="270"/>
        <v>0</v>
      </c>
      <c r="CR198" s="376">
        <f t="shared" ca="1" si="270"/>
        <v>0</v>
      </c>
      <c r="CS198" s="376">
        <f t="shared" ca="1" si="270"/>
        <v>0</v>
      </c>
      <c r="CT198" s="376">
        <f t="shared" ca="1" si="270"/>
        <v>0</v>
      </c>
      <c r="CU198" s="376">
        <f t="shared" ca="1" si="270"/>
        <v>0</v>
      </c>
      <c r="CV198" s="376">
        <f t="shared" ca="1" si="270"/>
        <v>0</v>
      </c>
      <c r="CW198" s="376">
        <f t="shared" ca="1" si="270"/>
        <v>0</v>
      </c>
      <c r="CX198" s="376">
        <f t="shared" ca="1" si="270"/>
        <v>0</v>
      </c>
      <c r="CY198" s="376">
        <f t="shared" ca="1" si="270"/>
        <v>0</v>
      </c>
      <c r="CZ198" s="376">
        <f t="shared" ca="1" si="270"/>
        <v>0</v>
      </c>
      <c r="DA198" s="376">
        <f t="shared" ca="1" si="270"/>
        <v>0</v>
      </c>
      <c r="DB198" s="376">
        <f t="shared" ca="1" si="270"/>
        <v>0</v>
      </c>
      <c r="DC198" s="376">
        <f t="shared" ca="1" si="270"/>
        <v>0</v>
      </c>
      <c r="DD198" s="376">
        <f t="shared" ca="1" si="270"/>
        <v>0</v>
      </c>
      <c r="DE198" s="376">
        <f t="shared" ca="1" si="270"/>
        <v>0</v>
      </c>
      <c r="DF198" s="376">
        <f t="shared" ca="1" si="270"/>
        <v>0</v>
      </c>
      <c r="DG198" s="376">
        <f t="shared" ca="1" si="270"/>
        <v>0</v>
      </c>
      <c r="DH198" s="376">
        <f t="shared" ca="1" si="270"/>
        <v>0</v>
      </c>
      <c r="DI198" s="376">
        <f t="shared" ca="1" si="270"/>
        <v>0</v>
      </c>
      <c r="DJ198" s="376">
        <f t="shared" ca="1" si="270"/>
        <v>0</v>
      </c>
      <c r="DK198" s="376">
        <f t="shared" ca="1" si="270"/>
        <v>0</v>
      </c>
      <c r="DL198" s="376">
        <f t="shared" ca="1" si="270"/>
        <v>0</v>
      </c>
      <c r="DM198" s="376">
        <f t="shared" ca="1" si="270"/>
        <v>0</v>
      </c>
      <c r="DN198" s="376">
        <f t="shared" ca="1" si="270"/>
        <v>0</v>
      </c>
      <c r="DO198" s="376">
        <f t="shared" ca="1" si="270"/>
        <v>0</v>
      </c>
      <c r="DP198" s="376">
        <f t="shared" ca="1" si="270"/>
        <v>0</v>
      </c>
      <c r="DQ198" s="376">
        <f t="shared" ca="1" si="270"/>
        <v>0</v>
      </c>
      <c r="DR198" s="376">
        <f t="shared" ca="1" si="270"/>
        <v>0</v>
      </c>
      <c r="DS198" s="376">
        <f t="shared" ca="1" si="270"/>
        <v>0</v>
      </c>
      <c r="DT198" s="376">
        <f t="shared" ca="1" si="270"/>
        <v>0</v>
      </c>
      <c r="DU198" s="376">
        <f t="shared" ca="1" si="270"/>
        <v>0</v>
      </c>
      <c r="DV198" s="376">
        <f t="shared" ca="1" si="270"/>
        <v>0</v>
      </c>
      <c r="DW198" s="376">
        <f t="shared" ca="1" si="270"/>
        <v>0</v>
      </c>
      <c r="DX198" s="376">
        <f t="shared" ca="1" si="270"/>
        <v>0</v>
      </c>
      <c r="DY198" s="376">
        <f t="shared" ca="1" si="270"/>
        <v>0</v>
      </c>
      <c r="DZ198" s="376">
        <f t="shared" ca="1" si="270"/>
        <v>0</v>
      </c>
      <c r="EA198" s="376">
        <f t="shared" ca="1" si="270"/>
        <v>0</v>
      </c>
      <c r="EB198" s="376">
        <f t="shared" ca="1" si="270"/>
        <v>0</v>
      </c>
      <c r="EC198" s="376">
        <f t="shared" ca="1" si="270"/>
        <v>0</v>
      </c>
      <c r="ED198" s="376">
        <f t="shared" ref="ED198:ES198" ca="1" si="271">ED194/12</f>
        <v>0</v>
      </c>
      <c r="EE198" s="376">
        <f t="shared" ca="1" si="271"/>
        <v>0</v>
      </c>
      <c r="EF198" s="376">
        <f t="shared" ca="1" si="271"/>
        <v>0</v>
      </c>
      <c r="EG198" s="376">
        <f t="shared" ca="1" si="271"/>
        <v>0</v>
      </c>
      <c r="EH198" s="376">
        <f t="shared" ca="1" si="271"/>
        <v>0</v>
      </c>
      <c r="EI198" s="376">
        <f t="shared" ca="1" si="271"/>
        <v>0</v>
      </c>
      <c r="EJ198" s="376">
        <f t="shared" ca="1" si="271"/>
        <v>0</v>
      </c>
      <c r="EK198" s="376">
        <f t="shared" ca="1" si="271"/>
        <v>0</v>
      </c>
      <c r="EL198" s="376">
        <f t="shared" ca="1" si="271"/>
        <v>0</v>
      </c>
      <c r="EM198" s="376">
        <f t="shared" ca="1" si="271"/>
        <v>0</v>
      </c>
      <c r="EN198" s="376">
        <f t="shared" ca="1" si="271"/>
        <v>0</v>
      </c>
      <c r="EO198" s="376">
        <f t="shared" ca="1" si="271"/>
        <v>0</v>
      </c>
      <c r="EP198" s="376">
        <f t="shared" ca="1" si="271"/>
        <v>0</v>
      </c>
      <c r="EQ198" s="376">
        <f t="shared" ca="1" si="271"/>
        <v>0</v>
      </c>
      <c r="ER198" s="376">
        <f t="shared" ca="1" si="271"/>
        <v>0</v>
      </c>
      <c r="ES198" s="376">
        <f t="shared" ca="1" si="271"/>
        <v>0</v>
      </c>
    </row>
    <row r="199" spans="1:256" outlineLevel="1">
      <c r="A199" s="1522"/>
      <c r="B199" s="325" t="s">
        <v>638</v>
      </c>
      <c r="D199" s="469"/>
      <c r="E199" s="376">
        <f t="shared" ref="E199:BP199" ca="1" si="272">E195/12</f>
        <v>0.83333333333333337</v>
      </c>
      <c r="F199" s="376">
        <f t="shared" ca="1" si="272"/>
        <v>0.8666666666666667</v>
      </c>
      <c r="G199" s="376">
        <f t="shared" ca="1" si="272"/>
        <v>0.8666666666666667</v>
      </c>
      <c r="H199" s="376">
        <f t="shared" ca="1" si="272"/>
        <v>0.8666666666666667</v>
      </c>
      <c r="I199" s="376">
        <f t="shared" ca="1" si="272"/>
        <v>0.8666666666666667</v>
      </c>
      <c r="J199" s="376">
        <f t="shared" ca="1" si="272"/>
        <v>0.8666666666666667</v>
      </c>
      <c r="K199" s="376">
        <f t="shared" ca="1" si="272"/>
        <v>0.8666666666666667</v>
      </c>
      <c r="L199" s="376">
        <f t="shared" ca="1" si="272"/>
        <v>0.8666666666666667</v>
      </c>
      <c r="M199" s="376">
        <f t="shared" ca="1" si="272"/>
        <v>0.8666666666666667</v>
      </c>
      <c r="N199" s="376">
        <f t="shared" ca="1" si="272"/>
        <v>0.8666666666666667</v>
      </c>
      <c r="O199" s="376">
        <f t="shared" ca="1" si="272"/>
        <v>0.8666666666666667</v>
      </c>
      <c r="P199" s="376">
        <f t="shared" ca="1" si="272"/>
        <v>0.8666666666666667</v>
      </c>
      <c r="Q199" s="376">
        <f t="shared" ca="1" si="272"/>
        <v>0.8666666666666667</v>
      </c>
      <c r="R199" s="376">
        <f t="shared" ca="1" si="272"/>
        <v>0.90133333333333343</v>
      </c>
      <c r="S199" s="376">
        <f t="shared" ca="1" si="272"/>
        <v>0.90133333333333343</v>
      </c>
      <c r="T199" s="376">
        <f t="shared" ca="1" si="272"/>
        <v>0.90133333333333343</v>
      </c>
      <c r="U199" s="376">
        <f t="shared" ca="1" si="272"/>
        <v>0.90133333333333343</v>
      </c>
      <c r="V199" s="376">
        <f t="shared" ca="1" si="272"/>
        <v>0.90133333333333343</v>
      </c>
      <c r="W199" s="376">
        <f t="shared" ca="1" si="272"/>
        <v>0.90133333333333343</v>
      </c>
      <c r="X199" s="376">
        <f t="shared" ca="1" si="272"/>
        <v>0.90133333333333343</v>
      </c>
      <c r="Y199" s="376">
        <f t="shared" ca="1" si="272"/>
        <v>0.90133333333333343</v>
      </c>
      <c r="Z199" s="376">
        <f t="shared" ca="1" si="272"/>
        <v>0.90133333333333343</v>
      </c>
      <c r="AA199" s="376">
        <f t="shared" ca="1" si="272"/>
        <v>0.90133333333333343</v>
      </c>
      <c r="AB199" s="376">
        <f t="shared" ca="1" si="272"/>
        <v>0.90133333333333343</v>
      </c>
      <c r="AC199" s="376">
        <f t="shared" ca="1" si="272"/>
        <v>0.90133333333333343</v>
      </c>
      <c r="AD199" s="376">
        <f t="shared" ca="1" si="272"/>
        <v>0.93738666666666681</v>
      </c>
      <c r="AE199" s="376">
        <f t="shared" ca="1" si="272"/>
        <v>0.93738666666666681</v>
      </c>
      <c r="AF199" s="376">
        <f t="shared" ca="1" si="272"/>
        <v>0.93738666666666681</v>
      </c>
      <c r="AG199" s="376">
        <f t="shared" ca="1" si="272"/>
        <v>0.93738666666666681</v>
      </c>
      <c r="AH199" s="376">
        <f t="shared" ca="1" si="272"/>
        <v>0.93738666666666681</v>
      </c>
      <c r="AI199" s="376">
        <f t="shared" ca="1" si="272"/>
        <v>0.93738666666666681</v>
      </c>
      <c r="AJ199" s="376">
        <f t="shared" ca="1" si="272"/>
        <v>0.93738666666666681</v>
      </c>
      <c r="AK199" s="376">
        <f t="shared" ca="1" si="272"/>
        <v>0.93738666666666681</v>
      </c>
      <c r="AL199" s="376">
        <f t="shared" ca="1" si="272"/>
        <v>0.93738666666666681</v>
      </c>
      <c r="AM199" s="376">
        <f t="shared" ca="1" si="272"/>
        <v>0.93738666666666681</v>
      </c>
      <c r="AN199" s="376">
        <f t="shared" ca="1" si="272"/>
        <v>0.93738666666666681</v>
      </c>
      <c r="AO199" s="376">
        <f t="shared" ca="1" si="272"/>
        <v>0.93738666666666681</v>
      </c>
      <c r="AP199" s="376">
        <f t="shared" ca="1" si="272"/>
        <v>0.97488213333333362</v>
      </c>
      <c r="AQ199" s="376">
        <f t="shared" ca="1" si="272"/>
        <v>0.97488213333333362</v>
      </c>
      <c r="AR199" s="376">
        <f t="shared" ca="1" si="272"/>
        <v>0.97488213333333362</v>
      </c>
      <c r="AS199" s="376">
        <f t="shared" ca="1" si="272"/>
        <v>0.97488213333333362</v>
      </c>
      <c r="AT199" s="376">
        <f t="shared" ca="1" si="272"/>
        <v>0.97488213333333362</v>
      </c>
      <c r="AU199" s="376">
        <f t="shared" ca="1" si="272"/>
        <v>0.97488213333333362</v>
      </c>
      <c r="AV199" s="376">
        <f t="shared" ca="1" si="272"/>
        <v>0.97488213333333362</v>
      </c>
      <c r="AW199" s="376">
        <f t="shared" ca="1" si="272"/>
        <v>0.97488213333333362</v>
      </c>
      <c r="AX199" s="376">
        <f t="shared" ca="1" si="272"/>
        <v>0.97488213333333362</v>
      </c>
      <c r="AY199" s="376">
        <f t="shared" ca="1" si="272"/>
        <v>0.97488213333333362</v>
      </c>
      <c r="AZ199" s="376">
        <f t="shared" ca="1" si="272"/>
        <v>0.97488213333333362</v>
      </c>
      <c r="BA199" s="376">
        <f t="shared" ca="1" si="272"/>
        <v>0</v>
      </c>
      <c r="BB199" s="376">
        <f t="shared" ca="1" si="272"/>
        <v>0</v>
      </c>
      <c r="BC199" s="376">
        <f t="shared" ca="1" si="272"/>
        <v>0</v>
      </c>
      <c r="BD199" s="376">
        <f t="shared" ca="1" si="272"/>
        <v>0</v>
      </c>
      <c r="BE199" s="376">
        <f t="shared" ca="1" si="272"/>
        <v>0</v>
      </c>
      <c r="BF199" s="376">
        <f t="shared" ca="1" si="272"/>
        <v>0</v>
      </c>
      <c r="BG199" s="376">
        <f t="shared" ca="1" si="272"/>
        <v>0</v>
      </c>
      <c r="BH199" s="376">
        <f t="shared" ca="1" si="272"/>
        <v>0</v>
      </c>
      <c r="BI199" s="376">
        <f t="shared" ca="1" si="272"/>
        <v>0</v>
      </c>
      <c r="BJ199" s="376">
        <f t="shared" ca="1" si="272"/>
        <v>0</v>
      </c>
      <c r="BK199" s="376">
        <f t="shared" ca="1" si="272"/>
        <v>0</v>
      </c>
      <c r="BL199" s="376">
        <f t="shared" ca="1" si="272"/>
        <v>0</v>
      </c>
      <c r="BM199" s="376">
        <f t="shared" ca="1" si="272"/>
        <v>0</v>
      </c>
      <c r="BN199" s="376">
        <f t="shared" ca="1" si="272"/>
        <v>0</v>
      </c>
      <c r="BO199" s="376">
        <f t="shared" ca="1" si="272"/>
        <v>0</v>
      </c>
      <c r="BP199" s="376">
        <f t="shared" ca="1" si="272"/>
        <v>0</v>
      </c>
      <c r="BQ199" s="376">
        <f t="shared" ref="BQ199:EB199" ca="1" si="273">BQ195/12</f>
        <v>0</v>
      </c>
      <c r="BR199" s="376">
        <f t="shared" ca="1" si="273"/>
        <v>0</v>
      </c>
      <c r="BS199" s="376">
        <f t="shared" ca="1" si="273"/>
        <v>0</v>
      </c>
      <c r="BT199" s="376">
        <f t="shared" ca="1" si="273"/>
        <v>0</v>
      </c>
      <c r="BU199" s="376">
        <f t="shared" ca="1" si="273"/>
        <v>0</v>
      </c>
      <c r="BV199" s="376">
        <f t="shared" ca="1" si="273"/>
        <v>0</v>
      </c>
      <c r="BW199" s="376">
        <f t="shared" ca="1" si="273"/>
        <v>0</v>
      </c>
      <c r="BX199" s="376">
        <f t="shared" ca="1" si="273"/>
        <v>0</v>
      </c>
      <c r="BY199" s="376">
        <f t="shared" ca="1" si="273"/>
        <v>0</v>
      </c>
      <c r="BZ199" s="376">
        <f t="shared" ca="1" si="273"/>
        <v>0</v>
      </c>
      <c r="CA199" s="376">
        <f t="shared" ca="1" si="273"/>
        <v>0</v>
      </c>
      <c r="CB199" s="376">
        <f t="shared" ca="1" si="273"/>
        <v>0</v>
      </c>
      <c r="CC199" s="376">
        <f t="shared" ca="1" si="273"/>
        <v>0</v>
      </c>
      <c r="CD199" s="376">
        <f t="shared" ca="1" si="273"/>
        <v>0</v>
      </c>
      <c r="CE199" s="376">
        <f t="shared" ca="1" si="273"/>
        <v>0</v>
      </c>
      <c r="CF199" s="376">
        <f t="shared" ca="1" si="273"/>
        <v>0</v>
      </c>
      <c r="CG199" s="376">
        <f t="shared" ca="1" si="273"/>
        <v>0</v>
      </c>
      <c r="CH199" s="376">
        <f t="shared" ca="1" si="273"/>
        <v>0</v>
      </c>
      <c r="CI199" s="376">
        <f t="shared" ca="1" si="273"/>
        <v>0</v>
      </c>
      <c r="CJ199" s="376">
        <f t="shared" ca="1" si="273"/>
        <v>0</v>
      </c>
      <c r="CK199" s="376">
        <f t="shared" ca="1" si="273"/>
        <v>0</v>
      </c>
      <c r="CL199" s="376">
        <f t="shared" ca="1" si="273"/>
        <v>0</v>
      </c>
      <c r="CM199" s="376">
        <f t="shared" ca="1" si="273"/>
        <v>0</v>
      </c>
      <c r="CN199" s="376">
        <f t="shared" ca="1" si="273"/>
        <v>0</v>
      </c>
      <c r="CO199" s="376">
        <f t="shared" ca="1" si="273"/>
        <v>0</v>
      </c>
      <c r="CP199" s="376">
        <f t="shared" ca="1" si="273"/>
        <v>0</v>
      </c>
      <c r="CQ199" s="376">
        <f t="shared" ca="1" si="273"/>
        <v>0</v>
      </c>
      <c r="CR199" s="376">
        <f t="shared" ca="1" si="273"/>
        <v>0</v>
      </c>
      <c r="CS199" s="376">
        <f t="shared" ca="1" si="273"/>
        <v>0</v>
      </c>
      <c r="CT199" s="376">
        <f t="shared" ca="1" si="273"/>
        <v>0</v>
      </c>
      <c r="CU199" s="376">
        <f t="shared" ca="1" si="273"/>
        <v>0</v>
      </c>
      <c r="CV199" s="376">
        <f t="shared" ca="1" si="273"/>
        <v>0</v>
      </c>
      <c r="CW199" s="376">
        <f t="shared" ca="1" si="273"/>
        <v>0</v>
      </c>
      <c r="CX199" s="376">
        <f t="shared" ca="1" si="273"/>
        <v>0</v>
      </c>
      <c r="CY199" s="376">
        <f t="shared" ca="1" si="273"/>
        <v>0</v>
      </c>
      <c r="CZ199" s="376">
        <f t="shared" ca="1" si="273"/>
        <v>0</v>
      </c>
      <c r="DA199" s="376">
        <f t="shared" ca="1" si="273"/>
        <v>0</v>
      </c>
      <c r="DB199" s="376">
        <f t="shared" ca="1" si="273"/>
        <v>0</v>
      </c>
      <c r="DC199" s="376">
        <f t="shared" ca="1" si="273"/>
        <v>0</v>
      </c>
      <c r="DD199" s="376">
        <f t="shared" ca="1" si="273"/>
        <v>0</v>
      </c>
      <c r="DE199" s="376">
        <f t="shared" ca="1" si="273"/>
        <v>0</v>
      </c>
      <c r="DF199" s="376">
        <f t="shared" ca="1" si="273"/>
        <v>0</v>
      </c>
      <c r="DG199" s="376">
        <f t="shared" ca="1" si="273"/>
        <v>0</v>
      </c>
      <c r="DH199" s="376">
        <f t="shared" ca="1" si="273"/>
        <v>0</v>
      </c>
      <c r="DI199" s="376">
        <f t="shared" ca="1" si="273"/>
        <v>0</v>
      </c>
      <c r="DJ199" s="376">
        <f t="shared" ca="1" si="273"/>
        <v>0</v>
      </c>
      <c r="DK199" s="376">
        <f t="shared" ca="1" si="273"/>
        <v>0</v>
      </c>
      <c r="DL199" s="376">
        <f t="shared" ca="1" si="273"/>
        <v>0</v>
      </c>
      <c r="DM199" s="376">
        <f t="shared" ca="1" si="273"/>
        <v>0</v>
      </c>
      <c r="DN199" s="376">
        <f t="shared" ca="1" si="273"/>
        <v>0</v>
      </c>
      <c r="DO199" s="376">
        <f t="shared" ca="1" si="273"/>
        <v>0</v>
      </c>
      <c r="DP199" s="376">
        <f t="shared" ca="1" si="273"/>
        <v>0</v>
      </c>
      <c r="DQ199" s="376">
        <f t="shared" ca="1" si="273"/>
        <v>0</v>
      </c>
      <c r="DR199" s="376">
        <f t="shared" ca="1" si="273"/>
        <v>0</v>
      </c>
      <c r="DS199" s="376">
        <f t="shared" ca="1" si="273"/>
        <v>0</v>
      </c>
      <c r="DT199" s="376">
        <f t="shared" ca="1" si="273"/>
        <v>0</v>
      </c>
      <c r="DU199" s="376">
        <f t="shared" ca="1" si="273"/>
        <v>0</v>
      </c>
      <c r="DV199" s="376">
        <f t="shared" ca="1" si="273"/>
        <v>0</v>
      </c>
      <c r="DW199" s="376">
        <f t="shared" ca="1" si="273"/>
        <v>0</v>
      </c>
      <c r="DX199" s="376">
        <f t="shared" ca="1" si="273"/>
        <v>0</v>
      </c>
      <c r="DY199" s="376">
        <f t="shared" ca="1" si="273"/>
        <v>0</v>
      </c>
      <c r="DZ199" s="376">
        <f t="shared" ca="1" si="273"/>
        <v>0</v>
      </c>
      <c r="EA199" s="376">
        <f t="shared" ca="1" si="273"/>
        <v>0</v>
      </c>
      <c r="EB199" s="376">
        <f t="shared" ca="1" si="273"/>
        <v>0</v>
      </c>
      <c r="EC199" s="376">
        <f t="shared" ref="EC199:ES199" ca="1" si="274">EC195/12</f>
        <v>0</v>
      </c>
      <c r="ED199" s="376">
        <f t="shared" ca="1" si="274"/>
        <v>0</v>
      </c>
      <c r="EE199" s="376">
        <f t="shared" ca="1" si="274"/>
        <v>0</v>
      </c>
      <c r="EF199" s="376">
        <f t="shared" ca="1" si="274"/>
        <v>0</v>
      </c>
      <c r="EG199" s="376">
        <f t="shared" ca="1" si="274"/>
        <v>0</v>
      </c>
      <c r="EH199" s="376">
        <f t="shared" ca="1" si="274"/>
        <v>0</v>
      </c>
      <c r="EI199" s="376">
        <f t="shared" ca="1" si="274"/>
        <v>0</v>
      </c>
      <c r="EJ199" s="376">
        <f t="shared" ca="1" si="274"/>
        <v>0</v>
      </c>
      <c r="EK199" s="376">
        <f t="shared" ca="1" si="274"/>
        <v>0</v>
      </c>
      <c r="EL199" s="376">
        <f t="shared" ca="1" si="274"/>
        <v>0</v>
      </c>
      <c r="EM199" s="376">
        <f t="shared" ca="1" si="274"/>
        <v>0</v>
      </c>
      <c r="EN199" s="376">
        <f t="shared" ca="1" si="274"/>
        <v>0</v>
      </c>
      <c r="EO199" s="376">
        <f t="shared" ca="1" si="274"/>
        <v>0</v>
      </c>
      <c r="EP199" s="376">
        <f t="shared" ca="1" si="274"/>
        <v>0</v>
      </c>
      <c r="EQ199" s="376">
        <f t="shared" ca="1" si="274"/>
        <v>0</v>
      </c>
      <c r="ER199" s="376">
        <f t="shared" ca="1" si="274"/>
        <v>0</v>
      </c>
      <c r="ES199" s="376">
        <f t="shared" ca="1" si="274"/>
        <v>0</v>
      </c>
    </row>
    <row r="200" spans="1:256" outlineLevel="1">
      <c r="A200" s="1522"/>
      <c r="B200" s="1530" t="s">
        <v>639</v>
      </c>
      <c r="C200" s="1531"/>
      <c r="D200" s="1532"/>
      <c r="E200" s="1533">
        <f t="shared" ref="E200:BP200" ca="1" si="275">SUM(E198:E199)</f>
        <v>17.5</v>
      </c>
      <c r="F200" s="1533">
        <f t="shared" ca="1" si="275"/>
        <v>18.2</v>
      </c>
      <c r="G200" s="1533">
        <f t="shared" ca="1" si="275"/>
        <v>18.2</v>
      </c>
      <c r="H200" s="1533">
        <f t="shared" ca="1" si="275"/>
        <v>18.2</v>
      </c>
      <c r="I200" s="1533">
        <f t="shared" ca="1" si="275"/>
        <v>18.2</v>
      </c>
      <c r="J200" s="1533">
        <f t="shared" ca="1" si="275"/>
        <v>18.2</v>
      </c>
      <c r="K200" s="1533">
        <f t="shared" ca="1" si="275"/>
        <v>18.2</v>
      </c>
      <c r="L200" s="1533">
        <f t="shared" ca="1" si="275"/>
        <v>18.2</v>
      </c>
      <c r="M200" s="1533">
        <f t="shared" ca="1" si="275"/>
        <v>18.2</v>
      </c>
      <c r="N200" s="1533">
        <f t="shared" ca="1" si="275"/>
        <v>18.2</v>
      </c>
      <c r="O200" s="1533">
        <f t="shared" ca="1" si="275"/>
        <v>18.2</v>
      </c>
      <c r="P200" s="1533">
        <f t="shared" ca="1" si="275"/>
        <v>18.2</v>
      </c>
      <c r="Q200" s="1533">
        <f t="shared" ca="1" si="275"/>
        <v>18.2</v>
      </c>
      <c r="R200" s="1533">
        <f t="shared" ca="1" si="275"/>
        <v>18.928000000000001</v>
      </c>
      <c r="S200" s="1533">
        <f t="shared" ca="1" si="275"/>
        <v>18.928000000000001</v>
      </c>
      <c r="T200" s="1533">
        <f t="shared" ca="1" si="275"/>
        <v>18.928000000000001</v>
      </c>
      <c r="U200" s="1533">
        <f t="shared" ca="1" si="275"/>
        <v>18.928000000000001</v>
      </c>
      <c r="V200" s="1533">
        <f t="shared" ca="1" si="275"/>
        <v>18.928000000000001</v>
      </c>
      <c r="W200" s="1533">
        <f t="shared" ca="1" si="275"/>
        <v>18.928000000000001</v>
      </c>
      <c r="X200" s="1533">
        <f t="shared" ca="1" si="275"/>
        <v>18.928000000000001</v>
      </c>
      <c r="Y200" s="1533">
        <f t="shared" ca="1" si="275"/>
        <v>18.928000000000001</v>
      </c>
      <c r="Z200" s="1533">
        <f t="shared" ca="1" si="275"/>
        <v>18.928000000000001</v>
      </c>
      <c r="AA200" s="1533">
        <f t="shared" ca="1" si="275"/>
        <v>18.928000000000001</v>
      </c>
      <c r="AB200" s="1533">
        <f t="shared" ca="1" si="275"/>
        <v>18.928000000000001</v>
      </c>
      <c r="AC200" s="1533">
        <f t="shared" ca="1" si="275"/>
        <v>18.928000000000001</v>
      </c>
      <c r="AD200" s="1533">
        <f t="shared" ca="1" si="275"/>
        <v>19.685119999999998</v>
      </c>
      <c r="AE200" s="1533">
        <f t="shared" ca="1" si="275"/>
        <v>19.685119999999998</v>
      </c>
      <c r="AF200" s="1533">
        <f t="shared" ca="1" si="275"/>
        <v>19.685119999999998</v>
      </c>
      <c r="AG200" s="1533">
        <f t="shared" ca="1" si="275"/>
        <v>19.685119999999998</v>
      </c>
      <c r="AH200" s="1533">
        <f t="shared" ca="1" si="275"/>
        <v>19.685119999999998</v>
      </c>
      <c r="AI200" s="1533">
        <f t="shared" ca="1" si="275"/>
        <v>19.685119999999998</v>
      </c>
      <c r="AJ200" s="1533">
        <f t="shared" ca="1" si="275"/>
        <v>19.685119999999998</v>
      </c>
      <c r="AK200" s="1533">
        <f t="shared" ca="1" si="275"/>
        <v>19.685119999999998</v>
      </c>
      <c r="AL200" s="1533">
        <f t="shared" ca="1" si="275"/>
        <v>19.685119999999998</v>
      </c>
      <c r="AM200" s="1533">
        <f t="shared" ca="1" si="275"/>
        <v>19.685119999999998</v>
      </c>
      <c r="AN200" s="1533">
        <f t="shared" ca="1" si="275"/>
        <v>19.685119999999998</v>
      </c>
      <c r="AO200" s="1533">
        <f t="shared" ca="1" si="275"/>
        <v>19.685119999999998</v>
      </c>
      <c r="AP200" s="1533">
        <f t="shared" ca="1" si="275"/>
        <v>20.472524800000002</v>
      </c>
      <c r="AQ200" s="1533">
        <f t="shared" ca="1" si="275"/>
        <v>20.472524800000002</v>
      </c>
      <c r="AR200" s="1533">
        <f t="shared" ca="1" si="275"/>
        <v>20.472524800000002</v>
      </c>
      <c r="AS200" s="1533">
        <f t="shared" ca="1" si="275"/>
        <v>20.472524800000002</v>
      </c>
      <c r="AT200" s="1533">
        <f t="shared" ca="1" si="275"/>
        <v>20.472524800000002</v>
      </c>
      <c r="AU200" s="1533">
        <f t="shared" ca="1" si="275"/>
        <v>20.472524800000002</v>
      </c>
      <c r="AV200" s="1533">
        <f t="shared" ca="1" si="275"/>
        <v>20.472524800000002</v>
      </c>
      <c r="AW200" s="1533">
        <f t="shared" ca="1" si="275"/>
        <v>20.472524800000002</v>
      </c>
      <c r="AX200" s="1533">
        <f t="shared" ca="1" si="275"/>
        <v>20.472524800000002</v>
      </c>
      <c r="AY200" s="1533">
        <f t="shared" ca="1" si="275"/>
        <v>20.472524800000002</v>
      </c>
      <c r="AZ200" s="1533">
        <f t="shared" ca="1" si="275"/>
        <v>20.472524800000002</v>
      </c>
      <c r="BA200" s="1533">
        <f t="shared" ca="1" si="275"/>
        <v>0</v>
      </c>
      <c r="BB200" s="1533">
        <f t="shared" ca="1" si="275"/>
        <v>0</v>
      </c>
      <c r="BC200" s="1533">
        <f t="shared" ca="1" si="275"/>
        <v>0</v>
      </c>
      <c r="BD200" s="1533">
        <f t="shared" ca="1" si="275"/>
        <v>0</v>
      </c>
      <c r="BE200" s="1533">
        <f t="shared" ca="1" si="275"/>
        <v>0</v>
      </c>
      <c r="BF200" s="1533">
        <f t="shared" ca="1" si="275"/>
        <v>0</v>
      </c>
      <c r="BG200" s="1533">
        <f t="shared" ca="1" si="275"/>
        <v>0</v>
      </c>
      <c r="BH200" s="1533">
        <f t="shared" ca="1" si="275"/>
        <v>0</v>
      </c>
      <c r="BI200" s="1533">
        <f t="shared" ca="1" si="275"/>
        <v>0</v>
      </c>
      <c r="BJ200" s="1533">
        <f t="shared" ca="1" si="275"/>
        <v>0</v>
      </c>
      <c r="BK200" s="1533">
        <f t="shared" ca="1" si="275"/>
        <v>0</v>
      </c>
      <c r="BL200" s="1533">
        <f t="shared" ca="1" si="275"/>
        <v>0</v>
      </c>
      <c r="BM200" s="1533">
        <f t="shared" ca="1" si="275"/>
        <v>0</v>
      </c>
      <c r="BN200" s="1533">
        <f t="shared" ca="1" si="275"/>
        <v>0</v>
      </c>
      <c r="BO200" s="1533">
        <f t="shared" ca="1" si="275"/>
        <v>0</v>
      </c>
      <c r="BP200" s="1533">
        <f t="shared" ca="1" si="275"/>
        <v>0</v>
      </c>
      <c r="BQ200" s="1533">
        <f t="shared" ref="BQ200:EB200" ca="1" si="276">SUM(BQ198:BQ199)</f>
        <v>0</v>
      </c>
      <c r="BR200" s="1533">
        <f t="shared" ca="1" si="276"/>
        <v>0</v>
      </c>
      <c r="BS200" s="1533">
        <f t="shared" ca="1" si="276"/>
        <v>0</v>
      </c>
      <c r="BT200" s="1533">
        <f t="shared" ca="1" si="276"/>
        <v>0</v>
      </c>
      <c r="BU200" s="1533">
        <f t="shared" ca="1" si="276"/>
        <v>0</v>
      </c>
      <c r="BV200" s="1533">
        <f t="shared" ca="1" si="276"/>
        <v>0</v>
      </c>
      <c r="BW200" s="1533">
        <f t="shared" ca="1" si="276"/>
        <v>0</v>
      </c>
      <c r="BX200" s="1533">
        <f t="shared" ca="1" si="276"/>
        <v>0</v>
      </c>
      <c r="BY200" s="1533">
        <f t="shared" ca="1" si="276"/>
        <v>0</v>
      </c>
      <c r="BZ200" s="1533">
        <f t="shared" ca="1" si="276"/>
        <v>0</v>
      </c>
      <c r="CA200" s="1533">
        <f t="shared" ca="1" si="276"/>
        <v>0</v>
      </c>
      <c r="CB200" s="1533">
        <f t="shared" ca="1" si="276"/>
        <v>0</v>
      </c>
      <c r="CC200" s="1533">
        <f t="shared" ca="1" si="276"/>
        <v>0</v>
      </c>
      <c r="CD200" s="1533">
        <f t="shared" ca="1" si="276"/>
        <v>0</v>
      </c>
      <c r="CE200" s="1533">
        <f t="shared" ca="1" si="276"/>
        <v>0</v>
      </c>
      <c r="CF200" s="1533">
        <f t="shared" ca="1" si="276"/>
        <v>0</v>
      </c>
      <c r="CG200" s="1533">
        <f t="shared" ca="1" si="276"/>
        <v>0</v>
      </c>
      <c r="CH200" s="1533">
        <f t="shared" ca="1" si="276"/>
        <v>0</v>
      </c>
      <c r="CI200" s="1533">
        <f t="shared" ca="1" si="276"/>
        <v>0</v>
      </c>
      <c r="CJ200" s="1533">
        <f t="shared" ca="1" si="276"/>
        <v>0</v>
      </c>
      <c r="CK200" s="1533">
        <f t="shared" ca="1" si="276"/>
        <v>0</v>
      </c>
      <c r="CL200" s="1533">
        <f t="shared" ca="1" si="276"/>
        <v>0</v>
      </c>
      <c r="CM200" s="1533">
        <f t="shared" ca="1" si="276"/>
        <v>0</v>
      </c>
      <c r="CN200" s="1533">
        <f t="shared" ca="1" si="276"/>
        <v>0</v>
      </c>
      <c r="CO200" s="1533">
        <f t="shared" ca="1" si="276"/>
        <v>0</v>
      </c>
      <c r="CP200" s="1533">
        <f t="shared" ca="1" si="276"/>
        <v>0</v>
      </c>
      <c r="CQ200" s="1533">
        <f t="shared" ca="1" si="276"/>
        <v>0</v>
      </c>
      <c r="CR200" s="1533">
        <f t="shared" ca="1" si="276"/>
        <v>0</v>
      </c>
      <c r="CS200" s="1533">
        <f t="shared" ca="1" si="276"/>
        <v>0</v>
      </c>
      <c r="CT200" s="1533">
        <f t="shared" ca="1" si="276"/>
        <v>0</v>
      </c>
      <c r="CU200" s="1533">
        <f t="shared" ca="1" si="276"/>
        <v>0</v>
      </c>
      <c r="CV200" s="1533">
        <f t="shared" ca="1" si="276"/>
        <v>0</v>
      </c>
      <c r="CW200" s="1533">
        <f t="shared" ca="1" si="276"/>
        <v>0</v>
      </c>
      <c r="CX200" s="1533">
        <f t="shared" ca="1" si="276"/>
        <v>0</v>
      </c>
      <c r="CY200" s="1533">
        <f t="shared" ca="1" si="276"/>
        <v>0</v>
      </c>
      <c r="CZ200" s="1533">
        <f t="shared" ca="1" si="276"/>
        <v>0</v>
      </c>
      <c r="DA200" s="1533">
        <f t="shared" ca="1" si="276"/>
        <v>0</v>
      </c>
      <c r="DB200" s="1533">
        <f t="shared" ca="1" si="276"/>
        <v>0</v>
      </c>
      <c r="DC200" s="1533">
        <f t="shared" ca="1" si="276"/>
        <v>0</v>
      </c>
      <c r="DD200" s="1533">
        <f t="shared" ca="1" si="276"/>
        <v>0</v>
      </c>
      <c r="DE200" s="1533">
        <f t="shared" ca="1" si="276"/>
        <v>0</v>
      </c>
      <c r="DF200" s="1533">
        <f t="shared" ca="1" si="276"/>
        <v>0</v>
      </c>
      <c r="DG200" s="1533">
        <f t="shared" ca="1" si="276"/>
        <v>0</v>
      </c>
      <c r="DH200" s="1533">
        <f t="shared" ca="1" si="276"/>
        <v>0</v>
      </c>
      <c r="DI200" s="1533">
        <f t="shared" ca="1" si="276"/>
        <v>0</v>
      </c>
      <c r="DJ200" s="1533">
        <f t="shared" ca="1" si="276"/>
        <v>0</v>
      </c>
      <c r="DK200" s="1533">
        <f t="shared" ca="1" si="276"/>
        <v>0</v>
      </c>
      <c r="DL200" s="1533">
        <f t="shared" ca="1" si="276"/>
        <v>0</v>
      </c>
      <c r="DM200" s="1533">
        <f t="shared" ca="1" si="276"/>
        <v>0</v>
      </c>
      <c r="DN200" s="1533">
        <f t="shared" ca="1" si="276"/>
        <v>0</v>
      </c>
      <c r="DO200" s="1533">
        <f t="shared" ca="1" si="276"/>
        <v>0</v>
      </c>
      <c r="DP200" s="1533">
        <f t="shared" ca="1" si="276"/>
        <v>0</v>
      </c>
      <c r="DQ200" s="1533">
        <f t="shared" ca="1" si="276"/>
        <v>0</v>
      </c>
      <c r="DR200" s="1533">
        <f t="shared" ca="1" si="276"/>
        <v>0</v>
      </c>
      <c r="DS200" s="1533">
        <f t="shared" ca="1" si="276"/>
        <v>0</v>
      </c>
      <c r="DT200" s="1533">
        <f t="shared" ca="1" si="276"/>
        <v>0</v>
      </c>
      <c r="DU200" s="1533">
        <f t="shared" ca="1" si="276"/>
        <v>0</v>
      </c>
      <c r="DV200" s="1533">
        <f t="shared" ca="1" si="276"/>
        <v>0</v>
      </c>
      <c r="DW200" s="1533">
        <f t="shared" ca="1" si="276"/>
        <v>0</v>
      </c>
      <c r="DX200" s="1533">
        <f t="shared" ca="1" si="276"/>
        <v>0</v>
      </c>
      <c r="DY200" s="1533">
        <f t="shared" ca="1" si="276"/>
        <v>0</v>
      </c>
      <c r="DZ200" s="1533">
        <f t="shared" ca="1" si="276"/>
        <v>0</v>
      </c>
      <c r="EA200" s="1533">
        <f t="shared" ca="1" si="276"/>
        <v>0</v>
      </c>
      <c r="EB200" s="1533">
        <f t="shared" ca="1" si="276"/>
        <v>0</v>
      </c>
      <c r="EC200" s="1533">
        <f t="shared" ref="EC200:ES200" ca="1" si="277">SUM(EC198:EC199)</f>
        <v>0</v>
      </c>
      <c r="ED200" s="1533">
        <f t="shared" ca="1" si="277"/>
        <v>0</v>
      </c>
      <c r="EE200" s="1533">
        <f t="shared" ca="1" si="277"/>
        <v>0</v>
      </c>
      <c r="EF200" s="1533">
        <f t="shared" ca="1" si="277"/>
        <v>0</v>
      </c>
      <c r="EG200" s="1533">
        <f t="shared" ca="1" si="277"/>
        <v>0</v>
      </c>
      <c r="EH200" s="1533">
        <f t="shared" ca="1" si="277"/>
        <v>0</v>
      </c>
      <c r="EI200" s="1533">
        <f t="shared" ca="1" si="277"/>
        <v>0</v>
      </c>
      <c r="EJ200" s="1533">
        <f t="shared" ca="1" si="277"/>
        <v>0</v>
      </c>
      <c r="EK200" s="1533">
        <f t="shared" ca="1" si="277"/>
        <v>0</v>
      </c>
      <c r="EL200" s="1533">
        <f t="shared" ca="1" si="277"/>
        <v>0</v>
      </c>
      <c r="EM200" s="1533">
        <f t="shared" ca="1" si="277"/>
        <v>0</v>
      </c>
      <c r="EN200" s="1533">
        <f t="shared" ca="1" si="277"/>
        <v>0</v>
      </c>
      <c r="EO200" s="1533">
        <f t="shared" ca="1" si="277"/>
        <v>0</v>
      </c>
      <c r="EP200" s="1533">
        <f t="shared" ca="1" si="277"/>
        <v>0</v>
      </c>
      <c r="EQ200" s="1533">
        <f t="shared" ca="1" si="277"/>
        <v>0</v>
      </c>
      <c r="ER200" s="1533">
        <f t="shared" ca="1" si="277"/>
        <v>0</v>
      </c>
      <c r="ES200" s="1533">
        <f t="shared" ca="1" si="277"/>
        <v>0</v>
      </c>
    </row>
    <row r="201" spans="1:256" outlineLevel="1">
      <c r="D201" s="183"/>
    </row>
    <row r="202" spans="1:256" s="319" customFormat="1" outlineLevel="1">
      <c r="A202" s="13">
        <f>MAX($A$1:A201)+1</f>
        <v>11</v>
      </c>
      <c r="B202" s="179" t="s">
        <v>640</v>
      </c>
      <c r="C202" s="180"/>
      <c r="D202" s="332"/>
      <c r="E202" s="372"/>
      <c r="F202" s="372"/>
      <c r="G202" s="372"/>
      <c r="H202" s="372"/>
      <c r="I202" s="372"/>
      <c r="J202" s="372"/>
      <c r="K202" s="372"/>
      <c r="L202" s="372"/>
      <c r="M202" s="372"/>
      <c r="N202" s="372"/>
      <c r="O202" s="372"/>
      <c r="P202" s="372"/>
      <c r="Q202" s="372"/>
      <c r="R202" s="372"/>
      <c r="S202" s="372"/>
      <c r="T202" s="372"/>
      <c r="U202" s="372"/>
      <c r="V202" s="372"/>
      <c r="W202" s="372"/>
      <c r="X202" s="372"/>
      <c r="Y202" s="372"/>
      <c r="Z202" s="372"/>
      <c r="AA202" s="372"/>
      <c r="AB202" s="372"/>
      <c r="AC202" s="372"/>
      <c r="AD202" s="372"/>
      <c r="AE202" s="372"/>
      <c r="AF202" s="372"/>
      <c r="AG202" s="372"/>
      <c r="AH202" s="372"/>
      <c r="AI202" s="372"/>
      <c r="AJ202" s="372"/>
      <c r="AK202" s="372"/>
      <c r="AL202" s="372"/>
      <c r="AM202" s="372"/>
      <c r="AN202" s="372"/>
      <c r="AO202" s="372"/>
      <c r="AP202" s="372"/>
      <c r="AQ202" s="372"/>
      <c r="AR202" s="372"/>
      <c r="AS202" s="372"/>
      <c r="AT202" s="372"/>
      <c r="AU202" s="372"/>
      <c r="AV202" s="372"/>
      <c r="AW202" s="372"/>
      <c r="AX202" s="372"/>
      <c r="AY202" s="372"/>
      <c r="AZ202" s="372"/>
      <c r="BA202" s="372"/>
      <c r="BB202" s="372"/>
      <c r="BC202" s="372"/>
      <c r="BD202" s="372"/>
      <c r="BE202" s="372"/>
      <c r="BF202" s="372"/>
      <c r="BG202" s="372"/>
      <c r="BH202" s="372"/>
      <c r="BI202" s="372"/>
      <c r="BJ202" s="372"/>
      <c r="BK202" s="372"/>
      <c r="BL202" s="372"/>
      <c r="BM202" s="372"/>
      <c r="BN202" s="372"/>
      <c r="BO202" s="372"/>
      <c r="BP202" s="372"/>
      <c r="BQ202" s="372"/>
      <c r="BR202" s="372"/>
      <c r="BS202" s="372"/>
      <c r="BT202" s="372"/>
      <c r="BU202" s="372"/>
      <c r="BV202" s="372"/>
      <c r="BW202" s="372"/>
      <c r="BX202" s="372"/>
      <c r="BY202" s="372"/>
      <c r="BZ202" s="372"/>
      <c r="CA202" s="372"/>
      <c r="CB202" s="372"/>
      <c r="CC202" s="372"/>
      <c r="CD202" s="372"/>
      <c r="CE202" s="372"/>
      <c r="CF202" s="372"/>
      <c r="CG202" s="372"/>
      <c r="CH202" s="372"/>
      <c r="CI202" s="372"/>
      <c r="CJ202" s="372"/>
      <c r="CK202" s="372"/>
      <c r="CL202" s="372"/>
      <c r="CM202" s="372"/>
      <c r="CN202" s="372"/>
      <c r="CO202" s="372"/>
      <c r="CP202" s="372"/>
      <c r="CQ202" s="372"/>
      <c r="CR202" s="372"/>
      <c r="CS202" s="372"/>
      <c r="CT202" s="372"/>
      <c r="CU202" s="372"/>
      <c r="CV202" s="372"/>
      <c r="CW202" s="372"/>
      <c r="CX202" s="372"/>
      <c r="CY202" s="372"/>
      <c r="CZ202" s="372"/>
      <c r="DA202" s="372"/>
      <c r="DB202" s="372"/>
      <c r="DC202" s="372"/>
      <c r="DD202" s="372"/>
      <c r="DE202" s="372"/>
      <c r="DF202" s="372"/>
      <c r="DG202" s="372"/>
      <c r="DH202" s="372"/>
      <c r="DI202" s="372"/>
      <c r="DJ202" s="372"/>
      <c r="DK202" s="372"/>
      <c r="DL202" s="372"/>
      <c r="DM202" s="372"/>
      <c r="DN202" s="372"/>
      <c r="DO202" s="372"/>
      <c r="DP202" s="372"/>
      <c r="DQ202" s="372"/>
      <c r="DR202" s="372"/>
      <c r="DS202" s="372"/>
      <c r="DT202" s="372"/>
      <c r="DU202" s="372"/>
      <c r="DV202" s="372"/>
      <c r="DW202" s="372"/>
      <c r="DX202" s="372"/>
      <c r="DY202" s="372"/>
      <c r="DZ202" s="372"/>
      <c r="EA202" s="372"/>
      <c r="EB202" s="372"/>
      <c r="EC202" s="372"/>
      <c r="ED202" s="372"/>
      <c r="EE202" s="372"/>
      <c r="EF202" s="372"/>
      <c r="EG202" s="372"/>
      <c r="EH202" s="372"/>
      <c r="EI202" s="372"/>
      <c r="EJ202" s="372"/>
      <c r="EK202" s="372"/>
      <c r="EL202" s="372"/>
      <c r="EM202" s="372"/>
      <c r="EN202" s="372"/>
      <c r="EO202" s="372"/>
      <c r="EP202" s="372"/>
      <c r="EQ202" s="372"/>
      <c r="ER202" s="372"/>
      <c r="ES202" s="372"/>
      <c r="ET202" s="13"/>
      <c r="EU202" s="13"/>
      <c r="EV202" s="13"/>
      <c r="EW202" s="13"/>
      <c r="EX202" s="13"/>
      <c r="EY202" s="13"/>
      <c r="EZ202" s="13"/>
      <c r="FA202" s="13"/>
      <c r="FB202" s="13"/>
      <c r="FC202" s="13"/>
      <c r="FD202" s="13"/>
      <c r="FE202" s="13"/>
      <c r="FF202" s="13"/>
      <c r="FG202" s="13"/>
      <c r="FH202" s="13"/>
      <c r="FI202" s="13"/>
      <c r="FJ202" s="13"/>
      <c r="FK202" s="13"/>
      <c r="FL202" s="13"/>
      <c r="FM202" s="13"/>
      <c r="FN202" s="13"/>
      <c r="FO202" s="13"/>
      <c r="FP202" s="13"/>
      <c r="FQ202" s="13"/>
      <c r="FR202" s="13"/>
      <c r="FS202" s="13"/>
      <c r="FT202" s="13"/>
      <c r="FU202" s="13"/>
      <c r="FV202" s="13"/>
      <c r="FW202" s="13"/>
      <c r="FX202" s="13"/>
      <c r="FY202" s="13"/>
      <c r="FZ202" s="13"/>
      <c r="GA202" s="13"/>
      <c r="GB202" s="13"/>
      <c r="GC202" s="13"/>
      <c r="GD202" s="13"/>
      <c r="GE202" s="13"/>
      <c r="GF202" s="13"/>
      <c r="GG202" s="13"/>
      <c r="GH202" s="13"/>
      <c r="GI202" s="13"/>
      <c r="GJ202" s="13"/>
      <c r="GK202" s="13"/>
      <c r="GL202" s="13"/>
      <c r="GM202" s="13"/>
      <c r="GN202" s="13"/>
      <c r="GO202" s="13"/>
      <c r="GP202" s="13"/>
      <c r="GQ202" s="13"/>
      <c r="GR202" s="13"/>
      <c r="GS202" s="13"/>
      <c r="GT202" s="13"/>
      <c r="GU202" s="13"/>
      <c r="GV202" s="13"/>
      <c r="GW202" s="13"/>
      <c r="GX202" s="13"/>
      <c r="GY202" s="13"/>
      <c r="GZ202" s="13"/>
      <c r="HA202" s="13"/>
      <c r="HB202" s="13"/>
      <c r="HC202" s="13"/>
      <c r="HD202" s="13"/>
      <c r="HE202" s="13"/>
      <c r="HF202" s="13"/>
      <c r="HG202" s="13"/>
      <c r="HH202" s="13"/>
      <c r="HI202" s="13"/>
      <c r="HJ202" s="13"/>
      <c r="HK202" s="13"/>
      <c r="HL202" s="13"/>
      <c r="HM202" s="13"/>
      <c r="HN202" s="13"/>
      <c r="HO202" s="13"/>
      <c r="HP202" s="13"/>
      <c r="HQ202" s="13"/>
      <c r="HR202" s="13"/>
      <c r="HS202" s="13"/>
      <c r="HT202" s="13"/>
      <c r="HU202" s="13"/>
      <c r="HV202" s="13"/>
      <c r="HW202" s="13"/>
      <c r="HX202" s="13"/>
      <c r="HY202" s="13"/>
      <c r="HZ202" s="13"/>
      <c r="IA202" s="13"/>
      <c r="IB202" s="13"/>
      <c r="IC202" s="13"/>
      <c r="ID202" s="13"/>
      <c r="IE202" s="13"/>
      <c r="IF202" s="13"/>
      <c r="IG202" s="13"/>
      <c r="IH202" s="13"/>
      <c r="II202" s="13"/>
      <c r="IJ202" s="13"/>
      <c r="IK202" s="13"/>
      <c r="IL202" s="13"/>
      <c r="IM202" s="13"/>
      <c r="IN202" s="13"/>
      <c r="IO202" s="13"/>
      <c r="IP202" s="13"/>
      <c r="IQ202" s="13"/>
      <c r="IR202" s="13"/>
      <c r="IS202" s="13"/>
      <c r="IT202" s="13"/>
      <c r="IU202" s="13"/>
      <c r="IV202" s="13"/>
    </row>
    <row r="203" spans="1:256" outlineLevel="1">
      <c r="D203" s="183"/>
    </row>
    <row r="204" spans="1:256" outlineLevel="1">
      <c r="B204" s="325" t="s">
        <v>641</v>
      </c>
      <c r="D204" s="1529"/>
      <c r="E204" s="470">
        <f t="shared" ref="E204:AJ204" ca="1" si="278">IF(E83&gt;1,E83,0)</f>
        <v>0</v>
      </c>
      <c r="F204" s="470">
        <f t="shared" ca="1" si="278"/>
        <v>0</v>
      </c>
      <c r="G204" s="470">
        <f t="shared" ca="1" si="278"/>
        <v>0</v>
      </c>
      <c r="H204" s="470">
        <f t="shared" ca="1" si="278"/>
        <v>0</v>
      </c>
      <c r="I204" s="470">
        <f t="shared" ca="1" si="278"/>
        <v>0</v>
      </c>
      <c r="J204" s="470">
        <f t="shared" ca="1" si="278"/>
        <v>0</v>
      </c>
      <c r="K204" s="470">
        <f t="shared" ca="1" si="278"/>
        <v>0</v>
      </c>
      <c r="L204" s="470">
        <f t="shared" ca="1" si="278"/>
        <v>0</v>
      </c>
      <c r="M204" s="470">
        <f t="shared" ca="1" si="278"/>
        <v>0</v>
      </c>
      <c r="N204" s="470">
        <f t="shared" ca="1" si="278"/>
        <v>0</v>
      </c>
      <c r="O204" s="470">
        <f t="shared" ca="1" si="278"/>
        <v>0</v>
      </c>
      <c r="P204" s="470">
        <f t="shared" ca="1" si="278"/>
        <v>0</v>
      </c>
      <c r="Q204" s="470">
        <f t="shared" ca="1" si="278"/>
        <v>0</v>
      </c>
      <c r="R204" s="470">
        <f t="shared" ca="1" si="278"/>
        <v>0</v>
      </c>
      <c r="S204" s="470">
        <f t="shared" ca="1" si="278"/>
        <v>0</v>
      </c>
      <c r="T204" s="470">
        <f t="shared" ca="1" si="278"/>
        <v>0</v>
      </c>
      <c r="U204" s="470">
        <f t="shared" ca="1" si="278"/>
        <v>0</v>
      </c>
      <c r="V204" s="470">
        <f t="shared" ca="1" si="278"/>
        <v>0</v>
      </c>
      <c r="W204" s="470">
        <f t="shared" ca="1" si="278"/>
        <v>0</v>
      </c>
      <c r="X204" s="470">
        <f t="shared" ca="1" si="278"/>
        <v>0</v>
      </c>
      <c r="Y204" s="470">
        <f t="shared" ca="1" si="278"/>
        <v>0</v>
      </c>
      <c r="Z204" s="470">
        <f t="shared" ca="1" si="278"/>
        <v>0</v>
      </c>
      <c r="AA204" s="470">
        <f t="shared" ca="1" si="278"/>
        <v>0</v>
      </c>
      <c r="AB204" s="470">
        <f t="shared" ca="1" si="278"/>
        <v>0</v>
      </c>
      <c r="AC204" s="470">
        <f t="shared" ca="1" si="278"/>
        <v>0</v>
      </c>
      <c r="AD204" s="470">
        <f t="shared" ca="1" si="278"/>
        <v>0</v>
      </c>
      <c r="AE204" s="470">
        <f t="shared" ca="1" si="278"/>
        <v>0</v>
      </c>
      <c r="AF204" s="470">
        <f t="shared" ca="1" si="278"/>
        <v>0</v>
      </c>
      <c r="AG204" s="470">
        <f t="shared" ca="1" si="278"/>
        <v>0</v>
      </c>
      <c r="AH204" s="470">
        <f t="shared" ca="1" si="278"/>
        <v>0</v>
      </c>
      <c r="AI204" s="470">
        <f t="shared" ca="1" si="278"/>
        <v>0</v>
      </c>
      <c r="AJ204" s="470">
        <f t="shared" ca="1" si="278"/>
        <v>0</v>
      </c>
      <c r="AK204" s="470">
        <f t="shared" ref="AK204:BP204" ca="1" si="279">IF(AK83&gt;1,AK83,0)</f>
        <v>0</v>
      </c>
      <c r="AL204" s="470">
        <f t="shared" ca="1" si="279"/>
        <v>0</v>
      </c>
      <c r="AM204" s="470">
        <f t="shared" ca="1" si="279"/>
        <v>0</v>
      </c>
      <c r="AN204" s="470">
        <f t="shared" ca="1" si="279"/>
        <v>0</v>
      </c>
      <c r="AO204" s="470">
        <f t="shared" ca="1" si="279"/>
        <v>0</v>
      </c>
      <c r="AP204" s="470">
        <f t="shared" ca="1" si="279"/>
        <v>0</v>
      </c>
      <c r="AQ204" s="470">
        <f t="shared" ca="1" si="279"/>
        <v>0</v>
      </c>
      <c r="AR204" s="470">
        <f t="shared" ca="1" si="279"/>
        <v>0</v>
      </c>
      <c r="AS204" s="470">
        <f t="shared" ca="1" si="279"/>
        <v>0</v>
      </c>
      <c r="AT204" s="470">
        <f t="shared" ca="1" si="279"/>
        <v>0</v>
      </c>
      <c r="AU204" s="470">
        <f t="shared" ca="1" si="279"/>
        <v>0</v>
      </c>
      <c r="AV204" s="470">
        <f t="shared" ca="1" si="279"/>
        <v>0</v>
      </c>
      <c r="AW204" s="470">
        <f t="shared" ca="1" si="279"/>
        <v>0</v>
      </c>
      <c r="AX204" s="470">
        <f t="shared" ca="1" si="279"/>
        <v>0</v>
      </c>
      <c r="AY204" s="470">
        <f t="shared" ca="1" si="279"/>
        <v>0</v>
      </c>
      <c r="AZ204" s="470">
        <f t="shared" ca="1" si="279"/>
        <v>0</v>
      </c>
      <c r="BA204" s="470" t="str">
        <f t="shared" ca="1" si="279"/>
        <v>V</v>
      </c>
      <c r="BB204" s="470" t="str">
        <f t="shared" ca="1" si="279"/>
        <v>V</v>
      </c>
      <c r="BC204" s="470" t="str">
        <f t="shared" ca="1" si="279"/>
        <v>V</v>
      </c>
      <c r="BD204" s="470">
        <f t="shared" ca="1" si="279"/>
        <v>2</v>
      </c>
      <c r="BE204" s="470">
        <f t="shared" ca="1" si="279"/>
        <v>2</v>
      </c>
      <c r="BF204" s="470">
        <f t="shared" ca="1" si="279"/>
        <v>2</v>
      </c>
      <c r="BG204" s="470">
        <f t="shared" ca="1" si="279"/>
        <v>2</v>
      </c>
      <c r="BH204" s="470">
        <f t="shared" ca="1" si="279"/>
        <v>2</v>
      </c>
      <c r="BI204" s="470">
        <f t="shared" ca="1" si="279"/>
        <v>2</v>
      </c>
      <c r="BJ204" s="470">
        <f t="shared" ca="1" si="279"/>
        <v>2</v>
      </c>
      <c r="BK204" s="470">
        <f t="shared" ca="1" si="279"/>
        <v>2</v>
      </c>
      <c r="BL204" s="470">
        <f t="shared" ca="1" si="279"/>
        <v>2</v>
      </c>
      <c r="BM204" s="470">
        <f t="shared" ca="1" si="279"/>
        <v>2</v>
      </c>
      <c r="BN204" s="470">
        <f t="shared" ca="1" si="279"/>
        <v>2</v>
      </c>
      <c r="BO204" s="470">
        <f t="shared" ca="1" si="279"/>
        <v>2</v>
      </c>
      <c r="BP204" s="470">
        <f t="shared" ca="1" si="279"/>
        <v>2</v>
      </c>
      <c r="BQ204" s="470">
        <f t="shared" ref="BQ204:CV204" ca="1" si="280">IF(BQ83&gt;1,BQ83,0)</f>
        <v>2</v>
      </c>
      <c r="BR204" s="470">
        <f t="shared" ca="1" si="280"/>
        <v>2</v>
      </c>
      <c r="BS204" s="470">
        <f t="shared" ca="1" si="280"/>
        <v>2</v>
      </c>
      <c r="BT204" s="470">
        <f t="shared" ca="1" si="280"/>
        <v>2</v>
      </c>
      <c r="BU204" s="470">
        <f t="shared" ca="1" si="280"/>
        <v>2</v>
      </c>
      <c r="BV204" s="470">
        <f t="shared" ca="1" si="280"/>
        <v>2</v>
      </c>
      <c r="BW204" s="470">
        <f t="shared" ca="1" si="280"/>
        <v>2</v>
      </c>
      <c r="BX204" s="470">
        <f t="shared" ca="1" si="280"/>
        <v>2</v>
      </c>
      <c r="BY204" s="470">
        <f t="shared" ca="1" si="280"/>
        <v>2</v>
      </c>
      <c r="BZ204" s="470">
        <f t="shared" ca="1" si="280"/>
        <v>2</v>
      </c>
      <c r="CA204" s="470">
        <f t="shared" ca="1" si="280"/>
        <v>2</v>
      </c>
      <c r="CB204" s="470">
        <f t="shared" ca="1" si="280"/>
        <v>2</v>
      </c>
      <c r="CC204" s="470">
        <f t="shared" ca="1" si="280"/>
        <v>2</v>
      </c>
      <c r="CD204" s="470">
        <f t="shared" ca="1" si="280"/>
        <v>2</v>
      </c>
      <c r="CE204" s="470">
        <f t="shared" ca="1" si="280"/>
        <v>2</v>
      </c>
      <c r="CF204" s="470">
        <f t="shared" ca="1" si="280"/>
        <v>2</v>
      </c>
      <c r="CG204" s="470">
        <f t="shared" ca="1" si="280"/>
        <v>2</v>
      </c>
      <c r="CH204" s="470">
        <f t="shared" ca="1" si="280"/>
        <v>2</v>
      </c>
      <c r="CI204" s="470">
        <f t="shared" ca="1" si="280"/>
        <v>2</v>
      </c>
      <c r="CJ204" s="470">
        <f t="shared" ca="1" si="280"/>
        <v>2</v>
      </c>
      <c r="CK204" s="470">
        <f t="shared" ca="1" si="280"/>
        <v>2</v>
      </c>
      <c r="CL204" s="470">
        <f t="shared" ca="1" si="280"/>
        <v>2</v>
      </c>
      <c r="CM204" s="470">
        <f t="shared" ca="1" si="280"/>
        <v>2</v>
      </c>
      <c r="CN204" s="470">
        <f t="shared" ca="1" si="280"/>
        <v>2</v>
      </c>
      <c r="CO204" s="470">
        <f t="shared" ca="1" si="280"/>
        <v>2</v>
      </c>
      <c r="CP204" s="470">
        <f t="shared" ca="1" si="280"/>
        <v>2</v>
      </c>
      <c r="CQ204" s="470">
        <f t="shared" ca="1" si="280"/>
        <v>2</v>
      </c>
      <c r="CR204" s="470">
        <f t="shared" ca="1" si="280"/>
        <v>2</v>
      </c>
      <c r="CS204" s="470">
        <f t="shared" ca="1" si="280"/>
        <v>2</v>
      </c>
      <c r="CT204" s="470">
        <f t="shared" ca="1" si="280"/>
        <v>2</v>
      </c>
      <c r="CU204" s="470">
        <f t="shared" ca="1" si="280"/>
        <v>2</v>
      </c>
      <c r="CV204" s="470">
        <f t="shared" ca="1" si="280"/>
        <v>2</v>
      </c>
      <c r="CW204" s="470">
        <f t="shared" ref="CW204:EB204" ca="1" si="281">IF(CW83&gt;1,CW83,0)</f>
        <v>2</v>
      </c>
      <c r="CX204" s="470">
        <f t="shared" ca="1" si="281"/>
        <v>2</v>
      </c>
      <c r="CY204" s="470">
        <f t="shared" ca="1" si="281"/>
        <v>2</v>
      </c>
      <c r="CZ204" s="470">
        <f t="shared" ca="1" si="281"/>
        <v>2</v>
      </c>
      <c r="DA204" s="470">
        <f t="shared" ca="1" si="281"/>
        <v>2</v>
      </c>
      <c r="DB204" s="470">
        <f t="shared" ca="1" si="281"/>
        <v>2</v>
      </c>
      <c r="DC204" s="470">
        <f t="shared" ca="1" si="281"/>
        <v>2</v>
      </c>
      <c r="DD204" s="470">
        <f t="shared" ca="1" si="281"/>
        <v>2</v>
      </c>
      <c r="DE204" s="470">
        <f t="shared" ca="1" si="281"/>
        <v>2</v>
      </c>
      <c r="DF204" s="470">
        <f t="shared" ca="1" si="281"/>
        <v>2</v>
      </c>
      <c r="DG204" s="470">
        <f t="shared" ca="1" si="281"/>
        <v>2</v>
      </c>
      <c r="DH204" s="470">
        <f t="shared" ca="1" si="281"/>
        <v>2</v>
      </c>
      <c r="DI204" s="470">
        <f t="shared" ca="1" si="281"/>
        <v>2</v>
      </c>
      <c r="DJ204" s="470">
        <f t="shared" ca="1" si="281"/>
        <v>2</v>
      </c>
      <c r="DK204" s="470">
        <f t="shared" ca="1" si="281"/>
        <v>2</v>
      </c>
      <c r="DL204" s="470" t="str">
        <f t="shared" ca="1" si="281"/>
        <v>V</v>
      </c>
      <c r="DM204" s="470" t="str">
        <f t="shared" ca="1" si="281"/>
        <v>V</v>
      </c>
      <c r="DN204" s="470" t="str">
        <f t="shared" ca="1" si="281"/>
        <v>V</v>
      </c>
      <c r="DO204" s="470">
        <f t="shared" ca="1" si="281"/>
        <v>3</v>
      </c>
      <c r="DP204" s="470">
        <f t="shared" ca="1" si="281"/>
        <v>3</v>
      </c>
      <c r="DQ204" s="470">
        <f t="shared" ca="1" si="281"/>
        <v>3</v>
      </c>
      <c r="DR204" s="470">
        <f t="shared" ca="1" si="281"/>
        <v>3</v>
      </c>
      <c r="DS204" s="470">
        <f t="shared" ca="1" si="281"/>
        <v>3</v>
      </c>
      <c r="DT204" s="470">
        <f t="shared" ca="1" si="281"/>
        <v>3</v>
      </c>
      <c r="DU204" s="470">
        <f t="shared" ca="1" si="281"/>
        <v>3</v>
      </c>
      <c r="DV204" s="470">
        <f t="shared" ca="1" si="281"/>
        <v>3</v>
      </c>
      <c r="DW204" s="470">
        <f t="shared" ca="1" si="281"/>
        <v>3</v>
      </c>
      <c r="DX204" s="470">
        <f t="shared" ca="1" si="281"/>
        <v>3</v>
      </c>
      <c r="DY204" s="470">
        <f t="shared" ca="1" si="281"/>
        <v>3</v>
      </c>
      <c r="DZ204" s="470">
        <f t="shared" ca="1" si="281"/>
        <v>3</v>
      </c>
      <c r="EA204" s="470">
        <f t="shared" ca="1" si="281"/>
        <v>3</v>
      </c>
      <c r="EB204" s="470">
        <f t="shared" ca="1" si="281"/>
        <v>3</v>
      </c>
      <c r="EC204" s="470">
        <f t="shared" ref="EC204:ES204" ca="1" si="282">IF(EC83&gt;1,EC83,0)</f>
        <v>3</v>
      </c>
      <c r="ED204" s="470">
        <f t="shared" ca="1" si="282"/>
        <v>3</v>
      </c>
      <c r="EE204" s="470">
        <f t="shared" ca="1" si="282"/>
        <v>3</v>
      </c>
      <c r="EF204" s="470">
        <f t="shared" ca="1" si="282"/>
        <v>3</v>
      </c>
      <c r="EG204" s="470">
        <f t="shared" ca="1" si="282"/>
        <v>3</v>
      </c>
      <c r="EH204" s="470">
        <f t="shared" ca="1" si="282"/>
        <v>3</v>
      </c>
      <c r="EI204" s="470">
        <f t="shared" ca="1" si="282"/>
        <v>3</v>
      </c>
      <c r="EJ204" s="470">
        <f t="shared" ca="1" si="282"/>
        <v>3</v>
      </c>
      <c r="EK204" s="470">
        <f t="shared" ca="1" si="282"/>
        <v>3</v>
      </c>
      <c r="EL204" s="470">
        <f t="shared" ca="1" si="282"/>
        <v>3</v>
      </c>
      <c r="EM204" s="470">
        <f t="shared" ca="1" si="282"/>
        <v>3</v>
      </c>
      <c r="EN204" s="470">
        <f t="shared" ca="1" si="282"/>
        <v>3</v>
      </c>
      <c r="EO204" s="470">
        <f t="shared" ca="1" si="282"/>
        <v>3</v>
      </c>
      <c r="EP204" s="470">
        <f t="shared" ca="1" si="282"/>
        <v>3</v>
      </c>
      <c r="EQ204" s="470">
        <f t="shared" ca="1" si="282"/>
        <v>3</v>
      </c>
      <c r="ER204" s="470">
        <f t="shared" ca="1" si="282"/>
        <v>3</v>
      </c>
      <c r="ES204" s="470">
        <f t="shared" ca="1" si="282"/>
        <v>3</v>
      </c>
    </row>
    <row r="205" spans="1:256" outlineLevel="1">
      <c r="B205" s="325" t="s">
        <v>642</v>
      </c>
      <c r="D205" s="183"/>
      <c r="E205" s="470">
        <f ca="1">IF(AND(E204&gt;1,D204="V",E204&lt;&gt;"V"),1,0)</f>
        <v>0</v>
      </c>
      <c r="F205" s="470">
        <f t="shared" ref="F205:BQ205" ca="1" si="283">IF(AND(F204&gt;1,E204="V",F204&lt;&gt;"V"),1,0)</f>
        <v>0</v>
      </c>
      <c r="G205" s="470">
        <f t="shared" ca="1" si="283"/>
        <v>0</v>
      </c>
      <c r="H205" s="470">
        <f t="shared" ca="1" si="283"/>
        <v>0</v>
      </c>
      <c r="I205" s="470">
        <f t="shared" ca="1" si="283"/>
        <v>0</v>
      </c>
      <c r="J205" s="470">
        <f t="shared" ca="1" si="283"/>
        <v>0</v>
      </c>
      <c r="K205" s="470">
        <f t="shared" ca="1" si="283"/>
        <v>0</v>
      </c>
      <c r="L205" s="470">
        <f t="shared" ca="1" si="283"/>
        <v>0</v>
      </c>
      <c r="M205" s="470">
        <f t="shared" ca="1" si="283"/>
        <v>0</v>
      </c>
      <c r="N205" s="470">
        <f t="shared" ca="1" si="283"/>
        <v>0</v>
      </c>
      <c r="O205" s="470">
        <f t="shared" ca="1" si="283"/>
        <v>0</v>
      </c>
      <c r="P205" s="470">
        <f t="shared" ca="1" si="283"/>
        <v>0</v>
      </c>
      <c r="Q205" s="470">
        <f t="shared" ca="1" si="283"/>
        <v>0</v>
      </c>
      <c r="R205" s="470">
        <f t="shared" ca="1" si="283"/>
        <v>0</v>
      </c>
      <c r="S205" s="470">
        <f t="shared" ca="1" si="283"/>
        <v>0</v>
      </c>
      <c r="T205" s="470">
        <f t="shared" ca="1" si="283"/>
        <v>0</v>
      </c>
      <c r="U205" s="470">
        <f t="shared" ca="1" si="283"/>
        <v>0</v>
      </c>
      <c r="V205" s="470">
        <f t="shared" ca="1" si="283"/>
        <v>0</v>
      </c>
      <c r="W205" s="470">
        <f t="shared" ca="1" si="283"/>
        <v>0</v>
      </c>
      <c r="X205" s="470">
        <f t="shared" ca="1" si="283"/>
        <v>0</v>
      </c>
      <c r="Y205" s="470">
        <f t="shared" ca="1" si="283"/>
        <v>0</v>
      </c>
      <c r="Z205" s="470">
        <f t="shared" ca="1" si="283"/>
        <v>0</v>
      </c>
      <c r="AA205" s="470">
        <f t="shared" ca="1" si="283"/>
        <v>0</v>
      </c>
      <c r="AB205" s="470">
        <f t="shared" ca="1" si="283"/>
        <v>0</v>
      </c>
      <c r="AC205" s="470">
        <f t="shared" ca="1" si="283"/>
        <v>0</v>
      </c>
      <c r="AD205" s="470">
        <f t="shared" ca="1" si="283"/>
        <v>0</v>
      </c>
      <c r="AE205" s="470">
        <f t="shared" ca="1" si="283"/>
        <v>0</v>
      </c>
      <c r="AF205" s="470">
        <f t="shared" ca="1" si="283"/>
        <v>0</v>
      </c>
      <c r="AG205" s="470">
        <f t="shared" ca="1" si="283"/>
        <v>0</v>
      </c>
      <c r="AH205" s="470">
        <f t="shared" ca="1" si="283"/>
        <v>0</v>
      </c>
      <c r="AI205" s="470">
        <f t="shared" ca="1" si="283"/>
        <v>0</v>
      </c>
      <c r="AJ205" s="470">
        <f t="shared" ca="1" si="283"/>
        <v>0</v>
      </c>
      <c r="AK205" s="470">
        <f t="shared" ca="1" si="283"/>
        <v>0</v>
      </c>
      <c r="AL205" s="470">
        <f t="shared" ca="1" si="283"/>
        <v>0</v>
      </c>
      <c r="AM205" s="470">
        <f t="shared" ca="1" si="283"/>
        <v>0</v>
      </c>
      <c r="AN205" s="470">
        <f t="shared" ca="1" si="283"/>
        <v>0</v>
      </c>
      <c r="AO205" s="470">
        <f t="shared" ca="1" si="283"/>
        <v>0</v>
      </c>
      <c r="AP205" s="470">
        <f t="shared" ca="1" si="283"/>
        <v>0</v>
      </c>
      <c r="AQ205" s="470">
        <f t="shared" ca="1" si="283"/>
        <v>0</v>
      </c>
      <c r="AR205" s="470">
        <f t="shared" ca="1" si="283"/>
        <v>0</v>
      </c>
      <c r="AS205" s="470">
        <f t="shared" ca="1" si="283"/>
        <v>0</v>
      </c>
      <c r="AT205" s="470">
        <f t="shared" ca="1" si="283"/>
        <v>0</v>
      </c>
      <c r="AU205" s="470">
        <f t="shared" ca="1" si="283"/>
        <v>0</v>
      </c>
      <c r="AV205" s="470">
        <f t="shared" ca="1" si="283"/>
        <v>0</v>
      </c>
      <c r="AW205" s="470">
        <f t="shared" ca="1" si="283"/>
        <v>0</v>
      </c>
      <c r="AX205" s="470">
        <f t="shared" ca="1" si="283"/>
        <v>0</v>
      </c>
      <c r="AY205" s="470">
        <f t="shared" ca="1" si="283"/>
        <v>0</v>
      </c>
      <c r="AZ205" s="470">
        <f t="shared" ca="1" si="283"/>
        <v>0</v>
      </c>
      <c r="BA205" s="470">
        <f t="shared" ca="1" si="283"/>
        <v>0</v>
      </c>
      <c r="BB205" s="470">
        <f t="shared" ca="1" si="283"/>
        <v>0</v>
      </c>
      <c r="BC205" s="470">
        <f t="shared" ca="1" si="283"/>
        <v>0</v>
      </c>
      <c r="BD205" s="470">
        <f t="shared" ca="1" si="283"/>
        <v>1</v>
      </c>
      <c r="BE205" s="470">
        <f t="shared" ca="1" si="283"/>
        <v>0</v>
      </c>
      <c r="BF205" s="470">
        <f t="shared" ca="1" si="283"/>
        <v>0</v>
      </c>
      <c r="BG205" s="470">
        <f t="shared" ca="1" si="283"/>
        <v>0</v>
      </c>
      <c r="BH205" s="470">
        <f t="shared" ca="1" si="283"/>
        <v>0</v>
      </c>
      <c r="BI205" s="470">
        <f t="shared" ca="1" si="283"/>
        <v>0</v>
      </c>
      <c r="BJ205" s="470">
        <f t="shared" ca="1" si="283"/>
        <v>0</v>
      </c>
      <c r="BK205" s="470">
        <f t="shared" ca="1" si="283"/>
        <v>0</v>
      </c>
      <c r="BL205" s="470">
        <f t="shared" ca="1" si="283"/>
        <v>0</v>
      </c>
      <c r="BM205" s="470">
        <f t="shared" ca="1" si="283"/>
        <v>0</v>
      </c>
      <c r="BN205" s="470">
        <f t="shared" ca="1" si="283"/>
        <v>0</v>
      </c>
      <c r="BO205" s="470">
        <f t="shared" ca="1" si="283"/>
        <v>0</v>
      </c>
      <c r="BP205" s="470">
        <f t="shared" ca="1" si="283"/>
        <v>0</v>
      </c>
      <c r="BQ205" s="470">
        <f t="shared" ca="1" si="283"/>
        <v>0</v>
      </c>
      <c r="BR205" s="470">
        <f t="shared" ref="BR205:EC205" ca="1" si="284">IF(AND(BR204&gt;1,BQ204="V",BR204&lt;&gt;"V"),1,0)</f>
        <v>0</v>
      </c>
      <c r="BS205" s="470">
        <f t="shared" ca="1" si="284"/>
        <v>0</v>
      </c>
      <c r="BT205" s="470">
        <f t="shared" ca="1" si="284"/>
        <v>0</v>
      </c>
      <c r="BU205" s="470">
        <f t="shared" ca="1" si="284"/>
        <v>0</v>
      </c>
      <c r="BV205" s="470">
        <f t="shared" ca="1" si="284"/>
        <v>0</v>
      </c>
      <c r="BW205" s="470">
        <f t="shared" ca="1" si="284"/>
        <v>0</v>
      </c>
      <c r="BX205" s="470">
        <f t="shared" ca="1" si="284"/>
        <v>0</v>
      </c>
      <c r="BY205" s="470">
        <f t="shared" ca="1" si="284"/>
        <v>0</v>
      </c>
      <c r="BZ205" s="470">
        <f t="shared" ca="1" si="284"/>
        <v>0</v>
      </c>
      <c r="CA205" s="470">
        <f t="shared" ca="1" si="284"/>
        <v>0</v>
      </c>
      <c r="CB205" s="470">
        <f t="shared" ca="1" si="284"/>
        <v>0</v>
      </c>
      <c r="CC205" s="470">
        <f t="shared" ca="1" si="284"/>
        <v>0</v>
      </c>
      <c r="CD205" s="470">
        <f t="shared" ca="1" si="284"/>
        <v>0</v>
      </c>
      <c r="CE205" s="470">
        <f t="shared" ca="1" si="284"/>
        <v>0</v>
      </c>
      <c r="CF205" s="470">
        <f t="shared" ca="1" si="284"/>
        <v>0</v>
      </c>
      <c r="CG205" s="470">
        <f t="shared" ca="1" si="284"/>
        <v>0</v>
      </c>
      <c r="CH205" s="470">
        <f t="shared" ca="1" si="284"/>
        <v>0</v>
      </c>
      <c r="CI205" s="470">
        <f t="shared" ca="1" si="284"/>
        <v>0</v>
      </c>
      <c r="CJ205" s="470">
        <f t="shared" ca="1" si="284"/>
        <v>0</v>
      </c>
      <c r="CK205" s="470">
        <f t="shared" ca="1" si="284"/>
        <v>0</v>
      </c>
      <c r="CL205" s="470">
        <f t="shared" ca="1" si="284"/>
        <v>0</v>
      </c>
      <c r="CM205" s="470">
        <f t="shared" ca="1" si="284"/>
        <v>0</v>
      </c>
      <c r="CN205" s="470">
        <f t="shared" ca="1" si="284"/>
        <v>0</v>
      </c>
      <c r="CO205" s="470">
        <f t="shared" ca="1" si="284"/>
        <v>0</v>
      </c>
      <c r="CP205" s="470">
        <f t="shared" ca="1" si="284"/>
        <v>0</v>
      </c>
      <c r="CQ205" s="470">
        <f t="shared" ca="1" si="284"/>
        <v>0</v>
      </c>
      <c r="CR205" s="470">
        <f t="shared" ca="1" si="284"/>
        <v>0</v>
      </c>
      <c r="CS205" s="470">
        <f t="shared" ca="1" si="284"/>
        <v>0</v>
      </c>
      <c r="CT205" s="470">
        <f t="shared" ca="1" si="284"/>
        <v>0</v>
      </c>
      <c r="CU205" s="470">
        <f t="shared" ca="1" si="284"/>
        <v>0</v>
      </c>
      <c r="CV205" s="470">
        <f t="shared" ca="1" si="284"/>
        <v>0</v>
      </c>
      <c r="CW205" s="470">
        <f t="shared" ca="1" si="284"/>
        <v>0</v>
      </c>
      <c r="CX205" s="470">
        <f t="shared" ca="1" si="284"/>
        <v>0</v>
      </c>
      <c r="CY205" s="470">
        <f t="shared" ca="1" si="284"/>
        <v>0</v>
      </c>
      <c r="CZ205" s="470">
        <f t="shared" ca="1" si="284"/>
        <v>0</v>
      </c>
      <c r="DA205" s="470">
        <f t="shared" ca="1" si="284"/>
        <v>0</v>
      </c>
      <c r="DB205" s="470">
        <f t="shared" ca="1" si="284"/>
        <v>0</v>
      </c>
      <c r="DC205" s="470">
        <f t="shared" ca="1" si="284"/>
        <v>0</v>
      </c>
      <c r="DD205" s="470">
        <f t="shared" ca="1" si="284"/>
        <v>0</v>
      </c>
      <c r="DE205" s="470">
        <f t="shared" ca="1" si="284"/>
        <v>0</v>
      </c>
      <c r="DF205" s="470">
        <f t="shared" ca="1" si="284"/>
        <v>0</v>
      </c>
      <c r="DG205" s="470">
        <f t="shared" ca="1" si="284"/>
        <v>0</v>
      </c>
      <c r="DH205" s="470">
        <f t="shared" ca="1" si="284"/>
        <v>0</v>
      </c>
      <c r="DI205" s="470">
        <f t="shared" ca="1" si="284"/>
        <v>0</v>
      </c>
      <c r="DJ205" s="470">
        <f t="shared" ca="1" si="284"/>
        <v>0</v>
      </c>
      <c r="DK205" s="470">
        <f t="shared" ca="1" si="284"/>
        <v>0</v>
      </c>
      <c r="DL205" s="470">
        <f t="shared" ca="1" si="284"/>
        <v>0</v>
      </c>
      <c r="DM205" s="470">
        <f t="shared" ca="1" si="284"/>
        <v>0</v>
      </c>
      <c r="DN205" s="470">
        <f t="shared" ca="1" si="284"/>
        <v>0</v>
      </c>
      <c r="DO205" s="470">
        <f t="shared" ca="1" si="284"/>
        <v>1</v>
      </c>
      <c r="DP205" s="470">
        <f t="shared" ca="1" si="284"/>
        <v>0</v>
      </c>
      <c r="DQ205" s="470">
        <f t="shared" ca="1" si="284"/>
        <v>0</v>
      </c>
      <c r="DR205" s="470">
        <f t="shared" ca="1" si="284"/>
        <v>0</v>
      </c>
      <c r="DS205" s="470">
        <f t="shared" ca="1" si="284"/>
        <v>0</v>
      </c>
      <c r="DT205" s="470">
        <f t="shared" ca="1" si="284"/>
        <v>0</v>
      </c>
      <c r="DU205" s="470">
        <f t="shared" ca="1" si="284"/>
        <v>0</v>
      </c>
      <c r="DV205" s="470">
        <f t="shared" ca="1" si="284"/>
        <v>0</v>
      </c>
      <c r="DW205" s="470">
        <f t="shared" ca="1" si="284"/>
        <v>0</v>
      </c>
      <c r="DX205" s="470">
        <f t="shared" ca="1" si="284"/>
        <v>0</v>
      </c>
      <c r="DY205" s="470">
        <f t="shared" ca="1" si="284"/>
        <v>0</v>
      </c>
      <c r="DZ205" s="470">
        <f t="shared" ca="1" si="284"/>
        <v>0</v>
      </c>
      <c r="EA205" s="470">
        <f t="shared" ca="1" si="284"/>
        <v>0</v>
      </c>
      <c r="EB205" s="470">
        <f t="shared" ca="1" si="284"/>
        <v>0</v>
      </c>
      <c r="EC205" s="470">
        <f t="shared" ca="1" si="284"/>
        <v>0</v>
      </c>
      <c r="ED205" s="470">
        <f t="shared" ref="ED205:ES205" ca="1" si="285">IF(AND(ED204&gt;1,EC204="V",ED204&lt;&gt;"V"),1,0)</f>
        <v>0</v>
      </c>
      <c r="EE205" s="470">
        <f t="shared" ca="1" si="285"/>
        <v>0</v>
      </c>
      <c r="EF205" s="470">
        <f t="shared" ca="1" si="285"/>
        <v>0</v>
      </c>
      <c r="EG205" s="470">
        <f t="shared" ca="1" si="285"/>
        <v>0</v>
      </c>
      <c r="EH205" s="470">
        <f t="shared" ca="1" si="285"/>
        <v>0</v>
      </c>
      <c r="EI205" s="470">
        <f t="shared" ca="1" si="285"/>
        <v>0</v>
      </c>
      <c r="EJ205" s="470">
        <f t="shared" ca="1" si="285"/>
        <v>0</v>
      </c>
      <c r="EK205" s="470">
        <f t="shared" ca="1" si="285"/>
        <v>0</v>
      </c>
      <c r="EL205" s="470">
        <f t="shared" ca="1" si="285"/>
        <v>0</v>
      </c>
      <c r="EM205" s="470">
        <f t="shared" ca="1" si="285"/>
        <v>0</v>
      </c>
      <c r="EN205" s="470">
        <f t="shared" ca="1" si="285"/>
        <v>0</v>
      </c>
      <c r="EO205" s="470">
        <f t="shared" ca="1" si="285"/>
        <v>0</v>
      </c>
      <c r="EP205" s="470">
        <f t="shared" ca="1" si="285"/>
        <v>0</v>
      </c>
      <c r="EQ205" s="470">
        <f t="shared" ca="1" si="285"/>
        <v>0</v>
      </c>
      <c r="ER205" s="470">
        <f t="shared" ca="1" si="285"/>
        <v>0</v>
      </c>
      <c r="ES205" s="470">
        <f t="shared" ca="1" si="285"/>
        <v>0</v>
      </c>
    </row>
    <row r="206" spans="1:256" outlineLevel="1">
      <c r="B206" s="325" t="s">
        <v>643</v>
      </c>
      <c r="D206" s="183"/>
      <c r="E206" s="470">
        <f t="shared" ref="E206:AJ206" ca="1" si="286">E100-E90</f>
        <v>0</v>
      </c>
      <c r="F206" s="470">
        <f t="shared" ca="1" si="286"/>
        <v>0</v>
      </c>
      <c r="G206" s="470">
        <f t="shared" ca="1" si="286"/>
        <v>0</v>
      </c>
      <c r="H206" s="470">
        <f t="shared" ca="1" si="286"/>
        <v>0</v>
      </c>
      <c r="I206" s="470">
        <f t="shared" ca="1" si="286"/>
        <v>0</v>
      </c>
      <c r="J206" s="470">
        <f t="shared" ca="1" si="286"/>
        <v>0</v>
      </c>
      <c r="K206" s="470">
        <f t="shared" ca="1" si="286"/>
        <v>0</v>
      </c>
      <c r="L206" s="470">
        <f t="shared" ca="1" si="286"/>
        <v>0</v>
      </c>
      <c r="M206" s="470">
        <f t="shared" ca="1" si="286"/>
        <v>0</v>
      </c>
      <c r="N206" s="470">
        <f t="shared" ca="1" si="286"/>
        <v>0</v>
      </c>
      <c r="O206" s="470">
        <f t="shared" ca="1" si="286"/>
        <v>0</v>
      </c>
      <c r="P206" s="470">
        <f t="shared" ca="1" si="286"/>
        <v>0</v>
      </c>
      <c r="Q206" s="470">
        <f t="shared" ca="1" si="286"/>
        <v>0</v>
      </c>
      <c r="R206" s="470">
        <f t="shared" ca="1" si="286"/>
        <v>0</v>
      </c>
      <c r="S206" s="470">
        <f t="shared" ca="1" si="286"/>
        <v>0</v>
      </c>
      <c r="T206" s="470">
        <f t="shared" ca="1" si="286"/>
        <v>0</v>
      </c>
      <c r="U206" s="470">
        <f t="shared" ca="1" si="286"/>
        <v>0</v>
      </c>
      <c r="V206" s="470">
        <f t="shared" ca="1" si="286"/>
        <v>0</v>
      </c>
      <c r="W206" s="470">
        <f t="shared" ca="1" si="286"/>
        <v>0</v>
      </c>
      <c r="X206" s="470">
        <f t="shared" ca="1" si="286"/>
        <v>0</v>
      </c>
      <c r="Y206" s="470">
        <f t="shared" ca="1" si="286"/>
        <v>0</v>
      </c>
      <c r="Z206" s="470">
        <f t="shared" ca="1" si="286"/>
        <v>0</v>
      </c>
      <c r="AA206" s="470">
        <f t="shared" ca="1" si="286"/>
        <v>0</v>
      </c>
      <c r="AB206" s="470">
        <f t="shared" ca="1" si="286"/>
        <v>0</v>
      </c>
      <c r="AC206" s="470">
        <f t="shared" ca="1" si="286"/>
        <v>0</v>
      </c>
      <c r="AD206" s="470">
        <f t="shared" ca="1" si="286"/>
        <v>0</v>
      </c>
      <c r="AE206" s="470">
        <f t="shared" ca="1" si="286"/>
        <v>0</v>
      </c>
      <c r="AF206" s="470">
        <f t="shared" ca="1" si="286"/>
        <v>0</v>
      </c>
      <c r="AG206" s="470">
        <f t="shared" ca="1" si="286"/>
        <v>0</v>
      </c>
      <c r="AH206" s="470">
        <f t="shared" ca="1" si="286"/>
        <v>0</v>
      </c>
      <c r="AI206" s="470">
        <f t="shared" ca="1" si="286"/>
        <v>0</v>
      </c>
      <c r="AJ206" s="470">
        <f t="shared" ca="1" si="286"/>
        <v>0</v>
      </c>
      <c r="AK206" s="470">
        <f t="shared" ref="AK206:BP206" ca="1" si="287">AK100-AK90</f>
        <v>0</v>
      </c>
      <c r="AL206" s="470">
        <f t="shared" ca="1" si="287"/>
        <v>0</v>
      </c>
      <c r="AM206" s="470">
        <f t="shared" ca="1" si="287"/>
        <v>0</v>
      </c>
      <c r="AN206" s="470">
        <f t="shared" ca="1" si="287"/>
        <v>0</v>
      </c>
      <c r="AO206" s="470">
        <f t="shared" ca="1" si="287"/>
        <v>0</v>
      </c>
      <c r="AP206" s="470">
        <f t="shared" ca="1" si="287"/>
        <v>0</v>
      </c>
      <c r="AQ206" s="470">
        <f t="shared" ca="1" si="287"/>
        <v>0</v>
      </c>
      <c r="AR206" s="470">
        <f t="shared" ca="1" si="287"/>
        <v>0</v>
      </c>
      <c r="AS206" s="470">
        <f t="shared" ca="1" si="287"/>
        <v>0</v>
      </c>
      <c r="AT206" s="470">
        <f t="shared" ca="1" si="287"/>
        <v>0</v>
      </c>
      <c r="AU206" s="470">
        <f t="shared" ca="1" si="287"/>
        <v>0</v>
      </c>
      <c r="AV206" s="470">
        <f t="shared" ca="1" si="287"/>
        <v>0</v>
      </c>
      <c r="AW206" s="470">
        <f t="shared" ca="1" si="287"/>
        <v>0</v>
      </c>
      <c r="AX206" s="470">
        <f t="shared" ca="1" si="287"/>
        <v>0</v>
      </c>
      <c r="AY206" s="470">
        <f t="shared" ca="1" si="287"/>
        <v>0</v>
      </c>
      <c r="AZ206" s="470">
        <f t="shared" ca="1" si="287"/>
        <v>0</v>
      </c>
      <c r="BA206" s="470">
        <f t="shared" ca="1" si="287"/>
        <v>0</v>
      </c>
      <c r="BB206" s="470">
        <f t="shared" ca="1" si="287"/>
        <v>0</v>
      </c>
      <c r="BC206" s="470">
        <f t="shared" ca="1" si="287"/>
        <v>0</v>
      </c>
      <c r="BD206" s="470">
        <f t="shared" ca="1" si="287"/>
        <v>1</v>
      </c>
      <c r="BE206" s="470">
        <f t="shared" ca="1" si="287"/>
        <v>0</v>
      </c>
      <c r="BF206" s="470">
        <f t="shared" ca="1" si="287"/>
        <v>0</v>
      </c>
      <c r="BG206" s="470">
        <f t="shared" ca="1" si="287"/>
        <v>0</v>
      </c>
      <c r="BH206" s="470">
        <f t="shared" ca="1" si="287"/>
        <v>0</v>
      </c>
      <c r="BI206" s="470">
        <f t="shared" ca="1" si="287"/>
        <v>0</v>
      </c>
      <c r="BJ206" s="470">
        <f t="shared" ca="1" si="287"/>
        <v>0</v>
      </c>
      <c r="BK206" s="470">
        <f t="shared" ca="1" si="287"/>
        <v>0</v>
      </c>
      <c r="BL206" s="470">
        <f t="shared" ca="1" si="287"/>
        <v>0</v>
      </c>
      <c r="BM206" s="470">
        <f t="shared" ca="1" si="287"/>
        <v>0</v>
      </c>
      <c r="BN206" s="470">
        <f t="shared" ca="1" si="287"/>
        <v>0</v>
      </c>
      <c r="BO206" s="470">
        <f t="shared" ca="1" si="287"/>
        <v>0</v>
      </c>
      <c r="BP206" s="470">
        <f t="shared" ca="1" si="287"/>
        <v>1</v>
      </c>
      <c r="BQ206" s="470">
        <f t="shared" ref="BQ206:CV206" ca="1" si="288">BQ100-BQ90</f>
        <v>0</v>
      </c>
      <c r="BR206" s="470">
        <f t="shared" ca="1" si="288"/>
        <v>0</v>
      </c>
      <c r="BS206" s="470">
        <f t="shared" ca="1" si="288"/>
        <v>0</v>
      </c>
      <c r="BT206" s="470">
        <f t="shared" ca="1" si="288"/>
        <v>0</v>
      </c>
      <c r="BU206" s="470">
        <f t="shared" ca="1" si="288"/>
        <v>0</v>
      </c>
      <c r="BV206" s="470">
        <f t="shared" ca="1" si="288"/>
        <v>0</v>
      </c>
      <c r="BW206" s="470">
        <f t="shared" ca="1" si="288"/>
        <v>0</v>
      </c>
      <c r="BX206" s="470">
        <f t="shared" ca="1" si="288"/>
        <v>0</v>
      </c>
      <c r="BY206" s="470">
        <f t="shared" ca="1" si="288"/>
        <v>0</v>
      </c>
      <c r="BZ206" s="470">
        <f t="shared" ca="1" si="288"/>
        <v>0</v>
      </c>
      <c r="CA206" s="470">
        <f t="shared" ca="1" si="288"/>
        <v>0</v>
      </c>
      <c r="CB206" s="470">
        <f t="shared" ca="1" si="288"/>
        <v>1</v>
      </c>
      <c r="CC206" s="470">
        <f t="shared" ca="1" si="288"/>
        <v>0</v>
      </c>
      <c r="CD206" s="470">
        <f t="shared" ca="1" si="288"/>
        <v>0</v>
      </c>
      <c r="CE206" s="470">
        <f t="shared" ca="1" si="288"/>
        <v>0</v>
      </c>
      <c r="CF206" s="470">
        <f t="shared" ca="1" si="288"/>
        <v>0</v>
      </c>
      <c r="CG206" s="470">
        <f t="shared" ca="1" si="288"/>
        <v>0</v>
      </c>
      <c r="CH206" s="470">
        <f t="shared" ca="1" si="288"/>
        <v>0</v>
      </c>
      <c r="CI206" s="470">
        <f t="shared" ca="1" si="288"/>
        <v>0</v>
      </c>
      <c r="CJ206" s="470">
        <f t="shared" ca="1" si="288"/>
        <v>0</v>
      </c>
      <c r="CK206" s="470">
        <f t="shared" ca="1" si="288"/>
        <v>0</v>
      </c>
      <c r="CL206" s="470">
        <f t="shared" ca="1" si="288"/>
        <v>0</v>
      </c>
      <c r="CM206" s="470">
        <f t="shared" ca="1" si="288"/>
        <v>0</v>
      </c>
      <c r="CN206" s="470">
        <f t="shared" ca="1" si="288"/>
        <v>1</v>
      </c>
      <c r="CO206" s="470">
        <f t="shared" ca="1" si="288"/>
        <v>0</v>
      </c>
      <c r="CP206" s="470">
        <f t="shared" ca="1" si="288"/>
        <v>0</v>
      </c>
      <c r="CQ206" s="470">
        <f t="shared" ca="1" si="288"/>
        <v>0</v>
      </c>
      <c r="CR206" s="470">
        <f t="shared" ca="1" si="288"/>
        <v>0</v>
      </c>
      <c r="CS206" s="470">
        <f t="shared" ca="1" si="288"/>
        <v>0</v>
      </c>
      <c r="CT206" s="470">
        <f t="shared" ca="1" si="288"/>
        <v>0</v>
      </c>
      <c r="CU206" s="470">
        <f t="shared" ca="1" si="288"/>
        <v>0</v>
      </c>
      <c r="CV206" s="470">
        <f t="shared" ca="1" si="288"/>
        <v>0</v>
      </c>
      <c r="CW206" s="470">
        <f t="shared" ref="CW206:EB206" ca="1" si="289">CW100-CW90</f>
        <v>0</v>
      </c>
      <c r="CX206" s="470">
        <f t="shared" ca="1" si="289"/>
        <v>0</v>
      </c>
      <c r="CY206" s="470">
        <f t="shared" ca="1" si="289"/>
        <v>0</v>
      </c>
      <c r="CZ206" s="470">
        <f t="shared" ca="1" si="289"/>
        <v>1</v>
      </c>
      <c r="DA206" s="470">
        <f t="shared" ca="1" si="289"/>
        <v>0</v>
      </c>
      <c r="DB206" s="470">
        <f t="shared" ca="1" si="289"/>
        <v>0</v>
      </c>
      <c r="DC206" s="470">
        <f t="shared" ca="1" si="289"/>
        <v>0</v>
      </c>
      <c r="DD206" s="470">
        <f t="shared" ca="1" si="289"/>
        <v>0</v>
      </c>
      <c r="DE206" s="470">
        <f t="shared" ca="1" si="289"/>
        <v>0</v>
      </c>
      <c r="DF206" s="470">
        <f t="shared" ca="1" si="289"/>
        <v>0</v>
      </c>
      <c r="DG206" s="470">
        <f t="shared" ca="1" si="289"/>
        <v>0</v>
      </c>
      <c r="DH206" s="470">
        <f t="shared" ca="1" si="289"/>
        <v>0</v>
      </c>
      <c r="DI206" s="470">
        <f t="shared" ca="1" si="289"/>
        <v>0</v>
      </c>
      <c r="DJ206" s="470">
        <f t="shared" ca="1" si="289"/>
        <v>0</v>
      </c>
      <c r="DK206" s="470">
        <f t="shared" ca="1" si="289"/>
        <v>0</v>
      </c>
      <c r="DL206" s="470">
        <f t="shared" ca="1" si="289"/>
        <v>0</v>
      </c>
      <c r="DM206" s="470">
        <f t="shared" ca="1" si="289"/>
        <v>0</v>
      </c>
      <c r="DN206" s="470">
        <f t="shared" ca="1" si="289"/>
        <v>0</v>
      </c>
      <c r="DO206" s="470">
        <f t="shared" ca="1" si="289"/>
        <v>1</v>
      </c>
      <c r="DP206" s="470">
        <f t="shared" ca="1" si="289"/>
        <v>0</v>
      </c>
      <c r="DQ206" s="470">
        <f t="shared" ca="1" si="289"/>
        <v>0</v>
      </c>
      <c r="DR206" s="470">
        <f t="shared" ca="1" si="289"/>
        <v>0</v>
      </c>
      <c r="DS206" s="470">
        <f t="shared" ca="1" si="289"/>
        <v>0</v>
      </c>
      <c r="DT206" s="470">
        <f t="shared" ca="1" si="289"/>
        <v>0</v>
      </c>
      <c r="DU206" s="470">
        <f t="shared" ca="1" si="289"/>
        <v>0</v>
      </c>
      <c r="DV206" s="470">
        <f t="shared" ca="1" si="289"/>
        <v>0</v>
      </c>
      <c r="DW206" s="470">
        <f t="shared" ca="1" si="289"/>
        <v>0</v>
      </c>
      <c r="DX206" s="470">
        <f t="shared" ca="1" si="289"/>
        <v>0</v>
      </c>
      <c r="DY206" s="470">
        <f t="shared" ca="1" si="289"/>
        <v>0</v>
      </c>
      <c r="DZ206" s="470">
        <f t="shared" ca="1" si="289"/>
        <v>0</v>
      </c>
      <c r="EA206" s="470">
        <f t="shared" ca="1" si="289"/>
        <v>1</v>
      </c>
      <c r="EB206" s="470">
        <f t="shared" ca="1" si="289"/>
        <v>0</v>
      </c>
      <c r="EC206" s="470">
        <f t="shared" ref="EC206:ES206" ca="1" si="290">EC100-EC90</f>
        <v>0</v>
      </c>
      <c r="ED206" s="470">
        <f t="shared" ca="1" si="290"/>
        <v>0</v>
      </c>
      <c r="EE206" s="470">
        <f t="shared" ca="1" si="290"/>
        <v>0</v>
      </c>
      <c r="EF206" s="470">
        <f t="shared" ca="1" si="290"/>
        <v>0</v>
      </c>
      <c r="EG206" s="470">
        <f t="shared" ca="1" si="290"/>
        <v>0</v>
      </c>
      <c r="EH206" s="470">
        <f t="shared" ca="1" si="290"/>
        <v>0</v>
      </c>
      <c r="EI206" s="470">
        <f t="shared" ca="1" si="290"/>
        <v>0</v>
      </c>
      <c r="EJ206" s="470">
        <f t="shared" ca="1" si="290"/>
        <v>0</v>
      </c>
      <c r="EK206" s="470">
        <f t="shared" ca="1" si="290"/>
        <v>0</v>
      </c>
      <c r="EL206" s="470">
        <f t="shared" ca="1" si="290"/>
        <v>0</v>
      </c>
      <c r="EM206" s="470">
        <f t="shared" ca="1" si="290"/>
        <v>1</v>
      </c>
      <c r="EN206" s="470">
        <f t="shared" ca="1" si="290"/>
        <v>0</v>
      </c>
      <c r="EO206" s="470">
        <f t="shared" ca="1" si="290"/>
        <v>0</v>
      </c>
      <c r="EP206" s="470">
        <f t="shared" ca="1" si="290"/>
        <v>0</v>
      </c>
      <c r="EQ206" s="470">
        <f t="shared" ca="1" si="290"/>
        <v>0</v>
      </c>
      <c r="ER206" s="470">
        <f t="shared" ca="1" si="290"/>
        <v>0</v>
      </c>
      <c r="ES206" s="470">
        <f t="shared" ca="1" si="290"/>
        <v>0</v>
      </c>
    </row>
    <row r="207" spans="1:256" outlineLevel="1">
      <c r="D207" s="183"/>
    </row>
    <row r="208" spans="1:256" outlineLevel="1">
      <c r="B208" s="325" t="s">
        <v>644</v>
      </c>
      <c r="D208" s="1529"/>
      <c r="E208" s="1506">
        <f ca="1">IF(E205=1,E138/12,IF(E206=1,MAX(E138/12,D208),D208))</f>
        <v>0</v>
      </c>
      <c r="F208" s="1506">
        <f t="shared" ref="F208:BQ208" ca="1" si="291">IF(F205=1,F138/12,IF(F206=1,MAX(F138/12,E208),E208))</f>
        <v>0</v>
      </c>
      <c r="G208" s="1506">
        <f t="shared" ca="1" si="291"/>
        <v>0</v>
      </c>
      <c r="H208" s="1506">
        <f t="shared" ca="1" si="291"/>
        <v>0</v>
      </c>
      <c r="I208" s="1506">
        <f t="shared" ca="1" si="291"/>
        <v>0</v>
      </c>
      <c r="J208" s="1506">
        <f t="shared" ca="1" si="291"/>
        <v>0</v>
      </c>
      <c r="K208" s="1506">
        <f t="shared" ca="1" si="291"/>
        <v>0</v>
      </c>
      <c r="L208" s="1506">
        <f t="shared" ca="1" si="291"/>
        <v>0</v>
      </c>
      <c r="M208" s="1506">
        <f t="shared" ca="1" si="291"/>
        <v>0</v>
      </c>
      <c r="N208" s="1506">
        <f t="shared" ca="1" si="291"/>
        <v>0</v>
      </c>
      <c r="O208" s="1506">
        <f t="shared" ca="1" si="291"/>
        <v>0</v>
      </c>
      <c r="P208" s="1506">
        <f t="shared" ca="1" si="291"/>
        <v>0</v>
      </c>
      <c r="Q208" s="1506">
        <f t="shared" ca="1" si="291"/>
        <v>0</v>
      </c>
      <c r="R208" s="1506">
        <f t="shared" ca="1" si="291"/>
        <v>0</v>
      </c>
      <c r="S208" s="1505">
        <f t="shared" ca="1" si="291"/>
        <v>0</v>
      </c>
      <c r="T208" s="1505">
        <f t="shared" ca="1" si="291"/>
        <v>0</v>
      </c>
      <c r="U208" s="1505">
        <f t="shared" ca="1" si="291"/>
        <v>0</v>
      </c>
      <c r="V208" s="1505">
        <f t="shared" ca="1" si="291"/>
        <v>0</v>
      </c>
      <c r="W208" s="1505">
        <f t="shared" ca="1" si="291"/>
        <v>0</v>
      </c>
      <c r="X208" s="1505">
        <f t="shared" ca="1" si="291"/>
        <v>0</v>
      </c>
      <c r="Y208" s="1505">
        <f t="shared" ca="1" si="291"/>
        <v>0</v>
      </c>
      <c r="Z208" s="1505">
        <f t="shared" ca="1" si="291"/>
        <v>0</v>
      </c>
      <c r="AA208" s="1505">
        <f t="shared" ca="1" si="291"/>
        <v>0</v>
      </c>
      <c r="AB208" s="1505">
        <f t="shared" ca="1" si="291"/>
        <v>0</v>
      </c>
      <c r="AC208" s="1505">
        <f t="shared" ca="1" si="291"/>
        <v>0</v>
      </c>
      <c r="AD208" s="1505">
        <f t="shared" ca="1" si="291"/>
        <v>0</v>
      </c>
      <c r="AE208" s="1505">
        <f t="shared" ca="1" si="291"/>
        <v>0</v>
      </c>
      <c r="AF208" s="1505">
        <f t="shared" ca="1" si="291"/>
        <v>0</v>
      </c>
      <c r="AG208" s="1505">
        <f t="shared" ca="1" si="291"/>
        <v>0</v>
      </c>
      <c r="AH208" s="1505">
        <f t="shared" ca="1" si="291"/>
        <v>0</v>
      </c>
      <c r="AI208" s="1505">
        <f t="shared" ca="1" si="291"/>
        <v>0</v>
      </c>
      <c r="AJ208" s="1505">
        <f t="shared" ca="1" si="291"/>
        <v>0</v>
      </c>
      <c r="AK208" s="1505">
        <f t="shared" ca="1" si="291"/>
        <v>0</v>
      </c>
      <c r="AL208" s="1505">
        <f t="shared" ca="1" si="291"/>
        <v>0</v>
      </c>
      <c r="AM208" s="1505">
        <f t="shared" ca="1" si="291"/>
        <v>0</v>
      </c>
      <c r="AN208" s="1505">
        <f t="shared" ca="1" si="291"/>
        <v>0</v>
      </c>
      <c r="AO208" s="1505">
        <f t="shared" ca="1" si="291"/>
        <v>0</v>
      </c>
      <c r="AP208" s="1505">
        <f t="shared" ca="1" si="291"/>
        <v>0</v>
      </c>
      <c r="AQ208" s="1505">
        <f t="shared" ca="1" si="291"/>
        <v>0</v>
      </c>
      <c r="AR208" s="1505">
        <f t="shared" ca="1" si="291"/>
        <v>0</v>
      </c>
      <c r="AS208" s="1505">
        <f t="shared" ca="1" si="291"/>
        <v>0</v>
      </c>
      <c r="AT208" s="1505">
        <f t="shared" ca="1" si="291"/>
        <v>0</v>
      </c>
      <c r="AU208" s="1505">
        <f t="shared" ca="1" si="291"/>
        <v>0</v>
      </c>
      <c r="AV208" s="1505">
        <f t="shared" ca="1" si="291"/>
        <v>0</v>
      </c>
      <c r="AW208" s="1505">
        <f t="shared" ca="1" si="291"/>
        <v>0</v>
      </c>
      <c r="AX208" s="1505">
        <f t="shared" ca="1" si="291"/>
        <v>0</v>
      </c>
      <c r="AY208" s="1505">
        <f t="shared" ca="1" si="291"/>
        <v>0</v>
      </c>
      <c r="AZ208" s="1505">
        <f t="shared" ca="1" si="291"/>
        <v>0</v>
      </c>
      <c r="BA208" s="1505">
        <f t="shared" ca="1" si="291"/>
        <v>0</v>
      </c>
      <c r="BB208" s="1505">
        <f t="shared" ca="1" si="291"/>
        <v>0</v>
      </c>
      <c r="BC208" s="1505">
        <f t="shared" ca="1" si="291"/>
        <v>0</v>
      </c>
      <c r="BD208" s="1505">
        <f t="shared" ca="1" si="291"/>
        <v>9.2744643743065627</v>
      </c>
      <c r="BE208" s="1505">
        <f t="shared" ca="1" si="291"/>
        <v>9.2744643743065627</v>
      </c>
      <c r="BF208" s="1505">
        <f t="shared" ca="1" si="291"/>
        <v>9.2744643743065627</v>
      </c>
      <c r="BG208" s="1505">
        <f t="shared" ca="1" si="291"/>
        <v>9.2744643743065627</v>
      </c>
      <c r="BH208" s="1505">
        <f t="shared" ca="1" si="291"/>
        <v>9.2744643743065627</v>
      </c>
      <c r="BI208" s="1505">
        <f t="shared" ca="1" si="291"/>
        <v>9.2744643743065627</v>
      </c>
      <c r="BJ208" s="1505">
        <f t="shared" ca="1" si="291"/>
        <v>9.2744643743065627</v>
      </c>
      <c r="BK208" s="1505">
        <f t="shared" ca="1" si="291"/>
        <v>9.2744643743065627</v>
      </c>
      <c r="BL208" s="1505">
        <f t="shared" ca="1" si="291"/>
        <v>9.2744643743065627</v>
      </c>
      <c r="BM208" s="1505">
        <f t="shared" ca="1" si="291"/>
        <v>9.2744643743065627</v>
      </c>
      <c r="BN208" s="1505">
        <f t="shared" ca="1" si="291"/>
        <v>9.2744643743065627</v>
      </c>
      <c r="BO208" s="1505">
        <f t="shared" ca="1" si="291"/>
        <v>9.2744643743065627</v>
      </c>
      <c r="BP208" s="1505">
        <f t="shared" ca="1" si="291"/>
        <v>9.5063259836642118</v>
      </c>
      <c r="BQ208" s="1505">
        <f t="shared" ca="1" si="291"/>
        <v>9.5063259836642118</v>
      </c>
      <c r="BR208" s="1505">
        <f t="shared" ref="BR208:EC208" ca="1" si="292">IF(BR205=1,BR138/12,IF(BR206=1,MAX(BR138/12,BQ208),BQ208))</f>
        <v>9.5063259836642118</v>
      </c>
      <c r="BS208" s="1505">
        <f t="shared" ca="1" si="292"/>
        <v>9.5063259836642118</v>
      </c>
      <c r="BT208" s="1505">
        <f t="shared" ca="1" si="292"/>
        <v>9.5063259836642118</v>
      </c>
      <c r="BU208" s="1505">
        <f t="shared" ca="1" si="292"/>
        <v>9.5063259836642118</v>
      </c>
      <c r="BV208" s="1505">
        <f t="shared" ca="1" si="292"/>
        <v>9.5063259836642118</v>
      </c>
      <c r="BW208" s="1505">
        <f t="shared" ca="1" si="292"/>
        <v>9.5063259836642118</v>
      </c>
      <c r="BX208" s="1505">
        <f t="shared" ca="1" si="292"/>
        <v>9.5063259836642118</v>
      </c>
      <c r="BY208" s="1505">
        <f t="shared" ca="1" si="292"/>
        <v>9.5063259836642118</v>
      </c>
      <c r="BZ208" s="1505">
        <f t="shared" ca="1" si="292"/>
        <v>9.5063259836642118</v>
      </c>
      <c r="CA208" s="1505">
        <f t="shared" ca="1" si="292"/>
        <v>9.5063259836642118</v>
      </c>
      <c r="CB208" s="1505">
        <f t="shared" ca="1" si="292"/>
        <v>9.7439841332558021</v>
      </c>
      <c r="CC208" s="1505">
        <f t="shared" ca="1" si="292"/>
        <v>9.7439841332558021</v>
      </c>
      <c r="CD208" s="1505">
        <f t="shared" ca="1" si="292"/>
        <v>9.7439841332558021</v>
      </c>
      <c r="CE208" s="1505">
        <f t="shared" ca="1" si="292"/>
        <v>9.7439841332558021</v>
      </c>
      <c r="CF208" s="1505">
        <f t="shared" ca="1" si="292"/>
        <v>9.7439841332558021</v>
      </c>
      <c r="CG208" s="1505">
        <f t="shared" ca="1" si="292"/>
        <v>9.7439841332558021</v>
      </c>
      <c r="CH208" s="1505">
        <f t="shared" ca="1" si="292"/>
        <v>9.7439841332558021</v>
      </c>
      <c r="CI208" s="1505">
        <f t="shared" ca="1" si="292"/>
        <v>9.7439841332558021</v>
      </c>
      <c r="CJ208" s="1505">
        <f t="shared" ca="1" si="292"/>
        <v>9.7439841332558021</v>
      </c>
      <c r="CK208" s="1505">
        <f t="shared" ca="1" si="292"/>
        <v>9.7439841332558021</v>
      </c>
      <c r="CL208" s="1505">
        <f t="shared" ca="1" si="292"/>
        <v>9.7439841332558021</v>
      </c>
      <c r="CM208" s="1505">
        <f t="shared" ca="1" si="292"/>
        <v>9.7439841332558021</v>
      </c>
      <c r="CN208" s="1505">
        <f t="shared" ca="1" si="292"/>
        <v>9.9875837365871849</v>
      </c>
      <c r="CO208" s="1505">
        <f t="shared" ca="1" si="292"/>
        <v>9.9875837365871849</v>
      </c>
      <c r="CP208" s="1505">
        <f t="shared" ca="1" si="292"/>
        <v>9.9875837365871849</v>
      </c>
      <c r="CQ208" s="1505">
        <f t="shared" ca="1" si="292"/>
        <v>9.9875837365871849</v>
      </c>
      <c r="CR208" s="1505">
        <f t="shared" ca="1" si="292"/>
        <v>9.9875837365871849</v>
      </c>
      <c r="CS208" s="1505">
        <f t="shared" ca="1" si="292"/>
        <v>9.9875837365871849</v>
      </c>
      <c r="CT208" s="1505">
        <f t="shared" ca="1" si="292"/>
        <v>9.9875837365871849</v>
      </c>
      <c r="CU208" s="1505">
        <f t="shared" ca="1" si="292"/>
        <v>9.9875837365871849</v>
      </c>
      <c r="CV208" s="1505">
        <f t="shared" ca="1" si="292"/>
        <v>9.9875837365871849</v>
      </c>
      <c r="CW208" s="1505">
        <f t="shared" ca="1" si="292"/>
        <v>9.9875837365871849</v>
      </c>
      <c r="CX208" s="1505">
        <f t="shared" ca="1" si="292"/>
        <v>9.9875837365871849</v>
      </c>
      <c r="CY208" s="1505">
        <f t="shared" ca="1" si="292"/>
        <v>9.9875837365871849</v>
      </c>
      <c r="CZ208" s="1505">
        <f t="shared" ca="1" si="292"/>
        <v>10.23727333000185</v>
      </c>
      <c r="DA208" s="1505">
        <f t="shared" ca="1" si="292"/>
        <v>10.23727333000185</v>
      </c>
      <c r="DB208" s="1505">
        <f t="shared" ca="1" si="292"/>
        <v>10.23727333000185</v>
      </c>
      <c r="DC208" s="1505">
        <f t="shared" ca="1" si="292"/>
        <v>10.23727333000185</v>
      </c>
      <c r="DD208" s="1505">
        <f t="shared" ca="1" si="292"/>
        <v>10.23727333000185</v>
      </c>
      <c r="DE208" s="1505">
        <f t="shared" ca="1" si="292"/>
        <v>10.23727333000185</v>
      </c>
      <c r="DF208" s="1505">
        <f t="shared" ca="1" si="292"/>
        <v>10.23727333000185</v>
      </c>
      <c r="DG208" s="1505">
        <f t="shared" ca="1" si="292"/>
        <v>10.23727333000185</v>
      </c>
      <c r="DH208" s="1505">
        <f t="shared" ca="1" si="292"/>
        <v>10.23727333000185</v>
      </c>
      <c r="DI208" s="1505">
        <f t="shared" ca="1" si="292"/>
        <v>10.23727333000185</v>
      </c>
      <c r="DJ208" s="1505">
        <f t="shared" ca="1" si="292"/>
        <v>10.23727333000185</v>
      </c>
      <c r="DK208" s="1505">
        <f t="shared" ca="1" si="292"/>
        <v>10.23727333000185</v>
      </c>
      <c r="DL208" s="1505">
        <f t="shared" ca="1" si="292"/>
        <v>10.23727333000185</v>
      </c>
      <c r="DM208" s="1505">
        <f t="shared" ca="1" si="292"/>
        <v>10.23727333000185</v>
      </c>
      <c r="DN208" s="1505">
        <f t="shared" ca="1" si="292"/>
        <v>10.23727333000185</v>
      </c>
      <c r="DO208" s="1505">
        <f t="shared" ca="1" si="292"/>
        <v>10.55818167436817</v>
      </c>
      <c r="DP208" s="1505">
        <f t="shared" ca="1" si="292"/>
        <v>10.55818167436817</v>
      </c>
      <c r="DQ208" s="1505">
        <f t="shared" ca="1" si="292"/>
        <v>10.55818167436817</v>
      </c>
      <c r="DR208" s="1505">
        <f t="shared" ca="1" si="292"/>
        <v>10.55818167436817</v>
      </c>
      <c r="DS208" s="1505">
        <f t="shared" ca="1" si="292"/>
        <v>10.55818167436817</v>
      </c>
      <c r="DT208" s="1505">
        <f t="shared" ca="1" si="292"/>
        <v>10.55818167436817</v>
      </c>
      <c r="DU208" s="1505">
        <f t="shared" ca="1" si="292"/>
        <v>10.55818167436817</v>
      </c>
      <c r="DV208" s="1505">
        <f t="shared" ca="1" si="292"/>
        <v>10.55818167436817</v>
      </c>
      <c r="DW208" s="1505">
        <f t="shared" ca="1" si="292"/>
        <v>10.55818167436817</v>
      </c>
      <c r="DX208" s="1505">
        <f t="shared" ca="1" si="292"/>
        <v>10.55818167436817</v>
      </c>
      <c r="DY208" s="1505">
        <f t="shared" ca="1" si="292"/>
        <v>10.55818167436817</v>
      </c>
      <c r="DZ208" s="1505">
        <f t="shared" ca="1" si="292"/>
        <v>10.55818167436817</v>
      </c>
      <c r="EA208" s="1505">
        <f t="shared" ca="1" si="292"/>
        <v>10.822136216227362</v>
      </c>
      <c r="EB208" s="1505">
        <f t="shared" ca="1" si="292"/>
        <v>10.822136216227362</v>
      </c>
      <c r="EC208" s="1505">
        <f t="shared" ca="1" si="292"/>
        <v>10.822136216227362</v>
      </c>
      <c r="ED208" s="1505">
        <f t="shared" ref="ED208:ES208" ca="1" si="293">IF(ED205=1,ED138/12,IF(ED206=1,MAX(ED138/12,EC208),EC208))</f>
        <v>10.822136216227362</v>
      </c>
      <c r="EE208" s="1505">
        <f t="shared" ca="1" si="293"/>
        <v>10.822136216227362</v>
      </c>
      <c r="EF208" s="1505">
        <f t="shared" ca="1" si="293"/>
        <v>10.822136216227362</v>
      </c>
      <c r="EG208" s="1505">
        <f t="shared" ca="1" si="293"/>
        <v>10.822136216227362</v>
      </c>
      <c r="EH208" s="1505">
        <f t="shared" ca="1" si="293"/>
        <v>10.822136216227362</v>
      </c>
      <c r="EI208" s="1505">
        <f t="shared" ca="1" si="293"/>
        <v>10.822136216227362</v>
      </c>
      <c r="EJ208" s="1505">
        <f t="shared" ca="1" si="293"/>
        <v>10.822136216227362</v>
      </c>
      <c r="EK208" s="1505">
        <f t="shared" ca="1" si="293"/>
        <v>10.822136216227362</v>
      </c>
      <c r="EL208" s="1505">
        <f t="shared" ca="1" si="293"/>
        <v>10.822136216227362</v>
      </c>
      <c r="EM208" s="1505">
        <f t="shared" ca="1" si="293"/>
        <v>11.092689621633028</v>
      </c>
      <c r="EN208" s="1505">
        <f t="shared" ca="1" si="293"/>
        <v>11.092689621633028</v>
      </c>
      <c r="EO208" s="1505">
        <f t="shared" ca="1" si="293"/>
        <v>11.092689621633028</v>
      </c>
      <c r="EP208" s="1505">
        <f t="shared" ca="1" si="293"/>
        <v>11.092689621633028</v>
      </c>
      <c r="EQ208" s="1505">
        <f t="shared" ca="1" si="293"/>
        <v>11.092689621633028</v>
      </c>
      <c r="ER208" s="1505">
        <f t="shared" ca="1" si="293"/>
        <v>11.092689621633028</v>
      </c>
      <c r="ES208" s="1505">
        <f t="shared" ca="1" si="293"/>
        <v>11.092689621633028</v>
      </c>
    </row>
    <row r="209" spans="1:256" ht="14.4" outlineLevel="1" thickBot="1">
      <c r="B209" s="486" t="s">
        <v>645</v>
      </c>
      <c r="C209" s="478"/>
      <c r="D209" s="479"/>
      <c r="E209" s="494">
        <f ca="1">IF(E204="V",E208,0)</f>
        <v>0</v>
      </c>
      <c r="F209" s="494">
        <f t="shared" ref="F209:BQ209" ca="1" si="294">IF(F204="V",F208,0)</f>
        <v>0</v>
      </c>
      <c r="G209" s="494">
        <f t="shared" ca="1" si="294"/>
        <v>0</v>
      </c>
      <c r="H209" s="494">
        <f t="shared" ca="1" si="294"/>
        <v>0</v>
      </c>
      <c r="I209" s="494">
        <f t="shared" ca="1" si="294"/>
        <v>0</v>
      </c>
      <c r="J209" s="494">
        <f t="shared" ca="1" si="294"/>
        <v>0</v>
      </c>
      <c r="K209" s="494">
        <f t="shared" ca="1" si="294"/>
        <v>0</v>
      </c>
      <c r="L209" s="494">
        <f t="shared" ca="1" si="294"/>
        <v>0</v>
      </c>
      <c r="M209" s="494">
        <f t="shared" ca="1" si="294"/>
        <v>0</v>
      </c>
      <c r="N209" s="494">
        <f t="shared" ca="1" si="294"/>
        <v>0</v>
      </c>
      <c r="O209" s="494">
        <f t="shared" ca="1" si="294"/>
        <v>0</v>
      </c>
      <c r="P209" s="494">
        <f t="shared" ca="1" si="294"/>
        <v>0</v>
      </c>
      <c r="Q209" s="494">
        <f t="shared" ca="1" si="294"/>
        <v>0</v>
      </c>
      <c r="R209" s="494">
        <f t="shared" ca="1" si="294"/>
        <v>0</v>
      </c>
      <c r="S209" s="494">
        <f t="shared" ca="1" si="294"/>
        <v>0</v>
      </c>
      <c r="T209" s="494">
        <f t="shared" ca="1" si="294"/>
        <v>0</v>
      </c>
      <c r="U209" s="494">
        <f t="shared" ca="1" si="294"/>
        <v>0</v>
      </c>
      <c r="V209" s="494">
        <f t="shared" ca="1" si="294"/>
        <v>0</v>
      </c>
      <c r="W209" s="494">
        <f t="shared" ca="1" si="294"/>
        <v>0</v>
      </c>
      <c r="X209" s="494">
        <f t="shared" ca="1" si="294"/>
        <v>0</v>
      </c>
      <c r="Y209" s="494">
        <f t="shared" ca="1" si="294"/>
        <v>0</v>
      </c>
      <c r="Z209" s="494">
        <f t="shared" ca="1" si="294"/>
        <v>0</v>
      </c>
      <c r="AA209" s="494">
        <f t="shared" ca="1" si="294"/>
        <v>0</v>
      </c>
      <c r="AB209" s="494">
        <f t="shared" ca="1" si="294"/>
        <v>0</v>
      </c>
      <c r="AC209" s="494">
        <f t="shared" ca="1" si="294"/>
        <v>0</v>
      </c>
      <c r="AD209" s="494">
        <f t="shared" ca="1" si="294"/>
        <v>0</v>
      </c>
      <c r="AE209" s="494">
        <f t="shared" ca="1" si="294"/>
        <v>0</v>
      </c>
      <c r="AF209" s="494">
        <f t="shared" ca="1" si="294"/>
        <v>0</v>
      </c>
      <c r="AG209" s="494">
        <f t="shared" ca="1" si="294"/>
        <v>0</v>
      </c>
      <c r="AH209" s="494">
        <f t="shared" ca="1" si="294"/>
        <v>0</v>
      </c>
      <c r="AI209" s="494">
        <f t="shared" ca="1" si="294"/>
        <v>0</v>
      </c>
      <c r="AJ209" s="494">
        <f t="shared" ca="1" si="294"/>
        <v>0</v>
      </c>
      <c r="AK209" s="494">
        <f t="shared" ca="1" si="294"/>
        <v>0</v>
      </c>
      <c r="AL209" s="494">
        <f t="shared" ca="1" si="294"/>
        <v>0</v>
      </c>
      <c r="AM209" s="494">
        <f t="shared" ca="1" si="294"/>
        <v>0</v>
      </c>
      <c r="AN209" s="494">
        <f t="shared" ca="1" si="294"/>
        <v>0</v>
      </c>
      <c r="AO209" s="494">
        <f t="shared" ca="1" si="294"/>
        <v>0</v>
      </c>
      <c r="AP209" s="494">
        <f t="shared" ca="1" si="294"/>
        <v>0</v>
      </c>
      <c r="AQ209" s="494">
        <f t="shared" ca="1" si="294"/>
        <v>0</v>
      </c>
      <c r="AR209" s="494">
        <f t="shared" ca="1" si="294"/>
        <v>0</v>
      </c>
      <c r="AS209" s="494">
        <f t="shared" ca="1" si="294"/>
        <v>0</v>
      </c>
      <c r="AT209" s="494">
        <f t="shared" ca="1" si="294"/>
        <v>0</v>
      </c>
      <c r="AU209" s="494">
        <f t="shared" ca="1" si="294"/>
        <v>0</v>
      </c>
      <c r="AV209" s="494">
        <f t="shared" ca="1" si="294"/>
        <v>0</v>
      </c>
      <c r="AW209" s="494">
        <f t="shared" ca="1" si="294"/>
        <v>0</v>
      </c>
      <c r="AX209" s="494">
        <f t="shared" ca="1" si="294"/>
        <v>0</v>
      </c>
      <c r="AY209" s="494">
        <f t="shared" ca="1" si="294"/>
        <v>0</v>
      </c>
      <c r="AZ209" s="494">
        <f t="shared" ca="1" si="294"/>
        <v>0</v>
      </c>
      <c r="BA209" s="494">
        <f t="shared" ca="1" si="294"/>
        <v>0</v>
      </c>
      <c r="BB209" s="494">
        <f t="shared" ca="1" si="294"/>
        <v>0</v>
      </c>
      <c r="BC209" s="494">
        <f t="shared" ca="1" si="294"/>
        <v>0</v>
      </c>
      <c r="BD209" s="494">
        <f t="shared" ca="1" si="294"/>
        <v>0</v>
      </c>
      <c r="BE209" s="494">
        <f t="shared" ca="1" si="294"/>
        <v>0</v>
      </c>
      <c r="BF209" s="494">
        <f t="shared" ca="1" si="294"/>
        <v>0</v>
      </c>
      <c r="BG209" s="494">
        <f t="shared" ca="1" si="294"/>
        <v>0</v>
      </c>
      <c r="BH209" s="494">
        <f t="shared" ca="1" si="294"/>
        <v>0</v>
      </c>
      <c r="BI209" s="494">
        <f t="shared" ca="1" si="294"/>
        <v>0</v>
      </c>
      <c r="BJ209" s="494">
        <f t="shared" ca="1" si="294"/>
        <v>0</v>
      </c>
      <c r="BK209" s="494">
        <f t="shared" ca="1" si="294"/>
        <v>0</v>
      </c>
      <c r="BL209" s="494">
        <f t="shared" ca="1" si="294"/>
        <v>0</v>
      </c>
      <c r="BM209" s="494">
        <f t="shared" ca="1" si="294"/>
        <v>0</v>
      </c>
      <c r="BN209" s="494">
        <f t="shared" ca="1" si="294"/>
        <v>0</v>
      </c>
      <c r="BO209" s="494">
        <f t="shared" ca="1" si="294"/>
        <v>0</v>
      </c>
      <c r="BP209" s="494">
        <f t="shared" ca="1" si="294"/>
        <v>0</v>
      </c>
      <c r="BQ209" s="494">
        <f t="shared" ca="1" si="294"/>
        <v>0</v>
      </c>
      <c r="BR209" s="494">
        <f t="shared" ref="BR209:EC209" ca="1" si="295">IF(BR204="V",BR208,0)</f>
        <v>0</v>
      </c>
      <c r="BS209" s="494">
        <f t="shared" ca="1" si="295"/>
        <v>0</v>
      </c>
      <c r="BT209" s="494">
        <f t="shared" ca="1" si="295"/>
        <v>0</v>
      </c>
      <c r="BU209" s="494">
        <f t="shared" ca="1" si="295"/>
        <v>0</v>
      </c>
      <c r="BV209" s="494">
        <f t="shared" ca="1" si="295"/>
        <v>0</v>
      </c>
      <c r="BW209" s="494">
        <f t="shared" ca="1" si="295"/>
        <v>0</v>
      </c>
      <c r="BX209" s="494">
        <f t="shared" ca="1" si="295"/>
        <v>0</v>
      </c>
      <c r="BY209" s="494">
        <f t="shared" ca="1" si="295"/>
        <v>0</v>
      </c>
      <c r="BZ209" s="494">
        <f t="shared" ca="1" si="295"/>
        <v>0</v>
      </c>
      <c r="CA209" s="494">
        <f t="shared" ca="1" si="295"/>
        <v>0</v>
      </c>
      <c r="CB209" s="494">
        <f t="shared" ca="1" si="295"/>
        <v>0</v>
      </c>
      <c r="CC209" s="494">
        <f t="shared" ca="1" si="295"/>
        <v>0</v>
      </c>
      <c r="CD209" s="494">
        <f t="shared" ca="1" si="295"/>
        <v>0</v>
      </c>
      <c r="CE209" s="494">
        <f t="shared" ca="1" si="295"/>
        <v>0</v>
      </c>
      <c r="CF209" s="494">
        <f t="shared" ca="1" si="295"/>
        <v>0</v>
      </c>
      <c r="CG209" s="494">
        <f t="shared" ca="1" si="295"/>
        <v>0</v>
      </c>
      <c r="CH209" s="494">
        <f t="shared" ca="1" si="295"/>
        <v>0</v>
      </c>
      <c r="CI209" s="494">
        <f t="shared" ca="1" si="295"/>
        <v>0</v>
      </c>
      <c r="CJ209" s="494">
        <f t="shared" ca="1" si="295"/>
        <v>0</v>
      </c>
      <c r="CK209" s="494">
        <f t="shared" ca="1" si="295"/>
        <v>0</v>
      </c>
      <c r="CL209" s="494">
        <f t="shared" ca="1" si="295"/>
        <v>0</v>
      </c>
      <c r="CM209" s="494">
        <f t="shared" ca="1" si="295"/>
        <v>0</v>
      </c>
      <c r="CN209" s="494">
        <f t="shared" ca="1" si="295"/>
        <v>0</v>
      </c>
      <c r="CO209" s="494">
        <f t="shared" ca="1" si="295"/>
        <v>0</v>
      </c>
      <c r="CP209" s="494">
        <f t="shared" ca="1" si="295"/>
        <v>0</v>
      </c>
      <c r="CQ209" s="494">
        <f t="shared" ca="1" si="295"/>
        <v>0</v>
      </c>
      <c r="CR209" s="494">
        <f t="shared" ca="1" si="295"/>
        <v>0</v>
      </c>
      <c r="CS209" s="494">
        <f t="shared" ca="1" si="295"/>
        <v>0</v>
      </c>
      <c r="CT209" s="494">
        <f t="shared" ca="1" si="295"/>
        <v>0</v>
      </c>
      <c r="CU209" s="494">
        <f t="shared" ca="1" si="295"/>
        <v>0</v>
      </c>
      <c r="CV209" s="494">
        <f t="shared" ca="1" si="295"/>
        <v>0</v>
      </c>
      <c r="CW209" s="494">
        <f t="shared" ca="1" si="295"/>
        <v>0</v>
      </c>
      <c r="CX209" s="494">
        <f t="shared" ca="1" si="295"/>
        <v>0</v>
      </c>
      <c r="CY209" s="494">
        <f t="shared" ca="1" si="295"/>
        <v>0</v>
      </c>
      <c r="CZ209" s="494">
        <f t="shared" ca="1" si="295"/>
        <v>0</v>
      </c>
      <c r="DA209" s="494">
        <f t="shared" ca="1" si="295"/>
        <v>0</v>
      </c>
      <c r="DB209" s="494">
        <f t="shared" ca="1" si="295"/>
        <v>0</v>
      </c>
      <c r="DC209" s="494">
        <f t="shared" ca="1" si="295"/>
        <v>0</v>
      </c>
      <c r="DD209" s="494">
        <f t="shared" ca="1" si="295"/>
        <v>0</v>
      </c>
      <c r="DE209" s="494">
        <f t="shared" ca="1" si="295"/>
        <v>0</v>
      </c>
      <c r="DF209" s="494">
        <f t="shared" ca="1" si="295"/>
        <v>0</v>
      </c>
      <c r="DG209" s="494">
        <f t="shared" ca="1" si="295"/>
        <v>0</v>
      </c>
      <c r="DH209" s="494">
        <f t="shared" ca="1" si="295"/>
        <v>0</v>
      </c>
      <c r="DI209" s="494">
        <f t="shared" ca="1" si="295"/>
        <v>0</v>
      </c>
      <c r="DJ209" s="494">
        <f t="shared" ca="1" si="295"/>
        <v>0</v>
      </c>
      <c r="DK209" s="494">
        <f t="shared" ca="1" si="295"/>
        <v>0</v>
      </c>
      <c r="DL209" s="494">
        <f t="shared" ca="1" si="295"/>
        <v>10.23727333000185</v>
      </c>
      <c r="DM209" s="494">
        <f t="shared" ca="1" si="295"/>
        <v>10.23727333000185</v>
      </c>
      <c r="DN209" s="494">
        <f t="shared" ca="1" si="295"/>
        <v>10.23727333000185</v>
      </c>
      <c r="DO209" s="494">
        <f t="shared" ca="1" si="295"/>
        <v>0</v>
      </c>
      <c r="DP209" s="494">
        <f t="shared" ca="1" si="295"/>
        <v>0</v>
      </c>
      <c r="DQ209" s="494">
        <f t="shared" ca="1" si="295"/>
        <v>0</v>
      </c>
      <c r="DR209" s="494">
        <f t="shared" ca="1" si="295"/>
        <v>0</v>
      </c>
      <c r="DS209" s="494">
        <f t="shared" ca="1" si="295"/>
        <v>0</v>
      </c>
      <c r="DT209" s="494">
        <f t="shared" ca="1" si="295"/>
        <v>0</v>
      </c>
      <c r="DU209" s="494">
        <f t="shared" ca="1" si="295"/>
        <v>0</v>
      </c>
      <c r="DV209" s="494">
        <f t="shared" ca="1" si="295"/>
        <v>0</v>
      </c>
      <c r="DW209" s="494">
        <f t="shared" ca="1" si="295"/>
        <v>0</v>
      </c>
      <c r="DX209" s="494">
        <f t="shared" ca="1" si="295"/>
        <v>0</v>
      </c>
      <c r="DY209" s="494">
        <f t="shared" ca="1" si="295"/>
        <v>0</v>
      </c>
      <c r="DZ209" s="494">
        <f t="shared" ca="1" si="295"/>
        <v>0</v>
      </c>
      <c r="EA209" s="494">
        <f t="shared" ca="1" si="295"/>
        <v>0</v>
      </c>
      <c r="EB209" s="494">
        <f t="shared" ca="1" si="295"/>
        <v>0</v>
      </c>
      <c r="EC209" s="494">
        <f t="shared" ca="1" si="295"/>
        <v>0</v>
      </c>
      <c r="ED209" s="494">
        <f t="shared" ref="ED209:ES209" ca="1" si="296">IF(ED204="V",ED208,0)</f>
        <v>0</v>
      </c>
      <c r="EE209" s="494">
        <f t="shared" ca="1" si="296"/>
        <v>0</v>
      </c>
      <c r="EF209" s="494">
        <f t="shared" ca="1" si="296"/>
        <v>0</v>
      </c>
      <c r="EG209" s="494">
        <f t="shared" ca="1" si="296"/>
        <v>0</v>
      </c>
      <c r="EH209" s="494">
        <f t="shared" ca="1" si="296"/>
        <v>0</v>
      </c>
      <c r="EI209" s="494">
        <f t="shared" ca="1" si="296"/>
        <v>0</v>
      </c>
      <c r="EJ209" s="494">
        <f t="shared" ca="1" si="296"/>
        <v>0</v>
      </c>
      <c r="EK209" s="494">
        <f t="shared" ca="1" si="296"/>
        <v>0</v>
      </c>
      <c r="EL209" s="494">
        <f t="shared" ca="1" si="296"/>
        <v>0</v>
      </c>
      <c r="EM209" s="494">
        <f t="shared" ca="1" si="296"/>
        <v>0</v>
      </c>
      <c r="EN209" s="494">
        <f t="shared" ca="1" si="296"/>
        <v>0</v>
      </c>
      <c r="EO209" s="494">
        <f t="shared" ca="1" si="296"/>
        <v>0</v>
      </c>
      <c r="EP209" s="494">
        <f t="shared" ca="1" si="296"/>
        <v>0</v>
      </c>
      <c r="EQ209" s="494">
        <f t="shared" ca="1" si="296"/>
        <v>0</v>
      </c>
      <c r="ER209" s="494">
        <f t="shared" ca="1" si="296"/>
        <v>0</v>
      </c>
      <c r="ES209" s="494">
        <f t="shared" ca="1" si="296"/>
        <v>0</v>
      </c>
    </row>
    <row r="210" spans="1:256" ht="14.4" outlineLevel="1" thickTop="1">
      <c r="B210" s="1544" t="s">
        <v>646</v>
      </c>
      <c r="D210" s="183"/>
      <c r="E210" s="1506">
        <f t="shared" ref="E210:BP210" ca="1" si="297">E208-E209</f>
        <v>0</v>
      </c>
      <c r="F210" s="1506">
        <f t="shared" ca="1" si="297"/>
        <v>0</v>
      </c>
      <c r="G210" s="1506">
        <f t="shared" ca="1" si="297"/>
        <v>0</v>
      </c>
      <c r="H210" s="1506">
        <f t="shared" ca="1" si="297"/>
        <v>0</v>
      </c>
      <c r="I210" s="1506">
        <f t="shared" ca="1" si="297"/>
        <v>0</v>
      </c>
      <c r="J210" s="1506">
        <f t="shared" ca="1" si="297"/>
        <v>0</v>
      </c>
      <c r="K210" s="1506">
        <f t="shared" ca="1" si="297"/>
        <v>0</v>
      </c>
      <c r="L210" s="1506">
        <f t="shared" ca="1" si="297"/>
        <v>0</v>
      </c>
      <c r="M210" s="1506">
        <f t="shared" ca="1" si="297"/>
        <v>0</v>
      </c>
      <c r="N210" s="1506">
        <f t="shared" ca="1" si="297"/>
        <v>0</v>
      </c>
      <c r="O210" s="1506">
        <f t="shared" ca="1" si="297"/>
        <v>0</v>
      </c>
      <c r="P210" s="1506">
        <f t="shared" ca="1" si="297"/>
        <v>0</v>
      </c>
      <c r="Q210" s="1506">
        <f t="shared" ca="1" si="297"/>
        <v>0</v>
      </c>
      <c r="R210" s="1506">
        <f t="shared" ca="1" si="297"/>
        <v>0</v>
      </c>
      <c r="S210" s="1505">
        <f t="shared" ca="1" si="297"/>
        <v>0</v>
      </c>
      <c r="T210" s="1505">
        <f t="shared" ca="1" si="297"/>
        <v>0</v>
      </c>
      <c r="U210" s="1505">
        <f t="shared" ca="1" si="297"/>
        <v>0</v>
      </c>
      <c r="V210" s="1505">
        <f t="shared" ca="1" si="297"/>
        <v>0</v>
      </c>
      <c r="W210" s="1505">
        <f t="shared" ca="1" si="297"/>
        <v>0</v>
      </c>
      <c r="X210" s="1505">
        <f t="shared" ca="1" si="297"/>
        <v>0</v>
      </c>
      <c r="Y210" s="1505">
        <f t="shared" ca="1" si="297"/>
        <v>0</v>
      </c>
      <c r="Z210" s="1505">
        <f t="shared" ca="1" si="297"/>
        <v>0</v>
      </c>
      <c r="AA210" s="1505">
        <f t="shared" ca="1" si="297"/>
        <v>0</v>
      </c>
      <c r="AB210" s="1505">
        <f t="shared" ca="1" si="297"/>
        <v>0</v>
      </c>
      <c r="AC210" s="1505">
        <f t="shared" ca="1" si="297"/>
        <v>0</v>
      </c>
      <c r="AD210" s="1505">
        <f t="shared" ca="1" si="297"/>
        <v>0</v>
      </c>
      <c r="AE210" s="1505">
        <f t="shared" ca="1" si="297"/>
        <v>0</v>
      </c>
      <c r="AF210" s="1505">
        <f t="shared" ca="1" si="297"/>
        <v>0</v>
      </c>
      <c r="AG210" s="1505">
        <f t="shared" ca="1" si="297"/>
        <v>0</v>
      </c>
      <c r="AH210" s="1505">
        <f t="shared" ca="1" si="297"/>
        <v>0</v>
      </c>
      <c r="AI210" s="1505">
        <f t="shared" ca="1" si="297"/>
        <v>0</v>
      </c>
      <c r="AJ210" s="1505">
        <f t="shared" ca="1" si="297"/>
        <v>0</v>
      </c>
      <c r="AK210" s="1505">
        <f t="shared" ca="1" si="297"/>
        <v>0</v>
      </c>
      <c r="AL210" s="1505">
        <f t="shared" ca="1" si="297"/>
        <v>0</v>
      </c>
      <c r="AM210" s="1505">
        <f t="shared" ca="1" si="297"/>
        <v>0</v>
      </c>
      <c r="AN210" s="1505">
        <f t="shared" ca="1" si="297"/>
        <v>0</v>
      </c>
      <c r="AO210" s="1505">
        <f t="shared" ca="1" si="297"/>
        <v>0</v>
      </c>
      <c r="AP210" s="1505">
        <f t="shared" ca="1" si="297"/>
        <v>0</v>
      </c>
      <c r="AQ210" s="1505">
        <f t="shared" ca="1" si="297"/>
        <v>0</v>
      </c>
      <c r="AR210" s="1505">
        <f t="shared" ca="1" si="297"/>
        <v>0</v>
      </c>
      <c r="AS210" s="1505">
        <f t="shared" ca="1" si="297"/>
        <v>0</v>
      </c>
      <c r="AT210" s="1505">
        <f t="shared" ca="1" si="297"/>
        <v>0</v>
      </c>
      <c r="AU210" s="1505">
        <f t="shared" ca="1" si="297"/>
        <v>0</v>
      </c>
      <c r="AV210" s="1505">
        <f t="shared" ca="1" si="297"/>
        <v>0</v>
      </c>
      <c r="AW210" s="1505">
        <f t="shared" ca="1" si="297"/>
        <v>0</v>
      </c>
      <c r="AX210" s="1505">
        <f t="shared" ca="1" si="297"/>
        <v>0</v>
      </c>
      <c r="AY210" s="1505">
        <f t="shared" ca="1" si="297"/>
        <v>0</v>
      </c>
      <c r="AZ210" s="1505">
        <f t="shared" ca="1" si="297"/>
        <v>0</v>
      </c>
      <c r="BA210" s="1505">
        <f t="shared" ca="1" si="297"/>
        <v>0</v>
      </c>
      <c r="BB210" s="1505">
        <f t="shared" ca="1" si="297"/>
        <v>0</v>
      </c>
      <c r="BC210" s="1505">
        <f t="shared" ca="1" si="297"/>
        <v>0</v>
      </c>
      <c r="BD210" s="1505">
        <f t="shared" ca="1" si="297"/>
        <v>9.2744643743065627</v>
      </c>
      <c r="BE210" s="1505">
        <f t="shared" ca="1" si="297"/>
        <v>9.2744643743065627</v>
      </c>
      <c r="BF210" s="1505">
        <f t="shared" ca="1" si="297"/>
        <v>9.2744643743065627</v>
      </c>
      <c r="BG210" s="1505">
        <f t="shared" ca="1" si="297"/>
        <v>9.2744643743065627</v>
      </c>
      <c r="BH210" s="1505">
        <f t="shared" ca="1" si="297"/>
        <v>9.2744643743065627</v>
      </c>
      <c r="BI210" s="1505">
        <f t="shared" ca="1" si="297"/>
        <v>9.2744643743065627</v>
      </c>
      <c r="BJ210" s="1505">
        <f t="shared" ca="1" si="297"/>
        <v>9.2744643743065627</v>
      </c>
      <c r="BK210" s="1505">
        <f t="shared" ca="1" si="297"/>
        <v>9.2744643743065627</v>
      </c>
      <c r="BL210" s="1505">
        <f t="shared" ca="1" si="297"/>
        <v>9.2744643743065627</v>
      </c>
      <c r="BM210" s="1505">
        <f t="shared" ca="1" si="297"/>
        <v>9.2744643743065627</v>
      </c>
      <c r="BN210" s="1505">
        <f t="shared" ca="1" si="297"/>
        <v>9.2744643743065627</v>
      </c>
      <c r="BO210" s="1505">
        <f t="shared" ca="1" si="297"/>
        <v>9.2744643743065627</v>
      </c>
      <c r="BP210" s="1505">
        <f t="shared" ca="1" si="297"/>
        <v>9.5063259836642118</v>
      </c>
      <c r="BQ210" s="1505">
        <f t="shared" ref="BQ210:EB210" ca="1" si="298">BQ208-BQ209</f>
        <v>9.5063259836642118</v>
      </c>
      <c r="BR210" s="1505">
        <f t="shared" ca="1" si="298"/>
        <v>9.5063259836642118</v>
      </c>
      <c r="BS210" s="1505">
        <f t="shared" ca="1" si="298"/>
        <v>9.5063259836642118</v>
      </c>
      <c r="BT210" s="1505">
        <f t="shared" ca="1" si="298"/>
        <v>9.5063259836642118</v>
      </c>
      <c r="BU210" s="1505">
        <f t="shared" ca="1" si="298"/>
        <v>9.5063259836642118</v>
      </c>
      <c r="BV210" s="1505">
        <f t="shared" ca="1" si="298"/>
        <v>9.5063259836642118</v>
      </c>
      <c r="BW210" s="1505">
        <f t="shared" ca="1" si="298"/>
        <v>9.5063259836642118</v>
      </c>
      <c r="BX210" s="1505">
        <f t="shared" ca="1" si="298"/>
        <v>9.5063259836642118</v>
      </c>
      <c r="BY210" s="1505">
        <f t="shared" ca="1" si="298"/>
        <v>9.5063259836642118</v>
      </c>
      <c r="BZ210" s="1505">
        <f t="shared" ca="1" si="298"/>
        <v>9.5063259836642118</v>
      </c>
      <c r="CA210" s="1505">
        <f t="shared" ca="1" si="298"/>
        <v>9.5063259836642118</v>
      </c>
      <c r="CB210" s="1505">
        <f t="shared" ca="1" si="298"/>
        <v>9.7439841332558021</v>
      </c>
      <c r="CC210" s="1505">
        <f t="shared" ca="1" si="298"/>
        <v>9.7439841332558021</v>
      </c>
      <c r="CD210" s="1505">
        <f t="shared" ca="1" si="298"/>
        <v>9.7439841332558021</v>
      </c>
      <c r="CE210" s="1505">
        <f t="shared" ca="1" si="298"/>
        <v>9.7439841332558021</v>
      </c>
      <c r="CF210" s="1505">
        <f t="shared" ca="1" si="298"/>
        <v>9.7439841332558021</v>
      </c>
      <c r="CG210" s="1505">
        <f t="shared" ca="1" si="298"/>
        <v>9.7439841332558021</v>
      </c>
      <c r="CH210" s="1505">
        <f t="shared" ca="1" si="298"/>
        <v>9.7439841332558021</v>
      </c>
      <c r="CI210" s="1505">
        <f t="shared" ca="1" si="298"/>
        <v>9.7439841332558021</v>
      </c>
      <c r="CJ210" s="1505">
        <f t="shared" ca="1" si="298"/>
        <v>9.7439841332558021</v>
      </c>
      <c r="CK210" s="1505">
        <f t="shared" ca="1" si="298"/>
        <v>9.7439841332558021</v>
      </c>
      <c r="CL210" s="1505">
        <f t="shared" ca="1" si="298"/>
        <v>9.7439841332558021</v>
      </c>
      <c r="CM210" s="1505">
        <f t="shared" ca="1" si="298"/>
        <v>9.7439841332558021</v>
      </c>
      <c r="CN210" s="1505">
        <f t="shared" ca="1" si="298"/>
        <v>9.9875837365871849</v>
      </c>
      <c r="CO210" s="1505">
        <f t="shared" ca="1" si="298"/>
        <v>9.9875837365871849</v>
      </c>
      <c r="CP210" s="1505">
        <f t="shared" ca="1" si="298"/>
        <v>9.9875837365871849</v>
      </c>
      <c r="CQ210" s="1505">
        <f t="shared" ca="1" si="298"/>
        <v>9.9875837365871849</v>
      </c>
      <c r="CR210" s="1505">
        <f t="shared" ca="1" si="298"/>
        <v>9.9875837365871849</v>
      </c>
      <c r="CS210" s="1505">
        <f t="shared" ca="1" si="298"/>
        <v>9.9875837365871849</v>
      </c>
      <c r="CT210" s="1505">
        <f t="shared" ca="1" si="298"/>
        <v>9.9875837365871849</v>
      </c>
      <c r="CU210" s="1505">
        <f t="shared" ca="1" si="298"/>
        <v>9.9875837365871849</v>
      </c>
      <c r="CV210" s="1505">
        <f t="shared" ca="1" si="298"/>
        <v>9.9875837365871849</v>
      </c>
      <c r="CW210" s="1505">
        <f t="shared" ca="1" si="298"/>
        <v>9.9875837365871849</v>
      </c>
      <c r="CX210" s="1505">
        <f t="shared" ca="1" si="298"/>
        <v>9.9875837365871849</v>
      </c>
      <c r="CY210" s="1505">
        <f t="shared" ca="1" si="298"/>
        <v>9.9875837365871849</v>
      </c>
      <c r="CZ210" s="1505">
        <f t="shared" ca="1" si="298"/>
        <v>10.23727333000185</v>
      </c>
      <c r="DA210" s="1505">
        <f t="shared" ca="1" si="298"/>
        <v>10.23727333000185</v>
      </c>
      <c r="DB210" s="1505">
        <f t="shared" ca="1" si="298"/>
        <v>10.23727333000185</v>
      </c>
      <c r="DC210" s="1505">
        <f t="shared" ca="1" si="298"/>
        <v>10.23727333000185</v>
      </c>
      <c r="DD210" s="1505">
        <f t="shared" ca="1" si="298"/>
        <v>10.23727333000185</v>
      </c>
      <c r="DE210" s="1505">
        <f t="shared" ca="1" si="298"/>
        <v>10.23727333000185</v>
      </c>
      <c r="DF210" s="1505">
        <f t="shared" ca="1" si="298"/>
        <v>10.23727333000185</v>
      </c>
      <c r="DG210" s="1505">
        <f t="shared" ca="1" si="298"/>
        <v>10.23727333000185</v>
      </c>
      <c r="DH210" s="1505">
        <f t="shared" ca="1" si="298"/>
        <v>10.23727333000185</v>
      </c>
      <c r="DI210" s="1505">
        <f t="shared" ca="1" si="298"/>
        <v>10.23727333000185</v>
      </c>
      <c r="DJ210" s="1505">
        <f t="shared" ca="1" si="298"/>
        <v>10.23727333000185</v>
      </c>
      <c r="DK210" s="1505">
        <f t="shared" ca="1" si="298"/>
        <v>10.23727333000185</v>
      </c>
      <c r="DL210" s="1505">
        <f t="shared" ca="1" si="298"/>
        <v>0</v>
      </c>
      <c r="DM210" s="1505">
        <f t="shared" ca="1" si="298"/>
        <v>0</v>
      </c>
      <c r="DN210" s="1505">
        <f t="shared" ca="1" si="298"/>
        <v>0</v>
      </c>
      <c r="DO210" s="1505">
        <f t="shared" ca="1" si="298"/>
        <v>10.55818167436817</v>
      </c>
      <c r="DP210" s="1505">
        <f t="shared" ca="1" si="298"/>
        <v>10.55818167436817</v>
      </c>
      <c r="DQ210" s="1505">
        <f t="shared" ca="1" si="298"/>
        <v>10.55818167436817</v>
      </c>
      <c r="DR210" s="1505">
        <f t="shared" ca="1" si="298"/>
        <v>10.55818167436817</v>
      </c>
      <c r="DS210" s="1505">
        <f t="shared" ca="1" si="298"/>
        <v>10.55818167436817</v>
      </c>
      <c r="DT210" s="1505">
        <f t="shared" ca="1" si="298"/>
        <v>10.55818167436817</v>
      </c>
      <c r="DU210" s="1505">
        <f t="shared" ca="1" si="298"/>
        <v>10.55818167436817</v>
      </c>
      <c r="DV210" s="1505">
        <f t="shared" ca="1" si="298"/>
        <v>10.55818167436817</v>
      </c>
      <c r="DW210" s="1505">
        <f t="shared" ca="1" si="298"/>
        <v>10.55818167436817</v>
      </c>
      <c r="DX210" s="1505">
        <f t="shared" ca="1" si="298"/>
        <v>10.55818167436817</v>
      </c>
      <c r="DY210" s="1505">
        <f t="shared" ca="1" si="298"/>
        <v>10.55818167436817</v>
      </c>
      <c r="DZ210" s="1505">
        <f t="shared" ca="1" si="298"/>
        <v>10.55818167436817</v>
      </c>
      <c r="EA210" s="1505">
        <f t="shared" ca="1" si="298"/>
        <v>10.822136216227362</v>
      </c>
      <c r="EB210" s="1505">
        <f t="shared" ca="1" si="298"/>
        <v>10.822136216227362</v>
      </c>
      <c r="EC210" s="1505">
        <f t="shared" ref="EC210:ES210" ca="1" si="299">EC208-EC209</f>
        <v>10.822136216227362</v>
      </c>
      <c r="ED210" s="1505">
        <f t="shared" ca="1" si="299"/>
        <v>10.822136216227362</v>
      </c>
      <c r="EE210" s="1505">
        <f t="shared" ca="1" si="299"/>
        <v>10.822136216227362</v>
      </c>
      <c r="EF210" s="1505">
        <f t="shared" ca="1" si="299"/>
        <v>10.822136216227362</v>
      </c>
      <c r="EG210" s="1505">
        <f t="shared" ca="1" si="299"/>
        <v>10.822136216227362</v>
      </c>
      <c r="EH210" s="1505">
        <f t="shared" ca="1" si="299"/>
        <v>10.822136216227362</v>
      </c>
      <c r="EI210" s="1505">
        <f t="shared" ca="1" si="299"/>
        <v>10.822136216227362</v>
      </c>
      <c r="EJ210" s="1505">
        <f t="shared" ca="1" si="299"/>
        <v>10.822136216227362</v>
      </c>
      <c r="EK210" s="1505">
        <f t="shared" ca="1" si="299"/>
        <v>10.822136216227362</v>
      </c>
      <c r="EL210" s="1505">
        <f t="shared" ca="1" si="299"/>
        <v>10.822136216227362</v>
      </c>
      <c r="EM210" s="1505">
        <f t="shared" ca="1" si="299"/>
        <v>11.092689621633028</v>
      </c>
      <c r="EN210" s="1505">
        <f t="shared" ca="1" si="299"/>
        <v>11.092689621633028</v>
      </c>
      <c r="EO210" s="1505">
        <f t="shared" ca="1" si="299"/>
        <v>11.092689621633028</v>
      </c>
      <c r="EP210" s="1505">
        <f t="shared" ca="1" si="299"/>
        <v>11.092689621633028</v>
      </c>
      <c r="EQ210" s="1505">
        <f t="shared" ca="1" si="299"/>
        <v>11.092689621633028</v>
      </c>
      <c r="ER210" s="1505">
        <f t="shared" ca="1" si="299"/>
        <v>11.092689621633028</v>
      </c>
      <c r="ES210" s="1505">
        <f t="shared" ca="1" si="299"/>
        <v>11.092689621633028</v>
      </c>
    </row>
    <row r="211" spans="1:256" outlineLevel="1">
      <c r="D211" s="183"/>
    </row>
    <row r="212" spans="1:256" outlineLevel="1">
      <c r="B212" s="325" t="s">
        <v>647</v>
      </c>
      <c r="D212" s="1529"/>
      <c r="E212" s="1506">
        <f ca="1">IF(E205=1,E143/12,IF(E206=1,MAX(E143/12,D212),D212))</f>
        <v>0</v>
      </c>
      <c r="F212" s="1506">
        <f t="shared" ref="F212:BQ212" ca="1" si="300">IF(F205=1,F143/12,IF(F206=1,MAX(F143/12,E212),E212))</f>
        <v>0</v>
      </c>
      <c r="G212" s="1506">
        <f t="shared" ca="1" si="300"/>
        <v>0</v>
      </c>
      <c r="H212" s="1506">
        <f t="shared" ca="1" si="300"/>
        <v>0</v>
      </c>
      <c r="I212" s="1506">
        <f t="shared" ca="1" si="300"/>
        <v>0</v>
      </c>
      <c r="J212" s="1506">
        <f t="shared" ca="1" si="300"/>
        <v>0</v>
      </c>
      <c r="K212" s="1506">
        <f t="shared" ca="1" si="300"/>
        <v>0</v>
      </c>
      <c r="L212" s="1506">
        <f t="shared" ca="1" si="300"/>
        <v>0</v>
      </c>
      <c r="M212" s="1506">
        <f t="shared" ca="1" si="300"/>
        <v>0</v>
      </c>
      <c r="N212" s="1506">
        <f t="shared" ca="1" si="300"/>
        <v>0</v>
      </c>
      <c r="O212" s="1506">
        <f t="shared" ca="1" si="300"/>
        <v>0</v>
      </c>
      <c r="P212" s="1506">
        <f t="shared" ca="1" si="300"/>
        <v>0</v>
      </c>
      <c r="Q212" s="1506">
        <f t="shared" ca="1" si="300"/>
        <v>0</v>
      </c>
      <c r="R212" s="1506">
        <f t="shared" ca="1" si="300"/>
        <v>0</v>
      </c>
      <c r="S212" s="1505">
        <f t="shared" ca="1" si="300"/>
        <v>0</v>
      </c>
      <c r="T212" s="1505">
        <f t="shared" ca="1" si="300"/>
        <v>0</v>
      </c>
      <c r="U212" s="1505">
        <f t="shared" ca="1" si="300"/>
        <v>0</v>
      </c>
      <c r="V212" s="1505">
        <f t="shared" ca="1" si="300"/>
        <v>0</v>
      </c>
      <c r="W212" s="1505">
        <f t="shared" ca="1" si="300"/>
        <v>0</v>
      </c>
      <c r="X212" s="1505">
        <f t="shared" ca="1" si="300"/>
        <v>0</v>
      </c>
      <c r="Y212" s="1505">
        <f t="shared" ca="1" si="300"/>
        <v>0</v>
      </c>
      <c r="Z212" s="1505">
        <f t="shared" ca="1" si="300"/>
        <v>0</v>
      </c>
      <c r="AA212" s="1505">
        <f t="shared" ca="1" si="300"/>
        <v>0</v>
      </c>
      <c r="AB212" s="1505">
        <f t="shared" ca="1" si="300"/>
        <v>0</v>
      </c>
      <c r="AC212" s="1505">
        <f t="shared" ca="1" si="300"/>
        <v>0</v>
      </c>
      <c r="AD212" s="1505">
        <f t="shared" ca="1" si="300"/>
        <v>0</v>
      </c>
      <c r="AE212" s="1505">
        <f t="shared" ca="1" si="300"/>
        <v>0</v>
      </c>
      <c r="AF212" s="1505">
        <f t="shared" ca="1" si="300"/>
        <v>0</v>
      </c>
      <c r="AG212" s="1505">
        <f t="shared" ca="1" si="300"/>
        <v>0</v>
      </c>
      <c r="AH212" s="1505">
        <f t="shared" ca="1" si="300"/>
        <v>0</v>
      </c>
      <c r="AI212" s="1505">
        <f t="shared" ca="1" si="300"/>
        <v>0</v>
      </c>
      <c r="AJ212" s="1505">
        <f t="shared" ca="1" si="300"/>
        <v>0</v>
      </c>
      <c r="AK212" s="1505">
        <f t="shared" ca="1" si="300"/>
        <v>0</v>
      </c>
      <c r="AL212" s="1505">
        <f t="shared" ca="1" si="300"/>
        <v>0</v>
      </c>
      <c r="AM212" s="1505">
        <f t="shared" ca="1" si="300"/>
        <v>0</v>
      </c>
      <c r="AN212" s="1505">
        <f t="shared" ca="1" si="300"/>
        <v>0</v>
      </c>
      <c r="AO212" s="1505">
        <f t="shared" ca="1" si="300"/>
        <v>0</v>
      </c>
      <c r="AP212" s="1505">
        <f t="shared" ca="1" si="300"/>
        <v>0</v>
      </c>
      <c r="AQ212" s="1505">
        <f t="shared" ca="1" si="300"/>
        <v>0</v>
      </c>
      <c r="AR212" s="1505">
        <f t="shared" ca="1" si="300"/>
        <v>0</v>
      </c>
      <c r="AS212" s="1505">
        <f t="shared" ca="1" si="300"/>
        <v>0</v>
      </c>
      <c r="AT212" s="1505">
        <f t="shared" ca="1" si="300"/>
        <v>0</v>
      </c>
      <c r="AU212" s="1505">
        <f t="shared" ca="1" si="300"/>
        <v>0</v>
      </c>
      <c r="AV212" s="1505">
        <f t="shared" ca="1" si="300"/>
        <v>0</v>
      </c>
      <c r="AW212" s="1505">
        <f t="shared" ca="1" si="300"/>
        <v>0</v>
      </c>
      <c r="AX212" s="1505">
        <f t="shared" ca="1" si="300"/>
        <v>0</v>
      </c>
      <c r="AY212" s="1505">
        <f t="shared" ca="1" si="300"/>
        <v>0</v>
      </c>
      <c r="AZ212" s="1505">
        <f t="shared" ca="1" si="300"/>
        <v>0</v>
      </c>
      <c r="BA212" s="1505">
        <f t="shared" ca="1" si="300"/>
        <v>0</v>
      </c>
      <c r="BB212" s="1505">
        <f t="shared" ca="1" si="300"/>
        <v>0</v>
      </c>
      <c r="BC212" s="1505">
        <f t="shared" ca="1" si="300"/>
        <v>0</v>
      </c>
      <c r="BD212" s="1505">
        <f t="shared" ca="1" si="300"/>
        <v>0.92744643743065625</v>
      </c>
      <c r="BE212" s="1505">
        <f t="shared" ca="1" si="300"/>
        <v>0.92744643743065625</v>
      </c>
      <c r="BF212" s="1505">
        <f t="shared" ca="1" si="300"/>
        <v>0.92744643743065625</v>
      </c>
      <c r="BG212" s="1505">
        <f t="shared" ca="1" si="300"/>
        <v>0.92744643743065625</v>
      </c>
      <c r="BH212" s="1505">
        <f t="shared" ca="1" si="300"/>
        <v>0.92744643743065625</v>
      </c>
      <c r="BI212" s="1505">
        <f t="shared" ca="1" si="300"/>
        <v>0.92744643743065625</v>
      </c>
      <c r="BJ212" s="1505">
        <f t="shared" ca="1" si="300"/>
        <v>0.92744643743065625</v>
      </c>
      <c r="BK212" s="1505">
        <f t="shared" ca="1" si="300"/>
        <v>0.92744643743065625</v>
      </c>
      <c r="BL212" s="1505">
        <f t="shared" ca="1" si="300"/>
        <v>0.92744643743065625</v>
      </c>
      <c r="BM212" s="1505">
        <f t="shared" ca="1" si="300"/>
        <v>0.92744643743065625</v>
      </c>
      <c r="BN212" s="1505">
        <f t="shared" ca="1" si="300"/>
        <v>0.92744643743065625</v>
      </c>
      <c r="BO212" s="1505">
        <f t="shared" ca="1" si="300"/>
        <v>0.92744643743065625</v>
      </c>
      <c r="BP212" s="1505">
        <f t="shared" ca="1" si="300"/>
        <v>0.95063259836642133</v>
      </c>
      <c r="BQ212" s="1505">
        <f t="shared" ca="1" si="300"/>
        <v>0.95063259836642133</v>
      </c>
      <c r="BR212" s="1505">
        <f t="shared" ref="BR212:EC212" ca="1" si="301">IF(BR205=1,BR143/12,IF(BR206=1,MAX(BR143/12,BQ212),BQ212))</f>
        <v>0.95063259836642133</v>
      </c>
      <c r="BS212" s="1505">
        <f t="shared" ca="1" si="301"/>
        <v>0.95063259836642133</v>
      </c>
      <c r="BT212" s="1505">
        <f t="shared" ca="1" si="301"/>
        <v>0.95063259836642133</v>
      </c>
      <c r="BU212" s="1505">
        <f t="shared" ca="1" si="301"/>
        <v>0.95063259836642133</v>
      </c>
      <c r="BV212" s="1505">
        <f t="shared" ca="1" si="301"/>
        <v>0.95063259836642133</v>
      </c>
      <c r="BW212" s="1505">
        <f t="shared" ca="1" si="301"/>
        <v>0.95063259836642133</v>
      </c>
      <c r="BX212" s="1505">
        <f t="shared" ca="1" si="301"/>
        <v>0.95063259836642133</v>
      </c>
      <c r="BY212" s="1505">
        <f t="shared" ca="1" si="301"/>
        <v>0.95063259836642133</v>
      </c>
      <c r="BZ212" s="1505">
        <f t="shared" ca="1" si="301"/>
        <v>0.95063259836642133</v>
      </c>
      <c r="CA212" s="1505">
        <f t="shared" ca="1" si="301"/>
        <v>0.95063259836642133</v>
      </c>
      <c r="CB212" s="1505">
        <f t="shared" ca="1" si="301"/>
        <v>0.97439841332558064</v>
      </c>
      <c r="CC212" s="1505">
        <f t="shared" ca="1" si="301"/>
        <v>0.97439841332558064</v>
      </c>
      <c r="CD212" s="1505">
        <f t="shared" ca="1" si="301"/>
        <v>0.97439841332558064</v>
      </c>
      <c r="CE212" s="1505">
        <f t="shared" ca="1" si="301"/>
        <v>0.97439841332558064</v>
      </c>
      <c r="CF212" s="1505">
        <f t="shared" ca="1" si="301"/>
        <v>0.97439841332558064</v>
      </c>
      <c r="CG212" s="1505">
        <f t="shared" ca="1" si="301"/>
        <v>0.97439841332558064</v>
      </c>
      <c r="CH212" s="1505">
        <f t="shared" ca="1" si="301"/>
        <v>0.97439841332558064</v>
      </c>
      <c r="CI212" s="1505">
        <f t="shared" ca="1" si="301"/>
        <v>0.97439841332558064</v>
      </c>
      <c r="CJ212" s="1505">
        <f t="shared" ca="1" si="301"/>
        <v>0.97439841332558064</v>
      </c>
      <c r="CK212" s="1505">
        <f t="shared" ca="1" si="301"/>
        <v>0.97439841332558064</v>
      </c>
      <c r="CL212" s="1505">
        <f t="shared" ca="1" si="301"/>
        <v>0.97439841332558064</v>
      </c>
      <c r="CM212" s="1505">
        <f t="shared" ca="1" si="301"/>
        <v>0.97439841332558064</v>
      </c>
      <c r="CN212" s="1505">
        <f t="shared" ca="1" si="301"/>
        <v>0.99875837365871856</v>
      </c>
      <c r="CO212" s="1505">
        <f t="shared" ca="1" si="301"/>
        <v>0.99875837365871856</v>
      </c>
      <c r="CP212" s="1505">
        <f t="shared" ca="1" si="301"/>
        <v>0.99875837365871856</v>
      </c>
      <c r="CQ212" s="1505">
        <f t="shared" ca="1" si="301"/>
        <v>0.99875837365871856</v>
      </c>
      <c r="CR212" s="1505">
        <f t="shared" ca="1" si="301"/>
        <v>0.99875837365871856</v>
      </c>
      <c r="CS212" s="1505">
        <f t="shared" ca="1" si="301"/>
        <v>0.99875837365871856</v>
      </c>
      <c r="CT212" s="1505">
        <f t="shared" ca="1" si="301"/>
        <v>0.99875837365871856</v>
      </c>
      <c r="CU212" s="1505">
        <f t="shared" ca="1" si="301"/>
        <v>0.99875837365871856</v>
      </c>
      <c r="CV212" s="1505">
        <f t="shared" ca="1" si="301"/>
        <v>0.99875837365871856</v>
      </c>
      <c r="CW212" s="1505">
        <f t="shared" ca="1" si="301"/>
        <v>0.99875837365871856</v>
      </c>
      <c r="CX212" s="1505">
        <f t="shared" ca="1" si="301"/>
        <v>0.99875837365871856</v>
      </c>
      <c r="CY212" s="1505">
        <f t="shared" ca="1" si="301"/>
        <v>0.99875837365871856</v>
      </c>
      <c r="CZ212" s="1505">
        <f t="shared" ca="1" si="301"/>
        <v>1.023727333000185</v>
      </c>
      <c r="DA212" s="1505">
        <f t="shared" ca="1" si="301"/>
        <v>1.023727333000185</v>
      </c>
      <c r="DB212" s="1505">
        <f t="shared" ca="1" si="301"/>
        <v>1.023727333000185</v>
      </c>
      <c r="DC212" s="1505">
        <f t="shared" ca="1" si="301"/>
        <v>1.023727333000185</v>
      </c>
      <c r="DD212" s="1505">
        <f t="shared" ca="1" si="301"/>
        <v>1.023727333000185</v>
      </c>
      <c r="DE212" s="1505">
        <f t="shared" ca="1" si="301"/>
        <v>1.023727333000185</v>
      </c>
      <c r="DF212" s="1505">
        <f t="shared" ca="1" si="301"/>
        <v>1.023727333000185</v>
      </c>
      <c r="DG212" s="1505">
        <f t="shared" ca="1" si="301"/>
        <v>1.023727333000185</v>
      </c>
      <c r="DH212" s="1505">
        <f t="shared" ca="1" si="301"/>
        <v>1.023727333000185</v>
      </c>
      <c r="DI212" s="1505">
        <f t="shared" ca="1" si="301"/>
        <v>1.023727333000185</v>
      </c>
      <c r="DJ212" s="1505">
        <f t="shared" ca="1" si="301"/>
        <v>1.023727333000185</v>
      </c>
      <c r="DK212" s="1505">
        <f t="shared" ca="1" si="301"/>
        <v>1.023727333000185</v>
      </c>
      <c r="DL212" s="1505">
        <f t="shared" ca="1" si="301"/>
        <v>1.023727333000185</v>
      </c>
      <c r="DM212" s="1505">
        <f t="shared" ca="1" si="301"/>
        <v>1.023727333000185</v>
      </c>
      <c r="DN212" s="1505">
        <f t="shared" ca="1" si="301"/>
        <v>1.023727333000185</v>
      </c>
      <c r="DO212" s="1505">
        <f t="shared" ca="1" si="301"/>
        <v>1.0558181674368172</v>
      </c>
      <c r="DP212" s="1505">
        <f t="shared" ca="1" si="301"/>
        <v>1.0558181674368172</v>
      </c>
      <c r="DQ212" s="1505">
        <f t="shared" ca="1" si="301"/>
        <v>1.0558181674368172</v>
      </c>
      <c r="DR212" s="1505">
        <f t="shared" ca="1" si="301"/>
        <v>1.0558181674368172</v>
      </c>
      <c r="DS212" s="1505">
        <f t="shared" ca="1" si="301"/>
        <v>1.0558181674368172</v>
      </c>
      <c r="DT212" s="1505">
        <f t="shared" ca="1" si="301"/>
        <v>1.0558181674368172</v>
      </c>
      <c r="DU212" s="1505">
        <f t="shared" ca="1" si="301"/>
        <v>1.0558181674368172</v>
      </c>
      <c r="DV212" s="1505">
        <f t="shared" ca="1" si="301"/>
        <v>1.0558181674368172</v>
      </c>
      <c r="DW212" s="1505">
        <f t="shared" ca="1" si="301"/>
        <v>1.0558181674368172</v>
      </c>
      <c r="DX212" s="1505">
        <f t="shared" ca="1" si="301"/>
        <v>1.0558181674368172</v>
      </c>
      <c r="DY212" s="1505">
        <f t="shared" ca="1" si="301"/>
        <v>1.0558181674368172</v>
      </c>
      <c r="DZ212" s="1505">
        <f t="shared" ca="1" si="301"/>
        <v>1.0558181674368172</v>
      </c>
      <c r="EA212" s="1505">
        <f t="shared" ca="1" si="301"/>
        <v>1.082213621622736</v>
      </c>
      <c r="EB212" s="1505">
        <f t="shared" ca="1" si="301"/>
        <v>1.082213621622736</v>
      </c>
      <c r="EC212" s="1505">
        <f t="shared" ca="1" si="301"/>
        <v>1.082213621622736</v>
      </c>
      <c r="ED212" s="1505">
        <f t="shared" ref="ED212:ES212" ca="1" si="302">IF(ED205=1,ED143/12,IF(ED206=1,MAX(ED143/12,EC212),EC212))</f>
        <v>1.082213621622736</v>
      </c>
      <c r="EE212" s="1505">
        <f t="shared" ca="1" si="302"/>
        <v>1.082213621622736</v>
      </c>
      <c r="EF212" s="1505">
        <f t="shared" ca="1" si="302"/>
        <v>1.082213621622736</v>
      </c>
      <c r="EG212" s="1505">
        <f t="shared" ca="1" si="302"/>
        <v>1.082213621622736</v>
      </c>
      <c r="EH212" s="1505">
        <f t="shared" ca="1" si="302"/>
        <v>1.082213621622736</v>
      </c>
      <c r="EI212" s="1505">
        <f t="shared" ca="1" si="302"/>
        <v>1.082213621622736</v>
      </c>
      <c r="EJ212" s="1505">
        <f t="shared" ca="1" si="302"/>
        <v>1.082213621622736</v>
      </c>
      <c r="EK212" s="1505">
        <f t="shared" ca="1" si="302"/>
        <v>1.082213621622736</v>
      </c>
      <c r="EL212" s="1505">
        <f t="shared" ca="1" si="302"/>
        <v>1.082213621622736</v>
      </c>
      <c r="EM212" s="1505">
        <f t="shared" ca="1" si="302"/>
        <v>1.1092689621633032</v>
      </c>
      <c r="EN212" s="1505">
        <f t="shared" ca="1" si="302"/>
        <v>1.1092689621633032</v>
      </c>
      <c r="EO212" s="1505">
        <f t="shared" ca="1" si="302"/>
        <v>1.1092689621633032</v>
      </c>
      <c r="EP212" s="1505">
        <f t="shared" ca="1" si="302"/>
        <v>1.1092689621633032</v>
      </c>
      <c r="EQ212" s="1505">
        <f t="shared" ca="1" si="302"/>
        <v>1.1092689621633032</v>
      </c>
      <c r="ER212" s="1505">
        <f t="shared" ca="1" si="302"/>
        <v>1.1092689621633032</v>
      </c>
      <c r="ES212" s="1505">
        <f t="shared" ca="1" si="302"/>
        <v>1.1092689621633032</v>
      </c>
    </row>
    <row r="213" spans="1:256" ht="14.4" outlineLevel="1" thickBot="1">
      <c r="B213" s="486" t="s">
        <v>645</v>
      </c>
      <c r="C213" s="478"/>
      <c r="D213" s="479"/>
      <c r="E213" s="494">
        <f ca="1">IF(E204="V",E212,0)</f>
        <v>0</v>
      </c>
      <c r="F213" s="494">
        <f t="shared" ref="F213:BQ213" ca="1" si="303">IF(F204="V",F212,0)</f>
        <v>0</v>
      </c>
      <c r="G213" s="494">
        <f t="shared" ca="1" si="303"/>
        <v>0</v>
      </c>
      <c r="H213" s="494">
        <f t="shared" ca="1" si="303"/>
        <v>0</v>
      </c>
      <c r="I213" s="494">
        <f t="shared" ca="1" si="303"/>
        <v>0</v>
      </c>
      <c r="J213" s="494">
        <f t="shared" ca="1" si="303"/>
        <v>0</v>
      </c>
      <c r="K213" s="494">
        <f t="shared" ca="1" si="303"/>
        <v>0</v>
      </c>
      <c r="L213" s="494">
        <f t="shared" ca="1" si="303"/>
        <v>0</v>
      </c>
      <c r="M213" s="494">
        <f t="shared" ca="1" si="303"/>
        <v>0</v>
      </c>
      <c r="N213" s="494">
        <f t="shared" ca="1" si="303"/>
        <v>0</v>
      </c>
      <c r="O213" s="494">
        <f t="shared" ca="1" si="303"/>
        <v>0</v>
      </c>
      <c r="P213" s="494">
        <f t="shared" ca="1" si="303"/>
        <v>0</v>
      </c>
      <c r="Q213" s="494">
        <f t="shared" ca="1" si="303"/>
        <v>0</v>
      </c>
      <c r="R213" s="494">
        <f t="shared" ca="1" si="303"/>
        <v>0</v>
      </c>
      <c r="S213" s="494">
        <f t="shared" ca="1" si="303"/>
        <v>0</v>
      </c>
      <c r="T213" s="494">
        <f t="shared" ca="1" si="303"/>
        <v>0</v>
      </c>
      <c r="U213" s="494">
        <f t="shared" ca="1" si="303"/>
        <v>0</v>
      </c>
      <c r="V213" s="494">
        <f t="shared" ca="1" si="303"/>
        <v>0</v>
      </c>
      <c r="W213" s="494">
        <f t="shared" ca="1" si="303"/>
        <v>0</v>
      </c>
      <c r="X213" s="494">
        <f t="shared" ca="1" si="303"/>
        <v>0</v>
      </c>
      <c r="Y213" s="494">
        <f t="shared" ca="1" si="303"/>
        <v>0</v>
      </c>
      <c r="Z213" s="494">
        <f t="shared" ca="1" si="303"/>
        <v>0</v>
      </c>
      <c r="AA213" s="494">
        <f t="shared" ca="1" si="303"/>
        <v>0</v>
      </c>
      <c r="AB213" s="494">
        <f t="shared" ca="1" si="303"/>
        <v>0</v>
      </c>
      <c r="AC213" s="494">
        <f t="shared" ca="1" si="303"/>
        <v>0</v>
      </c>
      <c r="AD213" s="494">
        <f t="shared" ca="1" si="303"/>
        <v>0</v>
      </c>
      <c r="AE213" s="494">
        <f t="shared" ca="1" si="303"/>
        <v>0</v>
      </c>
      <c r="AF213" s="494">
        <f t="shared" ca="1" si="303"/>
        <v>0</v>
      </c>
      <c r="AG213" s="494">
        <f t="shared" ca="1" si="303"/>
        <v>0</v>
      </c>
      <c r="AH213" s="494">
        <f t="shared" ca="1" si="303"/>
        <v>0</v>
      </c>
      <c r="AI213" s="494">
        <f t="shared" ca="1" si="303"/>
        <v>0</v>
      </c>
      <c r="AJ213" s="494">
        <f t="shared" ca="1" si="303"/>
        <v>0</v>
      </c>
      <c r="AK213" s="494">
        <f t="shared" ca="1" si="303"/>
        <v>0</v>
      </c>
      <c r="AL213" s="494">
        <f t="shared" ca="1" si="303"/>
        <v>0</v>
      </c>
      <c r="AM213" s="494">
        <f t="shared" ca="1" si="303"/>
        <v>0</v>
      </c>
      <c r="AN213" s="494">
        <f t="shared" ca="1" si="303"/>
        <v>0</v>
      </c>
      <c r="AO213" s="494">
        <f t="shared" ca="1" si="303"/>
        <v>0</v>
      </c>
      <c r="AP213" s="494">
        <f t="shared" ca="1" si="303"/>
        <v>0</v>
      </c>
      <c r="AQ213" s="494">
        <f t="shared" ca="1" si="303"/>
        <v>0</v>
      </c>
      <c r="AR213" s="494">
        <f t="shared" ca="1" si="303"/>
        <v>0</v>
      </c>
      <c r="AS213" s="494">
        <f t="shared" ca="1" si="303"/>
        <v>0</v>
      </c>
      <c r="AT213" s="494">
        <f t="shared" ca="1" si="303"/>
        <v>0</v>
      </c>
      <c r="AU213" s="494">
        <f t="shared" ca="1" si="303"/>
        <v>0</v>
      </c>
      <c r="AV213" s="494">
        <f t="shared" ca="1" si="303"/>
        <v>0</v>
      </c>
      <c r="AW213" s="494">
        <f t="shared" ca="1" si="303"/>
        <v>0</v>
      </c>
      <c r="AX213" s="494">
        <f t="shared" ca="1" si="303"/>
        <v>0</v>
      </c>
      <c r="AY213" s="494">
        <f t="shared" ca="1" si="303"/>
        <v>0</v>
      </c>
      <c r="AZ213" s="494">
        <f t="shared" ca="1" si="303"/>
        <v>0</v>
      </c>
      <c r="BA213" s="494">
        <f t="shared" ca="1" si="303"/>
        <v>0</v>
      </c>
      <c r="BB213" s="494">
        <f t="shared" ca="1" si="303"/>
        <v>0</v>
      </c>
      <c r="BC213" s="494">
        <f t="shared" ca="1" si="303"/>
        <v>0</v>
      </c>
      <c r="BD213" s="494">
        <f t="shared" ca="1" si="303"/>
        <v>0</v>
      </c>
      <c r="BE213" s="494">
        <f t="shared" ca="1" si="303"/>
        <v>0</v>
      </c>
      <c r="BF213" s="494">
        <f t="shared" ca="1" si="303"/>
        <v>0</v>
      </c>
      <c r="BG213" s="494">
        <f t="shared" ca="1" si="303"/>
        <v>0</v>
      </c>
      <c r="BH213" s="494">
        <f t="shared" ca="1" si="303"/>
        <v>0</v>
      </c>
      <c r="BI213" s="494">
        <f t="shared" ca="1" si="303"/>
        <v>0</v>
      </c>
      <c r="BJ213" s="494">
        <f t="shared" ca="1" si="303"/>
        <v>0</v>
      </c>
      <c r="BK213" s="494">
        <f t="shared" ca="1" si="303"/>
        <v>0</v>
      </c>
      <c r="BL213" s="494">
        <f t="shared" ca="1" si="303"/>
        <v>0</v>
      </c>
      <c r="BM213" s="494">
        <f t="shared" ca="1" si="303"/>
        <v>0</v>
      </c>
      <c r="BN213" s="494">
        <f t="shared" ca="1" si="303"/>
        <v>0</v>
      </c>
      <c r="BO213" s="494">
        <f t="shared" ca="1" si="303"/>
        <v>0</v>
      </c>
      <c r="BP213" s="494">
        <f t="shared" ca="1" si="303"/>
        <v>0</v>
      </c>
      <c r="BQ213" s="494">
        <f t="shared" ca="1" si="303"/>
        <v>0</v>
      </c>
      <c r="BR213" s="494">
        <f t="shared" ref="BR213:EC213" ca="1" si="304">IF(BR204="V",BR212,0)</f>
        <v>0</v>
      </c>
      <c r="BS213" s="494">
        <f t="shared" ca="1" si="304"/>
        <v>0</v>
      </c>
      <c r="BT213" s="494">
        <f t="shared" ca="1" si="304"/>
        <v>0</v>
      </c>
      <c r="BU213" s="494">
        <f t="shared" ca="1" si="304"/>
        <v>0</v>
      </c>
      <c r="BV213" s="494">
        <f t="shared" ca="1" si="304"/>
        <v>0</v>
      </c>
      <c r="BW213" s="494">
        <f t="shared" ca="1" si="304"/>
        <v>0</v>
      </c>
      <c r="BX213" s="494">
        <f t="shared" ca="1" si="304"/>
        <v>0</v>
      </c>
      <c r="BY213" s="494">
        <f t="shared" ca="1" si="304"/>
        <v>0</v>
      </c>
      <c r="BZ213" s="494">
        <f t="shared" ca="1" si="304"/>
        <v>0</v>
      </c>
      <c r="CA213" s="494">
        <f t="shared" ca="1" si="304"/>
        <v>0</v>
      </c>
      <c r="CB213" s="494">
        <f t="shared" ca="1" si="304"/>
        <v>0</v>
      </c>
      <c r="CC213" s="494">
        <f t="shared" ca="1" si="304"/>
        <v>0</v>
      </c>
      <c r="CD213" s="494">
        <f t="shared" ca="1" si="304"/>
        <v>0</v>
      </c>
      <c r="CE213" s="494">
        <f t="shared" ca="1" si="304"/>
        <v>0</v>
      </c>
      <c r="CF213" s="494">
        <f t="shared" ca="1" si="304"/>
        <v>0</v>
      </c>
      <c r="CG213" s="494">
        <f t="shared" ca="1" si="304"/>
        <v>0</v>
      </c>
      <c r="CH213" s="494">
        <f t="shared" ca="1" si="304"/>
        <v>0</v>
      </c>
      <c r="CI213" s="494">
        <f t="shared" ca="1" si="304"/>
        <v>0</v>
      </c>
      <c r="CJ213" s="494">
        <f t="shared" ca="1" si="304"/>
        <v>0</v>
      </c>
      <c r="CK213" s="494">
        <f t="shared" ca="1" si="304"/>
        <v>0</v>
      </c>
      <c r="CL213" s="494">
        <f t="shared" ca="1" si="304"/>
        <v>0</v>
      </c>
      <c r="CM213" s="494">
        <f t="shared" ca="1" si="304"/>
        <v>0</v>
      </c>
      <c r="CN213" s="494">
        <f t="shared" ca="1" si="304"/>
        <v>0</v>
      </c>
      <c r="CO213" s="494">
        <f t="shared" ca="1" si="304"/>
        <v>0</v>
      </c>
      <c r="CP213" s="494">
        <f t="shared" ca="1" si="304"/>
        <v>0</v>
      </c>
      <c r="CQ213" s="494">
        <f t="shared" ca="1" si="304"/>
        <v>0</v>
      </c>
      <c r="CR213" s="494">
        <f t="shared" ca="1" si="304"/>
        <v>0</v>
      </c>
      <c r="CS213" s="494">
        <f t="shared" ca="1" si="304"/>
        <v>0</v>
      </c>
      <c r="CT213" s="494">
        <f t="shared" ca="1" si="304"/>
        <v>0</v>
      </c>
      <c r="CU213" s="494">
        <f t="shared" ca="1" si="304"/>
        <v>0</v>
      </c>
      <c r="CV213" s="494">
        <f t="shared" ca="1" si="304"/>
        <v>0</v>
      </c>
      <c r="CW213" s="494">
        <f t="shared" ca="1" si="304"/>
        <v>0</v>
      </c>
      <c r="CX213" s="494">
        <f t="shared" ca="1" si="304"/>
        <v>0</v>
      </c>
      <c r="CY213" s="494">
        <f t="shared" ca="1" si="304"/>
        <v>0</v>
      </c>
      <c r="CZ213" s="494">
        <f t="shared" ca="1" si="304"/>
        <v>0</v>
      </c>
      <c r="DA213" s="494">
        <f t="shared" ca="1" si="304"/>
        <v>0</v>
      </c>
      <c r="DB213" s="494">
        <f t="shared" ca="1" si="304"/>
        <v>0</v>
      </c>
      <c r="DC213" s="494">
        <f t="shared" ca="1" si="304"/>
        <v>0</v>
      </c>
      <c r="DD213" s="494">
        <f t="shared" ca="1" si="304"/>
        <v>0</v>
      </c>
      <c r="DE213" s="494">
        <f t="shared" ca="1" si="304"/>
        <v>0</v>
      </c>
      <c r="DF213" s="494">
        <f t="shared" ca="1" si="304"/>
        <v>0</v>
      </c>
      <c r="DG213" s="494">
        <f t="shared" ca="1" si="304"/>
        <v>0</v>
      </c>
      <c r="DH213" s="494">
        <f t="shared" ca="1" si="304"/>
        <v>0</v>
      </c>
      <c r="DI213" s="494">
        <f t="shared" ca="1" si="304"/>
        <v>0</v>
      </c>
      <c r="DJ213" s="494">
        <f t="shared" ca="1" si="304"/>
        <v>0</v>
      </c>
      <c r="DK213" s="494">
        <f t="shared" ca="1" si="304"/>
        <v>0</v>
      </c>
      <c r="DL213" s="494">
        <f t="shared" ca="1" si="304"/>
        <v>1.023727333000185</v>
      </c>
      <c r="DM213" s="494">
        <f t="shared" ca="1" si="304"/>
        <v>1.023727333000185</v>
      </c>
      <c r="DN213" s="494">
        <f t="shared" ca="1" si="304"/>
        <v>1.023727333000185</v>
      </c>
      <c r="DO213" s="494">
        <f t="shared" ca="1" si="304"/>
        <v>0</v>
      </c>
      <c r="DP213" s="494">
        <f t="shared" ca="1" si="304"/>
        <v>0</v>
      </c>
      <c r="DQ213" s="494">
        <f t="shared" ca="1" si="304"/>
        <v>0</v>
      </c>
      <c r="DR213" s="494">
        <f t="shared" ca="1" si="304"/>
        <v>0</v>
      </c>
      <c r="DS213" s="494">
        <f t="shared" ca="1" si="304"/>
        <v>0</v>
      </c>
      <c r="DT213" s="494">
        <f t="shared" ca="1" si="304"/>
        <v>0</v>
      </c>
      <c r="DU213" s="494">
        <f t="shared" ca="1" si="304"/>
        <v>0</v>
      </c>
      <c r="DV213" s="494">
        <f t="shared" ca="1" si="304"/>
        <v>0</v>
      </c>
      <c r="DW213" s="494">
        <f t="shared" ca="1" si="304"/>
        <v>0</v>
      </c>
      <c r="DX213" s="494">
        <f t="shared" ca="1" si="304"/>
        <v>0</v>
      </c>
      <c r="DY213" s="494">
        <f t="shared" ca="1" si="304"/>
        <v>0</v>
      </c>
      <c r="DZ213" s="494">
        <f t="shared" ca="1" si="304"/>
        <v>0</v>
      </c>
      <c r="EA213" s="494">
        <f t="shared" ca="1" si="304"/>
        <v>0</v>
      </c>
      <c r="EB213" s="494">
        <f t="shared" ca="1" si="304"/>
        <v>0</v>
      </c>
      <c r="EC213" s="494">
        <f t="shared" ca="1" si="304"/>
        <v>0</v>
      </c>
      <c r="ED213" s="494">
        <f t="shared" ref="ED213:ES213" ca="1" si="305">IF(ED204="V",ED212,0)</f>
        <v>0</v>
      </c>
      <c r="EE213" s="494">
        <f t="shared" ca="1" si="305"/>
        <v>0</v>
      </c>
      <c r="EF213" s="494">
        <f t="shared" ca="1" si="305"/>
        <v>0</v>
      </c>
      <c r="EG213" s="494">
        <f t="shared" ca="1" si="305"/>
        <v>0</v>
      </c>
      <c r="EH213" s="494">
        <f t="shared" ca="1" si="305"/>
        <v>0</v>
      </c>
      <c r="EI213" s="494">
        <f t="shared" ca="1" si="305"/>
        <v>0</v>
      </c>
      <c r="EJ213" s="494">
        <f t="shared" ca="1" si="305"/>
        <v>0</v>
      </c>
      <c r="EK213" s="494">
        <f t="shared" ca="1" si="305"/>
        <v>0</v>
      </c>
      <c r="EL213" s="494">
        <f t="shared" ca="1" si="305"/>
        <v>0</v>
      </c>
      <c r="EM213" s="494">
        <f t="shared" ca="1" si="305"/>
        <v>0</v>
      </c>
      <c r="EN213" s="494">
        <f t="shared" ca="1" si="305"/>
        <v>0</v>
      </c>
      <c r="EO213" s="494">
        <f t="shared" ca="1" si="305"/>
        <v>0</v>
      </c>
      <c r="EP213" s="494">
        <f t="shared" ca="1" si="305"/>
        <v>0</v>
      </c>
      <c r="EQ213" s="494">
        <f t="shared" ca="1" si="305"/>
        <v>0</v>
      </c>
      <c r="ER213" s="494">
        <f t="shared" ca="1" si="305"/>
        <v>0</v>
      </c>
      <c r="ES213" s="494">
        <f t="shared" ca="1" si="305"/>
        <v>0</v>
      </c>
    </row>
    <row r="214" spans="1:256" ht="14.4" outlineLevel="1" thickTop="1">
      <c r="B214" s="1544" t="s">
        <v>648</v>
      </c>
      <c r="D214" s="183"/>
      <c r="E214" s="1506">
        <f t="shared" ref="E214:BP214" ca="1" si="306">E212-E213</f>
        <v>0</v>
      </c>
      <c r="F214" s="1506">
        <f t="shared" ca="1" si="306"/>
        <v>0</v>
      </c>
      <c r="G214" s="1506">
        <f t="shared" ca="1" si="306"/>
        <v>0</v>
      </c>
      <c r="H214" s="1506">
        <f t="shared" ca="1" si="306"/>
        <v>0</v>
      </c>
      <c r="I214" s="1506">
        <f t="shared" ca="1" si="306"/>
        <v>0</v>
      </c>
      <c r="J214" s="1506">
        <f t="shared" ca="1" si="306"/>
        <v>0</v>
      </c>
      <c r="K214" s="1506">
        <f t="shared" ca="1" si="306"/>
        <v>0</v>
      </c>
      <c r="L214" s="1506">
        <f t="shared" ca="1" si="306"/>
        <v>0</v>
      </c>
      <c r="M214" s="1506">
        <f t="shared" ca="1" si="306"/>
        <v>0</v>
      </c>
      <c r="N214" s="1506">
        <f t="shared" ca="1" si="306"/>
        <v>0</v>
      </c>
      <c r="O214" s="1506">
        <f t="shared" ca="1" si="306"/>
        <v>0</v>
      </c>
      <c r="P214" s="1506">
        <f t="shared" ca="1" si="306"/>
        <v>0</v>
      </c>
      <c r="Q214" s="1506">
        <f t="shared" ca="1" si="306"/>
        <v>0</v>
      </c>
      <c r="R214" s="1506">
        <f t="shared" ca="1" si="306"/>
        <v>0</v>
      </c>
      <c r="S214" s="1505">
        <f t="shared" ca="1" si="306"/>
        <v>0</v>
      </c>
      <c r="T214" s="1505">
        <f t="shared" ca="1" si="306"/>
        <v>0</v>
      </c>
      <c r="U214" s="1505">
        <f t="shared" ca="1" si="306"/>
        <v>0</v>
      </c>
      <c r="V214" s="1505">
        <f t="shared" ca="1" si="306"/>
        <v>0</v>
      </c>
      <c r="W214" s="1505">
        <f t="shared" ca="1" si="306"/>
        <v>0</v>
      </c>
      <c r="X214" s="1505">
        <f t="shared" ca="1" si="306"/>
        <v>0</v>
      </c>
      <c r="Y214" s="1505">
        <f t="shared" ca="1" si="306"/>
        <v>0</v>
      </c>
      <c r="Z214" s="1505">
        <f t="shared" ca="1" si="306"/>
        <v>0</v>
      </c>
      <c r="AA214" s="1505">
        <f t="shared" ca="1" si="306"/>
        <v>0</v>
      </c>
      <c r="AB214" s="1505">
        <f t="shared" ca="1" si="306"/>
        <v>0</v>
      </c>
      <c r="AC214" s="1505">
        <f t="shared" ca="1" si="306"/>
        <v>0</v>
      </c>
      <c r="AD214" s="1505">
        <f t="shared" ca="1" si="306"/>
        <v>0</v>
      </c>
      <c r="AE214" s="1505">
        <f t="shared" ca="1" si="306"/>
        <v>0</v>
      </c>
      <c r="AF214" s="1505">
        <f t="shared" ca="1" si="306"/>
        <v>0</v>
      </c>
      <c r="AG214" s="1505">
        <f t="shared" ca="1" si="306"/>
        <v>0</v>
      </c>
      <c r="AH214" s="1505">
        <f t="shared" ca="1" si="306"/>
        <v>0</v>
      </c>
      <c r="AI214" s="1505">
        <f t="shared" ca="1" si="306"/>
        <v>0</v>
      </c>
      <c r="AJ214" s="1505">
        <f t="shared" ca="1" si="306"/>
        <v>0</v>
      </c>
      <c r="AK214" s="1505">
        <f t="shared" ca="1" si="306"/>
        <v>0</v>
      </c>
      <c r="AL214" s="1505">
        <f t="shared" ca="1" si="306"/>
        <v>0</v>
      </c>
      <c r="AM214" s="1505">
        <f t="shared" ca="1" si="306"/>
        <v>0</v>
      </c>
      <c r="AN214" s="1505">
        <f t="shared" ca="1" si="306"/>
        <v>0</v>
      </c>
      <c r="AO214" s="1505">
        <f t="shared" ca="1" si="306"/>
        <v>0</v>
      </c>
      <c r="AP214" s="1505">
        <f t="shared" ca="1" si="306"/>
        <v>0</v>
      </c>
      <c r="AQ214" s="1505">
        <f t="shared" ca="1" si="306"/>
        <v>0</v>
      </c>
      <c r="AR214" s="1505">
        <f t="shared" ca="1" si="306"/>
        <v>0</v>
      </c>
      <c r="AS214" s="1505">
        <f t="shared" ca="1" si="306"/>
        <v>0</v>
      </c>
      <c r="AT214" s="1505">
        <f t="shared" ca="1" si="306"/>
        <v>0</v>
      </c>
      <c r="AU214" s="1505">
        <f t="shared" ca="1" si="306"/>
        <v>0</v>
      </c>
      <c r="AV214" s="1505">
        <f t="shared" ca="1" si="306"/>
        <v>0</v>
      </c>
      <c r="AW214" s="1505">
        <f t="shared" ca="1" si="306"/>
        <v>0</v>
      </c>
      <c r="AX214" s="1505">
        <f t="shared" ca="1" si="306"/>
        <v>0</v>
      </c>
      <c r="AY214" s="1505">
        <f t="shared" ca="1" si="306"/>
        <v>0</v>
      </c>
      <c r="AZ214" s="1505">
        <f t="shared" ca="1" si="306"/>
        <v>0</v>
      </c>
      <c r="BA214" s="1505">
        <f t="shared" ca="1" si="306"/>
        <v>0</v>
      </c>
      <c r="BB214" s="1505">
        <f t="shared" ca="1" si="306"/>
        <v>0</v>
      </c>
      <c r="BC214" s="1505">
        <f t="shared" ca="1" si="306"/>
        <v>0</v>
      </c>
      <c r="BD214" s="1505">
        <f t="shared" ca="1" si="306"/>
        <v>0.92744643743065625</v>
      </c>
      <c r="BE214" s="1505">
        <f t="shared" ca="1" si="306"/>
        <v>0.92744643743065625</v>
      </c>
      <c r="BF214" s="1505">
        <f t="shared" ca="1" si="306"/>
        <v>0.92744643743065625</v>
      </c>
      <c r="BG214" s="1505">
        <f t="shared" ca="1" si="306"/>
        <v>0.92744643743065625</v>
      </c>
      <c r="BH214" s="1505">
        <f t="shared" ca="1" si="306"/>
        <v>0.92744643743065625</v>
      </c>
      <c r="BI214" s="1505">
        <f t="shared" ca="1" si="306"/>
        <v>0.92744643743065625</v>
      </c>
      <c r="BJ214" s="1505">
        <f t="shared" ca="1" si="306"/>
        <v>0.92744643743065625</v>
      </c>
      <c r="BK214" s="1505">
        <f t="shared" ca="1" si="306"/>
        <v>0.92744643743065625</v>
      </c>
      <c r="BL214" s="1505">
        <f t="shared" ca="1" si="306"/>
        <v>0.92744643743065625</v>
      </c>
      <c r="BM214" s="1505">
        <f t="shared" ca="1" si="306"/>
        <v>0.92744643743065625</v>
      </c>
      <c r="BN214" s="1505">
        <f t="shared" ca="1" si="306"/>
        <v>0.92744643743065625</v>
      </c>
      <c r="BO214" s="1505">
        <f t="shared" ca="1" si="306"/>
        <v>0.92744643743065625</v>
      </c>
      <c r="BP214" s="1505">
        <f t="shared" ca="1" si="306"/>
        <v>0.95063259836642133</v>
      </c>
      <c r="BQ214" s="1505">
        <f t="shared" ref="BQ214:EB214" ca="1" si="307">BQ212-BQ213</f>
        <v>0.95063259836642133</v>
      </c>
      <c r="BR214" s="1505">
        <f t="shared" ca="1" si="307"/>
        <v>0.95063259836642133</v>
      </c>
      <c r="BS214" s="1505">
        <f t="shared" ca="1" si="307"/>
        <v>0.95063259836642133</v>
      </c>
      <c r="BT214" s="1505">
        <f t="shared" ca="1" si="307"/>
        <v>0.95063259836642133</v>
      </c>
      <c r="BU214" s="1505">
        <f t="shared" ca="1" si="307"/>
        <v>0.95063259836642133</v>
      </c>
      <c r="BV214" s="1505">
        <f t="shared" ca="1" si="307"/>
        <v>0.95063259836642133</v>
      </c>
      <c r="BW214" s="1505">
        <f t="shared" ca="1" si="307"/>
        <v>0.95063259836642133</v>
      </c>
      <c r="BX214" s="1505">
        <f t="shared" ca="1" si="307"/>
        <v>0.95063259836642133</v>
      </c>
      <c r="BY214" s="1505">
        <f t="shared" ca="1" si="307"/>
        <v>0.95063259836642133</v>
      </c>
      <c r="BZ214" s="1505">
        <f t="shared" ca="1" si="307"/>
        <v>0.95063259836642133</v>
      </c>
      <c r="CA214" s="1505">
        <f t="shared" ca="1" si="307"/>
        <v>0.95063259836642133</v>
      </c>
      <c r="CB214" s="1505">
        <f t="shared" ca="1" si="307"/>
        <v>0.97439841332558064</v>
      </c>
      <c r="CC214" s="1505">
        <f t="shared" ca="1" si="307"/>
        <v>0.97439841332558064</v>
      </c>
      <c r="CD214" s="1505">
        <f t="shared" ca="1" si="307"/>
        <v>0.97439841332558064</v>
      </c>
      <c r="CE214" s="1505">
        <f t="shared" ca="1" si="307"/>
        <v>0.97439841332558064</v>
      </c>
      <c r="CF214" s="1505">
        <f t="shared" ca="1" si="307"/>
        <v>0.97439841332558064</v>
      </c>
      <c r="CG214" s="1505">
        <f t="shared" ca="1" si="307"/>
        <v>0.97439841332558064</v>
      </c>
      <c r="CH214" s="1505">
        <f t="shared" ca="1" si="307"/>
        <v>0.97439841332558064</v>
      </c>
      <c r="CI214" s="1505">
        <f t="shared" ca="1" si="307"/>
        <v>0.97439841332558064</v>
      </c>
      <c r="CJ214" s="1505">
        <f t="shared" ca="1" si="307"/>
        <v>0.97439841332558064</v>
      </c>
      <c r="CK214" s="1505">
        <f t="shared" ca="1" si="307"/>
        <v>0.97439841332558064</v>
      </c>
      <c r="CL214" s="1505">
        <f t="shared" ca="1" si="307"/>
        <v>0.97439841332558064</v>
      </c>
      <c r="CM214" s="1505">
        <f t="shared" ca="1" si="307"/>
        <v>0.97439841332558064</v>
      </c>
      <c r="CN214" s="1505">
        <f t="shared" ca="1" si="307"/>
        <v>0.99875837365871856</v>
      </c>
      <c r="CO214" s="1505">
        <f t="shared" ca="1" si="307"/>
        <v>0.99875837365871856</v>
      </c>
      <c r="CP214" s="1505">
        <f t="shared" ca="1" si="307"/>
        <v>0.99875837365871856</v>
      </c>
      <c r="CQ214" s="1505">
        <f t="shared" ca="1" si="307"/>
        <v>0.99875837365871856</v>
      </c>
      <c r="CR214" s="1505">
        <f t="shared" ca="1" si="307"/>
        <v>0.99875837365871856</v>
      </c>
      <c r="CS214" s="1505">
        <f t="shared" ca="1" si="307"/>
        <v>0.99875837365871856</v>
      </c>
      <c r="CT214" s="1505">
        <f t="shared" ca="1" si="307"/>
        <v>0.99875837365871856</v>
      </c>
      <c r="CU214" s="1505">
        <f t="shared" ca="1" si="307"/>
        <v>0.99875837365871856</v>
      </c>
      <c r="CV214" s="1505">
        <f t="shared" ca="1" si="307"/>
        <v>0.99875837365871856</v>
      </c>
      <c r="CW214" s="1505">
        <f t="shared" ca="1" si="307"/>
        <v>0.99875837365871856</v>
      </c>
      <c r="CX214" s="1505">
        <f t="shared" ca="1" si="307"/>
        <v>0.99875837365871856</v>
      </c>
      <c r="CY214" s="1505">
        <f t="shared" ca="1" si="307"/>
        <v>0.99875837365871856</v>
      </c>
      <c r="CZ214" s="1505">
        <f t="shared" ca="1" si="307"/>
        <v>1.023727333000185</v>
      </c>
      <c r="DA214" s="1505">
        <f t="shared" ca="1" si="307"/>
        <v>1.023727333000185</v>
      </c>
      <c r="DB214" s="1505">
        <f t="shared" ca="1" si="307"/>
        <v>1.023727333000185</v>
      </c>
      <c r="DC214" s="1505">
        <f t="shared" ca="1" si="307"/>
        <v>1.023727333000185</v>
      </c>
      <c r="DD214" s="1505">
        <f t="shared" ca="1" si="307"/>
        <v>1.023727333000185</v>
      </c>
      <c r="DE214" s="1505">
        <f t="shared" ca="1" si="307"/>
        <v>1.023727333000185</v>
      </c>
      <c r="DF214" s="1505">
        <f t="shared" ca="1" si="307"/>
        <v>1.023727333000185</v>
      </c>
      <c r="DG214" s="1505">
        <f t="shared" ca="1" si="307"/>
        <v>1.023727333000185</v>
      </c>
      <c r="DH214" s="1505">
        <f t="shared" ca="1" si="307"/>
        <v>1.023727333000185</v>
      </c>
      <c r="DI214" s="1505">
        <f t="shared" ca="1" si="307"/>
        <v>1.023727333000185</v>
      </c>
      <c r="DJ214" s="1505">
        <f t="shared" ca="1" si="307"/>
        <v>1.023727333000185</v>
      </c>
      <c r="DK214" s="1505">
        <f t="shared" ca="1" si="307"/>
        <v>1.023727333000185</v>
      </c>
      <c r="DL214" s="1505">
        <f t="shared" ca="1" si="307"/>
        <v>0</v>
      </c>
      <c r="DM214" s="1505">
        <f t="shared" ca="1" si="307"/>
        <v>0</v>
      </c>
      <c r="DN214" s="1505">
        <f t="shared" ca="1" si="307"/>
        <v>0</v>
      </c>
      <c r="DO214" s="1505">
        <f t="shared" ca="1" si="307"/>
        <v>1.0558181674368172</v>
      </c>
      <c r="DP214" s="1505">
        <f t="shared" ca="1" si="307"/>
        <v>1.0558181674368172</v>
      </c>
      <c r="DQ214" s="1505">
        <f t="shared" ca="1" si="307"/>
        <v>1.0558181674368172</v>
      </c>
      <c r="DR214" s="1505">
        <f t="shared" ca="1" si="307"/>
        <v>1.0558181674368172</v>
      </c>
      <c r="DS214" s="1505">
        <f t="shared" ca="1" si="307"/>
        <v>1.0558181674368172</v>
      </c>
      <c r="DT214" s="1505">
        <f t="shared" ca="1" si="307"/>
        <v>1.0558181674368172</v>
      </c>
      <c r="DU214" s="1505">
        <f t="shared" ca="1" si="307"/>
        <v>1.0558181674368172</v>
      </c>
      <c r="DV214" s="1505">
        <f t="shared" ca="1" si="307"/>
        <v>1.0558181674368172</v>
      </c>
      <c r="DW214" s="1505">
        <f t="shared" ca="1" si="307"/>
        <v>1.0558181674368172</v>
      </c>
      <c r="DX214" s="1505">
        <f t="shared" ca="1" si="307"/>
        <v>1.0558181674368172</v>
      </c>
      <c r="DY214" s="1505">
        <f t="shared" ca="1" si="307"/>
        <v>1.0558181674368172</v>
      </c>
      <c r="DZ214" s="1505">
        <f t="shared" ca="1" si="307"/>
        <v>1.0558181674368172</v>
      </c>
      <c r="EA214" s="1505">
        <f t="shared" ca="1" si="307"/>
        <v>1.082213621622736</v>
      </c>
      <c r="EB214" s="1505">
        <f t="shared" ca="1" si="307"/>
        <v>1.082213621622736</v>
      </c>
      <c r="EC214" s="1505">
        <f t="shared" ref="EC214:ES214" ca="1" si="308">EC212-EC213</f>
        <v>1.082213621622736</v>
      </c>
      <c r="ED214" s="1505">
        <f t="shared" ca="1" si="308"/>
        <v>1.082213621622736</v>
      </c>
      <c r="EE214" s="1505">
        <f t="shared" ca="1" si="308"/>
        <v>1.082213621622736</v>
      </c>
      <c r="EF214" s="1505">
        <f t="shared" ca="1" si="308"/>
        <v>1.082213621622736</v>
      </c>
      <c r="EG214" s="1505">
        <f t="shared" ca="1" si="308"/>
        <v>1.082213621622736</v>
      </c>
      <c r="EH214" s="1505">
        <f t="shared" ca="1" si="308"/>
        <v>1.082213621622736</v>
      </c>
      <c r="EI214" s="1505">
        <f t="shared" ca="1" si="308"/>
        <v>1.082213621622736</v>
      </c>
      <c r="EJ214" s="1505">
        <f t="shared" ca="1" si="308"/>
        <v>1.082213621622736</v>
      </c>
      <c r="EK214" s="1505">
        <f t="shared" ca="1" si="308"/>
        <v>1.082213621622736</v>
      </c>
      <c r="EL214" s="1505">
        <f t="shared" ca="1" si="308"/>
        <v>1.082213621622736</v>
      </c>
      <c r="EM214" s="1505">
        <f t="shared" ca="1" si="308"/>
        <v>1.1092689621633032</v>
      </c>
      <c r="EN214" s="1505">
        <f t="shared" ca="1" si="308"/>
        <v>1.1092689621633032</v>
      </c>
      <c r="EO214" s="1505">
        <f t="shared" ca="1" si="308"/>
        <v>1.1092689621633032</v>
      </c>
      <c r="EP214" s="1505">
        <f t="shared" ca="1" si="308"/>
        <v>1.1092689621633032</v>
      </c>
      <c r="EQ214" s="1505">
        <f t="shared" ca="1" si="308"/>
        <v>1.1092689621633032</v>
      </c>
      <c r="ER214" s="1505">
        <f t="shared" ca="1" si="308"/>
        <v>1.1092689621633032</v>
      </c>
      <c r="ES214" s="1505">
        <f t="shared" ca="1" si="308"/>
        <v>1.1092689621633032</v>
      </c>
    </row>
    <row r="215" spans="1:256" outlineLevel="1">
      <c r="D215" s="183"/>
    </row>
    <row r="216" spans="1:256" outlineLevel="1">
      <c r="B216" s="1543" t="s">
        <v>633</v>
      </c>
      <c r="D216" s="183"/>
    </row>
    <row r="217" spans="1:256" outlineLevel="1">
      <c r="B217" s="325" t="s">
        <v>649</v>
      </c>
      <c r="D217" s="1529"/>
      <c r="E217" s="1506">
        <f ca="1">SUM(E208,E212)</f>
        <v>0</v>
      </c>
      <c r="F217" s="1506">
        <f t="shared" ref="F217:BQ217" ca="1" si="309">SUM(F208,F212)</f>
        <v>0</v>
      </c>
      <c r="G217" s="1506">
        <f t="shared" ca="1" si="309"/>
        <v>0</v>
      </c>
      <c r="H217" s="1506">
        <f t="shared" ca="1" si="309"/>
        <v>0</v>
      </c>
      <c r="I217" s="1506">
        <f t="shared" ca="1" si="309"/>
        <v>0</v>
      </c>
      <c r="J217" s="1506">
        <f t="shared" ca="1" si="309"/>
        <v>0</v>
      </c>
      <c r="K217" s="1506">
        <f t="shared" ca="1" si="309"/>
        <v>0</v>
      </c>
      <c r="L217" s="1506">
        <f t="shared" ca="1" si="309"/>
        <v>0</v>
      </c>
      <c r="M217" s="1506">
        <f t="shared" ca="1" si="309"/>
        <v>0</v>
      </c>
      <c r="N217" s="1506">
        <f t="shared" ca="1" si="309"/>
        <v>0</v>
      </c>
      <c r="O217" s="1506">
        <f t="shared" ca="1" si="309"/>
        <v>0</v>
      </c>
      <c r="P217" s="1506">
        <f t="shared" ca="1" si="309"/>
        <v>0</v>
      </c>
      <c r="Q217" s="1506">
        <f t="shared" ca="1" si="309"/>
        <v>0</v>
      </c>
      <c r="R217" s="1506">
        <f t="shared" ca="1" si="309"/>
        <v>0</v>
      </c>
      <c r="S217" s="1505">
        <f t="shared" ca="1" si="309"/>
        <v>0</v>
      </c>
      <c r="T217" s="1505">
        <f t="shared" ca="1" si="309"/>
        <v>0</v>
      </c>
      <c r="U217" s="1505">
        <f t="shared" ca="1" si="309"/>
        <v>0</v>
      </c>
      <c r="V217" s="1505">
        <f t="shared" ca="1" si="309"/>
        <v>0</v>
      </c>
      <c r="W217" s="1505">
        <f t="shared" ca="1" si="309"/>
        <v>0</v>
      </c>
      <c r="X217" s="1505">
        <f t="shared" ca="1" si="309"/>
        <v>0</v>
      </c>
      <c r="Y217" s="1505">
        <f t="shared" ca="1" si="309"/>
        <v>0</v>
      </c>
      <c r="Z217" s="1505">
        <f t="shared" ca="1" si="309"/>
        <v>0</v>
      </c>
      <c r="AA217" s="1505">
        <f t="shared" ca="1" si="309"/>
        <v>0</v>
      </c>
      <c r="AB217" s="1505">
        <f t="shared" ca="1" si="309"/>
        <v>0</v>
      </c>
      <c r="AC217" s="1505">
        <f t="shared" ca="1" si="309"/>
        <v>0</v>
      </c>
      <c r="AD217" s="1505">
        <f t="shared" ca="1" si="309"/>
        <v>0</v>
      </c>
      <c r="AE217" s="1505">
        <f t="shared" ca="1" si="309"/>
        <v>0</v>
      </c>
      <c r="AF217" s="1505">
        <f t="shared" ca="1" si="309"/>
        <v>0</v>
      </c>
      <c r="AG217" s="1505">
        <f t="shared" ca="1" si="309"/>
        <v>0</v>
      </c>
      <c r="AH217" s="1505">
        <f t="shared" ca="1" si="309"/>
        <v>0</v>
      </c>
      <c r="AI217" s="1505">
        <f t="shared" ca="1" si="309"/>
        <v>0</v>
      </c>
      <c r="AJ217" s="1505">
        <f t="shared" ca="1" si="309"/>
        <v>0</v>
      </c>
      <c r="AK217" s="1505">
        <f t="shared" ca="1" si="309"/>
        <v>0</v>
      </c>
      <c r="AL217" s="1505">
        <f t="shared" ca="1" si="309"/>
        <v>0</v>
      </c>
      <c r="AM217" s="1505">
        <f t="shared" ca="1" si="309"/>
        <v>0</v>
      </c>
      <c r="AN217" s="1505">
        <f t="shared" ca="1" si="309"/>
        <v>0</v>
      </c>
      <c r="AO217" s="1505">
        <f t="shared" ca="1" si="309"/>
        <v>0</v>
      </c>
      <c r="AP217" s="1505">
        <f t="shared" ca="1" si="309"/>
        <v>0</v>
      </c>
      <c r="AQ217" s="1505">
        <f t="shared" ca="1" si="309"/>
        <v>0</v>
      </c>
      <c r="AR217" s="1505">
        <f t="shared" ca="1" si="309"/>
        <v>0</v>
      </c>
      <c r="AS217" s="1505">
        <f t="shared" ca="1" si="309"/>
        <v>0</v>
      </c>
      <c r="AT217" s="1505">
        <f t="shared" ca="1" si="309"/>
        <v>0</v>
      </c>
      <c r="AU217" s="1505">
        <f t="shared" ca="1" si="309"/>
        <v>0</v>
      </c>
      <c r="AV217" s="1505">
        <f t="shared" ca="1" si="309"/>
        <v>0</v>
      </c>
      <c r="AW217" s="1505">
        <f t="shared" ca="1" si="309"/>
        <v>0</v>
      </c>
      <c r="AX217" s="1505">
        <f t="shared" ca="1" si="309"/>
        <v>0</v>
      </c>
      <c r="AY217" s="1505">
        <f t="shared" ca="1" si="309"/>
        <v>0</v>
      </c>
      <c r="AZ217" s="1505">
        <f t="shared" ca="1" si="309"/>
        <v>0</v>
      </c>
      <c r="BA217" s="1505">
        <f t="shared" ca="1" si="309"/>
        <v>0</v>
      </c>
      <c r="BB217" s="1505">
        <f t="shared" ca="1" si="309"/>
        <v>0</v>
      </c>
      <c r="BC217" s="1505">
        <f t="shared" ca="1" si="309"/>
        <v>0</v>
      </c>
      <c r="BD217" s="1505">
        <f t="shared" ca="1" si="309"/>
        <v>10.201910811737219</v>
      </c>
      <c r="BE217" s="1505">
        <f t="shared" ca="1" si="309"/>
        <v>10.201910811737219</v>
      </c>
      <c r="BF217" s="1505">
        <f t="shared" ca="1" si="309"/>
        <v>10.201910811737219</v>
      </c>
      <c r="BG217" s="1505">
        <f t="shared" ca="1" si="309"/>
        <v>10.201910811737219</v>
      </c>
      <c r="BH217" s="1505">
        <f t="shared" ca="1" si="309"/>
        <v>10.201910811737219</v>
      </c>
      <c r="BI217" s="1505">
        <f t="shared" ca="1" si="309"/>
        <v>10.201910811737219</v>
      </c>
      <c r="BJ217" s="1505">
        <f t="shared" ca="1" si="309"/>
        <v>10.201910811737219</v>
      </c>
      <c r="BK217" s="1505">
        <f t="shared" ca="1" si="309"/>
        <v>10.201910811737219</v>
      </c>
      <c r="BL217" s="1505">
        <f t="shared" ca="1" si="309"/>
        <v>10.201910811737219</v>
      </c>
      <c r="BM217" s="1505">
        <f t="shared" ca="1" si="309"/>
        <v>10.201910811737219</v>
      </c>
      <c r="BN217" s="1505">
        <f t="shared" ca="1" si="309"/>
        <v>10.201910811737219</v>
      </c>
      <c r="BO217" s="1505">
        <f t="shared" ca="1" si="309"/>
        <v>10.201910811737219</v>
      </c>
      <c r="BP217" s="1505">
        <f t="shared" ca="1" si="309"/>
        <v>10.456958582030634</v>
      </c>
      <c r="BQ217" s="1505">
        <f t="shared" ca="1" si="309"/>
        <v>10.456958582030634</v>
      </c>
      <c r="BR217" s="1505">
        <f t="shared" ref="BR217:EC217" ca="1" si="310">SUM(BR208,BR212)</f>
        <v>10.456958582030634</v>
      </c>
      <c r="BS217" s="1505">
        <f t="shared" ca="1" si="310"/>
        <v>10.456958582030634</v>
      </c>
      <c r="BT217" s="1505">
        <f t="shared" ca="1" si="310"/>
        <v>10.456958582030634</v>
      </c>
      <c r="BU217" s="1505">
        <f t="shared" ca="1" si="310"/>
        <v>10.456958582030634</v>
      </c>
      <c r="BV217" s="1505">
        <f t="shared" ca="1" si="310"/>
        <v>10.456958582030634</v>
      </c>
      <c r="BW217" s="1505">
        <f t="shared" ca="1" si="310"/>
        <v>10.456958582030634</v>
      </c>
      <c r="BX217" s="1505">
        <f t="shared" ca="1" si="310"/>
        <v>10.456958582030634</v>
      </c>
      <c r="BY217" s="1505">
        <f t="shared" ca="1" si="310"/>
        <v>10.456958582030634</v>
      </c>
      <c r="BZ217" s="1505">
        <f t="shared" ca="1" si="310"/>
        <v>10.456958582030634</v>
      </c>
      <c r="CA217" s="1505">
        <f t="shared" ca="1" si="310"/>
        <v>10.456958582030634</v>
      </c>
      <c r="CB217" s="1505">
        <f t="shared" ca="1" si="310"/>
        <v>10.718382546581383</v>
      </c>
      <c r="CC217" s="1505">
        <f t="shared" ca="1" si="310"/>
        <v>10.718382546581383</v>
      </c>
      <c r="CD217" s="1505">
        <f t="shared" ca="1" si="310"/>
        <v>10.718382546581383</v>
      </c>
      <c r="CE217" s="1505">
        <f t="shared" ca="1" si="310"/>
        <v>10.718382546581383</v>
      </c>
      <c r="CF217" s="1505">
        <f t="shared" ca="1" si="310"/>
        <v>10.718382546581383</v>
      </c>
      <c r="CG217" s="1505">
        <f t="shared" ca="1" si="310"/>
        <v>10.718382546581383</v>
      </c>
      <c r="CH217" s="1505">
        <f t="shared" ca="1" si="310"/>
        <v>10.718382546581383</v>
      </c>
      <c r="CI217" s="1505">
        <f t="shared" ca="1" si="310"/>
        <v>10.718382546581383</v>
      </c>
      <c r="CJ217" s="1505">
        <f t="shared" ca="1" si="310"/>
        <v>10.718382546581383</v>
      </c>
      <c r="CK217" s="1505">
        <f t="shared" ca="1" si="310"/>
        <v>10.718382546581383</v>
      </c>
      <c r="CL217" s="1505">
        <f t="shared" ca="1" si="310"/>
        <v>10.718382546581383</v>
      </c>
      <c r="CM217" s="1505">
        <f t="shared" ca="1" si="310"/>
        <v>10.718382546581383</v>
      </c>
      <c r="CN217" s="1505">
        <f t="shared" ca="1" si="310"/>
        <v>10.986342110245904</v>
      </c>
      <c r="CO217" s="1505">
        <f t="shared" ca="1" si="310"/>
        <v>10.986342110245904</v>
      </c>
      <c r="CP217" s="1505">
        <f t="shared" ca="1" si="310"/>
        <v>10.986342110245904</v>
      </c>
      <c r="CQ217" s="1505">
        <f t="shared" ca="1" si="310"/>
        <v>10.986342110245904</v>
      </c>
      <c r="CR217" s="1505">
        <f t="shared" ca="1" si="310"/>
        <v>10.986342110245904</v>
      </c>
      <c r="CS217" s="1505">
        <f t="shared" ca="1" si="310"/>
        <v>10.986342110245904</v>
      </c>
      <c r="CT217" s="1505">
        <f t="shared" ca="1" si="310"/>
        <v>10.986342110245904</v>
      </c>
      <c r="CU217" s="1505">
        <f t="shared" ca="1" si="310"/>
        <v>10.986342110245904</v>
      </c>
      <c r="CV217" s="1505">
        <f t="shared" ca="1" si="310"/>
        <v>10.986342110245904</v>
      </c>
      <c r="CW217" s="1505">
        <f t="shared" ca="1" si="310"/>
        <v>10.986342110245904</v>
      </c>
      <c r="CX217" s="1505">
        <f t="shared" ca="1" si="310"/>
        <v>10.986342110245904</v>
      </c>
      <c r="CY217" s="1505">
        <f t="shared" ca="1" si="310"/>
        <v>10.986342110245904</v>
      </c>
      <c r="CZ217" s="1505">
        <f t="shared" ca="1" si="310"/>
        <v>11.261000663002035</v>
      </c>
      <c r="DA217" s="1505">
        <f t="shared" ca="1" si="310"/>
        <v>11.261000663002035</v>
      </c>
      <c r="DB217" s="1505">
        <f t="shared" ca="1" si="310"/>
        <v>11.261000663002035</v>
      </c>
      <c r="DC217" s="1505">
        <f t="shared" ca="1" si="310"/>
        <v>11.261000663002035</v>
      </c>
      <c r="DD217" s="1505">
        <f t="shared" ca="1" si="310"/>
        <v>11.261000663002035</v>
      </c>
      <c r="DE217" s="1505">
        <f t="shared" ca="1" si="310"/>
        <v>11.261000663002035</v>
      </c>
      <c r="DF217" s="1505">
        <f t="shared" ca="1" si="310"/>
        <v>11.261000663002035</v>
      </c>
      <c r="DG217" s="1505">
        <f t="shared" ca="1" si="310"/>
        <v>11.261000663002035</v>
      </c>
      <c r="DH217" s="1505">
        <f t="shared" ca="1" si="310"/>
        <v>11.261000663002035</v>
      </c>
      <c r="DI217" s="1505">
        <f t="shared" ca="1" si="310"/>
        <v>11.261000663002035</v>
      </c>
      <c r="DJ217" s="1505">
        <f t="shared" ca="1" si="310"/>
        <v>11.261000663002035</v>
      </c>
      <c r="DK217" s="1505">
        <f t="shared" ca="1" si="310"/>
        <v>11.261000663002035</v>
      </c>
      <c r="DL217" s="1505">
        <f t="shared" ca="1" si="310"/>
        <v>11.261000663002035</v>
      </c>
      <c r="DM217" s="1505">
        <f t="shared" ca="1" si="310"/>
        <v>11.261000663002035</v>
      </c>
      <c r="DN217" s="1505">
        <f t="shared" ca="1" si="310"/>
        <v>11.261000663002035</v>
      </c>
      <c r="DO217" s="1505">
        <f t="shared" ca="1" si="310"/>
        <v>11.613999841804986</v>
      </c>
      <c r="DP217" s="1505">
        <f t="shared" ca="1" si="310"/>
        <v>11.613999841804986</v>
      </c>
      <c r="DQ217" s="1505">
        <f t="shared" ca="1" si="310"/>
        <v>11.613999841804986</v>
      </c>
      <c r="DR217" s="1505">
        <f t="shared" ca="1" si="310"/>
        <v>11.613999841804986</v>
      </c>
      <c r="DS217" s="1505">
        <f t="shared" ca="1" si="310"/>
        <v>11.613999841804986</v>
      </c>
      <c r="DT217" s="1505">
        <f t="shared" ca="1" si="310"/>
        <v>11.613999841804986</v>
      </c>
      <c r="DU217" s="1505">
        <f t="shared" ca="1" si="310"/>
        <v>11.613999841804986</v>
      </c>
      <c r="DV217" s="1505">
        <f t="shared" ca="1" si="310"/>
        <v>11.613999841804986</v>
      </c>
      <c r="DW217" s="1505">
        <f t="shared" ca="1" si="310"/>
        <v>11.613999841804986</v>
      </c>
      <c r="DX217" s="1505">
        <f t="shared" ca="1" si="310"/>
        <v>11.613999841804986</v>
      </c>
      <c r="DY217" s="1505">
        <f t="shared" ca="1" si="310"/>
        <v>11.613999841804986</v>
      </c>
      <c r="DZ217" s="1505">
        <f t="shared" ca="1" si="310"/>
        <v>11.613999841804986</v>
      </c>
      <c r="EA217" s="1505">
        <f t="shared" ca="1" si="310"/>
        <v>11.904349837850098</v>
      </c>
      <c r="EB217" s="1505">
        <f t="shared" ca="1" si="310"/>
        <v>11.904349837850098</v>
      </c>
      <c r="EC217" s="1505">
        <f t="shared" ca="1" si="310"/>
        <v>11.904349837850098</v>
      </c>
      <c r="ED217" s="1505">
        <f t="shared" ref="ED217:ES217" ca="1" si="311">SUM(ED208,ED212)</f>
        <v>11.904349837850098</v>
      </c>
      <c r="EE217" s="1505">
        <f t="shared" ca="1" si="311"/>
        <v>11.904349837850098</v>
      </c>
      <c r="EF217" s="1505">
        <f t="shared" ca="1" si="311"/>
        <v>11.904349837850098</v>
      </c>
      <c r="EG217" s="1505">
        <f t="shared" ca="1" si="311"/>
        <v>11.904349837850098</v>
      </c>
      <c r="EH217" s="1505">
        <f t="shared" ca="1" si="311"/>
        <v>11.904349837850098</v>
      </c>
      <c r="EI217" s="1505">
        <f t="shared" ca="1" si="311"/>
        <v>11.904349837850098</v>
      </c>
      <c r="EJ217" s="1505">
        <f t="shared" ca="1" si="311"/>
        <v>11.904349837850098</v>
      </c>
      <c r="EK217" s="1505">
        <f t="shared" ca="1" si="311"/>
        <v>11.904349837850098</v>
      </c>
      <c r="EL217" s="1505">
        <f t="shared" ca="1" si="311"/>
        <v>11.904349837850098</v>
      </c>
      <c r="EM217" s="1505">
        <f t="shared" ca="1" si="311"/>
        <v>12.201958583796332</v>
      </c>
      <c r="EN217" s="1505">
        <f t="shared" ca="1" si="311"/>
        <v>12.201958583796332</v>
      </c>
      <c r="EO217" s="1505">
        <f t="shared" ca="1" si="311"/>
        <v>12.201958583796332</v>
      </c>
      <c r="EP217" s="1505">
        <f t="shared" ca="1" si="311"/>
        <v>12.201958583796332</v>
      </c>
      <c r="EQ217" s="1505">
        <f t="shared" ca="1" si="311"/>
        <v>12.201958583796332</v>
      </c>
      <c r="ER217" s="1505">
        <f t="shared" ca="1" si="311"/>
        <v>12.201958583796332</v>
      </c>
      <c r="ES217" s="1505">
        <f t="shared" ca="1" si="311"/>
        <v>12.201958583796332</v>
      </c>
    </row>
    <row r="218" spans="1:256" ht="14.4" outlineLevel="1" thickBot="1">
      <c r="B218" s="486" t="s">
        <v>645</v>
      </c>
      <c r="C218" s="478"/>
      <c r="D218" s="479"/>
      <c r="E218" s="494">
        <f t="shared" ref="E218:BP218" ca="1" si="312">SUM(E209,E213)</f>
        <v>0</v>
      </c>
      <c r="F218" s="494">
        <f t="shared" ca="1" si="312"/>
        <v>0</v>
      </c>
      <c r="G218" s="494">
        <f t="shared" ca="1" si="312"/>
        <v>0</v>
      </c>
      <c r="H218" s="494">
        <f t="shared" ca="1" si="312"/>
        <v>0</v>
      </c>
      <c r="I218" s="494">
        <f t="shared" ca="1" si="312"/>
        <v>0</v>
      </c>
      <c r="J218" s="494">
        <f t="shared" ca="1" si="312"/>
        <v>0</v>
      </c>
      <c r="K218" s="494">
        <f t="shared" ca="1" si="312"/>
        <v>0</v>
      </c>
      <c r="L218" s="494">
        <f t="shared" ca="1" si="312"/>
        <v>0</v>
      </c>
      <c r="M218" s="494">
        <f t="shared" ca="1" si="312"/>
        <v>0</v>
      </c>
      <c r="N218" s="494">
        <f t="shared" ca="1" si="312"/>
        <v>0</v>
      </c>
      <c r="O218" s="494">
        <f t="shared" ca="1" si="312"/>
        <v>0</v>
      </c>
      <c r="P218" s="494">
        <f t="shared" ca="1" si="312"/>
        <v>0</v>
      </c>
      <c r="Q218" s="494">
        <f t="shared" ca="1" si="312"/>
        <v>0</v>
      </c>
      <c r="R218" s="494">
        <f t="shared" ca="1" si="312"/>
        <v>0</v>
      </c>
      <c r="S218" s="494">
        <f t="shared" ca="1" si="312"/>
        <v>0</v>
      </c>
      <c r="T218" s="494">
        <f t="shared" ca="1" si="312"/>
        <v>0</v>
      </c>
      <c r="U218" s="494">
        <f t="shared" ca="1" si="312"/>
        <v>0</v>
      </c>
      <c r="V218" s="494">
        <f t="shared" ca="1" si="312"/>
        <v>0</v>
      </c>
      <c r="W218" s="494">
        <f t="shared" ca="1" si="312"/>
        <v>0</v>
      </c>
      <c r="X218" s="494">
        <f t="shared" ca="1" si="312"/>
        <v>0</v>
      </c>
      <c r="Y218" s="494">
        <f t="shared" ca="1" si="312"/>
        <v>0</v>
      </c>
      <c r="Z218" s="494">
        <f t="shared" ca="1" si="312"/>
        <v>0</v>
      </c>
      <c r="AA218" s="494">
        <f t="shared" ca="1" si="312"/>
        <v>0</v>
      </c>
      <c r="AB218" s="494">
        <f t="shared" ca="1" si="312"/>
        <v>0</v>
      </c>
      <c r="AC218" s="494">
        <f t="shared" ca="1" si="312"/>
        <v>0</v>
      </c>
      <c r="AD218" s="494">
        <f t="shared" ca="1" si="312"/>
        <v>0</v>
      </c>
      <c r="AE218" s="494">
        <f t="shared" ca="1" si="312"/>
        <v>0</v>
      </c>
      <c r="AF218" s="494">
        <f t="shared" ca="1" si="312"/>
        <v>0</v>
      </c>
      <c r="AG218" s="494">
        <f t="shared" ca="1" si="312"/>
        <v>0</v>
      </c>
      <c r="AH218" s="494">
        <f t="shared" ca="1" si="312"/>
        <v>0</v>
      </c>
      <c r="AI218" s="494">
        <f t="shared" ca="1" si="312"/>
        <v>0</v>
      </c>
      <c r="AJ218" s="494">
        <f t="shared" ca="1" si="312"/>
        <v>0</v>
      </c>
      <c r="AK218" s="494">
        <f t="shared" ca="1" si="312"/>
        <v>0</v>
      </c>
      <c r="AL218" s="494">
        <f t="shared" ca="1" si="312"/>
        <v>0</v>
      </c>
      <c r="AM218" s="494">
        <f t="shared" ca="1" si="312"/>
        <v>0</v>
      </c>
      <c r="AN218" s="494">
        <f t="shared" ca="1" si="312"/>
        <v>0</v>
      </c>
      <c r="AO218" s="494">
        <f t="shared" ca="1" si="312"/>
        <v>0</v>
      </c>
      <c r="AP218" s="494">
        <f t="shared" ca="1" si="312"/>
        <v>0</v>
      </c>
      <c r="AQ218" s="494">
        <f t="shared" ca="1" si="312"/>
        <v>0</v>
      </c>
      <c r="AR218" s="494">
        <f t="shared" ca="1" si="312"/>
        <v>0</v>
      </c>
      <c r="AS218" s="494">
        <f t="shared" ca="1" si="312"/>
        <v>0</v>
      </c>
      <c r="AT218" s="494">
        <f t="shared" ca="1" si="312"/>
        <v>0</v>
      </c>
      <c r="AU218" s="494">
        <f t="shared" ca="1" si="312"/>
        <v>0</v>
      </c>
      <c r="AV218" s="494">
        <f t="shared" ca="1" si="312"/>
        <v>0</v>
      </c>
      <c r="AW218" s="494">
        <f t="shared" ca="1" si="312"/>
        <v>0</v>
      </c>
      <c r="AX218" s="494">
        <f t="shared" ca="1" si="312"/>
        <v>0</v>
      </c>
      <c r="AY218" s="494">
        <f t="shared" ca="1" si="312"/>
        <v>0</v>
      </c>
      <c r="AZ218" s="494">
        <f t="shared" ca="1" si="312"/>
        <v>0</v>
      </c>
      <c r="BA218" s="494">
        <f t="shared" ca="1" si="312"/>
        <v>0</v>
      </c>
      <c r="BB218" s="494">
        <f t="shared" ca="1" si="312"/>
        <v>0</v>
      </c>
      <c r="BC218" s="494">
        <f t="shared" ca="1" si="312"/>
        <v>0</v>
      </c>
      <c r="BD218" s="494">
        <f t="shared" ca="1" si="312"/>
        <v>0</v>
      </c>
      <c r="BE218" s="494">
        <f t="shared" ca="1" si="312"/>
        <v>0</v>
      </c>
      <c r="BF218" s="494">
        <f t="shared" ca="1" si="312"/>
        <v>0</v>
      </c>
      <c r="BG218" s="494">
        <f t="shared" ca="1" si="312"/>
        <v>0</v>
      </c>
      <c r="BH218" s="494">
        <f t="shared" ca="1" si="312"/>
        <v>0</v>
      </c>
      <c r="BI218" s="494">
        <f t="shared" ca="1" si="312"/>
        <v>0</v>
      </c>
      <c r="BJ218" s="494">
        <f t="shared" ca="1" si="312"/>
        <v>0</v>
      </c>
      <c r="BK218" s="494">
        <f t="shared" ca="1" si="312"/>
        <v>0</v>
      </c>
      <c r="BL218" s="494">
        <f t="shared" ca="1" si="312"/>
        <v>0</v>
      </c>
      <c r="BM218" s="494">
        <f t="shared" ca="1" si="312"/>
        <v>0</v>
      </c>
      <c r="BN218" s="494">
        <f t="shared" ca="1" si="312"/>
        <v>0</v>
      </c>
      <c r="BO218" s="494">
        <f t="shared" ca="1" si="312"/>
        <v>0</v>
      </c>
      <c r="BP218" s="494">
        <f t="shared" ca="1" si="312"/>
        <v>0</v>
      </c>
      <c r="BQ218" s="494">
        <f t="shared" ref="BQ218:EB218" ca="1" si="313">SUM(BQ209,BQ213)</f>
        <v>0</v>
      </c>
      <c r="BR218" s="494">
        <f t="shared" ca="1" si="313"/>
        <v>0</v>
      </c>
      <c r="BS218" s="494">
        <f t="shared" ca="1" si="313"/>
        <v>0</v>
      </c>
      <c r="BT218" s="494">
        <f t="shared" ca="1" si="313"/>
        <v>0</v>
      </c>
      <c r="BU218" s="494">
        <f t="shared" ca="1" si="313"/>
        <v>0</v>
      </c>
      <c r="BV218" s="494">
        <f t="shared" ca="1" si="313"/>
        <v>0</v>
      </c>
      <c r="BW218" s="494">
        <f t="shared" ca="1" si="313"/>
        <v>0</v>
      </c>
      <c r="BX218" s="494">
        <f t="shared" ca="1" si="313"/>
        <v>0</v>
      </c>
      <c r="BY218" s="494">
        <f t="shared" ca="1" si="313"/>
        <v>0</v>
      </c>
      <c r="BZ218" s="494">
        <f t="shared" ca="1" si="313"/>
        <v>0</v>
      </c>
      <c r="CA218" s="494">
        <f t="shared" ca="1" si="313"/>
        <v>0</v>
      </c>
      <c r="CB218" s="494">
        <f t="shared" ca="1" si="313"/>
        <v>0</v>
      </c>
      <c r="CC218" s="494">
        <f t="shared" ca="1" si="313"/>
        <v>0</v>
      </c>
      <c r="CD218" s="494">
        <f t="shared" ca="1" si="313"/>
        <v>0</v>
      </c>
      <c r="CE218" s="494">
        <f t="shared" ca="1" si="313"/>
        <v>0</v>
      </c>
      <c r="CF218" s="494">
        <f t="shared" ca="1" si="313"/>
        <v>0</v>
      </c>
      <c r="CG218" s="494">
        <f t="shared" ca="1" si="313"/>
        <v>0</v>
      </c>
      <c r="CH218" s="494">
        <f t="shared" ca="1" si="313"/>
        <v>0</v>
      </c>
      <c r="CI218" s="494">
        <f t="shared" ca="1" si="313"/>
        <v>0</v>
      </c>
      <c r="CJ218" s="494">
        <f t="shared" ca="1" si="313"/>
        <v>0</v>
      </c>
      <c r="CK218" s="494">
        <f t="shared" ca="1" si="313"/>
        <v>0</v>
      </c>
      <c r="CL218" s="494">
        <f t="shared" ca="1" si="313"/>
        <v>0</v>
      </c>
      <c r="CM218" s="494">
        <f t="shared" ca="1" si="313"/>
        <v>0</v>
      </c>
      <c r="CN218" s="494">
        <f t="shared" ca="1" si="313"/>
        <v>0</v>
      </c>
      <c r="CO218" s="494">
        <f t="shared" ca="1" si="313"/>
        <v>0</v>
      </c>
      <c r="CP218" s="494">
        <f t="shared" ca="1" si="313"/>
        <v>0</v>
      </c>
      <c r="CQ218" s="494">
        <f t="shared" ca="1" si="313"/>
        <v>0</v>
      </c>
      <c r="CR218" s="494">
        <f t="shared" ca="1" si="313"/>
        <v>0</v>
      </c>
      <c r="CS218" s="494">
        <f t="shared" ca="1" si="313"/>
        <v>0</v>
      </c>
      <c r="CT218" s="494">
        <f t="shared" ca="1" si="313"/>
        <v>0</v>
      </c>
      <c r="CU218" s="494">
        <f t="shared" ca="1" si="313"/>
        <v>0</v>
      </c>
      <c r="CV218" s="494">
        <f t="shared" ca="1" si="313"/>
        <v>0</v>
      </c>
      <c r="CW218" s="494">
        <f t="shared" ca="1" si="313"/>
        <v>0</v>
      </c>
      <c r="CX218" s="494">
        <f t="shared" ca="1" si="313"/>
        <v>0</v>
      </c>
      <c r="CY218" s="494">
        <f t="shared" ca="1" si="313"/>
        <v>0</v>
      </c>
      <c r="CZ218" s="494">
        <f t="shared" ca="1" si="313"/>
        <v>0</v>
      </c>
      <c r="DA218" s="494">
        <f t="shared" ca="1" si="313"/>
        <v>0</v>
      </c>
      <c r="DB218" s="494">
        <f t="shared" ca="1" si="313"/>
        <v>0</v>
      </c>
      <c r="DC218" s="494">
        <f t="shared" ca="1" si="313"/>
        <v>0</v>
      </c>
      <c r="DD218" s="494">
        <f t="shared" ca="1" si="313"/>
        <v>0</v>
      </c>
      <c r="DE218" s="494">
        <f t="shared" ca="1" si="313"/>
        <v>0</v>
      </c>
      <c r="DF218" s="494">
        <f t="shared" ca="1" si="313"/>
        <v>0</v>
      </c>
      <c r="DG218" s="494">
        <f t="shared" ca="1" si="313"/>
        <v>0</v>
      </c>
      <c r="DH218" s="494">
        <f t="shared" ca="1" si="313"/>
        <v>0</v>
      </c>
      <c r="DI218" s="494">
        <f t="shared" ca="1" si="313"/>
        <v>0</v>
      </c>
      <c r="DJ218" s="494">
        <f t="shared" ca="1" si="313"/>
        <v>0</v>
      </c>
      <c r="DK218" s="494">
        <f t="shared" ca="1" si="313"/>
        <v>0</v>
      </c>
      <c r="DL218" s="494">
        <f t="shared" ca="1" si="313"/>
        <v>11.261000663002035</v>
      </c>
      <c r="DM218" s="494">
        <f t="shared" ca="1" si="313"/>
        <v>11.261000663002035</v>
      </c>
      <c r="DN218" s="494">
        <f t="shared" ca="1" si="313"/>
        <v>11.261000663002035</v>
      </c>
      <c r="DO218" s="494">
        <f t="shared" ca="1" si="313"/>
        <v>0</v>
      </c>
      <c r="DP218" s="494">
        <f t="shared" ca="1" si="313"/>
        <v>0</v>
      </c>
      <c r="DQ218" s="494">
        <f t="shared" ca="1" si="313"/>
        <v>0</v>
      </c>
      <c r="DR218" s="494">
        <f t="shared" ca="1" si="313"/>
        <v>0</v>
      </c>
      <c r="DS218" s="494">
        <f t="shared" ca="1" si="313"/>
        <v>0</v>
      </c>
      <c r="DT218" s="494">
        <f t="shared" ca="1" si="313"/>
        <v>0</v>
      </c>
      <c r="DU218" s="494">
        <f t="shared" ca="1" si="313"/>
        <v>0</v>
      </c>
      <c r="DV218" s="494">
        <f t="shared" ca="1" si="313"/>
        <v>0</v>
      </c>
      <c r="DW218" s="494">
        <f t="shared" ca="1" si="313"/>
        <v>0</v>
      </c>
      <c r="DX218" s="494">
        <f t="shared" ca="1" si="313"/>
        <v>0</v>
      </c>
      <c r="DY218" s="494">
        <f t="shared" ca="1" si="313"/>
        <v>0</v>
      </c>
      <c r="DZ218" s="494">
        <f t="shared" ca="1" si="313"/>
        <v>0</v>
      </c>
      <c r="EA218" s="494">
        <f t="shared" ca="1" si="313"/>
        <v>0</v>
      </c>
      <c r="EB218" s="494">
        <f t="shared" ca="1" si="313"/>
        <v>0</v>
      </c>
      <c r="EC218" s="494">
        <f t="shared" ref="EC218:ES218" ca="1" si="314">SUM(EC209,EC213)</f>
        <v>0</v>
      </c>
      <c r="ED218" s="494">
        <f t="shared" ca="1" si="314"/>
        <v>0</v>
      </c>
      <c r="EE218" s="494">
        <f t="shared" ca="1" si="314"/>
        <v>0</v>
      </c>
      <c r="EF218" s="494">
        <f t="shared" ca="1" si="314"/>
        <v>0</v>
      </c>
      <c r="EG218" s="494">
        <f t="shared" ca="1" si="314"/>
        <v>0</v>
      </c>
      <c r="EH218" s="494">
        <f t="shared" ca="1" si="314"/>
        <v>0</v>
      </c>
      <c r="EI218" s="494">
        <f t="shared" ca="1" si="314"/>
        <v>0</v>
      </c>
      <c r="EJ218" s="494">
        <f t="shared" ca="1" si="314"/>
        <v>0</v>
      </c>
      <c r="EK218" s="494">
        <f t="shared" ca="1" si="314"/>
        <v>0</v>
      </c>
      <c r="EL218" s="494">
        <f t="shared" ca="1" si="314"/>
        <v>0</v>
      </c>
      <c r="EM218" s="494">
        <f t="shared" ca="1" si="314"/>
        <v>0</v>
      </c>
      <c r="EN218" s="494">
        <f t="shared" ca="1" si="314"/>
        <v>0</v>
      </c>
      <c r="EO218" s="494">
        <f t="shared" ca="1" si="314"/>
        <v>0</v>
      </c>
      <c r="EP218" s="494">
        <f t="shared" ca="1" si="314"/>
        <v>0</v>
      </c>
      <c r="EQ218" s="494">
        <f t="shared" ca="1" si="314"/>
        <v>0</v>
      </c>
      <c r="ER218" s="494">
        <f t="shared" ca="1" si="314"/>
        <v>0</v>
      </c>
      <c r="ES218" s="494">
        <f t="shared" ca="1" si="314"/>
        <v>0</v>
      </c>
    </row>
    <row r="219" spans="1:256" ht="14.4" outlineLevel="1" thickTop="1">
      <c r="B219" s="1544" t="s">
        <v>650</v>
      </c>
      <c r="D219" s="183"/>
      <c r="E219" s="1506">
        <f t="shared" ref="E219:BP219" ca="1" si="315">E217-E218</f>
        <v>0</v>
      </c>
      <c r="F219" s="1506">
        <f t="shared" ca="1" si="315"/>
        <v>0</v>
      </c>
      <c r="G219" s="1506">
        <f t="shared" ca="1" si="315"/>
        <v>0</v>
      </c>
      <c r="H219" s="1506">
        <f t="shared" ca="1" si="315"/>
        <v>0</v>
      </c>
      <c r="I219" s="1506">
        <f t="shared" ca="1" si="315"/>
        <v>0</v>
      </c>
      <c r="J219" s="1506">
        <f t="shared" ca="1" si="315"/>
        <v>0</v>
      </c>
      <c r="K219" s="1506">
        <f t="shared" ca="1" si="315"/>
        <v>0</v>
      </c>
      <c r="L219" s="1506">
        <f t="shared" ca="1" si="315"/>
        <v>0</v>
      </c>
      <c r="M219" s="1506">
        <f t="shared" ca="1" si="315"/>
        <v>0</v>
      </c>
      <c r="N219" s="1506">
        <f t="shared" ca="1" si="315"/>
        <v>0</v>
      </c>
      <c r="O219" s="1506">
        <f t="shared" ca="1" si="315"/>
        <v>0</v>
      </c>
      <c r="P219" s="1506">
        <f t="shared" ca="1" si="315"/>
        <v>0</v>
      </c>
      <c r="Q219" s="1506">
        <f t="shared" ca="1" si="315"/>
        <v>0</v>
      </c>
      <c r="R219" s="1506">
        <f t="shared" ca="1" si="315"/>
        <v>0</v>
      </c>
      <c r="S219" s="1505">
        <f t="shared" ca="1" si="315"/>
        <v>0</v>
      </c>
      <c r="T219" s="1505">
        <f t="shared" ca="1" si="315"/>
        <v>0</v>
      </c>
      <c r="U219" s="1505">
        <f t="shared" ca="1" si="315"/>
        <v>0</v>
      </c>
      <c r="V219" s="1505">
        <f t="shared" ca="1" si="315"/>
        <v>0</v>
      </c>
      <c r="W219" s="1505">
        <f t="shared" ca="1" si="315"/>
        <v>0</v>
      </c>
      <c r="X219" s="1505">
        <f t="shared" ca="1" si="315"/>
        <v>0</v>
      </c>
      <c r="Y219" s="1505">
        <f t="shared" ca="1" si="315"/>
        <v>0</v>
      </c>
      <c r="Z219" s="1505">
        <f t="shared" ca="1" si="315"/>
        <v>0</v>
      </c>
      <c r="AA219" s="1505">
        <f t="shared" ca="1" si="315"/>
        <v>0</v>
      </c>
      <c r="AB219" s="1505">
        <f t="shared" ca="1" si="315"/>
        <v>0</v>
      </c>
      <c r="AC219" s="1505">
        <f t="shared" ca="1" si="315"/>
        <v>0</v>
      </c>
      <c r="AD219" s="1505">
        <f t="shared" ca="1" si="315"/>
        <v>0</v>
      </c>
      <c r="AE219" s="1505">
        <f t="shared" ca="1" si="315"/>
        <v>0</v>
      </c>
      <c r="AF219" s="1505">
        <f t="shared" ca="1" si="315"/>
        <v>0</v>
      </c>
      <c r="AG219" s="1505">
        <f t="shared" ca="1" si="315"/>
        <v>0</v>
      </c>
      <c r="AH219" s="1505">
        <f t="shared" ca="1" si="315"/>
        <v>0</v>
      </c>
      <c r="AI219" s="1505">
        <f t="shared" ca="1" si="315"/>
        <v>0</v>
      </c>
      <c r="AJ219" s="1505">
        <f t="shared" ca="1" si="315"/>
        <v>0</v>
      </c>
      <c r="AK219" s="1505">
        <f t="shared" ca="1" si="315"/>
        <v>0</v>
      </c>
      <c r="AL219" s="1505">
        <f t="shared" ca="1" si="315"/>
        <v>0</v>
      </c>
      <c r="AM219" s="1505">
        <f t="shared" ca="1" si="315"/>
        <v>0</v>
      </c>
      <c r="AN219" s="1505">
        <f t="shared" ca="1" si="315"/>
        <v>0</v>
      </c>
      <c r="AO219" s="1505">
        <f t="shared" ca="1" si="315"/>
        <v>0</v>
      </c>
      <c r="AP219" s="1505">
        <f t="shared" ca="1" si="315"/>
        <v>0</v>
      </c>
      <c r="AQ219" s="1505">
        <f t="shared" ca="1" si="315"/>
        <v>0</v>
      </c>
      <c r="AR219" s="1505">
        <f t="shared" ca="1" si="315"/>
        <v>0</v>
      </c>
      <c r="AS219" s="1505">
        <f t="shared" ca="1" si="315"/>
        <v>0</v>
      </c>
      <c r="AT219" s="1505">
        <f t="shared" ca="1" si="315"/>
        <v>0</v>
      </c>
      <c r="AU219" s="1505">
        <f t="shared" ca="1" si="315"/>
        <v>0</v>
      </c>
      <c r="AV219" s="1505">
        <f t="shared" ca="1" si="315"/>
        <v>0</v>
      </c>
      <c r="AW219" s="1505">
        <f t="shared" ca="1" si="315"/>
        <v>0</v>
      </c>
      <c r="AX219" s="1505">
        <f t="shared" ca="1" si="315"/>
        <v>0</v>
      </c>
      <c r="AY219" s="1505">
        <f t="shared" ca="1" si="315"/>
        <v>0</v>
      </c>
      <c r="AZ219" s="1505">
        <f t="shared" ca="1" si="315"/>
        <v>0</v>
      </c>
      <c r="BA219" s="1505">
        <f t="shared" ca="1" si="315"/>
        <v>0</v>
      </c>
      <c r="BB219" s="1505">
        <f t="shared" ca="1" si="315"/>
        <v>0</v>
      </c>
      <c r="BC219" s="1505">
        <f t="shared" ca="1" si="315"/>
        <v>0</v>
      </c>
      <c r="BD219" s="1505">
        <f t="shared" ca="1" si="315"/>
        <v>10.201910811737219</v>
      </c>
      <c r="BE219" s="1505">
        <f t="shared" ca="1" si="315"/>
        <v>10.201910811737219</v>
      </c>
      <c r="BF219" s="1505">
        <f t="shared" ca="1" si="315"/>
        <v>10.201910811737219</v>
      </c>
      <c r="BG219" s="1505">
        <f t="shared" ca="1" si="315"/>
        <v>10.201910811737219</v>
      </c>
      <c r="BH219" s="1505">
        <f t="shared" ca="1" si="315"/>
        <v>10.201910811737219</v>
      </c>
      <c r="BI219" s="1505">
        <f t="shared" ca="1" si="315"/>
        <v>10.201910811737219</v>
      </c>
      <c r="BJ219" s="1505">
        <f t="shared" ca="1" si="315"/>
        <v>10.201910811737219</v>
      </c>
      <c r="BK219" s="1505">
        <f t="shared" ca="1" si="315"/>
        <v>10.201910811737219</v>
      </c>
      <c r="BL219" s="1505">
        <f t="shared" ca="1" si="315"/>
        <v>10.201910811737219</v>
      </c>
      <c r="BM219" s="1505">
        <f t="shared" ca="1" si="315"/>
        <v>10.201910811737219</v>
      </c>
      <c r="BN219" s="1505">
        <f t="shared" ca="1" si="315"/>
        <v>10.201910811737219</v>
      </c>
      <c r="BO219" s="1505">
        <f t="shared" ca="1" si="315"/>
        <v>10.201910811737219</v>
      </c>
      <c r="BP219" s="1505">
        <f t="shared" ca="1" si="315"/>
        <v>10.456958582030634</v>
      </c>
      <c r="BQ219" s="1505">
        <f t="shared" ref="BQ219:EB219" ca="1" si="316">BQ217-BQ218</f>
        <v>10.456958582030634</v>
      </c>
      <c r="BR219" s="1505">
        <f t="shared" ca="1" si="316"/>
        <v>10.456958582030634</v>
      </c>
      <c r="BS219" s="1505">
        <f t="shared" ca="1" si="316"/>
        <v>10.456958582030634</v>
      </c>
      <c r="BT219" s="1505">
        <f t="shared" ca="1" si="316"/>
        <v>10.456958582030634</v>
      </c>
      <c r="BU219" s="1505">
        <f t="shared" ca="1" si="316"/>
        <v>10.456958582030634</v>
      </c>
      <c r="BV219" s="1505">
        <f t="shared" ca="1" si="316"/>
        <v>10.456958582030634</v>
      </c>
      <c r="BW219" s="1505">
        <f t="shared" ca="1" si="316"/>
        <v>10.456958582030634</v>
      </c>
      <c r="BX219" s="1505">
        <f t="shared" ca="1" si="316"/>
        <v>10.456958582030634</v>
      </c>
      <c r="BY219" s="1505">
        <f t="shared" ca="1" si="316"/>
        <v>10.456958582030634</v>
      </c>
      <c r="BZ219" s="1505">
        <f t="shared" ca="1" si="316"/>
        <v>10.456958582030634</v>
      </c>
      <c r="CA219" s="1505">
        <f t="shared" ca="1" si="316"/>
        <v>10.456958582030634</v>
      </c>
      <c r="CB219" s="1505">
        <f t="shared" ca="1" si="316"/>
        <v>10.718382546581383</v>
      </c>
      <c r="CC219" s="1505">
        <f t="shared" ca="1" si="316"/>
        <v>10.718382546581383</v>
      </c>
      <c r="CD219" s="1505">
        <f t="shared" ca="1" si="316"/>
        <v>10.718382546581383</v>
      </c>
      <c r="CE219" s="1505">
        <f t="shared" ca="1" si="316"/>
        <v>10.718382546581383</v>
      </c>
      <c r="CF219" s="1505">
        <f t="shared" ca="1" si="316"/>
        <v>10.718382546581383</v>
      </c>
      <c r="CG219" s="1505">
        <f t="shared" ca="1" si="316"/>
        <v>10.718382546581383</v>
      </c>
      <c r="CH219" s="1505">
        <f t="shared" ca="1" si="316"/>
        <v>10.718382546581383</v>
      </c>
      <c r="CI219" s="1505">
        <f t="shared" ca="1" si="316"/>
        <v>10.718382546581383</v>
      </c>
      <c r="CJ219" s="1505">
        <f t="shared" ca="1" si="316"/>
        <v>10.718382546581383</v>
      </c>
      <c r="CK219" s="1505">
        <f t="shared" ca="1" si="316"/>
        <v>10.718382546581383</v>
      </c>
      <c r="CL219" s="1505">
        <f t="shared" ca="1" si="316"/>
        <v>10.718382546581383</v>
      </c>
      <c r="CM219" s="1505">
        <f t="shared" ca="1" si="316"/>
        <v>10.718382546581383</v>
      </c>
      <c r="CN219" s="1505">
        <f t="shared" ca="1" si="316"/>
        <v>10.986342110245904</v>
      </c>
      <c r="CO219" s="1505">
        <f t="shared" ca="1" si="316"/>
        <v>10.986342110245904</v>
      </c>
      <c r="CP219" s="1505">
        <f t="shared" ca="1" si="316"/>
        <v>10.986342110245904</v>
      </c>
      <c r="CQ219" s="1505">
        <f t="shared" ca="1" si="316"/>
        <v>10.986342110245904</v>
      </c>
      <c r="CR219" s="1505">
        <f t="shared" ca="1" si="316"/>
        <v>10.986342110245904</v>
      </c>
      <c r="CS219" s="1505">
        <f t="shared" ca="1" si="316"/>
        <v>10.986342110245904</v>
      </c>
      <c r="CT219" s="1505">
        <f t="shared" ca="1" si="316"/>
        <v>10.986342110245904</v>
      </c>
      <c r="CU219" s="1505">
        <f t="shared" ca="1" si="316"/>
        <v>10.986342110245904</v>
      </c>
      <c r="CV219" s="1505">
        <f t="shared" ca="1" si="316"/>
        <v>10.986342110245904</v>
      </c>
      <c r="CW219" s="1505">
        <f t="shared" ca="1" si="316"/>
        <v>10.986342110245904</v>
      </c>
      <c r="CX219" s="1505">
        <f t="shared" ca="1" si="316"/>
        <v>10.986342110245904</v>
      </c>
      <c r="CY219" s="1505">
        <f t="shared" ca="1" si="316"/>
        <v>10.986342110245904</v>
      </c>
      <c r="CZ219" s="1505">
        <f t="shared" ca="1" si="316"/>
        <v>11.261000663002035</v>
      </c>
      <c r="DA219" s="1505">
        <f t="shared" ca="1" si="316"/>
        <v>11.261000663002035</v>
      </c>
      <c r="DB219" s="1505">
        <f t="shared" ca="1" si="316"/>
        <v>11.261000663002035</v>
      </c>
      <c r="DC219" s="1505">
        <f t="shared" ca="1" si="316"/>
        <v>11.261000663002035</v>
      </c>
      <c r="DD219" s="1505">
        <f t="shared" ca="1" si="316"/>
        <v>11.261000663002035</v>
      </c>
      <c r="DE219" s="1505">
        <f t="shared" ca="1" si="316"/>
        <v>11.261000663002035</v>
      </c>
      <c r="DF219" s="1505">
        <f t="shared" ca="1" si="316"/>
        <v>11.261000663002035</v>
      </c>
      <c r="DG219" s="1505">
        <f t="shared" ca="1" si="316"/>
        <v>11.261000663002035</v>
      </c>
      <c r="DH219" s="1505">
        <f t="shared" ca="1" si="316"/>
        <v>11.261000663002035</v>
      </c>
      <c r="DI219" s="1505">
        <f t="shared" ca="1" si="316"/>
        <v>11.261000663002035</v>
      </c>
      <c r="DJ219" s="1505">
        <f t="shared" ca="1" si="316"/>
        <v>11.261000663002035</v>
      </c>
      <c r="DK219" s="1505">
        <f t="shared" ca="1" si="316"/>
        <v>11.261000663002035</v>
      </c>
      <c r="DL219" s="1505">
        <f t="shared" ca="1" si="316"/>
        <v>0</v>
      </c>
      <c r="DM219" s="1505">
        <f t="shared" ca="1" si="316"/>
        <v>0</v>
      </c>
      <c r="DN219" s="1505">
        <f t="shared" ca="1" si="316"/>
        <v>0</v>
      </c>
      <c r="DO219" s="1505">
        <f t="shared" ca="1" si="316"/>
        <v>11.613999841804986</v>
      </c>
      <c r="DP219" s="1505">
        <f t="shared" ca="1" si="316"/>
        <v>11.613999841804986</v>
      </c>
      <c r="DQ219" s="1505">
        <f t="shared" ca="1" si="316"/>
        <v>11.613999841804986</v>
      </c>
      <c r="DR219" s="1505">
        <f t="shared" ca="1" si="316"/>
        <v>11.613999841804986</v>
      </c>
      <c r="DS219" s="1505">
        <f t="shared" ca="1" si="316"/>
        <v>11.613999841804986</v>
      </c>
      <c r="DT219" s="1505">
        <f t="shared" ca="1" si="316"/>
        <v>11.613999841804986</v>
      </c>
      <c r="DU219" s="1505">
        <f t="shared" ca="1" si="316"/>
        <v>11.613999841804986</v>
      </c>
      <c r="DV219" s="1505">
        <f t="shared" ca="1" si="316"/>
        <v>11.613999841804986</v>
      </c>
      <c r="DW219" s="1505">
        <f t="shared" ca="1" si="316"/>
        <v>11.613999841804986</v>
      </c>
      <c r="DX219" s="1505">
        <f t="shared" ca="1" si="316"/>
        <v>11.613999841804986</v>
      </c>
      <c r="DY219" s="1505">
        <f t="shared" ca="1" si="316"/>
        <v>11.613999841804986</v>
      </c>
      <c r="DZ219" s="1505">
        <f t="shared" ca="1" si="316"/>
        <v>11.613999841804986</v>
      </c>
      <c r="EA219" s="1505">
        <f t="shared" ca="1" si="316"/>
        <v>11.904349837850098</v>
      </c>
      <c r="EB219" s="1505">
        <f t="shared" ca="1" si="316"/>
        <v>11.904349837850098</v>
      </c>
      <c r="EC219" s="1505">
        <f t="shared" ref="EC219:ES219" ca="1" si="317">EC217-EC218</f>
        <v>11.904349837850098</v>
      </c>
      <c r="ED219" s="1505">
        <f t="shared" ca="1" si="317"/>
        <v>11.904349837850098</v>
      </c>
      <c r="EE219" s="1505">
        <f t="shared" ca="1" si="317"/>
        <v>11.904349837850098</v>
      </c>
      <c r="EF219" s="1505">
        <f t="shared" ca="1" si="317"/>
        <v>11.904349837850098</v>
      </c>
      <c r="EG219" s="1505">
        <f t="shared" ca="1" si="317"/>
        <v>11.904349837850098</v>
      </c>
      <c r="EH219" s="1505">
        <f t="shared" ca="1" si="317"/>
        <v>11.904349837850098</v>
      </c>
      <c r="EI219" s="1505">
        <f t="shared" ca="1" si="317"/>
        <v>11.904349837850098</v>
      </c>
      <c r="EJ219" s="1505">
        <f t="shared" ca="1" si="317"/>
        <v>11.904349837850098</v>
      </c>
      <c r="EK219" s="1505">
        <f t="shared" ca="1" si="317"/>
        <v>11.904349837850098</v>
      </c>
      <c r="EL219" s="1505">
        <f t="shared" ca="1" si="317"/>
        <v>11.904349837850098</v>
      </c>
      <c r="EM219" s="1505">
        <f t="shared" ca="1" si="317"/>
        <v>12.201958583796332</v>
      </c>
      <c r="EN219" s="1505">
        <f t="shared" ca="1" si="317"/>
        <v>12.201958583796332</v>
      </c>
      <c r="EO219" s="1505">
        <f t="shared" ca="1" si="317"/>
        <v>12.201958583796332</v>
      </c>
      <c r="EP219" s="1505">
        <f t="shared" ca="1" si="317"/>
        <v>12.201958583796332</v>
      </c>
      <c r="EQ219" s="1505">
        <f t="shared" ca="1" si="317"/>
        <v>12.201958583796332</v>
      </c>
      <c r="ER219" s="1505">
        <f t="shared" ca="1" si="317"/>
        <v>12.201958583796332</v>
      </c>
      <c r="ES219" s="1505">
        <f t="shared" ca="1" si="317"/>
        <v>12.201958583796332</v>
      </c>
    </row>
    <row r="220" spans="1:256" outlineLevel="1">
      <c r="D220" s="183"/>
      <c r="AV220" s="375"/>
    </row>
    <row r="221" spans="1:256" s="319" customFormat="1" outlineLevel="1">
      <c r="A221" s="13">
        <f>MAX($A$1:A220)+1</f>
        <v>12</v>
      </c>
      <c r="B221" s="179" t="s">
        <v>651</v>
      </c>
      <c r="C221" s="180"/>
      <c r="D221" s="332"/>
      <c r="E221" s="372"/>
      <c r="F221" s="372"/>
      <c r="G221" s="372"/>
      <c r="H221" s="372"/>
      <c r="I221" s="372"/>
      <c r="J221" s="372"/>
      <c r="K221" s="372"/>
      <c r="L221" s="372"/>
      <c r="M221" s="372"/>
      <c r="N221" s="372"/>
      <c r="O221" s="372"/>
      <c r="P221" s="372"/>
      <c r="Q221" s="372"/>
      <c r="R221" s="372"/>
      <c r="S221" s="372"/>
      <c r="T221" s="372"/>
      <c r="U221" s="372"/>
      <c r="V221" s="372"/>
      <c r="W221" s="372"/>
      <c r="X221" s="372"/>
      <c r="Y221" s="372"/>
      <c r="Z221" s="372"/>
      <c r="AA221" s="372"/>
      <c r="AB221" s="372"/>
      <c r="AC221" s="372"/>
      <c r="AD221" s="372"/>
      <c r="AE221" s="372"/>
      <c r="AF221" s="372"/>
      <c r="AG221" s="372"/>
      <c r="AH221" s="372"/>
      <c r="AI221" s="372"/>
      <c r="AJ221" s="372"/>
      <c r="AK221" s="372"/>
      <c r="AL221" s="372"/>
      <c r="AM221" s="372"/>
      <c r="AN221" s="372"/>
      <c r="AO221" s="372"/>
      <c r="AP221" s="372"/>
      <c r="AQ221" s="372"/>
      <c r="AR221" s="372"/>
      <c r="AS221" s="372"/>
      <c r="AT221" s="372"/>
      <c r="AU221" s="372"/>
      <c r="AV221" s="372"/>
      <c r="AW221" s="372"/>
      <c r="AX221" s="372"/>
      <c r="AY221" s="372"/>
      <c r="AZ221" s="372"/>
      <c r="BA221" s="372"/>
      <c r="BB221" s="372"/>
      <c r="BC221" s="372"/>
      <c r="BD221" s="372"/>
      <c r="BE221" s="372"/>
      <c r="BF221" s="372"/>
      <c r="BG221" s="372"/>
      <c r="BH221" s="372"/>
      <c r="BI221" s="372"/>
      <c r="BJ221" s="372"/>
      <c r="BK221" s="372"/>
      <c r="BL221" s="372"/>
      <c r="BM221" s="372"/>
      <c r="BN221" s="372"/>
      <c r="BO221" s="372"/>
      <c r="BP221" s="372"/>
      <c r="BQ221" s="372"/>
      <c r="BR221" s="372"/>
      <c r="BS221" s="372"/>
      <c r="BT221" s="372"/>
      <c r="BU221" s="372"/>
      <c r="BV221" s="372"/>
      <c r="BW221" s="372"/>
      <c r="BX221" s="372"/>
      <c r="BY221" s="372"/>
      <c r="BZ221" s="372"/>
      <c r="CA221" s="372"/>
      <c r="CB221" s="372"/>
      <c r="CC221" s="372"/>
      <c r="CD221" s="372"/>
      <c r="CE221" s="372"/>
      <c r="CF221" s="372"/>
      <c r="CG221" s="372"/>
      <c r="CH221" s="372"/>
      <c r="CI221" s="372"/>
      <c r="CJ221" s="372"/>
      <c r="CK221" s="372"/>
      <c r="CL221" s="372"/>
      <c r="CM221" s="372"/>
      <c r="CN221" s="372"/>
      <c r="CO221" s="372"/>
      <c r="CP221" s="372"/>
      <c r="CQ221" s="372"/>
      <c r="CR221" s="372"/>
      <c r="CS221" s="372"/>
      <c r="CT221" s="372"/>
      <c r="CU221" s="372"/>
      <c r="CV221" s="372"/>
      <c r="CW221" s="372"/>
      <c r="CX221" s="372"/>
      <c r="CY221" s="372"/>
      <c r="CZ221" s="372"/>
      <c r="DA221" s="372"/>
      <c r="DB221" s="372"/>
      <c r="DC221" s="372"/>
      <c r="DD221" s="372"/>
      <c r="DE221" s="372"/>
      <c r="DF221" s="372"/>
      <c r="DG221" s="372"/>
      <c r="DH221" s="372"/>
      <c r="DI221" s="372"/>
      <c r="DJ221" s="372"/>
      <c r="DK221" s="372"/>
      <c r="DL221" s="372"/>
      <c r="DM221" s="372"/>
      <c r="DN221" s="372"/>
      <c r="DO221" s="372"/>
      <c r="DP221" s="372"/>
      <c r="DQ221" s="372"/>
      <c r="DR221" s="372"/>
      <c r="DS221" s="372"/>
      <c r="DT221" s="372"/>
      <c r="DU221" s="372"/>
      <c r="DV221" s="372"/>
      <c r="DW221" s="372"/>
      <c r="DX221" s="372"/>
      <c r="DY221" s="372"/>
      <c r="DZ221" s="372"/>
      <c r="EA221" s="372"/>
      <c r="EB221" s="372"/>
      <c r="EC221" s="372"/>
      <c r="ED221" s="372"/>
      <c r="EE221" s="372"/>
      <c r="EF221" s="372"/>
      <c r="EG221" s="372"/>
      <c r="EH221" s="372"/>
      <c r="EI221" s="372"/>
      <c r="EJ221" s="372"/>
      <c r="EK221" s="372"/>
      <c r="EL221" s="372"/>
      <c r="EM221" s="372"/>
      <c r="EN221" s="372"/>
      <c r="EO221" s="372"/>
      <c r="EP221" s="372"/>
      <c r="EQ221" s="372"/>
      <c r="ER221" s="372"/>
      <c r="ES221" s="372"/>
      <c r="ET221" s="13"/>
      <c r="EU221" s="13"/>
      <c r="EV221" s="13"/>
      <c r="EW221" s="13"/>
      <c r="EX221" s="13"/>
      <c r="EY221" s="13"/>
      <c r="EZ221" s="13"/>
      <c r="FA221" s="13"/>
      <c r="FB221" s="13"/>
      <c r="FC221" s="13"/>
      <c r="FD221" s="13"/>
      <c r="FE221" s="13"/>
      <c r="FF221" s="13"/>
      <c r="FG221" s="13"/>
      <c r="FH221" s="13"/>
      <c r="FI221" s="13"/>
      <c r="FJ221" s="13"/>
      <c r="FK221" s="13"/>
      <c r="FL221" s="13"/>
      <c r="FM221" s="13"/>
      <c r="FN221" s="13"/>
      <c r="FO221" s="13"/>
      <c r="FP221" s="13"/>
      <c r="FQ221" s="13"/>
      <c r="FR221" s="13"/>
      <c r="FS221" s="13"/>
      <c r="FT221" s="13"/>
      <c r="FU221" s="13"/>
      <c r="FV221" s="13"/>
      <c r="FW221" s="13"/>
      <c r="FX221" s="13"/>
      <c r="FY221" s="13"/>
      <c r="FZ221" s="13"/>
      <c r="GA221" s="13"/>
      <c r="GB221" s="13"/>
      <c r="GC221" s="13"/>
      <c r="GD221" s="13"/>
      <c r="GE221" s="13"/>
      <c r="GF221" s="13"/>
      <c r="GG221" s="13"/>
      <c r="GH221" s="13"/>
      <c r="GI221" s="13"/>
      <c r="GJ221" s="13"/>
      <c r="GK221" s="13"/>
      <c r="GL221" s="13"/>
      <c r="GM221" s="13"/>
      <c r="GN221" s="13"/>
      <c r="GO221" s="13"/>
      <c r="GP221" s="13"/>
      <c r="GQ221" s="13"/>
      <c r="GR221" s="13"/>
      <c r="GS221" s="13"/>
      <c r="GT221" s="13"/>
      <c r="GU221" s="13"/>
      <c r="GV221" s="13"/>
      <c r="GW221" s="13"/>
      <c r="GX221" s="13"/>
      <c r="GY221" s="13"/>
      <c r="GZ221" s="13"/>
      <c r="HA221" s="13"/>
      <c r="HB221" s="13"/>
      <c r="HC221" s="13"/>
      <c r="HD221" s="13"/>
      <c r="HE221" s="13"/>
      <c r="HF221" s="13"/>
      <c r="HG221" s="13"/>
      <c r="HH221" s="13"/>
      <c r="HI221" s="13"/>
      <c r="HJ221" s="13"/>
      <c r="HK221" s="13"/>
      <c r="HL221" s="13"/>
      <c r="HM221" s="13"/>
      <c r="HN221" s="13"/>
      <c r="HO221" s="13"/>
      <c r="HP221" s="13"/>
      <c r="HQ221" s="13"/>
      <c r="HR221" s="13"/>
      <c r="HS221" s="13"/>
      <c r="HT221" s="13"/>
      <c r="HU221" s="13"/>
      <c r="HV221" s="13"/>
      <c r="HW221" s="13"/>
      <c r="HX221" s="13"/>
      <c r="HY221" s="13"/>
      <c r="HZ221" s="13"/>
      <c r="IA221" s="13"/>
      <c r="IB221" s="13"/>
      <c r="IC221" s="13"/>
      <c r="ID221" s="13"/>
      <c r="IE221" s="13"/>
      <c r="IF221" s="13"/>
      <c r="IG221" s="13"/>
      <c r="IH221" s="13"/>
      <c r="II221" s="13"/>
      <c r="IJ221" s="13"/>
      <c r="IK221" s="13"/>
      <c r="IL221" s="13"/>
      <c r="IM221" s="13"/>
      <c r="IN221" s="13"/>
      <c r="IO221" s="13"/>
      <c r="IP221" s="13"/>
      <c r="IQ221" s="13"/>
      <c r="IR221" s="13"/>
      <c r="IS221" s="13"/>
      <c r="IT221" s="13"/>
      <c r="IU221" s="13"/>
      <c r="IV221" s="13"/>
    </row>
    <row r="222" spans="1:256" outlineLevel="1">
      <c r="D222" s="183"/>
    </row>
    <row r="223" spans="1:256" outlineLevel="1">
      <c r="B223" s="325" t="s">
        <v>518</v>
      </c>
      <c r="D223" s="183"/>
      <c r="E223" s="1506">
        <f ca="1">E198+E210</f>
        <v>16.666666666666668</v>
      </c>
      <c r="F223" s="1506">
        <f t="shared" ref="F223:BQ223" ca="1" si="318">F198+F210</f>
        <v>17.333333333333332</v>
      </c>
      <c r="G223" s="1506">
        <f t="shared" ca="1" si="318"/>
        <v>17.333333333333332</v>
      </c>
      <c r="H223" s="1506">
        <f t="shared" ca="1" si="318"/>
        <v>17.333333333333332</v>
      </c>
      <c r="I223" s="1506">
        <f t="shared" ca="1" si="318"/>
        <v>17.333333333333332</v>
      </c>
      <c r="J223" s="1506">
        <f t="shared" ca="1" si="318"/>
        <v>17.333333333333332</v>
      </c>
      <c r="K223" s="1506">
        <f t="shared" ca="1" si="318"/>
        <v>17.333333333333332</v>
      </c>
      <c r="L223" s="1506">
        <f t="shared" ca="1" si="318"/>
        <v>17.333333333333332</v>
      </c>
      <c r="M223" s="1506">
        <f t="shared" ca="1" si="318"/>
        <v>17.333333333333332</v>
      </c>
      <c r="N223" s="1506">
        <f t="shared" ca="1" si="318"/>
        <v>17.333333333333332</v>
      </c>
      <c r="O223" s="1506">
        <f t="shared" ca="1" si="318"/>
        <v>17.333333333333332</v>
      </c>
      <c r="P223" s="1506">
        <f t="shared" ca="1" si="318"/>
        <v>17.333333333333332</v>
      </c>
      <c r="Q223" s="1506">
        <f t="shared" ca="1" si="318"/>
        <v>17.333333333333332</v>
      </c>
      <c r="R223" s="1506">
        <f t="shared" ca="1" si="318"/>
        <v>18.026666666666667</v>
      </c>
      <c r="S223" s="1505">
        <f t="shared" ca="1" si="318"/>
        <v>18.026666666666667</v>
      </c>
      <c r="T223" s="1505">
        <f t="shared" ca="1" si="318"/>
        <v>18.026666666666667</v>
      </c>
      <c r="U223" s="1505">
        <f t="shared" ca="1" si="318"/>
        <v>18.026666666666667</v>
      </c>
      <c r="V223" s="1505">
        <f t="shared" ca="1" si="318"/>
        <v>18.026666666666667</v>
      </c>
      <c r="W223" s="1505">
        <f t="shared" ca="1" si="318"/>
        <v>18.026666666666667</v>
      </c>
      <c r="X223" s="1505">
        <f t="shared" ca="1" si="318"/>
        <v>18.026666666666667</v>
      </c>
      <c r="Y223" s="1505">
        <f t="shared" ca="1" si="318"/>
        <v>18.026666666666667</v>
      </c>
      <c r="Z223" s="1505">
        <f t="shared" ca="1" si="318"/>
        <v>18.026666666666667</v>
      </c>
      <c r="AA223" s="1505">
        <f t="shared" ca="1" si="318"/>
        <v>18.026666666666667</v>
      </c>
      <c r="AB223" s="1505">
        <f t="shared" ca="1" si="318"/>
        <v>18.026666666666667</v>
      </c>
      <c r="AC223" s="1505">
        <f t="shared" ca="1" si="318"/>
        <v>18.026666666666667</v>
      </c>
      <c r="AD223" s="1505">
        <f t="shared" ca="1" si="318"/>
        <v>18.747733333333333</v>
      </c>
      <c r="AE223" s="1505">
        <f t="shared" ca="1" si="318"/>
        <v>18.747733333333333</v>
      </c>
      <c r="AF223" s="1505">
        <f t="shared" ca="1" si="318"/>
        <v>18.747733333333333</v>
      </c>
      <c r="AG223" s="1505">
        <f t="shared" ca="1" si="318"/>
        <v>18.747733333333333</v>
      </c>
      <c r="AH223" s="1505">
        <f t="shared" ca="1" si="318"/>
        <v>18.747733333333333</v>
      </c>
      <c r="AI223" s="1505">
        <f t="shared" ca="1" si="318"/>
        <v>18.747733333333333</v>
      </c>
      <c r="AJ223" s="1505">
        <f t="shared" ca="1" si="318"/>
        <v>18.747733333333333</v>
      </c>
      <c r="AK223" s="1505">
        <f t="shared" ca="1" si="318"/>
        <v>18.747733333333333</v>
      </c>
      <c r="AL223" s="1505">
        <f t="shared" ca="1" si="318"/>
        <v>18.747733333333333</v>
      </c>
      <c r="AM223" s="1505">
        <f t="shared" ca="1" si="318"/>
        <v>18.747733333333333</v>
      </c>
      <c r="AN223" s="1505">
        <f t="shared" ca="1" si="318"/>
        <v>18.747733333333333</v>
      </c>
      <c r="AO223" s="1505">
        <f t="shared" ca="1" si="318"/>
        <v>18.747733333333333</v>
      </c>
      <c r="AP223" s="1505">
        <f t="shared" ca="1" si="318"/>
        <v>19.497642666666668</v>
      </c>
      <c r="AQ223" s="1505">
        <f t="shared" ca="1" si="318"/>
        <v>19.497642666666668</v>
      </c>
      <c r="AR223" s="1505">
        <f t="shared" ca="1" si="318"/>
        <v>19.497642666666668</v>
      </c>
      <c r="AS223" s="1505">
        <f t="shared" ca="1" si="318"/>
        <v>19.497642666666668</v>
      </c>
      <c r="AT223" s="1505">
        <f t="shared" ca="1" si="318"/>
        <v>19.497642666666668</v>
      </c>
      <c r="AU223" s="1505">
        <f t="shared" ca="1" si="318"/>
        <v>19.497642666666668</v>
      </c>
      <c r="AV223" s="1505">
        <f t="shared" ca="1" si="318"/>
        <v>19.497642666666668</v>
      </c>
      <c r="AW223" s="1505">
        <f t="shared" ca="1" si="318"/>
        <v>19.497642666666668</v>
      </c>
      <c r="AX223" s="1505">
        <f t="shared" ca="1" si="318"/>
        <v>19.497642666666668</v>
      </c>
      <c r="AY223" s="1505">
        <f t="shared" ca="1" si="318"/>
        <v>19.497642666666668</v>
      </c>
      <c r="AZ223" s="1505">
        <f t="shared" ca="1" si="318"/>
        <v>19.497642666666668</v>
      </c>
      <c r="BA223" s="1505">
        <f t="shared" ca="1" si="318"/>
        <v>0</v>
      </c>
      <c r="BB223" s="1505">
        <f t="shared" ca="1" si="318"/>
        <v>0</v>
      </c>
      <c r="BC223" s="1505">
        <f t="shared" ca="1" si="318"/>
        <v>0</v>
      </c>
      <c r="BD223" s="1505">
        <f t="shared" ca="1" si="318"/>
        <v>9.2744643743065627</v>
      </c>
      <c r="BE223" s="1505">
        <f t="shared" ca="1" si="318"/>
        <v>9.2744643743065627</v>
      </c>
      <c r="BF223" s="1505">
        <f t="shared" ca="1" si="318"/>
        <v>9.2744643743065627</v>
      </c>
      <c r="BG223" s="1505">
        <f t="shared" ca="1" si="318"/>
        <v>9.2744643743065627</v>
      </c>
      <c r="BH223" s="1505">
        <f t="shared" ca="1" si="318"/>
        <v>9.2744643743065627</v>
      </c>
      <c r="BI223" s="1505">
        <f t="shared" ca="1" si="318"/>
        <v>9.2744643743065627</v>
      </c>
      <c r="BJ223" s="1505">
        <f t="shared" ca="1" si="318"/>
        <v>9.2744643743065627</v>
      </c>
      <c r="BK223" s="1505">
        <f t="shared" ca="1" si="318"/>
        <v>9.2744643743065627</v>
      </c>
      <c r="BL223" s="1505">
        <f t="shared" ca="1" si="318"/>
        <v>9.2744643743065627</v>
      </c>
      <c r="BM223" s="1505">
        <f t="shared" ca="1" si="318"/>
        <v>9.2744643743065627</v>
      </c>
      <c r="BN223" s="1505">
        <f t="shared" ca="1" si="318"/>
        <v>9.2744643743065627</v>
      </c>
      <c r="BO223" s="1505">
        <f t="shared" ca="1" si="318"/>
        <v>9.2744643743065627</v>
      </c>
      <c r="BP223" s="1505">
        <f t="shared" ca="1" si="318"/>
        <v>9.5063259836642118</v>
      </c>
      <c r="BQ223" s="1505">
        <f t="shared" ca="1" si="318"/>
        <v>9.5063259836642118</v>
      </c>
      <c r="BR223" s="1505">
        <f t="shared" ref="BR223:EC223" ca="1" si="319">BR198+BR210</f>
        <v>9.5063259836642118</v>
      </c>
      <c r="BS223" s="1505">
        <f t="shared" ca="1" si="319"/>
        <v>9.5063259836642118</v>
      </c>
      <c r="BT223" s="1505">
        <f t="shared" ca="1" si="319"/>
        <v>9.5063259836642118</v>
      </c>
      <c r="BU223" s="1505">
        <f t="shared" ca="1" si="319"/>
        <v>9.5063259836642118</v>
      </c>
      <c r="BV223" s="1505">
        <f t="shared" ca="1" si="319"/>
        <v>9.5063259836642118</v>
      </c>
      <c r="BW223" s="1505">
        <f t="shared" ca="1" si="319"/>
        <v>9.5063259836642118</v>
      </c>
      <c r="BX223" s="1505">
        <f t="shared" ca="1" si="319"/>
        <v>9.5063259836642118</v>
      </c>
      <c r="BY223" s="1505">
        <f t="shared" ca="1" si="319"/>
        <v>9.5063259836642118</v>
      </c>
      <c r="BZ223" s="1505">
        <f t="shared" ca="1" si="319"/>
        <v>9.5063259836642118</v>
      </c>
      <c r="CA223" s="1505">
        <f t="shared" ca="1" si="319"/>
        <v>9.5063259836642118</v>
      </c>
      <c r="CB223" s="1505">
        <f t="shared" ca="1" si="319"/>
        <v>9.7439841332558021</v>
      </c>
      <c r="CC223" s="1505">
        <f t="shared" ca="1" si="319"/>
        <v>9.7439841332558021</v>
      </c>
      <c r="CD223" s="1505">
        <f t="shared" ca="1" si="319"/>
        <v>9.7439841332558021</v>
      </c>
      <c r="CE223" s="1505">
        <f t="shared" ca="1" si="319"/>
        <v>9.7439841332558021</v>
      </c>
      <c r="CF223" s="1505">
        <f t="shared" ca="1" si="319"/>
        <v>9.7439841332558021</v>
      </c>
      <c r="CG223" s="1505">
        <f t="shared" ca="1" si="319"/>
        <v>9.7439841332558021</v>
      </c>
      <c r="CH223" s="1505">
        <f t="shared" ca="1" si="319"/>
        <v>9.7439841332558021</v>
      </c>
      <c r="CI223" s="1505">
        <f t="shared" ca="1" si="319"/>
        <v>9.7439841332558021</v>
      </c>
      <c r="CJ223" s="1505">
        <f t="shared" ca="1" si="319"/>
        <v>9.7439841332558021</v>
      </c>
      <c r="CK223" s="1505">
        <f t="shared" ca="1" si="319"/>
        <v>9.7439841332558021</v>
      </c>
      <c r="CL223" s="1505">
        <f t="shared" ca="1" si="319"/>
        <v>9.7439841332558021</v>
      </c>
      <c r="CM223" s="1505">
        <f t="shared" ca="1" si="319"/>
        <v>9.7439841332558021</v>
      </c>
      <c r="CN223" s="1505">
        <f t="shared" ca="1" si="319"/>
        <v>9.9875837365871849</v>
      </c>
      <c r="CO223" s="1505">
        <f t="shared" ca="1" si="319"/>
        <v>9.9875837365871849</v>
      </c>
      <c r="CP223" s="1505">
        <f t="shared" ca="1" si="319"/>
        <v>9.9875837365871849</v>
      </c>
      <c r="CQ223" s="1505">
        <f t="shared" ca="1" si="319"/>
        <v>9.9875837365871849</v>
      </c>
      <c r="CR223" s="1505">
        <f t="shared" ca="1" si="319"/>
        <v>9.9875837365871849</v>
      </c>
      <c r="CS223" s="1505">
        <f t="shared" ca="1" si="319"/>
        <v>9.9875837365871849</v>
      </c>
      <c r="CT223" s="1505">
        <f t="shared" ca="1" si="319"/>
        <v>9.9875837365871849</v>
      </c>
      <c r="CU223" s="1505">
        <f t="shared" ca="1" si="319"/>
        <v>9.9875837365871849</v>
      </c>
      <c r="CV223" s="1505">
        <f t="shared" ca="1" si="319"/>
        <v>9.9875837365871849</v>
      </c>
      <c r="CW223" s="1505">
        <f t="shared" ca="1" si="319"/>
        <v>9.9875837365871849</v>
      </c>
      <c r="CX223" s="1505">
        <f t="shared" ca="1" si="319"/>
        <v>9.9875837365871849</v>
      </c>
      <c r="CY223" s="1505">
        <f t="shared" ca="1" si="319"/>
        <v>9.9875837365871849</v>
      </c>
      <c r="CZ223" s="1505">
        <f t="shared" ca="1" si="319"/>
        <v>10.23727333000185</v>
      </c>
      <c r="DA223" s="1505">
        <f t="shared" ca="1" si="319"/>
        <v>10.23727333000185</v>
      </c>
      <c r="DB223" s="1505">
        <f t="shared" ca="1" si="319"/>
        <v>10.23727333000185</v>
      </c>
      <c r="DC223" s="1505">
        <f t="shared" ca="1" si="319"/>
        <v>10.23727333000185</v>
      </c>
      <c r="DD223" s="1505">
        <f t="shared" ca="1" si="319"/>
        <v>10.23727333000185</v>
      </c>
      <c r="DE223" s="1505">
        <f t="shared" ca="1" si="319"/>
        <v>10.23727333000185</v>
      </c>
      <c r="DF223" s="1505">
        <f t="shared" ca="1" si="319"/>
        <v>10.23727333000185</v>
      </c>
      <c r="DG223" s="1505">
        <f t="shared" ca="1" si="319"/>
        <v>10.23727333000185</v>
      </c>
      <c r="DH223" s="1505">
        <f t="shared" ca="1" si="319"/>
        <v>10.23727333000185</v>
      </c>
      <c r="DI223" s="1505">
        <f t="shared" ca="1" si="319"/>
        <v>10.23727333000185</v>
      </c>
      <c r="DJ223" s="1505">
        <f t="shared" ca="1" si="319"/>
        <v>10.23727333000185</v>
      </c>
      <c r="DK223" s="1505">
        <f t="shared" ca="1" si="319"/>
        <v>10.23727333000185</v>
      </c>
      <c r="DL223" s="1505">
        <f t="shared" ca="1" si="319"/>
        <v>0</v>
      </c>
      <c r="DM223" s="1505">
        <f t="shared" ca="1" si="319"/>
        <v>0</v>
      </c>
      <c r="DN223" s="1505">
        <f t="shared" ca="1" si="319"/>
        <v>0</v>
      </c>
      <c r="DO223" s="1505">
        <f t="shared" ca="1" si="319"/>
        <v>10.55818167436817</v>
      </c>
      <c r="DP223" s="1505">
        <f t="shared" ca="1" si="319"/>
        <v>10.55818167436817</v>
      </c>
      <c r="DQ223" s="1505">
        <f t="shared" ca="1" si="319"/>
        <v>10.55818167436817</v>
      </c>
      <c r="DR223" s="1505">
        <f t="shared" ca="1" si="319"/>
        <v>10.55818167436817</v>
      </c>
      <c r="DS223" s="1505">
        <f t="shared" ca="1" si="319"/>
        <v>10.55818167436817</v>
      </c>
      <c r="DT223" s="1505">
        <f t="shared" ca="1" si="319"/>
        <v>10.55818167436817</v>
      </c>
      <c r="DU223" s="1505">
        <f t="shared" ca="1" si="319"/>
        <v>10.55818167436817</v>
      </c>
      <c r="DV223" s="1505">
        <f t="shared" ca="1" si="319"/>
        <v>10.55818167436817</v>
      </c>
      <c r="DW223" s="1505">
        <f t="shared" ca="1" si="319"/>
        <v>10.55818167436817</v>
      </c>
      <c r="DX223" s="1505">
        <f t="shared" ca="1" si="319"/>
        <v>10.55818167436817</v>
      </c>
      <c r="DY223" s="1505">
        <f t="shared" ca="1" si="319"/>
        <v>10.55818167436817</v>
      </c>
      <c r="DZ223" s="1505">
        <f t="shared" ca="1" si="319"/>
        <v>10.55818167436817</v>
      </c>
      <c r="EA223" s="1505">
        <f t="shared" ca="1" si="319"/>
        <v>10.822136216227362</v>
      </c>
      <c r="EB223" s="1505">
        <f t="shared" ca="1" si="319"/>
        <v>10.822136216227362</v>
      </c>
      <c r="EC223" s="1505">
        <f t="shared" ca="1" si="319"/>
        <v>10.822136216227362</v>
      </c>
      <c r="ED223" s="1505">
        <f t="shared" ref="ED223:ES223" ca="1" si="320">ED198+ED210</f>
        <v>10.822136216227362</v>
      </c>
      <c r="EE223" s="1505">
        <f t="shared" ca="1" si="320"/>
        <v>10.822136216227362</v>
      </c>
      <c r="EF223" s="1505">
        <f t="shared" ca="1" si="320"/>
        <v>10.822136216227362</v>
      </c>
      <c r="EG223" s="1505">
        <f t="shared" ca="1" si="320"/>
        <v>10.822136216227362</v>
      </c>
      <c r="EH223" s="1505">
        <f t="shared" ca="1" si="320"/>
        <v>10.822136216227362</v>
      </c>
      <c r="EI223" s="1505">
        <f t="shared" ca="1" si="320"/>
        <v>10.822136216227362</v>
      </c>
      <c r="EJ223" s="1505">
        <f t="shared" ca="1" si="320"/>
        <v>10.822136216227362</v>
      </c>
      <c r="EK223" s="1505">
        <f t="shared" ca="1" si="320"/>
        <v>10.822136216227362</v>
      </c>
      <c r="EL223" s="1505">
        <f t="shared" ca="1" si="320"/>
        <v>10.822136216227362</v>
      </c>
      <c r="EM223" s="1505">
        <f t="shared" ca="1" si="320"/>
        <v>11.092689621633028</v>
      </c>
      <c r="EN223" s="1505">
        <f t="shared" ca="1" si="320"/>
        <v>11.092689621633028</v>
      </c>
      <c r="EO223" s="1505">
        <f t="shared" ca="1" si="320"/>
        <v>11.092689621633028</v>
      </c>
      <c r="EP223" s="1505">
        <f t="shared" ca="1" si="320"/>
        <v>11.092689621633028</v>
      </c>
      <c r="EQ223" s="1505">
        <f t="shared" ca="1" si="320"/>
        <v>11.092689621633028</v>
      </c>
      <c r="ER223" s="1505">
        <f t="shared" ca="1" si="320"/>
        <v>11.092689621633028</v>
      </c>
      <c r="ES223" s="1505">
        <f t="shared" ca="1" si="320"/>
        <v>11.092689621633028</v>
      </c>
    </row>
    <row r="224" spans="1:256" outlineLevel="1">
      <c r="B224" s="325" t="s">
        <v>652</v>
      </c>
      <c r="D224" s="183"/>
      <c r="E224" s="1506">
        <f ca="1">E199+E214</f>
        <v>0.83333333333333337</v>
      </c>
      <c r="F224" s="1506">
        <f t="shared" ref="F224:BQ224" ca="1" si="321">F199+F214</f>
        <v>0.8666666666666667</v>
      </c>
      <c r="G224" s="1506">
        <f t="shared" ca="1" si="321"/>
        <v>0.8666666666666667</v>
      </c>
      <c r="H224" s="1506">
        <f t="shared" ca="1" si="321"/>
        <v>0.8666666666666667</v>
      </c>
      <c r="I224" s="1506">
        <f t="shared" ca="1" si="321"/>
        <v>0.8666666666666667</v>
      </c>
      <c r="J224" s="1506">
        <f t="shared" ca="1" si="321"/>
        <v>0.8666666666666667</v>
      </c>
      <c r="K224" s="1506">
        <f t="shared" ca="1" si="321"/>
        <v>0.8666666666666667</v>
      </c>
      <c r="L224" s="1506">
        <f t="shared" ca="1" si="321"/>
        <v>0.8666666666666667</v>
      </c>
      <c r="M224" s="1506">
        <f t="shared" ca="1" si="321"/>
        <v>0.8666666666666667</v>
      </c>
      <c r="N224" s="1506">
        <f t="shared" ca="1" si="321"/>
        <v>0.8666666666666667</v>
      </c>
      <c r="O224" s="1506">
        <f t="shared" ca="1" si="321"/>
        <v>0.8666666666666667</v>
      </c>
      <c r="P224" s="1506">
        <f t="shared" ca="1" si="321"/>
        <v>0.8666666666666667</v>
      </c>
      <c r="Q224" s="1506">
        <f t="shared" ca="1" si="321"/>
        <v>0.8666666666666667</v>
      </c>
      <c r="R224" s="1506">
        <f t="shared" ca="1" si="321"/>
        <v>0.90133333333333343</v>
      </c>
      <c r="S224" s="1505">
        <f t="shared" ca="1" si="321"/>
        <v>0.90133333333333343</v>
      </c>
      <c r="T224" s="1505">
        <f t="shared" ca="1" si="321"/>
        <v>0.90133333333333343</v>
      </c>
      <c r="U224" s="1505">
        <f t="shared" ca="1" si="321"/>
        <v>0.90133333333333343</v>
      </c>
      <c r="V224" s="1505">
        <f t="shared" ca="1" si="321"/>
        <v>0.90133333333333343</v>
      </c>
      <c r="W224" s="1505">
        <f t="shared" ca="1" si="321"/>
        <v>0.90133333333333343</v>
      </c>
      <c r="X224" s="1505">
        <f t="shared" ca="1" si="321"/>
        <v>0.90133333333333343</v>
      </c>
      <c r="Y224" s="1505">
        <f t="shared" ca="1" si="321"/>
        <v>0.90133333333333343</v>
      </c>
      <c r="Z224" s="1505">
        <f t="shared" ca="1" si="321"/>
        <v>0.90133333333333343</v>
      </c>
      <c r="AA224" s="1505">
        <f t="shared" ca="1" si="321"/>
        <v>0.90133333333333343</v>
      </c>
      <c r="AB224" s="1505">
        <f t="shared" ca="1" si="321"/>
        <v>0.90133333333333343</v>
      </c>
      <c r="AC224" s="1505">
        <f t="shared" ca="1" si="321"/>
        <v>0.90133333333333343</v>
      </c>
      <c r="AD224" s="1505">
        <f t="shared" ca="1" si="321"/>
        <v>0.93738666666666681</v>
      </c>
      <c r="AE224" s="1505">
        <f t="shared" ca="1" si="321"/>
        <v>0.93738666666666681</v>
      </c>
      <c r="AF224" s="1505">
        <f t="shared" ca="1" si="321"/>
        <v>0.93738666666666681</v>
      </c>
      <c r="AG224" s="1505">
        <f t="shared" ca="1" si="321"/>
        <v>0.93738666666666681</v>
      </c>
      <c r="AH224" s="1505">
        <f t="shared" ca="1" si="321"/>
        <v>0.93738666666666681</v>
      </c>
      <c r="AI224" s="1505">
        <f t="shared" ca="1" si="321"/>
        <v>0.93738666666666681</v>
      </c>
      <c r="AJ224" s="1505">
        <f t="shared" ca="1" si="321"/>
        <v>0.93738666666666681</v>
      </c>
      <c r="AK224" s="1505">
        <f t="shared" ca="1" si="321"/>
        <v>0.93738666666666681</v>
      </c>
      <c r="AL224" s="1505">
        <f t="shared" ca="1" si="321"/>
        <v>0.93738666666666681</v>
      </c>
      <c r="AM224" s="1505">
        <f t="shared" ca="1" si="321"/>
        <v>0.93738666666666681</v>
      </c>
      <c r="AN224" s="1505">
        <f t="shared" ca="1" si="321"/>
        <v>0.93738666666666681</v>
      </c>
      <c r="AO224" s="1505">
        <f t="shared" ca="1" si="321"/>
        <v>0.93738666666666681</v>
      </c>
      <c r="AP224" s="1505">
        <f t="shared" ca="1" si="321"/>
        <v>0.97488213333333362</v>
      </c>
      <c r="AQ224" s="1505">
        <f t="shared" ca="1" si="321"/>
        <v>0.97488213333333362</v>
      </c>
      <c r="AR224" s="1505">
        <f t="shared" ca="1" si="321"/>
        <v>0.97488213333333362</v>
      </c>
      <c r="AS224" s="1505">
        <f t="shared" ca="1" si="321"/>
        <v>0.97488213333333362</v>
      </c>
      <c r="AT224" s="1505">
        <f t="shared" ca="1" si="321"/>
        <v>0.97488213333333362</v>
      </c>
      <c r="AU224" s="1505">
        <f t="shared" ca="1" si="321"/>
        <v>0.97488213333333362</v>
      </c>
      <c r="AV224" s="1505">
        <f t="shared" ca="1" si="321"/>
        <v>0.97488213333333362</v>
      </c>
      <c r="AW224" s="1505">
        <f t="shared" ca="1" si="321"/>
        <v>0.97488213333333362</v>
      </c>
      <c r="AX224" s="1505">
        <f t="shared" ca="1" si="321"/>
        <v>0.97488213333333362</v>
      </c>
      <c r="AY224" s="1505">
        <f t="shared" ca="1" si="321"/>
        <v>0.97488213333333362</v>
      </c>
      <c r="AZ224" s="1505">
        <f t="shared" ca="1" si="321"/>
        <v>0.97488213333333362</v>
      </c>
      <c r="BA224" s="1505">
        <f t="shared" ca="1" si="321"/>
        <v>0</v>
      </c>
      <c r="BB224" s="1505">
        <f t="shared" ca="1" si="321"/>
        <v>0</v>
      </c>
      <c r="BC224" s="1505">
        <f t="shared" ca="1" si="321"/>
        <v>0</v>
      </c>
      <c r="BD224" s="1505">
        <f t="shared" ca="1" si="321"/>
        <v>0.92744643743065625</v>
      </c>
      <c r="BE224" s="1505">
        <f t="shared" ca="1" si="321"/>
        <v>0.92744643743065625</v>
      </c>
      <c r="BF224" s="1505">
        <f t="shared" ca="1" si="321"/>
        <v>0.92744643743065625</v>
      </c>
      <c r="BG224" s="1505">
        <f t="shared" ca="1" si="321"/>
        <v>0.92744643743065625</v>
      </c>
      <c r="BH224" s="1505">
        <f t="shared" ca="1" si="321"/>
        <v>0.92744643743065625</v>
      </c>
      <c r="BI224" s="1505">
        <f t="shared" ca="1" si="321"/>
        <v>0.92744643743065625</v>
      </c>
      <c r="BJ224" s="1505">
        <f t="shared" ca="1" si="321"/>
        <v>0.92744643743065625</v>
      </c>
      <c r="BK224" s="1505">
        <f t="shared" ca="1" si="321"/>
        <v>0.92744643743065625</v>
      </c>
      <c r="BL224" s="1505">
        <f t="shared" ca="1" si="321"/>
        <v>0.92744643743065625</v>
      </c>
      <c r="BM224" s="1505">
        <f t="shared" ca="1" si="321"/>
        <v>0.92744643743065625</v>
      </c>
      <c r="BN224" s="1505">
        <f t="shared" ca="1" si="321"/>
        <v>0.92744643743065625</v>
      </c>
      <c r="BO224" s="1505">
        <f t="shared" ca="1" si="321"/>
        <v>0.92744643743065625</v>
      </c>
      <c r="BP224" s="1505">
        <f t="shared" ca="1" si="321"/>
        <v>0.95063259836642133</v>
      </c>
      <c r="BQ224" s="1505">
        <f t="shared" ca="1" si="321"/>
        <v>0.95063259836642133</v>
      </c>
      <c r="BR224" s="1505">
        <f t="shared" ref="BR224:EC224" ca="1" si="322">BR199+BR214</f>
        <v>0.95063259836642133</v>
      </c>
      <c r="BS224" s="1505">
        <f t="shared" ca="1" si="322"/>
        <v>0.95063259836642133</v>
      </c>
      <c r="BT224" s="1505">
        <f t="shared" ca="1" si="322"/>
        <v>0.95063259836642133</v>
      </c>
      <c r="BU224" s="1505">
        <f t="shared" ca="1" si="322"/>
        <v>0.95063259836642133</v>
      </c>
      <c r="BV224" s="1505">
        <f t="shared" ca="1" si="322"/>
        <v>0.95063259836642133</v>
      </c>
      <c r="BW224" s="1505">
        <f t="shared" ca="1" si="322"/>
        <v>0.95063259836642133</v>
      </c>
      <c r="BX224" s="1505">
        <f t="shared" ca="1" si="322"/>
        <v>0.95063259836642133</v>
      </c>
      <c r="BY224" s="1505">
        <f t="shared" ca="1" si="322"/>
        <v>0.95063259836642133</v>
      </c>
      <c r="BZ224" s="1505">
        <f t="shared" ca="1" si="322"/>
        <v>0.95063259836642133</v>
      </c>
      <c r="CA224" s="1505">
        <f t="shared" ca="1" si="322"/>
        <v>0.95063259836642133</v>
      </c>
      <c r="CB224" s="1505">
        <f t="shared" ca="1" si="322"/>
        <v>0.97439841332558064</v>
      </c>
      <c r="CC224" s="1505">
        <f t="shared" ca="1" si="322"/>
        <v>0.97439841332558064</v>
      </c>
      <c r="CD224" s="1505">
        <f t="shared" ca="1" si="322"/>
        <v>0.97439841332558064</v>
      </c>
      <c r="CE224" s="1505">
        <f t="shared" ca="1" si="322"/>
        <v>0.97439841332558064</v>
      </c>
      <c r="CF224" s="1505">
        <f t="shared" ca="1" si="322"/>
        <v>0.97439841332558064</v>
      </c>
      <c r="CG224" s="1505">
        <f t="shared" ca="1" si="322"/>
        <v>0.97439841332558064</v>
      </c>
      <c r="CH224" s="1505">
        <f t="shared" ca="1" si="322"/>
        <v>0.97439841332558064</v>
      </c>
      <c r="CI224" s="1505">
        <f t="shared" ca="1" si="322"/>
        <v>0.97439841332558064</v>
      </c>
      <c r="CJ224" s="1505">
        <f t="shared" ca="1" si="322"/>
        <v>0.97439841332558064</v>
      </c>
      <c r="CK224" s="1505">
        <f t="shared" ca="1" si="322"/>
        <v>0.97439841332558064</v>
      </c>
      <c r="CL224" s="1505">
        <f t="shared" ca="1" si="322"/>
        <v>0.97439841332558064</v>
      </c>
      <c r="CM224" s="1505">
        <f t="shared" ca="1" si="322"/>
        <v>0.97439841332558064</v>
      </c>
      <c r="CN224" s="1505">
        <f t="shared" ca="1" si="322"/>
        <v>0.99875837365871856</v>
      </c>
      <c r="CO224" s="1505">
        <f t="shared" ca="1" si="322"/>
        <v>0.99875837365871856</v>
      </c>
      <c r="CP224" s="1505">
        <f t="shared" ca="1" si="322"/>
        <v>0.99875837365871856</v>
      </c>
      <c r="CQ224" s="1505">
        <f t="shared" ca="1" si="322"/>
        <v>0.99875837365871856</v>
      </c>
      <c r="CR224" s="1505">
        <f t="shared" ca="1" si="322"/>
        <v>0.99875837365871856</v>
      </c>
      <c r="CS224" s="1505">
        <f t="shared" ca="1" si="322"/>
        <v>0.99875837365871856</v>
      </c>
      <c r="CT224" s="1505">
        <f t="shared" ca="1" si="322"/>
        <v>0.99875837365871856</v>
      </c>
      <c r="CU224" s="1505">
        <f t="shared" ca="1" si="322"/>
        <v>0.99875837365871856</v>
      </c>
      <c r="CV224" s="1505">
        <f t="shared" ca="1" si="322"/>
        <v>0.99875837365871856</v>
      </c>
      <c r="CW224" s="1505">
        <f t="shared" ca="1" si="322"/>
        <v>0.99875837365871856</v>
      </c>
      <c r="CX224" s="1505">
        <f t="shared" ca="1" si="322"/>
        <v>0.99875837365871856</v>
      </c>
      <c r="CY224" s="1505">
        <f t="shared" ca="1" si="322"/>
        <v>0.99875837365871856</v>
      </c>
      <c r="CZ224" s="1505">
        <f t="shared" ca="1" si="322"/>
        <v>1.023727333000185</v>
      </c>
      <c r="DA224" s="1505">
        <f t="shared" ca="1" si="322"/>
        <v>1.023727333000185</v>
      </c>
      <c r="DB224" s="1505">
        <f t="shared" ca="1" si="322"/>
        <v>1.023727333000185</v>
      </c>
      <c r="DC224" s="1505">
        <f t="shared" ca="1" si="322"/>
        <v>1.023727333000185</v>
      </c>
      <c r="DD224" s="1505">
        <f t="shared" ca="1" si="322"/>
        <v>1.023727333000185</v>
      </c>
      <c r="DE224" s="1505">
        <f t="shared" ca="1" si="322"/>
        <v>1.023727333000185</v>
      </c>
      <c r="DF224" s="1505">
        <f t="shared" ca="1" si="322"/>
        <v>1.023727333000185</v>
      </c>
      <c r="DG224" s="1505">
        <f t="shared" ca="1" si="322"/>
        <v>1.023727333000185</v>
      </c>
      <c r="DH224" s="1505">
        <f t="shared" ca="1" si="322"/>
        <v>1.023727333000185</v>
      </c>
      <c r="DI224" s="1505">
        <f t="shared" ca="1" si="322"/>
        <v>1.023727333000185</v>
      </c>
      <c r="DJ224" s="1505">
        <f t="shared" ca="1" si="322"/>
        <v>1.023727333000185</v>
      </c>
      <c r="DK224" s="1505">
        <f t="shared" ca="1" si="322"/>
        <v>1.023727333000185</v>
      </c>
      <c r="DL224" s="1505">
        <f t="shared" ca="1" si="322"/>
        <v>0</v>
      </c>
      <c r="DM224" s="1505">
        <f t="shared" ca="1" si="322"/>
        <v>0</v>
      </c>
      <c r="DN224" s="1505">
        <f t="shared" ca="1" si="322"/>
        <v>0</v>
      </c>
      <c r="DO224" s="1505">
        <f t="shared" ca="1" si="322"/>
        <v>1.0558181674368172</v>
      </c>
      <c r="DP224" s="1505">
        <f t="shared" ca="1" si="322"/>
        <v>1.0558181674368172</v>
      </c>
      <c r="DQ224" s="1505">
        <f t="shared" ca="1" si="322"/>
        <v>1.0558181674368172</v>
      </c>
      <c r="DR224" s="1505">
        <f t="shared" ca="1" si="322"/>
        <v>1.0558181674368172</v>
      </c>
      <c r="DS224" s="1505">
        <f t="shared" ca="1" si="322"/>
        <v>1.0558181674368172</v>
      </c>
      <c r="DT224" s="1505">
        <f t="shared" ca="1" si="322"/>
        <v>1.0558181674368172</v>
      </c>
      <c r="DU224" s="1505">
        <f t="shared" ca="1" si="322"/>
        <v>1.0558181674368172</v>
      </c>
      <c r="DV224" s="1505">
        <f t="shared" ca="1" si="322"/>
        <v>1.0558181674368172</v>
      </c>
      <c r="DW224" s="1505">
        <f t="shared" ca="1" si="322"/>
        <v>1.0558181674368172</v>
      </c>
      <c r="DX224" s="1505">
        <f t="shared" ca="1" si="322"/>
        <v>1.0558181674368172</v>
      </c>
      <c r="DY224" s="1505">
        <f t="shared" ca="1" si="322"/>
        <v>1.0558181674368172</v>
      </c>
      <c r="DZ224" s="1505">
        <f t="shared" ca="1" si="322"/>
        <v>1.0558181674368172</v>
      </c>
      <c r="EA224" s="1505">
        <f t="shared" ca="1" si="322"/>
        <v>1.082213621622736</v>
      </c>
      <c r="EB224" s="1505">
        <f t="shared" ca="1" si="322"/>
        <v>1.082213621622736</v>
      </c>
      <c r="EC224" s="1505">
        <f t="shared" ca="1" si="322"/>
        <v>1.082213621622736</v>
      </c>
      <c r="ED224" s="1505">
        <f t="shared" ref="ED224:ES224" ca="1" si="323">ED199+ED214</f>
        <v>1.082213621622736</v>
      </c>
      <c r="EE224" s="1505">
        <f t="shared" ca="1" si="323"/>
        <v>1.082213621622736</v>
      </c>
      <c r="EF224" s="1505">
        <f t="shared" ca="1" si="323"/>
        <v>1.082213621622736</v>
      </c>
      <c r="EG224" s="1505">
        <f t="shared" ca="1" si="323"/>
        <v>1.082213621622736</v>
      </c>
      <c r="EH224" s="1505">
        <f t="shared" ca="1" si="323"/>
        <v>1.082213621622736</v>
      </c>
      <c r="EI224" s="1505">
        <f t="shared" ca="1" si="323"/>
        <v>1.082213621622736</v>
      </c>
      <c r="EJ224" s="1505">
        <f t="shared" ca="1" si="323"/>
        <v>1.082213621622736</v>
      </c>
      <c r="EK224" s="1505">
        <f t="shared" ca="1" si="323"/>
        <v>1.082213621622736</v>
      </c>
      <c r="EL224" s="1505">
        <f t="shared" ca="1" si="323"/>
        <v>1.082213621622736</v>
      </c>
      <c r="EM224" s="1505">
        <f t="shared" ca="1" si="323"/>
        <v>1.1092689621633032</v>
      </c>
      <c r="EN224" s="1505">
        <f t="shared" ca="1" si="323"/>
        <v>1.1092689621633032</v>
      </c>
      <c r="EO224" s="1505">
        <f t="shared" ca="1" si="323"/>
        <v>1.1092689621633032</v>
      </c>
      <c r="EP224" s="1505">
        <f t="shared" ca="1" si="323"/>
        <v>1.1092689621633032</v>
      </c>
      <c r="EQ224" s="1505">
        <f t="shared" ca="1" si="323"/>
        <v>1.1092689621633032</v>
      </c>
      <c r="ER224" s="1505">
        <f t="shared" ca="1" si="323"/>
        <v>1.1092689621633032</v>
      </c>
      <c r="ES224" s="1505">
        <f t="shared" ca="1" si="323"/>
        <v>1.1092689621633032</v>
      </c>
    </row>
    <row r="225" spans="1:256" outlineLevel="1">
      <c r="B225" s="1545" t="s">
        <v>653</v>
      </c>
      <c r="C225" s="1531"/>
      <c r="D225" s="1546"/>
      <c r="E225" s="1547">
        <f ca="1">SUM(E223:E224)</f>
        <v>17.5</v>
      </c>
      <c r="F225" s="1547">
        <f t="shared" ref="F225:BQ225" ca="1" si="324">SUM(F223:F224)</f>
        <v>18.2</v>
      </c>
      <c r="G225" s="1547">
        <f t="shared" ca="1" si="324"/>
        <v>18.2</v>
      </c>
      <c r="H225" s="1547">
        <f t="shared" ca="1" si="324"/>
        <v>18.2</v>
      </c>
      <c r="I225" s="1547">
        <f t="shared" ca="1" si="324"/>
        <v>18.2</v>
      </c>
      <c r="J225" s="1547">
        <f t="shared" ca="1" si="324"/>
        <v>18.2</v>
      </c>
      <c r="K225" s="1547">
        <f t="shared" ca="1" si="324"/>
        <v>18.2</v>
      </c>
      <c r="L225" s="1547">
        <f t="shared" ca="1" si="324"/>
        <v>18.2</v>
      </c>
      <c r="M225" s="1547">
        <f t="shared" ca="1" si="324"/>
        <v>18.2</v>
      </c>
      <c r="N225" s="1547">
        <f t="shared" ca="1" si="324"/>
        <v>18.2</v>
      </c>
      <c r="O225" s="1547">
        <f t="shared" ca="1" si="324"/>
        <v>18.2</v>
      </c>
      <c r="P225" s="1547">
        <f t="shared" ca="1" si="324"/>
        <v>18.2</v>
      </c>
      <c r="Q225" s="1547">
        <f t="shared" ca="1" si="324"/>
        <v>18.2</v>
      </c>
      <c r="R225" s="1547">
        <f t="shared" ca="1" si="324"/>
        <v>18.928000000000001</v>
      </c>
      <c r="S225" s="1548">
        <f t="shared" ca="1" si="324"/>
        <v>18.928000000000001</v>
      </c>
      <c r="T225" s="1548">
        <f t="shared" ca="1" si="324"/>
        <v>18.928000000000001</v>
      </c>
      <c r="U225" s="1548">
        <f t="shared" ca="1" si="324"/>
        <v>18.928000000000001</v>
      </c>
      <c r="V225" s="1548">
        <f t="shared" ca="1" si="324"/>
        <v>18.928000000000001</v>
      </c>
      <c r="W225" s="1548">
        <f t="shared" ca="1" si="324"/>
        <v>18.928000000000001</v>
      </c>
      <c r="X225" s="1548">
        <f t="shared" ca="1" si="324"/>
        <v>18.928000000000001</v>
      </c>
      <c r="Y225" s="1548">
        <f t="shared" ca="1" si="324"/>
        <v>18.928000000000001</v>
      </c>
      <c r="Z225" s="1548">
        <f t="shared" ca="1" si="324"/>
        <v>18.928000000000001</v>
      </c>
      <c r="AA225" s="1548">
        <f t="shared" ca="1" si="324"/>
        <v>18.928000000000001</v>
      </c>
      <c r="AB225" s="1548">
        <f t="shared" ca="1" si="324"/>
        <v>18.928000000000001</v>
      </c>
      <c r="AC225" s="1548">
        <f t="shared" ca="1" si="324"/>
        <v>18.928000000000001</v>
      </c>
      <c r="AD225" s="1548">
        <f t="shared" ca="1" si="324"/>
        <v>19.685119999999998</v>
      </c>
      <c r="AE225" s="1548">
        <f t="shared" ca="1" si="324"/>
        <v>19.685119999999998</v>
      </c>
      <c r="AF225" s="1548">
        <f t="shared" ca="1" si="324"/>
        <v>19.685119999999998</v>
      </c>
      <c r="AG225" s="1548">
        <f t="shared" ca="1" si="324"/>
        <v>19.685119999999998</v>
      </c>
      <c r="AH225" s="1548">
        <f t="shared" ca="1" si="324"/>
        <v>19.685119999999998</v>
      </c>
      <c r="AI225" s="1548">
        <f t="shared" ca="1" si="324"/>
        <v>19.685119999999998</v>
      </c>
      <c r="AJ225" s="1548">
        <f t="shared" ca="1" si="324"/>
        <v>19.685119999999998</v>
      </c>
      <c r="AK225" s="1548">
        <f t="shared" ca="1" si="324"/>
        <v>19.685119999999998</v>
      </c>
      <c r="AL225" s="1548">
        <f t="shared" ca="1" si="324"/>
        <v>19.685119999999998</v>
      </c>
      <c r="AM225" s="1548">
        <f t="shared" ca="1" si="324"/>
        <v>19.685119999999998</v>
      </c>
      <c r="AN225" s="1548">
        <f t="shared" ca="1" si="324"/>
        <v>19.685119999999998</v>
      </c>
      <c r="AO225" s="1548">
        <f t="shared" ca="1" si="324"/>
        <v>19.685119999999998</v>
      </c>
      <c r="AP225" s="1548">
        <f t="shared" ca="1" si="324"/>
        <v>20.472524800000002</v>
      </c>
      <c r="AQ225" s="1548">
        <f t="shared" ca="1" si="324"/>
        <v>20.472524800000002</v>
      </c>
      <c r="AR225" s="1548">
        <f t="shared" ca="1" si="324"/>
        <v>20.472524800000002</v>
      </c>
      <c r="AS225" s="1548">
        <f t="shared" ca="1" si="324"/>
        <v>20.472524800000002</v>
      </c>
      <c r="AT225" s="1548">
        <f t="shared" ca="1" si="324"/>
        <v>20.472524800000002</v>
      </c>
      <c r="AU225" s="1548">
        <f t="shared" ca="1" si="324"/>
        <v>20.472524800000002</v>
      </c>
      <c r="AV225" s="1548">
        <f t="shared" ca="1" si="324"/>
        <v>20.472524800000002</v>
      </c>
      <c r="AW225" s="1548">
        <f t="shared" ca="1" si="324"/>
        <v>20.472524800000002</v>
      </c>
      <c r="AX225" s="1548">
        <f t="shared" ca="1" si="324"/>
        <v>20.472524800000002</v>
      </c>
      <c r="AY225" s="1548">
        <f t="shared" ca="1" si="324"/>
        <v>20.472524800000002</v>
      </c>
      <c r="AZ225" s="1548">
        <f t="shared" ca="1" si="324"/>
        <v>20.472524800000002</v>
      </c>
      <c r="BA225" s="1548">
        <f t="shared" ca="1" si="324"/>
        <v>0</v>
      </c>
      <c r="BB225" s="1548">
        <f t="shared" ca="1" si="324"/>
        <v>0</v>
      </c>
      <c r="BC225" s="1548">
        <f t="shared" ca="1" si="324"/>
        <v>0</v>
      </c>
      <c r="BD225" s="1548">
        <f t="shared" ca="1" si="324"/>
        <v>10.201910811737219</v>
      </c>
      <c r="BE225" s="1548">
        <f t="shared" ca="1" si="324"/>
        <v>10.201910811737219</v>
      </c>
      <c r="BF225" s="1548">
        <f t="shared" ca="1" si="324"/>
        <v>10.201910811737219</v>
      </c>
      <c r="BG225" s="1548">
        <f t="shared" ca="1" si="324"/>
        <v>10.201910811737219</v>
      </c>
      <c r="BH225" s="1548">
        <f t="shared" ca="1" si="324"/>
        <v>10.201910811737219</v>
      </c>
      <c r="BI225" s="1548">
        <f t="shared" ca="1" si="324"/>
        <v>10.201910811737219</v>
      </c>
      <c r="BJ225" s="1548">
        <f t="shared" ca="1" si="324"/>
        <v>10.201910811737219</v>
      </c>
      <c r="BK225" s="1548">
        <f t="shared" ca="1" si="324"/>
        <v>10.201910811737219</v>
      </c>
      <c r="BL225" s="1548">
        <f t="shared" ca="1" si="324"/>
        <v>10.201910811737219</v>
      </c>
      <c r="BM225" s="1548">
        <f t="shared" ca="1" si="324"/>
        <v>10.201910811737219</v>
      </c>
      <c r="BN225" s="1548">
        <f t="shared" ca="1" si="324"/>
        <v>10.201910811737219</v>
      </c>
      <c r="BO225" s="1548">
        <f t="shared" ca="1" si="324"/>
        <v>10.201910811737219</v>
      </c>
      <c r="BP225" s="1548">
        <f t="shared" ca="1" si="324"/>
        <v>10.456958582030634</v>
      </c>
      <c r="BQ225" s="1548">
        <f t="shared" ca="1" si="324"/>
        <v>10.456958582030634</v>
      </c>
      <c r="BR225" s="1548">
        <f t="shared" ref="BR225:EC225" ca="1" si="325">SUM(BR223:BR224)</f>
        <v>10.456958582030634</v>
      </c>
      <c r="BS225" s="1548">
        <f t="shared" ca="1" si="325"/>
        <v>10.456958582030634</v>
      </c>
      <c r="BT225" s="1548">
        <f t="shared" ca="1" si="325"/>
        <v>10.456958582030634</v>
      </c>
      <c r="BU225" s="1548">
        <f t="shared" ca="1" si="325"/>
        <v>10.456958582030634</v>
      </c>
      <c r="BV225" s="1548">
        <f t="shared" ca="1" si="325"/>
        <v>10.456958582030634</v>
      </c>
      <c r="BW225" s="1548">
        <f t="shared" ca="1" si="325"/>
        <v>10.456958582030634</v>
      </c>
      <c r="BX225" s="1548">
        <f t="shared" ca="1" si="325"/>
        <v>10.456958582030634</v>
      </c>
      <c r="BY225" s="1548">
        <f t="shared" ca="1" si="325"/>
        <v>10.456958582030634</v>
      </c>
      <c r="BZ225" s="1548">
        <f t="shared" ca="1" si="325"/>
        <v>10.456958582030634</v>
      </c>
      <c r="CA225" s="1548">
        <f t="shared" ca="1" si="325"/>
        <v>10.456958582030634</v>
      </c>
      <c r="CB225" s="1548">
        <f t="shared" ca="1" si="325"/>
        <v>10.718382546581383</v>
      </c>
      <c r="CC225" s="1548">
        <f t="shared" ca="1" si="325"/>
        <v>10.718382546581383</v>
      </c>
      <c r="CD225" s="1548">
        <f t="shared" ca="1" si="325"/>
        <v>10.718382546581383</v>
      </c>
      <c r="CE225" s="1548">
        <f t="shared" ca="1" si="325"/>
        <v>10.718382546581383</v>
      </c>
      <c r="CF225" s="1548">
        <f t="shared" ca="1" si="325"/>
        <v>10.718382546581383</v>
      </c>
      <c r="CG225" s="1548">
        <f t="shared" ca="1" si="325"/>
        <v>10.718382546581383</v>
      </c>
      <c r="CH225" s="1548">
        <f t="shared" ca="1" si="325"/>
        <v>10.718382546581383</v>
      </c>
      <c r="CI225" s="1548">
        <f t="shared" ca="1" si="325"/>
        <v>10.718382546581383</v>
      </c>
      <c r="CJ225" s="1548">
        <f t="shared" ca="1" si="325"/>
        <v>10.718382546581383</v>
      </c>
      <c r="CK225" s="1548">
        <f t="shared" ca="1" si="325"/>
        <v>10.718382546581383</v>
      </c>
      <c r="CL225" s="1548">
        <f t="shared" ca="1" si="325"/>
        <v>10.718382546581383</v>
      </c>
      <c r="CM225" s="1548">
        <f t="shared" ca="1" si="325"/>
        <v>10.718382546581383</v>
      </c>
      <c r="CN225" s="1548">
        <f t="shared" ca="1" si="325"/>
        <v>10.986342110245904</v>
      </c>
      <c r="CO225" s="1548">
        <f t="shared" ca="1" si="325"/>
        <v>10.986342110245904</v>
      </c>
      <c r="CP225" s="1548">
        <f t="shared" ca="1" si="325"/>
        <v>10.986342110245904</v>
      </c>
      <c r="CQ225" s="1548">
        <f t="shared" ca="1" si="325"/>
        <v>10.986342110245904</v>
      </c>
      <c r="CR225" s="1548">
        <f t="shared" ca="1" si="325"/>
        <v>10.986342110245904</v>
      </c>
      <c r="CS225" s="1548">
        <f t="shared" ca="1" si="325"/>
        <v>10.986342110245904</v>
      </c>
      <c r="CT225" s="1548">
        <f t="shared" ca="1" si="325"/>
        <v>10.986342110245904</v>
      </c>
      <c r="CU225" s="1548">
        <f t="shared" ca="1" si="325"/>
        <v>10.986342110245904</v>
      </c>
      <c r="CV225" s="1548">
        <f t="shared" ca="1" si="325"/>
        <v>10.986342110245904</v>
      </c>
      <c r="CW225" s="1548">
        <f t="shared" ca="1" si="325"/>
        <v>10.986342110245904</v>
      </c>
      <c r="CX225" s="1548">
        <f t="shared" ca="1" si="325"/>
        <v>10.986342110245904</v>
      </c>
      <c r="CY225" s="1548">
        <f t="shared" ca="1" si="325"/>
        <v>10.986342110245904</v>
      </c>
      <c r="CZ225" s="1548">
        <f t="shared" ca="1" si="325"/>
        <v>11.261000663002035</v>
      </c>
      <c r="DA225" s="1548">
        <f t="shared" ca="1" si="325"/>
        <v>11.261000663002035</v>
      </c>
      <c r="DB225" s="1548">
        <f t="shared" ca="1" si="325"/>
        <v>11.261000663002035</v>
      </c>
      <c r="DC225" s="1548">
        <f t="shared" ca="1" si="325"/>
        <v>11.261000663002035</v>
      </c>
      <c r="DD225" s="1548">
        <f t="shared" ca="1" si="325"/>
        <v>11.261000663002035</v>
      </c>
      <c r="DE225" s="1548">
        <f t="shared" ca="1" si="325"/>
        <v>11.261000663002035</v>
      </c>
      <c r="DF225" s="1548">
        <f t="shared" ca="1" si="325"/>
        <v>11.261000663002035</v>
      </c>
      <c r="DG225" s="1548">
        <f t="shared" ca="1" si="325"/>
        <v>11.261000663002035</v>
      </c>
      <c r="DH225" s="1548">
        <f t="shared" ca="1" si="325"/>
        <v>11.261000663002035</v>
      </c>
      <c r="DI225" s="1548">
        <f t="shared" ca="1" si="325"/>
        <v>11.261000663002035</v>
      </c>
      <c r="DJ225" s="1548">
        <f t="shared" ca="1" si="325"/>
        <v>11.261000663002035</v>
      </c>
      <c r="DK225" s="1548">
        <f t="shared" ca="1" si="325"/>
        <v>11.261000663002035</v>
      </c>
      <c r="DL225" s="1548">
        <f t="shared" ca="1" si="325"/>
        <v>0</v>
      </c>
      <c r="DM225" s="1548">
        <f t="shared" ca="1" si="325"/>
        <v>0</v>
      </c>
      <c r="DN225" s="1548">
        <f t="shared" ca="1" si="325"/>
        <v>0</v>
      </c>
      <c r="DO225" s="1548">
        <f t="shared" ca="1" si="325"/>
        <v>11.613999841804986</v>
      </c>
      <c r="DP225" s="1548">
        <f t="shared" ca="1" si="325"/>
        <v>11.613999841804986</v>
      </c>
      <c r="DQ225" s="1548">
        <f t="shared" ca="1" si="325"/>
        <v>11.613999841804986</v>
      </c>
      <c r="DR225" s="1548">
        <f t="shared" ca="1" si="325"/>
        <v>11.613999841804986</v>
      </c>
      <c r="DS225" s="1548">
        <f t="shared" ca="1" si="325"/>
        <v>11.613999841804986</v>
      </c>
      <c r="DT225" s="1548">
        <f t="shared" ca="1" si="325"/>
        <v>11.613999841804986</v>
      </c>
      <c r="DU225" s="1548">
        <f t="shared" ca="1" si="325"/>
        <v>11.613999841804986</v>
      </c>
      <c r="DV225" s="1548">
        <f t="shared" ca="1" si="325"/>
        <v>11.613999841804986</v>
      </c>
      <c r="DW225" s="1548">
        <f t="shared" ca="1" si="325"/>
        <v>11.613999841804986</v>
      </c>
      <c r="DX225" s="1548">
        <f t="shared" ca="1" si="325"/>
        <v>11.613999841804986</v>
      </c>
      <c r="DY225" s="1548">
        <f t="shared" ca="1" si="325"/>
        <v>11.613999841804986</v>
      </c>
      <c r="DZ225" s="1548">
        <f t="shared" ca="1" si="325"/>
        <v>11.613999841804986</v>
      </c>
      <c r="EA225" s="1548">
        <f t="shared" ca="1" si="325"/>
        <v>11.904349837850098</v>
      </c>
      <c r="EB225" s="1548">
        <f t="shared" ca="1" si="325"/>
        <v>11.904349837850098</v>
      </c>
      <c r="EC225" s="1548">
        <f t="shared" ca="1" si="325"/>
        <v>11.904349837850098</v>
      </c>
      <c r="ED225" s="1548">
        <f t="shared" ref="ED225:ES225" ca="1" si="326">SUM(ED223:ED224)</f>
        <v>11.904349837850098</v>
      </c>
      <c r="EE225" s="1548">
        <f t="shared" ca="1" si="326"/>
        <v>11.904349837850098</v>
      </c>
      <c r="EF225" s="1548">
        <f t="shared" ca="1" si="326"/>
        <v>11.904349837850098</v>
      </c>
      <c r="EG225" s="1548">
        <f t="shared" ca="1" si="326"/>
        <v>11.904349837850098</v>
      </c>
      <c r="EH225" s="1548">
        <f t="shared" ca="1" si="326"/>
        <v>11.904349837850098</v>
      </c>
      <c r="EI225" s="1548">
        <f t="shared" ca="1" si="326"/>
        <v>11.904349837850098</v>
      </c>
      <c r="EJ225" s="1548">
        <f t="shared" ca="1" si="326"/>
        <v>11.904349837850098</v>
      </c>
      <c r="EK225" s="1548">
        <f t="shared" ca="1" si="326"/>
        <v>11.904349837850098</v>
      </c>
      <c r="EL225" s="1548">
        <f t="shared" ca="1" si="326"/>
        <v>11.904349837850098</v>
      </c>
      <c r="EM225" s="1548">
        <f t="shared" ca="1" si="326"/>
        <v>12.201958583796332</v>
      </c>
      <c r="EN225" s="1548">
        <f t="shared" ca="1" si="326"/>
        <v>12.201958583796332</v>
      </c>
      <c r="EO225" s="1548">
        <f t="shared" ca="1" si="326"/>
        <v>12.201958583796332</v>
      </c>
      <c r="EP225" s="1548">
        <f t="shared" ca="1" si="326"/>
        <v>12.201958583796332</v>
      </c>
      <c r="EQ225" s="1548">
        <f t="shared" ca="1" si="326"/>
        <v>12.201958583796332</v>
      </c>
      <c r="ER225" s="1548">
        <f t="shared" ca="1" si="326"/>
        <v>12.201958583796332</v>
      </c>
      <c r="ES225" s="1548">
        <f t="shared" ca="1" si="326"/>
        <v>12.201958583796332</v>
      </c>
    </row>
    <row r="226" spans="1:256" outlineLevel="1">
      <c r="D226" s="183"/>
    </row>
    <row r="227" spans="1:256" s="319" customFormat="1" ht="12.75" customHeight="1">
      <c r="A227" s="13"/>
      <c r="B227" s="14" t="s">
        <v>654</v>
      </c>
      <c r="C227" s="15"/>
      <c r="D227" s="322"/>
      <c r="E227" s="358"/>
      <c r="F227" s="358"/>
      <c r="G227" s="358"/>
      <c r="H227" s="358"/>
      <c r="I227" s="358"/>
      <c r="J227" s="358"/>
      <c r="K227" s="358"/>
      <c r="L227" s="358"/>
      <c r="M227" s="358"/>
      <c r="N227" s="358"/>
      <c r="O227" s="358"/>
      <c r="P227" s="358"/>
      <c r="Q227" s="358"/>
      <c r="R227" s="358"/>
      <c r="S227" s="358"/>
      <c r="T227" s="358"/>
      <c r="U227" s="358"/>
      <c r="V227" s="358"/>
      <c r="W227" s="358"/>
      <c r="X227" s="358"/>
      <c r="Y227" s="358"/>
      <c r="Z227" s="358"/>
      <c r="AA227" s="358"/>
      <c r="AB227" s="358"/>
      <c r="AC227" s="358"/>
      <c r="AD227" s="358"/>
      <c r="AE227" s="358"/>
      <c r="AF227" s="358"/>
      <c r="AG227" s="358"/>
      <c r="AH227" s="358"/>
      <c r="AI227" s="358"/>
      <c r="AJ227" s="358"/>
      <c r="AK227" s="358"/>
      <c r="AL227" s="358"/>
      <c r="AM227" s="358"/>
      <c r="AN227" s="358"/>
      <c r="AO227" s="358"/>
      <c r="AP227" s="358"/>
      <c r="AQ227" s="358"/>
      <c r="AR227" s="358"/>
      <c r="AS227" s="358"/>
      <c r="AT227" s="358"/>
      <c r="AU227" s="358"/>
      <c r="AV227" s="358"/>
      <c r="AW227" s="358"/>
      <c r="AX227" s="358"/>
      <c r="AY227" s="358"/>
      <c r="AZ227" s="358"/>
      <c r="BA227" s="358"/>
      <c r="BB227" s="358"/>
      <c r="BC227" s="358"/>
      <c r="BD227" s="358"/>
      <c r="BE227" s="358"/>
      <c r="BF227" s="358"/>
      <c r="BG227" s="358"/>
      <c r="BH227" s="358"/>
      <c r="BI227" s="358"/>
      <c r="BJ227" s="358"/>
      <c r="BK227" s="358"/>
      <c r="BL227" s="358"/>
      <c r="BM227" s="358"/>
      <c r="BN227" s="358"/>
      <c r="BO227" s="358"/>
      <c r="BP227" s="358"/>
      <c r="BQ227" s="358"/>
      <c r="BR227" s="358"/>
      <c r="BS227" s="358"/>
      <c r="BT227" s="358"/>
      <c r="BU227" s="358"/>
      <c r="BV227" s="358"/>
      <c r="BW227" s="358"/>
      <c r="BX227" s="358"/>
      <c r="BY227" s="358"/>
      <c r="BZ227" s="358"/>
      <c r="CA227" s="358"/>
      <c r="CB227" s="358"/>
      <c r="CC227" s="358"/>
      <c r="CD227" s="358"/>
      <c r="CE227" s="358"/>
      <c r="CF227" s="358"/>
      <c r="CG227" s="358"/>
      <c r="CH227" s="358"/>
      <c r="CI227" s="358"/>
      <c r="CJ227" s="358"/>
      <c r="CK227" s="358"/>
      <c r="CL227" s="358"/>
      <c r="CM227" s="358"/>
      <c r="CN227" s="358"/>
      <c r="CO227" s="358"/>
      <c r="CP227" s="358"/>
      <c r="CQ227" s="358"/>
      <c r="CR227" s="358"/>
      <c r="CS227" s="358"/>
      <c r="CT227" s="358"/>
      <c r="CU227" s="358"/>
      <c r="CV227" s="358"/>
      <c r="CW227" s="358"/>
      <c r="CX227" s="358"/>
      <c r="CY227" s="358"/>
      <c r="CZ227" s="358"/>
      <c r="DA227" s="358"/>
      <c r="DB227" s="358"/>
      <c r="DC227" s="358"/>
      <c r="DD227" s="358"/>
      <c r="DE227" s="358"/>
      <c r="DF227" s="358"/>
      <c r="DG227" s="358"/>
      <c r="DH227" s="358"/>
      <c r="DI227" s="358"/>
      <c r="DJ227" s="358"/>
      <c r="DK227" s="358"/>
      <c r="DL227" s="358"/>
      <c r="DM227" s="358"/>
      <c r="DN227" s="358"/>
      <c r="DO227" s="358"/>
      <c r="DP227" s="358"/>
      <c r="DQ227" s="358"/>
      <c r="DR227" s="358"/>
      <c r="DS227" s="358"/>
      <c r="DT227" s="358"/>
      <c r="DU227" s="358"/>
      <c r="DV227" s="358"/>
      <c r="DW227" s="358"/>
      <c r="DX227" s="358"/>
      <c r="DY227" s="358"/>
      <c r="DZ227" s="358"/>
      <c r="EA227" s="358"/>
      <c r="EB227" s="358"/>
      <c r="EC227" s="358"/>
      <c r="ED227" s="358"/>
      <c r="EE227" s="358"/>
      <c r="EF227" s="358"/>
      <c r="EG227" s="358"/>
      <c r="EH227" s="358"/>
      <c r="EI227" s="358"/>
      <c r="EJ227" s="358"/>
      <c r="EK227" s="358"/>
      <c r="EL227" s="358"/>
      <c r="EM227" s="358"/>
      <c r="EN227" s="358"/>
      <c r="EO227" s="358"/>
      <c r="EP227" s="358"/>
      <c r="EQ227" s="358"/>
      <c r="ER227" s="358"/>
      <c r="ES227" s="358"/>
      <c r="ET227" s="13"/>
      <c r="EU227" s="13"/>
      <c r="EV227" s="13"/>
      <c r="EW227" s="13"/>
      <c r="EX227" s="13"/>
      <c r="EY227" s="13"/>
      <c r="EZ227" s="13"/>
      <c r="FA227" s="13"/>
      <c r="FB227" s="13"/>
      <c r="FC227" s="13"/>
      <c r="FD227" s="13"/>
      <c r="FE227" s="13"/>
      <c r="FF227" s="13"/>
      <c r="FG227" s="13"/>
      <c r="FH227" s="13"/>
      <c r="FI227" s="13"/>
      <c r="FJ227" s="13"/>
      <c r="FK227" s="13"/>
      <c r="FL227" s="13"/>
      <c r="FM227" s="13"/>
      <c r="FN227" s="13"/>
      <c r="FO227" s="13"/>
      <c r="FP227" s="13"/>
      <c r="FQ227" s="13"/>
      <c r="FR227" s="13"/>
      <c r="FS227" s="13"/>
      <c r="FT227" s="13"/>
      <c r="FU227" s="13"/>
      <c r="FV227" s="13"/>
      <c r="FW227" s="13"/>
      <c r="FX227" s="13"/>
      <c r="FY227" s="13"/>
      <c r="FZ227" s="13"/>
      <c r="GA227" s="13"/>
      <c r="GB227" s="13"/>
      <c r="GC227" s="13"/>
      <c r="GD227" s="13"/>
      <c r="GE227" s="13"/>
      <c r="GF227" s="13"/>
      <c r="GG227" s="13"/>
      <c r="GH227" s="13"/>
      <c r="GI227" s="13"/>
      <c r="GJ227" s="13"/>
      <c r="GK227" s="13"/>
      <c r="GL227" s="13"/>
      <c r="GM227" s="13"/>
      <c r="GN227" s="13"/>
      <c r="GO227" s="13"/>
      <c r="GP227" s="13"/>
      <c r="GQ227" s="13"/>
      <c r="GR227" s="13"/>
      <c r="GS227" s="13"/>
      <c r="GT227" s="13"/>
      <c r="GU227" s="13"/>
      <c r="GV227" s="13"/>
      <c r="GW227" s="13"/>
      <c r="GX227" s="13"/>
      <c r="GY227" s="13"/>
      <c r="GZ227" s="13"/>
      <c r="HA227" s="13"/>
      <c r="HB227" s="13"/>
      <c r="HC227" s="13"/>
      <c r="HD227" s="13"/>
      <c r="HE227" s="13"/>
      <c r="HF227" s="13"/>
      <c r="HG227" s="13"/>
      <c r="HH227" s="13"/>
      <c r="HI227" s="13"/>
      <c r="HJ227" s="13"/>
      <c r="HK227" s="13"/>
      <c r="HL227" s="13"/>
      <c r="HM227" s="13"/>
      <c r="HN227" s="13"/>
      <c r="HO227" s="13"/>
      <c r="HP227" s="13"/>
      <c r="HQ227" s="13"/>
      <c r="HR227" s="13"/>
      <c r="HS227" s="13"/>
      <c r="HT227" s="13"/>
      <c r="HU227" s="13"/>
      <c r="HV227" s="13"/>
      <c r="HW227" s="13"/>
      <c r="HX227" s="13"/>
      <c r="HY227" s="13"/>
      <c r="HZ227" s="13"/>
      <c r="IA227" s="13"/>
      <c r="IB227" s="13"/>
      <c r="IC227" s="13"/>
      <c r="ID227" s="13"/>
      <c r="IE227" s="13"/>
      <c r="IF227" s="13"/>
      <c r="IG227" s="13"/>
      <c r="IH227" s="13"/>
      <c r="II227" s="13"/>
      <c r="IJ227" s="13"/>
      <c r="IK227" s="13"/>
      <c r="IL227" s="13"/>
      <c r="IM227" s="13"/>
      <c r="IN227" s="13"/>
      <c r="IO227" s="13"/>
      <c r="IP227" s="13"/>
      <c r="IQ227" s="13"/>
      <c r="IR227" s="13"/>
      <c r="IS227" s="13"/>
      <c r="IT227" s="13"/>
      <c r="IU227" s="13"/>
      <c r="IV227" s="13"/>
    </row>
    <row r="228" spans="1:256" ht="12.75" customHeight="1" outlineLevel="1">
      <c r="D228" s="183"/>
    </row>
    <row r="229" spans="1:256" ht="12.75" customHeight="1" outlineLevel="1">
      <c r="B229" s="325" t="s">
        <v>655</v>
      </c>
      <c r="D229" s="334" t="str">
        <f ca="1">D51</f>
        <v>Yes</v>
      </c>
    </row>
    <row r="230" spans="1:256" ht="12.75" customHeight="1" outlineLevel="1">
      <c r="B230" s="325" t="s">
        <v>656</v>
      </c>
      <c r="D230" s="334" t="str">
        <f ca="1">D44</f>
        <v>G</v>
      </c>
    </row>
    <row r="231" spans="1:256" ht="12.75" customHeight="1" outlineLevel="1">
      <c r="B231" s="325" t="s">
        <v>657</v>
      </c>
      <c r="D231" s="334" t="str">
        <f ca="1">D33</f>
        <v>N</v>
      </c>
    </row>
    <row r="232" spans="1:256" ht="12.75" customHeight="1" outlineLevel="1">
      <c r="D232" s="183"/>
    </row>
    <row r="233" spans="1:256" ht="12.75" customHeight="1" outlineLevel="1">
      <c r="B233" s="325" t="s">
        <v>658</v>
      </c>
      <c r="D233" s="183"/>
      <c r="E233" s="347">
        <f>INDEX(IP_Assumptions!$E$191:$E$202,MATCH(E$7,IP_Assumptions!$B$191:$B$202,1))</f>
        <v>2.5000000000000001E-2</v>
      </c>
      <c r="F233" s="347">
        <f>INDEX(IP_Assumptions!$E$191:$E$202,MATCH(F$7,IP_Assumptions!$B$191:$B$202,1))</f>
        <v>2.5000000000000001E-2</v>
      </c>
      <c r="G233" s="347">
        <f>INDEX(IP_Assumptions!$E$191:$E$202,MATCH(G$7,IP_Assumptions!$B$191:$B$202,1))</f>
        <v>2.5000000000000001E-2</v>
      </c>
      <c r="H233" s="347">
        <f>INDEX(IP_Assumptions!$E$191:$E$202,MATCH(H$7,IP_Assumptions!$B$191:$B$202,1))</f>
        <v>2.5000000000000001E-2</v>
      </c>
      <c r="I233" s="347">
        <f>INDEX(IP_Assumptions!$E$191:$E$202,MATCH(I$7,IP_Assumptions!$B$191:$B$202,1))</f>
        <v>2.5000000000000001E-2</v>
      </c>
      <c r="J233" s="347">
        <f>INDEX(IP_Assumptions!$E$191:$E$202,MATCH(J$7,IP_Assumptions!$B$191:$B$202,1))</f>
        <v>2.5000000000000001E-2</v>
      </c>
      <c r="K233" s="347">
        <f>INDEX(IP_Assumptions!$E$191:$E$202,MATCH(K$7,IP_Assumptions!$B$191:$B$202,1))</f>
        <v>2.5000000000000001E-2</v>
      </c>
      <c r="L233" s="347">
        <f>INDEX(IP_Assumptions!$E$191:$E$202,MATCH(L$7,IP_Assumptions!$B$191:$B$202,1))</f>
        <v>2.5000000000000001E-2</v>
      </c>
      <c r="M233" s="347">
        <f>INDEX(IP_Assumptions!$E$191:$E$202,MATCH(M$7,IP_Assumptions!$B$191:$B$202,1))</f>
        <v>2.5000000000000001E-2</v>
      </c>
      <c r="N233" s="347">
        <f>INDEX(IP_Assumptions!$E$191:$E$202,MATCH(N$7,IP_Assumptions!$B$191:$B$202,1))</f>
        <v>2.5000000000000001E-2</v>
      </c>
      <c r="O233" s="347">
        <f>INDEX(IP_Assumptions!$E$191:$E$202,MATCH(O$7,IP_Assumptions!$B$191:$B$202,1))</f>
        <v>2.5000000000000001E-2</v>
      </c>
      <c r="P233" s="347">
        <f>INDEX(IP_Assumptions!$E$191:$E$202,MATCH(P$7,IP_Assumptions!$B$191:$B$202,1))</f>
        <v>2.5000000000000001E-2</v>
      </c>
      <c r="Q233" s="347">
        <f>INDEX(IP_Assumptions!$E$191:$E$202,MATCH(Q$7,IP_Assumptions!$B$191:$B$202,1))</f>
        <v>2.5000000000000001E-2</v>
      </c>
      <c r="R233" s="347">
        <f>INDEX(IP_Assumptions!$E$191:$E$202,MATCH(R$7,IP_Assumptions!$B$191:$B$202,1))</f>
        <v>2.5000000000000001E-2</v>
      </c>
      <c r="S233" s="347">
        <f>INDEX(IP_Assumptions!$E$191:$E$202,MATCH(S$7,IP_Assumptions!$B$191:$B$202,1))</f>
        <v>2.5000000000000001E-2</v>
      </c>
      <c r="T233" s="347">
        <f>INDEX(IP_Assumptions!$E$191:$E$202,MATCH(T$7,IP_Assumptions!$B$191:$B$202,1))</f>
        <v>2.5000000000000001E-2</v>
      </c>
      <c r="U233" s="347">
        <f>INDEX(IP_Assumptions!$E$191:$E$202,MATCH(U$7,IP_Assumptions!$B$191:$B$202,1))</f>
        <v>2.5000000000000001E-2</v>
      </c>
      <c r="V233" s="347">
        <f>INDEX(IP_Assumptions!$E$191:$E$202,MATCH(V$7,IP_Assumptions!$B$191:$B$202,1))</f>
        <v>2.5000000000000001E-2</v>
      </c>
      <c r="W233" s="347">
        <f>INDEX(IP_Assumptions!$E$191:$E$202,MATCH(W$7,IP_Assumptions!$B$191:$B$202,1))</f>
        <v>2.5000000000000001E-2</v>
      </c>
      <c r="X233" s="347">
        <f>INDEX(IP_Assumptions!$E$191:$E$202,MATCH(X$7,IP_Assumptions!$B$191:$B$202,1))</f>
        <v>2.5000000000000001E-2</v>
      </c>
      <c r="Y233" s="347">
        <f>INDEX(IP_Assumptions!$E$191:$E$202,MATCH(Y$7,IP_Assumptions!$B$191:$B$202,1))</f>
        <v>2.5000000000000001E-2</v>
      </c>
      <c r="Z233" s="347">
        <f>INDEX(IP_Assumptions!$E$191:$E$202,MATCH(Z$7,IP_Assumptions!$B$191:$B$202,1))</f>
        <v>2.5000000000000001E-2</v>
      </c>
      <c r="AA233" s="347">
        <f>INDEX(IP_Assumptions!$E$191:$E$202,MATCH(AA$7,IP_Assumptions!$B$191:$B$202,1))</f>
        <v>2.5000000000000001E-2</v>
      </c>
      <c r="AB233" s="347">
        <f>INDEX(IP_Assumptions!$E$191:$E$202,MATCH(AB$7,IP_Assumptions!$B$191:$B$202,1))</f>
        <v>2.5000000000000001E-2</v>
      </c>
      <c r="AC233" s="347">
        <f>INDEX(IP_Assumptions!$E$191:$E$202,MATCH(AC$7,IP_Assumptions!$B$191:$B$202,1))</f>
        <v>2.5000000000000001E-2</v>
      </c>
      <c r="AD233" s="347">
        <f>INDEX(IP_Assumptions!$E$191:$E$202,MATCH(AD$7,IP_Assumptions!$B$191:$B$202,1))</f>
        <v>2.5000000000000001E-2</v>
      </c>
      <c r="AE233" s="347">
        <f>INDEX(IP_Assumptions!$E$191:$E$202,MATCH(AE$7,IP_Assumptions!$B$191:$B$202,1))</f>
        <v>2.5000000000000001E-2</v>
      </c>
      <c r="AF233" s="347">
        <f>INDEX(IP_Assumptions!$E$191:$E$202,MATCH(AF$7,IP_Assumptions!$B$191:$B$202,1))</f>
        <v>2.5000000000000001E-2</v>
      </c>
      <c r="AG233" s="347">
        <f>INDEX(IP_Assumptions!$E$191:$E$202,MATCH(AG$7,IP_Assumptions!$B$191:$B$202,1))</f>
        <v>2.5000000000000001E-2</v>
      </c>
      <c r="AH233" s="347">
        <f>INDEX(IP_Assumptions!$E$191:$E$202,MATCH(AH$7,IP_Assumptions!$B$191:$B$202,1))</f>
        <v>2.5000000000000001E-2</v>
      </c>
      <c r="AI233" s="347">
        <f>INDEX(IP_Assumptions!$E$191:$E$202,MATCH(AI$7,IP_Assumptions!$B$191:$B$202,1))</f>
        <v>2.5000000000000001E-2</v>
      </c>
      <c r="AJ233" s="347">
        <f>INDEX(IP_Assumptions!$E$191:$E$202,MATCH(AJ$7,IP_Assumptions!$B$191:$B$202,1))</f>
        <v>2.5000000000000001E-2</v>
      </c>
      <c r="AK233" s="347">
        <f>INDEX(IP_Assumptions!$E$191:$E$202,MATCH(AK$7,IP_Assumptions!$B$191:$B$202,1))</f>
        <v>2.5000000000000001E-2</v>
      </c>
      <c r="AL233" s="347">
        <f>INDEX(IP_Assumptions!$E$191:$E$202,MATCH(AL$7,IP_Assumptions!$B$191:$B$202,1))</f>
        <v>2.5000000000000001E-2</v>
      </c>
      <c r="AM233" s="347">
        <f>INDEX(IP_Assumptions!$E$191:$E$202,MATCH(AM$7,IP_Assumptions!$B$191:$B$202,1))</f>
        <v>2.5000000000000001E-2</v>
      </c>
      <c r="AN233" s="347">
        <f>INDEX(IP_Assumptions!$E$191:$E$202,MATCH(AN$7,IP_Assumptions!$B$191:$B$202,1))</f>
        <v>2.5000000000000001E-2</v>
      </c>
      <c r="AO233" s="347">
        <f>INDEX(IP_Assumptions!$E$191:$E$202,MATCH(AO$7,IP_Assumptions!$B$191:$B$202,1))</f>
        <v>2.5000000000000001E-2</v>
      </c>
      <c r="AP233" s="347">
        <f>INDEX(IP_Assumptions!$E$191:$E$202,MATCH(AP$7,IP_Assumptions!$B$191:$B$202,1))</f>
        <v>2.5000000000000001E-2</v>
      </c>
      <c r="AQ233" s="347">
        <f>INDEX(IP_Assumptions!$E$191:$E$202,MATCH(AQ$7,IP_Assumptions!$B$191:$B$202,1))</f>
        <v>2.5000000000000001E-2</v>
      </c>
      <c r="AR233" s="347">
        <f>INDEX(IP_Assumptions!$E$191:$E$202,MATCH(AR$7,IP_Assumptions!$B$191:$B$202,1))</f>
        <v>2.5000000000000001E-2</v>
      </c>
      <c r="AS233" s="347">
        <f>INDEX(IP_Assumptions!$E$191:$E$202,MATCH(AS$7,IP_Assumptions!$B$191:$B$202,1))</f>
        <v>2.5000000000000001E-2</v>
      </c>
      <c r="AT233" s="347">
        <f>INDEX(IP_Assumptions!$E$191:$E$202,MATCH(AT$7,IP_Assumptions!$B$191:$B$202,1))</f>
        <v>2.5000000000000001E-2</v>
      </c>
      <c r="AU233" s="347">
        <f>INDEX(IP_Assumptions!$E$191:$E$202,MATCH(AU$7,IP_Assumptions!$B$191:$B$202,1))</f>
        <v>2.5000000000000001E-2</v>
      </c>
      <c r="AV233" s="347">
        <f>INDEX(IP_Assumptions!$E$191:$E$202,MATCH(AV$7,IP_Assumptions!$B$191:$B$202,1))</f>
        <v>2.5000000000000001E-2</v>
      </c>
      <c r="AW233" s="347">
        <f>INDEX(IP_Assumptions!$E$191:$E$202,MATCH(AW$7,IP_Assumptions!$B$191:$B$202,1))</f>
        <v>2.5000000000000001E-2</v>
      </c>
      <c r="AX233" s="347">
        <f>INDEX(IP_Assumptions!$E$191:$E$202,MATCH(AX$7,IP_Assumptions!$B$191:$B$202,1))</f>
        <v>2.5000000000000001E-2</v>
      </c>
      <c r="AY233" s="347">
        <f>INDEX(IP_Assumptions!$E$191:$E$202,MATCH(AY$7,IP_Assumptions!$B$191:$B$202,1))</f>
        <v>2.5000000000000001E-2</v>
      </c>
      <c r="AZ233" s="347">
        <f>INDEX(IP_Assumptions!$E$191:$E$202,MATCH(AZ$7,IP_Assumptions!$B$191:$B$202,1))</f>
        <v>2.5000000000000001E-2</v>
      </c>
      <c r="BA233" s="347">
        <f>INDEX(IP_Assumptions!$E$191:$E$202,MATCH(BA$7,IP_Assumptions!$B$191:$B$202,1))</f>
        <v>2.5000000000000001E-2</v>
      </c>
      <c r="BB233" s="347">
        <f>INDEX(IP_Assumptions!$E$191:$E$202,MATCH(BB$7,IP_Assumptions!$B$191:$B$202,1))</f>
        <v>2.5000000000000001E-2</v>
      </c>
      <c r="BC233" s="347">
        <f>INDEX(IP_Assumptions!$E$191:$E$202,MATCH(BC$7,IP_Assumptions!$B$191:$B$202,1))</f>
        <v>2.5000000000000001E-2</v>
      </c>
      <c r="BD233" s="347">
        <f>INDEX(IP_Assumptions!$E$191:$E$202,MATCH(BD$7,IP_Assumptions!$B$191:$B$202,1))</f>
        <v>2.5000000000000001E-2</v>
      </c>
      <c r="BE233" s="347">
        <f>INDEX(IP_Assumptions!$E$191:$E$202,MATCH(BE$7,IP_Assumptions!$B$191:$B$202,1))</f>
        <v>2.5000000000000001E-2</v>
      </c>
      <c r="BF233" s="347">
        <f>INDEX(IP_Assumptions!$E$191:$E$202,MATCH(BF$7,IP_Assumptions!$B$191:$B$202,1))</f>
        <v>2.5000000000000001E-2</v>
      </c>
      <c r="BG233" s="347">
        <f>INDEX(IP_Assumptions!$E$191:$E$202,MATCH(BG$7,IP_Assumptions!$B$191:$B$202,1))</f>
        <v>2.5000000000000001E-2</v>
      </c>
      <c r="BH233" s="347">
        <f>INDEX(IP_Assumptions!$E$191:$E$202,MATCH(BH$7,IP_Assumptions!$B$191:$B$202,1))</f>
        <v>2.5000000000000001E-2</v>
      </c>
      <c r="BI233" s="347">
        <f>INDEX(IP_Assumptions!$E$191:$E$202,MATCH(BI$7,IP_Assumptions!$B$191:$B$202,1))</f>
        <v>2.5000000000000001E-2</v>
      </c>
      <c r="BJ233" s="347">
        <f>INDEX(IP_Assumptions!$E$191:$E$202,MATCH(BJ$7,IP_Assumptions!$B$191:$B$202,1))</f>
        <v>2.5000000000000001E-2</v>
      </c>
      <c r="BK233" s="347">
        <f>INDEX(IP_Assumptions!$E$191:$E$202,MATCH(BK$7,IP_Assumptions!$B$191:$B$202,1))</f>
        <v>2.5000000000000001E-2</v>
      </c>
      <c r="BL233" s="347">
        <f>INDEX(IP_Assumptions!$E$191:$E$202,MATCH(BL$7,IP_Assumptions!$B$191:$B$202,1))</f>
        <v>2.5000000000000001E-2</v>
      </c>
      <c r="BM233" s="347">
        <f>INDEX(IP_Assumptions!$E$191:$E$202,MATCH(BM$7,IP_Assumptions!$B$191:$B$202,1))</f>
        <v>2.5000000000000001E-2</v>
      </c>
      <c r="BN233" s="347">
        <f>INDEX(IP_Assumptions!$E$191:$E$202,MATCH(BN$7,IP_Assumptions!$B$191:$B$202,1))</f>
        <v>2.5000000000000001E-2</v>
      </c>
      <c r="BO233" s="347">
        <f>INDEX(IP_Assumptions!$E$191:$E$202,MATCH(BO$7,IP_Assumptions!$B$191:$B$202,1))</f>
        <v>2.5000000000000001E-2</v>
      </c>
      <c r="BP233" s="347">
        <f>INDEX(IP_Assumptions!$E$191:$E$202,MATCH(BP$7,IP_Assumptions!$B$191:$B$202,1))</f>
        <v>2.5000000000000001E-2</v>
      </c>
      <c r="BQ233" s="347">
        <f>INDEX(IP_Assumptions!$E$191:$E$202,MATCH(BQ$7,IP_Assumptions!$B$191:$B$202,1))</f>
        <v>2.5000000000000001E-2</v>
      </c>
      <c r="BR233" s="347">
        <f>INDEX(IP_Assumptions!$E$191:$E$202,MATCH(BR$7,IP_Assumptions!$B$191:$B$202,1))</f>
        <v>2.5000000000000001E-2</v>
      </c>
      <c r="BS233" s="347">
        <f>INDEX(IP_Assumptions!$E$191:$E$202,MATCH(BS$7,IP_Assumptions!$B$191:$B$202,1))</f>
        <v>2.5000000000000001E-2</v>
      </c>
      <c r="BT233" s="347">
        <f>INDEX(IP_Assumptions!$E$191:$E$202,MATCH(BT$7,IP_Assumptions!$B$191:$B$202,1))</f>
        <v>2.5000000000000001E-2</v>
      </c>
      <c r="BU233" s="347">
        <f>INDEX(IP_Assumptions!$E$191:$E$202,MATCH(BU$7,IP_Assumptions!$B$191:$B$202,1))</f>
        <v>2.5000000000000001E-2</v>
      </c>
      <c r="BV233" s="347">
        <f>INDEX(IP_Assumptions!$E$191:$E$202,MATCH(BV$7,IP_Assumptions!$B$191:$B$202,1))</f>
        <v>2.5000000000000001E-2</v>
      </c>
      <c r="BW233" s="347">
        <f>INDEX(IP_Assumptions!$E$191:$E$202,MATCH(BW$7,IP_Assumptions!$B$191:$B$202,1))</f>
        <v>2.5000000000000001E-2</v>
      </c>
      <c r="BX233" s="347">
        <f>INDEX(IP_Assumptions!$E$191:$E$202,MATCH(BX$7,IP_Assumptions!$B$191:$B$202,1))</f>
        <v>2.5000000000000001E-2</v>
      </c>
      <c r="BY233" s="347">
        <f>INDEX(IP_Assumptions!$E$191:$E$202,MATCH(BY$7,IP_Assumptions!$B$191:$B$202,1))</f>
        <v>2.5000000000000001E-2</v>
      </c>
      <c r="BZ233" s="347">
        <f>INDEX(IP_Assumptions!$E$191:$E$202,MATCH(BZ$7,IP_Assumptions!$B$191:$B$202,1))</f>
        <v>2.5000000000000001E-2</v>
      </c>
      <c r="CA233" s="347">
        <f>INDEX(IP_Assumptions!$E$191:$E$202,MATCH(CA$7,IP_Assumptions!$B$191:$B$202,1))</f>
        <v>2.5000000000000001E-2</v>
      </c>
      <c r="CB233" s="347">
        <f>INDEX(IP_Assumptions!$E$191:$E$202,MATCH(CB$7,IP_Assumptions!$B$191:$B$202,1))</f>
        <v>2.5000000000000001E-2</v>
      </c>
      <c r="CC233" s="347">
        <f>INDEX(IP_Assumptions!$E$191:$E$202,MATCH(CC$7,IP_Assumptions!$B$191:$B$202,1))</f>
        <v>2.5000000000000001E-2</v>
      </c>
      <c r="CD233" s="347">
        <f>INDEX(IP_Assumptions!$E$191:$E$202,MATCH(CD$7,IP_Assumptions!$B$191:$B$202,1))</f>
        <v>2.5000000000000001E-2</v>
      </c>
      <c r="CE233" s="347">
        <f>INDEX(IP_Assumptions!$E$191:$E$202,MATCH(CE$7,IP_Assumptions!$B$191:$B$202,1))</f>
        <v>2.5000000000000001E-2</v>
      </c>
      <c r="CF233" s="347">
        <f>INDEX(IP_Assumptions!$E$191:$E$202,MATCH(CF$7,IP_Assumptions!$B$191:$B$202,1))</f>
        <v>2.5000000000000001E-2</v>
      </c>
      <c r="CG233" s="347">
        <f>INDEX(IP_Assumptions!$E$191:$E$202,MATCH(CG$7,IP_Assumptions!$B$191:$B$202,1))</f>
        <v>2.5000000000000001E-2</v>
      </c>
      <c r="CH233" s="347">
        <f>INDEX(IP_Assumptions!$E$191:$E$202,MATCH(CH$7,IP_Assumptions!$B$191:$B$202,1))</f>
        <v>2.5000000000000001E-2</v>
      </c>
      <c r="CI233" s="347">
        <f>INDEX(IP_Assumptions!$E$191:$E$202,MATCH(CI$7,IP_Assumptions!$B$191:$B$202,1))</f>
        <v>2.5000000000000001E-2</v>
      </c>
      <c r="CJ233" s="347">
        <f>INDEX(IP_Assumptions!$E$191:$E$202,MATCH(CJ$7,IP_Assumptions!$B$191:$B$202,1))</f>
        <v>2.5000000000000001E-2</v>
      </c>
      <c r="CK233" s="347">
        <f>INDEX(IP_Assumptions!$E$191:$E$202,MATCH(CK$7,IP_Assumptions!$B$191:$B$202,1))</f>
        <v>2.5000000000000001E-2</v>
      </c>
      <c r="CL233" s="347">
        <f>INDEX(IP_Assumptions!$E$191:$E$202,MATCH(CL$7,IP_Assumptions!$B$191:$B$202,1))</f>
        <v>2.5000000000000001E-2</v>
      </c>
      <c r="CM233" s="347">
        <f>INDEX(IP_Assumptions!$E$191:$E$202,MATCH(CM$7,IP_Assumptions!$B$191:$B$202,1))</f>
        <v>2.5000000000000001E-2</v>
      </c>
      <c r="CN233" s="347">
        <f>INDEX(IP_Assumptions!$E$191:$E$202,MATCH(CN$7,IP_Assumptions!$B$191:$B$202,1))</f>
        <v>2.5000000000000001E-2</v>
      </c>
      <c r="CO233" s="347">
        <f>INDEX(IP_Assumptions!$E$191:$E$202,MATCH(CO$7,IP_Assumptions!$B$191:$B$202,1))</f>
        <v>2.5000000000000001E-2</v>
      </c>
      <c r="CP233" s="347">
        <f>INDEX(IP_Assumptions!$E$191:$E$202,MATCH(CP$7,IP_Assumptions!$B$191:$B$202,1))</f>
        <v>2.5000000000000001E-2</v>
      </c>
      <c r="CQ233" s="347">
        <f>INDEX(IP_Assumptions!$E$191:$E$202,MATCH(CQ$7,IP_Assumptions!$B$191:$B$202,1))</f>
        <v>2.5000000000000001E-2</v>
      </c>
      <c r="CR233" s="347">
        <f>INDEX(IP_Assumptions!$E$191:$E$202,MATCH(CR$7,IP_Assumptions!$B$191:$B$202,1))</f>
        <v>2.5000000000000001E-2</v>
      </c>
      <c r="CS233" s="347">
        <f>INDEX(IP_Assumptions!$E$191:$E$202,MATCH(CS$7,IP_Assumptions!$B$191:$B$202,1))</f>
        <v>2.5000000000000001E-2</v>
      </c>
      <c r="CT233" s="347">
        <f>INDEX(IP_Assumptions!$E$191:$E$202,MATCH(CT$7,IP_Assumptions!$B$191:$B$202,1))</f>
        <v>2.5000000000000001E-2</v>
      </c>
      <c r="CU233" s="347">
        <f>INDEX(IP_Assumptions!$E$191:$E$202,MATCH(CU$7,IP_Assumptions!$B$191:$B$202,1))</f>
        <v>2.5000000000000001E-2</v>
      </c>
      <c r="CV233" s="347">
        <f>INDEX(IP_Assumptions!$E$191:$E$202,MATCH(CV$7,IP_Assumptions!$B$191:$B$202,1))</f>
        <v>2.5000000000000001E-2</v>
      </c>
      <c r="CW233" s="347">
        <f>INDEX(IP_Assumptions!$E$191:$E$202,MATCH(CW$7,IP_Assumptions!$B$191:$B$202,1))</f>
        <v>2.5000000000000001E-2</v>
      </c>
      <c r="CX233" s="347">
        <f>INDEX(IP_Assumptions!$E$191:$E$202,MATCH(CX$7,IP_Assumptions!$B$191:$B$202,1))</f>
        <v>2.5000000000000001E-2</v>
      </c>
      <c r="CY233" s="347">
        <f>INDEX(IP_Assumptions!$E$191:$E$202,MATCH(CY$7,IP_Assumptions!$B$191:$B$202,1))</f>
        <v>2.5000000000000001E-2</v>
      </c>
      <c r="CZ233" s="347">
        <f>INDEX(IP_Assumptions!$E$191:$E$202,MATCH(CZ$7,IP_Assumptions!$B$191:$B$202,1))</f>
        <v>2.5000000000000001E-2</v>
      </c>
      <c r="DA233" s="347">
        <f>INDEX(IP_Assumptions!$E$191:$E$202,MATCH(DA$7,IP_Assumptions!$B$191:$B$202,1))</f>
        <v>2.5000000000000001E-2</v>
      </c>
      <c r="DB233" s="347">
        <f>INDEX(IP_Assumptions!$E$191:$E$202,MATCH(DB$7,IP_Assumptions!$B$191:$B$202,1))</f>
        <v>2.5000000000000001E-2</v>
      </c>
      <c r="DC233" s="347">
        <f>INDEX(IP_Assumptions!$E$191:$E$202,MATCH(DC$7,IP_Assumptions!$B$191:$B$202,1))</f>
        <v>2.5000000000000001E-2</v>
      </c>
      <c r="DD233" s="347">
        <f>INDEX(IP_Assumptions!$E$191:$E$202,MATCH(DD$7,IP_Assumptions!$B$191:$B$202,1))</f>
        <v>2.5000000000000001E-2</v>
      </c>
      <c r="DE233" s="347">
        <f>INDEX(IP_Assumptions!$E$191:$E$202,MATCH(DE$7,IP_Assumptions!$B$191:$B$202,1))</f>
        <v>2.5000000000000001E-2</v>
      </c>
      <c r="DF233" s="347">
        <f>INDEX(IP_Assumptions!$E$191:$E$202,MATCH(DF$7,IP_Assumptions!$B$191:$B$202,1))</f>
        <v>2.5000000000000001E-2</v>
      </c>
      <c r="DG233" s="347">
        <f>INDEX(IP_Assumptions!$E$191:$E$202,MATCH(DG$7,IP_Assumptions!$B$191:$B$202,1))</f>
        <v>2.5000000000000001E-2</v>
      </c>
      <c r="DH233" s="347">
        <f>INDEX(IP_Assumptions!$E$191:$E$202,MATCH(DH$7,IP_Assumptions!$B$191:$B$202,1))</f>
        <v>2.5000000000000001E-2</v>
      </c>
      <c r="DI233" s="347">
        <f>INDEX(IP_Assumptions!$E$191:$E$202,MATCH(DI$7,IP_Assumptions!$B$191:$B$202,1))</f>
        <v>2.5000000000000001E-2</v>
      </c>
      <c r="DJ233" s="347">
        <f>INDEX(IP_Assumptions!$E$191:$E$202,MATCH(DJ$7,IP_Assumptions!$B$191:$B$202,1))</f>
        <v>2.5000000000000001E-2</v>
      </c>
      <c r="DK233" s="347">
        <f>INDEX(IP_Assumptions!$E$191:$E$202,MATCH(DK$7,IP_Assumptions!$B$191:$B$202,1))</f>
        <v>2.5000000000000001E-2</v>
      </c>
      <c r="DL233" s="347">
        <f>INDEX(IP_Assumptions!$E$191:$E$202,MATCH(DL$7,IP_Assumptions!$B$191:$B$202,1))</f>
        <v>2.5000000000000001E-2</v>
      </c>
      <c r="DM233" s="347">
        <f>INDEX(IP_Assumptions!$E$191:$E$202,MATCH(DM$7,IP_Assumptions!$B$191:$B$202,1))</f>
        <v>2.5000000000000001E-2</v>
      </c>
      <c r="DN233" s="347">
        <f>INDEX(IP_Assumptions!$E$191:$E$202,MATCH(DN$7,IP_Assumptions!$B$191:$B$202,1))</f>
        <v>2.5000000000000001E-2</v>
      </c>
      <c r="DO233" s="347">
        <f>INDEX(IP_Assumptions!$E$191:$E$202,MATCH(DO$7,IP_Assumptions!$B$191:$B$202,1))</f>
        <v>2.5000000000000001E-2</v>
      </c>
      <c r="DP233" s="347">
        <f>INDEX(IP_Assumptions!$E$191:$E$202,MATCH(DP$7,IP_Assumptions!$B$191:$B$202,1))</f>
        <v>2.5000000000000001E-2</v>
      </c>
      <c r="DQ233" s="347">
        <f>INDEX(IP_Assumptions!$E$191:$E$202,MATCH(DQ$7,IP_Assumptions!$B$191:$B$202,1))</f>
        <v>2.5000000000000001E-2</v>
      </c>
      <c r="DR233" s="347">
        <f>INDEX(IP_Assumptions!$E$191:$E$202,MATCH(DR$7,IP_Assumptions!$B$191:$B$202,1))</f>
        <v>2.5000000000000001E-2</v>
      </c>
      <c r="DS233" s="347">
        <f>INDEX(IP_Assumptions!$E$191:$E$202,MATCH(DS$7,IP_Assumptions!$B$191:$B$202,1))</f>
        <v>2.5000000000000001E-2</v>
      </c>
      <c r="DT233" s="347">
        <f>INDEX(IP_Assumptions!$E$191:$E$202,MATCH(DT$7,IP_Assumptions!$B$191:$B$202,1))</f>
        <v>2.5000000000000001E-2</v>
      </c>
      <c r="DU233" s="347">
        <f>INDEX(IP_Assumptions!$E$191:$E$202,MATCH(DU$7,IP_Assumptions!$B$191:$B$202,1))</f>
        <v>2.5000000000000001E-2</v>
      </c>
      <c r="DV233" s="347">
        <f>INDEX(IP_Assumptions!$E$191:$E$202,MATCH(DV$7,IP_Assumptions!$B$191:$B$202,1))</f>
        <v>2.5000000000000001E-2</v>
      </c>
      <c r="DW233" s="347">
        <f>INDEX(IP_Assumptions!$E$191:$E$202,MATCH(DW$7,IP_Assumptions!$B$191:$B$202,1))</f>
        <v>2.5000000000000001E-2</v>
      </c>
      <c r="DX233" s="347">
        <f>INDEX(IP_Assumptions!$E$191:$E$202,MATCH(DX$7,IP_Assumptions!$B$191:$B$202,1))</f>
        <v>2.5000000000000001E-2</v>
      </c>
      <c r="DY233" s="347">
        <f>INDEX(IP_Assumptions!$E$191:$E$202,MATCH(DY$7,IP_Assumptions!$B$191:$B$202,1))</f>
        <v>2.5000000000000001E-2</v>
      </c>
      <c r="DZ233" s="347">
        <f>INDEX(IP_Assumptions!$E$191:$E$202,MATCH(DZ$7,IP_Assumptions!$B$191:$B$202,1))</f>
        <v>2.5000000000000001E-2</v>
      </c>
      <c r="EA233" s="347">
        <f>INDEX(IP_Assumptions!$E$191:$E$202,MATCH(EA$7,IP_Assumptions!$B$191:$B$202,1))</f>
        <v>2.5000000000000001E-2</v>
      </c>
      <c r="EB233" s="347">
        <f>INDEX(IP_Assumptions!$E$191:$E$202,MATCH(EB$7,IP_Assumptions!$B$191:$B$202,1))</f>
        <v>2.5000000000000001E-2</v>
      </c>
      <c r="EC233" s="347">
        <f>INDEX(IP_Assumptions!$E$191:$E$202,MATCH(EC$7,IP_Assumptions!$B$191:$B$202,1))</f>
        <v>2.5000000000000001E-2</v>
      </c>
      <c r="ED233" s="347">
        <f>INDEX(IP_Assumptions!$E$191:$E$202,MATCH(ED$7,IP_Assumptions!$B$191:$B$202,1))</f>
        <v>2.5000000000000001E-2</v>
      </c>
      <c r="EE233" s="347">
        <f>INDEX(IP_Assumptions!$E$191:$E$202,MATCH(EE$7,IP_Assumptions!$B$191:$B$202,1))</f>
        <v>2.5000000000000001E-2</v>
      </c>
      <c r="EF233" s="347">
        <f>INDEX(IP_Assumptions!$E$191:$E$202,MATCH(EF$7,IP_Assumptions!$B$191:$B$202,1))</f>
        <v>2.5000000000000001E-2</v>
      </c>
      <c r="EG233" s="347">
        <f>INDEX(IP_Assumptions!$E$191:$E$202,MATCH(EG$7,IP_Assumptions!$B$191:$B$202,1))</f>
        <v>2.5000000000000001E-2</v>
      </c>
      <c r="EH233" s="347">
        <f>INDEX(IP_Assumptions!$E$191:$E$202,MATCH(EH$7,IP_Assumptions!$B$191:$B$202,1))</f>
        <v>2.5000000000000001E-2</v>
      </c>
      <c r="EI233" s="347">
        <f>INDEX(IP_Assumptions!$E$191:$E$202,MATCH(EI$7,IP_Assumptions!$B$191:$B$202,1))</f>
        <v>2.5000000000000001E-2</v>
      </c>
      <c r="EJ233" s="347">
        <f>INDEX(IP_Assumptions!$E$191:$E$202,MATCH(EJ$7,IP_Assumptions!$B$191:$B$202,1))</f>
        <v>2.5000000000000001E-2</v>
      </c>
      <c r="EK233" s="347">
        <f>INDEX(IP_Assumptions!$E$191:$E$202,MATCH(EK$7,IP_Assumptions!$B$191:$B$202,1))</f>
        <v>2.5000000000000001E-2</v>
      </c>
      <c r="EL233" s="347">
        <f>INDEX(IP_Assumptions!$E$191:$E$202,MATCH(EL$7,IP_Assumptions!$B$191:$B$202,1))</f>
        <v>2.5000000000000001E-2</v>
      </c>
      <c r="EM233" s="347">
        <f>INDEX(IP_Assumptions!$E$191:$E$202,MATCH(EM$7,IP_Assumptions!$B$191:$B$202,1))</f>
        <v>2.5000000000000001E-2</v>
      </c>
      <c r="EN233" s="347">
        <f>INDEX(IP_Assumptions!$E$191:$E$202,MATCH(EN$7,IP_Assumptions!$B$191:$B$202,1))</f>
        <v>2.5000000000000001E-2</v>
      </c>
      <c r="EO233" s="347">
        <f>INDEX(IP_Assumptions!$E$191:$E$202,MATCH(EO$7,IP_Assumptions!$B$191:$B$202,1))</f>
        <v>2.5000000000000001E-2</v>
      </c>
      <c r="EP233" s="347">
        <f>INDEX(IP_Assumptions!$E$191:$E$202,MATCH(EP$7,IP_Assumptions!$B$191:$B$202,1))</f>
        <v>2.5000000000000001E-2</v>
      </c>
      <c r="EQ233" s="347">
        <f>INDEX(IP_Assumptions!$E$191:$E$202,MATCH(EQ$7,IP_Assumptions!$B$191:$B$202,1))</f>
        <v>2.5000000000000001E-2</v>
      </c>
      <c r="ER233" s="347">
        <f>INDEX(IP_Assumptions!$E$191:$E$202,MATCH(ER$7,IP_Assumptions!$B$191:$B$202,1))</f>
        <v>2.5000000000000001E-2</v>
      </c>
      <c r="ES233" s="347">
        <f>INDEX(IP_Assumptions!$E$191:$E$202,MATCH(ES$7,IP_Assumptions!$B$191:$B$202,1))</f>
        <v>2.5000000000000001E-2</v>
      </c>
    </row>
    <row r="234" spans="1:256" ht="12.75" customHeight="1" outlineLevel="1">
      <c r="B234" s="325" t="s">
        <v>659</v>
      </c>
      <c r="D234" s="183"/>
      <c r="E234" s="347">
        <f>(1+E$233)^(1/12)-1</f>
        <v>2.0598362698427408E-3</v>
      </c>
      <c r="F234" s="347">
        <f t="shared" ref="F234:BQ234" si="327">(1+F$233)^(1/12)-1</f>
        <v>2.0598362698427408E-3</v>
      </c>
      <c r="G234" s="347">
        <f t="shared" si="327"/>
        <v>2.0598362698427408E-3</v>
      </c>
      <c r="H234" s="347">
        <f t="shared" si="327"/>
        <v>2.0598362698427408E-3</v>
      </c>
      <c r="I234" s="347">
        <f t="shared" si="327"/>
        <v>2.0598362698427408E-3</v>
      </c>
      <c r="J234" s="347">
        <f t="shared" si="327"/>
        <v>2.0598362698427408E-3</v>
      </c>
      <c r="K234" s="347">
        <f t="shared" si="327"/>
        <v>2.0598362698427408E-3</v>
      </c>
      <c r="L234" s="347">
        <f t="shared" si="327"/>
        <v>2.0598362698427408E-3</v>
      </c>
      <c r="M234" s="347">
        <f t="shared" si="327"/>
        <v>2.0598362698427408E-3</v>
      </c>
      <c r="N234" s="347">
        <f t="shared" si="327"/>
        <v>2.0598362698427408E-3</v>
      </c>
      <c r="O234" s="347">
        <f t="shared" si="327"/>
        <v>2.0598362698427408E-3</v>
      </c>
      <c r="P234" s="347">
        <f t="shared" si="327"/>
        <v>2.0598362698427408E-3</v>
      </c>
      <c r="Q234" s="347">
        <f t="shared" si="327"/>
        <v>2.0598362698427408E-3</v>
      </c>
      <c r="R234" s="347">
        <f t="shared" si="327"/>
        <v>2.0598362698427408E-3</v>
      </c>
      <c r="S234" s="347">
        <f t="shared" si="327"/>
        <v>2.0598362698427408E-3</v>
      </c>
      <c r="T234" s="347">
        <f t="shared" si="327"/>
        <v>2.0598362698427408E-3</v>
      </c>
      <c r="U234" s="347">
        <f t="shared" si="327"/>
        <v>2.0598362698427408E-3</v>
      </c>
      <c r="V234" s="347">
        <f t="shared" si="327"/>
        <v>2.0598362698427408E-3</v>
      </c>
      <c r="W234" s="347">
        <f t="shared" si="327"/>
        <v>2.0598362698427408E-3</v>
      </c>
      <c r="X234" s="347">
        <f t="shared" si="327"/>
        <v>2.0598362698427408E-3</v>
      </c>
      <c r="Y234" s="347">
        <f t="shared" si="327"/>
        <v>2.0598362698427408E-3</v>
      </c>
      <c r="Z234" s="347">
        <f t="shared" si="327"/>
        <v>2.0598362698427408E-3</v>
      </c>
      <c r="AA234" s="347">
        <f t="shared" si="327"/>
        <v>2.0598362698427408E-3</v>
      </c>
      <c r="AB234" s="347">
        <f t="shared" si="327"/>
        <v>2.0598362698427408E-3</v>
      </c>
      <c r="AC234" s="347">
        <f t="shared" si="327"/>
        <v>2.0598362698427408E-3</v>
      </c>
      <c r="AD234" s="347">
        <f t="shared" si="327"/>
        <v>2.0598362698427408E-3</v>
      </c>
      <c r="AE234" s="347">
        <f t="shared" si="327"/>
        <v>2.0598362698427408E-3</v>
      </c>
      <c r="AF234" s="347">
        <f t="shared" si="327"/>
        <v>2.0598362698427408E-3</v>
      </c>
      <c r="AG234" s="347">
        <f t="shared" si="327"/>
        <v>2.0598362698427408E-3</v>
      </c>
      <c r="AH234" s="347">
        <f t="shared" si="327"/>
        <v>2.0598362698427408E-3</v>
      </c>
      <c r="AI234" s="347">
        <f t="shared" si="327"/>
        <v>2.0598362698427408E-3</v>
      </c>
      <c r="AJ234" s="347">
        <f t="shared" si="327"/>
        <v>2.0598362698427408E-3</v>
      </c>
      <c r="AK234" s="347">
        <f t="shared" si="327"/>
        <v>2.0598362698427408E-3</v>
      </c>
      <c r="AL234" s="347">
        <f t="shared" si="327"/>
        <v>2.0598362698427408E-3</v>
      </c>
      <c r="AM234" s="347">
        <f t="shared" si="327"/>
        <v>2.0598362698427408E-3</v>
      </c>
      <c r="AN234" s="347">
        <f t="shared" si="327"/>
        <v>2.0598362698427408E-3</v>
      </c>
      <c r="AO234" s="347">
        <f t="shared" si="327"/>
        <v>2.0598362698427408E-3</v>
      </c>
      <c r="AP234" s="347">
        <f t="shared" si="327"/>
        <v>2.0598362698427408E-3</v>
      </c>
      <c r="AQ234" s="347">
        <f t="shared" si="327"/>
        <v>2.0598362698427408E-3</v>
      </c>
      <c r="AR234" s="347">
        <f t="shared" si="327"/>
        <v>2.0598362698427408E-3</v>
      </c>
      <c r="AS234" s="347">
        <f t="shared" si="327"/>
        <v>2.0598362698427408E-3</v>
      </c>
      <c r="AT234" s="347">
        <f t="shared" si="327"/>
        <v>2.0598362698427408E-3</v>
      </c>
      <c r="AU234" s="347">
        <f t="shared" si="327"/>
        <v>2.0598362698427408E-3</v>
      </c>
      <c r="AV234" s="347">
        <f t="shared" si="327"/>
        <v>2.0598362698427408E-3</v>
      </c>
      <c r="AW234" s="347">
        <f t="shared" si="327"/>
        <v>2.0598362698427408E-3</v>
      </c>
      <c r="AX234" s="347">
        <f t="shared" si="327"/>
        <v>2.0598362698427408E-3</v>
      </c>
      <c r="AY234" s="347">
        <f t="shared" si="327"/>
        <v>2.0598362698427408E-3</v>
      </c>
      <c r="AZ234" s="347">
        <f t="shared" si="327"/>
        <v>2.0598362698427408E-3</v>
      </c>
      <c r="BA234" s="347">
        <f t="shared" si="327"/>
        <v>2.0598362698427408E-3</v>
      </c>
      <c r="BB234" s="347">
        <f t="shared" si="327"/>
        <v>2.0598362698427408E-3</v>
      </c>
      <c r="BC234" s="347">
        <f t="shared" si="327"/>
        <v>2.0598362698427408E-3</v>
      </c>
      <c r="BD234" s="347">
        <f t="shared" si="327"/>
        <v>2.0598362698427408E-3</v>
      </c>
      <c r="BE234" s="347">
        <f t="shared" si="327"/>
        <v>2.0598362698427408E-3</v>
      </c>
      <c r="BF234" s="347">
        <f t="shared" si="327"/>
        <v>2.0598362698427408E-3</v>
      </c>
      <c r="BG234" s="347">
        <f t="shared" si="327"/>
        <v>2.0598362698427408E-3</v>
      </c>
      <c r="BH234" s="347">
        <f t="shared" si="327"/>
        <v>2.0598362698427408E-3</v>
      </c>
      <c r="BI234" s="347">
        <f t="shared" si="327"/>
        <v>2.0598362698427408E-3</v>
      </c>
      <c r="BJ234" s="347">
        <f t="shared" si="327"/>
        <v>2.0598362698427408E-3</v>
      </c>
      <c r="BK234" s="347">
        <f t="shared" si="327"/>
        <v>2.0598362698427408E-3</v>
      </c>
      <c r="BL234" s="347">
        <f t="shared" si="327"/>
        <v>2.0598362698427408E-3</v>
      </c>
      <c r="BM234" s="347">
        <f t="shared" si="327"/>
        <v>2.0598362698427408E-3</v>
      </c>
      <c r="BN234" s="347">
        <f t="shared" si="327"/>
        <v>2.0598362698427408E-3</v>
      </c>
      <c r="BO234" s="347">
        <f t="shared" si="327"/>
        <v>2.0598362698427408E-3</v>
      </c>
      <c r="BP234" s="347">
        <f t="shared" si="327"/>
        <v>2.0598362698427408E-3</v>
      </c>
      <c r="BQ234" s="347">
        <f t="shared" si="327"/>
        <v>2.0598362698427408E-3</v>
      </c>
      <c r="BR234" s="347">
        <f t="shared" ref="BR234:EC234" si="328">(1+BR$233)^(1/12)-1</f>
        <v>2.0598362698427408E-3</v>
      </c>
      <c r="BS234" s="347">
        <f t="shared" si="328"/>
        <v>2.0598362698427408E-3</v>
      </c>
      <c r="BT234" s="347">
        <f t="shared" si="328"/>
        <v>2.0598362698427408E-3</v>
      </c>
      <c r="BU234" s="347">
        <f t="shared" si="328"/>
        <v>2.0598362698427408E-3</v>
      </c>
      <c r="BV234" s="347">
        <f t="shared" si="328"/>
        <v>2.0598362698427408E-3</v>
      </c>
      <c r="BW234" s="347">
        <f t="shared" si="328"/>
        <v>2.0598362698427408E-3</v>
      </c>
      <c r="BX234" s="347">
        <f t="shared" si="328"/>
        <v>2.0598362698427408E-3</v>
      </c>
      <c r="BY234" s="347">
        <f t="shared" si="328"/>
        <v>2.0598362698427408E-3</v>
      </c>
      <c r="BZ234" s="347">
        <f t="shared" si="328"/>
        <v>2.0598362698427408E-3</v>
      </c>
      <c r="CA234" s="347">
        <f t="shared" si="328"/>
        <v>2.0598362698427408E-3</v>
      </c>
      <c r="CB234" s="347">
        <f t="shared" si="328"/>
        <v>2.0598362698427408E-3</v>
      </c>
      <c r="CC234" s="347">
        <f t="shared" si="328"/>
        <v>2.0598362698427408E-3</v>
      </c>
      <c r="CD234" s="347">
        <f t="shared" si="328"/>
        <v>2.0598362698427408E-3</v>
      </c>
      <c r="CE234" s="347">
        <f t="shared" si="328"/>
        <v>2.0598362698427408E-3</v>
      </c>
      <c r="CF234" s="347">
        <f t="shared" si="328"/>
        <v>2.0598362698427408E-3</v>
      </c>
      <c r="CG234" s="347">
        <f t="shared" si="328"/>
        <v>2.0598362698427408E-3</v>
      </c>
      <c r="CH234" s="347">
        <f t="shared" si="328"/>
        <v>2.0598362698427408E-3</v>
      </c>
      <c r="CI234" s="347">
        <f t="shared" si="328"/>
        <v>2.0598362698427408E-3</v>
      </c>
      <c r="CJ234" s="347">
        <f t="shared" si="328"/>
        <v>2.0598362698427408E-3</v>
      </c>
      <c r="CK234" s="347">
        <f t="shared" si="328"/>
        <v>2.0598362698427408E-3</v>
      </c>
      <c r="CL234" s="347">
        <f t="shared" si="328"/>
        <v>2.0598362698427408E-3</v>
      </c>
      <c r="CM234" s="347">
        <f t="shared" si="328"/>
        <v>2.0598362698427408E-3</v>
      </c>
      <c r="CN234" s="347">
        <f t="shared" si="328"/>
        <v>2.0598362698427408E-3</v>
      </c>
      <c r="CO234" s="347">
        <f t="shared" si="328"/>
        <v>2.0598362698427408E-3</v>
      </c>
      <c r="CP234" s="347">
        <f t="shared" si="328"/>
        <v>2.0598362698427408E-3</v>
      </c>
      <c r="CQ234" s="347">
        <f t="shared" si="328"/>
        <v>2.0598362698427408E-3</v>
      </c>
      <c r="CR234" s="347">
        <f t="shared" si="328"/>
        <v>2.0598362698427408E-3</v>
      </c>
      <c r="CS234" s="347">
        <f t="shared" si="328"/>
        <v>2.0598362698427408E-3</v>
      </c>
      <c r="CT234" s="347">
        <f t="shared" si="328"/>
        <v>2.0598362698427408E-3</v>
      </c>
      <c r="CU234" s="347">
        <f t="shared" si="328"/>
        <v>2.0598362698427408E-3</v>
      </c>
      <c r="CV234" s="347">
        <f t="shared" si="328"/>
        <v>2.0598362698427408E-3</v>
      </c>
      <c r="CW234" s="347">
        <f t="shared" si="328"/>
        <v>2.0598362698427408E-3</v>
      </c>
      <c r="CX234" s="347">
        <f t="shared" si="328"/>
        <v>2.0598362698427408E-3</v>
      </c>
      <c r="CY234" s="347">
        <f t="shared" si="328"/>
        <v>2.0598362698427408E-3</v>
      </c>
      <c r="CZ234" s="347">
        <f t="shared" si="328"/>
        <v>2.0598362698427408E-3</v>
      </c>
      <c r="DA234" s="347">
        <f t="shared" si="328"/>
        <v>2.0598362698427408E-3</v>
      </c>
      <c r="DB234" s="347">
        <f t="shared" si="328"/>
        <v>2.0598362698427408E-3</v>
      </c>
      <c r="DC234" s="347">
        <f t="shared" si="328"/>
        <v>2.0598362698427408E-3</v>
      </c>
      <c r="DD234" s="347">
        <f t="shared" si="328"/>
        <v>2.0598362698427408E-3</v>
      </c>
      <c r="DE234" s="347">
        <f t="shared" si="328"/>
        <v>2.0598362698427408E-3</v>
      </c>
      <c r="DF234" s="347">
        <f t="shared" si="328"/>
        <v>2.0598362698427408E-3</v>
      </c>
      <c r="DG234" s="347">
        <f t="shared" si="328"/>
        <v>2.0598362698427408E-3</v>
      </c>
      <c r="DH234" s="347">
        <f t="shared" si="328"/>
        <v>2.0598362698427408E-3</v>
      </c>
      <c r="DI234" s="347">
        <f t="shared" si="328"/>
        <v>2.0598362698427408E-3</v>
      </c>
      <c r="DJ234" s="347">
        <f t="shared" si="328"/>
        <v>2.0598362698427408E-3</v>
      </c>
      <c r="DK234" s="347">
        <f t="shared" si="328"/>
        <v>2.0598362698427408E-3</v>
      </c>
      <c r="DL234" s="347">
        <f t="shared" si="328"/>
        <v>2.0598362698427408E-3</v>
      </c>
      <c r="DM234" s="347">
        <f t="shared" si="328"/>
        <v>2.0598362698427408E-3</v>
      </c>
      <c r="DN234" s="347">
        <f t="shared" si="328"/>
        <v>2.0598362698427408E-3</v>
      </c>
      <c r="DO234" s="347">
        <f t="shared" si="328"/>
        <v>2.0598362698427408E-3</v>
      </c>
      <c r="DP234" s="347">
        <f t="shared" si="328"/>
        <v>2.0598362698427408E-3</v>
      </c>
      <c r="DQ234" s="347">
        <f t="shared" si="328"/>
        <v>2.0598362698427408E-3</v>
      </c>
      <c r="DR234" s="347">
        <f t="shared" si="328"/>
        <v>2.0598362698427408E-3</v>
      </c>
      <c r="DS234" s="347">
        <f t="shared" si="328"/>
        <v>2.0598362698427408E-3</v>
      </c>
      <c r="DT234" s="347">
        <f t="shared" si="328"/>
        <v>2.0598362698427408E-3</v>
      </c>
      <c r="DU234" s="347">
        <f t="shared" si="328"/>
        <v>2.0598362698427408E-3</v>
      </c>
      <c r="DV234" s="347">
        <f t="shared" si="328"/>
        <v>2.0598362698427408E-3</v>
      </c>
      <c r="DW234" s="347">
        <f t="shared" si="328"/>
        <v>2.0598362698427408E-3</v>
      </c>
      <c r="DX234" s="347">
        <f t="shared" si="328"/>
        <v>2.0598362698427408E-3</v>
      </c>
      <c r="DY234" s="347">
        <f t="shared" si="328"/>
        <v>2.0598362698427408E-3</v>
      </c>
      <c r="DZ234" s="347">
        <f t="shared" si="328"/>
        <v>2.0598362698427408E-3</v>
      </c>
      <c r="EA234" s="347">
        <f t="shared" si="328"/>
        <v>2.0598362698427408E-3</v>
      </c>
      <c r="EB234" s="347">
        <f t="shared" si="328"/>
        <v>2.0598362698427408E-3</v>
      </c>
      <c r="EC234" s="347">
        <f t="shared" si="328"/>
        <v>2.0598362698427408E-3</v>
      </c>
      <c r="ED234" s="347">
        <f t="shared" ref="ED234:ES234" si="329">(1+ED$233)^(1/12)-1</f>
        <v>2.0598362698427408E-3</v>
      </c>
      <c r="EE234" s="347">
        <f t="shared" si="329"/>
        <v>2.0598362698427408E-3</v>
      </c>
      <c r="EF234" s="347">
        <f t="shared" si="329"/>
        <v>2.0598362698427408E-3</v>
      </c>
      <c r="EG234" s="347">
        <f t="shared" si="329"/>
        <v>2.0598362698427408E-3</v>
      </c>
      <c r="EH234" s="347">
        <f t="shared" si="329"/>
        <v>2.0598362698427408E-3</v>
      </c>
      <c r="EI234" s="347">
        <f t="shared" si="329"/>
        <v>2.0598362698427408E-3</v>
      </c>
      <c r="EJ234" s="347">
        <f t="shared" si="329"/>
        <v>2.0598362698427408E-3</v>
      </c>
      <c r="EK234" s="347">
        <f t="shared" si="329"/>
        <v>2.0598362698427408E-3</v>
      </c>
      <c r="EL234" s="347">
        <f t="shared" si="329"/>
        <v>2.0598362698427408E-3</v>
      </c>
      <c r="EM234" s="347">
        <f t="shared" si="329"/>
        <v>2.0598362698427408E-3</v>
      </c>
      <c r="EN234" s="347">
        <f t="shared" si="329"/>
        <v>2.0598362698427408E-3</v>
      </c>
      <c r="EO234" s="347">
        <f t="shared" si="329"/>
        <v>2.0598362698427408E-3</v>
      </c>
      <c r="EP234" s="347">
        <f t="shared" si="329"/>
        <v>2.0598362698427408E-3</v>
      </c>
      <c r="EQ234" s="347">
        <f t="shared" si="329"/>
        <v>2.0598362698427408E-3</v>
      </c>
      <c r="ER234" s="347">
        <f t="shared" si="329"/>
        <v>2.0598362698427408E-3</v>
      </c>
      <c r="ES234" s="347">
        <f t="shared" si="329"/>
        <v>2.0598362698427408E-3</v>
      </c>
    </row>
    <row r="235" spans="1:256" ht="12.75" customHeight="1" outlineLevel="1">
      <c r="D235" s="183"/>
    </row>
    <row r="236" spans="1:256" s="325" customFormat="1" ht="12.75" customHeight="1" outlineLevel="1">
      <c r="B236" s="325" t="s">
        <v>660</v>
      </c>
      <c r="D236" s="469">
        <f>D52/12</f>
        <v>2.5</v>
      </c>
      <c r="E236" s="376">
        <f>D236*(1+E$234)</f>
        <v>2.5051495906746069</v>
      </c>
      <c r="F236" s="376">
        <f t="shared" ref="F236:BQ236" si="330">E236*(1+F$234)</f>
        <v>2.5103097886628603</v>
      </c>
      <c r="G236" s="376">
        <f t="shared" si="330"/>
        <v>2.5154806158140892</v>
      </c>
      <c r="H236" s="376">
        <f t="shared" si="330"/>
        <v>2.5206620940226294</v>
      </c>
      <c r="I236" s="376">
        <f t="shared" si="330"/>
        <v>2.5258542452279151</v>
      </c>
      <c r="J236" s="376">
        <f t="shared" si="330"/>
        <v>2.531057091414572</v>
      </c>
      <c r="K236" s="376">
        <f t="shared" si="330"/>
        <v>2.5362706546125104</v>
      </c>
      <c r="L236" s="376">
        <f t="shared" si="330"/>
        <v>2.5414949568970191</v>
      </c>
      <c r="M236" s="376">
        <f t="shared" si="330"/>
        <v>2.5467300203888579</v>
      </c>
      <c r="N236" s="376">
        <f t="shared" si="330"/>
        <v>2.551975867254352</v>
      </c>
      <c r="O236" s="376">
        <f t="shared" si="330"/>
        <v>2.5572325197054857</v>
      </c>
      <c r="P236" s="376">
        <f t="shared" si="330"/>
        <v>2.5624999999999964</v>
      </c>
      <c r="Q236" s="376">
        <f t="shared" si="330"/>
        <v>2.5677783304414685</v>
      </c>
      <c r="R236" s="376">
        <f t="shared" si="330"/>
        <v>2.5730675333794282</v>
      </c>
      <c r="S236" s="376">
        <f t="shared" si="330"/>
        <v>2.5783676312094381</v>
      </c>
      <c r="T236" s="376">
        <f t="shared" si="330"/>
        <v>2.5836786463731918</v>
      </c>
      <c r="U236" s="376">
        <f t="shared" si="330"/>
        <v>2.5890006013586095</v>
      </c>
      <c r="V236" s="376">
        <f t="shared" si="330"/>
        <v>2.5943335186999326</v>
      </c>
      <c r="W236" s="376">
        <f t="shared" si="330"/>
        <v>2.5996774209778195</v>
      </c>
      <c r="X236" s="376">
        <f t="shared" si="330"/>
        <v>2.6050323308194407</v>
      </c>
      <c r="Y236" s="376">
        <f t="shared" si="330"/>
        <v>2.6103982708985756</v>
      </c>
      <c r="Z236" s="376">
        <f t="shared" si="330"/>
        <v>2.6157752639357073</v>
      </c>
      <c r="AA236" s="376">
        <f t="shared" si="330"/>
        <v>2.6211633326981194</v>
      </c>
      <c r="AB236" s="376">
        <f t="shared" si="330"/>
        <v>2.6265624999999928</v>
      </c>
      <c r="AC236" s="376">
        <f t="shared" si="330"/>
        <v>2.6319727887025017</v>
      </c>
      <c r="AD236" s="376">
        <f t="shared" si="330"/>
        <v>2.6373942217139104</v>
      </c>
      <c r="AE236" s="376">
        <f t="shared" si="330"/>
        <v>2.6428268219896704</v>
      </c>
      <c r="AF236" s="376">
        <f t="shared" si="330"/>
        <v>2.6482706125325182</v>
      </c>
      <c r="AG236" s="376">
        <f t="shared" si="330"/>
        <v>2.6537256163925713</v>
      </c>
      <c r="AH236" s="376">
        <f t="shared" si="330"/>
        <v>2.6591918566674275</v>
      </c>
      <c r="AI236" s="376">
        <f t="shared" si="330"/>
        <v>2.6646693565022614</v>
      </c>
      <c r="AJ236" s="376">
        <f t="shared" si="330"/>
        <v>2.6701581390899234</v>
      </c>
      <c r="AK236" s="376">
        <f t="shared" si="330"/>
        <v>2.6756582276710366</v>
      </c>
      <c r="AL236" s="376">
        <f t="shared" si="330"/>
        <v>2.6811696455340965</v>
      </c>
      <c r="AM236" s="376">
        <f t="shared" si="330"/>
        <v>2.686692416015569</v>
      </c>
      <c r="AN236" s="376">
        <f t="shared" si="330"/>
        <v>2.692226562499989</v>
      </c>
      <c r="AO236" s="376">
        <f t="shared" si="330"/>
        <v>2.6977721084200605</v>
      </c>
      <c r="AP236" s="376">
        <f t="shared" si="330"/>
        <v>2.7033290772567544</v>
      </c>
      <c r="AQ236" s="376">
        <f t="shared" si="330"/>
        <v>2.7088974925394083</v>
      </c>
      <c r="AR236" s="376">
        <f t="shared" si="330"/>
        <v>2.7144773778458271</v>
      </c>
      <c r="AS236" s="376">
        <f t="shared" si="330"/>
        <v>2.7200687568023816</v>
      </c>
      <c r="AT236" s="376">
        <f t="shared" si="330"/>
        <v>2.7256716530841092</v>
      </c>
      <c r="AU236" s="376">
        <f t="shared" si="330"/>
        <v>2.7312860904148142</v>
      </c>
      <c r="AV236" s="376">
        <f t="shared" si="330"/>
        <v>2.7369120925671675</v>
      </c>
      <c r="AW236" s="376">
        <f t="shared" si="330"/>
        <v>2.7425496833628085</v>
      </c>
      <c r="AX236" s="376">
        <f t="shared" si="330"/>
        <v>2.7481988866724447</v>
      </c>
      <c r="AY236" s="376">
        <f t="shared" si="330"/>
        <v>2.7538597264159539</v>
      </c>
      <c r="AZ236" s="376">
        <f t="shared" si="330"/>
        <v>2.7595322265624849</v>
      </c>
      <c r="BA236" s="376">
        <f t="shared" si="330"/>
        <v>2.7652164111305582</v>
      </c>
      <c r="BB236" s="376">
        <f t="shared" si="330"/>
        <v>2.7709123041881694</v>
      </c>
      <c r="BC236" s="376">
        <f t="shared" si="330"/>
        <v>2.7766199298528895</v>
      </c>
      <c r="BD236" s="376">
        <f t="shared" si="330"/>
        <v>2.7823393122919686</v>
      </c>
      <c r="BE236" s="376">
        <f t="shared" si="330"/>
        <v>2.7880704757224368</v>
      </c>
      <c r="BF236" s="376">
        <f t="shared" si="330"/>
        <v>2.7938134444112075</v>
      </c>
      <c r="BG236" s="376">
        <f t="shared" si="330"/>
        <v>2.7995682426751798</v>
      </c>
      <c r="BH236" s="376">
        <f t="shared" si="330"/>
        <v>2.8053348948813421</v>
      </c>
      <c r="BI236" s="376">
        <f t="shared" si="330"/>
        <v>2.8111134254468744</v>
      </c>
      <c r="BJ236" s="376">
        <f t="shared" si="330"/>
        <v>2.8169038588392517</v>
      </c>
      <c r="BK236" s="376">
        <f t="shared" si="330"/>
        <v>2.8227062195763488</v>
      </c>
      <c r="BL236" s="376">
        <f t="shared" si="330"/>
        <v>2.828520532226543</v>
      </c>
      <c r="BM236" s="376">
        <f t="shared" si="330"/>
        <v>2.8343468214088183</v>
      </c>
      <c r="BN236" s="376">
        <f t="shared" si="330"/>
        <v>2.8401851117928696</v>
      </c>
      <c r="BO236" s="376">
        <f t="shared" si="330"/>
        <v>2.8460354280992077</v>
      </c>
      <c r="BP236" s="376">
        <f t="shared" si="330"/>
        <v>2.8518977950992639</v>
      </c>
      <c r="BQ236" s="376">
        <f t="shared" si="330"/>
        <v>2.8577722376154937</v>
      </c>
      <c r="BR236" s="376">
        <f t="shared" ref="BR236:EC236" si="331">BQ236*(1+BR$234)</f>
        <v>2.8636587805214839</v>
      </c>
      <c r="BS236" s="376">
        <f t="shared" si="331"/>
        <v>2.8695574487420559</v>
      </c>
      <c r="BT236" s="376">
        <f t="shared" si="331"/>
        <v>2.875468267253372</v>
      </c>
      <c r="BU236" s="376">
        <f t="shared" si="331"/>
        <v>2.8813912610830426</v>
      </c>
      <c r="BV236" s="376">
        <f t="shared" si="331"/>
        <v>2.8873264553102294</v>
      </c>
      <c r="BW236" s="376">
        <f t="shared" si="331"/>
        <v>2.8932738750657538</v>
      </c>
      <c r="BX236" s="376">
        <f t="shared" si="331"/>
        <v>2.8992335455322027</v>
      </c>
      <c r="BY236" s="376">
        <f t="shared" si="331"/>
        <v>2.9052054919440349</v>
      </c>
      <c r="BZ236" s="376">
        <f t="shared" si="331"/>
        <v>2.9111897395876873</v>
      </c>
      <c r="CA236" s="376">
        <f t="shared" si="331"/>
        <v>2.9171863138016842</v>
      </c>
      <c r="CB236" s="376">
        <f t="shared" si="331"/>
        <v>2.9231952399767418</v>
      </c>
      <c r="CC236" s="376">
        <f t="shared" si="331"/>
        <v>2.9292165435558775</v>
      </c>
      <c r="CD236" s="376">
        <f t="shared" si="331"/>
        <v>2.9352502500345174</v>
      </c>
      <c r="CE236" s="376">
        <f t="shared" si="331"/>
        <v>2.9412963849606033</v>
      </c>
      <c r="CF236" s="376">
        <f t="shared" si="331"/>
        <v>2.9473549739347025</v>
      </c>
      <c r="CG236" s="376">
        <f t="shared" si="331"/>
        <v>2.9534260426101144</v>
      </c>
      <c r="CH236" s="376">
        <f t="shared" si="331"/>
        <v>2.9595096166929808</v>
      </c>
      <c r="CI236" s="376">
        <f t="shared" si="331"/>
        <v>2.9656057219423935</v>
      </c>
      <c r="CJ236" s="376">
        <f t="shared" si="331"/>
        <v>2.9717143841705034</v>
      </c>
      <c r="CK236" s="376">
        <f t="shared" si="331"/>
        <v>2.9778356292426311</v>
      </c>
      <c r="CL236" s="376">
        <f t="shared" si="331"/>
        <v>2.9839694830773751</v>
      </c>
      <c r="CM236" s="376">
        <f t="shared" si="331"/>
        <v>2.9901159716467216</v>
      </c>
      <c r="CN236" s="376">
        <f t="shared" si="331"/>
        <v>2.9962751209761556</v>
      </c>
      <c r="CO236" s="376">
        <f t="shared" si="331"/>
        <v>3.0024469571447696</v>
      </c>
      <c r="CP236" s="376">
        <f t="shared" si="331"/>
        <v>3.0086315062853752</v>
      </c>
      <c r="CQ236" s="376">
        <f t="shared" si="331"/>
        <v>3.0148287945846133</v>
      </c>
      <c r="CR236" s="376">
        <f t="shared" si="331"/>
        <v>3.021038848283065</v>
      </c>
      <c r="CS236" s="376">
        <f t="shared" si="331"/>
        <v>3.0272616936753622</v>
      </c>
      <c r="CT236" s="376">
        <f t="shared" si="331"/>
        <v>3.0334973571103001</v>
      </c>
      <c r="CU236" s="376">
        <f t="shared" si="331"/>
        <v>3.0397458649909481</v>
      </c>
      <c r="CV236" s="376">
        <f t="shared" si="331"/>
        <v>3.0460072437747612</v>
      </c>
      <c r="CW236" s="376">
        <f t="shared" si="331"/>
        <v>3.0522815199736923</v>
      </c>
      <c r="CX236" s="376">
        <f t="shared" si="331"/>
        <v>3.0585687201543048</v>
      </c>
      <c r="CY236" s="376">
        <f t="shared" si="331"/>
        <v>3.0648688709378851</v>
      </c>
      <c r="CZ236" s="376">
        <f t="shared" si="331"/>
        <v>3.0711819990005549</v>
      </c>
      <c r="DA236" s="376">
        <f t="shared" si="331"/>
        <v>3.0775081310733845</v>
      </c>
      <c r="DB236" s="376">
        <f t="shared" si="331"/>
        <v>3.0838472939425055</v>
      </c>
      <c r="DC236" s="376">
        <f t="shared" si="331"/>
        <v>3.0901995144492247</v>
      </c>
      <c r="DD236" s="376">
        <f t="shared" si="331"/>
        <v>3.0965648194901378</v>
      </c>
      <c r="DE236" s="376">
        <f t="shared" si="331"/>
        <v>3.1029432360172429</v>
      </c>
      <c r="DF236" s="376">
        <f t="shared" si="331"/>
        <v>3.1093347910380542</v>
      </c>
      <c r="DG236" s="376">
        <f t="shared" si="331"/>
        <v>3.1157395116157183</v>
      </c>
      <c r="DH236" s="376">
        <f t="shared" si="331"/>
        <v>3.1221574248691266</v>
      </c>
      <c r="DI236" s="376">
        <f t="shared" si="331"/>
        <v>3.128588557973031</v>
      </c>
      <c r="DJ236" s="376">
        <f t="shared" si="331"/>
        <v>3.135032938158159</v>
      </c>
      <c r="DK236" s="376">
        <f t="shared" si="331"/>
        <v>3.141490592711329</v>
      </c>
      <c r="DL236" s="376">
        <f t="shared" si="331"/>
        <v>3.1479615489755655</v>
      </c>
      <c r="DM236" s="376">
        <f t="shared" si="331"/>
        <v>3.1544458343502155</v>
      </c>
      <c r="DN236" s="376">
        <f t="shared" si="331"/>
        <v>3.1609434762910644</v>
      </c>
      <c r="DO236" s="376">
        <f t="shared" si="331"/>
        <v>3.1674545023104517</v>
      </c>
      <c r="DP236" s="376">
        <f t="shared" si="331"/>
        <v>3.1739789399773874</v>
      </c>
      <c r="DQ236" s="376">
        <f t="shared" si="331"/>
        <v>3.1805168169176699</v>
      </c>
      <c r="DR236" s="376">
        <f t="shared" si="331"/>
        <v>3.1870681608140017</v>
      </c>
      <c r="DS236" s="376">
        <f t="shared" si="331"/>
        <v>3.1936329994061072</v>
      </c>
      <c r="DT236" s="376">
        <f t="shared" si="331"/>
        <v>3.2002113604908504</v>
      </c>
      <c r="DU236" s="376">
        <f t="shared" si="331"/>
        <v>3.206803271922352</v>
      </c>
      <c r="DV236" s="376">
        <f t="shared" si="331"/>
        <v>3.2134087616121079</v>
      </c>
      <c r="DW236" s="376">
        <f t="shared" si="331"/>
        <v>3.2200278575291068</v>
      </c>
      <c r="DX236" s="376">
        <f t="shared" si="331"/>
        <v>3.2266605876999495</v>
      </c>
      <c r="DY236" s="376">
        <f t="shared" si="331"/>
        <v>3.2333069802089658</v>
      </c>
      <c r="DZ236" s="376">
        <f t="shared" si="331"/>
        <v>3.2399670631983359</v>
      </c>
      <c r="EA236" s="376">
        <f t="shared" si="331"/>
        <v>3.2466408648682079</v>
      </c>
      <c r="EB236" s="376">
        <f t="shared" si="331"/>
        <v>3.253328413476817</v>
      </c>
      <c r="EC236" s="376">
        <f t="shared" si="331"/>
        <v>3.2600297373406066</v>
      </c>
      <c r="ED236" s="376">
        <f t="shared" ref="ED236:ES236" si="332">EC236*(1+ED$234)</f>
        <v>3.2667448648343469</v>
      </c>
      <c r="EE236" s="376">
        <f t="shared" si="332"/>
        <v>3.2734738243912553</v>
      </c>
      <c r="EF236" s="376">
        <f t="shared" si="332"/>
        <v>3.2802166445031173</v>
      </c>
      <c r="EG236" s="376">
        <f t="shared" si="332"/>
        <v>3.2869733537204069</v>
      </c>
      <c r="EH236" s="376">
        <f t="shared" si="332"/>
        <v>3.2937439806524069</v>
      </c>
      <c r="EI236" s="376">
        <f t="shared" si="332"/>
        <v>3.300528553967331</v>
      </c>
      <c r="EJ236" s="376">
        <f t="shared" si="332"/>
        <v>3.3073271023924447</v>
      </c>
      <c r="EK236" s="376">
        <f t="shared" si="332"/>
        <v>3.3141396547141864</v>
      </c>
      <c r="EL236" s="376">
        <f t="shared" si="332"/>
        <v>3.3209662397782909</v>
      </c>
      <c r="EM236" s="376">
        <f t="shared" si="332"/>
        <v>3.3278068864899093</v>
      </c>
      <c r="EN236" s="376">
        <f t="shared" si="332"/>
        <v>3.3346616238137337</v>
      </c>
      <c r="EO236" s="376">
        <f t="shared" si="332"/>
        <v>3.341530480774118</v>
      </c>
      <c r="EP236" s="376">
        <f t="shared" si="332"/>
        <v>3.3484134864552018</v>
      </c>
      <c r="EQ236" s="376">
        <f t="shared" si="332"/>
        <v>3.3553106700010327</v>
      </c>
      <c r="ER236" s="376">
        <f t="shared" si="332"/>
        <v>3.3622220606156912</v>
      </c>
      <c r="ES236" s="376">
        <f t="shared" si="332"/>
        <v>3.3691476875634128</v>
      </c>
    </row>
    <row r="237" spans="1:256" s="325" customFormat="1" ht="12.75" customHeight="1" outlineLevel="1">
      <c r="B237" s="325" t="s">
        <v>661</v>
      </c>
      <c r="D237" s="469">
        <f>D236*12</f>
        <v>30</v>
      </c>
      <c r="E237" s="376">
        <f>E236*12</f>
        <v>30.06179508809528</v>
      </c>
      <c r="F237" s="376">
        <f t="shared" ref="F237:BQ237" si="333">F236*12</f>
        <v>30.123717463954321</v>
      </c>
      <c r="G237" s="376">
        <f t="shared" si="333"/>
        <v>30.185767389769069</v>
      </c>
      <c r="H237" s="376">
        <f t="shared" si="333"/>
        <v>30.247945128271553</v>
      </c>
      <c r="I237" s="376">
        <f t="shared" si="333"/>
        <v>30.310250942734982</v>
      </c>
      <c r="J237" s="376">
        <f t="shared" si="333"/>
        <v>30.372685096974863</v>
      </c>
      <c r="K237" s="376">
        <f t="shared" si="333"/>
        <v>30.435247855350127</v>
      </c>
      <c r="L237" s="376">
        <f t="shared" si="333"/>
        <v>30.497939482764231</v>
      </c>
      <c r="M237" s="376">
        <f t="shared" si="333"/>
        <v>30.560760244666294</v>
      </c>
      <c r="N237" s="376">
        <f t="shared" si="333"/>
        <v>30.623710407052222</v>
      </c>
      <c r="O237" s="376">
        <f t="shared" si="333"/>
        <v>30.686790236465828</v>
      </c>
      <c r="P237" s="376">
        <f t="shared" si="333"/>
        <v>30.749999999999957</v>
      </c>
      <c r="Q237" s="376">
        <f t="shared" si="333"/>
        <v>30.813339965297622</v>
      </c>
      <c r="R237" s="376">
        <f t="shared" si="333"/>
        <v>30.87681040055314</v>
      </c>
      <c r="S237" s="376">
        <f t="shared" si="333"/>
        <v>30.940411574513256</v>
      </c>
      <c r="T237" s="376">
        <f t="shared" si="333"/>
        <v>31.0041437564783</v>
      </c>
      <c r="U237" s="376">
        <f t="shared" si="333"/>
        <v>31.068007216303315</v>
      </c>
      <c r="V237" s="376">
        <f t="shared" si="333"/>
        <v>31.132002224399191</v>
      </c>
      <c r="W237" s="376">
        <f t="shared" si="333"/>
        <v>31.196129051733834</v>
      </c>
      <c r="X237" s="376">
        <f t="shared" si="333"/>
        <v>31.260387969833289</v>
      </c>
      <c r="Y237" s="376">
        <f t="shared" si="333"/>
        <v>31.324779250782907</v>
      </c>
      <c r="Z237" s="376">
        <f t="shared" si="333"/>
        <v>31.389303167228487</v>
      </c>
      <c r="AA237" s="376">
        <f t="shared" si="333"/>
        <v>31.453959992377435</v>
      </c>
      <c r="AB237" s="376">
        <f t="shared" si="333"/>
        <v>31.518749999999912</v>
      </c>
      <c r="AC237" s="376">
        <f t="shared" si="333"/>
        <v>31.583673464430021</v>
      </c>
      <c r="AD237" s="376">
        <f t="shared" si="333"/>
        <v>31.648730660566926</v>
      </c>
      <c r="AE237" s="376">
        <f t="shared" si="333"/>
        <v>31.713921863876045</v>
      </c>
      <c r="AF237" s="376">
        <f t="shared" si="333"/>
        <v>31.779247350390218</v>
      </c>
      <c r="AG237" s="376">
        <f t="shared" si="333"/>
        <v>31.844707396710856</v>
      </c>
      <c r="AH237" s="376">
        <f t="shared" si="333"/>
        <v>31.91030228000913</v>
      </c>
      <c r="AI237" s="376">
        <f t="shared" si="333"/>
        <v>31.976032278027137</v>
      </c>
      <c r="AJ237" s="376">
        <f t="shared" si="333"/>
        <v>32.041897669079077</v>
      </c>
      <c r="AK237" s="376">
        <f t="shared" si="333"/>
        <v>32.10789873205244</v>
      </c>
      <c r="AL237" s="376">
        <f t="shared" si="333"/>
        <v>32.17403574640916</v>
      </c>
      <c r="AM237" s="376">
        <f t="shared" si="333"/>
        <v>32.240308992186826</v>
      </c>
      <c r="AN237" s="376">
        <f t="shared" si="333"/>
        <v>32.306718749999867</v>
      </c>
      <c r="AO237" s="376">
        <f t="shared" si="333"/>
        <v>32.373265301040725</v>
      </c>
      <c r="AP237" s="376">
        <f t="shared" si="333"/>
        <v>32.439948927081055</v>
      </c>
      <c r="AQ237" s="376">
        <f t="shared" si="333"/>
        <v>32.506769910472897</v>
      </c>
      <c r="AR237" s="376">
        <f t="shared" si="333"/>
        <v>32.573728534149922</v>
      </c>
      <c r="AS237" s="376">
        <f t="shared" si="333"/>
        <v>32.640825081628577</v>
      </c>
      <c r="AT237" s="376">
        <f t="shared" si="333"/>
        <v>32.708059837009309</v>
      </c>
      <c r="AU237" s="376">
        <f t="shared" si="333"/>
        <v>32.77543308497777</v>
      </c>
      <c r="AV237" s="376">
        <f t="shared" si="333"/>
        <v>32.842945110806014</v>
      </c>
      <c r="AW237" s="376">
        <f t="shared" si="333"/>
        <v>32.910596200353702</v>
      </c>
      <c r="AX237" s="376">
        <f t="shared" si="333"/>
        <v>32.978386640069338</v>
      </c>
      <c r="AY237" s="376">
        <f t="shared" si="333"/>
        <v>33.046316716991448</v>
      </c>
      <c r="AZ237" s="376">
        <f t="shared" si="333"/>
        <v>33.11438671874982</v>
      </c>
      <c r="BA237" s="376">
        <f t="shared" si="333"/>
        <v>33.1825969335667</v>
      </c>
      <c r="BB237" s="376">
        <f t="shared" si="333"/>
        <v>33.250947650258034</v>
      </c>
      <c r="BC237" s="376">
        <f t="shared" si="333"/>
        <v>33.319439158234673</v>
      </c>
      <c r="BD237" s="376">
        <f t="shared" si="333"/>
        <v>33.388071747503623</v>
      </c>
      <c r="BE237" s="376">
        <f t="shared" si="333"/>
        <v>33.456845708669242</v>
      </c>
      <c r="BF237" s="376">
        <f t="shared" si="333"/>
        <v>33.525761332934493</v>
      </c>
      <c r="BG237" s="376">
        <f t="shared" si="333"/>
        <v>33.594818912102156</v>
      </c>
      <c r="BH237" s="376">
        <f t="shared" si="333"/>
        <v>33.664018738576104</v>
      </c>
      <c r="BI237" s="376">
        <f t="shared" si="333"/>
        <v>33.733361105362491</v>
      </c>
      <c r="BJ237" s="376">
        <f t="shared" si="333"/>
        <v>33.802846306071018</v>
      </c>
      <c r="BK237" s="376">
        <f t="shared" si="333"/>
        <v>33.872474634916188</v>
      </c>
      <c r="BL237" s="376">
        <f t="shared" si="333"/>
        <v>33.942246386718516</v>
      </c>
      <c r="BM237" s="376">
        <f t="shared" si="333"/>
        <v>34.01216185690582</v>
      </c>
      <c r="BN237" s="376">
        <f t="shared" si="333"/>
        <v>34.082221341514433</v>
      </c>
      <c r="BO237" s="376">
        <f t="shared" si="333"/>
        <v>34.152425137190491</v>
      </c>
      <c r="BP237" s="376">
        <f t="shared" si="333"/>
        <v>34.222773541191167</v>
      </c>
      <c r="BQ237" s="376">
        <f t="shared" si="333"/>
        <v>34.293266851385923</v>
      </c>
      <c r="BR237" s="376">
        <f t="shared" ref="BR237:EC237" si="334">BR236*12</f>
        <v>34.363905366257811</v>
      </c>
      <c r="BS237" s="376">
        <f t="shared" si="334"/>
        <v>34.434689384904672</v>
      </c>
      <c r="BT237" s="376">
        <f t="shared" si="334"/>
        <v>34.505619207040468</v>
      </c>
      <c r="BU237" s="376">
        <f t="shared" si="334"/>
        <v>34.576695132996512</v>
      </c>
      <c r="BV237" s="376">
        <f t="shared" si="334"/>
        <v>34.647917463722749</v>
      </c>
      <c r="BW237" s="376">
        <f t="shared" si="334"/>
        <v>34.719286500789046</v>
      </c>
      <c r="BX237" s="376">
        <f t="shared" si="334"/>
        <v>34.790802546386431</v>
      </c>
      <c r="BY237" s="376">
        <f t="shared" si="334"/>
        <v>34.86246590332842</v>
      </c>
      <c r="BZ237" s="376">
        <f t="shared" si="334"/>
        <v>34.934276875052248</v>
      </c>
      <c r="CA237" s="376">
        <f t="shared" si="334"/>
        <v>35.006235765620211</v>
      </c>
      <c r="CB237" s="376">
        <f t="shared" si="334"/>
        <v>35.0783428797209</v>
      </c>
      <c r="CC237" s="376">
        <f t="shared" si="334"/>
        <v>35.150598522670528</v>
      </c>
      <c r="CD237" s="376">
        <f t="shared" si="334"/>
        <v>35.223003000414209</v>
      </c>
      <c r="CE237" s="376">
        <f t="shared" si="334"/>
        <v>35.29555661952724</v>
      </c>
      <c r="CF237" s="376">
        <f t="shared" si="334"/>
        <v>35.36825968721643</v>
      </c>
      <c r="CG237" s="376">
        <f t="shared" si="334"/>
        <v>35.441112511321371</v>
      </c>
      <c r="CH237" s="376">
        <f t="shared" si="334"/>
        <v>35.514115400315774</v>
      </c>
      <c r="CI237" s="376">
        <f t="shared" si="334"/>
        <v>35.58726866330872</v>
      </c>
      <c r="CJ237" s="376">
        <f t="shared" si="334"/>
        <v>35.660572610046039</v>
      </c>
      <c r="CK237" s="376">
        <f t="shared" si="334"/>
        <v>35.734027550911577</v>
      </c>
      <c r="CL237" s="376">
        <f t="shared" si="334"/>
        <v>35.807633796928499</v>
      </c>
      <c r="CM237" s="376">
        <f t="shared" si="334"/>
        <v>35.881391659760659</v>
      </c>
      <c r="CN237" s="376">
        <f t="shared" si="334"/>
        <v>35.955301451713865</v>
      </c>
      <c r="CO237" s="376">
        <f t="shared" si="334"/>
        <v>36.029363485737235</v>
      </c>
      <c r="CP237" s="376">
        <f t="shared" si="334"/>
        <v>36.103578075424501</v>
      </c>
      <c r="CQ237" s="376">
        <f t="shared" si="334"/>
        <v>36.177945535015361</v>
      </c>
      <c r="CR237" s="376">
        <f t="shared" si="334"/>
        <v>36.252466179396777</v>
      </c>
      <c r="CS237" s="376">
        <f t="shared" si="334"/>
        <v>36.327140324104349</v>
      </c>
      <c r="CT237" s="376">
        <f t="shared" si="334"/>
        <v>36.401968285323605</v>
      </c>
      <c r="CU237" s="376">
        <f t="shared" si="334"/>
        <v>36.476950379891377</v>
      </c>
      <c r="CV237" s="376">
        <f t="shared" si="334"/>
        <v>36.552086925297132</v>
      </c>
      <c r="CW237" s="376">
        <f t="shared" si="334"/>
        <v>36.627378239684305</v>
      </c>
      <c r="CX237" s="376">
        <f t="shared" si="334"/>
        <v>36.702824641851656</v>
      </c>
      <c r="CY237" s="376">
        <f t="shared" si="334"/>
        <v>36.778426451254617</v>
      </c>
      <c r="CZ237" s="376">
        <f t="shared" si="334"/>
        <v>36.85418398800666</v>
      </c>
      <c r="DA237" s="376">
        <f t="shared" si="334"/>
        <v>36.930097572880612</v>
      </c>
      <c r="DB237" s="376">
        <f t="shared" si="334"/>
        <v>37.006167527310069</v>
      </c>
      <c r="DC237" s="376">
        <f t="shared" si="334"/>
        <v>37.082394173390696</v>
      </c>
      <c r="DD237" s="376">
        <f t="shared" si="334"/>
        <v>37.158777833881658</v>
      </c>
      <c r="DE237" s="376">
        <f t="shared" si="334"/>
        <v>37.235318832206914</v>
      </c>
      <c r="DF237" s="376">
        <f t="shared" si="334"/>
        <v>37.312017492456647</v>
      </c>
      <c r="DG237" s="376">
        <f t="shared" si="334"/>
        <v>37.388874139388619</v>
      </c>
      <c r="DH237" s="376">
        <f t="shared" si="334"/>
        <v>37.465889098429521</v>
      </c>
      <c r="DI237" s="376">
        <f t="shared" si="334"/>
        <v>37.543062695676369</v>
      </c>
      <c r="DJ237" s="376">
        <f t="shared" si="334"/>
        <v>37.620395257897911</v>
      </c>
      <c r="DK237" s="376">
        <f t="shared" si="334"/>
        <v>37.697887112535952</v>
      </c>
      <c r="DL237" s="376">
        <f t="shared" si="334"/>
        <v>37.775538587706784</v>
      </c>
      <c r="DM237" s="376">
        <f t="shared" si="334"/>
        <v>37.853350012202583</v>
      </c>
      <c r="DN237" s="376">
        <f t="shared" si="334"/>
        <v>37.931321715492771</v>
      </c>
      <c r="DO237" s="376">
        <f t="shared" si="334"/>
        <v>38.009454027725418</v>
      </c>
      <c r="DP237" s="376">
        <f t="shared" si="334"/>
        <v>38.087747279728646</v>
      </c>
      <c r="DQ237" s="376">
        <f t="shared" si="334"/>
        <v>38.166201803012036</v>
      </c>
      <c r="DR237" s="376">
        <f t="shared" si="334"/>
        <v>38.244817929768018</v>
      </c>
      <c r="DS237" s="376">
        <f t="shared" si="334"/>
        <v>38.323595992873287</v>
      </c>
      <c r="DT237" s="376">
        <f t="shared" si="334"/>
        <v>38.402536325890203</v>
      </c>
      <c r="DU237" s="376">
        <f t="shared" si="334"/>
        <v>38.481639263068224</v>
      </c>
      <c r="DV237" s="376">
        <f t="shared" si="334"/>
        <v>38.560905139345294</v>
      </c>
      <c r="DW237" s="376">
        <f t="shared" si="334"/>
        <v>38.64033429034928</v>
      </c>
      <c r="DX237" s="376">
        <f t="shared" si="334"/>
        <v>38.719927052399392</v>
      </c>
      <c r="DY237" s="376">
        <f t="shared" si="334"/>
        <v>38.799683762507591</v>
      </c>
      <c r="DZ237" s="376">
        <f t="shared" si="334"/>
        <v>38.879604758380033</v>
      </c>
      <c r="EA237" s="376">
        <f t="shared" si="334"/>
        <v>38.959690378418493</v>
      </c>
      <c r="EB237" s="376">
        <f t="shared" si="334"/>
        <v>39.039940961721804</v>
      </c>
      <c r="EC237" s="376">
        <f t="shared" si="334"/>
        <v>39.120356848087283</v>
      </c>
      <c r="ED237" s="376">
        <f t="shared" ref="ED237:ES237" si="335">ED236*12</f>
        <v>39.200938378012161</v>
      </c>
      <c r="EE237" s="376">
        <f t="shared" si="335"/>
        <v>39.281685892695066</v>
      </c>
      <c r="EF237" s="376">
        <f t="shared" si="335"/>
        <v>39.36259973403741</v>
      </c>
      <c r="EG237" s="376">
        <f t="shared" si="335"/>
        <v>39.443680244644881</v>
      </c>
      <c r="EH237" s="376">
        <f t="shared" si="335"/>
        <v>39.524927767828885</v>
      </c>
      <c r="EI237" s="376">
        <f t="shared" si="335"/>
        <v>39.606342647607974</v>
      </c>
      <c r="EJ237" s="376">
        <f t="shared" si="335"/>
        <v>39.687925228709332</v>
      </c>
      <c r="EK237" s="376">
        <f t="shared" si="335"/>
        <v>39.769675856570238</v>
      </c>
      <c r="EL237" s="376">
        <f t="shared" si="335"/>
        <v>39.851594877339494</v>
      </c>
      <c r="EM237" s="376">
        <f t="shared" si="335"/>
        <v>39.93368263787891</v>
      </c>
      <c r="EN237" s="376">
        <f t="shared" si="335"/>
        <v>40.015939485764804</v>
      </c>
      <c r="EO237" s="376">
        <f t="shared" si="335"/>
        <v>40.098365769289416</v>
      </c>
      <c r="EP237" s="376">
        <f t="shared" si="335"/>
        <v>40.180961837462419</v>
      </c>
      <c r="EQ237" s="376">
        <f t="shared" si="335"/>
        <v>40.263728040012396</v>
      </c>
      <c r="ER237" s="376">
        <f t="shared" si="335"/>
        <v>40.346664727388294</v>
      </c>
      <c r="ES237" s="376">
        <f t="shared" si="335"/>
        <v>40.429772250760955</v>
      </c>
    </row>
    <row r="238" spans="1:256" ht="12.75" customHeight="1" outlineLevel="1">
      <c r="D238" s="183"/>
    </row>
    <row r="239" spans="1:256" ht="12.75" customHeight="1" outlineLevel="1">
      <c r="B239" s="13" t="s">
        <v>662</v>
      </c>
      <c r="C239" s="496">
        <f ca="1">IF($D$31=0,0,$D$31/NLA)</f>
        <v>1</v>
      </c>
      <c r="E239" s="1555">
        <f ca="1">$C239*E237</f>
        <v>30.06179508809528</v>
      </c>
      <c r="F239" s="1555">
        <f t="shared" ref="F239:BQ239" ca="1" si="336">$C239*F237</f>
        <v>30.123717463954321</v>
      </c>
      <c r="G239" s="1555">
        <f t="shared" ca="1" si="336"/>
        <v>30.185767389769069</v>
      </c>
      <c r="H239" s="1555">
        <f t="shared" ca="1" si="336"/>
        <v>30.247945128271553</v>
      </c>
      <c r="I239" s="1555">
        <f t="shared" ca="1" si="336"/>
        <v>30.310250942734982</v>
      </c>
      <c r="J239" s="1555">
        <f t="shared" ca="1" si="336"/>
        <v>30.372685096974863</v>
      </c>
      <c r="K239" s="1555">
        <f t="shared" ca="1" si="336"/>
        <v>30.435247855350127</v>
      </c>
      <c r="L239" s="1555">
        <f t="shared" ca="1" si="336"/>
        <v>30.497939482764231</v>
      </c>
      <c r="M239" s="1555">
        <f t="shared" ca="1" si="336"/>
        <v>30.560760244666294</v>
      </c>
      <c r="N239" s="1555">
        <f t="shared" ca="1" si="336"/>
        <v>30.623710407052222</v>
      </c>
      <c r="O239" s="1555">
        <f t="shared" ca="1" si="336"/>
        <v>30.686790236465828</v>
      </c>
      <c r="P239" s="1555">
        <f t="shared" ca="1" si="336"/>
        <v>30.749999999999957</v>
      </c>
      <c r="Q239" s="1555">
        <f t="shared" ca="1" si="336"/>
        <v>30.813339965297622</v>
      </c>
      <c r="R239" s="1555">
        <f t="shared" ca="1" si="336"/>
        <v>30.87681040055314</v>
      </c>
      <c r="S239" s="1555">
        <f t="shared" ca="1" si="336"/>
        <v>30.940411574513256</v>
      </c>
      <c r="T239" s="1555">
        <f t="shared" ca="1" si="336"/>
        <v>31.0041437564783</v>
      </c>
      <c r="U239" s="1555">
        <f t="shared" ca="1" si="336"/>
        <v>31.068007216303315</v>
      </c>
      <c r="V239" s="1555">
        <f t="shared" ca="1" si="336"/>
        <v>31.132002224399191</v>
      </c>
      <c r="W239" s="1555">
        <f t="shared" ca="1" si="336"/>
        <v>31.196129051733834</v>
      </c>
      <c r="X239" s="1555">
        <f t="shared" ca="1" si="336"/>
        <v>31.260387969833289</v>
      </c>
      <c r="Y239" s="1555">
        <f t="shared" ca="1" si="336"/>
        <v>31.324779250782907</v>
      </c>
      <c r="Z239" s="1555">
        <f t="shared" ca="1" si="336"/>
        <v>31.389303167228487</v>
      </c>
      <c r="AA239" s="1555">
        <f t="shared" ca="1" si="336"/>
        <v>31.453959992377435</v>
      </c>
      <c r="AB239" s="1555">
        <f t="shared" ca="1" si="336"/>
        <v>31.518749999999912</v>
      </c>
      <c r="AC239" s="1555">
        <f t="shared" ca="1" si="336"/>
        <v>31.583673464430021</v>
      </c>
      <c r="AD239" s="1555">
        <f t="shared" ca="1" si="336"/>
        <v>31.648730660566926</v>
      </c>
      <c r="AE239" s="1555">
        <f t="shared" ca="1" si="336"/>
        <v>31.713921863876045</v>
      </c>
      <c r="AF239" s="1555">
        <f t="shared" ca="1" si="336"/>
        <v>31.779247350390218</v>
      </c>
      <c r="AG239" s="1555">
        <f t="shared" ca="1" si="336"/>
        <v>31.844707396710856</v>
      </c>
      <c r="AH239" s="1555">
        <f t="shared" ca="1" si="336"/>
        <v>31.91030228000913</v>
      </c>
      <c r="AI239" s="1555">
        <f t="shared" ca="1" si="336"/>
        <v>31.976032278027137</v>
      </c>
      <c r="AJ239" s="1555">
        <f t="shared" ca="1" si="336"/>
        <v>32.041897669079077</v>
      </c>
      <c r="AK239" s="1555">
        <f t="shared" ca="1" si="336"/>
        <v>32.10789873205244</v>
      </c>
      <c r="AL239" s="1555">
        <f t="shared" ca="1" si="336"/>
        <v>32.17403574640916</v>
      </c>
      <c r="AM239" s="1555">
        <f t="shared" ca="1" si="336"/>
        <v>32.240308992186826</v>
      </c>
      <c r="AN239" s="1555">
        <f t="shared" ca="1" si="336"/>
        <v>32.306718749999867</v>
      </c>
      <c r="AO239" s="1555">
        <f t="shared" ca="1" si="336"/>
        <v>32.373265301040725</v>
      </c>
      <c r="AP239" s="1555">
        <f t="shared" ca="1" si="336"/>
        <v>32.439948927081055</v>
      </c>
      <c r="AQ239" s="1555">
        <f t="shared" ca="1" si="336"/>
        <v>32.506769910472897</v>
      </c>
      <c r="AR239" s="1555">
        <f t="shared" ca="1" si="336"/>
        <v>32.573728534149922</v>
      </c>
      <c r="AS239" s="1555">
        <f t="shared" ca="1" si="336"/>
        <v>32.640825081628577</v>
      </c>
      <c r="AT239" s="1555">
        <f t="shared" ca="1" si="336"/>
        <v>32.708059837009309</v>
      </c>
      <c r="AU239" s="1555">
        <f t="shared" ca="1" si="336"/>
        <v>32.77543308497777</v>
      </c>
      <c r="AV239" s="1555">
        <f t="shared" ca="1" si="336"/>
        <v>32.842945110806014</v>
      </c>
      <c r="AW239" s="1555">
        <f t="shared" ca="1" si="336"/>
        <v>32.910596200353702</v>
      </c>
      <c r="AX239" s="1555">
        <f t="shared" ca="1" si="336"/>
        <v>32.978386640069338</v>
      </c>
      <c r="AY239" s="1555">
        <f t="shared" ca="1" si="336"/>
        <v>33.046316716991448</v>
      </c>
      <c r="AZ239" s="1555">
        <f t="shared" ca="1" si="336"/>
        <v>33.11438671874982</v>
      </c>
      <c r="BA239" s="1555">
        <f t="shared" ca="1" si="336"/>
        <v>33.1825969335667</v>
      </c>
      <c r="BB239" s="1555">
        <f t="shared" ca="1" si="336"/>
        <v>33.250947650258034</v>
      </c>
      <c r="BC239" s="1555">
        <f t="shared" ca="1" si="336"/>
        <v>33.319439158234673</v>
      </c>
      <c r="BD239" s="1555">
        <f t="shared" ca="1" si="336"/>
        <v>33.388071747503623</v>
      </c>
      <c r="BE239" s="1555">
        <f t="shared" ca="1" si="336"/>
        <v>33.456845708669242</v>
      </c>
      <c r="BF239" s="1555">
        <f t="shared" ca="1" si="336"/>
        <v>33.525761332934493</v>
      </c>
      <c r="BG239" s="1555">
        <f t="shared" ca="1" si="336"/>
        <v>33.594818912102156</v>
      </c>
      <c r="BH239" s="1555">
        <f t="shared" ca="1" si="336"/>
        <v>33.664018738576104</v>
      </c>
      <c r="BI239" s="1555">
        <f t="shared" ca="1" si="336"/>
        <v>33.733361105362491</v>
      </c>
      <c r="BJ239" s="1555">
        <f t="shared" ca="1" si="336"/>
        <v>33.802846306071018</v>
      </c>
      <c r="BK239" s="1555">
        <f t="shared" ca="1" si="336"/>
        <v>33.872474634916188</v>
      </c>
      <c r="BL239" s="1555">
        <f t="shared" ca="1" si="336"/>
        <v>33.942246386718516</v>
      </c>
      <c r="BM239" s="1555">
        <f t="shared" ca="1" si="336"/>
        <v>34.01216185690582</v>
      </c>
      <c r="BN239" s="1555">
        <f t="shared" ca="1" si="336"/>
        <v>34.082221341514433</v>
      </c>
      <c r="BO239" s="1555">
        <f t="shared" ca="1" si="336"/>
        <v>34.152425137190491</v>
      </c>
      <c r="BP239" s="1555">
        <f t="shared" ca="1" si="336"/>
        <v>34.222773541191167</v>
      </c>
      <c r="BQ239" s="1555">
        <f t="shared" ca="1" si="336"/>
        <v>34.293266851385923</v>
      </c>
      <c r="BR239" s="1555">
        <f t="shared" ref="BR239:EC239" ca="1" si="337">$C239*BR237</f>
        <v>34.363905366257811</v>
      </c>
      <c r="BS239" s="1555">
        <f t="shared" ca="1" si="337"/>
        <v>34.434689384904672</v>
      </c>
      <c r="BT239" s="1555">
        <f t="shared" ca="1" si="337"/>
        <v>34.505619207040468</v>
      </c>
      <c r="BU239" s="1555">
        <f t="shared" ca="1" si="337"/>
        <v>34.576695132996512</v>
      </c>
      <c r="BV239" s="1555">
        <f t="shared" ca="1" si="337"/>
        <v>34.647917463722749</v>
      </c>
      <c r="BW239" s="1555">
        <f t="shared" ca="1" si="337"/>
        <v>34.719286500789046</v>
      </c>
      <c r="BX239" s="1555">
        <f t="shared" ca="1" si="337"/>
        <v>34.790802546386431</v>
      </c>
      <c r="BY239" s="1555">
        <f t="shared" ca="1" si="337"/>
        <v>34.86246590332842</v>
      </c>
      <c r="BZ239" s="1555">
        <f t="shared" ca="1" si="337"/>
        <v>34.934276875052248</v>
      </c>
      <c r="CA239" s="1555">
        <f t="shared" ca="1" si="337"/>
        <v>35.006235765620211</v>
      </c>
      <c r="CB239" s="1555">
        <f t="shared" ca="1" si="337"/>
        <v>35.0783428797209</v>
      </c>
      <c r="CC239" s="1555">
        <f t="shared" ca="1" si="337"/>
        <v>35.150598522670528</v>
      </c>
      <c r="CD239" s="1555">
        <f t="shared" ca="1" si="337"/>
        <v>35.223003000414209</v>
      </c>
      <c r="CE239" s="1555">
        <f t="shared" ca="1" si="337"/>
        <v>35.29555661952724</v>
      </c>
      <c r="CF239" s="1555">
        <f t="shared" ca="1" si="337"/>
        <v>35.36825968721643</v>
      </c>
      <c r="CG239" s="1555">
        <f t="shared" ca="1" si="337"/>
        <v>35.441112511321371</v>
      </c>
      <c r="CH239" s="1555">
        <f t="shared" ca="1" si="337"/>
        <v>35.514115400315774</v>
      </c>
      <c r="CI239" s="1555">
        <f t="shared" ca="1" si="337"/>
        <v>35.58726866330872</v>
      </c>
      <c r="CJ239" s="1555">
        <f t="shared" ca="1" si="337"/>
        <v>35.660572610046039</v>
      </c>
      <c r="CK239" s="1555">
        <f t="shared" ca="1" si="337"/>
        <v>35.734027550911577</v>
      </c>
      <c r="CL239" s="1555">
        <f t="shared" ca="1" si="337"/>
        <v>35.807633796928499</v>
      </c>
      <c r="CM239" s="1555">
        <f t="shared" ca="1" si="337"/>
        <v>35.881391659760659</v>
      </c>
      <c r="CN239" s="1555">
        <f t="shared" ca="1" si="337"/>
        <v>35.955301451713865</v>
      </c>
      <c r="CO239" s="1555">
        <f t="shared" ca="1" si="337"/>
        <v>36.029363485737235</v>
      </c>
      <c r="CP239" s="1555">
        <f t="shared" ca="1" si="337"/>
        <v>36.103578075424501</v>
      </c>
      <c r="CQ239" s="1555">
        <f t="shared" ca="1" si="337"/>
        <v>36.177945535015361</v>
      </c>
      <c r="CR239" s="1555">
        <f t="shared" ca="1" si="337"/>
        <v>36.252466179396777</v>
      </c>
      <c r="CS239" s="1555">
        <f t="shared" ca="1" si="337"/>
        <v>36.327140324104349</v>
      </c>
      <c r="CT239" s="1555">
        <f t="shared" ca="1" si="337"/>
        <v>36.401968285323605</v>
      </c>
      <c r="CU239" s="1555">
        <f t="shared" ca="1" si="337"/>
        <v>36.476950379891377</v>
      </c>
      <c r="CV239" s="1555">
        <f t="shared" ca="1" si="337"/>
        <v>36.552086925297132</v>
      </c>
      <c r="CW239" s="1555">
        <f t="shared" ca="1" si="337"/>
        <v>36.627378239684305</v>
      </c>
      <c r="CX239" s="1555">
        <f t="shared" ca="1" si="337"/>
        <v>36.702824641851656</v>
      </c>
      <c r="CY239" s="1555">
        <f t="shared" ca="1" si="337"/>
        <v>36.778426451254617</v>
      </c>
      <c r="CZ239" s="1555">
        <f t="shared" ca="1" si="337"/>
        <v>36.85418398800666</v>
      </c>
      <c r="DA239" s="1555">
        <f t="shared" ca="1" si="337"/>
        <v>36.930097572880612</v>
      </c>
      <c r="DB239" s="1555">
        <f t="shared" ca="1" si="337"/>
        <v>37.006167527310069</v>
      </c>
      <c r="DC239" s="1555">
        <f t="shared" ca="1" si="337"/>
        <v>37.082394173390696</v>
      </c>
      <c r="DD239" s="1555">
        <f t="shared" ca="1" si="337"/>
        <v>37.158777833881658</v>
      </c>
      <c r="DE239" s="1555">
        <f t="shared" ca="1" si="337"/>
        <v>37.235318832206914</v>
      </c>
      <c r="DF239" s="1555">
        <f t="shared" ca="1" si="337"/>
        <v>37.312017492456647</v>
      </c>
      <c r="DG239" s="1555">
        <f t="shared" ca="1" si="337"/>
        <v>37.388874139388619</v>
      </c>
      <c r="DH239" s="1555">
        <f t="shared" ca="1" si="337"/>
        <v>37.465889098429521</v>
      </c>
      <c r="DI239" s="1555">
        <f t="shared" ca="1" si="337"/>
        <v>37.543062695676369</v>
      </c>
      <c r="DJ239" s="1555">
        <f t="shared" ca="1" si="337"/>
        <v>37.620395257897911</v>
      </c>
      <c r="DK239" s="1555">
        <f t="shared" ca="1" si="337"/>
        <v>37.697887112535952</v>
      </c>
      <c r="DL239" s="1555">
        <f t="shared" ca="1" si="337"/>
        <v>37.775538587706784</v>
      </c>
      <c r="DM239" s="1555">
        <f t="shared" ca="1" si="337"/>
        <v>37.853350012202583</v>
      </c>
      <c r="DN239" s="1555">
        <f t="shared" ca="1" si="337"/>
        <v>37.931321715492771</v>
      </c>
      <c r="DO239" s="1555">
        <f t="shared" ca="1" si="337"/>
        <v>38.009454027725418</v>
      </c>
      <c r="DP239" s="1555">
        <f t="shared" ca="1" si="337"/>
        <v>38.087747279728646</v>
      </c>
      <c r="DQ239" s="1555">
        <f t="shared" ca="1" si="337"/>
        <v>38.166201803012036</v>
      </c>
      <c r="DR239" s="1555">
        <f t="shared" ca="1" si="337"/>
        <v>38.244817929768018</v>
      </c>
      <c r="DS239" s="1555">
        <f t="shared" ca="1" si="337"/>
        <v>38.323595992873287</v>
      </c>
      <c r="DT239" s="1555">
        <f t="shared" ca="1" si="337"/>
        <v>38.402536325890203</v>
      </c>
      <c r="DU239" s="1555">
        <f t="shared" ca="1" si="337"/>
        <v>38.481639263068224</v>
      </c>
      <c r="DV239" s="1555">
        <f t="shared" ca="1" si="337"/>
        <v>38.560905139345294</v>
      </c>
      <c r="DW239" s="1555">
        <f t="shared" ca="1" si="337"/>
        <v>38.64033429034928</v>
      </c>
      <c r="DX239" s="1555">
        <f t="shared" ca="1" si="337"/>
        <v>38.719927052399392</v>
      </c>
      <c r="DY239" s="1555">
        <f t="shared" ca="1" si="337"/>
        <v>38.799683762507591</v>
      </c>
      <c r="DZ239" s="1555">
        <f t="shared" ca="1" si="337"/>
        <v>38.879604758380033</v>
      </c>
      <c r="EA239" s="1555">
        <f t="shared" ca="1" si="337"/>
        <v>38.959690378418493</v>
      </c>
      <c r="EB239" s="1555">
        <f t="shared" ca="1" si="337"/>
        <v>39.039940961721804</v>
      </c>
      <c r="EC239" s="1555">
        <f t="shared" ca="1" si="337"/>
        <v>39.120356848087283</v>
      </c>
      <c r="ED239" s="1555">
        <f t="shared" ref="ED239:ES239" ca="1" si="338">$C239*ED237</f>
        <v>39.200938378012161</v>
      </c>
      <c r="EE239" s="1555">
        <f t="shared" ca="1" si="338"/>
        <v>39.281685892695066</v>
      </c>
      <c r="EF239" s="1555">
        <f t="shared" ca="1" si="338"/>
        <v>39.36259973403741</v>
      </c>
      <c r="EG239" s="1555">
        <f t="shared" ca="1" si="338"/>
        <v>39.443680244644881</v>
      </c>
      <c r="EH239" s="1555">
        <f t="shared" ca="1" si="338"/>
        <v>39.524927767828885</v>
      </c>
      <c r="EI239" s="1555">
        <f t="shared" ca="1" si="338"/>
        <v>39.606342647607974</v>
      </c>
      <c r="EJ239" s="1555">
        <f t="shared" ca="1" si="338"/>
        <v>39.687925228709332</v>
      </c>
      <c r="EK239" s="1555">
        <f t="shared" ca="1" si="338"/>
        <v>39.769675856570238</v>
      </c>
      <c r="EL239" s="1555">
        <f t="shared" ca="1" si="338"/>
        <v>39.851594877339494</v>
      </c>
      <c r="EM239" s="1555">
        <f t="shared" ca="1" si="338"/>
        <v>39.93368263787891</v>
      </c>
      <c r="EN239" s="1555">
        <f t="shared" ca="1" si="338"/>
        <v>40.015939485764804</v>
      </c>
      <c r="EO239" s="1555">
        <f t="shared" ca="1" si="338"/>
        <v>40.098365769289416</v>
      </c>
      <c r="EP239" s="1555">
        <f t="shared" ca="1" si="338"/>
        <v>40.180961837462419</v>
      </c>
      <c r="EQ239" s="1555">
        <f t="shared" ca="1" si="338"/>
        <v>40.263728040012396</v>
      </c>
      <c r="ER239" s="1555">
        <f t="shared" ca="1" si="338"/>
        <v>40.346664727388294</v>
      </c>
      <c r="ES239" s="1555">
        <f t="shared" ca="1" si="338"/>
        <v>40.429772250760955</v>
      </c>
    </row>
    <row r="240" spans="1:256" ht="12.75" customHeight="1" outlineLevel="1">
      <c r="D240" s="183"/>
    </row>
    <row r="241" spans="1:256" s="325" customFormat="1" ht="12.75" customHeight="1" outlineLevel="1">
      <c r="B241" s="13" t="s">
        <v>663</v>
      </c>
      <c r="C241" s="496">
        <f ca="1">$D$53</f>
        <v>0</v>
      </c>
      <c r="D241" s="469"/>
      <c r="E241" s="1555">
        <f t="shared" ref="E241:AJ241" ca="1" si="339">$C241*E239</f>
        <v>0</v>
      </c>
      <c r="F241" s="1555">
        <f t="shared" ca="1" si="339"/>
        <v>0</v>
      </c>
      <c r="G241" s="1555">
        <f t="shared" ca="1" si="339"/>
        <v>0</v>
      </c>
      <c r="H241" s="1555">
        <f t="shared" ca="1" si="339"/>
        <v>0</v>
      </c>
      <c r="I241" s="1555">
        <f t="shared" ca="1" si="339"/>
        <v>0</v>
      </c>
      <c r="J241" s="1555">
        <f t="shared" ca="1" si="339"/>
        <v>0</v>
      </c>
      <c r="K241" s="1555">
        <f t="shared" ca="1" si="339"/>
        <v>0</v>
      </c>
      <c r="L241" s="1555">
        <f t="shared" ca="1" si="339"/>
        <v>0</v>
      </c>
      <c r="M241" s="1555">
        <f t="shared" ca="1" si="339"/>
        <v>0</v>
      </c>
      <c r="N241" s="1555">
        <f t="shared" ca="1" si="339"/>
        <v>0</v>
      </c>
      <c r="O241" s="1555">
        <f t="shared" ca="1" si="339"/>
        <v>0</v>
      </c>
      <c r="P241" s="1555">
        <f t="shared" ca="1" si="339"/>
        <v>0</v>
      </c>
      <c r="Q241" s="1555">
        <f t="shared" ca="1" si="339"/>
        <v>0</v>
      </c>
      <c r="R241" s="1555">
        <f t="shared" ca="1" si="339"/>
        <v>0</v>
      </c>
      <c r="S241" s="1555">
        <f t="shared" ca="1" si="339"/>
        <v>0</v>
      </c>
      <c r="T241" s="1555">
        <f t="shared" ca="1" si="339"/>
        <v>0</v>
      </c>
      <c r="U241" s="1555">
        <f t="shared" ca="1" si="339"/>
        <v>0</v>
      </c>
      <c r="V241" s="1555">
        <f t="shared" ca="1" si="339"/>
        <v>0</v>
      </c>
      <c r="W241" s="1555">
        <f t="shared" ca="1" si="339"/>
        <v>0</v>
      </c>
      <c r="X241" s="1555">
        <f t="shared" ca="1" si="339"/>
        <v>0</v>
      </c>
      <c r="Y241" s="1555">
        <f t="shared" ca="1" si="339"/>
        <v>0</v>
      </c>
      <c r="Z241" s="1555">
        <f t="shared" ca="1" si="339"/>
        <v>0</v>
      </c>
      <c r="AA241" s="1555">
        <f t="shared" ca="1" si="339"/>
        <v>0</v>
      </c>
      <c r="AB241" s="1555">
        <f t="shared" ca="1" si="339"/>
        <v>0</v>
      </c>
      <c r="AC241" s="1555">
        <f t="shared" ca="1" si="339"/>
        <v>0</v>
      </c>
      <c r="AD241" s="1555">
        <f t="shared" ca="1" si="339"/>
        <v>0</v>
      </c>
      <c r="AE241" s="1555">
        <f t="shared" ca="1" si="339"/>
        <v>0</v>
      </c>
      <c r="AF241" s="1555">
        <f t="shared" ca="1" si="339"/>
        <v>0</v>
      </c>
      <c r="AG241" s="1555">
        <f t="shared" ca="1" si="339"/>
        <v>0</v>
      </c>
      <c r="AH241" s="1555">
        <f t="shared" ca="1" si="339"/>
        <v>0</v>
      </c>
      <c r="AI241" s="1555">
        <f t="shared" ca="1" si="339"/>
        <v>0</v>
      </c>
      <c r="AJ241" s="1555">
        <f t="shared" ca="1" si="339"/>
        <v>0</v>
      </c>
      <c r="AK241" s="1555">
        <f t="shared" ref="AK241:BP241" ca="1" si="340">$C241*AK239</f>
        <v>0</v>
      </c>
      <c r="AL241" s="1555">
        <f t="shared" ca="1" si="340"/>
        <v>0</v>
      </c>
      <c r="AM241" s="1555">
        <f t="shared" ca="1" si="340"/>
        <v>0</v>
      </c>
      <c r="AN241" s="1555">
        <f t="shared" ca="1" si="340"/>
        <v>0</v>
      </c>
      <c r="AO241" s="1555">
        <f t="shared" ca="1" si="340"/>
        <v>0</v>
      </c>
      <c r="AP241" s="1555">
        <f t="shared" ca="1" si="340"/>
        <v>0</v>
      </c>
      <c r="AQ241" s="1555">
        <f t="shared" ca="1" si="340"/>
        <v>0</v>
      </c>
      <c r="AR241" s="1555">
        <f t="shared" ca="1" si="340"/>
        <v>0</v>
      </c>
      <c r="AS241" s="1555">
        <f t="shared" ca="1" si="340"/>
        <v>0</v>
      </c>
      <c r="AT241" s="1555">
        <f t="shared" ca="1" si="340"/>
        <v>0</v>
      </c>
      <c r="AU241" s="1555">
        <f t="shared" ca="1" si="340"/>
        <v>0</v>
      </c>
      <c r="AV241" s="1555">
        <f t="shared" ca="1" si="340"/>
        <v>0</v>
      </c>
      <c r="AW241" s="1555">
        <f t="shared" ca="1" si="340"/>
        <v>0</v>
      </c>
      <c r="AX241" s="1555">
        <f t="shared" ca="1" si="340"/>
        <v>0</v>
      </c>
      <c r="AY241" s="1555">
        <f t="shared" ca="1" si="340"/>
        <v>0</v>
      </c>
      <c r="AZ241" s="1555">
        <f t="shared" ca="1" si="340"/>
        <v>0</v>
      </c>
      <c r="BA241" s="1555">
        <f t="shared" ca="1" si="340"/>
        <v>0</v>
      </c>
      <c r="BB241" s="1555">
        <f t="shared" ca="1" si="340"/>
        <v>0</v>
      </c>
      <c r="BC241" s="1555">
        <f t="shared" ca="1" si="340"/>
        <v>0</v>
      </c>
      <c r="BD241" s="1555">
        <f t="shared" ca="1" si="340"/>
        <v>0</v>
      </c>
      <c r="BE241" s="1555">
        <f t="shared" ca="1" si="340"/>
        <v>0</v>
      </c>
      <c r="BF241" s="1555">
        <f t="shared" ca="1" si="340"/>
        <v>0</v>
      </c>
      <c r="BG241" s="1555">
        <f t="shared" ca="1" si="340"/>
        <v>0</v>
      </c>
      <c r="BH241" s="1555">
        <f t="shared" ca="1" si="340"/>
        <v>0</v>
      </c>
      <c r="BI241" s="1555">
        <f t="shared" ca="1" si="340"/>
        <v>0</v>
      </c>
      <c r="BJ241" s="1555">
        <f t="shared" ca="1" si="340"/>
        <v>0</v>
      </c>
      <c r="BK241" s="1555">
        <f t="shared" ca="1" si="340"/>
        <v>0</v>
      </c>
      <c r="BL241" s="1555">
        <f t="shared" ca="1" si="340"/>
        <v>0</v>
      </c>
      <c r="BM241" s="1555">
        <f t="shared" ca="1" si="340"/>
        <v>0</v>
      </c>
      <c r="BN241" s="1555">
        <f t="shared" ca="1" si="340"/>
        <v>0</v>
      </c>
      <c r="BO241" s="1555">
        <f t="shared" ca="1" si="340"/>
        <v>0</v>
      </c>
      <c r="BP241" s="1555">
        <f t="shared" ca="1" si="340"/>
        <v>0</v>
      </c>
      <c r="BQ241" s="1555">
        <f t="shared" ref="BQ241:CV241" ca="1" si="341">$C241*BQ239</f>
        <v>0</v>
      </c>
      <c r="BR241" s="1555">
        <f t="shared" ca="1" si="341"/>
        <v>0</v>
      </c>
      <c r="BS241" s="1555">
        <f t="shared" ca="1" si="341"/>
        <v>0</v>
      </c>
      <c r="BT241" s="1555">
        <f t="shared" ca="1" si="341"/>
        <v>0</v>
      </c>
      <c r="BU241" s="1555">
        <f t="shared" ca="1" si="341"/>
        <v>0</v>
      </c>
      <c r="BV241" s="1555">
        <f t="shared" ca="1" si="341"/>
        <v>0</v>
      </c>
      <c r="BW241" s="1555">
        <f t="shared" ca="1" si="341"/>
        <v>0</v>
      </c>
      <c r="BX241" s="1555">
        <f t="shared" ca="1" si="341"/>
        <v>0</v>
      </c>
      <c r="BY241" s="1555">
        <f t="shared" ca="1" si="341"/>
        <v>0</v>
      </c>
      <c r="BZ241" s="1555">
        <f t="shared" ca="1" si="341"/>
        <v>0</v>
      </c>
      <c r="CA241" s="1555">
        <f t="shared" ca="1" si="341"/>
        <v>0</v>
      </c>
      <c r="CB241" s="1555">
        <f t="shared" ca="1" si="341"/>
        <v>0</v>
      </c>
      <c r="CC241" s="1555">
        <f t="shared" ca="1" si="341"/>
        <v>0</v>
      </c>
      <c r="CD241" s="1555">
        <f t="shared" ca="1" si="341"/>
        <v>0</v>
      </c>
      <c r="CE241" s="1555">
        <f t="shared" ca="1" si="341"/>
        <v>0</v>
      </c>
      <c r="CF241" s="1555">
        <f t="shared" ca="1" si="341"/>
        <v>0</v>
      </c>
      <c r="CG241" s="1555">
        <f t="shared" ca="1" si="341"/>
        <v>0</v>
      </c>
      <c r="CH241" s="1555">
        <f t="shared" ca="1" si="341"/>
        <v>0</v>
      </c>
      <c r="CI241" s="1555">
        <f t="shared" ca="1" si="341"/>
        <v>0</v>
      </c>
      <c r="CJ241" s="1555">
        <f t="shared" ca="1" si="341"/>
        <v>0</v>
      </c>
      <c r="CK241" s="1555">
        <f t="shared" ca="1" si="341"/>
        <v>0</v>
      </c>
      <c r="CL241" s="1555">
        <f t="shared" ca="1" si="341"/>
        <v>0</v>
      </c>
      <c r="CM241" s="1555">
        <f t="shared" ca="1" si="341"/>
        <v>0</v>
      </c>
      <c r="CN241" s="1555">
        <f t="shared" ca="1" si="341"/>
        <v>0</v>
      </c>
      <c r="CO241" s="1555">
        <f t="shared" ca="1" si="341"/>
        <v>0</v>
      </c>
      <c r="CP241" s="1555">
        <f t="shared" ca="1" si="341"/>
        <v>0</v>
      </c>
      <c r="CQ241" s="1555">
        <f t="shared" ca="1" si="341"/>
        <v>0</v>
      </c>
      <c r="CR241" s="1555">
        <f t="shared" ca="1" si="341"/>
        <v>0</v>
      </c>
      <c r="CS241" s="1555">
        <f t="shared" ca="1" si="341"/>
        <v>0</v>
      </c>
      <c r="CT241" s="1555">
        <f t="shared" ca="1" si="341"/>
        <v>0</v>
      </c>
      <c r="CU241" s="1555">
        <f t="shared" ca="1" si="341"/>
        <v>0</v>
      </c>
      <c r="CV241" s="1555">
        <f t="shared" ca="1" si="341"/>
        <v>0</v>
      </c>
      <c r="CW241" s="1555">
        <f t="shared" ref="CW241:EB241" ca="1" si="342">$C241*CW239</f>
        <v>0</v>
      </c>
      <c r="CX241" s="1555">
        <f t="shared" ca="1" si="342"/>
        <v>0</v>
      </c>
      <c r="CY241" s="1555">
        <f t="shared" ca="1" si="342"/>
        <v>0</v>
      </c>
      <c r="CZ241" s="1555">
        <f t="shared" ca="1" si="342"/>
        <v>0</v>
      </c>
      <c r="DA241" s="1555">
        <f t="shared" ca="1" si="342"/>
        <v>0</v>
      </c>
      <c r="DB241" s="1555">
        <f t="shared" ca="1" si="342"/>
        <v>0</v>
      </c>
      <c r="DC241" s="1555">
        <f t="shared" ca="1" si="342"/>
        <v>0</v>
      </c>
      <c r="DD241" s="1555">
        <f t="shared" ca="1" si="342"/>
        <v>0</v>
      </c>
      <c r="DE241" s="1555">
        <f t="shared" ca="1" si="342"/>
        <v>0</v>
      </c>
      <c r="DF241" s="1555">
        <f t="shared" ca="1" si="342"/>
        <v>0</v>
      </c>
      <c r="DG241" s="1555">
        <f t="shared" ca="1" si="342"/>
        <v>0</v>
      </c>
      <c r="DH241" s="1555">
        <f t="shared" ca="1" si="342"/>
        <v>0</v>
      </c>
      <c r="DI241" s="1555">
        <f t="shared" ca="1" si="342"/>
        <v>0</v>
      </c>
      <c r="DJ241" s="1555">
        <f t="shared" ca="1" si="342"/>
        <v>0</v>
      </c>
      <c r="DK241" s="1555">
        <f t="shared" ca="1" si="342"/>
        <v>0</v>
      </c>
      <c r="DL241" s="1555">
        <f t="shared" ca="1" si="342"/>
        <v>0</v>
      </c>
      <c r="DM241" s="1555">
        <f t="shared" ca="1" si="342"/>
        <v>0</v>
      </c>
      <c r="DN241" s="1555">
        <f t="shared" ca="1" si="342"/>
        <v>0</v>
      </c>
      <c r="DO241" s="1555">
        <f t="shared" ca="1" si="342"/>
        <v>0</v>
      </c>
      <c r="DP241" s="1555">
        <f t="shared" ca="1" si="342"/>
        <v>0</v>
      </c>
      <c r="DQ241" s="1555">
        <f t="shared" ca="1" si="342"/>
        <v>0</v>
      </c>
      <c r="DR241" s="1555">
        <f t="shared" ca="1" si="342"/>
        <v>0</v>
      </c>
      <c r="DS241" s="1555">
        <f t="shared" ca="1" si="342"/>
        <v>0</v>
      </c>
      <c r="DT241" s="1555">
        <f t="shared" ca="1" si="342"/>
        <v>0</v>
      </c>
      <c r="DU241" s="1555">
        <f t="shared" ca="1" si="342"/>
        <v>0</v>
      </c>
      <c r="DV241" s="1555">
        <f t="shared" ca="1" si="342"/>
        <v>0</v>
      </c>
      <c r="DW241" s="1555">
        <f t="shared" ca="1" si="342"/>
        <v>0</v>
      </c>
      <c r="DX241" s="1555">
        <f t="shared" ca="1" si="342"/>
        <v>0</v>
      </c>
      <c r="DY241" s="1555">
        <f t="shared" ca="1" si="342"/>
        <v>0</v>
      </c>
      <c r="DZ241" s="1555">
        <f t="shared" ca="1" si="342"/>
        <v>0</v>
      </c>
      <c r="EA241" s="1555">
        <f t="shared" ca="1" si="342"/>
        <v>0</v>
      </c>
      <c r="EB241" s="1555">
        <f t="shared" ca="1" si="342"/>
        <v>0</v>
      </c>
      <c r="EC241" s="1555">
        <f t="shared" ref="EC241:ES241" ca="1" si="343">$C241*EC239</f>
        <v>0</v>
      </c>
      <c r="ED241" s="1555">
        <f t="shared" ca="1" si="343"/>
        <v>0</v>
      </c>
      <c r="EE241" s="1555">
        <f t="shared" ca="1" si="343"/>
        <v>0</v>
      </c>
      <c r="EF241" s="1555">
        <f t="shared" ca="1" si="343"/>
        <v>0</v>
      </c>
      <c r="EG241" s="1555">
        <f t="shared" ca="1" si="343"/>
        <v>0</v>
      </c>
      <c r="EH241" s="1555">
        <f t="shared" ca="1" si="343"/>
        <v>0</v>
      </c>
      <c r="EI241" s="1555">
        <f t="shared" ca="1" si="343"/>
        <v>0</v>
      </c>
      <c r="EJ241" s="1555">
        <f t="shared" ca="1" si="343"/>
        <v>0</v>
      </c>
      <c r="EK241" s="1555">
        <f t="shared" ca="1" si="343"/>
        <v>0</v>
      </c>
      <c r="EL241" s="1555">
        <f t="shared" ca="1" si="343"/>
        <v>0</v>
      </c>
      <c r="EM241" s="1555">
        <f t="shared" ca="1" si="343"/>
        <v>0</v>
      </c>
      <c r="EN241" s="1555">
        <f t="shared" ca="1" si="343"/>
        <v>0</v>
      </c>
      <c r="EO241" s="1555">
        <f t="shared" ca="1" si="343"/>
        <v>0</v>
      </c>
      <c r="EP241" s="1555">
        <f t="shared" ca="1" si="343"/>
        <v>0</v>
      </c>
      <c r="EQ241" s="1555">
        <f t="shared" ca="1" si="343"/>
        <v>0</v>
      </c>
      <c r="ER241" s="1555">
        <f t="shared" ca="1" si="343"/>
        <v>0</v>
      </c>
      <c r="ES241" s="1555">
        <f t="shared" ca="1" si="343"/>
        <v>0</v>
      </c>
    </row>
    <row r="242" spans="1:256" ht="12.75" customHeight="1" outlineLevel="1">
      <c r="D242" s="183"/>
    </row>
    <row r="243" spans="1:256" s="319" customFormat="1" ht="12.75" customHeight="1" outlineLevel="1">
      <c r="A243" s="13">
        <f>MAX($A$1:A242)+1</f>
        <v>13</v>
      </c>
      <c r="B243" s="179" t="s">
        <v>664</v>
      </c>
      <c r="C243" s="180"/>
      <c r="D243" s="332"/>
      <c r="E243" s="372"/>
      <c r="F243" s="372"/>
      <c r="G243" s="372"/>
      <c r="H243" s="372"/>
      <c r="I243" s="372"/>
      <c r="J243" s="372"/>
      <c r="K243" s="372"/>
      <c r="L243" s="372"/>
      <c r="M243" s="372"/>
      <c r="N243" s="372"/>
      <c r="O243" s="372"/>
      <c r="P243" s="372"/>
      <c r="Q243" s="372"/>
      <c r="R243" s="372"/>
      <c r="S243" s="372"/>
      <c r="T243" s="372"/>
      <c r="U243" s="372"/>
      <c r="V243" s="372"/>
      <c r="W243" s="372"/>
      <c r="X243" s="372"/>
      <c r="Y243" s="372"/>
      <c r="Z243" s="372"/>
      <c r="AA243" s="372"/>
      <c r="AB243" s="372"/>
      <c r="AC243" s="372"/>
      <c r="AD243" s="372"/>
      <c r="AE243" s="372"/>
      <c r="AF243" s="372"/>
      <c r="AG243" s="372"/>
      <c r="AH243" s="372"/>
      <c r="AI243" s="372"/>
      <c r="AJ243" s="372"/>
      <c r="AK243" s="372"/>
      <c r="AL243" s="372"/>
      <c r="AM243" s="372"/>
      <c r="AN243" s="372"/>
      <c r="AO243" s="372"/>
      <c r="AP243" s="372"/>
      <c r="AQ243" s="372"/>
      <c r="AR243" s="372"/>
      <c r="AS243" s="372"/>
      <c r="AT243" s="372"/>
      <c r="AU243" s="372"/>
      <c r="AV243" s="372"/>
      <c r="AW243" s="372"/>
      <c r="AX243" s="372"/>
      <c r="AY243" s="372"/>
      <c r="AZ243" s="372"/>
      <c r="BA243" s="372"/>
      <c r="BB243" s="372"/>
      <c r="BC243" s="372"/>
      <c r="BD243" s="372"/>
      <c r="BE243" s="372"/>
      <c r="BF243" s="372"/>
      <c r="BG243" s="372"/>
      <c r="BH243" s="372"/>
      <c r="BI243" s="372"/>
      <c r="BJ243" s="372"/>
      <c r="BK243" s="372"/>
      <c r="BL243" s="372"/>
      <c r="BM243" s="372"/>
      <c r="BN243" s="372"/>
      <c r="BO243" s="372"/>
      <c r="BP243" s="372"/>
      <c r="BQ243" s="372"/>
      <c r="BR243" s="372"/>
      <c r="BS243" s="372"/>
      <c r="BT243" s="372"/>
      <c r="BU243" s="372"/>
      <c r="BV243" s="372"/>
      <c r="BW243" s="372"/>
      <c r="BX243" s="372"/>
      <c r="BY243" s="372"/>
      <c r="BZ243" s="372"/>
      <c r="CA243" s="372"/>
      <c r="CB243" s="372"/>
      <c r="CC243" s="372"/>
      <c r="CD243" s="372"/>
      <c r="CE243" s="372"/>
      <c r="CF243" s="372"/>
      <c r="CG243" s="372"/>
      <c r="CH243" s="372"/>
      <c r="CI243" s="372"/>
      <c r="CJ243" s="372"/>
      <c r="CK243" s="372"/>
      <c r="CL243" s="372"/>
      <c r="CM243" s="372"/>
      <c r="CN243" s="372"/>
      <c r="CO243" s="372"/>
      <c r="CP243" s="372"/>
      <c r="CQ243" s="372"/>
      <c r="CR243" s="372"/>
      <c r="CS243" s="372"/>
      <c r="CT243" s="372"/>
      <c r="CU243" s="372"/>
      <c r="CV243" s="372"/>
      <c r="CW243" s="372"/>
      <c r="CX243" s="372"/>
      <c r="CY243" s="372"/>
      <c r="CZ243" s="372"/>
      <c r="DA243" s="372"/>
      <c r="DB243" s="372"/>
      <c r="DC243" s="372"/>
      <c r="DD243" s="372"/>
      <c r="DE243" s="372"/>
      <c r="DF243" s="372"/>
      <c r="DG243" s="372"/>
      <c r="DH243" s="372"/>
      <c r="DI243" s="372"/>
      <c r="DJ243" s="372"/>
      <c r="DK243" s="372"/>
      <c r="DL243" s="372"/>
      <c r="DM243" s="372"/>
      <c r="DN243" s="372"/>
      <c r="DO243" s="372"/>
      <c r="DP243" s="372"/>
      <c r="DQ243" s="372"/>
      <c r="DR243" s="372"/>
      <c r="DS243" s="372"/>
      <c r="DT243" s="372"/>
      <c r="DU243" s="372"/>
      <c r="DV243" s="372"/>
      <c r="DW243" s="372"/>
      <c r="DX243" s="372"/>
      <c r="DY243" s="372"/>
      <c r="DZ243" s="372"/>
      <c r="EA243" s="372"/>
      <c r="EB243" s="372"/>
      <c r="EC243" s="372"/>
      <c r="ED243" s="372"/>
      <c r="EE243" s="372"/>
      <c r="EF243" s="372"/>
      <c r="EG243" s="372"/>
      <c r="EH243" s="372"/>
      <c r="EI243" s="372"/>
      <c r="EJ243" s="372"/>
      <c r="EK243" s="372"/>
      <c r="EL243" s="372"/>
      <c r="EM243" s="372"/>
      <c r="EN243" s="372"/>
      <c r="EO243" s="372"/>
      <c r="EP243" s="372"/>
      <c r="EQ243" s="372"/>
      <c r="ER243" s="372"/>
      <c r="ES243" s="372"/>
      <c r="ET243" s="13"/>
      <c r="EU243" s="13"/>
      <c r="EV243" s="13"/>
      <c r="EW243" s="13"/>
      <c r="EX243" s="13"/>
      <c r="EY243" s="13"/>
      <c r="EZ243" s="13"/>
      <c r="FA243" s="13"/>
      <c r="FB243" s="13"/>
      <c r="FC243" s="13"/>
      <c r="FD243" s="13"/>
      <c r="FE243" s="13"/>
      <c r="FF243" s="13"/>
      <c r="FG243" s="13"/>
      <c r="FH243" s="13"/>
      <c r="FI243" s="13"/>
      <c r="FJ243" s="13"/>
      <c r="FK243" s="13"/>
      <c r="FL243" s="13"/>
      <c r="FM243" s="13"/>
      <c r="FN243" s="13"/>
      <c r="FO243" s="13"/>
      <c r="FP243" s="13"/>
      <c r="FQ243" s="13"/>
      <c r="FR243" s="13"/>
      <c r="FS243" s="13"/>
      <c r="FT243" s="13"/>
      <c r="FU243" s="13"/>
      <c r="FV243" s="13"/>
      <c r="FW243" s="13"/>
      <c r="FX243" s="13"/>
      <c r="FY243" s="13"/>
      <c r="FZ243" s="13"/>
      <c r="GA243" s="13"/>
      <c r="GB243" s="13"/>
      <c r="GC243" s="13"/>
      <c r="GD243" s="13"/>
      <c r="GE243" s="13"/>
      <c r="GF243" s="13"/>
      <c r="GG243" s="13"/>
      <c r="GH243" s="13"/>
      <c r="GI243" s="13"/>
      <c r="GJ243" s="13"/>
      <c r="GK243" s="13"/>
      <c r="GL243" s="13"/>
      <c r="GM243" s="13"/>
      <c r="GN243" s="13"/>
      <c r="GO243" s="13"/>
      <c r="GP243" s="13"/>
      <c r="GQ243" s="13"/>
      <c r="GR243" s="13"/>
      <c r="GS243" s="13"/>
      <c r="GT243" s="13"/>
      <c r="GU243" s="13"/>
      <c r="GV243" s="13"/>
      <c r="GW243" s="13"/>
      <c r="GX243" s="13"/>
      <c r="GY243" s="13"/>
      <c r="GZ243" s="13"/>
      <c r="HA243" s="13"/>
      <c r="HB243" s="13"/>
      <c r="HC243" s="13"/>
      <c r="HD243" s="13"/>
      <c r="HE243" s="13"/>
      <c r="HF243" s="13"/>
      <c r="HG243" s="13"/>
      <c r="HH243" s="13"/>
      <c r="HI243" s="13"/>
      <c r="HJ243" s="13"/>
      <c r="HK243" s="13"/>
      <c r="HL243" s="13"/>
      <c r="HM243" s="13"/>
      <c r="HN243" s="13"/>
      <c r="HO243" s="13"/>
      <c r="HP243" s="13"/>
      <c r="HQ243" s="13"/>
      <c r="HR243" s="13"/>
      <c r="HS243" s="13"/>
      <c r="HT243" s="13"/>
      <c r="HU243" s="13"/>
      <c r="HV243" s="13"/>
      <c r="HW243" s="13"/>
      <c r="HX243" s="13"/>
      <c r="HY243" s="13"/>
      <c r="HZ243" s="13"/>
      <c r="IA243" s="13"/>
      <c r="IB243" s="13"/>
      <c r="IC243" s="13"/>
      <c r="ID243" s="13"/>
      <c r="IE243" s="13"/>
      <c r="IF243" s="13"/>
      <c r="IG243" s="13"/>
      <c r="IH243" s="13"/>
      <c r="II243" s="13"/>
      <c r="IJ243" s="13"/>
      <c r="IK243" s="13"/>
      <c r="IL243" s="13"/>
      <c r="IM243" s="13"/>
      <c r="IN243" s="13"/>
      <c r="IO243" s="13"/>
      <c r="IP243" s="13"/>
      <c r="IQ243" s="13"/>
      <c r="IR243" s="13"/>
      <c r="IS243" s="13"/>
      <c r="IT243" s="13"/>
      <c r="IU243" s="13"/>
      <c r="IV243" s="13"/>
    </row>
    <row r="244" spans="1:256" ht="12.75" customHeight="1" outlineLevel="1">
      <c r="B244"/>
      <c r="D244" s="183"/>
      <c r="R244" s="1521"/>
    </row>
    <row r="245" spans="1:256" ht="12.75" customHeight="1" outlineLevel="1">
      <c r="B245" s="299" t="s">
        <v>665</v>
      </c>
      <c r="D245" s="183"/>
    </row>
    <row r="246" spans="1:256" ht="12.75" customHeight="1" outlineLevel="1">
      <c r="B246" s="325" t="s">
        <v>666</v>
      </c>
      <c r="C246" s="325"/>
      <c r="D246" s="495">
        <f ca="1">IF(AND($D$229="Yes",$D$230="N"),1,0)</f>
        <v>0</v>
      </c>
    </row>
    <row r="247" spans="1:256" s="1502" customFormat="1" ht="12.75" customHeight="1" outlineLevel="1">
      <c r="A247" s="325"/>
      <c r="B247" s="325" t="s">
        <v>667</v>
      </c>
      <c r="C247" s="325"/>
      <c r="D247" s="183"/>
      <c r="E247" s="376">
        <f ca="1">E$241*$D$246*E$72</f>
        <v>0</v>
      </c>
      <c r="F247" s="376">
        <f t="shared" ref="F247:BQ247" ca="1" si="344">F$241*$D$246*F$72</f>
        <v>0</v>
      </c>
      <c r="G247" s="376">
        <f t="shared" ca="1" si="344"/>
        <v>0</v>
      </c>
      <c r="H247" s="376">
        <f t="shared" ca="1" si="344"/>
        <v>0</v>
      </c>
      <c r="I247" s="376">
        <f t="shared" ca="1" si="344"/>
        <v>0</v>
      </c>
      <c r="J247" s="376">
        <f t="shared" ca="1" si="344"/>
        <v>0</v>
      </c>
      <c r="K247" s="376">
        <f t="shared" ca="1" si="344"/>
        <v>0</v>
      </c>
      <c r="L247" s="376">
        <f t="shared" ca="1" si="344"/>
        <v>0</v>
      </c>
      <c r="M247" s="376">
        <f t="shared" ca="1" si="344"/>
        <v>0</v>
      </c>
      <c r="N247" s="376">
        <f t="shared" ca="1" si="344"/>
        <v>0</v>
      </c>
      <c r="O247" s="376">
        <f t="shared" ca="1" si="344"/>
        <v>0</v>
      </c>
      <c r="P247" s="376">
        <f t="shared" ca="1" si="344"/>
        <v>0</v>
      </c>
      <c r="Q247" s="376">
        <f t="shared" ca="1" si="344"/>
        <v>0</v>
      </c>
      <c r="R247" s="376">
        <f t="shared" ca="1" si="344"/>
        <v>0</v>
      </c>
      <c r="S247" s="376">
        <f t="shared" ca="1" si="344"/>
        <v>0</v>
      </c>
      <c r="T247" s="376">
        <f t="shared" ca="1" si="344"/>
        <v>0</v>
      </c>
      <c r="U247" s="376">
        <f t="shared" ca="1" si="344"/>
        <v>0</v>
      </c>
      <c r="V247" s="376">
        <f t="shared" ca="1" si="344"/>
        <v>0</v>
      </c>
      <c r="W247" s="376">
        <f t="shared" ca="1" si="344"/>
        <v>0</v>
      </c>
      <c r="X247" s="376">
        <f t="shared" ca="1" si="344"/>
        <v>0</v>
      </c>
      <c r="Y247" s="376">
        <f t="shared" ca="1" si="344"/>
        <v>0</v>
      </c>
      <c r="Z247" s="376">
        <f t="shared" ca="1" si="344"/>
        <v>0</v>
      </c>
      <c r="AA247" s="376">
        <f t="shared" ca="1" si="344"/>
        <v>0</v>
      </c>
      <c r="AB247" s="376">
        <f t="shared" ca="1" si="344"/>
        <v>0</v>
      </c>
      <c r="AC247" s="376">
        <f t="shared" ca="1" si="344"/>
        <v>0</v>
      </c>
      <c r="AD247" s="376">
        <f t="shared" ca="1" si="344"/>
        <v>0</v>
      </c>
      <c r="AE247" s="376">
        <f t="shared" ca="1" si="344"/>
        <v>0</v>
      </c>
      <c r="AF247" s="376">
        <f t="shared" ca="1" si="344"/>
        <v>0</v>
      </c>
      <c r="AG247" s="376">
        <f t="shared" ca="1" si="344"/>
        <v>0</v>
      </c>
      <c r="AH247" s="376">
        <f t="shared" ca="1" si="344"/>
        <v>0</v>
      </c>
      <c r="AI247" s="376">
        <f t="shared" ca="1" si="344"/>
        <v>0</v>
      </c>
      <c r="AJ247" s="376">
        <f t="shared" ca="1" si="344"/>
        <v>0</v>
      </c>
      <c r="AK247" s="376">
        <f t="shared" ca="1" si="344"/>
        <v>0</v>
      </c>
      <c r="AL247" s="376">
        <f t="shared" ca="1" si="344"/>
        <v>0</v>
      </c>
      <c r="AM247" s="376">
        <f t="shared" ca="1" si="344"/>
        <v>0</v>
      </c>
      <c r="AN247" s="376">
        <f t="shared" ca="1" si="344"/>
        <v>0</v>
      </c>
      <c r="AO247" s="376">
        <f t="shared" ca="1" si="344"/>
        <v>0</v>
      </c>
      <c r="AP247" s="376">
        <f t="shared" ca="1" si="344"/>
        <v>0</v>
      </c>
      <c r="AQ247" s="376">
        <f t="shared" ca="1" si="344"/>
        <v>0</v>
      </c>
      <c r="AR247" s="376">
        <f t="shared" ca="1" si="344"/>
        <v>0</v>
      </c>
      <c r="AS247" s="376">
        <f t="shared" ca="1" si="344"/>
        <v>0</v>
      </c>
      <c r="AT247" s="376">
        <f t="shared" ca="1" si="344"/>
        <v>0</v>
      </c>
      <c r="AU247" s="376">
        <f t="shared" ca="1" si="344"/>
        <v>0</v>
      </c>
      <c r="AV247" s="376">
        <f t="shared" ca="1" si="344"/>
        <v>0</v>
      </c>
      <c r="AW247" s="376">
        <f t="shared" ca="1" si="344"/>
        <v>0</v>
      </c>
      <c r="AX247" s="376">
        <f t="shared" ca="1" si="344"/>
        <v>0</v>
      </c>
      <c r="AY247" s="376">
        <f t="shared" ca="1" si="344"/>
        <v>0</v>
      </c>
      <c r="AZ247" s="376">
        <f t="shared" ca="1" si="344"/>
        <v>0</v>
      </c>
      <c r="BA247" s="376">
        <f t="shared" ca="1" si="344"/>
        <v>0</v>
      </c>
      <c r="BB247" s="376">
        <f t="shared" ca="1" si="344"/>
        <v>0</v>
      </c>
      <c r="BC247" s="376">
        <f t="shared" ca="1" si="344"/>
        <v>0</v>
      </c>
      <c r="BD247" s="376">
        <f t="shared" ca="1" si="344"/>
        <v>0</v>
      </c>
      <c r="BE247" s="376">
        <f t="shared" ca="1" si="344"/>
        <v>0</v>
      </c>
      <c r="BF247" s="376">
        <f t="shared" ca="1" si="344"/>
        <v>0</v>
      </c>
      <c r="BG247" s="376">
        <f t="shared" ca="1" si="344"/>
        <v>0</v>
      </c>
      <c r="BH247" s="376">
        <f t="shared" ca="1" si="344"/>
        <v>0</v>
      </c>
      <c r="BI247" s="376">
        <f t="shared" ca="1" si="344"/>
        <v>0</v>
      </c>
      <c r="BJ247" s="376">
        <f t="shared" ca="1" si="344"/>
        <v>0</v>
      </c>
      <c r="BK247" s="376">
        <f t="shared" ca="1" si="344"/>
        <v>0</v>
      </c>
      <c r="BL247" s="376">
        <f t="shared" ca="1" si="344"/>
        <v>0</v>
      </c>
      <c r="BM247" s="376">
        <f t="shared" ca="1" si="344"/>
        <v>0</v>
      </c>
      <c r="BN247" s="376">
        <f t="shared" ca="1" si="344"/>
        <v>0</v>
      </c>
      <c r="BO247" s="376">
        <f t="shared" ca="1" si="344"/>
        <v>0</v>
      </c>
      <c r="BP247" s="376">
        <f t="shared" ca="1" si="344"/>
        <v>0</v>
      </c>
      <c r="BQ247" s="376">
        <f t="shared" ca="1" si="344"/>
        <v>0</v>
      </c>
      <c r="BR247" s="376">
        <f t="shared" ref="BR247:EC247" ca="1" si="345">BR$241*$D$246*BR$72</f>
        <v>0</v>
      </c>
      <c r="BS247" s="376">
        <f t="shared" ca="1" si="345"/>
        <v>0</v>
      </c>
      <c r="BT247" s="376">
        <f t="shared" ca="1" si="345"/>
        <v>0</v>
      </c>
      <c r="BU247" s="376">
        <f t="shared" ca="1" si="345"/>
        <v>0</v>
      </c>
      <c r="BV247" s="376">
        <f t="shared" ca="1" si="345"/>
        <v>0</v>
      </c>
      <c r="BW247" s="376">
        <f t="shared" ca="1" si="345"/>
        <v>0</v>
      </c>
      <c r="BX247" s="376">
        <f t="shared" ca="1" si="345"/>
        <v>0</v>
      </c>
      <c r="BY247" s="376">
        <f t="shared" ca="1" si="345"/>
        <v>0</v>
      </c>
      <c r="BZ247" s="376">
        <f t="shared" ca="1" si="345"/>
        <v>0</v>
      </c>
      <c r="CA247" s="376">
        <f t="shared" ca="1" si="345"/>
        <v>0</v>
      </c>
      <c r="CB247" s="376">
        <f t="shared" ca="1" si="345"/>
        <v>0</v>
      </c>
      <c r="CC247" s="376">
        <f t="shared" ca="1" si="345"/>
        <v>0</v>
      </c>
      <c r="CD247" s="376">
        <f t="shared" ca="1" si="345"/>
        <v>0</v>
      </c>
      <c r="CE247" s="376">
        <f t="shared" ca="1" si="345"/>
        <v>0</v>
      </c>
      <c r="CF247" s="376">
        <f t="shared" ca="1" si="345"/>
        <v>0</v>
      </c>
      <c r="CG247" s="376">
        <f t="shared" ca="1" si="345"/>
        <v>0</v>
      </c>
      <c r="CH247" s="376">
        <f t="shared" ca="1" si="345"/>
        <v>0</v>
      </c>
      <c r="CI247" s="376">
        <f t="shared" ca="1" si="345"/>
        <v>0</v>
      </c>
      <c r="CJ247" s="376">
        <f t="shared" ca="1" si="345"/>
        <v>0</v>
      </c>
      <c r="CK247" s="376">
        <f t="shared" ca="1" si="345"/>
        <v>0</v>
      </c>
      <c r="CL247" s="376">
        <f t="shared" ca="1" si="345"/>
        <v>0</v>
      </c>
      <c r="CM247" s="376">
        <f t="shared" ca="1" si="345"/>
        <v>0</v>
      </c>
      <c r="CN247" s="376">
        <f t="shared" ca="1" si="345"/>
        <v>0</v>
      </c>
      <c r="CO247" s="376">
        <f t="shared" ca="1" si="345"/>
        <v>0</v>
      </c>
      <c r="CP247" s="376">
        <f t="shared" ca="1" si="345"/>
        <v>0</v>
      </c>
      <c r="CQ247" s="376">
        <f t="shared" ca="1" si="345"/>
        <v>0</v>
      </c>
      <c r="CR247" s="376">
        <f t="shared" ca="1" si="345"/>
        <v>0</v>
      </c>
      <c r="CS247" s="376">
        <f t="shared" ca="1" si="345"/>
        <v>0</v>
      </c>
      <c r="CT247" s="376">
        <f t="shared" ca="1" si="345"/>
        <v>0</v>
      </c>
      <c r="CU247" s="376">
        <f t="shared" ca="1" si="345"/>
        <v>0</v>
      </c>
      <c r="CV247" s="376">
        <f t="shared" ca="1" si="345"/>
        <v>0</v>
      </c>
      <c r="CW247" s="376">
        <f t="shared" ca="1" si="345"/>
        <v>0</v>
      </c>
      <c r="CX247" s="376">
        <f t="shared" ca="1" si="345"/>
        <v>0</v>
      </c>
      <c r="CY247" s="376">
        <f t="shared" ca="1" si="345"/>
        <v>0</v>
      </c>
      <c r="CZ247" s="376">
        <f t="shared" ca="1" si="345"/>
        <v>0</v>
      </c>
      <c r="DA247" s="376">
        <f t="shared" ca="1" si="345"/>
        <v>0</v>
      </c>
      <c r="DB247" s="376">
        <f t="shared" ca="1" si="345"/>
        <v>0</v>
      </c>
      <c r="DC247" s="376">
        <f t="shared" ca="1" si="345"/>
        <v>0</v>
      </c>
      <c r="DD247" s="376">
        <f t="shared" ca="1" si="345"/>
        <v>0</v>
      </c>
      <c r="DE247" s="376">
        <f t="shared" ca="1" si="345"/>
        <v>0</v>
      </c>
      <c r="DF247" s="376">
        <f t="shared" ca="1" si="345"/>
        <v>0</v>
      </c>
      <c r="DG247" s="376">
        <f t="shared" ca="1" si="345"/>
        <v>0</v>
      </c>
      <c r="DH247" s="376">
        <f t="shared" ca="1" si="345"/>
        <v>0</v>
      </c>
      <c r="DI247" s="376">
        <f t="shared" ca="1" si="345"/>
        <v>0</v>
      </c>
      <c r="DJ247" s="376">
        <f t="shared" ca="1" si="345"/>
        <v>0</v>
      </c>
      <c r="DK247" s="376">
        <f t="shared" ca="1" si="345"/>
        <v>0</v>
      </c>
      <c r="DL247" s="376">
        <f t="shared" ca="1" si="345"/>
        <v>0</v>
      </c>
      <c r="DM247" s="376">
        <f t="shared" ca="1" si="345"/>
        <v>0</v>
      </c>
      <c r="DN247" s="376">
        <f t="shared" ca="1" si="345"/>
        <v>0</v>
      </c>
      <c r="DO247" s="376">
        <f t="shared" ca="1" si="345"/>
        <v>0</v>
      </c>
      <c r="DP247" s="376">
        <f t="shared" ca="1" si="345"/>
        <v>0</v>
      </c>
      <c r="DQ247" s="376">
        <f t="shared" ca="1" si="345"/>
        <v>0</v>
      </c>
      <c r="DR247" s="376">
        <f t="shared" ca="1" si="345"/>
        <v>0</v>
      </c>
      <c r="DS247" s="376">
        <f t="shared" ca="1" si="345"/>
        <v>0</v>
      </c>
      <c r="DT247" s="376">
        <f t="shared" ca="1" si="345"/>
        <v>0</v>
      </c>
      <c r="DU247" s="376">
        <f t="shared" ca="1" si="345"/>
        <v>0</v>
      </c>
      <c r="DV247" s="376">
        <f t="shared" ca="1" si="345"/>
        <v>0</v>
      </c>
      <c r="DW247" s="376">
        <f t="shared" ca="1" si="345"/>
        <v>0</v>
      </c>
      <c r="DX247" s="376">
        <f t="shared" ca="1" si="345"/>
        <v>0</v>
      </c>
      <c r="DY247" s="376">
        <f t="shared" ca="1" si="345"/>
        <v>0</v>
      </c>
      <c r="DZ247" s="376">
        <f t="shared" ca="1" si="345"/>
        <v>0</v>
      </c>
      <c r="EA247" s="376">
        <f t="shared" ca="1" si="345"/>
        <v>0</v>
      </c>
      <c r="EB247" s="376">
        <f t="shared" ca="1" si="345"/>
        <v>0</v>
      </c>
      <c r="EC247" s="376">
        <f t="shared" ca="1" si="345"/>
        <v>0</v>
      </c>
      <c r="ED247" s="376">
        <f t="shared" ref="ED247:ES247" ca="1" si="346">ED$241*$D$246*ED$72</f>
        <v>0</v>
      </c>
      <c r="EE247" s="376">
        <f t="shared" ca="1" si="346"/>
        <v>0</v>
      </c>
      <c r="EF247" s="376">
        <f t="shared" ca="1" si="346"/>
        <v>0</v>
      </c>
      <c r="EG247" s="376">
        <f t="shared" ca="1" si="346"/>
        <v>0</v>
      </c>
      <c r="EH247" s="376">
        <f t="shared" ca="1" si="346"/>
        <v>0</v>
      </c>
      <c r="EI247" s="376">
        <f t="shared" ca="1" si="346"/>
        <v>0</v>
      </c>
      <c r="EJ247" s="376">
        <f t="shared" ca="1" si="346"/>
        <v>0</v>
      </c>
      <c r="EK247" s="376">
        <f t="shared" ca="1" si="346"/>
        <v>0</v>
      </c>
      <c r="EL247" s="376">
        <f t="shared" ca="1" si="346"/>
        <v>0</v>
      </c>
      <c r="EM247" s="376">
        <f t="shared" ca="1" si="346"/>
        <v>0</v>
      </c>
      <c r="EN247" s="376">
        <f t="shared" ca="1" si="346"/>
        <v>0</v>
      </c>
      <c r="EO247" s="376">
        <f t="shared" ca="1" si="346"/>
        <v>0</v>
      </c>
      <c r="EP247" s="376">
        <f t="shared" ca="1" si="346"/>
        <v>0</v>
      </c>
      <c r="EQ247" s="376">
        <f t="shared" ca="1" si="346"/>
        <v>0</v>
      </c>
      <c r="ER247" s="376">
        <f t="shared" ca="1" si="346"/>
        <v>0</v>
      </c>
      <c r="ES247" s="376">
        <f t="shared" ca="1" si="346"/>
        <v>0</v>
      </c>
      <c r="ET247" s="376"/>
    </row>
    <row r="248" spans="1:256" s="325" customFormat="1" ht="12.75" customHeight="1" outlineLevel="1">
      <c r="B248" s="325" t="s">
        <v>668</v>
      </c>
      <c r="D248" s="183"/>
      <c r="E248" s="376">
        <f t="shared" ref="E248:AJ248" ca="1" si="347">E247/12</f>
        <v>0</v>
      </c>
      <c r="F248" s="376">
        <f t="shared" ca="1" si="347"/>
        <v>0</v>
      </c>
      <c r="G248" s="376">
        <f t="shared" ca="1" si="347"/>
        <v>0</v>
      </c>
      <c r="H248" s="376">
        <f t="shared" ca="1" si="347"/>
        <v>0</v>
      </c>
      <c r="I248" s="376">
        <f t="shared" ca="1" si="347"/>
        <v>0</v>
      </c>
      <c r="J248" s="376">
        <f t="shared" ca="1" si="347"/>
        <v>0</v>
      </c>
      <c r="K248" s="376">
        <f t="shared" ca="1" si="347"/>
        <v>0</v>
      </c>
      <c r="L248" s="376">
        <f t="shared" ca="1" si="347"/>
        <v>0</v>
      </c>
      <c r="M248" s="376">
        <f t="shared" ca="1" si="347"/>
        <v>0</v>
      </c>
      <c r="N248" s="376">
        <f t="shared" ca="1" si="347"/>
        <v>0</v>
      </c>
      <c r="O248" s="376">
        <f t="shared" ca="1" si="347"/>
        <v>0</v>
      </c>
      <c r="P248" s="376">
        <f t="shared" ca="1" si="347"/>
        <v>0</v>
      </c>
      <c r="Q248" s="376">
        <f t="shared" ca="1" si="347"/>
        <v>0</v>
      </c>
      <c r="R248" s="376">
        <f t="shared" ca="1" si="347"/>
        <v>0</v>
      </c>
      <c r="S248" s="376">
        <f t="shared" ca="1" si="347"/>
        <v>0</v>
      </c>
      <c r="T248" s="376">
        <f t="shared" ca="1" si="347"/>
        <v>0</v>
      </c>
      <c r="U248" s="376">
        <f t="shared" ca="1" si="347"/>
        <v>0</v>
      </c>
      <c r="V248" s="376">
        <f t="shared" ca="1" si="347"/>
        <v>0</v>
      </c>
      <c r="W248" s="376">
        <f t="shared" ca="1" si="347"/>
        <v>0</v>
      </c>
      <c r="X248" s="376">
        <f t="shared" ca="1" si="347"/>
        <v>0</v>
      </c>
      <c r="Y248" s="376">
        <f t="shared" ca="1" si="347"/>
        <v>0</v>
      </c>
      <c r="Z248" s="376">
        <f t="shared" ca="1" si="347"/>
        <v>0</v>
      </c>
      <c r="AA248" s="376">
        <f t="shared" ca="1" si="347"/>
        <v>0</v>
      </c>
      <c r="AB248" s="376">
        <f t="shared" ca="1" si="347"/>
        <v>0</v>
      </c>
      <c r="AC248" s="376">
        <f t="shared" ca="1" si="347"/>
        <v>0</v>
      </c>
      <c r="AD248" s="376">
        <f t="shared" ca="1" si="347"/>
        <v>0</v>
      </c>
      <c r="AE248" s="376">
        <f t="shared" ca="1" si="347"/>
        <v>0</v>
      </c>
      <c r="AF248" s="376">
        <f t="shared" ca="1" si="347"/>
        <v>0</v>
      </c>
      <c r="AG248" s="376">
        <f t="shared" ca="1" si="347"/>
        <v>0</v>
      </c>
      <c r="AH248" s="376">
        <f t="shared" ca="1" si="347"/>
        <v>0</v>
      </c>
      <c r="AI248" s="376">
        <f t="shared" ca="1" si="347"/>
        <v>0</v>
      </c>
      <c r="AJ248" s="376">
        <f t="shared" ca="1" si="347"/>
        <v>0</v>
      </c>
      <c r="AK248" s="376">
        <f t="shared" ref="AK248:BP248" ca="1" si="348">AK247/12</f>
        <v>0</v>
      </c>
      <c r="AL248" s="376">
        <f t="shared" ca="1" si="348"/>
        <v>0</v>
      </c>
      <c r="AM248" s="376">
        <f t="shared" ca="1" si="348"/>
        <v>0</v>
      </c>
      <c r="AN248" s="376">
        <f t="shared" ca="1" si="348"/>
        <v>0</v>
      </c>
      <c r="AO248" s="376">
        <f t="shared" ca="1" si="348"/>
        <v>0</v>
      </c>
      <c r="AP248" s="376">
        <f t="shared" ca="1" si="348"/>
        <v>0</v>
      </c>
      <c r="AQ248" s="376">
        <f t="shared" ca="1" si="348"/>
        <v>0</v>
      </c>
      <c r="AR248" s="376">
        <f t="shared" ca="1" si="348"/>
        <v>0</v>
      </c>
      <c r="AS248" s="376">
        <f t="shared" ca="1" si="348"/>
        <v>0</v>
      </c>
      <c r="AT248" s="376">
        <f t="shared" ca="1" si="348"/>
        <v>0</v>
      </c>
      <c r="AU248" s="376">
        <f t="shared" ca="1" si="348"/>
        <v>0</v>
      </c>
      <c r="AV248" s="376">
        <f t="shared" ca="1" si="348"/>
        <v>0</v>
      </c>
      <c r="AW248" s="376">
        <f t="shared" ca="1" si="348"/>
        <v>0</v>
      </c>
      <c r="AX248" s="376">
        <f t="shared" ca="1" si="348"/>
        <v>0</v>
      </c>
      <c r="AY248" s="376">
        <f t="shared" ca="1" si="348"/>
        <v>0</v>
      </c>
      <c r="AZ248" s="376">
        <f t="shared" ca="1" si="348"/>
        <v>0</v>
      </c>
      <c r="BA248" s="376">
        <f t="shared" ca="1" si="348"/>
        <v>0</v>
      </c>
      <c r="BB248" s="376">
        <f t="shared" ca="1" si="348"/>
        <v>0</v>
      </c>
      <c r="BC248" s="376">
        <f t="shared" ca="1" si="348"/>
        <v>0</v>
      </c>
      <c r="BD248" s="376">
        <f t="shared" ca="1" si="348"/>
        <v>0</v>
      </c>
      <c r="BE248" s="376">
        <f t="shared" ca="1" si="348"/>
        <v>0</v>
      </c>
      <c r="BF248" s="376">
        <f t="shared" ca="1" si="348"/>
        <v>0</v>
      </c>
      <c r="BG248" s="376">
        <f t="shared" ca="1" si="348"/>
        <v>0</v>
      </c>
      <c r="BH248" s="376">
        <f t="shared" ca="1" si="348"/>
        <v>0</v>
      </c>
      <c r="BI248" s="376">
        <f t="shared" ca="1" si="348"/>
        <v>0</v>
      </c>
      <c r="BJ248" s="376">
        <f t="shared" ca="1" si="348"/>
        <v>0</v>
      </c>
      <c r="BK248" s="376">
        <f t="shared" ca="1" si="348"/>
        <v>0</v>
      </c>
      <c r="BL248" s="376">
        <f t="shared" ca="1" si="348"/>
        <v>0</v>
      </c>
      <c r="BM248" s="376">
        <f t="shared" ca="1" si="348"/>
        <v>0</v>
      </c>
      <c r="BN248" s="376">
        <f t="shared" ca="1" si="348"/>
        <v>0</v>
      </c>
      <c r="BO248" s="376">
        <f t="shared" ca="1" si="348"/>
        <v>0</v>
      </c>
      <c r="BP248" s="376">
        <f t="shared" ca="1" si="348"/>
        <v>0</v>
      </c>
      <c r="BQ248" s="376">
        <f t="shared" ref="BQ248:CV248" ca="1" si="349">BQ247/12</f>
        <v>0</v>
      </c>
      <c r="BR248" s="376">
        <f t="shared" ca="1" si="349"/>
        <v>0</v>
      </c>
      <c r="BS248" s="376">
        <f t="shared" ca="1" si="349"/>
        <v>0</v>
      </c>
      <c r="BT248" s="376">
        <f t="shared" ca="1" si="349"/>
        <v>0</v>
      </c>
      <c r="BU248" s="376">
        <f t="shared" ca="1" si="349"/>
        <v>0</v>
      </c>
      <c r="BV248" s="376">
        <f t="shared" ca="1" si="349"/>
        <v>0</v>
      </c>
      <c r="BW248" s="376">
        <f t="shared" ca="1" si="349"/>
        <v>0</v>
      </c>
      <c r="BX248" s="376">
        <f t="shared" ca="1" si="349"/>
        <v>0</v>
      </c>
      <c r="BY248" s="376">
        <f t="shared" ca="1" si="349"/>
        <v>0</v>
      </c>
      <c r="BZ248" s="376">
        <f t="shared" ca="1" si="349"/>
        <v>0</v>
      </c>
      <c r="CA248" s="376">
        <f t="shared" ca="1" si="349"/>
        <v>0</v>
      </c>
      <c r="CB248" s="376">
        <f t="shared" ca="1" si="349"/>
        <v>0</v>
      </c>
      <c r="CC248" s="376">
        <f t="shared" ca="1" si="349"/>
        <v>0</v>
      </c>
      <c r="CD248" s="376">
        <f t="shared" ca="1" si="349"/>
        <v>0</v>
      </c>
      <c r="CE248" s="376">
        <f t="shared" ca="1" si="349"/>
        <v>0</v>
      </c>
      <c r="CF248" s="376">
        <f t="shared" ca="1" si="349"/>
        <v>0</v>
      </c>
      <c r="CG248" s="376">
        <f t="shared" ca="1" si="349"/>
        <v>0</v>
      </c>
      <c r="CH248" s="376">
        <f t="shared" ca="1" si="349"/>
        <v>0</v>
      </c>
      <c r="CI248" s="376">
        <f t="shared" ca="1" si="349"/>
        <v>0</v>
      </c>
      <c r="CJ248" s="376">
        <f t="shared" ca="1" si="349"/>
        <v>0</v>
      </c>
      <c r="CK248" s="376">
        <f t="shared" ca="1" si="349"/>
        <v>0</v>
      </c>
      <c r="CL248" s="376">
        <f t="shared" ca="1" si="349"/>
        <v>0</v>
      </c>
      <c r="CM248" s="376">
        <f t="shared" ca="1" si="349"/>
        <v>0</v>
      </c>
      <c r="CN248" s="376">
        <f t="shared" ca="1" si="349"/>
        <v>0</v>
      </c>
      <c r="CO248" s="376">
        <f t="shared" ca="1" si="349"/>
        <v>0</v>
      </c>
      <c r="CP248" s="376">
        <f t="shared" ca="1" si="349"/>
        <v>0</v>
      </c>
      <c r="CQ248" s="376">
        <f t="shared" ca="1" si="349"/>
        <v>0</v>
      </c>
      <c r="CR248" s="376">
        <f t="shared" ca="1" si="349"/>
        <v>0</v>
      </c>
      <c r="CS248" s="376">
        <f t="shared" ca="1" si="349"/>
        <v>0</v>
      </c>
      <c r="CT248" s="376">
        <f t="shared" ca="1" si="349"/>
        <v>0</v>
      </c>
      <c r="CU248" s="376">
        <f t="shared" ca="1" si="349"/>
        <v>0</v>
      </c>
      <c r="CV248" s="376">
        <f t="shared" ca="1" si="349"/>
        <v>0</v>
      </c>
      <c r="CW248" s="376">
        <f t="shared" ref="CW248:EB248" ca="1" si="350">CW247/12</f>
        <v>0</v>
      </c>
      <c r="CX248" s="376">
        <f t="shared" ca="1" si="350"/>
        <v>0</v>
      </c>
      <c r="CY248" s="376">
        <f t="shared" ca="1" si="350"/>
        <v>0</v>
      </c>
      <c r="CZ248" s="376">
        <f t="shared" ca="1" si="350"/>
        <v>0</v>
      </c>
      <c r="DA248" s="376">
        <f t="shared" ca="1" si="350"/>
        <v>0</v>
      </c>
      <c r="DB248" s="376">
        <f t="shared" ca="1" si="350"/>
        <v>0</v>
      </c>
      <c r="DC248" s="376">
        <f t="shared" ca="1" si="350"/>
        <v>0</v>
      </c>
      <c r="DD248" s="376">
        <f t="shared" ca="1" si="350"/>
        <v>0</v>
      </c>
      <c r="DE248" s="376">
        <f t="shared" ca="1" si="350"/>
        <v>0</v>
      </c>
      <c r="DF248" s="376">
        <f t="shared" ca="1" si="350"/>
        <v>0</v>
      </c>
      <c r="DG248" s="376">
        <f t="shared" ca="1" si="350"/>
        <v>0</v>
      </c>
      <c r="DH248" s="376">
        <f t="shared" ca="1" si="350"/>
        <v>0</v>
      </c>
      <c r="DI248" s="376">
        <f t="shared" ca="1" si="350"/>
        <v>0</v>
      </c>
      <c r="DJ248" s="376">
        <f t="shared" ca="1" si="350"/>
        <v>0</v>
      </c>
      <c r="DK248" s="376">
        <f t="shared" ca="1" si="350"/>
        <v>0</v>
      </c>
      <c r="DL248" s="376">
        <f t="shared" ca="1" si="350"/>
        <v>0</v>
      </c>
      <c r="DM248" s="376">
        <f t="shared" ca="1" si="350"/>
        <v>0</v>
      </c>
      <c r="DN248" s="376">
        <f t="shared" ca="1" si="350"/>
        <v>0</v>
      </c>
      <c r="DO248" s="376">
        <f t="shared" ca="1" si="350"/>
        <v>0</v>
      </c>
      <c r="DP248" s="376">
        <f t="shared" ca="1" si="350"/>
        <v>0</v>
      </c>
      <c r="DQ248" s="376">
        <f t="shared" ca="1" si="350"/>
        <v>0</v>
      </c>
      <c r="DR248" s="376">
        <f t="shared" ca="1" si="350"/>
        <v>0</v>
      </c>
      <c r="DS248" s="376">
        <f t="shared" ca="1" si="350"/>
        <v>0</v>
      </c>
      <c r="DT248" s="376">
        <f t="shared" ca="1" si="350"/>
        <v>0</v>
      </c>
      <c r="DU248" s="376">
        <f t="shared" ca="1" si="350"/>
        <v>0</v>
      </c>
      <c r="DV248" s="376">
        <f t="shared" ca="1" si="350"/>
        <v>0</v>
      </c>
      <c r="DW248" s="376">
        <f t="shared" ca="1" si="350"/>
        <v>0</v>
      </c>
      <c r="DX248" s="376">
        <f t="shared" ca="1" si="350"/>
        <v>0</v>
      </c>
      <c r="DY248" s="376">
        <f t="shared" ca="1" si="350"/>
        <v>0</v>
      </c>
      <c r="DZ248" s="376">
        <f t="shared" ca="1" si="350"/>
        <v>0</v>
      </c>
      <c r="EA248" s="376">
        <f t="shared" ca="1" si="350"/>
        <v>0</v>
      </c>
      <c r="EB248" s="376">
        <f t="shared" ca="1" si="350"/>
        <v>0</v>
      </c>
      <c r="EC248" s="376">
        <f t="shared" ref="EC248:ES248" ca="1" si="351">EC247/12</f>
        <v>0</v>
      </c>
      <c r="ED248" s="376">
        <f t="shared" ca="1" si="351"/>
        <v>0</v>
      </c>
      <c r="EE248" s="376">
        <f t="shared" ca="1" si="351"/>
        <v>0</v>
      </c>
      <c r="EF248" s="376">
        <f t="shared" ca="1" si="351"/>
        <v>0</v>
      </c>
      <c r="EG248" s="376">
        <f t="shared" ca="1" si="351"/>
        <v>0</v>
      </c>
      <c r="EH248" s="376">
        <f t="shared" ca="1" si="351"/>
        <v>0</v>
      </c>
      <c r="EI248" s="376">
        <f t="shared" ca="1" si="351"/>
        <v>0</v>
      </c>
      <c r="EJ248" s="376">
        <f t="shared" ca="1" si="351"/>
        <v>0</v>
      </c>
      <c r="EK248" s="376">
        <f t="shared" ca="1" si="351"/>
        <v>0</v>
      </c>
      <c r="EL248" s="376">
        <f t="shared" ca="1" si="351"/>
        <v>0</v>
      </c>
      <c r="EM248" s="376">
        <f t="shared" ca="1" si="351"/>
        <v>0</v>
      </c>
      <c r="EN248" s="376">
        <f t="shared" ca="1" si="351"/>
        <v>0</v>
      </c>
      <c r="EO248" s="376">
        <f t="shared" ca="1" si="351"/>
        <v>0</v>
      </c>
      <c r="EP248" s="376">
        <f t="shared" ca="1" si="351"/>
        <v>0</v>
      </c>
      <c r="EQ248" s="376">
        <f t="shared" ca="1" si="351"/>
        <v>0</v>
      </c>
      <c r="ER248" s="376">
        <f t="shared" ca="1" si="351"/>
        <v>0</v>
      </c>
      <c r="ES248" s="376">
        <f t="shared" ca="1" si="351"/>
        <v>0</v>
      </c>
    </row>
    <row r="249" spans="1:256" s="325" customFormat="1" ht="12.75" customHeight="1" outlineLevel="1">
      <c r="B249" s="325" t="s">
        <v>669</v>
      </c>
      <c r="D249" s="183"/>
      <c r="E249" s="376">
        <f ca="1">IF(E$83="V",E248,0)</f>
        <v>0</v>
      </c>
      <c r="F249" s="376">
        <f t="shared" ref="F249:BQ249" ca="1" si="352">IF(F$83="V",F248,0)</f>
        <v>0</v>
      </c>
      <c r="G249" s="376">
        <f t="shared" ca="1" si="352"/>
        <v>0</v>
      </c>
      <c r="H249" s="376">
        <f t="shared" ca="1" si="352"/>
        <v>0</v>
      </c>
      <c r="I249" s="376">
        <f t="shared" ca="1" si="352"/>
        <v>0</v>
      </c>
      <c r="J249" s="376">
        <f t="shared" ca="1" si="352"/>
        <v>0</v>
      </c>
      <c r="K249" s="376">
        <f t="shared" ca="1" si="352"/>
        <v>0</v>
      </c>
      <c r="L249" s="376">
        <f t="shared" ca="1" si="352"/>
        <v>0</v>
      </c>
      <c r="M249" s="376">
        <f t="shared" ca="1" si="352"/>
        <v>0</v>
      </c>
      <c r="N249" s="376">
        <f t="shared" ca="1" si="352"/>
        <v>0</v>
      </c>
      <c r="O249" s="376">
        <f t="shared" ca="1" si="352"/>
        <v>0</v>
      </c>
      <c r="P249" s="376">
        <f t="shared" ca="1" si="352"/>
        <v>0</v>
      </c>
      <c r="Q249" s="376">
        <f t="shared" ca="1" si="352"/>
        <v>0</v>
      </c>
      <c r="R249" s="376">
        <f t="shared" ca="1" si="352"/>
        <v>0</v>
      </c>
      <c r="S249" s="376">
        <f t="shared" ca="1" si="352"/>
        <v>0</v>
      </c>
      <c r="T249" s="376">
        <f t="shared" ca="1" si="352"/>
        <v>0</v>
      </c>
      <c r="U249" s="376">
        <f t="shared" ca="1" si="352"/>
        <v>0</v>
      </c>
      <c r="V249" s="376">
        <f t="shared" ca="1" si="352"/>
        <v>0</v>
      </c>
      <c r="W249" s="376">
        <f t="shared" ca="1" si="352"/>
        <v>0</v>
      </c>
      <c r="X249" s="376">
        <f t="shared" ca="1" si="352"/>
        <v>0</v>
      </c>
      <c r="Y249" s="376">
        <f t="shared" ca="1" si="352"/>
        <v>0</v>
      </c>
      <c r="Z249" s="376">
        <f t="shared" ca="1" si="352"/>
        <v>0</v>
      </c>
      <c r="AA249" s="376">
        <f t="shared" ca="1" si="352"/>
        <v>0</v>
      </c>
      <c r="AB249" s="376">
        <f t="shared" ca="1" si="352"/>
        <v>0</v>
      </c>
      <c r="AC249" s="376">
        <f t="shared" ca="1" si="352"/>
        <v>0</v>
      </c>
      <c r="AD249" s="376">
        <f t="shared" ca="1" si="352"/>
        <v>0</v>
      </c>
      <c r="AE249" s="376">
        <f t="shared" ca="1" si="352"/>
        <v>0</v>
      </c>
      <c r="AF249" s="376">
        <f t="shared" ca="1" si="352"/>
        <v>0</v>
      </c>
      <c r="AG249" s="376">
        <f t="shared" ca="1" si="352"/>
        <v>0</v>
      </c>
      <c r="AH249" s="376">
        <f t="shared" ca="1" si="352"/>
        <v>0</v>
      </c>
      <c r="AI249" s="376">
        <f t="shared" ca="1" si="352"/>
        <v>0</v>
      </c>
      <c r="AJ249" s="376">
        <f t="shared" ca="1" si="352"/>
        <v>0</v>
      </c>
      <c r="AK249" s="376">
        <f t="shared" ca="1" si="352"/>
        <v>0</v>
      </c>
      <c r="AL249" s="376">
        <f t="shared" ca="1" si="352"/>
        <v>0</v>
      </c>
      <c r="AM249" s="376">
        <f t="shared" ca="1" si="352"/>
        <v>0</v>
      </c>
      <c r="AN249" s="376">
        <f t="shared" ca="1" si="352"/>
        <v>0</v>
      </c>
      <c r="AO249" s="376">
        <f t="shared" ca="1" si="352"/>
        <v>0</v>
      </c>
      <c r="AP249" s="376">
        <f t="shared" ca="1" si="352"/>
        <v>0</v>
      </c>
      <c r="AQ249" s="376">
        <f t="shared" ca="1" si="352"/>
        <v>0</v>
      </c>
      <c r="AR249" s="376">
        <f t="shared" ca="1" si="352"/>
        <v>0</v>
      </c>
      <c r="AS249" s="376">
        <f t="shared" ca="1" si="352"/>
        <v>0</v>
      </c>
      <c r="AT249" s="376">
        <f t="shared" ca="1" si="352"/>
        <v>0</v>
      </c>
      <c r="AU249" s="376">
        <f t="shared" ca="1" si="352"/>
        <v>0</v>
      </c>
      <c r="AV249" s="376">
        <f t="shared" ca="1" si="352"/>
        <v>0</v>
      </c>
      <c r="AW249" s="376">
        <f t="shared" ca="1" si="352"/>
        <v>0</v>
      </c>
      <c r="AX249" s="376">
        <f t="shared" ca="1" si="352"/>
        <v>0</v>
      </c>
      <c r="AY249" s="376">
        <f t="shared" ca="1" si="352"/>
        <v>0</v>
      </c>
      <c r="AZ249" s="376">
        <f t="shared" ca="1" si="352"/>
        <v>0</v>
      </c>
      <c r="BA249" s="376">
        <f t="shared" ca="1" si="352"/>
        <v>0</v>
      </c>
      <c r="BB249" s="376">
        <f t="shared" ca="1" si="352"/>
        <v>0</v>
      </c>
      <c r="BC249" s="376">
        <f t="shared" ca="1" si="352"/>
        <v>0</v>
      </c>
      <c r="BD249" s="376">
        <f t="shared" ca="1" si="352"/>
        <v>0</v>
      </c>
      <c r="BE249" s="376">
        <f t="shared" ca="1" si="352"/>
        <v>0</v>
      </c>
      <c r="BF249" s="376">
        <f t="shared" ca="1" si="352"/>
        <v>0</v>
      </c>
      <c r="BG249" s="376">
        <f t="shared" ca="1" si="352"/>
        <v>0</v>
      </c>
      <c r="BH249" s="376">
        <f t="shared" ca="1" si="352"/>
        <v>0</v>
      </c>
      <c r="BI249" s="376">
        <f t="shared" ca="1" si="352"/>
        <v>0</v>
      </c>
      <c r="BJ249" s="376">
        <f t="shared" ca="1" si="352"/>
        <v>0</v>
      </c>
      <c r="BK249" s="376">
        <f t="shared" ca="1" si="352"/>
        <v>0</v>
      </c>
      <c r="BL249" s="376">
        <f t="shared" ca="1" si="352"/>
        <v>0</v>
      </c>
      <c r="BM249" s="376">
        <f t="shared" ca="1" si="352"/>
        <v>0</v>
      </c>
      <c r="BN249" s="376">
        <f t="shared" ca="1" si="352"/>
        <v>0</v>
      </c>
      <c r="BO249" s="376">
        <f t="shared" ca="1" si="352"/>
        <v>0</v>
      </c>
      <c r="BP249" s="376">
        <f t="shared" ca="1" si="352"/>
        <v>0</v>
      </c>
      <c r="BQ249" s="376">
        <f t="shared" ca="1" si="352"/>
        <v>0</v>
      </c>
      <c r="BR249" s="376">
        <f t="shared" ref="BR249:EC249" ca="1" si="353">IF(BR$83="V",BR248,0)</f>
        <v>0</v>
      </c>
      <c r="BS249" s="376">
        <f t="shared" ca="1" si="353"/>
        <v>0</v>
      </c>
      <c r="BT249" s="376">
        <f t="shared" ca="1" si="353"/>
        <v>0</v>
      </c>
      <c r="BU249" s="376">
        <f t="shared" ca="1" si="353"/>
        <v>0</v>
      </c>
      <c r="BV249" s="376">
        <f t="shared" ca="1" si="353"/>
        <v>0</v>
      </c>
      <c r="BW249" s="376">
        <f t="shared" ca="1" si="353"/>
        <v>0</v>
      </c>
      <c r="BX249" s="376">
        <f t="shared" ca="1" si="353"/>
        <v>0</v>
      </c>
      <c r="BY249" s="376">
        <f t="shared" ca="1" si="353"/>
        <v>0</v>
      </c>
      <c r="BZ249" s="376">
        <f t="shared" ca="1" si="353"/>
        <v>0</v>
      </c>
      <c r="CA249" s="376">
        <f t="shared" ca="1" si="353"/>
        <v>0</v>
      </c>
      <c r="CB249" s="376">
        <f t="shared" ca="1" si="353"/>
        <v>0</v>
      </c>
      <c r="CC249" s="376">
        <f t="shared" ca="1" si="353"/>
        <v>0</v>
      </c>
      <c r="CD249" s="376">
        <f t="shared" ca="1" si="353"/>
        <v>0</v>
      </c>
      <c r="CE249" s="376">
        <f t="shared" ca="1" si="353"/>
        <v>0</v>
      </c>
      <c r="CF249" s="376">
        <f t="shared" ca="1" si="353"/>
        <v>0</v>
      </c>
      <c r="CG249" s="376">
        <f t="shared" ca="1" si="353"/>
        <v>0</v>
      </c>
      <c r="CH249" s="376">
        <f t="shared" ca="1" si="353"/>
        <v>0</v>
      </c>
      <c r="CI249" s="376">
        <f t="shared" ca="1" si="353"/>
        <v>0</v>
      </c>
      <c r="CJ249" s="376">
        <f t="shared" ca="1" si="353"/>
        <v>0</v>
      </c>
      <c r="CK249" s="376">
        <f t="shared" ca="1" si="353"/>
        <v>0</v>
      </c>
      <c r="CL249" s="376">
        <f t="shared" ca="1" si="353"/>
        <v>0</v>
      </c>
      <c r="CM249" s="376">
        <f t="shared" ca="1" si="353"/>
        <v>0</v>
      </c>
      <c r="CN249" s="376">
        <f t="shared" ca="1" si="353"/>
        <v>0</v>
      </c>
      <c r="CO249" s="376">
        <f t="shared" ca="1" si="353"/>
        <v>0</v>
      </c>
      <c r="CP249" s="376">
        <f t="shared" ca="1" si="353"/>
        <v>0</v>
      </c>
      <c r="CQ249" s="376">
        <f t="shared" ca="1" si="353"/>
        <v>0</v>
      </c>
      <c r="CR249" s="376">
        <f t="shared" ca="1" si="353"/>
        <v>0</v>
      </c>
      <c r="CS249" s="376">
        <f t="shared" ca="1" si="353"/>
        <v>0</v>
      </c>
      <c r="CT249" s="376">
        <f t="shared" ca="1" si="353"/>
        <v>0</v>
      </c>
      <c r="CU249" s="376">
        <f t="shared" ca="1" si="353"/>
        <v>0</v>
      </c>
      <c r="CV249" s="376">
        <f t="shared" ca="1" si="353"/>
        <v>0</v>
      </c>
      <c r="CW249" s="376">
        <f t="shared" ca="1" si="353"/>
        <v>0</v>
      </c>
      <c r="CX249" s="376">
        <f t="shared" ca="1" si="353"/>
        <v>0</v>
      </c>
      <c r="CY249" s="376">
        <f t="shared" ca="1" si="353"/>
        <v>0</v>
      </c>
      <c r="CZ249" s="376">
        <f t="shared" ca="1" si="353"/>
        <v>0</v>
      </c>
      <c r="DA249" s="376">
        <f t="shared" ca="1" si="353"/>
        <v>0</v>
      </c>
      <c r="DB249" s="376">
        <f t="shared" ca="1" si="353"/>
        <v>0</v>
      </c>
      <c r="DC249" s="376">
        <f t="shared" ca="1" si="353"/>
        <v>0</v>
      </c>
      <c r="DD249" s="376">
        <f t="shared" ca="1" si="353"/>
        <v>0</v>
      </c>
      <c r="DE249" s="376">
        <f t="shared" ca="1" si="353"/>
        <v>0</v>
      </c>
      <c r="DF249" s="376">
        <f t="shared" ca="1" si="353"/>
        <v>0</v>
      </c>
      <c r="DG249" s="376">
        <f t="shared" ca="1" si="353"/>
        <v>0</v>
      </c>
      <c r="DH249" s="376">
        <f t="shared" ca="1" si="353"/>
        <v>0</v>
      </c>
      <c r="DI249" s="376">
        <f t="shared" ca="1" si="353"/>
        <v>0</v>
      </c>
      <c r="DJ249" s="376">
        <f t="shared" ca="1" si="353"/>
        <v>0</v>
      </c>
      <c r="DK249" s="376">
        <f t="shared" ca="1" si="353"/>
        <v>0</v>
      </c>
      <c r="DL249" s="376">
        <f t="shared" ca="1" si="353"/>
        <v>0</v>
      </c>
      <c r="DM249" s="376">
        <f t="shared" ca="1" si="353"/>
        <v>0</v>
      </c>
      <c r="DN249" s="376">
        <f t="shared" ca="1" si="353"/>
        <v>0</v>
      </c>
      <c r="DO249" s="376">
        <f t="shared" ca="1" si="353"/>
        <v>0</v>
      </c>
      <c r="DP249" s="376">
        <f t="shared" ca="1" si="353"/>
        <v>0</v>
      </c>
      <c r="DQ249" s="376">
        <f t="shared" ca="1" si="353"/>
        <v>0</v>
      </c>
      <c r="DR249" s="376">
        <f t="shared" ca="1" si="353"/>
        <v>0</v>
      </c>
      <c r="DS249" s="376">
        <f t="shared" ca="1" si="353"/>
        <v>0</v>
      </c>
      <c r="DT249" s="376">
        <f t="shared" ca="1" si="353"/>
        <v>0</v>
      </c>
      <c r="DU249" s="376">
        <f t="shared" ca="1" si="353"/>
        <v>0</v>
      </c>
      <c r="DV249" s="376">
        <f t="shared" ca="1" si="353"/>
        <v>0</v>
      </c>
      <c r="DW249" s="376">
        <f t="shared" ca="1" si="353"/>
        <v>0</v>
      </c>
      <c r="DX249" s="376">
        <f t="shared" ca="1" si="353"/>
        <v>0</v>
      </c>
      <c r="DY249" s="376">
        <f t="shared" ca="1" si="353"/>
        <v>0</v>
      </c>
      <c r="DZ249" s="376">
        <f t="shared" ca="1" si="353"/>
        <v>0</v>
      </c>
      <c r="EA249" s="376">
        <f t="shared" ca="1" si="353"/>
        <v>0</v>
      </c>
      <c r="EB249" s="376">
        <f t="shared" ca="1" si="353"/>
        <v>0</v>
      </c>
      <c r="EC249" s="376">
        <f t="shared" ca="1" si="353"/>
        <v>0</v>
      </c>
      <c r="ED249" s="376">
        <f t="shared" ref="ED249:ES249" ca="1" si="354">IF(ED$83="V",ED248,0)</f>
        <v>0</v>
      </c>
      <c r="EE249" s="376">
        <f t="shared" ca="1" si="354"/>
        <v>0</v>
      </c>
      <c r="EF249" s="376">
        <f t="shared" ca="1" si="354"/>
        <v>0</v>
      </c>
      <c r="EG249" s="376">
        <f t="shared" ca="1" si="354"/>
        <v>0</v>
      </c>
      <c r="EH249" s="376">
        <f t="shared" ca="1" si="354"/>
        <v>0</v>
      </c>
      <c r="EI249" s="376">
        <f t="shared" ca="1" si="354"/>
        <v>0</v>
      </c>
      <c r="EJ249" s="376">
        <f t="shared" ca="1" si="354"/>
        <v>0</v>
      </c>
      <c r="EK249" s="376">
        <f t="shared" ca="1" si="354"/>
        <v>0</v>
      </c>
      <c r="EL249" s="376">
        <f t="shared" ca="1" si="354"/>
        <v>0</v>
      </c>
      <c r="EM249" s="376">
        <f t="shared" ca="1" si="354"/>
        <v>0</v>
      </c>
      <c r="EN249" s="376">
        <f t="shared" ca="1" si="354"/>
        <v>0</v>
      </c>
      <c r="EO249" s="376">
        <f t="shared" ca="1" si="354"/>
        <v>0</v>
      </c>
      <c r="EP249" s="376">
        <f t="shared" ca="1" si="354"/>
        <v>0</v>
      </c>
      <c r="EQ249" s="376">
        <f t="shared" ca="1" si="354"/>
        <v>0</v>
      </c>
      <c r="ER249" s="376">
        <f t="shared" ca="1" si="354"/>
        <v>0</v>
      </c>
      <c r="ES249" s="376">
        <f t="shared" ca="1" si="354"/>
        <v>0</v>
      </c>
    </row>
    <row r="250" spans="1:256" s="325" customFormat="1" ht="12.75" customHeight="1" outlineLevel="1">
      <c r="B250" s="325" t="s">
        <v>668</v>
      </c>
      <c r="D250" s="183"/>
      <c r="E250" s="376">
        <f ca="1">E248-E249</f>
        <v>0</v>
      </c>
      <c r="F250" s="376">
        <f t="shared" ref="F250:BQ250" ca="1" si="355">F248-F249</f>
        <v>0</v>
      </c>
      <c r="G250" s="376">
        <f t="shared" ca="1" si="355"/>
        <v>0</v>
      </c>
      <c r="H250" s="376">
        <f t="shared" ca="1" si="355"/>
        <v>0</v>
      </c>
      <c r="I250" s="376">
        <f t="shared" ca="1" si="355"/>
        <v>0</v>
      </c>
      <c r="J250" s="376">
        <f t="shared" ca="1" si="355"/>
        <v>0</v>
      </c>
      <c r="K250" s="376">
        <f t="shared" ca="1" si="355"/>
        <v>0</v>
      </c>
      <c r="L250" s="376">
        <f t="shared" ca="1" si="355"/>
        <v>0</v>
      </c>
      <c r="M250" s="376">
        <f t="shared" ca="1" si="355"/>
        <v>0</v>
      </c>
      <c r="N250" s="376">
        <f t="shared" ca="1" si="355"/>
        <v>0</v>
      </c>
      <c r="O250" s="376">
        <f t="shared" ca="1" si="355"/>
        <v>0</v>
      </c>
      <c r="P250" s="376">
        <f t="shared" ca="1" si="355"/>
        <v>0</v>
      </c>
      <c r="Q250" s="376">
        <f t="shared" ca="1" si="355"/>
        <v>0</v>
      </c>
      <c r="R250" s="376">
        <f t="shared" ca="1" si="355"/>
        <v>0</v>
      </c>
      <c r="S250" s="376">
        <f t="shared" ca="1" si="355"/>
        <v>0</v>
      </c>
      <c r="T250" s="376">
        <f t="shared" ca="1" si="355"/>
        <v>0</v>
      </c>
      <c r="U250" s="376">
        <f t="shared" ca="1" si="355"/>
        <v>0</v>
      </c>
      <c r="V250" s="376">
        <f t="shared" ca="1" si="355"/>
        <v>0</v>
      </c>
      <c r="W250" s="376">
        <f t="shared" ca="1" si="355"/>
        <v>0</v>
      </c>
      <c r="X250" s="376">
        <f t="shared" ca="1" si="355"/>
        <v>0</v>
      </c>
      <c r="Y250" s="376">
        <f t="shared" ca="1" si="355"/>
        <v>0</v>
      </c>
      <c r="Z250" s="376">
        <f t="shared" ca="1" si="355"/>
        <v>0</v>
      </c>
      <c r="AA250" s="376">
        <f t="shared" ca="1" si="355"/>
        <v>0</v>
      </c>
      <c r="AB250" s="376">
        <f t="shared" ca="1" si="355"/>
        <v>0</v>
      </c>
      <c r="AC250" s="376">
        <f t="shared" ca="1" si="355"/>
        <v>0</v>
      </c>
      <c r="AD250" s="376">
        <f t="shared" ca="1" si="355"/>
        <v>0</v>
      </c>
      <c r="AE250" s="376">
        <f t="shared" ca="1" si="355"/>
        <v>0</v>
      </c>
      <c r="AF250" s="376">
        <f t="shared" ca="1" si="355"/>
        <v>0</v>
      </c>
      <c r="AG250" s="376">
        <f t="shared" ca="1" si="355"/>
        <v>0</v>
      </c>
      <c r="AH250" s="376">
        <f t="shared" ca="1" si="355"/>
        <v>0</v>
      </c>
      <c r="AI250" s="376">
        <f t="shared" ca="1" si="355"/>
        <v>0</v>
      </c>
      <c r="AJ250" s="376">
        <f t="shared" ca="1" si="355"/>
        <v>0</v>
      </c>
      <c r="AK250" s="376">
        <f t="shared" ca="1" si="355"/>
        <v>0</v>
      </c>
      <c r="AL250" s="376">
        <f t="shared" ca="1" si="355"/>
        <v>0</v>
      </c>
      <c r="AM250" s="376">
        <f t="shared" ca="1" si="355"/>
        <v>0</v>
      </c>
      <c r="AN250" s="376">
        <f t="shared" ca="1" si="355"/>
        <v>0</v>
      </c>
      <c r="AO250" s="376">
        <f t="shared" ca="1" si="355"/>
        <v>0</v>
      </c>
      <c r="AP250" s="376">
        <f t="shared" ca="1" si="355"/>
        <v>0</v>
      </c>
      <c r="AQ250" s="376">
        <f t="shared" ca="1" si="355"/>
        <v>0</v>
      </c>
      <c r="AR250" s="376">
        <f t="shared" ca="1" si="355"/>
        <v>0</v>
      </c>
      <c r="AS250" s="376">
        <f t="shared" ca="1" si="355"/>
        <v>0</v>
      </c>
      <c r="AT250" s="376">
        <f t="shared" ca="1" si="355"/>
        <v>0</v>
      </c>
      <c r="AU250" s="376">
        <f t="shared" ca="1" si="355"/>
        <v>0</v>
      </c>
      <c r="AV250" s="376">
        <f t="shared" ca="1" si="355"/>
        <v>0</v>
      </c>
      <c r="AW250" s="376">
        <f t="shared" ca="1" si="355"/>
        <v>0</v>
      </c>
      <c r="AX250" s="376">
        <f t="shared" ca="1" si="355"/>
        <v>0</v>
      </c>
      <c r="AY250" s="376">
        <f t="shared" ca="1" si="355"/>
        <v>0</v>
      </c>
      <c r="AZ250" s="376">
        <f t="shared" ca="1" si="355"/>
        <v>0</v>
      </c>
      <c r="BA250" s="376">
        <f t="shared" ca="1" si="355"/>
        <v>0</v>
      </c>
      <c r="BB250" s="376">
        <f t="shared" ca="1" si="355"/>
        <v>0</v>
      </c>
      <c r="BC250" s="376">
        <f t="shared" ca="1" si="355"/>
        <v>0</v>
      </c>
      <c r="BD250" s="376">
        <f t="shared" ca="1" si="355"/>
        <v>0</v>
      </c>
      <c r="BE250" s="376">
        <f t="shared" ca="1" si="355"/>
        <v>0</v>
      </c>
      <c r="BF250" s="376">
        <f t="shared" ca="1" si="355"/>
        <v>0</v>
      </c>
      <c r="BG250" s="376">
        <f t="shared" ca="1" si="355"/>
        <v>0</v>
      </c>
      <c r="BH250" s="376">
        <f t="shared" ca="1" si="355"/>
        <v>0</v>
      </c>
      <c r="BI250" s="376">
        <f t="shared" ca="1" si="355"/>
        <v>0</v>
      </c>
      <c r="BJ250" s="376">
        <f t="shared" ca="1" si="355"/>
        <v>0</v>
      </c>
      <c r="BK250" s="376">
        <f t="shared" ca="1" si="355"/>
        <v>0</v>
      </c>
      <c r="BL250" s="376">
        <f t="shared" ca="1" si="355"/>
        <v>0</v>
      </c>
      <c r="BM250" s="376">
        <f t="shared" ca="1" si="355"/>
        <v>0</v>
      </c>
      <c r="BN250" s="376">
        <f t="shared" ca="1" si="355"/>
        <v>0</v>
      </c>
      <c r="BO250" s="376">
        <f t="shared" ca="1" si="355"/>
        <v>0</v>
      </c>
      <c r="BP250" s="376">
        <f t="shared" ca="1" si="355"/>
        <v>0</v>
      </c>
      <c r="BQ250" s="376">
        <f t="shared" ca="1" si="355"/>
        <v>0</v>
      </c>
      <c r="BR250" s="376">
        <f t="shared" ref="BR250:EC250" ca="1" si="356">BR248-BR249</f>
        <v>0</v>
      </c>
      <c r="BS250" s="376">
        <f t="shared" ca="1" si="356"/>
        <v>0</v>
      </c>
      <c r="BT250" s="376">
        <f t="shared" ca="1" si="356"/>
        <v>0</v>
      </c>
      <c r="BU250" s="376">
        <f t="shared" ca="1" si="356"/>
        <v>0</v>
      </c>
      <c r="BV250" s="376">
        <f t="shared" ca="1" si="356"/>
        <v>0</v>
      </c>
      <c r="BW250" s="376">
        <f t="shared" ca="1" si="356"/>
        <v>0</v>
      </c>
      <c r="BX250" s="376">
        <f t="shared" ca="1" si="356"/>
        <v>0</v>
      </c>
      <c r="BY250" s="376">
        <f t="shared" ca="1" si="356"/>
        <v>0</v>
      </c>
      <c r="BZ250" s="376">
        <f t="shared" ca="1" si="356"/>
        <v>0</v>
      </c>
      <c r="CA250" s="376">
        <f t="shared" ca="1" si="356"/>
        <v>0</v>
      </c>
      <c r="CB250" s="376">
        <f t="shared" ca="1" si="356"/>
        <v>0</v>
      </c>
      <c r="CC250" s="376">
        <f t="shared" ca="1" si="356"/>
        <v>0</v>
      </c>
      <c r="CD250" s="376">
        <f t="shared" ca="1" si="356"/>
        <v>0</v>
      </c>
      <c r="CE250" s="376">
        <f t="shared" ca="1" si="356"/>
        <v>0</v>
      </c>
      <c r="CF250" s="376">
        <f t="shared" ca="1" si="356"/>
        <v>0</v>
      </c>
      <c r="CG250" s="376">
        <f t="shared" ca="1" si="356"/>
        <v>0</v>
      </c>
      <c r="CH250" s="376">
        <f t="shared" ca="1" si="356"/>
        <v>0</v>
      </c>
      <c r="CI250" s="376">
        <f t="shared" ca="1" si="356"/>
        <v>0</v>
      </c>
      <c r="CJ250" s="376">
        <f t="shared" ca="1" si="356"/>
        <v>0</v>
      </c>
      <c r="CK250" s="376">
        <f t="shared" ca="1" si="356"/>
        <v>0</v>
      </c>
      <c r="CL250" s="376">
        <f t="shared" ca="1" si="356"/>
        <v>0</v>
      </c>
      <c r="CM250" s="376">
        <f t="shared" ca="1" si="356"/>
        <v>0</v>
      </c>
      <c r="CN250" s="376">
        <f t="shared" ca="1" si="356"/>
        <v>0</v>
      </c>
      <c r="CO250" s="376">
        <f t="shared" ca="1" si="356"/>
        <v>0</v>
      </c>
      <c r="CP250" s="376">
        <f t="shared" ca="1" si="356"/>
        <v>0</v>
      </c>
      <c r="CQ250" s="376">
        <f t="shared" ca="1" si="356"/>
        <v>0</v>
      </c>
      <c r="CR250" s="376">
        <f t="shared" ca="1" si="356"/>
        <v>0</v>
      </c>
      <c r="CS250" s="376">
        <f t="shared" ca="1" si="356"/>
        <v>0</v>
      </c>
      <c r="CT250" s="376">
        <f t="shared" ca="1" si="356"/>
        <v>0</v>
      </c>
      <c r="CU250" s="376">
        <f t="shared" ca="1" si="356"/>
        <v>0</v>
      </c>
      <c r="CV250" s="376">
        <f t="shared" ca="1" si="356"/>
        <v>0</v>
      </c>
      <c r="CW250" s="376">
        <f t="shared" ca="1" si="356"/>
        <v>0</v>
      </c>
      <c r="CX250" s="376">
        <f t="shared" ca="1" si="356"/>
        <v>0</v>
      </c>
      <c r="CY250" s="376">
        <f t="shared" ca="1" si="356"/>
        <v>0</v>
      </c>
      <c r="CZ250" s="376">
        <f t="shared" ca="1" si="356"/>
        <v>0</v>
      </c>
      <c r="DA250" s="376">
        <f t="shared" ca="1" si="356"/>
        <v>0</v>
      </c>
      <c r="DB250" s="376">
        <f t="shared" ca="1" si="356"/>
        <v>0</v>
      </c>
      <c r="DC250" s="376">
        <f t="shared" ca="1" si="356"/>
        <v>0</v>
      </c>
      <c r="DD250" s="376">
        <f t="shared" ca="1" si="356"/>
        <v>0</v>
      </c>
      <c r="DE250" s="376">
        <f t="shared" ca="1" si="356"/>
        <v>0</v>
      </c>
      <c r="DF250" s="376">
        <f t="shared" ca="1" si="356"/>
        <v>0</v>
      </c>
      <c r="DG250" s="376">
        <f t="shared" ca="1" si="356"/>
        <v>0</v>
      </c>
      <c r="DH250" s="376">
        <f t="shared" ca="1" si="356"/>
        <v>0</v>
      </c>
      <c r="DI250" s="376">
        <f t="shared" ca="1" si="356"/>
        <v>0</v>
      </c>
      <c r="DJ250" s="376">
        <f t="shared" ca="1" si="356"/>
        <v>0</v>
      </c>
      <c r="DK250" s="376">
        <f t="shared" ca="1" si="356"/>
        <v>0</v>
      </c>
      <c r="DL250" s="376">
        <f t="shared" ca="1" si="356"/>
        <v>0</v>
      </c>
      <c r="DM250" s="376">
        <f t="shared" ca="1" si="356"/>
        <v>0</v>
      </c>
      <c r="DN250" s="376">
        <f t="shared" ca="1" si="356"/>
        <v>0</v>
      </c>
      <c r="DO250" s="376">
        <f t="shared" ca="1" si="356"/>
        <v>0</v>
      </c>
      <c r="DP250" s="376">
        <f t="shared" ca="1" si="356"/>
        <v>0</v>
      </c>
      <c r="DQ250" s="376">
        <f t="shared" ca="1" si="356"/>
        <v>0</v>
      </c>
      <c r="DR250" s="376">
        <f t="shared" ca="1" si="356"/>
        <v>0</v>
      </c>
      <c r="DS250" s="376">
        <f t="shared" ca="1" si="356"/>
        <v>0</v>
      </c>
      <c r="DT250" s="376">
        <f t="shared" ca="1" si="356"/>
        <v>0</v>
      </c>
      <c r="DU250" s="376">
        <f t="shared" ca="1" si="356"/>
        <v>0</v>
      </c>
      <c r="DV250" s="376">
        <f t="shared" ca="1" si="356"/>
        <v>0</v>
      </c>
      <c r="DW250" s="376">
        <f t="shared" ca="1" si="356"/>
        <v>0</v>
      </c>
      <c r="DX250" s="376">
        <f t="shared" ca="1" si="356"/>
        <v>0</v>
      </c>
      <c r="DY250" s="376">
        <f t="shared" ca="1" si="356"/>
        <v>0</v>
      </c>
      <c r="DZ250" s="376">
        <f t="shared" ca="1" si="356"/>
        <v>0</v>
      </c>
      <c r="EA250" s="376">
        <f t="shared" ca="1" si="356"/>
        <v>0</v>
      </c>
      <c r="EB250" s="376">
        <f t="shared" ca="1" si="356"/>
        <v>0</v>
      </c>
      <c r="EC250" s="376">
        <f t="shared" ca="1" si="356"/>
        <v>0</v>
      </c>
      <c r="ED250" s="376">
        <f t="shared" ref="ED250:ES250" ca="1" si="357">ED248-ED249</f>
        <v>0</v>
      </c>
      <c r="EE250" s="376">
        <f t="shared" ca="1" si="357"/>
        <v>0</v>
      </c>
      <c r="EF250" s="376">
        <f t="shared" ca="1" si="357"/>
        <v>0</v>
      </c>
      <c r="EG250" s="376">
        <f t="shared" ca="1" si="357"/>
        <v>0</v>
      </c>
      <c r="EH250" s="376">
        <f t="shared" ca="1" si="357"/>
        <v>0</v>
      </c>
      <c r="EI250" s="376">
        <f t="shared" ca="1" si="357"/>
        <v>0</v>
      </c>
      <c r="EJ250" s="376">
        <f t="shared" ca="1" si="357"/>
        <v>0</v>
      </c>
      <c r="EK250" s="376">
        <f t="shared" ca="1" si="357"/>
        <v>0</v>
      </c>
      <c r="EL250" s="376">
        <f t="shared" ca="1" si="357"/>
        <v>0</v>
      </c>
      <c r="EM250" s="376">
        <f t="shared" ca="1" si="357"/>
        <v>0</v>
      </c>
      <c r="EN250" s="376">
        <f t="shared" ca="1" si="357"/>
        <v>0</v>
      </c>
      <c r="EO250" s="376">
        <f t="shared" ca="1" si="357"/>
        <v>0</v>
      </c>
      <c r="EP250" s="376">
        <f t="shared" ca="1" si="357"/>
        <v>0</v>
      </c>
      <c r="EQ250" s="376">
        <f t="shared" ca="1" si="357"/>
        <v>0</v>
      </c>
      <c r="ER250" s="376">
        <f t="shared" ca="1" si="357"/>
        <v>0</v>
      </c>
      <c r="ES250" s="376">
        <f t="shared" ca="1" si="357"/>
        <v>0</v>
      </c>
    </row>
    <row r="251" spans="1:256" ht="12.75" customHeight="1" outlineLevel="1">
      <c r="D251" s="183"/>
    </row>
    <row r="252" spans="1:256" ht="12.75" customHeight="1" outlineLevel="1">
      <c r="B252" s="299" t="s">
        <v>670</v>
      </c>
      <c r="D252" s="183"/>
    </row>
    <row r="253" spans="1:256" ht="12.75" customHeight="1" outlineLevel="1">
      <c r="B253" s="325" t="s">
        <v>671</v>
      </c>
      <c r="D253" s="495">
        <f ca="1">IF($D$231="N",1,0)</f>
        <v>1</v>
      </c>
    </row>
    <row r="254" spans="1:256" s="325" customFormat="1" ht="12.75" customHeight="1" outlineLevel="1">
      <c r="B254" s="325" t="s">
        <v>667</v>
      </c>
      <c r="D254" s="183"/>
      <c r="E254" s="376">
        <f ca="1">E$241*$D$253*SUM(E73:E81)</f>
        <v>0</v>
      </c>
      <c r="F254" s="376">
        <f t="shared" ref="F254:BQ254" ca="1" si="358">F$241*$D$253*SUM(F73:F81)</f>
        <v>0</v>
      </c>
      <c r="G254" s="376">
        <f t="shared" ca="1" si="358"/>
        <v>0</v>
      </c>
      <c r="H254" s="376">
        <f t="shared" ca="1" si="358"/>
        <v>0</v>
      </c>
      <c r="I254" s="376">
        <f t="shared" ca="1" si="358"/>
        <v>0</v>
      </c>
      <c r="J254" s="376">
        <f t="shared" ca="1" si="358"/>
        <v>0</v>
      </c>
      <c r="K254" s="376">
        <f t="shared" ca="1" si="358"/>
        <v>0</v>
      </c>
      <c r="L254" s="376">
        <f t="shared" ca="1" si="358"/>
        <v>0</v>
      </c>
      <c r="M254" s="376">
        <f t="shared" ca="1" si="358"/>
        <v>0</v>
      </c>
      <c r="N254" s="376">
        <f t="shared" ca="1" si="358"/>
        <v>0</v>
      </c>
      <c r="O254" s="376">
        <f t="shared" ca="1" si="358"/>
        <v>0</v>
      </c>
      <c r="P254" s="376">
        <f t="shared" ca="1" si="358"/>
        <v>0</v>
      </c>
      <c r="Q254" s="376">
        <f t="shared" ca="1" si="358"/>
        <v>0</v>
      </c>
      <c r="R254" s="376">
        <f t="shared" ca="1" si="358"/>
        <v>0</v>
      </c>
      <c r="S254" s="376">
        <f t="shared" ca="1" si="358"/>
        <v>0</v>
      </c>
      <c r="T254" s="376">
        <f t="shared" ca="1" si="358"/>
        <v>0</v>
      </c>
      <c r="U254" s="376">
        <f t="shared" ca="1" si="358"/>
        <v>0</v>
      </c>
      <c r="V254" s="376">
        <f t="shared" ca="1" si="358"/>
        <v>0</v>
      </c>
      <c r="W254" s="376">
        <f t="shared" ca="1" si="358"/>
        <v>0</v>
      </c>
      <c r="X254" s="376">
        <f t="shared" ca="1" si="358"/>
        <v>0</v>
      </c>
      <c r="Y254" s="376">
        <f t="shared" ca="1" si="358"/>
        <v>0</v>
      </c>
      <c r="Z254" s="376">
        <f t="shared" ca="1" si="358"/>
        <v>0</v>
      </c>
      <c r="AA254" s="376">
        <f t="shared" ca="1" si="358"/>
        <v>0</v>
      </c>
      <c r="AB254" s="376">
        <f t="shared" ca="1" si="358"/>
        <v>0</v>
      </c>
      <c r="AC254" s="376">
        <f t="shared" ca="1" si="358"/>
        <v>0</v>
      </c>
      <c r="AD254" s="376">
        <f t="shared" ca="1" si="358"/>
        <v>0</v>
      </c>
      <c r="AE254" s="376">
        <f t="shared" ca="1" si="358"/>
        <v>0</v>
      </c>
      <c r="AF254" s="376">
        <f t="shared" ca="1" si="358"/>
        <v>0</v>
      </c>
      <c r="AG254" s="376">
        <f t="shared" ca="1" si="358"/>
        <v>0</v>
      </c>
      <c r="AH254" s="376">
        <f t="shared" ca="1" si="358"/>
        <v>0</v>
      </c>
      <c r="AI254" s="376">
        <f t="shared" ca="1" si="358"/>
        <v>0</v>
      </c>
      <c r="AJ254" s="376">
        <f t="shared" ca="1" si="358"/>
        <v>0</v>
      </c>
      <c r="AK254" s="376">
        <f t="shared" ca="1" si="358"/>
        <v>0</v>
      </c>
      <c r="AL254" s="376">
        <f t="shared" ca="1" si="358"/>
        <v>0</v>
      </c>
      <c r="AM254" s="376">
        <f t="shared" ca="1" si="358"/>
        <v>0</v>
      </c>
      <c r="AN254" s="376">
        <f t="shared" ca="1" si="358"/>
        <v>0</v>
      </c>
      <c r="AO254" s="376">
        <f t="shared" ca="1" si="358"/>
        <v>0</v>
      </c>
      <c r="AP254" s="376">
        <f t="shared" ca="1" si="358"/>
        <v>0</v>
      </c>
      <c r="AQ254" s="376">
        <f t="shared" ca="1" si="358"/>
        <v>0</v>
      </c>
      <c r="AR254" s="376">
        <f t="shared" ca="1" si="358"/>
        <v>0</v>
      </c>
      <c r="AS254" s="376">
        <f t="shared" ca="1" si="358"/>
        <v>0</v>
      </c>
      <c r="AT254" s="376">
        <f t="shared" ca="1" si="358"/>
        <v>0</v>
      </c>
      <c r="AU254" s="376">
        <f t="shared" ca="1" si="358"/>
        <v>0</v>
      </c>
      <c r="AV254" s="376">
        <f t="shared" ca="1" si="358"/>
        <v>0</v>
      </c>
      <c r="AW254" s="376">
        <f t="shared" ca="1" si="358"/>
        <v>0</v>
      </c>
      <c r="AX254" s="376">
        <f t="shared" ca="1" si="358"/>
        <v>0</v>
      </c>
      <c r="AY254" s="376">
        <f t="shared" ca="1" si="358"/>
        <v>0</v>
      </c>
      <c r="AZ254" s="376">
        <f t="shared" ca="1" si="358"/>
        <v>0</v>
      </c>
      <c r="BA254" s="376">
        <f t="shared" ca="1" si="358"/>
        <v>0</v>
      </c>
      <c r="BB254" s="376">
        <f t="shared" ca="1" si="358"/>
        <v>0</v>
      </c>
      <c r="BC254" s="376">
        <f t="shared" ca="1" si="358"/>
        <v>0</v>
      </c>
      <c r="BD254" s="376">
        <f t="shared" ca="1" si="358"/>
        <v>0</v>
      </c>
      <c r="BE254" s="376">
        <f t="shared" ca="1" si="358"/>
        <v>0</v>
      </c>
      <c r="BF254" s="376">
        <f t="shared" ca="1" si="358"/>
        <v>0</v>
      </c>
      <c r="BG254" s="376">
        <f t="shared" ca="1" si="358"/>
        <v>0</v>
      </c>
      <c r="BH254" s="376">
        <f t="shared" ca="1" si="358"/>
        <v>0</v>
      </c>
      <c r="BI254" s="376">
        <f t="shared" ca="1" si="358"/>
        <v>0</v>
      </c>
      <c r="BJ254" s="376">
        <f t="shared" ca="1" si="358"/>
        <v>0</v>
      </c>
      <c r="BK254" s="376">
        <f t="shared" ca="1" si="358"/>
        <v>0</v>
      </c>
      <c r="BL254" s="376">
        <f t="shared" ca="1" si="358"/>
        <v>0</v>
      </c>
      <c r="BM254" s="376">
        <f t="shared" ca="1" si="358"/>
        <v>0</v>
      </c>
      <c r="BN254" s="376">
        <f t="shared" ca="1" si="358"/>
        <v>0</v>
      </c>
      <c r="BO254" s="376">
        <f t="shared" ca="1" si="358"/>
        <v>0</v>
      </c>
      <c r="BP254" s="376">
        <f t="shared" ca="1" si="358"/>
        <v>0</v>
      </c>
      <c r="BQ254" s="376">
        <f t="shared" ca="1" si="358"/>
        <v>0</v>
      </c>
      <c r="BR254" s="376">
        <f t="shared" ref="BR254:EC254" ca="1" si="359">BR$241*$D$253*SUM(BR73:BR81)</f>
        <v>0</v>
      </c>
      <c r="BS254" s="376">
        <f t="shared" ca="1" si="359"/>
        <v>0</v>
      </c>
      <c r="BT254" s="376">
        <f t="shared" ca="1" si="359"/>
        <v>0</v>
      </c>
      <c r="BU254" s="376">
        <f t="shared" ca="1" si="359"/>
        <v>0</v>
      </c>
      <c r="BV254" s="376">
        <f t="shared" ca="1" si="359"/>
        <v>0</v>
      </c>
      <c r="BW254" s="376">
        <f t="shared" ca="1" si="359"/>
        <v>0</v>
      </c>
      <c r="BX254" s="376">
        <f t="shared" ca="1" si="359"/>
        <v>0</v>
      </c>
      <c r="BY254" s="376">
        <f t="shared" ca="1" si="359"/>
        <v>0</v>
      </c>
      <c r="BZ254" s="376">
        <f t="shared" ca="1" si="359"/>
        <v>0</v>
      </c>
      <c r="CA254" s="376">
        <f t="shared" ca="1" si="359"/>
        <v>0</v>
      </c>
      <c r="CB254" s="376">
        <f t="shared" ca="1" si="359"/>
        <v>0</v>
      </c>
      <c r="CC254" s="376">
        <f t="shared" ca="1" si="359"/>
        <v>0</v>
      </c>
      <c r="CD254" s="376">
        <f t="shared" ca="1" si="359"/>
        <v>0</v>
      </c>
      <c r="CE254" s="376">
        <f t="shared" ca="1" si="359"/>
        <v>0</v>
      </c>
      <c r="CF254" s="376">
        <f t="shared" ca="1" si="359"/>
        <v>0</v>
      </c>
      <c r="CG254" s="376">
        <f t="shared" ca="1" si="359"/>
        <v>0</v>
      </c>
      <c r="CH254" s="376">
        <f t="shared" ca="1" si="359"/>
        <v>0</v>
      </c>
      <c r="CI254" s="376">
        <f t="shared" ca="1" si="359"/>
        <v>0</v>
      </c>
      <c r="CJ254" s="376">
        <f t="shared" ca="1" si="359"/>
        <v>0</v>
      </c>
      <c r="CK254" s="376">
        <f t="shared" ca="1" si="359"/>
        <v>0</v>
      </c>
      <c r="CL254" s="376">
        <f t="shared" ca="1" si="359"/>
        <v>0</v>
      </c>
      <c r="CM254" s="376">
        <f t="shared" ca="1" si="359"/>
        <v>0</v>
      </c>
      <c r="CN254" s="376">
        <f t="shared" ca="1" si="359"/>
        <v>0</v>
      </c>
      <c r="CO254" s="376">
        <f t="shared" ca="1" si="359"/>
        <v>0</v>
      </c>
      <c r="CP254" s="376">
        <f t="shared" ca="1" si="359"/>
        <v>0</v>
      </c>
      <c r="CQ254" s="376">
        <f t="shared" ca="1" si="359"/>
        <v>0</v>
      </c>
      <c r="CR254" s="376">
        <f t="shared" ca="1" si="359"/>
        <v>0</v>
      </c>
      <c r="CS254" s="376">
        <f t="shared" ca="1" si="359"/>
        <v>0</v>
      </c>
      <c r="CT254" s="376">
        <f t="shared" ca="1" si="359"/>
        <v>0</v>
      </c>
      <c r="CU254" s="376">
        <f t="shared" ca="1" si="359"/>
        <v>0</v>
      </c>
      <c r="CV254" s="376">
        <f t="shared" ca="1" si="359"/>
        <v>0</v>
      </c>
      <c r="CW254" s="376">
        <f t="shared" ca="1" si="359"/>
        <v>0</v>
      </c>
      <c r="CX254" s="376">
        <f t="shared" ca="1" si="359"/>
        <v>0</v>
      </c>
      <c r="CY254" s="376">
        <f t="shared" ca="1" si="359"/>
        <v>0</v>
      </c>
      <c r="CZ254" s="376">
        <f t="shared" ca="1" si="359"/>
        <v>0</v>
      </c>
      <c r="DA254" s="376">
        <f t="shared" ca="1" si="359"/>
        <v>0</v>
      </c>
      <c r="DB254" s="376">
        <f t="shared" ca="1" si="359"/>
        <v>0</v>
      </c>
      <c r="DC254" s="376">
        <f t="shared" ca="1" si="359"/>
        <v>0</v>
      </c>
      <c r="DD254" s="376">
        <f t="shared" ca="1" si="359"/>
        <v>0</v>
      </c>
      <c r="DE254" s="376">
        <f t="shared" ca="1" si="359"/>
        <v>0</v>
      </c>
      <c r="DF254" s="376">
        <f t="shared" ca="1" si="359"/>
        <v>0</v>
      </c>
      <c r="DG254" s="376">
        <f t="shared" ca="1" si="359"/>
        <v>0</v>
      </c>
      <c r="DH254" s="376">
        <f t="shared" ca="1" si="359"/>
        <v>0</v>
      </c>
      <c r="DI254" s="376">
        <f t="shared" ca="1" si="359"/>
        <v>0</v>
      </c>
      <c r="DJ254" s="376">
        <f t="shared" ca="1" si="359"/>
        <v>0</v>
      </c>
      <c r="DK254" s="376">
        <f t="shared" ca="1" si="359"/>
        <v>0</v>
      </c>
      <c r="DL254" s="376">
        <f t="shared" ca="1" si="359"/>
        <v>0</v>
      </c>
      <c r="DM254" s="376">
        <f t="shared" ca="1" si="359"/>
        <v>0</v>
      </c>
      <c r="DN254" s="376">
        <f t="shared" ca="1" si="359"/>
        <v>0</v>
      </c>
      <c r="DO254" s="376">
        <f t="shared" ca="1" si="359"/>
        <v>0</v>
      </c>
      <c r="DP254" s="376">
        <f t="shared" ca="1" si="359"/>
        <v>0</v>
      </c>
      <c r="DQ254" s="376">
        <f t="shared" ca="1" si="359"/>
        <v>0</v>
      </c>
      <c r="DR254" s="376">
        <f t="shared" ca="1" si="359"/>
        <v>0</v>
      </c>
      <c r="DS254" s="376">
        <f t="shared" ca="1" si="359"/>
        <v>0</v>
      </c>
      <c r="DT254" s="376">
        <f t="shared" ca="1" si="359"/>
        <v>0</v>
      </c>
      <c r="DU254" s="376">
        <f t="shared" ca="1" si="359"/>
        <v>0</v>
      </c>
      <c r="DV254" s="376">
        <f t="shared" ca="1" si="359"/>
        <v>0</v>
      </c>
      <c r="DW254" s="376">
        <f t="shared" ca="1" si="359"/>
        <v>0</v>
      </c>
      <c r="DX254" s="376">
        <f t="shared" ca="1" si="359"/>
        <v>0</v>
      </c>
      <c r="DY254" s="376">
        <f t="shared" ca="1" si="359"/>
        <v>0</v>
      </c>
      <c r="DZ254" s="376">
        <f t="shared" ca="1" si="359"/>
        <v>0</v>
      </c>
      <c r="EA254" s="376">
        <f t="shared" ca="1" si="359"/>
        <v>0</v>
      </c>
      <c r="EB254" s="376">
        <f t="shared" ca="1" si="359"/>
        <v>0</v>
      </c>
      <c r="EC254" s="376">
        <f t="shared" ca="1" si="359"/>
        <v>0</v>
      </c>
      <c r="ED254" s="376">
        <f t="shared" ref="ED254:ES254" ca="1" si="360">ED$241*$D$253*SUM(ED73:ED81)</f>
        <v>0</v>
      </c>
      <c r="EE254" s="376">
        <f t="shared" ca="1" si="360"/>
        <v>0</v>
      </c>
      <c r="EF254" s="376">
        <f t="shared" ca="1" si="360"/>
        <v>0</v>
      </c>
      <c r="EG254" s="376">
        <f t="shared" ca="1" si="360"/>
        <v>0</v>
      </c>
      <c r="EH254" s="376">
        <f t="shared" ca="1" si="360"/>
        <v>0</v>
      </c>
      <c r="EI254" s="376">
        <f t="shared" ca="1" si="360"/>
        <v>0</v>
      </c>
      <c r="EJ254" s="376">
        <f t="shared" ca="1" si="360"/>
        <v>0</v>
      </c>
      <c r="EK254" s="376">
        <f t="shared" ca="1" si="360"/>
        <v>0</v>
      </c>
      <c r="EL254" s="376">
        <f t="shared" ca="1" si="360"/>
        <v>0</v>
      </c>
      <c r="EM254" s="376">
        <f t="shared" ca="1" si="360"/>
        <v>0</v>
      </c>
      <c r="EN254" s="376">
        <f t="shared" ca="1" si="360"/>
        <v>0</v>
      </c>
      <c r="EO254" s="376">
        <f t="shared" ca="1" si="360"/>
        <v>0</v>
      </c>
      <c r="EP254" s="376">
        <f t="shared" ca="1" si="360"/>
        <v>0</v>
      </c>
      <c r="EQ254" s="376">
        <f t="shared" ca="1" si="360"/>
        <v>0</v>
      </c>
      <c r="ER254" s="376">
        <f t="shared" ca="1" si="360"/>
        <v>0</v>
      </c>
      <c r="ES254" s="376">
        <f t="shared" ca="1" si="360"/>
        <v>0</v>
      </c>
    </row>
    <row r="255" spans="1:256" s="325" customFormat="1" ht="12.75" customHeight="1" outlineLevel="1">
      <c r="B255" s="325" t="s">
        <v>668</v>
      </c>
      <c r="D255" s="183"/>
      <c r="E255" s="376">
        <f t="shared" ref="E255:AJ255" ca="1" si="361">E254/12</f>
        <v>0</v>
      </c>
      <c r="F255" s="376">
        <f t="shared" ca="1" si="361"/>
        <v>0</v>
      </c>
      <c r="G255" s="376">
        <f t="shared" ca="1" si="361"/>
        <v>0</v>
      </c>
      <c r="H255" s="376">
        <f t="shared" ca="1" si="361"/>
        <v>0</v>
      </c>
      <c r="I255" s="376">
        <f t="shared" ca="1" si="361"/>
        <v>0</v>
      </c>
      <c r="J255" s="376">
        <f t="shared" ca="1" si="361"/>
        <v>0</v>
      </c>
      <c r="K255" s="376">
        <f t="shared" ca="1" si="361"/>
        <v>0</v>
      </c>
      <c r="L255" s="376">
        <f t="shared" ca="1" si="361"/>
        <v>0</v>
      </c>
      <c r="M255" s="376">
        <f t="shared" ca="1" si="361"/>
        <v>0</v>
      </c>
      <c r="N255" s="376">
        <f t="shared" ca="1" si="361"/>
        <v>0</v>
      </c>
      <c r="O255" s="376">
        <f t="shared" ca="1" si="361"/>
        <v>0</v>
      </c>
      <c r="P255" s="376">
        <f t="shared" ca="1" si="361"/>
        <v>0</v>
      </c>
      <c r="Q255" s="376">
        <f t="shared" ca="1" si="361"/>
        <v>0</v>
      </c>
      <c r="R255" s="376">
        <f t="shared" ca="1" si="361"/>
        <v>0</v>
      </c>
      <c r="S255" s="376">
        <f t="shared" ca="1" si="361"/>
        <v>0</v>
      </c>
      <c r="T255" s="376">
        <f t="shared" ca="1" si="361"/>
        <v>0</v>
      </c>
      <c r="U255" s="376">
        <f t="shared" ca="1" si="361"/>
        <v>0</v>
      </c>
      <c r="V255" s="376">
        <f t="shared" ca="1" si="361"/>
        <v>0</v>
      </c>
      <c r="W255" s="376">
        <f t="shared" ca="1" si="361"/>
        <v>0</v>
      </c>
      <c r="X255" s="376">
        <f t="shared" ca="1" si="361"/>
        <v>0</v>
      </c>
      <c r="Y255" s="376">
        <f t="shared" ca="1" si="361"/>
        <v>0</v>
      </c>
      <c r="Z255" s="376">
        <f t="shared" ca="1" si="361"/>
        <v>0</v>
      </c>
      <c r="AA255" s="376">
        <f t="shared" ca="1" si="361"/>
        <v>0</v>
      </c>
      <c r="AB255" s="376">
        <f t="shared" ca="1" si="361"/>
        <v>0</v>
      </c>
      <c r="AC255" s="376">
        <f t="shared" ca="1" si="361"/>
        <v>0</v>
      </c>
      <c r="AD255" s="376">
        <f t="shared" ca="1" si="361"/>
        <v>0</v>
      </c>
      <c r="AE255" s="376">
        <f t="shared" ca="1" si="361"/>
        <v>0</v>
      </c>
      <c r="AF255" s="376">
        <f t="shared" ca="1" si="361"/>
        <v>0</v>
      </c>
      <c r="AG255" s="376">
        <f t="shared" ca="1" si="361"/>
        <v>0</v>
      </c>
      <c r="AH255" s="376">
        <f t="shared" ca="1" si="361"/>
        <v>0</v>
      </c>
      <c r="AI255" s="376">
        <f t="shared" ca="1" si="361"/>
        <v>0</v>
      </c>
      <c r="AJ255" s="376">
        <f t="shared" ca="1" si="361"/>
        <v>0</v>
      </c>
      <c r="AK255" s="376">
        <f t="shared" ref="AK255:BP255" ca="1" si="362">AK254/12</f>
        <v>0</v>
      </c>
      <c r="AL255" s="376">
        <f t="shared" ca="1" si="362"/>
        <v>0</v>
      </c>
      <c r="AM255" s="376">
        <f t="shared" ca="1" si="362"/>
        <v>0</v>
      </c>
      <c r="AN255" s="376">
        <f t="shared" ca="1" si="362"/>
        <v>0</v>
      </c>
      <c r="AO255" s="376">
        <f t="shared" ca="1" si="362"/>
        <v>0</v>
      </c>
      <c r="AP255" s="376">
        <f t="shared" ca="1" si="362"/>
        <v>0</v>
      </c>
      <c r="AQ255" s="376">
        <f t="shared" ca="1" si="362"/>
        <v>0</v>
      </c>
      <c r="AR255" s="376">
        <f t="shared" ca="1" si="362"/>
        <v>0</v>
      </c>
      <c r="AS255" s="376">
        <f t="shared" ca="1" si="362"/>
        <v>0</v>
      </c>
      <c r="AT255" s="376">
        <f t="shared" ca="1" si="362"/>
        <v>0</v>
      </c>
      <c r="AU255" s="376">
        <f t="shared" ca="1" si="362"/>
        <v>0</v>
      </c>
      <c r="AV255" s="376">
        <f t="shared" ca="1" si="362"/>
        <v>0</v>
      </c>
      <c r="AW255" s="376">
        <f t="shared" ca="1" si="362"/>
        <v>0</v>
      </c>
      <c r="AX255" s="376">
        <f t="shared" ca="1" si="362"/>
        <v>0</v>
      </c>
      <c r="AY255" s="376">
        <f t="shared" ca="1" si="362"/>
        <v>0</v>
      </c>
      <c r="AZ255" s="376">
        <f t="shared" ca="1" si="362"/>
        <v>0</v>
      </c>
      <c r="BA255" s="376">
        <f t="shared" ca="1" si="362"/>
        <v>0</v>
      </c>
      <c r="BB255" s="376">
        <f t="shared" ca="1" si="362"/>
        <v>0</v>
      </c>
      <c r="BC255" s="376">
        <f t="shared" ca="1" si="362"/>
        <v>0</v>
      </c>
      <c r="BD255" s="376">
        <f t="shared" ca="1" si="362"/>
        <v>0</v>
      </c>
      <c r="BE255" s="376">
        <f t="shared" ca="1" si="362"/>
        <v>0</v>
      </c>
      <c r="BF255" s="376">
        <f t="shared" ca="1" si="362"/>
        <v>0</v>
      </c>
      <c r="BG255" s="376">
        <f t="shared" ca="1" si="362"/>
        <v>0</v>
      </c>
      <c r="BH255" s="376">
        <f t="shared" ca="1" si="362"/>
        <v>0</v>
      </c>
      <c r="BI255" s="376">
        <f t="shared" ca="1" si="362"/>
        <v>0</v>
      </c>
      <c r="BJ255" s="376">
        <f t="shared" ca="1" si="362"/>
        <v>0</v>
      </c>
      <c r="BK255" s="376">
        <f t="shared" ca="1" si="362"/>
        <v>0</v>
      </c>
      <c r="BL255" s="376">
        <f t="shared" ca="1" si="362"/>
        <v>0</v>
      </c>
      <c r="BM255" s="376">
        <f t="shared" ca="1" si="362"/>
        <v>0</v>
      </c>
      <c r="BN255" s="376">
        <f t="shared" ca="1" si="362"/>
        <v>0</v>
      </c>
      <c r="BO255" s="376">
        <f t="shared" ca="1" si="362"/>
        <v>0</v>
      </c>
      <c r="BP255" s="376">
        <f t="shared" ca="1" si="362"/>
        <v>0</v>
      </c>
      <c r="BQ255" s="376">
        <f t="shared" ref="BQ255:CV255" ca="1" si="363">BQ254/12</f>
        <v>0</v>
      </c>
      <c r="BR255" s="376">
        <f t="shared" ca="1" si="363"/>
        <v>0</v>
      </c>
      <c r="BS255" s="376">
        <f t="shared" ca="1" si="363"/>
        <v>0</v>
      </c>
      <c r="BT255" s="376">
        <f t="shared" ca="1" si="363"/>
        <v>0</v>
      </c>
      <c r="BU255" s="376">
        <f t="shared" ca="1" si="363"/>
        <v>0</v>
      </c>
      <c r="BV255" s="376">
        <f t="shared" ca="1" si="363"/>
        <v>0</v>
      </c>
      <c r="BW255" s="376">
        <f t="shared" ca="1" si="363"/>
        <v>0</v>
      </c>
      <c r="BX255" s="376">
        <f t="shared" ca="1" si="363"/>
        <v>0</v>
      </c>
      <c r="BY255" s="376">
        <f t="shared" ca="1" si="363"/>
        <v>0</v>
      </c>
      <c r="BZ255" s="376">
        <f t="shared" ca="1" si="363"/>
        <v>0</v>
      </c>
      <c r="CA255" s="376">
        <f t="shared" ca="1" si="363"/>
        <v>0</v>
      </c>
      <c r="CB255" s="376">
        <f t="shared" ca="1" si="363"/>
        <v>0</v>
      </c>
      <c r="CC255" s="376">
        <f t="shared" ca="1" si="363"/>
        <v>0</v>
      </c>
      <c r="CD255" s="376">
        <f t="shared" ca="1" si="363"/>
        <v>0</v>
      </c>
      <c r="CE255" s="376">
        <f t="shared" ca="1" si="363"/>
        <v>0</v>
      </c>
      <c r="CF255" s="376">
        <f t="shared" ca="1" si="363"/>
        <v>0</v>
      </c>
      <c r="CG255" s="376">
        <f t="shared" ca="1" si="363"/>
        <v>0</v>
      </c>
      <c r="CH255" s="376">
        <f t="shared" ca="1" si="363"/>
        <v>0</v>
      </c>
      <c r="CI255" s="376">
        <f t="shared" ca="1" si="363"/>
        <v>0</v>
      </c>
      <c r="CJ255" s="376">
        <f t="shared" ca="1" si="363"/>
        <v>0</v>
      </c>
      <c r="CK255" s="376">
        <f t="shared" ca="1" si="363"/>
        <v>0</v>
      </c>
      <c r="CL255" s="376">
        <f t="shared" ca="1" si="363"/>
        <v>0</v>
      </c>
      <c r="CM255" s="376">
        <f t="shared" ca="1" si="363"/>
        <v>0</v>
      </c>
      <c r="CN255" s="376">
        <f t="shared" ca="1" si="363"/>
        <v>0</v>
      </c>
      <c r="CO255" s="376">
        <f t="shared" ca="1" si="363"/>
        <v>0</v>
      </c>
      <c r="CP255" s="376">
        <f t="shared" ca="1" si="363"/>
        <v>0</v>
      </c>
      <c r="CQ255" s="376">
        <f t="shared" ca="1" si="363"/>
        <v>0</v>
      </c>
      <c r="CR255" s="376">
        <f t="shared" ca="1" si="363"/>
        <v>0</v>
      </c>
      <c r="CS255" s="376">
        <f t="shared" ca="1" si="363"/>
        <v>0</v>
      </c>
      <c r="CT255" s="376">
        <f t="shared" ca="1" si="363"/>
        <v>0</v>
      </c>
      <c r="CU255" s="376">
        <f t="shared" ca="1" si="363"/>
        <v>0</v>
      </c>
      <c r="CV255" s="376">
        <f t="shared" ca="1" si="363"/>
        <v>0</v>
      </c>
      <c r="CW255" s="376">
        <f t="shared" ref="CW255:EB255" ca="1" si="364">CW254/12</f>
        <v>0</v>
      </c>
      <c r="CX255" s="376">
        <f t="shared" ca="1" si="364"/>
        <v>0</v>
      </c>
      <c r="CY255" s="376">
        <f t="shared" ca="1" si="364"/>
        <v>0</v>
      </c>
      <c r="CZ255" s="376">
        <f t="shared" ca="1" si="364"/>
        <v>0</v>
      </c>
      <c r="DA255" s="376">
        <f t="shared" ca="1" si="364"/>
        <v>0</v>
      </c>
      <c r="DB255" s="376">
        <f t="shared" ca="1" si="364"/>
        <v>0</v>
      </c>
      <c r="DC255" s="376">
        <f t="shared" ca="1" si="364"/>
        <v>0</v>
      </c>
      <c r="DD255" s="376">
        <f t="shared" ca="1" si="364"/>
        <v>0</v>
      </c>
      <c r="DE255" s="376">
        <f t="shared" ca="1" si="364"/>
        <v>0</v>
      </c>
      <c r="DF255" s="376">
        <f t="shared" ca="1" si="364"/>
        <v>0</v>
      </c>
      <c r="DG255" s="376">
        <f t="shared" ca="1" si="364"/>
        <v>0</v>
      </c>
      <c r="DH255" s="376">
        <f t="shared" ca="1" si="364"/>
        <v>0</v>
      </c>
      <c r="DI255" s="376">
        <f t="shared" ca="1" si="364"/>
        <v>0</v>
      </c>
      <c r="DJ255" s="376">
        <f t="shared" ca="1" si="364"/>
        <v>0</v>
      </c>
      <c r="DK255" s="376">
        <f t="shared" ca="1" si="364"/>
        <v>0</v>
      </c>
      <c r="DL255" s="376">
        <f t="shared" ca="1" si="364"/>
        <v>0</v>
      </c>
      <c r="DM255" s="376">
        <f t="shared" ca="1" si="364"/>
        <v>0</v>
      </c>
      <c r="DN255" s="376">
        <f t="shared" ca="1" si="364"/>
        <v>0</v>
      </c>
      <c r="DO255" s="376">
        <f t="shared" ca="1" si="364"/>
        <v>0</v>
      </c>
      <c r="DP255" s="376">
        <f t="shared" ca="1" si="364"/>
        <v>0</v>
      </c>
      <c r="DQ255" s="376">
        <f t="shared" ca="1" si="364"/>
        <v>0</v>
      </c>
      <c r="DR255" s="376">
        <f t="shared" ca="1" si="364"/>
        <v>0</v>
      </c>
      <c r="DS255" s="376">
        <f t="shared" ca="1" si="364"/>
        <v>0</v>
      </c>
      <c r="DT255" s="376">
        <f t="shared" ca="1" si="364"/>
        <v>0</v>
      </c>
      <c r="DU255" s="376">
        <f t="shared" ca="1" si="364"/>
        <v>0</v>
      </c>
      <c r="DV255" s="376">
        <f t="shared" ca="1" si="364"/>
        <v>0</v>
      </c>
      <c r="DW255" s="376">
        <f t="shared" ca="1" si="364"/>
        <v>0</v>
      </c>
      <c r="DX255" s="376">
        <f t="shared" ca="1" si="364"/>
        <v>0</v>
      </c>
      <c r="DY255" s="376">
        <f t="shared" ca="1" si="364"/>
        <v>0</v>
      </c>
      <c r="DZ255" s="376">
        <f t="shared" ca="1" si="364"/>
        <v>0</v>
      </c>
      <c r="EA255" s="376">
        <f t="shared" ca="1" si="364"/>
        <v>0</v>
      </c>
      <c r="EB255" s="376">
        <f t="shared" ca="1" si="364"/>
        <v>0</v>
      </c>
      <c r="EC255" s="376">
        <f t="shared" ref="EC255:ES255" ca="1" si="365">EC254/12</f>
        <v>0</v>
      </c>
      <c r="ED255" s="376">
        <f t="shared" ca="1" si="365"/>
        <v>0</v>
      </c>
      <c r="EE255" s="376">
        <f t="shared" ca="1" si="365"/>
        <v>0</v>
      </c>
      <c r="EF255" s="376">
        <f t="shared" ca="1" si="365"/>
        <v>0</v>
      </c>
      <c r="EG255" s="376">
        <f t="shared" ca="1" si="365"/>
        <v>0</v>
      </c>
      <c r="EH255" s="376">
        <f t="shared" ca="1" si="365"/>
        <v>0</v>
      </c>
      <c r="EI255" s="376">
        <f t="shared" ca="1" si="365"/>
        <v>0</v>
      </c>
      <c r="EJ255" s="376">
        <f t="shared" ca="1" si="365"/>
        <v>0</v>
      </c>
      <c r="EK255" s="376">
        <f t="shared" ca="1" si="365"/>
        <v>0</v>
      </c>
      <c r="EL255" s="376">
        <f t="shared" ca="1" si="365"/>
        <v>0</v>
      </c>
      <c r="EM255" s="376">
        <f t="shared" ca="1" si="365"/>
        <v>0</v>
      </c>
      <c r="EN255" s="376">
        <f t="shared" ca="1" si="365"/>
        <v>0</v>
      </c>
      <c r="EO255" s="376">
        <f t="shared" ca="1" si="365"/>
        <v>0</v>
      </c>
      <c r="EP255" s="376">
        <f t="shared" ca="1" si="365"/>
        <v>0</v>
      </c>
      <c r="EQ255" s="376">
        <f t="shared" ca="1" si="365"/>
        <v>0</v>
      </c>
      <c r="ER255" s="376">
        <f t="shared" ca="1" si="365"/>
        <v>0</v>
      </c>
      <c r="ES255" s="376">
        <f t="shared" ca="1" si="365"/>
        <v>0</v>
      </c>
    </row>
    <row r="256" spans="1:256" s="325" customFormat="1" ht="12.75" customHeight="1" outlineLevel="1">
      <c r="B256" s="325" t="s">
        <v>669</v>
      </c>
      <c r="D256" s="183"/>
      <c r="E256" s="376">
        <f t="shared" ref="E256:AJ256" ca="1" si="366">IF(E$83="V",E255,0)</f>
        <v>0</v>
      </c>
      <c r="F256" s="376">
        <f t="shared" ca="1" si="366"/>
        <v>0</v>
      </c>
      <c r="G256" s="376">
        <f t="shared" ca="1" si="366"/>
        <v>0</v>
      </c>
      <c r="H256" s="376">
        <f t="shared" ca="1" si="366"/>
        <v>0</v>
      </c>
      <c r="I256" s="376">
        <f t="shared" ca="1" si="366"/>
        <v>0</v>
      </c>
      <c r="J256" s="376">
        <f t="shared" ca="1" si="366"/>
        <v>0</v>
      </c>
      <c r="K256" s="376">
        <f t="shared" ca="1" si="366"/>
        <v>0</v>
      </c>
      <c r="L256" s="376">
        <f t="shared" ca="1" si="366"/>
        <v>0</v>
      </c>
      <c r="M256" s="376">
        <f t="shared" ca="1" si="366"/>
        <v>0</v>
      </c>
      <c r="N256" s="376">
        <f t="shared" ca="1" si="366"/>
        <v>0</v>
      </c>
      <c r="O256" s="376">
        <f t="shared" ca="1" si="366"/>
        <v>0</v>
      </c>
      <c r="P256" s="376">
        <f t="shared" ca="1" si="366"/>
        <v>0</v>
      </c>
      <c r="Q256" s="376">
        <f t="shared" ca="1" si="366"/>
        <v>0</v>
      </c>
      <c r="R256" s="376">
        <f t="shared" ca="1" si="366"/>
        <v>0</v>
      </c>
      <c r="S256" s="376">
        <f t="shared" ca="1" si="366"/>
        <v>0</v>
      </c>
      <c r="T256" s="376">
        <f t="shared" ca="1" si="366"/>
        <v>0</v>
      </c>
      <c r="U256" s="376">
        <f t="shared" ca="1" si="366"/>
        <v>0</v>
      </c>
      <c r="V256" s="376">
        <f t="shared" ca="1" si="366"/>
        <v>0</v>
      </c>
      <c r="W256" s="376">
        <f t="shared" ca="1" si="366"/>
        <v>0</v>
      </c>
      <c r="X256" s="376">
        <f t="shared" ca="1" si="366"/>
        <v>0</v>
      </c>
      <c r="Y256" s="376">
        <f t="shared" ca="1" si="366"/>
        <v>0</v>
      </c>
      <c r="Z256" s="376">
        <f t="shared" ca="1" si="366"/>
        <v>0</v>
      </c>
      <c r="AA256" s="376">
        <f t="shared" ca="1" si="366"/>
        <v>0</v>
      </c>
      <c r="AB256" s="376">
        <f t="shared" ca="1" si="366"/>
        <v>0</v>
      </c>
      <c r="AC256" s="376">
        <f t="shared" ca="1" si="366"/>
        <v>0</v>
      </c>
      <c r="AD256" s="376">
        <f t="shared" ca="1" si="366"/>
        <v>0</v>
      </c>
      <c r="AE256" s="376">
        <f t="shared" ca="1" si="366"/>
        <v>0</v>
      </c>
      <c r="AF256" s="376">
        <f t="shared" ca="1" si="366"/>
        <v>0</v>
      </c>
      <c r="AG256" s="376">
        <f t="shared" ca="1" si="366"/>
        <v>0</v>
      </c>
      <c r="AH256" s="376">
        <f t="shared" ca="1" si="366"/>
        <v>0</v>
      </c>
      <c r="AI256" s="376">
        <f t="shared" ca="1" si="366"/>
        <v>0</v>
      </c>
      <c r="AJ256" s="376">
        <f t="shared" ca="1" si="366"/>
        <v>0</v>
      </c>
      <c r="AK256" s="376">
        <f t="shared" ref="AK256:BP256" ca="1" si="367">IF(AK$83="V",AK255,0)</f>
        <v>0</v>
      </c>
      <c r="AL256" s="376">
        <f t="shared" ca="1" si="367"/>
        <v>0</v>
      </c>
      <c r="AM256" s="376">
        <f t="shared" ca="1" si="367"/>
        <v>0</v>
      </c>
      <c r="AN256" s="376">
        <f t="shared" ca="1" si="367"/>
        <v>0</v>
      </c>
      <c r="AO256" s="376">
        <f t="shared" ca="1" si="367"/>
        <v>0</v>
      </c>
      <c r="AP256" s="376">
        <f t="shared" ca="1" si="367"/>
        <v>0</v>
      </c>
      <c r="AQ256" s="376">
        <f t="shared" ca="1" si="367"/>
        <v>0</v>
      </c>
      <c r="AR256" s="376">
        <f t="shared" ca="1" si="367"/>
        <v>0</v>
      </c>
      <c r="AS256" s="376">
        <f t="shared" ca="1" si="367"/>
        <v>0</v>
      </c>
      <c r="AT256" s="376">
        <f t="shared" ca="1" si="367"/>
        <v>0</v>
      </c>
      <c r="AU256" s="376">
        <f t="shared" ca="1" si="367"/>
        <v>0</v>
      </c>
      <c r="AV256" s="376">
        <f t="shared" ca="1" si="367"/>
        <v>0</v>
      </c>
      <c r="AW256" s="376">
        <f t="shared" ca="1" si="367"/>
        <v>0</v>
      </c>
      <c r="AX256" s="376">
        <f t="shared" ca="1" si="367"/>
        <v>0</v>
      </c>
      <c r="AY256" s="376">
        <f t="shared" ca="1" si="367"/>
        <v>0</v>
      </c>
      <c r="AZ256" s="376">
        <f t="shared" ca="1" si="367"/>
        <v>0</v>
      </c>
      <c r="BA256" s="376">
        <f t="shared" ca="1" si="367"/>
        <v>0</v>
      </c>
      <c r="BB256" s="376">
        <f t="shared" ca="1" si="367"/>
        <v>0</v>
      </c>
      <c r="BC256" s="376">
        <f t="shared" ca="1" si="367"/>
        <v>0</v>
      </c>
      <c r="BD256" s="376">
        <f t="shared" ca="1" si="367"/>
        <v>0</v>
      </c>
      <c r="BE256" s="376">
        <f t="shared" ca="1" si="367"/>
        <v>0</v>
      </c>
      <c r="BF256" s="376">
        <f t="shared" ca="1" si="367"/>
        <v>0</v>
      </c>
      <c r="BG256" s="376">
        <f t="shared" ca="1" si="367"/>
        <v>0</v>
      </c>
      <c r="BH256" s="376">
        <f t="shared" ca="1" si="367"/>
        <v>0</v>
      </c>
      <c r="BI256" s="376">
        <f t="shared" ca="1" si="367"/>
        <v>0</v>
      </c>
      <c r="BJ256" s="376">
        <f t="shared" ca="1" si="367"/>
        <v>0</v>
      </c>
      <c r="BK256" s="376">
        <f t="shared" ca="1" si="367"/>
        <v>0</v>
      </c>
      <c r="BL256" s="376">
        <f t="shared" ca="1" si="367"/>
        <v>0</v>
      </c>
      <c r="BM256" s="376">
        <f t="shared" ca="1" si="367"/>
        <v>0</v>
      </c>
      <c r="BN256" s="376">
        <f t="shared" ca="1" si="367"/>
        <v>0</v>
      </c>
      <c r="BO256" s="376">
        <f t="shared" ca="1" si="367"/>
        <v>0</v>
      </c>
      <c r="BP256" s="376">
        <f t="shared" ca="1" si="367"/>
        <v>0</v>
      </c>
      <c r="BQ256" s="376">
        <f t="shared" ref="BQ256:CV256" ca="1" si="368">IF(BQ$83="V",BQ255,0)</f>
        <v>0</v>
      </c>
      <c r="BR256" s="376">
        <f t="shared" ca="1" si="368"/>
        <v>0</v>
      </c>
      <c r="BS256" s="376">
        <f t="shared" ca="1" si="368"/>
        <v>0</v>
      </c>
      <c r="BT256" s="376">
        <f t="shared" ca="1" si="368"/>
        <v>0</v>
      </c>
      <c r="BU256" s="376">
        <f t="shared" ca="1" si="368"/>
        <v>0</v>
      </c>
      <c r="BV256" s="376">
        <f t="shared" ca="1" si="368"/>
        <v>0</v>
      </c>
      <c r="BW256" s="376">
        <f t="shared" ca="1" si="368"/>
        <v>0</v>
      </c>
      <c r="BX256" s="376">
        <f t="shared" ca="1" si="368"/>
        <v>0</v>
      </c>
      <c r="BY256" s="376">
        <f t="shared" ca="1" si="368"/>
        <v>0</v>
      </c>
      <c r="BZ256" s="376">
        <f t="shared" ca="1" si="368"/>
        <v>0</v>
      </c>
      <c r="CA256" s="376">
        <f t="shared" ca="1" si="368"/>
        <v>0</v>
      </c>
      <c r="CB256" s="376">
        <f t="shared" ca="1" si="368"/>
        <v>0</v>
      </c>
      <c r="CC256" s="376">
        <f t="shared" ca="1" si="368"/>
        <v>0</v>
      </c>
      <c r="CD256" s="376">
        <f t="shared" ca="1" si="368"/>
        <v>0</v>
      </c>
      <c r="CE256" s="376">
        <f t="shared" ca="1" si="368"/>
        <v>0</v>
      </c>
      <c r="CF256" s="376">
        <f t="shared" ca="1" si="368"/>
        <v>0</v>
      </c>
      <c r="CG256" s="376">
        <f t="shared" ca="1" si="368"/>
        <v>0</v>
      </c>
      <c r="CH256" s="376">
        <f t="shared" ca="1" si="368"/>
        <v>0</v>
      </c>
      <c r="CI256" s="376">
        <f t="shared" ca="1" si="368"/>
        <v>0</v>
      </c>
      <c r="CJ256" s="376">
        <f t="shared" ca="1" si="368"/>
        <v>0</v>
      </c>
      <c r="CK256" s="376">
        <f t="shared" ca="1" si="368"/>
        <v>0</v>
      </c>
      <c r="CL256" s="376">
        <f t="shared" ca="1" si="368"/>
        <v>0</v>
      </c>
      <c r="CM256" s="376">
        <f t="shared" ca="1" si="368"/>
        <v>0</v>
      </c>
      <c r="CN256" s="376">
        <f t="shared" ca="1" si="368"/>
        <v>0</v>
      </c>
      <c r="CO256" s="376">
        <f t="shared" ca="1" si="368"/>
        <v>0</v>
      </c>
      <c r="CP256" s="376">
        <f t="shared" ca="1" si="368"/>
        <v>0</v>
      </c>
      <c r="CQ256" s="376">
        <f t="shared" ca="1" si="368"/>
        <v>0</v>
      </c>
      <c r="CR256" s="376">
        <f t="shared" ca="1" si="368"/>
        <v>0</v>
      </c>
      <c r="CS256" s="376">
        <f t="shared" ca="1" si="368"/>
        <v>0</v>
      </c>
      <c r="CT256" s="376">
        <f t="shared" ca="1" si="368"/>
        <v>0</v>
      </c>
      <c r="CU256" s="376">
        <f t="shared" ca="1" si="368"/>
        <v>0</v>
      </c>
      <c r="CV256" s="376">
        <f t="shared" ca="1" si="368"/>
        <v>0</v>
      </c>
      <c r="CW256" s="376">
        <f t="shared" ref="CW256:EB256" ca="1" si="369">IF(CW$83="V",CW255,0)</f>
        <v>0</v>
      </c>
      <c r="CX256" s="376">
        <f t="shared" ca="1" si="369"/>
        <v>0</v>
      </c>
      <c r="CY256" s="376">
        <f t="shared" ca="1" si="369"/>
        <v>0</v>
      </c>
      <c r="CZ256" s="376">
        <f t="shared" ca="1" si="369"/>
        <v>0</v>
      </c>
      <c r="DA256" s="376">
        <f t="shared" ca="1" si="369"/>
        <v>0</v>
      </c>
      <c r="DB256" s="376">
        <f t="shared" ca="1" si="369"/>
        <v>0</v>
      </c>
      <c r="DC256" s="376">
        <f t="shared" ca="1" si="369"/>
        <v>0</v>
      </c>
      <c r="DD256" s="376">
        <f t="shared" ca="1" si="369"/>
        <v>0</v>
      </c>
      <c r="DE256" s="376">
        <f t="shared" ca="1" si="369"/>
        <v>0</v>
      </c>
      <c r="DF256" s="376">
        <f t="shared" ca="1" si="369"/>
        <v>0</v>
      </c>
      <c r="DG256" s="376">
        <f t="shared" ca="1" si="369"/>
        <v>0</v>
      </c>
      <c r="DH256" s="376">
        <f t="shared" ca="1" si="369"/>
        <v>0</v>
      </c>
      <c r="DI256" s="376">
        <f t="shared" ca="1" si="369"/>
        <v>0</v>
      </c>
      <c r="DJ256" s="376">
        <f t="shared" ca="1" si="369"/>
        <v>0</v>
      </c>
      <c r="DK256" s="376">
        <f t="shared" ca="1" si="369"/>
        <v>0</v>
      </c>
      <c r="DL256" s="376">
        <f t="shared" ca="1" si="369"/>
        <v>0</v>
      </c>
      <c r="DM256" s="376">
        <f t="shared" ca="1" si="369"/>
        <v>0</v>
      </c>
      <c r="DN256" s="376">
        <f t="shared" ca="1" si="369"/>
        <v>0</v>
      </c>
      <c r="DO256" s="376">
        <f t="shared" ca="1" si="369"/>
        <v>0</v>
      </c>
      <c r="DP256" s="376">
        <f t="shared" ca="1" si="369"/>
        <v>0</v>
      </c>
      <c r="DQ256" s="376">
        <f t="shared" ca="1" si="369"/>
        <v>0</v>
      </c>
      <c r="DR256" s="376">
        <f t="shared" ca="1" si="369"/>
        <v>0</v>
      </c>
      <c r="DS256" s="376">
        <f t="shared" ca="1" si="369"/>
        <v>0</v>
      </c>
      <c r="DT256" s="376">
        <f t="shared" ca="1" si="369"/>
        <v>0</v>
      </c>
      <c r="DU256" s="376">
        <f t="shared" ca="1" si="369"/>
        <v>0</v>
      </c>
      <c r="DV256" s="376">
        <f t="shared" ca="1" si="369"/>
        <v>0</v>
      </c>
      <c r="DW256" s="376">
        <f t="shared" ca="1" si="369"/>
        <v>0</v>
      </c>
      <c r="DX256" s="376">
        <f t="shared" ca="1" si="369"/>
        <v>0</v>
      </c>
      <c r="DY256" s="376">
        <f t="shared" ca="1" si="369"/>
        <v>0</v>
      </c>
      <c r="DZ256" s="376">
        <f t="shared" ca="1" si="369"/>
        <v>0</v>
      </c>
      <c r="EA256" s="376">
        <f t="shared" ca="1" si="369"/>
        <v>0</v>
      </c>
      <c r="EB256" s="376">
        <f t="shared" ca="1" si="369"/>
        <v>0</v>
      </c>
      <c r="EC256" s="376">
        <f t="shared" ref="EC256:ES256" ca="1" si="370">IF(EC$83="V",EC255,0)</f>
        <v>0</v>
      </c>
      <c r="ED256" s="376">
        <f t="shared" ca="1" si="370"/>
        <v>0</v>
      </c>
      <c r="EE256" s="376">
        <f t="shared" ca="1" si="370"/>
        <v>0</v>
      </c>
      <c r="EF256" s="376">
        <f t="shared" ca="1" si="370"/>
        <v>0</v>
      </c>
      <c r="EG256" s="376">
        <f t="shared" ca="1" si="370"/>
        <v>0</v>
      </c>
      <c r="EH256" s="376">
        <f t="shared" ca="1" si="370"/>
        <v>0</v>
      </c>
      <c r="EI256" s="376">
        <f t="shared" ca="1" si="370"/>
        <v>0</v>
      </c>
      <c r="EJ256" s="376">
        <f t="shared" ca="1" si="370"/>
        <v>0</v>
      </c>
      <c r="EK256" s="376">
        <f t="shared" ca="1" si="370"/>
        <v>0</v>
      </c>
      <c r="EL256" s="376">
        <f t="shared" ca="1" si="370"/>
        <v>0</v>
      </c>
      <c r="EM256" s="376">
        <f t="shared" ca="1" si="370"/>
        <v>0</v>
      </c>
      <c r="EN256" s="376">
        <f t="shared" ca="1" si="370"/>
        <v>0</v>
      </c>
      <c r="EO256" s="376">
        <f t="shared" ca="1" si="370"/>
        <v>0</v>
      </c>
      <c r="EP256" s="376">
        <f t="shared" ca="1" si="370"/>
        <v>0</v>
      </c>
      <c r="EQ256" s="376">
        <f t="shared" ca="1" si="370"/>
        <v>0</v>
      </c>
      <c r="ER256" s="376">
        <f t="shared" ca="1" si="370"/>
        <v>0</v>
      </c>
      <c r="ES256" s="376">
        <f t="shared" ca="1" si="370"/>
        <v>0</v>
      </c>
    </row>
    <row r="257" spans="1:256" s="325" customFormat="1" ht="12.75" customHeight="1" outlineLevel="1">
      <c r="B257" s="325" t="s">
        <v>668</v>
      </c>
      <c r="D257" s="183"/>
      <c r="E257" s="376">
        <f t="shared" ref="E257:AJ257" ca="1" si="371">E255-E256</f>
        <v>0</v>
      </c>
      <c r="F257" s="376">
        <f t="shared" ca="1" si="371"/>
        <v>0</v>
      </c>
      <c r="G257" s="376">
        <f t="shared" ca="1" si="371"/>
        <v>0</v>
      </c>
      <c r="H257" s="376">
        <f t="shared" ca="1" si="371"/>
        <v>0</v>
      </c>
      <c r="I257" s="376">
        <f t="shared" ca="1" si="371"/>
        <v>0</v>
      </c>
      <c r="J257" s="376">
        <f t="shared" ca="1" si="371"/>
        <v>0</v>
      </c>
      <c r="K257" s="376">
        <f t="shared" ca="1" si="371"/>
        <v>0</v>
      </c>
      <c r="L257" s="376">
        <f t="shared" ca="1" si="371"/>
        <v>0</v>
      </c>
      <c r="M257" s="376">
        <f t="shared" ca="1" si="371"/>
        <v>0</v>
      </c>
      <c r="N257" s="376">
        <f t="shared" ca="1" si="371"/>
        <v>0</v>
      </c>
      <c r="O257" s="376">
        <f t="shared" ca="1" si="371"/>
        <v>0</v>
      </c>
      <c r="P257" s="376">
        <f t="shared" ca="1" si="371"/>
        <v>0</v>
      </c>
      <c r="Q257" s="376">
        <f t="shared" ca="1" si="371"/>
        <v>0</v>
      </c>
      <c r="R257" s="376">
        <f t="shared" ca="1" si="371"/>
        <v>0</v>
      </c>
      <c r="S257" s="376">
        <f t="shared" ca="1" si="371"/>
        <v>0</v>
      </c>
      <c r="T257" s="376">
        <f t="shared" ca="1" si="371"/>
        <v>0</v>
      </c>
      <c r="U257" s="376">
        <f t="shared" ca="1" si="371"/>
        <v>0</v>
      </c>
      <c r="V257" s="376">
        <f t="shared" ca="1" si="371"/>
        <v>0</v>
      </c>
      <c r="W257" s="376">
        <f t="shared" ca="1" si="371"/>
        <v>0</v>
      </c>
      <c r="X257" s="376">
        <f t="shared" ca="1" si="371"/>
        <v>0</v>
      </c>
      <c r="Y257" s="376">
        <f t="shared" ca="1" si="371"/>
        <v>0</v>
      </c>
      <c r="Z257" s="376">
        <f t="shared" ca="1" si="371"/>
        <v>0</v>
      </c>
      <c r="AA257" s="376">
        <f t="shared" ca="1" si="371"/>
        <v>0</v>
      </c>
      <c r="AB257" s="376">
        <f t="shared" ca="1" si="371"/>
        <v>0</v>
      </c>
      <c r="AC257" s="376">
        <f t="shared" ca="1" si="371"/>
        <v>0</v>
      </c>
      <c r="AD257" s="376">
        <f t="shared" ca="1" si="371"/>
        <v>0</v>
      </c>
      <c r="AE257" s="376">
        <f t="shared" ca="1" si="371"/>
        <v>0</v>
      </c>
      <c r="AF257" s="376">
        <f t="shared" ca="1" si="371"/>
        <v>0</v>
      </c>
      <c r="AG257" s="376">
        <f t="shared" ca="1" si="371"/>
        <v>0</v>
      </c>
      <c r="AH257" s="376">
        <f t="shared" ca="1" si="371"/>
        <v>0</v>
      </c>
      <c r="AI257" s="376">
        <f t="shared" ca="1" si="371"/>
        <v>0</v>
      </c>
      <c r="AJ257" s="376">
        <f t="shared" ca="1" si="371"/>
        <v>0</v>
      </c>
      <c r="AK257" s="376">
        <f t="shared" ref="AK257:BP257" ca="1" si="372">AK255-AK256</f>
        <v>0</v>
      </c>
      <c r="AL257" s="376">
        <f t="shared" ca="1" si="372"/>
        <v>0</v>
      </c>
      <c r="AM257" s="376">
        <f t="shared" ca="1" si="372"/>
        <v>0</v>
      </c>
      <c r="AN257" s="376">
        <f t="shared" ca="1" si="372"/>
        <v>0</v>
      </c>
      <c r="AO257" s="376">
        <f t="shared" ca="1" si="372"/>
        <v>0</v>
      </c>
      <c r="AP257" s="376">
        <f t="shared" ca="1" si="372"/>
        <v>0</v>
      </c>
      <c r="AQ257" s="376">
        <f t="shared" ca="1" si="372"/>
        <v>0</v>
      </c>
      <c r="AR257" s="376">
        <f t="shared" ca="1" si="372"/>
        <v>0</v>
      </c>
      <c r="AS257" s="376">
        <f t="shared" ca="1" si="372"/>
        <v>0</v>
      </c>
      <c r="AT257" s="376">
        <f t="shared" ca="1" si="372"/>
        <v>0</v>
      </c>
      <c r="AU257" s="376">
        <f t="shared" ca="1" si="372"/>
        <v>0</v>
      </c>
      <c r="AV257" s="376">
        <f t="shared" ca="1" si="372"/>
        <v>0</v>
      </c>
      <c r="AW257" s="376">
        <f t="shared" ca="1" si="372"/>
        <v>0</v>
      </c>
      <c r="AX257" s="376">
        <f t="shared" ca="1" si="372"/>
        <v>0</v>
      </c>
      <c r="AY257" s="376">
        <f t="shared" ca="1" si="372"/>
        <v>0</v>
      </c>
      <c r="AZ257" s="376">
        <f t="shared" ca="1" si="372"/>
        <v>0</v>
      </c>
      <c r="BA257" s="376">
        <f t="shared" ca="1" si="372"/>
        <v>0</v>
      </c>
      <c r="BB257" s="376">
        <f t="shared" ca="1" si="372"/>
        <v>0</v>
      </c>
      <c r="BC257" s="376">
        <f t="shared" ca="1" si="372"/>
        <v>0</v>
      </c>
      <c r="BD257" s="376">
        <f t="shared" ca="1" si="372"/>
        <v>0</v>
      </c>
      <c r="BE257" s="376">
        <f t="shared" ca="1" si="372"/>
        <v>0</v>
      </c>
      <c r="BF257" s="376">
        <f t="shared" ca="1" si="372"/>
        <v>0</v>
      </c>
      <c r="BG257" s="376">
        <f t="shared" ca="1" si="372"/>
        <v>0</v>
      </c>
      <c r="BH257" s="376">
        <f t="shared" ca="1" si="372"/>
        <v>0</v>
      </c>
      <c r="BI257" s="376">
        <f t="shared" ca="1" si="372"/>
        <v>0</v>
      </c>
      <c r="BJ257" s="376">
        <f t="shared" ca="1" si="372"/>
        <v>0</v>
      </c>
      <c r="BK257" s="376">
        <f t="shared" ca="1" si="372"/>
        <v>0</v>
      </c>
      <c r="BL257" s="376">
        <f t="shared" ca="1" si="372"/>
        <v>0</v>
      </c>
      <c r="BM257" s="376">
        <f t="shared" ca="1" si="372"/>
        <v>0</v>
      </c>
      <c r="BN257" s="376">
        <f t="shared" ca="1" si="372"/>
        <v>0</v>
      </c>
      <c r="BO257" s="376">
        <f t="shared" ca="1" si="372"/>
        <v>0</v>
      </c>
      <c r="BP257" s="376">
        <f t="shared" ca="1" si="372"/>
        <v>0</v>
      </c>
      <c r="BQ257" s="376">
        <f t="shared" ref="BQ257:CV257" ca="1" si="373">BQ255-BQ256</f>
        <v>0</v>
      </c>
      <c r="BR257" s="376">
        <f t="shared" ca="1" si="373"/>
        <v>0</v>
      </c>
      <c r="BS257" s="376">
        <f t="shared" ca="1" si="373"/>
        <v>0</v>
      </c>
      <c r="BT257" s="376">
        <f t="shared" ca="1" si="373"/>
        <v>0</v>
      </c>
      <c r="BU257" s="376">
        <f t="shared" ca="1" si="373"/>
        <v>0</v>
      </c>
      <c r="BV257" s="376">
        <f t="shared" ca="1" si="373"/>
        <v>0</v>
      </c>
      <c r="BW257" s="376">
        <f t="shared" ca="1" si="373"/>
        <v>0</v>
      </c>
      <c r="BX257" s="376">
        <f t="shared" ca="1" si="373"/>
        <v>0</v>
      </c>
      <c r="BY257" s="376">
        <f t="shared" ca="1" si="373"/>
        <v>0</v>
      </c>
      <c r="BZ257" s="376">
        <f t="shared" ca="1" si="373"/>
        <v>0</v>
      </c>
      <c r="CA257" s="376">
        <f t="shared" ca="1" si="373"/>
        <v>0</v>
      </c>
      <c r="CB257" s="376">
        <f t="shared" ca="1" si="373"/>
        <v>0</v>
      </c>
      <c r="CC257" s="376">
        <f t="shared" ca="1" si="373"/>
        <v>0</v>
      </c>
      <c r="CD257" s="376">
        <f t="shared" ca="1" si="373"/>
        <v>0</v>
      </c>
      <c r="CE257" s="376">
        <f t="shared" ca="1" si="373"/>
        <v>0</v>
      </c>
      <c r="CF257" s="376">
        <f t="shared" ca="1" si="373"/>
        <v>0</v>
      </c>
      <c r="CG257" s="376">
        <f t="shared" ca="1" si="373"/>
        <v>0</v>
      </c>
      <c r="CH257" s="376">
        <f t="shared" ca="1" si="373"/>
        <v>0</v>
      </c>
      <c r="CI257" s="376">
        <f t="shared" ca="1" si="373"/>
        <v>0</v>
      </c>
      <c r="CJ257" s="376">
        <f t="shared" ca="1" si="373"/>
        <v>0</v>
      </c>
      <c r="CK257" s="376">
        <f t="shared" ca="1" si="373"/>
        <v>0</v>
      </c>
      <c r="CL257" s="376">
        <f t="shared" ca="1" si="373"/>
        <v>0</v>
      </c>
      <c r="CM257" s="376">
        <f t="shared" ca="1" si="373"/>
        <v>0</v>
      </c>
      <c r="CN257" s="376">
        <f t="shared" ca="1" si="373"/>
        <v>0</v>
      </c>
      <c r="CO257" s="376">
        <f t="shared" ca="1" si="373"/>
        <v>0</v>
      </c>
      <c r="CP257" s="376">
        <f t="shared" ca="1" si="373"/>
        <v>0</v>
      </c>
      <c r="CQ257" s="376">
        <f t="shared" ca="1" si="373"/>
        <v>0</v>
      </c>
      <c r="CR257" s="376">
        <f t="shared" ca="1" si="373"/>
        <v>0</v>
      </c>
      <c r="CS257" s="376">
        <f t="shared" ca="1" si="373"/>
        <v>0</v>
      </c>
      <c r="CT257" s="376">
        <f t="shared" ca="1" si="373"/>
        <v>0</v>
      </c>
      <c r="CU257" s="376">
        <f t="shared" ca="1" si="373"/>
        <v>0</v>
      </c>
      <c r="CV257" s="376">
        <f t="shared" ca="1" si="373"/>
        <v>0</v>
      </c>
      <c r="CW257" s="376">
        <f t="shared" ref="CW257:EB257" ca="1" si="374">CW255-CW256</f>
        <v>0</v>
      </c>
      <c r="CX257" s="376">
        <f t="shared" ca="1" si="374"/>
        <v>0</v>
      </c>
      <c r="CY257" s="376">
        <f t="shared" ca="1" si="374"/>
        <v>0</v>
      </c>
      <c r="CZ257" s="376">
        <f t="shared" ca="1" si="374"/>
        <v>0</v>
      </c>
      <c r="DA257" s="376">
        <f t="shared" ca="1" si="374"/>
        <v>0</v>
      </c>
      <c r="DB257" s="376">
        <f t="shared" ca="1" si="374"/>
        <v>0</v>
      </c>
      <c r="DC257" s="376">
        <f t="shared" ca="1" si="374"/>
        <v>0</v>
      </c>
      <c r="DD257" s="376">
        <f t="shared" ca="1" si="374"/>
        <v>0</v>
      </c>
      <c r="DE257" s="376">
        <f t="shared" ca="1" si="374"/>
        <v>0</v>
      </c>
      <c r="DF257" s="376">
        <f t="shared" ca="1" si="374"/>
        <v>0</v>
      </c>
      <c r="DG257" s="376">
        <f t="shared" ca="1" si="374"/>
        <v>0</v>
      </c>
      <c r="DH257" s="376">
        <f t="shared" ca="1" si="374"/>
        <v>0</v>
      </c>
      <c r="DI257" s="376">
        <f t="shared" ca="1" si="374"/>
        <v>0</v>
      </c>
      <c r="DJ257" s="376">
        <f t="shared" ca="1" si="374"/>
        <v>0</v>
      </c>
      <c r="DK257" s="376">
        <f t="shared" ca="1" si="374"/>
        <v>0</v>
      </c>
      <c r="DL257" s="376">
        <f t="shared" ca="1" si="374"/>
        <v>0</v>
      </c>
      <c r="DM257" s="376">
        <f t="shared" ca="1" si="374"/>
        <v>0</v>
      </c>
      <c r="DN257" s="376">
        <f t="shared" ca="1" si="374"/>
        <v>0</v>
      </c>
      <c r="DO257" s="376">
        <f t="shared" ca="1" si="374"/>
        <v>0</v>
      </c>
      <c r="DP257" s="376">
        <f t="shared" ca="1" si="374"/>
        <v>0</v>
      </c>
      <c r="DQ257" s="376">
        <f t="shared" ca="1" si="374"/>
        <v>0</v>
      </c>
      <c r="DR257" s="376">
        <f t="shared" ca="1" si="374"/>
        <v>0</v>
      </c>
      <c r="DS257" s="376">
        <f t="shared" ca="1" si="374"/>
        <v>0</v>
      </c>
      <c r="DT257" s="376">
        <f t="shared" ca="1" si="374"/>
        <v>0</v>
      </c>
      <c r="DU257" s="376">
        <f t="shared" ca="1" si="374"/>
        <v>0</v>
      </c>
      <c r="DV257" s="376">
        <f t="shared" ca="1" si="374"/>
        <v>0</v>
      </c>
      <c r="DW257" s="376">
        <f t="shared" ca="1" si="374"/>
        <v>0</v>
      </c>
      <c r="DX257" s="376">
        <f t="shared" ca="1" si="374"/>
        <v>0</v>
      </c>
      <c r="DY257" s="376">
        <f t="shared" ca="1" si="374"/>
        <v>0</v>
      </c>
      <c r="DZ257" s="376">
        <f t="shared" ca="1" si="374"/>
        <v>0</v>
      </c>
      <c r="EA257" s="376">
        <f t="shared" ca="1" si="374"/>
        <v>0</v>
      </c>
      <c r="EB257" s="376">
        <f t="shared" ca="1" si="374"/>
        <v>0</v>
      </c>
      <c r="EC257" s="376">
        <f t="shared" ref="EC257:ES257" ca="1" si="375">EC255-EC256</f>
        <v>0</v>
      </c>
      <c r="ED257" s="376">
        <f t="shared" ca="1" si="375"/>
        <v>0</v>
      </c>
      <c r="EE257" s="376">
        <f t="shared" ca="1" si="375"/>
        <v>0</v>
      </c>
      <c r="EF257" s="376">
        <f t="shared" ca="1" si="375"/>
        <v>0</v>
      </c>
      <c r="EG257" s="376">
        <f t="shared" ca="1" si="375"/>
        <v>0</v>
      </c>
      <c r="EH257" s="376">
        <f t="shared" ca="1" si="375"/>
        <v>0</v>
      </c>
      <c r="EI257" s="376">
        <f t="shared" ca="1" si="375"/>
        <v>0</v>
      </c>
      <c r="EJ257" s="376">
        <f t="shared" ca="1" si="375"/>
        <v>0</v>
      </c>
      <c r="EK257" s="376">
        <f t="shared" ca="1" si="375"/>
        <v>0</v>
      </c>
      <c r="EL257" s="376">
        <f t="shared" ca="1" si="375"/>
        <v>0</v>
      </c>
      <c r="EM257" s="376">
        <f t="shared" ca="1" si="375"/>
        <v>0</v>
      </c>
      <c r="EN257" s="376">
        <f t="shared" ca="1" si="375"/>
        <v>0</v>
      </c>
      <c r="EO257" s="376">
        <f t="shared" ca="1" si="375"/>
        <v>0</v>
      </c>
      <c r="EP257" s="376">
        <f t="shared" ca="1" si="375"/>
        <v>0</v>
      </c>
      <c r="EQ257" s="376">
        <f t="shared" ca="1" si="375"/>
        <v>0</v>
      </c>
      <c r="ER257" s="376">
        <f t="shared" ca="1" si="375"/>
        <v>0</v>
      </c>
      <c r="ES257" s="376">
        <f t="shared" ca="1" si="375"/>
        <v>0</v>
      </c>
    </row>
    <row r="258" spans="1:256" ht="12.75" customHeight="1" outlineLevel="1">
      <c r="D258" s="183"/>
    </row>
    <row r="259" spans="1:256" s="325" customFormat="1" ht="12.75" customHeight="1" outlineLevel="1">
      <c r="B259" s="325" t="s">
        <v>672</v>
      </c>
      <c r="D259" s="183"/>
      <c r="E259" s="376">
        <f t="shared" ref="E259:AJ259" ca="1" si="376">(E250+E257)</f>
        <v>0</v>
      </c>
      <c r="F259" s="376">
        <f t="shared" ca="1" si="376"/>
        <v>0</v>
      </c>
      <c r="G259" s="376">
        <f t="shared" ca="1" si="376"/>
        <v>0</v>
      </c>
      <c r="H259" s="376">
        <f t="shared" ca="1" si="376"/>
        <v>0</v>
      </c>
      <c r="I259" s="376">
        <f t="shared" ca="1" si="376"/>
        <v>0</v>
      </c>
      <c r="J259" s="376">
        <f t="shared" ca="1" si="376"/>
        <v>0</v>
      </c>
      <c r="K259" s="376">
        <f t="shared" ca="1" si="376"/>
        <v>0</v>
      </c>
      <c r="L259" s="376">
        <f t="shared" ca="1" si="376"/>
        <v>0</v>
      </c>
      <c r="M259" s="376">
        <f t="shared" ca="1" si="376"/>
        <v>0</v>
      </c>
      <c r="N259" s="376">
        <f t="shared" ca="1" si="376"/>
        <v>0</v>
      </c>
      <c r="O259" s="376">
        <f t="shared" ca="1" si="376"/>
        <v>0</v>
      </c>
      <c r="P259" s="376">
        <f t="shared" ca="1" si="376"/>
        <v>0</v>
      </c>
      <c r="Q259" s="376">
        <f t="shared" ca="1" si="376"/>
        <v>0</v>
      </c>
      <c r="R259" s="376">
        <f t="shared" ca="1" si="376"/>
        <v>0</v>
      </c>
      <c r="S259" s="376">
        <f t="shared" ca="1" si="376"/>
        <v>0</v>
      </c>
      <c r="T259" s="376">
        <f t="shared" ca="1" si="376"/>
        <v>0</v>
      </c>
      <c r="U259" s="376">
        <f t="shared" ca="1" si="376"/>
        <v>0</v>
      </c>
      <c r="V259" s="376">
        <f t="shared" ca="1" si="376"/>
        <v>0</v>
      </c>
      <c r="W259" s="376">
        <f t="shared" ca="1" si="376"/>
        <v>0</v>
      </c>
      <c r="X259" s="376">
        <f t="shared" ca="1" si="376"/>
        <v>0</v>
      </c>
      <c r="Y259" s="376">
        <f t="shared" ca="1" si="376"/>
        <v>0</v>
      </c>
      <c r="Z259" s="376">
        <f t="shared" ca="1" si="376"/>
        <v>0</v>
      </c>
      <c r="AA259" s="376">
        <f t="shared" ca="1" si="376"/>
        <v>0</v>
      </c>
      <c r="AB259" s="376">
        <f t="shared" ca="1" si="376"/>
        <v>0</v>
      </c>
      <c r="AC259" s="376">
        <f t="shared" ca="1" si="376"/>
        <v>0</v>
      </c>
      <c r="AD259" s="376">
        <f t="shared" ca="1" si="376"/>
        <v>0</v>
      </c>
      <c r="AE259" s="376">
        <f t="shared" ca="1" si="376"/>
        <v>0</v>
      </c>
      <c r="AF259" s="376">
        <f t="shared" ca="1" si="376"/>
        <v>0</v>
      </c>
      <c r="AG259" s="376">
        <f t="shared" ca="1" si="376"/>
        <v>0</v>
      </c>
      <c r="AH259" s="376">
        <f t="shared" ca="1" si="376"/>
        <v>0</v>
      </c>
      <c r="AI259" s="376">
        <f t="shared" ca="1" si="376"/>
        <v>0</v>
      </c>
      <c r="AJ259" s="376">
        <f t="shared" ca="1" si="376"/>
        <v>0</v>
      </c>
      <c r="AK259" s="376">
        <f t="shared" ref="AK259:BP259" ca="1" si="377">(AK250+AK257)</f>
        <v>0</v>
      </c>
      <c r="AL259" s="376">
        <f t="shared" ca="1" si="377"/>
        <v>0</v>
      </c>
      <c r="AM259" s="376">
        <f t="shared" ca="1" si="377"/>
        <v>0</v>
      </c>
      <c r="AN259" s="376">
        <f t="shared" ca="1" si="377"/>
        <v>0</v>
      </c>
      <c r="AO259" s="376">
        <f t="shared" ca="1" si="377"/>
        <v>0</v>
      </c>
      <c r="AP259" s="376">
        <f t="shared" ca="1" si="377"/>
        <v>0</v>
      </c>
      <c r="AQ259" s="376">
        <f t="shared" ca="1" si="377"/>
        <v>0</v>
      </c>
      <c r="AR259" s="376">
        <f t="shared" ca="1" si="377"/>
        <v>0</v>
      </c>
      <c r="AS259" s="376">
        <f t="shared" ca="1" si="377"/>
        <v>0</v>
      </c>
      <c r="AT259" s="376">
        <f t="shared" ca="1" si="377"/>
        <v>0</v>
      </c>
      <c r="AU259" s="376">
        <f t="shared" ca="1" si="377"/>
        <v>0</v>
      </c>
      <c r="AV259" s="376">
        <f t="shared" ca="1" si="377"/>
        <v>0</v>
      </c>
      <c r="AW259" s="376">
        <f t="shared" ca="1" si="377"/>
        <v>0</v>
      </c>
      <c r="AX259" s="376">
        <f t="shared" ca="1" si="377"/>
        <v>0</v>
      </c>
      <c r="AY259" s="376">
        <f t="shared" ca="1" si="377"/>
        <v>0</v>
      </c>
      <c r="AZ259" s="376">
        <f t="shared" ca="1" si="377"/>
        <v>0</v>
      </c>
      <c r="BA259" s="376">
        <f t="shared" ca="1" si="377"/>
        <v>0</v>
      </c>
      <c r="BB259" s="376">
        <f t="shared" ca="1" si="377"/>
        <v>0</v>
      </c>
      <c r="BC259" s="376">
        <f t="shared" ca="1" si="377"/>
        <v>0</v>
      </c>
      <c r="BD259" s="376">
        <f t="shared" ca="1" si="377"/>
        <v>0</v>
      </c>
      <c r="BE259" s="376">
        <f t="shared" ca="1" si="377"/>
        <v>0</v>
      </c>
      <c r="BF259" s="376">
        <f t="shared" ca="1" si="377"/>
        <v>0</v>
      </c>
      <c r="BG259" s="376">
        <f t="shared" ca="1" si="377"/>
        <v>0</v>
      </c>
      <c r="BH259" s="376">
        <f t="shared" ca="1" si="377"/>
        <v>0</v>
      </c>
      <c r="BI259" s="376">
        <f t="shared" ca="1" si="377"/>
        <v>0</v>
      </c>
      <c r="BJ259" s="376">
        <f t="shared" ca="1" si="377"/>
        <v>0</v>
      </c>
      <c r="BK259" s="376">
        <f t="shared" ca="1" si="377"/>
        <v>0</v>
      </c>
      <c r="BL259" s="376">
        <f t="shared" ca="1" si="377"/>
        <v>0</v>
      </c>
      <c r="BM259" s="376">
        <f t="shared" ca="1" si="377"/>
        <v>0</v>
      </c>
      <c r="BN259" s="376">
        <f t="shared" ca="1" si="377"/>
        <v>0</v>
      </c>
      <c r="BO259" s="376">
        <f t="shared" ca="1" si="377"/>
        <v>0</v>
      </c>
      <c r="BP259" s="376">
        <f t="shared" ca="1" si="377"/>
        <v>0</v>
      </c>
      <c r="BQ259" s="376">
        <f t="shared" ref="BQ259:CV259" ca="1" si="378">(BQ250+BQ257)</f>
        <v>0</v>
      </c>
      <c r="BR259" s="376">
        <f t="shared" ca="1" si="378"/>
        <v>0</v>
      </c>
      <c r="BS259" s="376">
        <f t="shared" ca="1" si="378"/>
        <v>0</v>
      </c>
      <c r="BT259" s="376">
        <f t="shared" ca="1" si="378"/>
        <v>0</v>
      </c>
      <c r="BU259" s="376">
        <f t="shared" ca="1" si="378"/>
        <v>0</v>
      </c>
      <c r="BV259" s="376">
        <f t="shared" ca="1" si="378"/>
        <v>0</v>
      </c>
      <c r="BW259" s="376">
        <f t="shared" ca="1" si="378"/>
        <v>0</v>
      </c>
      <c r="BX259" s="376">
        <f t="shared" ca="1" si="378"/>
        <v>0</v>
      </c>
      <c r="BY259" s="376">
        <f t="shared" ca="1" si="378"/>
        <v>0</v>
      </c>
      <c r="BZ259" s="376">
        <f t="shared" ca="1" si="378"/>
        <v>0</v>
      </c>
      <c r="CA259" s="376">
        <f t="shared" ca="1" si="378"/>
        <v>0</v>
      </c>
      <c r="CB259" s="376">
        <f t="shared" ca="1" si="378"/>
        <v>0</v>
      </c>
      <c r="CC259" s="376">
        <f t="shared" ca="1" si="378"/>
        <v>0</v>
      </c>
      <c r="CD259" s="376">
        <f t="shared" ca="1" si="378"/>
        <v>0</v>
      </c>
      <c r="CE259" s="376">
        <f t="shared" ca="1" si="378"/>
        <v>0</v>
      </c>
      <c r="CF259" s="376">
        <f t="shared" ca="1" si="378"/>
        <v>0</v>
      </c>
      <c r="CG259" s="376">
        <f t="shared" ca="1" si="378"/>
        <v>0</v>
      </c>
      <c r="CH259" s="376">
        <f t="shared" ca="1" si="378"/>
        <v>0</v>
      </c>
      <c r="CI259" s="376">
        <f t="shared" ca="1" si="378"/>
        <v>0</v>
      </c>
      <c r="CJ259" s="376">
        <f t="shared" ca="1" si="378"/>
        <v>0</v>
      </c>
      <c r="CK259" s="376">
        <f t="shared" ca="1" si="378"/>
        <v>0</v>
      </c>
      <c r="CL259" s="376">
        <f t="shared" ca="1" si="378"/>
        <v>0</v>
      </c>
      <c r="CM259" s="376">
        <f t="shared" ca="1" si="378"/>
        <v>0</v>
      </c>
      <c r="CN259" s="376">
        <f t="shared" ca="1" si="378"/>
        <v>0</v>
      </c>
      <c r="CO259" s="376">
        <f t="shared" ca="1" si="378"/>
        <v>0</v>
      </c>
      <c r="CP259" s="376">
        <f t="shared" ca="1" si="378"/>
        <v>0</v>
      </c>
      <c r="CQ259" s="376">
        <f t="shared" ca="1" si="378"/>
        <v>0</v>
      </c>
      <c r="CR259" s="376">
        <f t="shared" ca="1" si="378"/>
        <v>0</v>
      </c>
      <c r="CS259" s="376">
        <f t="shared" ca="1" si="378"/>
        <v>0</v>
      </c>
      <c r="CT259" s="376">
        <f t="shared" ca="1" si="378"/>
        <v>0</v>
      </c>
      <c r="CU259" s="376">
        <f t="shared" ca="1" si="378"/>
        <v>0</v>
      </c>
      <c r="CV259" s="376">
        <f t="shared" ca="1" si="378"/>
        <v>0</v>
      </c>
      <c r="CW259" s="376">
        <f t="shared" ref="CW259:EB259" ca="1" si="379">(CW250+CW257)</f>
        <v>0</v>
      </c>
      <c r="CX259" s="376">
        <f t="shared" ca="1" si="379"/>
        <v>0</v>
      </c>
      <c r="CY259" s="376">
        <f t="shared" ca="1" si="379"/>
        <v>0</v>
      </c>
      <c r="CZ259" s="376">
        <f t="shared" ca="1" si="379"/>
        <v>0</v>
      </c>
      <c r="DA259" s="376">
        <f t="shared" ca="1" si="379"/>
        <v>0</v>
      </c>
      <c r="DB259" s="376">
        <f t="shared" ca="1" si="379"/>
        <v>0</v>
      </c>
      <c r="DC259" s="376">
        <f t="shared" ca="1" si="379"/>
        <v>0</v>
      </c>
      <c r="DD259" s="376">
        <f t="shared" ca="1" si="379"/>
        <v>0</v>
      </c>
      <c r="DE259" s="376">
        <f t="shared" ca="1" si="379"/>
        <v>0</v>
      </c>
      <c r="DF259" s="376">
        <f t="shared" ca="1" si="379"/>
        <v>0</v>
      </c>
      <c r="DG259" s="376">
        <f t="shared" ca="1" si="379"/>
        <v>0</v>
      </c>
      <c r="DH259" s="376">
        <f t="shared" ca="1" si="379"/>
        <v>0</v>
      </c>
      <c r="DI259" s="376">
        <f t="shared" ca="1" si="379"/>
        <v>0</v>
      </c>
      <c r="DJ259" s="376">
        <f t="shared" ca="1" si="379"/>
        <v>0</v>
      </c>
      <c r="DK259" s="376">
        <f t="shared" ca="1" si="379"/>
        <v>0</v>
      </c>
      <c r="DL259" s="376">
        <f t="shared" ca="1" si="379"/>
        <v>0</v>
      </c>
      <c r="DM259" s="376">
        <f t="shared" ca="1" si="379"/>
        <v>0</v>
      </c>
      <c r="DN259" s="376">
        <f t="shared" ca="1" si="379"/>
        <v>0</v>
      </c>
      <c r="DO259" s="376">
        <f t="shared" ca="1" si="379"/>
        <v>0</v>
      </c>
      <c r="DP259" s="376">
        <f t="shared" ca="1" si="379"/>
        <v>0</v>
      </c>
      <c r="DQ259" s="376">
        <f t="shared" ca="1" si="379"/>
        <v>0</v>
      </c>
      <c r="DR259" s="376">
        <f t="shared" ca="1" si="379"/>
        <v>0</v>
      </c>
      <c r="DS259" s="376">
        <f t="shared" ca="1" si="379"/>
        <v>0</v>
      </c>
      <c r="DT259" s="376">
        <f t="shared" ca="1" si="379"/>
        <v>0</v>
      </c>
      <c r="DU259" s="376">
        <f t="shared" ca="1" si="379"/>
        <v>0</v>
      </c>
      <c r="DV259" s="376">
        <f t="shared" ca="1" si="379"/>
        <v>0</v>
      </c>
      <c r="DW259" s="376">
        <f t="shared" ca="1" si="379"/>
        <v>0</v>
      </c>
      <c r="DX259" s="376">
        <f t="shared" ca="1" si="379"/>
        <v>0</v>
      </c>
      <c r="DY259" s="376">
        <f t="shared" ca="1" si="379"/>
        <v>0</v>
      </c>
      <c r="DZ259" s="376">
        <f t="shared" ca="1" si="379"/>
        <v>0</v>
      </c>
      <c r="EA259" s="376">
        <f t="shared" ca="1" si="379"/>
        <v>0</v>
      </c>
      <c r="EB259" s="376">
        <f t="shared" ca="1" si="379"/>
        <v>0</v>
      </c>
      <c r="EC259" s="376">
        <f t="shared" ref="EC259:ES259" ca="1" si="380">(EC250+EC257)</f>
        <v>0</v>
      </c>
      <c r="ED259" s="376">
        <f t="shared" ca="1" si="380"/>
        <v>0</v>
      </c>
      <c r="EE259" s="376">
        <f t="shared" ca="1" si="380"/>
        <v>0</v>
      </c>
      <c r="EF259" s="376">
        <f t="shared" ca="1" si="380"/>
        <v>0</v>
      </c>
      <c r="EG259" s="376">
        <f t="shared" ca="1" si="380"/>
        <v>0</v>
      </c>
      <c r="EH259" s="376">
        <f t="shared" ca="1" si="380"/>
        <v>0</v>
      </c>
      <c r="EI259" s="376">
        <f t="shared" ca="1" si="380"/>
        <v>0</v>
      </c>
      <c r="EJ259" s="376">
        <f t="shared" ca="1" si="380"/>
        <v>0</v>
      </c>
      <c r="EK259" s="376">
        <f t="shared" ca="1" si="380"/>
        <v>0</v>
      </c>
      <c r="EL259" s="376">
        <f t="shared" ca="1" si="380"/>
        <v>0</v>
      </c>
      <c r="EM259" s="376">
        <f t="shared" ca="1" si="380"/>
        <v>0</v>
      </c>
      <c r="EN259" s="376">
        <f t="shared" ca="1" si="380"/>
        <v>0</v>
      </c>
      <c r="EO259" s="376">
        <f t="shared" ca="1" si="380"/>
        <v>0</v>
      </c>
      <c r="EP259" s="376">
        <f t="shared" ca="1" si="380"/>
        <v>0</v>
      </c>
      <c r="EQ259" s="376">
        <f t="shared" ca="1" si="380"/>
        <v>0</v>
      </c>
      <c r="ER259" s="376">
        <f t="shared" ca="1" si="380"/>
        <v>0</v>
      </c>
      <c r="ES259" s="376">
        <f t="shared" ca="1" si="380"/>
        <v>0</v>
      </c>
    </row>
    <row r="260" spans="1:256" ht="12.75" customHeight="1" outlineLevel="1">
      <c r="D260" s="183"/>
    </row>
    <row r="261" spans="1:256" s="319" customFormat="1" ht="12.75" customHeight="1" outlineLevel="1">
      <c r="A261" s="13">
        <f>MAX($A$1:A260)+1</f>
        <v>14</v>
      </c>
      <c r="B261" s="179" t="s">
        <v>673</v>
      </c>
      <c r="C261" s="180"/>
      <c r="D261" s="332"/>
      <c r="E261" s="372"/>
      <c r="F261" s="372"/>
      <c r="G261" s="372"/>
      <c r="H261" s="372"/>
      <c r="I261" s="372"/>
      <c r="J261" s="372"/>
      <c r="K261" s="372"/>
      <c r="L261" s="372"/>
      <c r="M261" s="372"/>
      <c r="N261" s="372"/>
      <c r="O261" s="372"/>
      <c r="P261" s="372"/>
      <c r="Q261" s="372"/>
      <c r="R261" s="372"/>
      <c r="S261" s="372"/>
      <c r="T261" s="372"/>
      <c r="U261" s="372"/>
      <c r="V261" s="372"/>
      <c r="W261" s="372"/>
      <c r="X261" s="372"/>
      <c r="Y261" s="372"/>
      <c r="Z261" s="372"/>
      <c r="AA261" s="372"/>
      <c r="AB261" s="372"/>
      <c r="AC261" s="372"/>
      <c r="AD261" s="372"/>
      <c r="AE261" s="372"/>
      <c r="AF261" s="372"/>
      <c r="AG261" s="372"/>
      <c r="AH261" s="372"/>
      <c r="AI261" s="372"/>
      <c r="AJ261" s="372"/>
      <c r="AK261" s="372"/>
      <c r="AL261" s="372"/>
      <c r="AM261" s="372"/>
      <c r="AN261" s="372"/>
      <c r="AO261" s="372"/>
      <c r="AP261" s="372"/>
      <c r="AQ261" s="372"/>
      <c r="AR261" s="372"/>
      <c r="AS261" s="372"/>
      <c r="AT261" s="372"/>
      <c r="AU261" s="372"/>
      <c r="AV261" s="372"/>
      <c r="AW261" s="372"/>
      <c r="AX261" s="372"/>
      <c r="AY261" s="372"/>
      <c r="AZ261" s="372"/>
      <c r="BA261" s="372"/>
      <c r="BB261" s="372"/>
      <c r="BC261" s="372"/>
      <c r="BD261" s="372"/>
      <c r="BE261" s="372"/>
      <c r="BF261" s="372"/>
      <c r="BG261" s="372"/>
      <c r="BH261" s="372"/>
      <c r="BI261" s="372"/>
      <c r="BJ261" s="372"/>
      <c r="BK261" s="372"/>
      <c r="BL261" s="372"/>
      <c r="BM261" s="372"/>
      <c r="BN261" s="372"/>
      <c r="BO261" s="372"/>
      <c r="BP261" s="372"/>
      <c r="BQ261" s="372"/>
      <c r="BR261" s="372"/>
      <c r="BS261" s="372"/>
      <c r="BT261" s="372"/>
      <c r="BU261" s="372"/>
      <c r="BV261" s="372"/>
      <c r="BW261" s="372"/>
      <c r="BX261" s="372"/>
      <c r="BY261" s="372"/>
      <c r="BZ261" s="372"/>
      <c r="CA261" s="372"/>
      <c r="CB261" s="372"/>
      <c r="CC261" s="372"/>
      <c r="CD261" s="372"/>
      <c r="CE261" s="372"/>
      <c r="CF261" s="372"/>
      <c r="CG261" s="372"/>
      <c r="CH261" s="372"/>
      <c r="CI261" s="372"/>
      <c r="CJ261" s="372"/>
      <c r="CK261" s="372"/>
      <c r="CL261" s="372"/>
      <c r="CM261" s="372"/>
      <c r="CN261" s="372"/>
      <c r="CO261" s="372"/>
      <c r="CP261" s="372"/>
      <c r="CQ261" s="372"/>
      <c r="CR261" s="372"/>
      <c r="CS261" s="372"/>
      <c r="CT261" s="372"/>
      <c r="CU261" s="372"/>
      <c r="CV261" s="372"/>
      <c r="CW261" s="372"/>
      <c r="CX261" s="372"/>
      <c r="CY261" s="372"/>
      <c r="CZ261" s="372"/>
      <c r="DA261" s="372"/>
      <c r="DB261" s="372"/>
      <c r="DC261" s="372"/>
      <c r="DD261" s="372"/>
      <c r="DE261" s="372"/>
      <c r="DF261" s="372"/>
      <c r="DG261" s="372"/>
      <c r="DH261" s="372"/>
      <c r="DI261" s="372"/>
      <c r="DJ261" s="372"/>
      <c r="DK261" s="372"/>
      <c r="DL261" s="372"/>
      <c r="DM261" s="372"/>
      <c r="DN261" s="372"/>
      <c r="DO261" s="372"/>
      <c r="DP261" s="372"/>
      <c r="DQ261" s="372"/>
      <c r="DR261" s="372"/>
      <c r="DS261" s="372"/>
      <c r="DT261" s="372"/>
      <c r="DU261" s="372"/>
      <c r="DV261" s="372"/>
      <c r="DW261" s="372"/>
      <c r="DX261" s="372"/>
      <c r="DY261" s="372"/>
      <c r="DZ261" s="372"/>
      <c r="EA261" s="372"/>
      <c r="EB261" s="372"/>
      <c r="EC261" s="372"/>
      <c r="ED261" s="372"/>
      <c r="EE261" s="372"/>
      <c r="EF261" s="372"/>
      <c r="EG261" s="372"/>
      <c r="EH261" s="372"/>
      <c r="EI261" s="372"/>
      <c r="EJ261" s="372"/>
      <c r="EK261" s="372"/>
      <c r="EL261" s="372"/>
      <c r="EM261" s="372"/>
      <c r="EN261" s="372"/>
      <c r="EO261" s="372"/>
      <c r="EP261" s="372"/>
      <c r="EQ261" s="372"/>
      <c r="ER261" s="372"/>
      <c r="ES261" s="372"/>
      <c r="ET261" s="13"/>
      <c r="EU261" s="13"/>
      <c r="EV261" s="13"/>
      <c r="EW261" s="13"/>
      <c r="EX261" s="13"/>
      <c r="EY261" s="13"/>
      <c r="EZ261" s="13"/>
      <c r="FA261" s="13"/>
      <c r="FB261" s="13"/>
      <c r="FC261" s="13"/>
      <c r="FD261" s="13"/>
      <c r="FE261" s="13"/>
      <c r="FF261" s="13"/>
      <c r="FG261" s="13"/>
      <c r="FH261" s="13"/>
      <c r="FI261" s="13"/>
      <c r="FJ261" s="13"/>
      <c r="FK261" s="13"/>
      <c r="FL261" s="13"/>
      <c r="FM261" s="13"/>
      <c r="FN261" s="13"/>
      <c r="FO261" s="13"/>
      <c r="FP261" s="13"/>
      <c r="FQ261" s="13"/>
      <c r="FR261" s="13"/>
      <c r="FS261" s="13"/>
      <c r="FT261" s="13"/>
      <c r="FU261" s="13"/>
      <c r="FV261" s="13"/>
      <c r="FW261" s="13"/>
      <c r="FX261" s="13"/>
      <c r="FY261" s="13"/>
      <c r="FZ261" s="13"/>
      <c r="GA261" s="13"/>
      <c r="GB261" s="13"/>
      <c r="GC261" s="13"/>
      <c r="GD261" s="13"/>
      <c r="GE261" s="13"/>
      <c r="GF261" s="13"/>
      <c r="GG261" s="13"/>
      <c r="GH261" s="13"/>
      <c r="GI261" s="13"/>
      <c r="GJ261" s="13"/>
      <c r="GK261" s="13"/>
      <c r="GL261" s="13"/>
      <c r="GM261" s="13"/>
      <c r="GN261" s="13"/>
      <c r="GO261" s="13"/>
      <c r="GP261" s="13"/>
      <c r="GQ261" s="13"/>
      <c r="GR261" s="13"/>
      <c r="GS261" s="13"/>
      <c r="GT261" s="13"/>
      <c r="GU261" s="13"/>
      <c r="GV261" s="13"/>
      <c r="GW261" s="13"/>
      <c r="GX261" s="13"/>
      <c r="GY261" s="13"/>
      <c r="GZ261" s="13"/>
      <c r="HA261" s="13"/>
      <c r="HB261" s="13"/>
      <c r="HC261" s="13"/>
      <c r="HD261" s="13"/>
      <c r="HE261" s="13"/>
      <c r="HF261" s="13"/>
      <c r="HG261" s="13"/>
      <c r="HH261" s="13"/>
      <c r="HI261" s="13"/>
      <c r="HJ261" s="13"/>
      <c r="HK261" s="13"/>
      <c r="HL261" s="13"/>
      <c r="HM261" s="13"/>
      <c r="HN261" s="13"/>
      <c r="HO261" s="13"/>
      <c r="HP261" s="13"/>
      <c r="HQ261" s="13"/>
      <c r="HR261" s="13"/>
      <c r="HS261" s="13"/>
      <c r="HT261" s="13"/>
      <c r="HU261" s="13"/>
      <c r="HV261" s="13"/>
      <c r="HW261" s="13"/>
      <c r="HX261" s="13"/>
      <c r="HY261" s="13"/>
      <c r="HZ261" s="13"/>
      <c r="IA261" s="13"/>
      <c r="IB261" s="13"/>
      <c r="IC261" s="13"/>
      <c r="ID261" s="13"/>
      <c r="IE261" s="13"/>
      <c r="IF261" s="13"/>
      <c r="IG261" s="13"/>
      <c r="IH261" s="13"/>
      <c r="II261" s="13"/>
      <c r="IJ261" s="13"/>
      <c r="IK261" s="13"/>
      <c r="IL261" s="13"/>
      <c r="IM261" s="13"/>
      <c r="IN261" s="13"/>
      <c r="IO261" s="13"/>
      <c r="IP261" s="13"/>
      <c r="IQ261" s="13"/>
      <c r="IR261" s="13"/>
      <c r="IS261" s="13"/>
      <c r="IT261" s="13"/>
      <c r="IU261" s="13"/>
      <c r="IV261" s="13"/>
    </row>
    <row r="262" spans="1:256" ht="12.75" customHeight="1" outlineLevel="1">
      <c r="A262" s="1556"/>
      <c r="B262"/>
      <c r="D262" s="183"/>
    </row>
    <row r="263" spans="1:256" ht="12.75" customHeight="1" outlineLevel="1">
      <c r="A263" s="1556"/>
      <c r="B263" s="325" t="s">
        <v>674</v>
      </c>
      <c r="C263" s="330" t="str">
        <f ca="1">OFFSET(IP_Schedule!$AI$17,MATCH(Active_Tenant,Tenant_List,0)-1,0)</f>
        <v>Semi-Gross</v>
      </c>
      <c r="D263" s="495">
        <f ca="1">IF(AND(D229="Yes",D230="G"),1,0)</f>
        <v>1</v>
      </c>
    </row>
    <row r="264" spans="1:256" ht="12.75" customHeight="1" outlineLevel="1">
      <c r="A264" s="1556"/>
      <c r="B264" s="325" t="s">
        <v>675</v>
      </c>
      <c r="D264" s="497">
        <f ca="1">D54</f>
        <v>0</v>
      </c>
    </row>
    <row r="265" spans="1:256" outlineLevel="1">
      <c r="A265" s="1556"/>
      <c r="B265" s="325" t="s">
        <v>676</v>
      </c>
      <c r="D265" s="183"/>
      <c r="E265" s="376">
        <f ca="1">E241*E72*$D$263*(OFFSET(IP_Schedule!$AI$17,MATCH(Active_Tenant,Tenant_List,0)-1,0)&lt;&gt;"Gross")</f>
        <v>0</v>
      </c>
      <c r="F265" s="376">
        <f ca="1">F241*(F72=1)*$D$263*(OFFSET(IP_Schedule!$AI$17,MATCH(Active_Tenant,Tenant_List,0)-1,0)&lt;&gt;"Gross")</f>
        <v>0</v>
      </c>
      <c r="G265" s="376">
        <f ca="1">G241*(G72=1)*$D$263*(OFFSET(IP_Schedule!$AI$17,MATCH(Active_Tenant,Tenant_List,0)-1,0)&lt;&gt;"Gross")</f>
        <v>0</v>
      </c>
      <c r="H265" s="376">
        <f ca="1">H241*(H72=1)*$D$263*(OFFSET(IP_Schedule!$AI$17,MATCH(Active_Tenant,Tenant_List,0)-1,0)&lt;&gt;"Gross")</f>
        <v>0</v>
      </c>
      <c r="I265" s="376">
        <f ca="1">I241*(I72=1)*$D$263*(OFFSET(IP_Schedule!$AI$17,MATCH(Active_Tenant,Tenant_List,0)-1,0)&lt;&gt;"Gross")</f>
        <v>0</v>
      </c>
      <c r="J265" s="376">
        <f ca="1">J241*(J72=1)*$D$263*(OFFSET(IP_Schedule!$AI$17,MATCH(Active_Tenant,Tenant_List,0)-1,0)&lt;&gt;"Gross")</f>
        <v>0</v>
      </c>
      <c r="K265" s="376">
        <f ca="1">K241*(K72=1)*$D$263*(OFFSET(IP_Schedule!$AI$17,MATCH(Active_Tenant,Tenant_List,0)-1,0)&lt;&gt;"Gross")</f>
        <v>0</v>
      </c>
      <c r="L265" s="376">
        <f ca="1">L241*(L72=1)*$D$263*(OFFSET(IP_Schedule!$AI$17,MATCH(Active_Tenant,Tenant_List,0)-1,0)&lt;&gt;"Gross")</f>
        <v>0</v>
      </c>
      <c r="M265" s="376">
        <f ca="1">M241*(M72=1)*$D$263*(OFFSET(IP_Schedule!$AI$17,MATCH(Active_Tenant,Tenant_List,0)-1,0)&lt;&gt;"Gross")</f>
        <v>0</v>
      </c>
      <c r="N265" s="376">
        <f ca="1">N241*(N72=1)*$D$263*(OFFSET(IP_Schedule!$AI$17,MATCH(Active_Tenant,Tenant_List,0)-1,0)&lt;&gt;"Gross")</f>
        <v>0</v>
      </c>
      <c r="O265" s="376">
        <f ca="1">O241*(O72=1)*$D$263*(OFFSET(IP_Schedule!$AI$17,MATCH(Active_Tenant,Tenant_List,0)-1,0)&lt;&gt;"Gross")</f>
        <v>0</v>
      </c>
      <c r="P265" s="376">
        <f ca="1">P241*(P72=1)*$D$263*(OFFSET(IP_Schedule!$AI$17,MATCH(Active_Tenant,Tenant_List,0)-1,0)&lt;&gt;"Gross")</f>
        <v>0</v>
      </c>
      <c r="Q265" s="376">
        <f ca="1">Q241*(Q72=1)*$D$263*(OFFSET(IP_Schedule!$AI$17,MATCH(Active_Tenant,Tenant_List,0)-1,0)&lt;&gt;"Gross")</f>
        <v>0</v>
      </c>
      <c r="R265" s="376">
        <f ca="1">R241*(R72=1)*$D$263*(OFFSET(IP_Schedule!$AI$17,MATCH(Active_Tenant,Tenant_List,0)-1,0)&lt;&gt;"Gross")</f>
        <v>0</v>
      </c>
      <c r="S265" s="376">
        <f ca="1">S241*(S72=1)*$D$263*(OFFSET(IP_Schedule!$AI$17,MATCH(Active_Tenant,Tenant_List,0)-1,0)&lt;&gt;"Gross")</f>
        <v>0</v>
      </c>
      <c r="T265" s="376">
        <f ca="1">T241*(T72=1)*$D$263*(OFFSET(IP_Schedule!$AI$17,MATCH(Active_Tenant,Tenant_List,0)-1,0)&lt;&gt;"Gross")</f>
        <v>0</v>
      </c>
      <c r="U265" s="376">
        <f ca="1">U241*(U72=1)*$D$263*(OFFSET(IP_Schedule!$AI$17,MATCH(Active_Tenant,Tenant_List,0)-1,0)&lt;&gt;"Gross")</f>
        <v>0</v>
      </c>
      <c r="V265" s="376">
        <f ca="1">V241*(V72=1)*$D$263*(OFFSET(IP_Schedule!$AI$17,MATCH(Active_Tenant,Tenant_List,0)-1,0)&lt;&gt;"Gross")</f>
        <v>0</v>
      </c>
      <c r="W265" s="376">
        <f ca="1">W241*(W72=1)*$D$263*(OFFSET(IP_Schedule!$AI$17,MATCH(Active_Tenant,Tenant_List,0)-1,0)&lt;&gt;"Gross")</f>
        <v>0</v>
      </c>
      <c r="X265" s="376">
        <f ca="1">X241*(X72=1)*$D$263*(OFFSET(IP_Schedule!$AI$17,MATCH(Active_Tenant,Tenant_List,0)-1,0)&lt;&gt;"Gross")</f>
        <v>0</v>
      </c>
      <c r="Y265" s="376">
        <f ca="1">Y241*(Y72=1)*$D$263*(OFFSET(IP_Schedule!$AI$17,MATCH(Active_Tenant,Tenant_List,0)-1,0)&lt;&gt;"Gross")</f>
        <v>0</v>
      </c>
      <c r="Z265" s="376">
        <f ca="1">Z241*(Z72=1)*$D$263*(OFFSET(IP_Schedule!$AI$17,MATCH(Active_Tenant,Tenant_List,0)-1,0)&lt;&gt;"Gross")</f>
        <v>0</v>
      </c>
      <c r="AA265" s="376">
        <f ca="1">AA241*(AA72=1)*$D$263*(OFFSET(IP_Schedule!$AI$17,MATCH(Active_Tenant,Tenant_List,0)-1,0)&lt;&gt;"Gross")</f>
        <v>0</v>
      </c>
      <c r="AB265" s="376">
        <f ca="1">AB241*(AB72=1)*$D$263*(OFFSET(IP_Schedule!$AI$17,MATCH(Active_Tenant,Tenant_List,0)-1,0)&lt;&gt;"Gross")</f>
        <v>0</v>
      </c>
      <c r="AC265" s="376">
        <f ca="1">AC241*(AC72=1)*$D$263*(OFFSET(IP_Schedule!$AI$17,MATCH(Active_Tenant,Tenant_List,0)-1,0)&lt;&gt;"Gross")</f>
        <v>0</v>
      </c>
      <c r="AD265" s="376">
        <f ca="1">AD241*(AD72=1)*$D$263*(OFFSET(IP_Schedule!$AI$17,MATCH(Active_Tenant,Tenant_List,0)-1,0)&lt;&gt;"Gross")</f>
        <v>0</v>
      </c>
      <c r="AE265" s="376">
        <f ca="1">AE241*(AE72=1)*$D$263*(OFFSET(IP_Schedule!$AI$17,MATCH(Active_Tenant,Tenant_List,0)-1,0)&lt;&gt;"Gross")</f>
        <v>0</v>
      </c>
      <c r="AF265" s="376">
        <f ca="1">AF241*(AF72=1)*$D$263*(OFFSET(IP_Schedule!$AI$17,MATCH(Active_Tenant,Tenant_List,0)-1,0)&lt;&gt;"Gross")</f>
        <v>0</v>
      </c>
      <c r="AG265" s="376">
        <f ca="1">AG241*(AG72=1)*$D$263*(OFFSET(IP_Schedule!$AI$17,MATCH(Active_Tenant,Tenant_List,0)-1,0)&lt;&gt;"Gross")</f>
        <v>0</v>
      </c>
      <c r="AH265" s="376">
        <f ca="1">AH241*(AH72=1)*$D$263*(OFFSET(IP_Schedule!$AI$17,MATCH(Active_Tenant,Tenant_List,0)-1,0)&lt;&gt;"Gross")</f>
        <v>0</v>
      </c>
      <c r="AI265" s="376">
        <f ca="1">AI241*(AI72=1)*$D$263*(OFFSET(IP_Schedule!$AI$17,MATCH(Active_Tenant,Tenant_List,0)-1,0)&lt;&gt;"Gross")</f>
        <v>0</v>
      </c>
      <c r="AJ265" s="376">
        <f ca="1">AJ241*(AJ72=1)*$D$263*(OFFSET(IP_Schedule!$AI$17,MATCH(Active_Tenant,Tenant_List,0)-1,0)&lt;&gt;"Gross")</f>
        <v>0</v>
      </c>
      <c r="AK265" s="376">
        <f ca="1">AK241*(AK72=1)*$D$263*(OFFSET(IP_Schedule!$AI$17,MATCH(Active_Tenant,Tenant_List,0)-1,0)&lt;&gt;"Gross")</f>
        <v>0</v>
      </c>
      <c r="AL265" s="376">
        <f ca="1">AL241*(AL72=1)*$D$263*(OFFSET(IP_Schedule!$AI$17,MATCH(Active_Tenant,Tenant_List,0)-1,0)&lt;&gt;"Gross")</f>
        <v>0</v>
      </c>
      <c r="AM265" s="376">
        <f ca="1">AM241*(AM72=1)*$D$263*(OFFSET(IP_Schedule!$AI$17,MATCH(Active_Tenant,Tenant_List,0)-1,0)&lt;&gt;"Gross")</f>
        <v>0</v>
      </c>
      <c r="AN265" s="376">
        <f ca="1">AN241*(AN72=1)*$D$263*(OFFSET(IP_Schedule!$AI$17,MATCH(Active_Tenant,Tenant_List,0)-1,0)&lt;&gt;"Gross")</f>
        <v>0</v>
      </c>
      <c r="AO265" s="376">
        <f ca="1">AO241*(AO72=1)*$D$263*(OFFSET(IP_Schedule!$AI$17,MATCH(Active_Tenant,Tenant_List,0)-1,0)&lt;&gt;"Gross")</f>
        <v>0</v>
      </c>
      <c r="AP265" s="376">
        <f ca="1">AP241*(AP72=1)*$D$263*(OFFSET(IP_Schedule!$AI$17,MATCH(Active_Tenant,Tenant_List,0)-1,0)&lt;&gt;"Gross")</f>
        <v>0</v>
      </c>
      <c r="AQ265" s="376">
        <f ca="1">AQ241*(AQ72=1)*$D$263*(OFFSET(IP_Schedule!$AI$17,MATCH(Active_Tenant,Tenant_List,0)-1,0)&lt;&gt;"Gross")</f>
        <v>0</v>
      </c>
      <c r="AR265" s="376">
        <f ca="1">AR241*(AR72=1)*$D$263*(OFFSET(IP_Schedule!$AI$17,MATCH(Active_Tenant,Tenant_List,0)-1,0)&lt;&gt;"Gross")</f>
        <v>0</v>
      </c>
      <c r="AS265" s="376">
        <f ca="1">AS241*(AS72=1)*$D$263*(OFFSET(IP_Schedule!$AI$17,MATCH(Active_Tenant,Tenant_List,0)-1,0)&lt;&gt;"Gross")</f>
        <v>0</v>
      </c>
      <c r="AT265" s="376">
        <f ca="1">AT241*(AT72=1)*$D$263*(OFFSET(IP_Schedule!$AI$17,MATCH(Active_Tenant,Tenant_List,0)-1,0)&lt;&gt;"Gross")</f>
        <v>0</v>
      </c>
      <c r="AU265" s="376">
        <f ca="1">AU241*(AU72=1)*$D$263*(OFFSET(IP_Schedule!$AI$17,MATCH(Active_Tenant,Tenant_List,0)-1,0)&lt;&gt;"Gross")</f>
        <v>0</v>
      </c>
      <c r="AV265" s="376">
        <f ca="1">AV241*(AV72=1)*$D$263*(OFFSET(IP_Schedule!$AI$17,MATCH(Active_Tenant,Tenant_List,0)-1,0)&lt;&gt;"Gross")</f>
        <v>0</v>
      </c>
      <c r="AW265" s="376">
        <f ca="1">AW241*(AW72=1)*$D$263*(OFFSET(IP_Schedule!$AI$17,MATCH(Active_Tenant,Tenant_List,0)-1,0)&lt;&gt;"Gross")</f>
        <v>0</v>
      </c>
      <c r="AX265" s="376">
        <f ca="1">AX241*(AX72=1)*$D$263*(OFFSET(IP_Schedule!$AI$17,MATCH(Active_Tenant,Tenant_List,0)-1,0)&lt;&gt;"Gross")</f>
        <v>0</v>
      </c>
      <c r="AY265" s="376">
        <f ca="1">AY241*(AY72=1)*$D$263*(OFFSET(IP_Schedule!$AI$17,MATCH(Active_Tenant,Tenant_List,0)-1,0)&lt;&gt;"Gross")</f>
        <v>0</v>
      </c>
      <c r="AZ265" s="376">
        <f ca="1">AZ241*(AZ72=1)*$D$263*(OFFSET(IP_Schedule!$AI$17,MATCH(Active_Tenant,Tenant_List,0)-1,0)&lt;&gt;"Gross")</f>
        <v>0</v>
      </c>
      <c r="BA265" s="376">
        <f ca="1">BA241*(BA72=1)*$D$263*(OFFSET(IP_Schedule!$AI$17,MATCH(Active_Tenant,Tenant_List,0)-1,0)&lt;&gt;"Gross")</f>
        <v>0</v>
      </c>
      <c r="BB265" s="376">
        <f ca="1">BB241*(BB72=1)*$D$263*(OFFSET(IP_Schedule!$AI$17,MATCH(Active_Tenant,Tenant_List,0)-1,0)&lt;&gt;"Gross")</f>
        <v>0</v>
      </c>
      <c r="BC265" s="376">
        <f ca="1">BC241*(BC72=1)*$D$263*(OFFSET(IP_Schedule!$AI$17,MATCH(Active_Tenant,Tenant_List,0)-1,0)&lt;&gt;"Gross")</f>
        <v>0</v>
      </c>
      <c r="BD265" s="376">
        <f ca="1">BD241*(BD72=1)*$D$263*(OFFSET(IP_Schedule!$AI$17,MATCH(Active_Tenant,Tenant_List,0)-1,0)&lt;&gt;"Gross")</f>
        <v>0</v>
      </c>
      <c r="BE265" s="376">
        <f ca="1">BE241*(BE72=1)*$D$263*(OFFSET(IP_Schedule!$AI$17,MATCH(Active_Tenant,Tenant_List,0)-1,0)&lt;&gt;"Gross")</f>
        <v>0</v>
      </c>
      <c r="BF265" s="376">
        <f ca="1">BF241*(BF72=1)*$D$263*(OFFSET(IP_Schedule!$AI$17,MATCH(Active_Tenant,Tenant_List,0)-1,0)&lt;&gt;"Gross")</f>
        <v>0</v>
      </c>
      <c r="BG265" s="376">
        <f ca="1">BG241*(BG72=1)*$D$263*(OFFSET(IP_Schedule!$AI$17,MATCH(Active_Tenant,Tenant_List,0)-1,0)&lt;&gt;"Gross")</f>
        <v>0</v>
      </c>
      <c r="BH265" s="376">
        <f ca="1">BH241*(BH72=1)*$D$263*(OFFSET(IP_Schedule!$AI$17,MATCH(Active_Tenant,Tenant_List,0)-1,0)&lt;&gt;"Gross")</f>
        <v>0</v>
      </c>
      <c r="BI265" s="376">
        <f ca="1">BI241*(BI72=1)*$D$263*(OFFSET(IP_Schedule!$AI$17,MATCH(Active_Tenant,Tenant_List,0)-1,0)&lt;&gt;"Gross")</f>
        <v>0</v>
      </c>
      <c r="BJ265" s="376">
        <f ca="1">BJ241*(BJ72=1)*$D$263*(OFFSET(IP_Schedule!$AI$17,MATCH(Active_Tenant,Tenant_List,0)-1,0)&lt;&gt;"Gross")</f>
        <v>0</v>
      </c>
      <c r="BK265" s="376">
        <f ca="1">BK241*(BK72=1)*$D$263*(OFFSET(IP_Schedule!$AI$17,MATCH(Active_Tenant,Tenant_List,0)-1,0)&lt;&gt;"Gross")</f>
        <v>0</v>
      </c>
      <c r="BL265" s="376">
        <f ca="1">BL241*(BL72=1)*$D$263*(OFFSET(IP_Schedule!$AI$17,MATCH(Active_Tenant,Tenant_List,0)-1,0)&lt;&gt;"Gross")</f>
        <v>0</v>
      </c>
      <c r="BM265" s="376">
        <f ca="1">BM241*(BM72=1)*$D$263*(OFFSET(IP_Schedule!$AI$17,MATCH(Active_Tenant,Tenant_List,0)-1,0)&lt;&gt;"Gross")</f>
        <v>0</v>
      </c>
      <c r="BN265" s="376">
        <f ca="1">BN241*(BN72=1)*$D$263*(OFFSET(IP_Schedule!$AI$17,MATCH(Active_Tenant,Tenant_List,0)-1,0)&lt;&gt;"Gross")</f>
        <v>0</v>
      </c>
      <c r="BO265" s="376">
        <f ca="1">BO241*(BO72=1)*$D$263*(OFFSET(IP_Schedule!$AI$17,MATCH(Active_Tenant,Tenant_List,0)-1,0)&lt;&gt;"Gross")</f>
        <v>0</v>
      </c>
      <c r="BP265" s="376">
        <f ca="1">BP241*(BP72=1)*$D$263*(OFFSET(IP_Schedule!$AI$17,MATCH(Active_Tenant,Tenant_List,0)-1,0)&lt;&gt;"Gross")</f>
        <v>0</v>
      </c>
      <c r="BQ265" s="376">
        <f ca="1">BQ241*(BQ72=1)*$D$263*(OFFSET(IP_Schedule!$AI$17,MATCH(Active_Tenant,Tenant_List,0)-1,0)&lt;&gt;"Gross")</f>
        <v>0</v>
      </c>
      <c r="BR265" s="376">
        <f ca="1">BR241*(BR72=1)*$D$263*(OFFSET(IP_Schedule!$AI$17,MATCH(Active_Tenant,Tenant_List,0)-1,0)&lt;&gt;"Gross")</f>
        <v>0</v>
      </c>
      <c r="BS265" s="376">
        <f ca="1">BS241*(BS72=1)*$D$263*(OFFSET(IP_Schedule!$AI$17,MATCH(Active_Tenant,Tenant_List,0)-1,0)&lt;&gt;"Gross")</f>
        <v>0</v>
      </c>
      <c r="BT265" s="376">
        <f ca="1">BT241*(BT72=1)*$D$263*(OFFSET(IP_Schedule!$AI$17,MATCH(Active_Tenant,Tenant_List,0)-1,0)&lt;&gt;"Gross")</f>
        <v>0</v>
      </c>
      <c r="BU265" s="376">
        <f ca="1">BU241*(BU72=1)*$D$263*(OFFSET(IP_Schedule!$AI$17,MATCH(Active_Tenant,Tenant_List,0)-1,0)&lt;&gt;"Gross")</f>
        <v>0</v>
      </c>
      <c r="BV265" s="376">
        <f ca="1">BV241*(BV72=1)*$D$263*(OFFSET(IP_Schedule!$AI$17,MATCH(Active_Tenant,Tenant_List,0)-1,0)&lt;&gt;"Gross")</f>
        <v>0</v>
      </c>
      <c r="BW265" s="376">
        <f ca="1">BW241*(BW72=1)*$D$263*(OFFSET(IP_Schedule!$AI$17,MATCH(Active_Tenant,Tenant_List,0)-1,0)&lt;&gt;"Gross")</f>
        <v>0</v>
      </c>
      <c r="BX265" s="376">
        <f ca="1">BX241*(BX72=1)*$D$263*(OFFSET(IP_Schedule!$AI$17,MATCH(Active_Tenant,Tenant_List,0)-1,0)&lt;&gt;"Gross")</f>
        <v>0</v>
      </c>
      <c r="BY265" s="376">
        <f ca="1">BY241*(BY72=1)*$D$263*(OFFSET(IP_Schedule!$AI$17,MATCH(Active_Tenant,Tenant_List,0)-1,0)&lt;&gt;"Gross")</f>
        <v>0</v>
      </c>
      <c r="BZ265" s="376">
        <f ca="1">BZ241*(BZ72=1)*$D$263*(OFFSET(IP_Schedule!$AI$17,MATCH(Active_Tenant,Tenant_List,0)-1,0)&lt;&gt;"Gross")</f>
        <v>0</v>
      </c>
      <c r="CA265" s="376">
        <f ca="1">CA241*(CA72=1)*$D$263*(OFFSET(IP_Schedule!$AI$17,MATCH(Active_Tenant,Tenant_List,0)-1,0)&lt;&gt;"Gross")</f>
        <v>0</v>
      </c>
      <c r="CB265" s="376">
        <f ca="1">CB241*(CB72=1)*$D$263*(OFFSET(IP_Schedule!$AI$17,MATCH(Active_Tenant,Tenant_List,0)-1,0)&lt;&gt;"Gross")</f>
        <v>0</v>
      </c>
      <c r="CC265" s="376">
        <f ca="1">CC241*(CC72=1)*$D$263*(OFFSET(IP_Schedule!$AI$17,MATCH(Active_Tenant,Tenant_List,0)-1,0)&lt;&gt;"Gross")</f>
        <v>0</v>
      </c>
      <c r="CD265" s="376">
        <f ca="1">CD241*(CD72=1)*$D$263*(OFFSET(IP_Schedule!$AI$17,MATCH(Active_Tenant,Tenant_List,0)-1,0)&lt;&gt;"Gross")</f>
        <v>0</v>
      </c>
      <c r="CE265" s="376">
        <f ca="1">CE241*(CE72=1)*$D$263*(OFFSET(IP_Schedule!$AI$17,MATCH(Active_Tenant,Tenant_List,0)-1,0)&lt;&gt;"Gross")</f>
        <v>0</v>
      </c>
      <c r="CF265" s="376">
        <f ca="1">CF241*(CF72=1)*$D$263*(OFFSET(IP_Schedule!$AI$17,MATCH(Active_Tenant,Tenant_List,0)-1,0)&lt;&gt;"Gross")</f>
        <v>0</v>
      </c>
      <c r="CG265" s="376">
        <f ca="1">CG241*(CG72=1)*$D$263*(OFFSET(IP_Schedule!$AI$17,MATCH(Active_Tenant,Tenant_List,0)-1,0)&lt;&gt;"Gross")</f>
        <v>0</v>
      </c>
      <c r="CH265" s="376">
        <f ca="1">CH241*(CH72=1)*$D$263*(OFFSET(IP_Schedule!$AI$17,MATCH(Active_Tenant,Tenant_List,0)-1,0)&lt;&gt;"Gross")</f>
        <v>0</v>
      </c>
      <c r="CI265" s="376">
        <f ca="1">CI241*(CI72=1)*$D$263*(OFFSET(IP_Schedule!$AI$17,MATCH(Active_Tenant,Tenant_List,0)-1,0)&lt;&gt;"Gross")</f>
        <v>0</v>
      </c>
      <c r="CJ265" s="376">
        <f ca="1">CJ241*(CJ72=1)*$D$263*(OFFSET(IP_Schedule!$AI$17,MATCH(Active_Tenant,Tenant_List,0)-1,0)&lt;&gt;"Gross")</f>
        <v>0</v>
      </c>
      <c r="CK265" s="376">
        <f ca="1">CK241*(CK72=1)*$D$263*(OFFSET(IP_Schedule!$AI$17,MATCH(Active_Tenant,Tenant_List,0)-1,0)&lt;&gt;"Gross")</f>
        <v>0</v>
      </c>
      <c r="CL265" s="376">
        <f ca="1">CL241*(CL72=1)*$D$263*(OFFSET(IP_Schedule!$AI$17,MATCH(Active_Tenant,Tenant_List,0)-1,0)&lt;&gt;"Gross")</f>
        <v>0</v>
      </c>
      <c r="CM265" s="376">
        <f ca="1">CM241*(CM72=1)*$D$263*(OFFSET(IP_Schedule!$AI$17,MATCH(Active_Tenant,Tenant_List,0)-1,0)&lt;&gt;"Gross")</f>
        <v>0</v>
      </c>
      <c r="CN265" s="376">
        <f ca="1">CN241*(CN72=1)*$D$263*(OFFSET(IP_Schedule!$AI$17,MATCH(Active_Tenant,Tenant_List,0)-1,0)&lt;&gt;"Gross")</f>
        <v>0</v>
      </c>
      <c r="CO265" s="376">
        <f ca="1">CO241*(CO72=1)*$D$263*(OFFSET(IP_Schedule!$AI$17,MATCH(Active_Tenant,Tenant_List,0)-1,0)&lt;&gt;"Gross")</f>
        <v>0</v>
      </c>
      <c r="CP265" s="376">
        <f ca="1">CP241*(CP72=1)*$D$263*(OFFSET(IP_Schedule!$AI$17,MATCH(Active_Tenant,Tenant_List,0)-1,0)&lt;&gt;"Gross")</f>
        <v>0</v>
      </c>
      <c r="CQ265" s="376">
        <f ca="1">CQ241*(CQ72=1)*$D$263*(OFFSET(IP_Schedule!$AI$17,MATCH(Active_Tenant,Tenant_List,0)-1,0)&lt;&gt;"Gross")</f>
        <v>0</v>
      </c>
      <c r="CR265" s="376">
        <f ca="1">CR241*(CR72=1)*$D$263*(OFFSET(IP_Schedule!$AI$17,MATCH(Active_Tenant,Tenant_List,0)-1,0)&lt;&gt;"Gross")</f>
        <v>0</v>
      </c>
      <c r="CS265" s="376">
        <f ca="1">CS241*(CS72=1)*$D$263*(OFFSET(IP_Schedule!$AI$17,MATCH(Active_Tenant,Tenant_List,0)-1,0)&lt;&gt;"Gross")</f>
        <v>0</v>
      </c>
      <c r="CT265" s="376">
        <f ca="1">CT241*(CT72=1)*$D$263*(OFFSET(IP_Schedule!$AI$17,MATCH(Active_Tenant,Tenant_List,0)-1,0)&lt;&gt;"Gross")</f>
        <v>0</v>
      </c>
      <c r="CU265" s="376">
        <f ca="1">CU241*(CU72=1)*$D$263*(OFFSET(IP_Schedule!$AI$17,MATCH(Active_Tenant,Tenant_List,0)-1,0)&lt;&gt;"Gross")</f>
        <v>0</v>
      </c>
      <c r="CV265" s="376">
        <f ca="1">CV241*(CV72=1)*$D$263*(OFFSET(IP_Schedule!$AI$17,MATCH(Active_Tenant,Tenant_List,0)-1,0)&lt;&gt;"Gross")</f>
        <v>0</v>
      </c>
      <c r="CW265" s="376">
        <f ca="1">CW241*(CW72=1)*$D$263*(OFFSET(IP_Schedule!$AI$17,MATCH(Active_Tenant,Tenant_List,0)-1,0)&lt;&gt;"Gross")</f>
        <v>0</v>
      </c>
      <c r="CX265" s="376">
        <f ca="1">CX241*(CX72=1)*$D$263*(OFFSET(IP_Schedule!$AI$17,MATCH(Active_Tenant,Tenant_List,0)-1,0)&lt;&gt;"Gross")</f>
        <v>0</v>
      </c>
      <c r="CY265" s="376">
        <f ca="1">CY241*(CY72=1)*$D$263*(OFFSET(IP_Schedule!$AI$17,MATCH(Active_Tenant,Tenant_List,0)-1,0)&lt;&gt;"Gross")</f>
        <v>0</v>
      </c>
      <c r="CZ265" s="376">
        <f ca="1">CZ241*(CZ72=1)*$D$263*(OFFSET(IP_Schedule!$AI$17,MATCH(Active_Tenant,Tenant_List,0)-1,0)&lt;&gt;"Gross")</f>
        <v>0</v>
      </c>
      <c r="DA265" s="376">
        <f ca="1">DA241*(DA72=1)*$D$263*(OFFSET(IP_Schedule!$AI$17,MATCH(Active_Tenant,Tenant_List,0)-1,0)&lt;&gt;"Gross")</f>
        <v>0</v>
      </c>
      <c r="DB265" s="376">
        <f ca="1">DB241*(DB72=1)*$D$263*(OFFSET(IP_Schedule!$AI$17,MATCH(Active_Tenant,Tenant_List,0)-1,0)&lt;&gt;"Gross")</f>
        <v>0</v>
      </c>
      <c r="DC265" s="376">
        <f ca="1">DC241*(DC72=1)*$D$263*(OFFSET(IP_Schedule!$AI$17,MATCH(Active_Tenant,Tenant_List,0)-1,0)&lt;&gt;"Gross")</f>
        <v>0</v>
      </c>
      <c r="DD265" s="376">
        <f ca="1">DD241*(DD72=1)*$D$263*(OFFSET(IP_Schedule!$AI$17,MATCH(Active_Tenant,Tenant_List,0)-1,0)&lt;&gt;"Gross")</f>
        <v>0</v>
      </c>
      <c r="DE265" s="376">
        <f ca="1">DE241*(DE72=1)*$D$263*(OFFSET(IP_Schedule!$AI$17,MATCH(Active_Tenant,Tenant_List,0)-1,0)&lt;&gt;"Gross")</f>
        <v>0</v>
      </c>
      <c r="DF265" s="376">
        <f ca="1">DF241*(DF72=1)*$D$263*(OFFSET(IP_Schedule!$AI$17,MATCH(Active_Tenant,Tenant_List,0)-1,0)&lt;&gt;"Gross")</f>
        <v>0</v>
      </c>
      <c r="DG265" s="376">
        <f ca="1">DG241*(DG72=1)*$D$263*(OFFSET(IP_Schedule!$AI$17,MATCH(Active_Tenant,Tenant_List,0)-1,0)&lt;&gt;"Gross")</f>
        <v>0</v>
      </c>
      <c r="DH265" s="376">
        <f ca="1">DH241*(DH72=1)*$D$263*(OFFSET(IP_Schedule!$AI$17,MATCH(Active_Tenant,Tenant_List,0)-1,0)&lt;&gt;"Gross")</f>
        <v>0</v>
      </c>
      <c r="DI265" s="376">
        <f ca="1">DI241*(DI72=1)*$D$263*(OFFSET(IP_Schedule!$AI$17,MATCH(Active_Tenant,Tenant_List,0)-1,0)&lt;&gt;"Gross")</f>
        <v>0</v>
      </c>
      <c r="DJ265" s="376">
        <f ca="1">DJ241*(DJ72=1)*$D$263*(OFFSET(IP_Schedule!$AI$17,MATCH(Active_Tenant,Tenant_List,0)-1,0)&lt;&gt;"Gross")</f>
        <v>0</v>
      </c>
      <c r="DK265" s="376">
        <f ca="1">DK241*(DK72=1)*$D$263*(OFFSET(IP_Schedule!$AI$17,MATCH(Active_Tenant,Tenant_List,0)-1,0)&lt;&gt;"Gross")</f>
        <v>0</v>
      </c>
      <c r="DL265" s="376">
        <f ca="1">DL241*(DL72=1)*$D$263*(OFFSET(IP_Schedule!$AI$17,MATCH(Active_Tenant,Tenant_List,0)-1,0)&lt;&gt;"Gross")</f>
        <v>0</v>
      </c>
      <c r="DM265" s="376">
        <f ca="1">DM241*(DM72=1)*$D$263*(OFFSET(IP_Schedule!$AI$17,MATCH(Active_Tenant,Tenant_List,0)-1,0)&lt;&gt;"Gross")</f>
        <v>0</v>
      </c>
      <c r="DN265" s="376">
        <f ca="1">DN241*(DN72=1)*$D$263*(OFFSET(IP_Schedule!$AI$17,MATCH(Active_Tenant,Tenant_List,0)-1,0)&lt;&gt;"Gross")</f>
        <v>0</v>
      </c>
      <c r="DO265" s="376">
        <f ca="1">DO241*(DO72=1)*$D$263*(OFFSET(IP_Schedule!$AI$17,MATCH(Active_Tenant,Tenant_List,0)-1,0)&lt;&gt;"Gross")</f>
        <v>0</v>
      </c>
      <c r="DP265" s="376">
        <f ca="1">DP241*(DP72=1)*$D$263*(OFFSET(IP_Schedule!$AI$17,MATCH(Active_Tenant,Tenant_List,0)-1,0)&lt;&gt;"Gross")</f>
        <v>0</v>
      </c>
      <c r="DQ265" s="376">
        <f ca="1">DQ241*(DQ72=1)*$D$263*(OFFSET(IP_Schedule!$AI$17,MATCH(Active_Tenant,Tenant_List,0)-1,0)&lt;&gt;"Gross")</f>
        <v>0</v>
      </c>
      <c r="DR265" s="376">
        <f ca="1">DR241*(DR72=1)*$D$263*(OFFSET(IP_Schedule!$AI$17,MATCH(Active_Tenant,Tenant_List,0)-1,0)&lt;&gt;"Gross")</f>
        <v>0</v>
      </c>
      <c r="DS265" s="376">
        <f ca="1">DS241*(DS72=1)*$D$263*(OFFSET(IP_Schedule!$AI$17,MATCH(Active_Tenant,Tenant_List,0)-1,0)&lt;&gt;"Gross")</f>
        <v>0</v>
      </c>
      <c r="DT265" s="376">
        <f ca="1">DT241*(DT72=1)*$D$263*(OFFSET(IP_Schedule!$AI$17,MATCH(Active_Tenant,Tenant_List,0)-1,0)&lt;&gt;"Gross")</f>
        <v>0</v>
      </c>
      <c r="DU265" s="376">
        <f ca="1">DU241*(DU72=1)*$D$263*(OFFSET(IP_Schedule!$AI$17,MATCH(Active_Tenant,Tenant_List,0)-1,0)&lt;&gt;"Gross")</f>
        <v>0</v>
      </c>
      <c r="DV265" s="376">
        <f ca="1">DV241*(DV72=1)*$D$263*(OFFSET(IP_Schedule!$AI$17,MATCH(Active_Tenant,Tenant_List,0)-1,0)&lt;&gt;"Gross")</f>
        <v>0</v>
      </c>
      <c r="DW265" s="376">
        <f ca="1">DW241*(DW72=1)*$D$263*(OFFSET(IP_Schedule!$AI$17,MATCH(Active_Tenant,Tenant_List,0)-1,0)&lt;&gt;"Gross")</f>
        <v>0</v>
      </c>
      <c r="DX265" s="376">
        <f ca="1">DX241*(DX72=1)*$D$263*(OFFSET(IP_Schedule!$AI$17,MATCH(Active_Tenant,Tenant_List,0)-1,0)&lt;&gt;"Gross")</f>
        <v>0</v>
      </c>
      <c r="DY265" s="376">
        <f ca="1">DY241*(DY72=1)*$D$263*(OFFSET(IP_Schedule!$AI$17,MATCH(Active_Tenant,Tenant_List,0)-1,0)&lt;&gt;"Gross")</f>
        <v>0</v>
      </c>
      <c r="DZ265" s="376">
        <f ca="1">DZ241*(DZ72=1)*$D$263*(OFFSET(IP_Schedule!$AI$17,MATCH(Active_Tenant,Tenant_List,0)-1,0)&lt;&gt;"Gross")</f>
        <v>0</v>
      </c>
      <c r="EA265" s="376">
        <f ca="1">EA241*(EA72=1)*$D$263*(OFFSET(IP_Schedule!$AI$17,MATCH(Active_Tenant,Tenant_List,0)-1,0)&lt;&gt;"Gross")</f>
        <v>0</v>
      </c>
      <c r="EB265" s="376">
        <f ca="1">EB241*(EB72=1)*$D$263*(OFFSET(IP_Schedule!$AI$17,MATCH(Active_Tenant,Tenant_List,0)-1,0)&lt;&gt;"Gross")</f>
        <v>0</v>
      </c>
      <c r="EC265" s="376">
        <f ca="1">EC241*(EC72=1)*$D$263*(OFFSET(IP_Schedule!$AI$17,MATCH(Active_Tenant,Tenant_List,0)-1,0)&lt;&gt;"Gross")</f>
        <v>0</v>
      </c>
      <c r="ED265" s="376">
        <f ca="1">ED241*(ED72=1)*$D$263*(OFFSET(IP_Schedule!$AI$17,MATCH(Active_Tenant,Tenant_List,0)-1,0)&lt;&gt;"Gross")</f>
        <v>0</v>
      </c>
      <c r="EE265" s="376">
        <f ca="1">EE241*(EE72=1)*$D$263*(OFFSET(IP_Schedule!$AI$17,MATCH(Active_Tenant,Tenant_List,0)-1,0)&lt;&gt;"Gross")</f>
        <v>0</v>
      </c>
      <c r="EF265" s="376">
        <f ca="1">EF241*(EF72=1)*$D$263*(OFFSET(IP_Schedule!$AI$17,MATCH(Active_Tenant,Tenant_List,0)-1,0)&lt;&gt;"Gross")</f>
        <v>0</v>
      </c>
      <c r="EG265" s="376">
        <f ca="1">EG241*(EG72=1)*$D$263*(OFFSET(IP_Schedule!$AI$17,MATCH(Active_Tenant,Tenant_List,0)-1,0)&lt;&gt;"Gross")</f>
        <v>0</v>
      </c>
      <c r="EH265" s="376">
        <f ca="1">EH241*(EH72=1)*$D$263*(OFFSET(IP_Schedule!$AI$17,MATCH(Active_Tenant,Tenant_List,0)-1,0)&lt;&gt;"Gross")</f>
        <v>0</v>
      </c>
      <c r="EI265" s="376">
        <f ca="1">EI241*(EI72=1)*$D$263*(OFFSET(IP_Schedule!$AI$17,MATCH(Active_Tenant,Tenant_List,0)-1,0)&lt;&gt;"Gross")</f>
        <v>0</v>
      </c>
      <c r="EJ265" s="376">
        <f ca="1">EJ241*(EJ72=1)*$D$263*(OFFSET(IP_Schedule!$AI$17,MATCH(Active_Tenant,Tenant_List,0)-1,0)&lt;&gt;"Gross")</f>
        <v>0</v>
      </c>
      <c r="EK265" s="376">
        <f ca="1">EK241*(EK72=1)*$D$263*(OFFSET(IP_Schedule!$AI$17,MATCH(Active_Tenant,Tenant_List,0)-1,0)&lt;&gt;"Gross")</f>
        <v>0</v>
      </c>
      <c r="EL265" s="376">
        <f ca="1">EL241*(EL72=1)*$D$263*(OFFSET(IP_Schedule!$AI$17,MATCH(Active_Tenant,Tenant_List,0)-1,0)&lt;&gt;"Gross")</f>
        <v>0</v>
      </c>
      <c r="EM265" s="376">
        <f ca="1">EM241*(EM72=1)*$D$263*(OFFSET(IP_Schedule!$AI$17,MATCH(Active_Tenant,Tenant_List,0)-1,0)&lt;&gt;"Gross")</f>
        <v>0</v>
      </c>
      <c r="EN265" s="376">
        <f ca="1">EN241*(EN72=1)*$D$263*(OFFSET(IP_Schedule!$AI$17,MATCH(Active_Tenant,Tenant_List,0)-1,0)&lt;&gt;"Gross")</f>
        <v>0</v>
      </c>
      <c r="EO265" s="376">
        <f ca="1">EO241*(EO72=1)*$D$263*(OFFSET(IP_Schedule!$AI$17,MATCH(Active_Tenant,Tenant_List,0)-1,0)&lt;&gt;"Gross")</f>
        <v>0</v>
      </c>
      <c r="EP265" s="376">
        <f ca="1">EP241*(EP72=1)*$D$263*(OFFSET(IP_Schedule!$AI$17,MATCH(Active_Tenant,Tenant_List,0)-1,0)&lt;&gt;"Gross")</f>
        <v>0</v>
      </c>
      <c r="EQ265" s="376">
        <f ca="1">EQ241*(EQ72=1)*$D$263*(OFFSET(IP_Schedule!$AI$17,MATCH(Active_Tenant,Tenant_List,0)-1,0)&lt;&gt;"Gross")</f>
        <v>0</v>
      </c>
      <c r="ER265" s="376">
        <f ca="1">ER241*(ER72=1)*$D$263*(OFFSET(IP_Schedule!$AI$17,MATCH(Active_Tenant,Tenant_List,0)-1,0)&lt;&gt;"Gross")</f>
        <v>0</v>
      </c>
      <c r="ES265" s="376">
        <f ca="1">ES241*(ES72=1)*$D$263*(OFFSET(IP_Schedule!$AI$17,MATCH(Active_Tenant,Tenant_List,0)-1,0)&lt;&gt;"Gross")</f>
        <v>0</v>
      </c>
    </row>
    <row r="266" spans="1:256" outlineLevel="1">
      <c r="A266" s="1556"/>
      <c r="B266" s="325" t="s">
        <v>677</v>
      </c>
      <c r="D266" s="183">
        <f ca="1">(D237*$D$263)-D264</f>
        <v>30</v>
      </c>
      <c r="E266" s="376">
        <f ca="1">IF(AND(E158="M",E157=1),E241,D266)*$D$263*(E72=1)*(OFFSET(IP_Schedule!$AI$17,MATCH(Active_Tenant,Tenant_List,0)-1,0)&lt;&gt;"Gross")</f>
        <v>30</v>
      </c>
      <c r="F266" s="376">
        <f ca="1">IF(AND(F158="M",F157=1),F241,E266)*$D$263*(F72=1)*(OFFSET(IP_Schedule!$AI$17,MATCH(Active_Tenant,Tenant_List,0)-1,0)&lt;&gt;"Gross")</f>
        <v>30</v>
      </c>
      <c r="G266" s="376">
        <f ca="1">IF(AND(G158="M",G157=1),G241,F266)*$D$263*(G72=1)*(OFFSET(IP_Schedule!$AI$17,MATCH(Active_Tenant,Tenant_List,0)-1,0)&lt;&gt;"Gross")</f>
        <v>30</v>
      </c>
      <c r="H266" s="376">
        <f ca="1">IF(AND(H158="M",H157=1),H241,G266)*$D$263*(H72=1)*(OFFSET(IP_Schedule!$AI$17,MATCH(Active_Tenant,Tenant_List,0)-1,0)&lt;&gt;"Gross")</f>
        <v>30</v>
      </c>
      <c r="I266" s="376">
        <f ca="1">IF(AND(I158="M",I157=1),I241,H266)*$D$263*(I72=1)*(OFFSET(IP_Schedule!$AI$17,MATCH(Active_Tenant,Tenant_List,0)-1,0)&lt;&gt;"Gross")</f>
        <v>30</v>
      </c>
      <c r="J266" s="376">
        <f ca="1">IF(AND(J158="M",J157=1),J241,I266)*$D$263*(J72=1)*(OFFSET(IP_Schedule!$AI$17,MATCH(Active_Tenant,Tenant_List,0)-1,0)&lt;&gt;"Gross")</f>
        <v>30</v>
      </c>
      <c r="K266" s="376">
        <f ca="1">IF(AND(K158="M",K157=1),K241,J266)*$D$263*(K72=1)*(OFFSET(IP_Schedule!$AI$17,MATCH(Active_Tenant,Tenant_List,0)-1,0)&lt;&gt;"Gross")</f>
        <v>30</v>
      </c>
      <c r="L266" s="376">
        <f ca="1">IF(AND(L158="M",L157=1),L241,K266)*$D$263*(L72=1)*(OFFSET(IP_Schedule!$AI$17,MATCH(Active_Tenant,Tenant_List,0)-1,0)&lt;&gt;"Gross")</f>
        <v>30</v>
      </c>
      <c r="M266" s="376">
        <f ca="1">IF(AND(M158="M",M157=1),M241,L266)*$D$263*(M72=1)*(OFFSET(IP_Schedule!$AI$17,MATCH(Active_Tenant,Tenant_List,0)-1,0)&lt;&gt;"Gross")</f>
        <v>30</v>
      </c>
      <c r="N266" s="376">
        <f ca="1">IF(AND(N158="M",N157=1),N241,M266)*$D$263*(N72=1)*(OFFSET(IP_Schedule!$AI$17,MATCH(Active_Tenant,Tenant_List,0)-1,0)&lt;&gt;"Gross")</f>
        <v>30</v>
      </c>
      <c r="O266" s="376">
        <f ca="1">IF(AND(O158="M",O157=1),O241,N266)*$D$263*(O72=1)*(OFFSET(IP_Schedule!$AI$17,MATCH(Active_Tenant,Tenant_List,0)-1,0)&lt;&gt;"Gross")</f>
        <v>30</v>
      </c>
      <c r="P266" s="376">
        <f ca="1">IF(AND(P158="M",P157=1),P241,O266)*$D$263*(P72=1)*(OFFSET(IP_Schedule!$AI$17,MATCH(Active_Tenant,Tenant_List,0)-1,0)&lt;&gt;"Gross")</f>
        <v>30</v>
      </c>
      <c r="Q266" s="376">
        <f ca="1">IF(AND(Q158="M",Q157=1),Q241,P266)*$D$263*(Q72=1)*(OFFSET(IP_Schedule!$AI$17,MATCH(Active_Tenant,Tenant_List,0)-1,0)&lt;&gt;"Gross")</f>
        <v>30</v>
      </c>
      <c r="R266" s="376">
        <f ca="1">IF(AND(R158="M",R157=1),R241,Q266)*$D$263*(R72=1)*(OFFSET(IP_Schedule!$AI$17,MATCH(Active_Tenant,Tenant_List,0)-1,0)&lt;&gt;"Gross")</f>
        <v>30</v>
      </c>
      <c r="S266" s="376">
        <f ca="1">IF(AND(S158="M",S157=1),S241,R266)*$D$263*(S72=1)*(OFFSET(IP_Schedule!$AI$17,MATCH(Active_Tenant,Tenant_List,0)-1,0)&lt;&gt;"Gross")</f>
        <v>30</v>
      </c>
      <c r="T266" s="376">
        <f ca="1">IF(AND(T158="M",T157=1),T241,S266)*$D$263*(T72=1)*(OFFSET(IP_Schedule!$AI$17,MATCH(Active_Tenant,Tenant_List,0)-1,0)&lt;&gt;"Gross")</f>
        <v>30</v>
      </c>
      <c r="U266" s="376">
        <f ca="1">IF(AND(U158="M",U157=1),U241,T266)*$D$263*(U72=1)*(OFFSET(IP_Schedule!$AI$17,MATCH(Active_Tenant,Tenant_List,0)-1,0)&lt;&gt;"Gross")</f>
        <v>30</v>
      </c>
      <c r="V266" s="376">
        <f ca="1">IF(AND(V158="M",V157=1),V241,U266)*$D$263*(V72=1)*(OFFSET(IP_Schedule!$AI$17,MATCH(Active_Tenant,Tenant_List,0)-1,0)&lt;&gt;"Gross")</f>
        <v>30</v>
      </c>
      <c r="W266" s="376">
        <f ca="1">IF(AND(W158="M",W157=1),W241,V266)*$D$263*(W72=1)*(OFFSET(IP_Schedule!$AI$17,MATCH(Active_Tenant,Tenant_List,0)-1,0)&lt;&gt;"Gross")</f>
        <v>30</v>
      </c>
      <c r="X266" s="376">
        <f ca="1">IF(AND(X158="M",X157=1),X241,W266)*$D$263*(X72=1)*(OFFSET(IP_Schedule!$AI$17,MATCH(Active_Tenant,Tenant_List,0)-1,0)&lt;&gt;"Gross")</f>
        <v>30</v>
      </c>
      <c r="Y266" s="376">
        <f ca="1">IF(AND(Y158="M",Y157=1),Y241,X266)*$D$263*(Y72=1)*(OFFSET(IP_Schedule!$AI$17,MATCH(Active_Tenant,Tenant_List,0)-1,0)&lt;&gt;"Gross")</f>
        <v>30</v>
      </c>
      <c r="Z266" s="376">
        <f ca="1">IF(AND(Z158="M",Z157=1),Z241,Y266)*$D$263*(Z72=1)*(OFFSET(IP_Schedule!$AI$17,MATCH(Active_Tenant,Tenant_List,0)-1,0)&lt;&gt;"Gross")</f>
        <v>30</v>
      </c>
      <c r="AA266" s="376">
        <f ca="1">IF(AND(AA158="M",AA157=1),AA241,Z266)*$D$263*(AA72=1)*(OFFSET(IP_Schedule!$AI$17,MATCH(Active_Tenant,Tenant_List,0)-1,0)&lt;&gt;"Gross")</f>
        <v>30</v>
      </c>
      <c r="AB266" s="376">
        <f ca="1">IF(AND(AB158="M",AB157=1),AB241,AA266)*$D$263*(AB72=1)*(OFFSET(IP_Schedule!$AI$17,MATCH(Active_Tenant,Tenant_List,0)-1,0)&lt;&gt;"Gross")</f>
        <v>30</v>
      </c>
      <c r="AC266" s="376">
        <f ca="1">IF(AND(AC158="M",AC157=1),AC241,AB266)*$D$263*(AC72=1)*(OFFSET(IP_Schedule!$AI$17,MATCH(Active_Tenant,Tenant_List,0)-1,0)&lt;&gt;"Gross")</f>
        <v>30</v>
      </c>
      <c r="AD266" s="376">
        <f ca="1">IF(AND(AD158="M",AD157=1),AD241,AC266)*$D$263*(AD72=1)*(OFFSET(IP_Schedule!$AI$17,MATCH(Active_Tenant,Tenant_List,0)-1,0)&lt;&gt;"Gross")</f>
        <v>30</v>
      </c>
      <c r="AE266" s="376">
        <f ca="1">IF(AND(AE158="M",AE157=1),AE241,AD266)*$D$263*(AE72=1)*(OFFSET(IP_Schedule!$AI$17,MATCH(Active_Tenant,Tenant_List,0)-1,0)&lt;&gt;"Gross")</f>
        <v>30</v>
      </c>
      <c r="AF266" s="376">
        <f ca="1">IF(AND(AF158="M",AF157=1),AF241,AE266)*$D$263*(AF72=1)*(OFFSET(IP_Schedule!$AI$17,MATCH(Active_Tenant,Tenant_List,0)-1,0)&lt;&gt;"Gross")</f>
        <v>30</v>
      </c>
      <c r="AG266" s="376">
        <f ca="1">IF(AND(AG158="M",AG157=1),AG241,AF266)*$D$263*(AG72=1)*(OFFSET(IP_Schedule!$AI$17,MATCH(Active_Tenant,Tenant_List,0)-1,0)&lt;&gt;"Gross")</f>
        <v>30</v>
      </c>
      <c r="AH266" s="376">
        <f ca="1">IF(AND(AH158="M",AH157=1),AH241,AG266)*$D$263*(AH72=1)*(OFFSET(IP_Schedule!$AI$17,MATCH(Active_Tenant,Tenant_List,0)-1,0)&lt;&gt;"Gross")</f>
        <v>30</v>
      </c>
      <c r="AI266" s="376">
        <f ca="1">IF(AND(AI158="M",AI157=1),AI241,AH266)*$D$263*(AI72=1)*(OFFSET(IP_Schedule!$AI$17,MATCH(Active_Tenant,Tenant_List,0)-1,0)&lt;&gt;"Gross")</f>
        <v>30</v>
      </c>
      <c r="AJ266" s="376">
        <f ca="1">IF(AND(AJ158="M",AJ157=1),AJ241,AI266)*$D$263*(AJ72=1)*(OFFSET(IP_Schedule!$AI$17,MATCH(Active_Tenant,Tenant_List,0)-1,0)&lt;&gt;"Gross")</f>
        <v>30</v>
      </c>
      <c r="AK266" s="376">
        <f ca="1">IF(AND(AK158="M",AK157=1),AK241,AJ266)*$D$263*(AK72=1)*(OFFSET(IP_Schedule!$AI$17,MATCH(Active_Tenant,Tenant_List,0)-1,0)&lt;&gt;"Gross")</f>
        <v>30</v>
      </c>
      <c r="AL266" s="376">
        <f ca="1">IF(AND(AL158="M",AL157=1),AL241,AK266)*$D$263*(AL72=1)*(OFFSET(IP_Schedule!$AI$17,MATCH(Active_Tenant,Tenant_List,0)-1,0)&lt;&gt;"Gross")</f>
        <v>30</v>
      </c>
      <c r="AM266" s="376">
        <f ca="1">IF(AND(AM158="M",AM157=1),AM241,AL266)*$D$263*(AM72=1)*(OFFSET(IP_Schedule!$AI$17,MATCH(Active_Tenant,Tenant_List,0)-1,0)&lt;&gt;"Gross")</f>
        <v>30</v>
      </c>
      <c r="AN266" s="376">
        <f ca="1">IF(AND(AN158="M",AN157=1),AN241,AM266)*$D$263*(AN72=1)*(OFFSET(IP_Schedule!$AI$17,MATCH(Active_Tenant,Tenant_List,0)-1,0)&lt;&gt;"Gross")</f>
        <v>30</v>
      </c>
      <c r="AO266" s="376">
        <f ca="1">IF(AND(AO158="M",AO157=1),AO241,AN266)*$D$263*(AO72=1)*(OFFSET(IP_Schedule!$AI$17,MATCH(Active_Tenant,Tenant_List,0)-1,0)&lt;&gt;"Gross")</f>
        <v>30</v>
      </c>
      <c r="AP266" s="376">
        <f ca="1">IF(AND(AP158="M",AP157=1),AP241,AO266)*$D$263*(AP72=1)*(OFFSET(IP_Schedule!$AI$17,MATCH(Active_Tenant,Tenant_List,0)-1,0)&lt;&gt;"Gross")</f>
        <v>30</v>
      </c>
      <c r="AQ266" s="376">
        <f ca="1">IF(AND(AQ158="M",AQ157=1),AQ241,AP266)*$D$263*(AQ72=1)*(OFFSET(IP_Schedule!$AI$17,MATCH(Active_Tenant,Tenant_List,0)-1,0)&lt;&gt;"Gross")</f>
        <v>30</v>
      </c>
      <c r="AR266" s="376">
        <f ca="1">IF(AND(AR158="M",AR157=1),AR241,AQ266)*$D$263*(AR72=1)*(OFFSET(IP_Schedule!$AI$17,MATCH(Active_Tenant,Tenant_List,0)-1,0)&lt;&gt;"Gross")</f>
        <v>30</v>
      </c>
      <c r="AS266" s="376">
        <f ca="1">IF(AND(AS158="M",AS157=1),AS241,AR266)*$D$263*(AS72=1)*(OFFSET(IP_Schedule!$AI$17,MATCH(Active_Tenant,Tenant_List,0)-1,0)&lt;&gt;"Gross")</f>
        <v>30</v>
      </c>
      <c r="AT266" s="376">
        <f ca="1">IF(AND(AT158="M",AT157=1),AT241,AS266)*$D$263*(AT72=1)*(OFFSET(IP_Schedule!$AI$17,MATCH(Active_Tenant,Tenant_List,0)-1,0)&lt;&gt;"Gross")</f>
        <v>30</v>
      </c>
      <c r="AU266" s="376">
        <f ca="1">IF(AND(AU158="M",AU157=1),AU241,AT266)*$D$263*(AU72=1)*(OFFSET(IP_Schedule!$AI$17,MATCH(Active_Tenant,Tenant_List,0)-1,0)&lt;&gt;"Gross")</f>
        <v>30</v>
      </c>
      <c r="AV266" s="376">
        <f ca="1">IF(AND(AV158="M",AV157=1),AV241,AU266)*$D$263*(AV72=1)*(OFFSET(IP_Schedule!$AI$17,MATCH(Active_Tenant,Tenant_List,0)-1,0)&lt;&gt;"Gross")</f>
        <v>30</v>
      </c>
      <c r="AW266" s="376">
        <f ca="1">IF(AND(AW158="M",AW157=1),AW241,AV266)*$D$263*(AW72=1)*(OFFSET(IP_Schedule!$AI$17,MATCH(Active_Tenant,Tenant_List,0)-1,0)&lt;&gt;"Gross")</f>
        <v>30</v>
      </c>
      <c r="AX266" s="376">
        <f ca="1">IF(AND(AX158="M",AX157=1),AX241,AW266)*$D$263*(AX72=1)*(OFFSET(IP_Schedule!$AI$17,MATCH(Active_Tenant,Tenant_List,0)-1,0)&lt;&gt;"Gross")</f>
        <v>30</v>
      </c>
      <c r="AY266" s="376">
        <f ca="1">IF(AND(AY158="M",AY157=1),AY241,AX266)*$D$263*(AY72=1)*(OFFSET(IP_Schedule!$AI$17,MATCH(Active_Tenant,Tenant_List,0)-1,0)&lt;&gt;"Gross")</f>
        <v>30</v>
      </c>
      <c r="AZ266" s="376">
        <f ca="1">IF(AND(AZ158="M",AZ157=1),AZ241,AY266)*$D$263*(AZ72=1)*(OFFSET(IP_Schedule!$AI$17,MATCH(Active_Tenant,Tenant_List,0)-1,0)&lt;&gt;"Gross")</f>
        <v>30</v>
      </c>
      <c r="BA266" s="376">
        <f ca="1">IF(AND(BA158="M",BA157=1),BA241,AZ266)*$D$263*(BA72=1)*(OFFSET(IP_Schedule!$AI$17,MATCH(Active_Tenant,Tenant_List,0)-1,0)&lt;&gt;"Gross")</f>
        <v>0</v>
      </c>
      <c r="BB266" s="376">
        <f ca="1">IF(AND(BB158="M",BB157=1),BB241,BA266)*$D$263*(BB72=1)*(OFFSET(IP_Schedule!$AI$17,MATCH(Active_Tenant,Tenant_List,0)-1,0)&lt;&gt;"Gross")</f>
        <v>0</v>
      </c>
      <c r="BC266" s="376">
        <f ca="1">IF(AND(BC158="M",BC157=1),BC241,BB266)*$D$263*(BC72=1)*(OFFSET(IP_Schedule!$AI$17,MATCH(Active_Tenant,Tenant_List,0)-1,0)&lt;&gt;"Gross")</f>
        <v>0</v>
      </c>
      <c r="BD266" s="376">
        <f ca="1">IF(AND(BD158="M",BD157=1),BD241,BC266)*$D$263*(BD72=1)*(OFFSET(IP_Schedule!$AI$17,MATCH(Active_Tenant,Tenant_List,0)-1,0)&lt;&gt;"Gross")</f>
        <v>0</v>
      </c>
      <c r="BE266" s="376">
        <f ca="1">IF(AND(BE158="M",BE157=1),BE241,BD266)*$D$263*(BE72=1)*(OFFSET(IP_Schedule!$AI$17,MATCH(Active_Tenant,Tenant_List,0)-1,0)&lt;&gt;"Gross")</f>
        <v>0</v>
      </c>
      <c r="BF266" s="376">
        <f ca="1">IF(AND(BF158="M",BF157=1),BF241,BE266)*$D$263*(BF72=1)*(OFFSET(IP_Schedule!$AI$17,MATCH(Active_Tenant,Tenant_List,0)-1,0)&lt;&gt;"Gross")</f>
        <v>0</v>
      </c>
      <c r="BG266" s="376">
        <f ca="1">IF(AND(BG158="M",BG157=1),BG241,BF266)*$D$263*(BG72=1)*(OFFSET(IP_Schedule!$AI$17,MATCH(Active_Tenant,Tenant_List,0)-1,0)&lt;&gt;"Gross")</f>
        <v>0</v>
      </c>
      <c r="BH266" s="376">
        <f ca="1">IF(AND(BH158="M",BH157=1),BH241,BG266)*$D$263*(BH72=1)*(OFFSET(IP_Schedule!$AI$17,MATCH(Active_Tenant,Tenant_List,0)-1,0)&lt;&gt;"Gross")</f>
        <v>0</v>
      </c>
      <c r="BI266" s="376">
        <f ca="1">IF(AND(BI158="M",BI157=1),BI241,BH266)*$D$263*(BI72=1)*(OFFSET(IP_Schedule!$AI$17,MATCH(Active_Tenant,Tenant_List,0)-1,0)&lt;&gt;"Gross")</f>
        <v>0</v>
      </c>
      <c r="BJ266" s="376">
        <f ca="1">IF(AND(BJ158="M",BJ157=1),BJ241,BI266)*$D$263*(BJ72=1)*(OFFSET(IP_Schedule!$AI$17,MATCH(Active_Tenant,Tenant_List,0)-1,0)&lt;&gt;"Gross")</f>
        <v>0</v>
      </c>
      <c r="BK266" s="376">
        <f ca="1">IF(AND(BK158="M",BK157=1),BK241,BJ266)*$D$263*(BK72=1)*(OFFSET(IP_Schedule!$AI$17,MATCH(Active_Tenant,Tenant_List,0)-1,0)&lt;&gt;"Gross")</f>
        <v>0</v>
      </c>
      <c r="BL266" s="376">
        <f ca="1">IF(AND(BL158="M",BL157=1),BL241,BK266)*$D$263*(BL72=1)*(OFFSET(IP_Schedule!$AI$17,MATCH(Active_Tenant,Tenant_List,0)-1,0)&lt;&gt;"Gross")</f>
        <v>0</v>
      </c>
      <c r="BM266" s="376">
        <f ca="1">IF(AND(BM158="M",BM157=1),BM241,BL266)*$D$263*(BM72=1)*(OFFSET(IP_Schedule!$AI$17,MATCH(Active_Tenant,Tenant_List,0)-1,0)&lt;&gt;"Gross")</f>
        <v>0</v>
      </c>
      <c r="BN266" s="376">
        <f ca="1">IF(AND(BN158="M",BN157=1),BN241,BM266)*$D$263*(BN72=1)*(OFFSET(IP_Schedule!$AI$17,MATCH(Active_Tenant,Tenant_List,0)-1,0)&lt;&gt;"Gross")</f>
        <v>0</v>
      </c>
      <c r="BO266" s="376">
        <f ca="1">IF(AND(BO158="M",BO157=1),BO241,BN266)*$D$263*(BO72=1)*(OFFSET(IP_Schedule!$AI$17,MATCH(Active_Tenant,Tenant_List,0)-1,0)&lt;&gt;"Gross")</f>
        <v>0</v>
      </c>
      <c r="BP266" s="376">
        <f ca="1">IF(AND(BP158="M",BP157=1),BP241,BO266)*$D$263*(BP72=1)*(OFFSET(IP_Schedule!$AI$17,MATCH(Active_Tenant,Tenant_List,0)-1,0)&lt;&gt;"Gross")</f>
        <v>0</v>
      </c>
      <c r="BQ266" s="376">
        <f ca="1">IF(AND(BQ158="M",BQ157=1),BQ241,BP266)*$D$263*(BQ72=1)*(OFFSET(IP_Schedule!$AI$17,MATCH(Active_Tenant,Tenant_List,0)-1,0)&lt;&gt;"Gross")</f>
        <v>0</v>
      </c>
      <c r="BR266" s="376">
        <f ca="1">IF(AND(BR158="M",BR157=1),BR241,BQ266)*$D$263*(BR72=1)*(OFFSET(IP_Schedule!$AI$17,MATCH(Active_Tenant,Tenant_List,0)-1,0)&lt;&gt;"Gross")</f>
        <v>0</v>
      </c>
      <c r="BS266" s="376">
        <f ca="1">IF(AND(BS158="M",BS157=1),BS241,BR266)*$D$263*(BS72=1)*(OFFSET(IP_Schedule!$AI$17,MATCH(Active_Tenant,Tenant_List,0)-1,0)&lt;&gt;"Gross")</f>
        <v>0</v>
      </c>
      <c r="BT266" s="376">
        <f ca="1">IF(AND(BT158="M",BT157=1),BT241,BS266)*$D$263*(BT72=1)*(OFFSET(IP_Schedule!$AI$17,MATCH(Active_Tenant,Tenant_List,0)-1,0)&lt;&gt;"Gross")</f>
        <v>0</v>
      </c>
      <c r="BU266" s="376">
        <f ca="1">IF(AND(BU158="M",BU157=1),BU241,BT266)*$D$263*(BU72=1)*(OFFSET(IP_Schedule!$AI$17,MATCH(Active_Tenant,Tenant_List,0)-1,0)&lt;&gt;"Gross")</f>
        <v>0</v>
      </c>
      <c r="BV266" s="376">
        <f ca="1">IF(AND(BV158="M",BV157=1),BV241,BU266)*$D$263*(BV72=1)*(OFFSET(IP_Schedule!$AI$17,MATCH(Active_Tenant,Tenant_List,0)-1,0)&lt;&gt;"Gross")</f>
        <v>0</v>
      </c>
      <c r="BW266" s="376">
        <f ca="1">IF(AND(BW158="M",BW157=1),BW241,BV266)*$D$263*(BW72=1)*(OFFSET(IP_Schedule!$AI$17,MATCH(Active_Tenant,Tenant_List,0)-1,0)&lt;&gt;"Gross")</f>
        <v>0</v>
      </c>
      <c r="BX266" s="376">
        <f ca="1">IF(AND(BX158="M",BX157=1),BX241,BW266)*$D$263*(BX72=1)*(OFFSET(IP_Schedule!$AI$17,MATCH(Active_Tenant,Tenant_List,0)-1,0)&lt;&gt;"Gross")</f>
        <v>0</v>
      </c>
      <c r="BY266" s="376">
        <f ca="1">IF(AND(BY158="M",BY157=1),BY241,BX266)*$D$263*(BY72=1)*(OFFSET(IP_Schedule!$AI$17,MATCH(Active_Tenant,Tenant_List,0)-1,0)&lt;&gt;"Gross")</f>
        <v>0</v>
      </c>
      <c r="BZ266" s="376">
        <f ca="1">IF(AND(BZ158="M",BZ157=1),BZ241,BY266)*$D$263*(BZ72=1)*(OFFSET(IP_Schedule!$AI$17,MATCH(Active_Tenant,Tenant_List,0)-1,0)&lt;&gt;"Gross")</f>
        <v>0</v>
      </c>
      <c r="CA266" s="376">
        <f ca="1">IF(AND(CA158="M",CA157=1),CA241,BZ266)*$D$263*(CA72=1)*(OFFSET(IP_Schedule!$AI$17,MATCH(Active_Tenant,Tenant_List,0)-1,0)&lt;&gt;"Gross")</f>
        <v>0</v>
      </c>
      <c r="CB266" s="376">
        <f ca="1">IF(AND(CB158="M",CB157=1),CB241,CA266)*$D$263*(CB72=1)*(OFFSET(IP_Schedule!$AI$17,MATCH(Active_Tenant,Tenant_List,0)-1,0)&lt;&gt;"Gross")</f>
        <v>0</v>
      </c>
      <c r="CC266" s="376">
        <f ca="1">IF(AND(CC158="M",CC157=1),CC241,CB266)*$D$263*(CC72=1)*(OFFSET(IP_Schedule!$AI$17,MATCH(Active_Tenant,Tenant_List,0)-1,0)&lt;&gt;"Gross")</f>
        <v>0</v>
      </c>
      <c r="CD266" s="376">
        <f ca="1">IF(AND(CD158="M",CD157=1),CD241,CC266)*$D$263*(CD72=1)*(OFFSET(IP_Schedule!$AI$17,MATCH(Active_Tenant,Tenant_List,0)-1,0)&lt;&gt;"Gross")</f>
        <v>0</v>
      </c>
      <c r="CE266" s="376">
        <f ca="1">IF(AND(CE158="M",CE157=1),CE241,CD266)*$D$263*(CE72=1)*(OFFSET(IP_Schedule!$AI$17,MATCH(Active_Tenant,Tenant_List,0)-1,0)&lt;&gt;"Gross")</f>
        <v>0</v>
      </c>
      <c r="CF266" s="376">
        <f ca="1">IF(AND(CF158="M",CF157=1),CF241,CE266)*$D$263*(CF72=1)*(OFFSET(IP_Schedule!$AI$17,MATCH(Active_Tenant,Tenant_List,0)-1,0)&lt;&gt;"Gross")</f>
        <v>0</v>
      </c>
      <c r="CG266" s="376">
        <f ca="1">IF(AND(CG158="M",CG157=1),CG241,CF266)*$D$263*(CG72=1)*(OFFSET(IP_Schedule!$AI$17,MATCH(Active_Tenant,Tenant_List,0)-1,0)&lt;&gt;"Gross")</f>
        <v>0</v>
      </c>
      <c r="CH266" s="376">
        <f ca="1">IF(AND(CH158="M",CH157=1),CH241,CG266)*$D$263*(CH72=1)*(OFFSET(IP_Schedule!$AI$17,MATCH(Active_Tenant,Tenant_List,0)-1,0)&lt;&gt;"Gross")</f>
        <v>0</v>
      </c>
      <c r="CI266" s="376">
        <f ca="1">IF(AND(CI158="M",CI157=1),CI241,CH266)*$D$263*(CI72=1)*(OFFSET(IP_Schedule!$AI$17,MATCH(Active_Tenant,Tenant_List,0)-1,0)&lt;&gt;"Gross")</f>
        <v>0</v>
      </c>
      <c r="CJ266" s="376">
        <f ca="1">IF(AND(CJ158="M",CJ157=1),CJ241,CI266)*$D$263*(CJ72=1)*(OFFSET(IP_Schedule!$AI$17,MATCH(Active_Tenant,Tenant_List,0)-1,0)&lt;&gt;"Gross")</f>
        <v>0</v>
      </c>
      <c r="CK266" s="376">
        <f ca="1">IF(AND(CK158="M",CK157=1),CK241,CJ266)*$D$263*(CK72=1)*(OFFSET(IP_Schedule!$AI$17,MATCH(Active_Tenant,Tenant_List,0)-1,0)&lt;&gt;"Gross")</f>
        <v>0</v>
      </c>
      <c r="CL266" s="376">
        <f ca="1">IF(AND(CL158="M",CL157=1),CL241,CK266)*$D$263*(CL72=1)*(OFFSET(IP_Schedule!$AI$17,MATCH(Active_Tenant,Tenant_List,0)-1,0)&lt;&gt;"Gross")</f>
        <v>0</v>
      </c>
      <c r="CM266" s="376">
        <f ca="1">IF(AND(CM158="M",CM157=1),CM241,CL266)*$D$263*(CM72=1)*(OFFSET(IP_Schedule!$AI$17,MATCH(Active_Tenant,Tenant_List,0)-1,0)&lt;&gt;"Gross")</f>
        <v>0</v>
      </c>
      <c r="CN266" s="376">
        <f ca="1">IF(AND(CN158="M",CN157=1),CN241,CM266)*$D$263*(CN72=1)*(OFFSET(IP_Schedule!$AI$17,MATCH(Active_Tenant,Tenant_List,0)-1,0)&lt;&gt;"Gross")</f>
        <v>0</v>
      </c>
      <c r="CO266" s="376">
        <f ca="1">IF(AND(CO158="M",CO157=1),CO241,CN266)*$D$263*(CO72=1)*(OFFSET(IP_Schedule!$AI$17,MATCH(Active_Tenant,Tenant_List,0)-1,0)&lt;&gt;"Gross")</f>
        <v>0</v>
      </c>
      <c r="CP266" s="376">
        <f ca="1">IF(AND(CP158="M",CP157=1),CP241,CO266)*$D$263*(CP72=1)*(OFFSET(IP_Schedule!$AI$17,MATCH(Active_Tenant,Tenant_List,0)-1,0)&lt;&gt;"Gross")</f>
        <v>0</v>
      </c>
      <c r="CQ266" s="376">
        <f ca="1">IF(AND(CQ158="M",CQ157=1),CQ241,CP266)*$D$263*(CQ72=1)*(OFFSET(IP_Schedule!$AI$17,MATCH(Active_Tenant,Tenant_List,0)-1,0)&lt;&gt;"Gross")</f>
        <v>0</v>
      </c>
      <c r="CR266" s="376">
        <f ca="1">IF(AND(CR158="M",CR157=1),CR241,CQ266)*$D$263*(CR72=1)*(OFFSET(IP_Schedule!$AI$17,MATCH(Active_Tenant,Tenant_List,0)-1,0)&lt;&gt;"Gross")</f>
        <v>0</v>
      </c>
      <c r="CS266" s="376">
        <f ca="1">IF(AND(CS158="M",CS157=1),CS241,CR266)*$D$263*(CS72=1)*(OFFSET(IP_Schedule!$AI$17,MATCH(Active_Tenant,Tenant_List,0)-1,0)&lt;&gt;"Gross")</f>
        <v>0</v>
      </c>
      <c r="CT266" s="376">
        <f ca="1">IF(AND(CT158="M",CT157=1),CT241,CS266)*$D$263*(CT72=1)*(OFFSET(IP_Schedule!$AI$17,MATCH(Active_Tenant,Tenant_List,0)-1,0)&lt;&gt;"Gross")</f>
        <v>0</v>
      </c>
      <c r="CU266" s="376">
        <f ca="1">IF(AND(CU158="M",CU157=1),CU241,CT266)*$D$263*(CU72=1)*(OFFSET(IP_Schedule!$AI$17,MATCH(Active_Tenant,Tenant_List,0)-1,0)&lt;&gt;"Gross")</f>
        <v>0</v>
      </c>
      <c r="CV266" s="376">
        <f ca="1">IF(AND(CV158="M",CV157=1),CV241,CU266)*$D$263*(CV72=1)*(OFFSET(IP_Schedule!$AI$17,MATCH(Active_Tenant,Tenant_List,0)-1,0)&lt;&gt;"Gross")</f>
        <v>0</v>
      </c>
      <c r="CW266" s="376">
        <f ca="1">IF(AND(CW158="M",CW157=1),CW241,CV266)*$D$263*(CW72=1)*(OFFSET(IP_Schedule!$AI$17,MATCH(Active_Tenant,Tenant_List,0)-1,0)&lt;&gt;"Gross")</f>
        <v>0</v>
      </c>
      <c r="CX266" s="376">
        <f ca="1">IF(AND(CX158="M",CX157=1),CX241,CW266)*$D$263*(CX72=1)*(OFFSET(IP_Schedule!$AI$17,MATCH(Active_Tenant,Tenant_List,0)-1,0)&lt;&gt;"Gross")</f>
        <v>0</v>
      </c>
      <c r="CY266" s="376">
        <f ca="1">IF(AND(CY158="M",CY157=1),CY241,CX266)*$D$263*(CY72=1)*(OFFSET(IP_Schedule!$AI$17,MATCH(Active_Tenant,Tenant_List,0)-1,0)&lt;&gt;"Gross")</f>
        <v>0</v>
      </c>
      <c r="CZ266" s="376">
        <f ca="1">IF(AND(CZ158="M",CZ157=1),CZ241,CY266)*$D$263*(CZ72=1)*(OFFSET(IP_Schedule!$AI$17,MATCH(Active_Tenant,Tenant_List,0)-1,0)&lt;&gt;"Gross")</f>
        <v>0</v>
      </c>
      <c r="DA266" s="376">
        <f ca="1">IF(AND(DA158="M",DA157=1),DA241,CZ266)*$D$263*(DA72=1)*(OFFSET(IP_Schedule!$AI$17,MATCH(Active_Tenant,Tenant_List,0)-1,0)&lt;&gt;"Gross")</f>
        <v>0</v>
      </c>
      <c r="DB266" s="376">
        <f ca="1">IF(AND(DB158="M",DB157=1),DB241,DA266)*$D$263*(DB72=1)*(OFFSET(IP_Schedule!$AI$17,MATCH(Active_Tenant,Tenant_List,0)-1,0)&lt;&gt;"Gross")</f>
        <v>0</v>
      </c>
      <c r="DC266" s="376">
        <f ca="1">IF(AND(DC158="M",DC157=1),DC241,DB266)*$D$263*(DC72=1)*(OFFSET(IP_Schedule!$AI$17,MATCH(Active_Tenant,Tenant_List,0)-1,0)&lt;&gt;"Gross")</f>
        <v>0</v>
      </c>
      <c r="DD266" s="376">
        <f ca="1">IF(AND(DD158="M",DD157=1),DD241,DC266)*$D$263*(DD72=1)*(OFFSET(IP_Schedule!$AI$17,MATCH(Active_Tenant,Tenant_List,0)-1,0)&lt;&gt;"Gross")</f>
        <v>0</v>
      </c>
      <c r="DE266" s="376">
        <f ca="1">IF(AND(DE158="M",DE157=1),DE241,DD266)*$D$263*(DE72=1)*(OFFSET(IP_Schedule!$AI$17,MATCH(Active_Tenant,Tenant_List,0)-1,0)&lt;&gt;"Gross")</f>
        <v>0</v>
      </c>
      <c r="DF266" s="376">
        <f ca="1">IF(AND(DF158="M",DF157=1),DF241,DE266)*$D$263*(DF72=1)*(OFFSET(IP_Schedule!$AI$17,MATCH(Active_Tenant,Tenant_List,0)-1,0)&lt;&gt;"Gross")</f>
        <v>0</v>
      </c>
      <c r="DG266" s="376">
        <f ca="1">IF(AND(DG158="M",DG157=1),DG241,DF266)*$D$263*(DG72=1)*(OFFSET(IP_Schedule!$AI$17,MATCH(Active_Tenant,Tenant_List,0)-1,0)&lt;&gt;"Gross")</f>
        <v>0</v>
      </c>
      <c r="DH266" s="376">
        <f ca="1">IF(AND(DH158="M",DH157=1),DH241,DG266)*$D$263*(DH72=1)*(OFFSET(IP_Schedule!$AI$17,MATCH(Active_Tenant,Tenant_List,0)-1,0)&lt;&gt;"Gross")</f>
        <v>0</v>
      </c>
      <c r="DI266" s="376">
        <f ca="1">IF(AND(DI158="M",DI157=1),DI241,DH266)*$D$263*(DI72=1)*(OFFSET(IP_Schedule!$AI$17,MATCH(Active_Tenant,Tenant_List,0)-1,0)&lt;&gt;"Gross")</f>
        <v>0</v>
      </c>
      <c r="DJ266" s="376">
        <f ca="1">IF(AND(DJ158="M",DJ157=1),DJ241,DI266)*$D$263*(DJ72=1)*(OFFSET(IP_Schedule!$AI$17,MATCH(Active_Tenant,Tenant_List,0)-1,0)&lt;&gt;"Gross")</f>
        <v>0</v>
      </c>
      <c r="DK266" s="376">
        <f ca="1">IF(AND(DK158="M",DK157=1),DK241,DJ266)*$D$263*(DK72=1)*(OFFSET(IP_Schedule!$AI$17,MATCH(Active_Tenant,Tenant_List,0)-1,0)&lt;&gt;"Gross")</f>
        <v>0</v>
      </c>
      <c r="DL266" s="376">
        <f ca="1">IF(AND(DL158="M",DL157=1),DL241,DK266)*$D$263*(DL72=1)*(OFFSET(IP_Schedule!$AI$17,MATCH(Active_Tenant,Tenant_List,0)-1,0)&lt;&gt;"Gross")</f>
        <v>0</v>
      </c>
      <c r="DM266" s="376">
        <f ca="1">IF(AND(DM158="M",DM157=1),DM241,DL266)*$D$263*(DM72=1)*(OFFSET(IP_Schedule!$AI$17,MATCH(Active_Tenant,Tenant_List,0)-1,0)&lt;&gt;"Gross")</f>
        <v>0</v>
      </c>
      <c r="DN266" s="376">
        <f ca="1">IF(AND(DN158="M",DN157=1),DN241,DM266)*$D$263*(DN72=1)*(OFFSET(IP_Schedule!$AI$17,MATCH(Active_Tenant,Tenant_List,0)-1,0)&lt;&gt;"Gross")</f>
        <v>0</v>
      </c>
      <c r="DO266" s="376">
        <f ca="1">IF(AND(DO158="M",DO157=1),DO241,DN266)*$D$263*(DO72=1)*(OFFSET(IP_Schedule!$AI$17,MATCH(Active_Tenant,Tenant_List,0)-1,0)&lt;&gt;"Gross")</f>
        <v>0</v>
      </c>
      <c r="DP266" s="376">
        <f ca="1">IF(AND(DP158="M",DP157=1),DP241,DO266)*$D$263*(DP72=1)*(OFFSET(IP_Schedule!$AI$17,MATCH(Active_Tenant,Tenant_List,0)-1,0)&lt;&gt;"Gross")</f>
        <v>0</v>
      </c>
      <c r="DQ266" s="376">
        <f ca="1">IF(AND(DQ158="M",DQ157=1),DQ241,DP266)*$D$263*(DQ72=1)*(OFFSET(IP_Schedule!$AI$17,MATCH(Active_Tenant,Tenant_List,0)-1,0)&lt;&gt;"Gross")</f>
        <v>0</v>
      </c>
      <c r="DR266" s="376">
        <f ca="1">IF(AND(DR158="M",DR157=1),DR241,DQ266)*$D$263*(DR72=1)*(OFFSET(IP_Schedule!$AI$17,MATCH(Active_Tenant,Tenant_List,0)-1,0)&lt;&gt;"Gross")</f>
        <v>0</v>
      </c>
      <c r="DS266" s="376">
        <f ca="1">IF(AND(DS158="M",DS157=1),DS241,DR266)*$D$263*(DS72=1)*(OFFSET(IP_Schedule!$AI$17,MATCH(Active_Tenant,Tenant_List,0)-1,0)&lt;&gt;"Gross")</f>
        <v>0</v>
      </c>
      <c r="DT266" s="376">
        <f ca="1">IF(AND(DT158="M",DT157=1),DT241,DS266)*$D$263*(DT72=1)*(OFFSET(IP_Schedule!$AI$17,MATCH(Active_Tenant,Tenant_List,0)-1,0)&lt;&gt;"Gross")</f>
        <v>0</v>
      </c>
      <c r="DU266" s="376">
        <f ca="1">IF(AND(DU158="M",DU157=1),DU241,DT266)*$D$263*(DU72=1)*(OFFSET(IP_Schedule!$AI$17,MATCH(Active_Tenant,Tenant_List,0)-1,0)&lt;&gt;"Gross")</f>
        <v>0</v>
      </c>
      <c r="DV266" s="376">
        <f ca="1">IF(AND(DV158="M",DV157=1),DV241,DU266)*$D$263*(DV72=1)*(OFFSET(IP_Schedule!$AI$17,MATCH(Active_Tenant,Tenant_List,0)-1,0)&lt;&gt;"Gross")</f>
        <v>0</v>
      </c>
      <c r="DW266" s="376">
        <f ca="1">IF(AND(DW158="M",DW157=1),DW241,DV266)*$D$263*(DW72=1)*(OFFSET(IP_Schedule!$AI$17,MATCH(Active_Tenant,Tenant_List,0)-1,0)&lt;&gt;"Gross")</f>
        <v>0</v>
      </c>
      <c r="DX266" s="376">
        <f ca="1">IF(AND(DX158="M",DX157=1),DX241,DW266)*$D$263*(DX72=1)*(OFFSET(IP_Schedule!$AI$17,MATCH(Active_Tenant,Tenant_List,0)-1,0)&lt;&gt;"Gross")</f>
        <v>0</v>
      </c>
      <c r="DY266" s="376">
        <f ca="1">IF(AND(DY158="M",DY157=1),DY241,DX266)*$D$263*(DY72=1)*(OFFSET(IP_Schedule!$AI$17,MATCH(Active_Tenant,Tenant_List,0)-1,0)&lt;&gt;"Gross")</f>
        <v>0</v>
      </c>
      <c r="DZ266" s="376">
        <f ca="1">IF(AND(DZ158="M",DZ157=1),DZ241,DY266)*$D$263*(DZ72=1)*(OFFSET(IP_Schedule!$AI$17,MATCH(Active_Tenant,Tenant_List,0)-1,0)&lt;&gt;"Gross")</f>
        <v>0</v>
      </c>
      <c r="EA266" s="376">
        <f ca="1">IF(AND(EA158="M",EA157=1),EA241,DZ266)*$D$263*(EA72=1)*(OFFSET(IP_Schedule!$AI$17,MATCH(Active_Tenant,Tenant_List,0)-1,0)&lt;&gt;"Gross")</f>
        <v>0</v>
      </c>
      <c r="EB266" s="376">
        <f ca="1">IF(AND(EB158="M",EB157=1),EB241,EA266)*$D$263*(EB72=1)*(OFFSET(IP_Schedule!$AI$17,MATCH(Active_Tenant,Tenant_List,0)-1,0)&lt;&gt;"Gross")</f>
        <v>0</v>
      </c>
      <c r="EC266" s="376">
        <f ca="1">IF(AND(EC158="M",EC157=1),EC241,EB266)*$D$263*(EC72=1)*(OFFSET(IP_Schedule!$AI$17,MATCH(Active_Tenant,Tenant_List,0)-1,0)&lt;&gt;"Gross")</f>
        <v>0</v>
      </c>
      <c r="ED266" s="376">
        <f ca="1">IF(AND(ED158="M",ED157=1),ED241,EC266)*$D$263*(ED72=1)*(OFFSET(IP_Schedule!$AI$17,MATCH(Active_Tenant,Tenant_List,0)-1,0)&lt;&gt;"Gross")</f>
        <v>0</v>
      </c>
      <c r="EE266" s="376">
        <f ca="1">IF(AND(EE158="M",EE157=1),EE241,ED266)*$D$263*(EE72=1)*(OFFSET(IP_Schedule!$AI$17,MATCH(Active_Tenant,Tenant_List,0)-1,0)&lt;&gt;"Gross")</f>
        <v>0</v>
      </c>
      <c r="EF266" s="376">
        <f ca="1">IF(AND(EF158="M",EF157=1),EF241,EE266)*$D$263*(EF72=1)*(OFFSET(IP_Schedule!$AI$17,MATCH(Active_Tenant,Tenant_List,0)-1,0)&lt;&gt;"Gross")</f>
        <v>0</v>
      </c>
      <c r="EG266" s="376">
        <f ca="1">IF(AND(EG158="M",EG157=1),EG241,EF266)*$D$263*(EG72=1)*(OFFSET(IP_Schedule!$AI$17,MATCH(Active_Tenant,Tenant_List,0)-1,0)&lt;&gt;"Gross")</f>
        <v>0</v>
      </c>
      <c r="EH266" s="376">
        <f ca="1">IF(AND(EH158="M",EH157=1),EH241,EG266)*$D$263*(EH72=1)*(OFFSET(IP_Schedule!$AI$17,MATCH(Active_Tenant,Tenant_List,0)-1,0)&lt;&gt;"Gross")</f>
        <v>0</v>
      </c>
      <c r="EI266" s="376">
        <f ca="1">IF(AND(EI158="M",EI157=1),EI241,EH266)*$D$263*(EI72=1)*(OFFSET(IP_Schedule!$AI$17,MATCH(Active_Tenant,Tenant_List,0)-1,0)&lt;&gt;"Gross")</f>
        <v>0</v>
      </c>
      <c r="EJ266" s="376">
        <f ca="1">IF(AND(EJ158="M",EJ157=1),EJ241,EI266)*$D$263*(EJ72=1)*(OFFSET(IP_Schedule!$AI$17,MATCH(Active_Tenant,Tenant_List,0)-1,0)&lt;&gt;"Gross")</f>
        <v>0</v>
      </c>
      <c r="EK266" s="376">
        <f ca="1">IF(AND(EK158="M",EK157=1),EK241,EJ266)*$D$263*(EK72=1)*(OFFSET(IP_Schedule!$AI$17,MATCH(Active_Tenant,Tenant_List,0)-1,0)&lt;&gt;"Gross")</f>
        <v>0</v>
      </c>
      <c r="EL266" s="376">
        <f ca="1">IF(AND(EL158="M",EL157=1),EL241,EK266)*$D$263*(EL72=1)*(OFFSET(IP_Schedule!$AI$17,MATCH(Active_Tenant,Tenant_List,0)-1,0)&lt;&gt;"Gross")</f>
        <v>0</v>
      </c>
      <c r="EM266" s="376">
        <f ca="1">IF(AND(EM158="M",EM157=1),EM241,EL266)*$D$263*(EM72=1)*(OFFSET(IP_Schedule!$AI$17,MATCH(Active_Tenant,Tenant_List,0)-1,0)&lt;&gt;"Gross")</f>
        <v>0</v>
      </c>
      <c r="EN266" s="376">
        <f ca="1">IF(AND(EN158="M",EN157=1),EN241,EM266)*$D$263*(EN72=1)*(OFFSET(IP_Schedule!$AI$17,MATCH(Active_Tenant,Tenant_List,0)-1,0)&lt;&gt;"Gross")</f>
        <v>0</v>
      </c>
      <c r="EO266" s="376">
        <f ca="1">IF(AND(EO158="M",EO157=1),EO241,EN266)*$D$263*(EO72=1)*(OFFSET(IP_Schedule!$AI$17,MATCH(Active_Tenant,Tenant_List,0)-1,0)&lt;&gt;"Gross")</f>
        <v>0</v>
      </c>
      <c r="EP266" s="376">
        <f ca="1">IF(AND(EP158="M",EP157=1),EP241,EO266)*$D$263*(EP72=1)*(OFFSET(IP_Schedule!$AI$17,MATCH(Active_Tenant,Tenant_List,0)-1,0)&lt;&gt;"Gross")</f>
        <v>0</v>
      </c>
      <c r="EQ266" s="376">
        <f ca="1">IF(AND(EQ158="M",EQ157=1),EQ241,EP266)*$D$263*(EQ72=1)*(OFFSET(IP_Schedule!$AI$17,MATCH(Active_Tenant,Tenant_List,0)-1,0)&lt;&gt;"Gross")</f>
        <v>0</v>
      </c>
      <c r="ER266" s="376">
        <f ca="1">IF(AND(ER158="M",ER157=1),ER241,EQ266)*$D$263*(ER72=1)*(OFFSET(IP_Schedule!$AI$17,MATCH(Active_Tenant,Tenant_List,0)-1,0)&lt;&gt;"Gross")</f>
        <v>0</v>
      </c>
      <c r="ES266" s="376">
        <f ca="1">IF(AND(ES158="M",ES157=1),ES241,ER266)*$D$263*(ES72=1)*(OFFSET(IP_Schedule!$AI$17,MATCH(Active_Tenant,Tenant_List,0)-1,0)&lt;&gt;"Gross")</f>
        <v>0</v>
      </c>
    </row>
    <row r="267" spans="1:256" outlineLevel="1">
      <c r="A267" s="1556"/>
      <c r="B267" s="325" t="s">
        <v>678</v>
      </c>
      <c r="D267" s="183"/>
      <c r="E267" s="376">
        <f ca="1">E265-E266</f>
        <v>-30</v>
      </c>
      <c r="F267" s="376">
        <f ca="1">F265-F266</f>
        <v>-30</v>
      </c>
      <c r="G267" s="376">
        <f t="shared" ref="G267:BQ267" ca="1" si="381">G265-G266</f>
        <v>-30</v>
      </c>
      <c r="H267" s="376">
        <f t="shared" ca="1" si="381"/>
        <v>-30</v>
      </c>
      <c r="I267" s="376">
        <f t="shared" ca="1" si="381"/>
        <v>-30</v>
      </c>
      <c r="J267" s="376">
        <f t="shared" ca="1" si="381"/>
        <v>-30</v>
      </c>
      <c r="K267" s="376">
        <f t="shared" ca="1" si="381"/>
        <v>-30</v>
      </c>
      <c r="L267" s="376">
        <f t="shared" ca="1" si="381"/>
        <v>-30</v>
      </c>
      <c r="M267" s="376">
        <f t="shared" ca="1" si="381"/>
        <v>-30</v>
      </c>
      <c r="N267" s="376">
        <f t="shared" ca="1" si="381"/>
        <v>-30</v>
      </c>
      <c r="O267" s="376">
        <f t="shared" ca="1" si="381"/>
        <v>-30</v>
      </c>
      <c r="P267" s="376">
        <f t="shared" ca="1" si="381"/>
        <v>-30</v>
      </c>
      <c r="Q267" s="376">
        <f t="shared" ca="1" si="381"/>
        <v>-30</v>
      </c>
      <c r="R267" s="376">
        <f t="shared" ca="1" si="381"/>
        <v>-30</v>
      </c>
      <c r="S267" s="376">
        <f t="shared" ca="1" si="381"/>
        <v>-30</v>
      </c>
      <c r="T267" s="376">
        <f t="shared" ca="1" si="381"/>
        <v>-30</v>
      </c>
      <c r="U267" s="376">
        <f t="shared" ca="1" si="381"/>
        <v>-30</v>
      </c>
      <c r="V267" s="376">
        <f t="shared" ca="1" si="381"/>
        <v>-30</v>
      </c>
      <c r="W267" s="376">
        <f t="shared" ca="1" si="381"/>
        <v>-30</v>
      </c>
      <c r="X267" s="376">
        <f t="shared" ca="1" si="381"/>
        <v>-30</v>
      </c>
      <c r="Y267" s="376">
        <f t="shared" ca="1" si="381"/>
        <v>-30</v>
      </c>
      <c r="Z267" s="376">
        <f t="shared" ca="1" si="381"/>
        <v>-30</v>
      </c>
      <c r="AA267" s="376">
        <f t="shared" ca="1" si="381"/>
        <v>-30</v>
      </c>
      <c r="AB267" s="376">
        <f t="shared" ca="1" si="381"/>
        <v>-30</v>
      </c>
      <c r="AC267" s="376">
        <f t="shared" ca="1" si="381"/>
        <v>-30</v>
      </c>
      <c r="AD267" s="376">
        <f t="shared" ca="1" si="381"/>
        <v>-30</v>
      </c>
      <c r="AE267" s="376">
        <f t="shared" ca="1" si="381"/>
        <v>-30</v>
      </c>
      <c r="AF267" s="376">
        <f t="shared" ca="1" si="381"/>
        <v>-30</v>
      </c>
      <c r="AG267" s="376">
        <f t="shared" ca="1" si="381"/>
        <v>-30</v>
      </c>
      <c r="AH267" s="376">
        <f t="shared" ca="1" si="381"/>
        <v>-30</v>
      </c>
      <c r="AI267" s="376">
        <f t="shared" ca="1" si="381"/>
        <v>-30</v>
      </c>
      <c r="AJ267" s="376">
        <f t="shared" ca="1" si="381"/>
        <v>-30</v>
      </c>
      <c r="AK267" s="376">
        <f t="shared" ca="1" si="381"/>
        <v>-30</v>
      </c>
      <c r="AL267" s="376">
        <f t="shared" ca="1" si="381"/>
        <v>-30</v>
      </c>
      <c r="AM267" s="376">
        <f t="shared" ca="1" si="381"/>
        <v>-30</v>
      </c>
      <c r="AN267" s="376">
        <f t="shared" ca="1" si="381"/>
        <v>-30</v>
      </c>
      <c r="AO267" s="376">
        <f t="shared" ca="1" si="381"/>
        <v>-30</v>
      </c>
      <c r="AP267" s="376">
        <f t="shared" ca="1" si="381"/>
        <v>-30</v>
      </c>
      <c r="AQ267" s="376">
        <f t="shared" ca="1" si="381"/>
        <v>-30</v>
      </c>
      <c r="AR267" s="376">
        <f t="shared" ca="1" si="381"/>
        <v>-30</v>
      </c>
      <c r="AS267" s="376">
        <f t="shared" ca="1" si="381"/>
        <v>-30</v>
      </c>
      <c r="AT267" s="376">
        <f t="shared" ca="1" si="381"/>
        <v>-30</v>
      </c>
      <c r="AU267" s="376">
        <f t="shared" ca="1" si="381"/>
        <v>-30</v>
      </c>
      <c r="AV267" s="376">
        <f t="shared" ca="1" si="381"/>
        <v>-30</v>
      </c>
      <c r="AW267" s="376">
        <f t="shared" ca="1" si="381"/>
        <v>-30</v>
      </c>
      <c r="AX267" s="376">
        <f t="shared" ca="1" si="381"/>
        <v>-30</v>
      </c>
      <c r="AY267" s="376">
        <f t="shared" ca="1" si="381"/>
        <v>-30</v>
      </c>
      <c r="AZ267" s="376">
        <f t="shared" ca="1" si="381"/>
        <v>-30</v>
      </c>
      <c r="BA267" s="376">
        <f t="shared" ca="1" si="381"/>
        <v>0</v>
      </c>
      <c r="BB267" s="376">
        <f t="shared" ca="1" si="381"/>
        <v>0</v>
      </c>
      <c r="BC267" s="376">
        <f t="shared" ca="1" si="381"/>
        <v>0</v>
      </c>
      <c r="BD267" s="376">
        <f t="shared" ca="1" si="381"/>
        <v>0</v>
      </c>
      <c r="BE267" s="376">
        <f t="shared" ca="1" si="381"/>
        <v>0</v>
      </c>
      <c r="BF267" s="376">
        <f t="shared" ca="1" si="381"/>
        <v>0</v>
      </c>
      <c r="BG267" s="376">
        <f t="shared" ca="1" si="381"/>
        <v>0</v>
      </c>
      <c r="BH267" s="376">
        <f t="shared" ca="1" si="381"/>
        <v>0</v>
      </c>
      <c r="BI267" s="376">
        <f t="shared" ca="1" si="381"/>
        <v>0</v>
      </c>
      <c r="BJ267" s="376">
        <f t="shared" ca="1" si="381"/>
        <v>0</v>
      </c>
      <c r="BK267" s="376">
        <f t="shared" ca="1" si="381"/>
        <v>0</v>
      </c>
      <c r="BL267" s="376">
        <f t="shared" ca="1" si="381"/>
        <v>0</v>
      </c>
      <c r="BM267" s="376">
        <f t="shared" ca="1" si="381"/>
        <v>0</v>
      </c>
      <c r="BN267" s="376">
        <f t="shared" ca="1" si="381"/>
        <v>0</v>
      </c>
      <c r="BO267" s="376">
        <f t="shared" ca="1" si="381"/>
        <v>0</v>
      </c>
      <c r="BP267" s="376">
        <f t="shared" ca="1" si="381"/>
        <v>0</v>
      </c>
      <c r="BQ267" s="376">
        <f t="shared" ca="1" si="381"/>
        <v>0</v>
      </c>
      <c r="BR267" s="376">
        <f t="shared" ref="BR267:EC267" ca="1" si="382">BR265-BR266</f>
        <v>0</v>
      </c>
      <c r="BS267" s="376">
        <f t="shared" ca="1" si="382"/>
        <v>0</v>
      </c>
      <c r="BT267" s="376">
        <f t="shared" ca="1" si="382"/>
        <v>0</v>
      </c>
      <c r="BU267" s="376">
        <f t="shared" ca="1" si="382"/>
        <v>0</v>
      </c>
      <c r="BV267" s="376">
        <f t="shared" ca="1" si="382"/>
        <v>0</v>
      </c>
      <c r="BW267" s="376">
        <f t="shared" ca="1" si="382"/>
        <v>0</v>
      </c>
      <c r="BX267" s="376">
        <f t="shared" ca="1" si="382"/>
        <v>0</v>
      </c>
      <c r="BY267" s="376">
        <f t="shared" ca="1" si="382"/>
        <v>0</v>
      </c>
      <c r="BZ267" s="376">
        <f t="shared" ca="1" si="382"/>
        <v>0</v>
      </c>
      <c r="CA267" s="376">
        <f t="shared" ca="1" si="382"/>
        <v>0</v>
      </c>
      <c r="CB267" s="376">
        <f t="shared" ca="1" si="382"/>
        <v>0</v>
      </c>
      <c r="CC267" s="376">
        <f t="shared" ca="1" si="382"/>
        <v>0</v>
      </c>
      <c r="CD267" s="376">
        <f t="shared" ca="1" si="382"/>
        <v>0</v>
      </c>
      <c r="CE267" s="376">
        <f t="shared" ca="1" si="382"/>
        <v>0</v>
      </c>
      <c r="CF267" s="376">
        <f t="shared" ca="1" si="382"/>
        <v>0</v>
      </c>
      <c r="CG267" s="376">
        <f t="shared" ca="1" si="382"/>
        <v>0</v>
      </c>
      <c r="CH267" s="376">
        <f t="shared" ca="1" si="382"/>
        <v>0</v>
      </c>
      <c r="CI267" s="376">
        <f t="shared" ca="1" si="382"/>
        <v>0</v>
      </c>
      <c r="CJ267" s="376">
        <f t="shared" ca="1" si="382"/>
        <v>0</v>
      </c>
      <c r="CK267" s="376">
        <f t="shared" ca="1" si="382"/>
        <v>0</v>
      </c>
      <c r="CL267" s="376">
        <f t="shared" ca="1" si="382"/>
        <v>0</v>
      </c>
      <c r="CM267" s="376">
        <f t="shared" ca="1" si="382"/>
        <v>0</v>
      </c>
      <c r="CN267" s="376">
        <f t="shared" ca="1" si="382"/>
        <v>0</v>
      </c>
      <c r="CO267" s="376">
        <f t="shared" ca="1" si="382"/>
        <v>0</v>
      </c>
      <c r="CP267" s="376">
        <f t="shared" ca="1" si="382"/>
        <v>0</v>
      </c>
      <c r="CQ267" s="376">
        <f t="shared" ca="1" si="382"/>
        <v>0</v>
      </c>
      <c r="CR267" s="376">
        <f t="shared" ca="1" si="382"/>
        <v>0</v>
      </c>
      <c r="CS267" s="376">
        <f t="shared" ca="1" si="382"/>
        <v>0</v>
      </c>
      <c r="CT267" s="376">
        <f t="shared" ca="1" si="382"/>
        <v>0</v>
      </c>
      <c r="CU267" s="376">
        <f t="shared" ca="1" si="382"/>
        <v>0</v>
      </c>
      <c r="CV267" s="376">
        <f t="shared" ca="1" si="382"/>
        <v>0</v>
      </c>
      <c r="CW267" s="376">
        <f t="shared" ca="1" si="382"/>
        <v>0</v>
      </c>
      <c r="CX267" s="376">
        <f t="shared" ca="1" si="382"/>
        <v>0</v>
      </c>
      <c r="CY267" s="376">
        <f t="shared" ca="1" si="382"/>
        <v>0</v>
      </c>
      <c r="CZ267" s="376">
        <f t="shared" ca="1" si="382"/>
        <v>0</v>
      </c>
      <c r="DA267" s="376">
        <f t="shared" ca="1" si="382"/>
        <v>0</v>
      </c>
      <c r="DB267" s="376">
        <f t="shared" ca="1" si="382"/>
        <v>0</v>
      </c>
      <c r="DC267" s="376">
        <f t="shared" ca="1" si="382"/>
        <v>0</v>
      </c>
      <c r="DD267" s="376">
        <f t="shared" ca="1" si="382"/>
        <v>0</v>
      </c>
      <c r="DE267" s="376">
        <f t="shared" ca="1" si="382"/>
        <v>0</v>
      </c>
      <c r="DF267" s="376">
        <f t="shared" ca="1" si="382"/>
        <v>0</v>
      </c>
      <c r="DG267" s="376">
        <f t="shared" ca="1" si="382"/>
        <v>0</v>
      </c>
      <c r="DH267" s="376">
        <f t="shared" ca="1" si="382"/>
        <v>0</v>
      </c>
      <c r="DI267" s="376">
        <f t="shared" ca="1" si="382"/>
        <v>0</v>
      </c>
      <c r="DJ267" s="376">
        <f t="shared" ca="1" si="382"/>
        <v>0</v>
      </c>
      <c r="DK267" s="376">
        <f t="shared" ca="1" si="382"/>
        <v>0</v>
      </c>
      <c r="DL267" s="376">
        <f t="shared" ca="1" si="382"/>
        <v>0</v>
      </c>
      <c r="DM267" s="376">
        <f t="shared" ca="1" si="382"/>
        <v>0</v>
      </c>
      <c r="DN267" s="376">
        <f t="shared" ca="1" si="382"/>
        <v>0</v>
      </c>
      <c r="DO267" s="376">
        <f t="shared" ca="1" si="382"/>
        <v>0</v>
      </c>
      <c r="DP267" s="376">
        <f t="shared" ca="1" si="382"/>
        <v>0</v>
      </c>
      <c r="DQ267" s="376">
        <f t="shared" ca="1" si="382"/>
        <v>0</v>
      </c>
      <c r="DR267" s="376">
        <f t="shared" ca="1" si="382"/>
        <v>0</v>
      </c>
      <c r="DS267" s="376">
        <f t="shared" ca="1" si="382"/>
        <v>0</v>
      </c>
      <c r="DT267" s="376">
        <f t="shared" ca="1" si="382"/>
        <v>0</v>
      </c>
      <c r="DU267" s="376">
        <f t="shared" ca="1" si="382"/>
        <v>0</v>
      </c>
      <c r="DV267" s="376">
        <f t="shared" ca="1" si="382"/>
        <v>0</v>
      </c>
      <c r="DW267" s="376">
        <f t="shared" ca="1" si="382"/>
        <v>0</v>
      </c>
      <c r="DX267" s="376">
        <f t="shared" ca="1" si="382"/>
        <v>0</v>
      </c>
      <c r="DY267" s="376">
        <f t="shared" ca="1" si="382"/>
        <v>0</v>
      </c>
      <c r="DZ267" s="376">
        <f t="shared" ca="1" si="382"/>
        <v>0</v>
      </c>
      <c r="EA267" s="376">
        <f t="shared" ca="1" si="382"/>
        <v>0</v>
      </c>
      <c r="EB267" s="376">
        <f t="shared" ca="1" si="382"/>
        <v>0</v>
      </c>
      <c r="EC267" s="376">
        <f t="shared" ca="1" si="382"/>
        <v>0</v>
      </c>
      <c r="ED267" s="376">
        <f t="shared" ref="ED267:ES267" ca="1" si="383">ED265-ED266</f>
        <v>0</v>
      </c>
      <c r="EE267" s="376">
        <f t="shared" ca="1" si="383"/>
        <v>0</v>
      </c>
      <c r="EF267" s="376">
        <f t="shared" ca="1" si="383"/>
        <v>0</v>
      </c>
      <c r="EG267" s="376">
        <f t="shared" ca="1" si="383"/>
        <v>0</v>
      </c>
      <c r="EH267" s="376">
        <f t="shared" ca="1" si="383"/>
        <v>0</v>
      </c>
      <c r="EI267" s="376">
        <f t="shared" ca="1" si="383"/>
        <v>0</v>
      </c>
      <c r="EJ267" s="376">
        <f t="shared" ca="1" si="383"/>
        <v>0</v>
      </c>
      <c r="EK267" s="376">
        <f t="shared" ca="1" si="383"/>
        <v>0</v>
      </c>
      <c r="EL267" s="376">
        <f t="shared" ca="1" si="383"/>
        <v>0</v>
      </c>
      <c r="EM267" s="376">
        <f t="shared" ca="1" si="383"/>
        <v>0</v>
      </c>
      <c r="EN267" s="376">
        <f t="shared" ca="1" si="383"/>
        <v>0</v>
      </c>
      <c r="EO267" s="376">
        <f t="shared" ca="1" si="383"/>
        <v>0</v>
      </c>
      <c r="EP267" s="376">
        <f t="shared" ca="1" si="383"/>
        <v>0</v>
      </c>
      <c r="EQ267" s="376">
        <f t="shared" ca="1" si="383"/>
        <v>0</v>
      </c>
      <c r="ER267" s="376">
        <f t="shared" ca="1" si="383"/>
        <v>0</v>
      </c>
      <c r="ES267" s="376">
        <f t="shared" ca="1" si="383"/>
        <v>0</v>
      </c>
    </row>
    <row r="268" spans="1:256" s="325" customFormat="1" ht="12.75" customHeight="1" outlineLevel="1">
      <c r="A268" s="1557"/>
      <c r="B268" s="325" t="s">
        <v>679</v>
      </c>
      <c r="D268" s="183"/>
      <c r="E268" s="376">
        <f t="shared" ref="E268:BP268" ca="1" si="384">E267/12</f>
        <v>-2.5</v>
      </c>
      <c r="F268" s="376">
        <f ca="1">F267/12</f>
        <v>-2.5</v>
      </c>
      <c r="G268" s="376">
        <f t="shared" ca="1" si="384"/>
        <v>-2.5</v>
      </c>
      <c r="H268" s="376">
        <f t="shared" ca="1" si="384"/>
        <v>-2.5</v>
      </c>
      <c r="I268" s="376">
        <f t="shared" ca="1" si="384"/>
        <v>-2.5</v>
      </c>
      <c r="J268" s="376">
        <f t="shared" ca="1" si="384"/>
        <v>-2.5</v>
      </c>
      <c r="K268" s="376">
        <f t="shared" ca="1" si="384"/>
        <v>-2.5</v>
      </c>
      <c r="L268" s="376">
        <f t="shared" ca="1" si="384"/>
        <v>-2.5</v>
      </c>
      <c r="M268" s="376">
        <f t="shared" ca="1" si="384"/>
        <v>-2.5</v>
      </c>
      <c r="N268" s="376">
        <f t="shared" ca="1" si="384"/>
        <v>-2.5</v>
      </c>
      <c r="O268" s="376">
        <f t="shared" ca="1" si="384"/>
        <v>-2.5</v>
      </c>
      <c r="P268" s="376">
        <f t="shared" ca="1" si="384"/>
        <v>-2.5</v>
      </c>
      <c r="Q268" s="376">
        <f t="shared" ca="1" si="384"/>
        <v>-2.5</v>
      </c>
      <c r="R268" s="376">
        <f t="shared" ca="1" si="384"/>
        <v>-2.5</v>
      </c>
      <c r="S268" s="376">
        <f t="shared" ca="1" si="384"/>
        <v>-2.5</v>
      </c>
      <c r="T268" s="376">
        <f t="shared" ca="1" si="384"/>
        <v>-2.5</v>
      </c>
      <c r="U268" s="376">
        <f t="shared" ca="1" si="384"/>
        <v>-2.5</v>
      </c>
      <c r="V268" s="376">
        <f t="shared" ca="1" si="384"/>
        <v>-2.5</v>
      </c>
      <c r="W268" s="376">
        <f t="shared" ca="1" si="384"/>
        <v>-2.5</v>
      </c>
      <c r="X268" s="376">
        <f t="shared" ca="1" si="384"/>
        <v>-2.5</v>
      </c>
      <c r="Y268" s="376">
        <f t="shared" ca="1" si="384"/>
        <v>-2.5</v>
      </c>
      <c r="Z268" s="376">
        <f t="shared" ca="1" si="384"/>
        <v>-2.5</v>
      </c>
      <c r="AA268" s="376">
        <f t="shared" ca="1" si="384"/>
        <v>-2.5</v>
      </c>
      <c r="AB268" s="376">
        <f t="shared" ca="1" si="384"/>
        <v>-2.5</v>
      </c>
      <c r="AC268" s="376">
        <f t="shared" ca="1" si="384"/>
        <v>-2.5</v>
      </c>
      <c r="AD268" s="376">
        <f t="shared" ca="1" si="384"/>
        <v>-2.5</v>
      </c>
      <c r="AE268" s="376">
        <f t="shared" ca="1" si="384"/>
        <v>-2.5</v>
      </c>
      <c r="AF268" s="376">
        <f t="shared" ca="1" si="384"/>
        <v>-2.5</v>
      </c>
      <c r="AG268" s="376">
        <f t="shared" ca="1" si="384"/>
        <v>-2.5</v>
      </c>
      <c r="AH268" s="376">
        <f t="shared" ca="1" si="384"/>
        <v>-2.5</v>
      </c>
      <c r="AI268" s="376">
        <f t="shared" ca="1" si="384"/>
        <v>-2.5</v>
      </c>
      <c r="AJ268" s="376">
        <f t="shared" ca="1" si="384"/>
        <v>-2.5</v>
      </c>
      <c r="AK268" s="376">
        <f t="shared" ca="1" si="384"/>
        <v>-2.5</v>
      </c>
      <c r="AL268" s="376">
        <f t="shared" ca="1" si="384"/>
        <v>-2.5</v>
      </c>
      <c r="AM268" s="376">
        <f t="shared" ca="1" si="384"/>
        <v>-2.5</v>
      </c>
      <c r="AN268" s="376">
        <f t="shared" ca="1" si="384"/>
        <v>-2.5</v>
      </c>
      <c r="AO268" s="376">
        <f t="shared" ca="1" si="384"/>
        <v>-2.5</v>
      </c>
      <c r="AP268" s="376">
        <f t="shared" ca="1" si="384"/>
        <v>-2.5</v>
      </c>
      <c r="AQ268" s="376">
        <f t="shared" ca="1" si="384"/>
        <v>-2.5</v>
      </c>
      <c r="AR268" s="376">
        <f t="shared" ca="1" si="384"/>
        <v>-2.5</v>
      </c>
      <c r="AS268" s="376">
        <f t="shared" ca="1" si="384"/>
        <v>-2.5</v>
      </c>
      <c r="AT268" s="376">
        <f t="shared" ca="1" si="384"/>
        <v>-2.5</v>
      </c>
      <c r="AU268" s="376">
        <f t="shared" ca="1" si="384"/>
        <v>-2.5</v>
      </c>
      <c r="AV268" s="376">
        <f t="shared" ca="1" si="384"/>
        <v>-2.5</v>
      </c>
      <c r="AW268" s="376">
        <f t="shared" ca="1" si="384"/>
        <v>-2.5</v>
      </c>
      <c r="AX268" s="376">
        <f t="shared" ca="1" si="384"/>
        <v>-2.5</v>
      </c>
      <c r="AY268" s="376">
        <f t="shared" ca="1" si="384"/>
        <v>-2.5</v>
      </c>
      <c r="AZ268" s="376">
        <f t="shared" ca="1" si="384"/>
        <v>-2.5</v>
      </c>
      <c r="BA268" s="376">
        <f t="shared" ca="1" si="384"/>
        <v>0</v>
      </c>
      <c r="BB268" s="376">
        <f t="shared" ca="1" si="384"/>
        <v>0</v>
      </c>
      <c r="BC268" s="376">
        <f t="shared" ca="1" si="384"/>
        <v>0</v>
      </c>
      <c r="BD268" s="376">
        <f t="shared" ca="1" si="384"/>
        <v>0</v>
      </c>
      <c r="BE268" s="376">
        <f t="shared" ca="1" si="384"/>
        <v>0</v>
      </c>
      <c r="BF268" s="376">
        <f t="shared" ca="1" si="384"/>
        <v>0</v>
      </c>
      <c r="BG268" s="376">
        <f t="shared" ca="1" si="384"/>
        <v>0</v>
      </c>
      <c r="BH268" s="376">
        <f t="shared" ca="1" si="384"/>
        <v>0</v>
      </c>
      <c r="BI268" s="376">
        <f t="shared" ca="1" si="384"/>
        <v>0</v>
      </c>
      <c r="BJ268" s="376">
        <f t="shared" ca="1" si="384"/>
        <v>0</v>
      </c>
      <c r="BK268" s="376">
        <f t="shared" ca="1" si="384"/>
        <v>0</v>
      </c>
      <c r="BL268" s="376">
        <f t="shared" ca="1" si="384"/>
        <v>0</v>
      </c>
      <c r="BM268" s="376">
        <f t="shared" ca="1" si="384"/>
        <v>0</v>
      </c>
      <c r="BN268" s="376">
        <f t="shared" ca="1" si="384"/>
        <v>0</v>
      </c>
      <c r="BO268" s="376">
        <f t="shared" ca="1" si="384"/>
        <v>0</v>
      </c>
      <c r="BP268" s="376">
        <f t="shared" ca="1" si="384"/>
        <v>0</v>
      </c>
      <c r="BQ268" s="376">
        <f t="shared" ref="BQ268:EB268" ca="1" si="385">BQ267/12</f>
        <v>0</v>
      </c>
      <c r="BR268" s="376">
        <f t="shared" ca="1" si="385"/>
        <v>0</v>
      </c>
      <c r="BS268" s="376">
        <f t="shared" ca="1" si="385"/>
        <v>0</v>
      </c>
      <c r="BT268" s="376">
        <f t="shared" ca="1" si="385"/>
        <v>0</v>
      </c>
      <c r="BU268" s="376">
        <f t="shared" ca="1" si="385"/>
        <v>0</v>
      </c>
      <c r="BV268" s="376">
        <f t="shared" ca="1" si="385"/>
        <v>0</v>
      </c>
      <c r="BW268" s="376">
        <f t="shared" ca="1" si="385"/>
        <v>0</v>
      </c>
      <c r="BX268" s="376">
        <f t="shared" ca="1" si="385"/>
        <v>0</v>
      </c>
      <c r="BY268" s="376">
        <f t="shared" ca="1" si="385"/>
        <v>0</v>
      </c>
      <c r="BZ268" s="376">
        <f t="shared" ca="1" si="385"/>
        <v>0</v>
      </c>
      <c r="CA268" s="376">
        <f t="shared" ca="1" si="385"/>
        <v>0</v>
      </c>
      <c r="CB268" s="376">
        <f t="shared" ca="1" si="385"/>
        <v>0</v>
      </c>
      <c r="CC268" s="376">
        <f t="shared" ca="1" si="385"/>
        <v>0</v>
      </c>
      <c r="CD268" s="376">
        <f t="shared" ca="1" si="385"/>
        <v>0</v>
      </c>
      <c r="CE268" s="376">
        <f t="shared" ca="1" si="385"/>
        <v>0</v>
      </c>
      <c r="CF268" s="376">
        <f t="shared" ca="1" si="385"/>
        <v>0</v>
      </c>
      <c r="CG268" s="376">
        <f t="shared" ca="1" si="385"/>
        <v>0</v>
      </c>
      <c r="CH268" s="376">
        <f t="shared" ca="1" si="385"/>
        <v>0</v>
      </c>
      <c r="CI268" s="376">
        <f t="shared" ca="1" si="385"/>
        <v>0</v>
      </c>
      <c r="CJ268" s="376">
        <f t="shared" ca="1" si="385"/>
        <v>0</v>
      </c>
      <c r="CK268" s="376">
        <f t="shared" ca="1" si="385"/>
        <v>0</v>
      </c>
      <c r="CL268" s="376">
        <f t="shared" ca="1" si="385"/>
        <v>0</v>
      </c>
      <c r="CM268" s="376">
        <f t="shared" ca="1" si="385"/>
        <v>0</v>
      </c>
      <c r="CN268" s="376">
        <f t="shared" ca="1" si="385"/>
        <v>0</v>
      </c>
      <c r="CO268" s="376">
        <f t="shared" ca="1" si="385"/>
        <v>0</v>
      </c>
      <c r="CP268" s="376">
        <f t="shared" ca="1" si="385"/>
        <v>0</v>
      </c>
      <c r="CQ268" s="376">
        <f t="shared" ca="1" si="385"/>
        <v>0</v>
      </c>
      <c r="CR268" s="376">
        <f t="shared" ca="1" si="385"/>
        <v>0</v>
      </c>
      <c r="CS268" s="376">
        <f t="shared" ca="1" si="385"/>
        <v>0</v>
      </c>
      <c r="CT268" s="376">
        <f t="shared" ca="1" si="385"/>
        <v>0</v>
      </c>
      <c r="CU268" s="376">
        <f t="shared" ca="1" si="385"/>
        <v>0</v>
      </c>
      <c r="CV268" s="376">
        <f t="shared" ca="1" si="385"/>
        <v>0</v>
      </c>
      <c r="CW268" s="376">
        <f t="shared" ca="1" si="385"/>
        <v>0</v>
      </c>
      <c r="CX268" s="376">
        <f t="shared" ca="1" si="385"/>
        <v>0</v>
      </c>
      <c r="CY268" s="376">
        <f t="shared" ca="1" si="385"/>
        <v>0</v>
      </c>
      <c r="CZ268" s="376">
        <f t="shared" ca="1" si="385"/>
        <v>0</v>
      </c>
      <c r="DA268" s="376">
        <f t="shared" ca="1" si="385"/>
        <v>0</v>
      </c>
      <c r="DB268" s="376">
        <f t="shared" ca="1" si="385"/>
        <v>0</v>
      </c>
      <c r="DC268" s="376">
        <f t="shared" ca="1" si="385"/>
        <v>0</v>
      </c>
      <c r="DD268" s="376">
        <f t="shared" ca="1" si="385"/>
        <v>0</v>
      </c>
      <c r="DE268" s="376">
        <f t="shared" ca="1" si="385"/>
        <v>0</v>
      </c>
      <c r="DF268" s="376">
        <f t="shared" ca="1" si="385"/>
        <v>0</v>
      </c>
      <c r="DG268" s="376">
        <f t="shared" ca="1" si="385"/>
        <v>0</v>
      </c>
      <c r="DH268" s="376">
        <f t="shared" ca="1" si="385"/>
        <v>0</v>
      </c>
      <c r="DI268" s="376">
        <f t="shared" ca="1" si="385"/>
        <v>0</v>
      </c>
      <c r="DJ268" s="376">
        <f t="shared" ca="1" si="385"/>
        <v>0</v>
      </c>
      <c r="DK268" s="376">
        <f t="shared" ca="1" si="385"/>
        <v>0</v>
      </c>
      <c r="DL268" s="376">
        <f t="shared" ca="1" si="385"/>
        <v>0</v>
      </c>
      <c r="DM268" s="376">
        <f t="shared" ca="1" si="385"/>
        <v>0</v>
      </c>
      <c r="DN268" s="376">
        <f t="shared" ca="1" si="385"/>
        <v>0</v>
      </c>
      <c r="DO268" s="376">
        <f t="shared" ca="1" si="385"/>
        <v>0</v>
      </c>
      <c r="DP268" s="376">
        <f t="shared" ca="1" si="385"/>
        <v>0</v>
      </c>
      <c r="DQ268" s="376">
        <f t="shared" ca="1" si="385"/>
        <v>0</v>
      </c>
      <c r="DR268" s="376">
        <f t="shared" ca="1" si="385"/>
        <v>0</v>
      </c>
      <c r="DS268" s="376">
        <f t="shared" ca="1" si="385"/>
        <v>0</v>
      </c>
      <c r="DT268" s="376">
        <f t="shared" ca="1" si="385"/>
        <v>0</v>
      </c>
      <c r="DU268" s="376">
        <f t="shared" ca="1" si="385"/>
        <v>0</v>
      </c>
      <c r="DV268" s="376">
        <f t="shared" ca="1" si="385"/>
        <v>0</v>
      </c>
      <c r="DW268" s="376">
        <f t="shared" ca="1" si="385"/>
        <v>0</v>
      </c>
      <c r="DX268" s="376">
        <f t="shared" ca="1" si="385"/>
        <v>0</v>
      </c>
      <c r="DY268" s="376">
        <f t="shared" ca="1" si="385"/>
        <v>0</v>
      </c>
      <c r="DZ268" s="376">
        <f t="shared" ca="1" si="385"/>
        <v>0</v>
      </c>
      <c r="EA268" s="376">
        <f t="shared" ca="1" si="385"/>
        <v>0</v>
      </c>
      <c r="EB268" s="376">
        <f t="shared" ca="1" si="385"/>
        <v>0</v>
      </c>
      <c r="EC268" s="376">
        <f t="shared" ref="EC268:ES268" ca="1" si="386">EC267/12</f>
        <v>0</v>
      </c>
      <c r="ED268" s="376">
        <f t="shared" ca="1" si="386"/>
        <v>0</v>
      </c>
      <c r="EE268" s="376">
        <f t="shared" ca="1" si="386"/>
        <v>0</v>
      </c>
      <c r="EF268" s="376">
        <f t="shared" ca="1" si="386"/>
        <v>0</v>
      </c>
      <c r="EG268" s="376">
        <f t="shared" ca="1" si="386"/>
        <v>0</v>
      </c>
      <c r="EH268" s="376">
        <f t="shared" ca="1" si="386"/>
        <v>0</v>
      </c>
      <c r="EI268" s="376">
        <f t="shared" ca="1" si="386"/>
        <v>0</v>
      </c>
      <c r="EJ268" s="376">
        <f t="shared" ca="1" si="386"/>
        <v>0</v>
      </c>
      <c r="EK268" s="376">
        <f t="shared" ca="1" si="386"/>
        <v>0</v>
      </c>
      <c r="EL268" s="376">
        <f t="shared" ca="1" si="386"/>
        <v>0</v>
      </c>
      <c r="EM268" s="376">
        <f t="shared" ca="1" si="386"/>
        <v>0</v>
      </c>
      <c r="EN268" s="376">
        <f t="shared" ca="1" si="386"/>
        <v>0</v>
      </c>
      <c r="EO268" s="376">
        <f t="shared" ca="1" si="386"/>
        <v>0</v>
      </c>
      <c r="EP268" s="376">
        <f t="shared" ca="1" si="386"/>
        <v>0</v>
      </c>
      <c r="EQ268" s="376">
        <f t="shared" ca="1" si="386"/>
        <v>0</v>
      </c>
      <c r="ER268" s="376">
        <f t="shared" ca="1" si="386"/>
        <v>0</v>
      </c>
      <c r="ES268" s="376">
        <f t="shared" ca="1" si="386"/>
        <v>0</v>
      </c>
    </row>
    <row r="269" spans="1:256" s="325" customFormat="1" ht="12.75" customHeight="1" outlineLevel="1">
      <c r="A269" s="1557"/>
      <c r="B269" s="325" t="s">
        <v>680</v>
      </c>
      <c r="D269" s="183"/>
      <c r="E269" s="376">
        <f t="shared" ref="E269:AJ269" ca="1" si="387">IF(E83="V",E268,0)</f>
        <v>0</v>
      </c>
      <c r="F269" s="376">
        <f t="shared" ca="1" si="387"/>
        <v>0</v>
      </c>
      <c r="G269" s="376">
        <f t="shared" ca="1" si="387"/>
        <v>0</v>
      </c>
      <c r="H269" s="376">
        <f t="shared" ca="1" si="387"/>
        <v>0</v>
      </c>
      <c r="I269" s="376">
        <f t="shared" ca="1" si="387"/>
        <v>0</v>
      </c>
      <c r="J269" s="376">
        <f t="shared" ca="1" si="387"/>
        <v>0</v>
      </c>
      <c r="K269" s="376">
        <f t="shared" ca="1" si="387"/>
        <v>0</v>
      </c>
      <c r="L269" s="376">
        <f t="shared" ca="1" si="387"/>
        <v>0</v>
      </c>
      <c r="M269" s="376">
        <f t="shared" ca="1" si="387"/>
        <v>0</v>
      </c>
      <c r="N269" s="376">
        <f t="shared" ca="1" si="387"/>
        <v>0</v>
      </c>
      <c r="O269" s="376">
        <f t="shared" ca="1" si="387"/>
        <v>0</v>
      </c>
      <c r="P269" s="376">
        <f t="shared" ca="1" si="387"/>
        <v>0</v>
      </c>
      <c r="Q269" s="376">
        <f t="shared" ca="1" si="387"/>
        <v>0</v>
      </c>
      <c r="R269" s="376">
        <f t="shared" ca="1" si="387"/>
        <v>0</v>
      </c>
      <c r="S269" s="376">
        <f t="shared" ca="1" si="387"/>
        <v>0</v>
      </c>
      <c r="T269" s="376">
        <f t="shared" ca="1" si="387"/>
        <v>0</v>
      </c>
      <c r="U269" s="376">
        <f t="shared" ca="1" si="387"/>
        <v>0</v>
      </c>
      <c r="V269" s="376">
        <f t="shared" ca="1" si="387"/>
        <v>0</v>
      </c>
      <c r="W269" s="376">
        <f t="shared" ca="1" si="387"/>
        <v>0</v>
      </c>
      <c r="X269" s="376">
        <f t="shared" ca="1" si="387"/>
        <v>0</v>
      </c>
      <c r="Y269" s="376">
        <f t="shared" ca="1" si="387"/>
        <v>0</v>
      </c>
      <c r="Z269" s="376">
        <f t="shared" ca="1" si="387"/>
        <v>0</v>
      </c>
      <c r="AA269" s="376">
        <f t="shared" ca="1" si="387"/>
        <v>0</v>
      </c>
      <c r="AB269" s="376">
        <f t="shared" ca="1" si="387"/>
        <v>0</v>
      </c>
      <c r="AC269" s="376">
        <f t="shared" ca="1" si="387"/>
        <v>0</v>
      </c>
      <c r="AD269" s="376">
        <f t="shared" ca="1" si="387"/>
        <v>0</v>
      </c>
      <c r="AE269" s="376">
        <f t="shared" ca="1" si="387"/>
        <v>0</v>
      </c>
      <c r="AF269" s="376">
        <f t="shared" ca="1" si="387"/>
        <v>0</v>
      </c>
      <c r="AG269" s="376">
        <f t="shared" ca="1" si="387"/>
        <v>0</v>
      </c>
      <c r="AH269" s="376">
        <f t="shared" ca="1" si="387"/>
        <v>0</v>
      </c>
      <c r="AI269" s="376">
        <f t="shared" ca="1" si="387"/>
        <v>0</v>
      </c>
      <c r="AJ269" s="376">
        <f t="shared" ca="1" si="387"/>
        <v>0</v>
      </c>
      <c r="AK269" s="376">
        <f t="shared" ref="AK269:BP269" ca="1" si="388">IF(AK83="V",AK268,0)</f>
        <v>0</v>
      </c>
      <c r="AL269" s="376">
        <f t="shared" ca="1" si="388"/>
        <v>0</v>
      </c>
      <c r="AM269" s="376">
        <f t="shared" ca="1" si="388"/>
        <v>0</v>
      </c>
      <c r="AN269" s="376">
        <f t="shared" ca="1" si="388"/>
        <v>0</v>
      </c>
      <c r="AO269" s="376">
        <f t="shared" ca="1" si="388"/>
        <v>0</v>
      </c>
      <c r="AP269" s="376">
        <f t="shared" ca="1" si="388"/>
        <v>0</v>
      </c>
      <c r="AQ269" s="376">
        <f t="shared" ca="1" si="388"/>
        <v>0</v>
      </c>
      <c r="AR269" s="376">
        <f t="shared" ca="1" si="388"/>
        <v>0</v>
      </c>
      <c r="AS269" s="376">
        <f t="shared" ca="1" si="388"/>
        <v>0</v>
      </c>
      <c r="AT269" s="376">
        <f t="shared" ca="1" si="388"/>
        <v>0</v>
      </c>
      <c r="AU269" s="376">
        <f t="shared" ca="1" si="388"/>
        <v>0</v>
      </c>
      <c r="AV269" s="376">
        <f t="shared" ca="1" si="388"/>
        <v>0</v>
      </c>
      <c r="AW269" s="376">
        <f t="shared" ca="1" si="388"/>
        <v>0</v>
      </c>
      <c r="AX269" s="376">
        <f t="shared" ca="1" si="388"/>
        <v>0</v>
      </c>
      <c r="AY269" s="376">
        <f t="shared" ca="1" si="388"/>
        <v>0</v>
      </c>
      <c r="AZ269" s="376">
        <f t="shared" ca="1" si="388"/>
        <v>0</v>
      </c>
      <c r="BA269" s="376">
        <f t="shared" ca="1" si="388"/>
        <v>0</v>
      </c>
      <c r="BB269" s="376">
        <f t="shared" ca="1" si="388"/>
        <v>0</v>
      </c>
      <c r="BC269" s="376">
        <f t="shared" ca="1" si="388"/>
        <v>0</v>
      </c>
      <c r="BD269" s="376">
        <f t="shared" ca="1" si="388"/>
        <v>0</v>
      </c>
      <c r="BE269" s="376">
        <f t="shared" ca="1" si="388"/>
        <v>0</v>
      </c>
      <c r="BF269" s="376">
        <f t="shared" ca="1" si="388"/>
        <v>0</v>
      </c>
      <c r="BG269" s="376">
        <f t="shared" ca="1" si="388"/>
        <v>0</v>
      </c>
      <c r="BH269" s="376">
        <f t="shared" ca="1" si="388"/>
        <v>0</v>
      </c>
      <c r="BI269" s="376">
        <f t="shared" ca="1" si="388"/>
        <v>0</v>
      </c>
      <c r="BJ269" s="376">
        <f t="shared" ca="1" si="388"/>
        <v>0</v>
      </c>
      <c r="BK269" s="376">
        <f t="shared" ca="1" si="388"/>
        <v>0</v>
      </c>
      <c r="BL269" s="376">
        <f t="shared" ca="1" si="388"/>
        <v>0</v>
      </c>
      <c r="BM269" s="376">
        <f t="shared" ca="1" si="388"/>
        <v>0</v>
      </c>
      <c r="BN269" s="376">
        <f t="shared" ca="1" si="388"/>
        <v>0</v>
      </c>
      <c r="BO269" s="376">
        <f t="shared" ca="1" si="388"/>
        <v>0</v>
      </c>
      <c r="BP269" s="376">
        <f t="shared" ca="1" si="388"/>
        <v>0</v>
      </c>
      <c r="BQ269" s="376">
        <f t="shared" ref="BQ269:CV269" ca="1" si="389">IF(BQ83="V",BQ268,0)</f>
        <v>0</v>
      </c>
      <c r="BR269" s="376">
        <f t="shared" ca="1" si="389"/>
        <v>0</v>
      </c>
      <c r="BS269" s="376">
        <f t="shared" ca="1" si="389"/>
        <v>0</v>
      </c>
      <c r="BT269" s="376">
        <f t="shared" ca="1" si="389"/>
        <v>0</v>
      </c>
      <c r="BU269" s="376">
        <f t="shared" ca="1" si="389"/>
        <v>0</v>
      </c>
      <c r="BV269" s="376">
        <f t="shared" ca="1" si="389"/>
        <v>0</v>
      </c>
      <c r="BW269" s="376">
        <f t="shared" ca="1" si="389"/>
        <v>0</v>
      </c>
      <c r="BX269" s="376">
        <f t="shared" ca="1" si="389"/>
        <v>0</v>
      </c>
      <c r="BY269" s="376">
        <f t="shared" ca="1" si="389"/>
        <v>0</v>
      </c>
      <c r="BZ269" s="376">
        <f t="shared" ca="1" si="389"/>
        <v>0</v>
      </c>
      <c r="CA269" s="376">
        <f t="shared" ca="1" si="389"/>
        <v>0</v>
      </c>
      <c r="CB269" s="376">
        <f t="shared" ca="1" si="389"/>
        <v>0</v>
      </c>
      <c r="CC269" s="376">
        <f t="shared" ca="1" si="389"/>
        <v>0</v>
      </c>
      <c r="CD269" s="376">
        <f t="shared" ca="1" si="389"/>
        <v>0</v>
      </c>
      <c r="CE269" s="376">
        <f t="shared" ca="1" si="389"/>
        <v>0</v>
      </c>
      <c r="CF269" s="376">
        <f t="shared" ca="1" si="389"/>
        <v>0</v>
      </c>
      <c r="CG269" s="376">
        <f t="shared" ca="1" si="389"/>
        <v>0</v>
      </c>
      <c r="CH269" s="376">
        <f t="shared" ca="1" si="389"/>
        <v>0</v>
      </c>
      <c r="CI269" s="376">
        <f t="shared" ca="1" si="389"/>
        <v>0</v>
      </c>
      <c r="CJ269" s="376">
        <f t="shared" ca="1" si="389"/>
        <v>0</v>
      </c>
      <c r="CK269" s="376">
        <f t="shared" ca="1" si="389"/>
        <v>0</v>
      </c>
      <c r="CL269" s="376">
        <f t="shared" ca="1" si="389"/>
        <v>0</v>
      </c>
      <c r="CM269" s="376">
        <f t="shared" ca="1" si="389"/>
        <v>0</v>
      </c>
      <c r="CN269" s="376">
        <f t="shared" ca="1" si="389"/>
        <v>0</v>
      </c>
      <c r="CO269" s="376">
        <f t="shared" ca="1" si="389"/>
        <v>0</v>
      </c>
      <c r="CP269" s="376">
        <f t="shared" ca="1" si="389"/>
        <v>0</v>
      </c>
      <c r="CQ269" s="376">
        <f t="shared" ca="1" si="389"/>
        <v>0</v>
      </c>
      <c r="CR269" s="376">
        <f t="shared" ca="1" si="389"/>
        <v>0</v>
      </c>
      <c r="CS269" s="376">
        <f t="shared" ca="1" si="389"/>
        <v>0</v>
      </c>
      <c r="CT269" s="376">
        <f t="shared" ca="1" si="389"/>
        <v>0</v>
      </c>
      <c r="CU269" s="376">
        <f t="shared" ca="1" si="389"/>
        <v>0</v>
      </c>
      <c r="CV269" s="376">
        <f t="shared" ca="1" si="389"/>
        <v>0</v>
      </c>
      <c r="CW269" s="376">
        <f t="shared" ref="CW269:EB269" ca="1" si="390">IF(CW83="V",CW268,0)</f>
        <v>0</v>
      </c>
      <c r="CX269" s="376">
        <f t="shared" ca="1" si="390"/>
        <v>0</v>
      </c>
      <c r="CY269" s="376">
        <f t="shared" ca="1" si="390"/>
        <v>0</v>
      </c>
      <c r="CZ269" s="376">
        <f t="shared" ca="1" si="390"/>
        <v>0</v>
      </c>
      <c r="DA269" s="376">
        <f t="shared" ca="1" si="390"/>
        <v>0</v>
      </c>
      <c r="DB269" s="376">
        <f t="shared" ca="1" si="390"/>
        <v>0</v>
      </c>
      <c r="DC269" s="376">
        <f t="shared" ca="1" si="390"/>
        <v>0</v>
      </c>
      <c r="DD269" s="376">
        <f t="shared" ca="1" si="390"/>
        <v>0</v>
      </c>
      <c r="DE269" s="376">
        <f t="shared" ca="1" si="390"/>
        <v>0</v>
      </c>
      <c r="DF269" s="376">
        <f t="shared" ca="1" si="390"/>
        <v>0</v>
      </c>
      <c r="DG269" s="376">
        <f t="shared" ca="1" si="390"/>
        <v>0</v>
      </c>
      <c r="DH269" s="376">
        <f t="shared" ca="1" si="390"/>
        <v>0</v>
      </c>
      <c r="DI269" s="376">
        <f t="shared" ca="1" si="390"/>
        <v>0</v>
      </c>
      <c r="DJ269" s="376">
        <f t="shared" ca="1" si="390"/>
        <v>0</v>
      </c>
      <c r="DK269" s="376">
        <f t="shared" ca="1" si="390"/>
        <v>0</v>
      </c>
      <c r="DL269" s="376">
        <f t="shared" ca="1" si="390"/>
        <v>0</v>
      </c>
      <c r="DM269" s="376">
        <f t="shared" ca="1" si="390"/>
        <v>0</v>
      </c>
      <c r="DN269" s="376">
        <f t="shared" ca="1" si="390"/>
        <v>0</v>
      </c>
      <c r="DO269" s="376">
        <f t="shared" ca="1" si="390"/>
        <v>0</v>
      </c>
      <c r="DP269" s="376">
        <f t="shared" ca="1" si="390"/>
        <v>0</v>
      </c>
      <c r="DQ269" s="376">
        <f t="shared" ca="1" si="390"/>
        <v>0</v>
      </c>
      <c r="DR269" s="376">
        <f t="shared" ca="1" si="390"/>
        <v>0</v>
      </c>
      <c r="DS269" s="376">
        <f t="shared" ca="1" si="390"/>
        <v>0</v>
      </c>
      <c r="DT269" s="376">
        <f t="shared" ca="1" si="390"/>
        <v>0</v>
      </c>
      <c r="DU269" s="376">
        <f t="shared" ca="1" si="390"/>
        <v>0</v>
      </c>
      <c r="DV269" s="376">
        <f t="shared" ca="1" si="390"/>
        <v>0</v>
      </c>
      <c r="DW269" s="376">
        <f t="shared" ca="1" si="390"/>
        <v>0</v>
      </c>
      <c r="DX269" s="376">
        <f t="shared" ca="1" si="390"/>
        <v>0</v>
      </c>
      <c r="DY269" s="376">
        <f t="shared" ca="1" si="390"/>
        <v>0</v>
      </c>
      <c r="DZ269" s="376">
        <f t="shared" ca="1" si="390"/>
        <v>0</v>
      </c>
      <c r="EA269" s="376">
        <f t="shared" ca="1" si="390"/>
        <v>0</v>
      </c>
      <c r="EB269" s="376">
        <f t="shared" ca="1" si="390"/>
        <v>0</v>
      </c>
      <c r="EC269" s="376">
        <f t="shared" ref="EC269:ES269" ca="1" si="391">IF(EC83="V",EC268,0)</f>
        <v>0</v>
      </c>
      <c r="ED269" s="376">
        <f t="shared" ca="1" si="391"/>
        <v>0</v>
      </c>
      <c r="EE269" s="376">
        <f t="shared" ca="1" si="391"/>
        <v>0</v>
      </c>
      <c r="EF269" s="376">
        <f t="shared" ca="1" si="391"/>
        <v>0</v>
      </c>
      <c r="EG269" s="376">
        <f t="shared" ca="1" si="391"/>
        <v>0</v>
      </c>
      <c r="EH269" s="376">
        <f t="shared" ca="1" si="391"/>
        <v>0</v>
      </c>
      <c r="EI269" s="376">
        <f t="shared" ca="1" si="391"/>
        <v>0</v>
      </c>
      <c r="EJ269" s="376">
        <f t="shared" ca="1" si="391"/>
        <v>0</v>
      </c>
      <c r="EK269" s="376">
        <f t="shared" ca="1" si="391"/>
        <v>0</v>
      </c>
      <c r="EL269" s="376">
        <f t="shared" ca="1" si="391"/>
        <v>0</v>
      </c>
      <c r="EM269" s="376">
        <f t="shared" ca="1" si="391"/>
        <v>0</v>
      </c>
      <c r="EN269" s="376">
        <f t="shared" ca="1" si="391"/>
        <v>0</v>
      </c>
      <c r="EO269" s="376">
        <f t="shared" ca="1" si="391"/>
        <v>0</v>
      </c>
      <c r="EP269" s="376">
        <f t="shared" ca="1" si="391"/>
        <v>0</v>
      </c>
      <c r="EQ269" s="376">
        <f t="shared" ca="1" si="391"/>
        <v>0</v>
      </c>
      <c r="ER269" s="376">
        <f t="shared" ca="1" si="391"/>
        <v>0</v>
      </c>
      <c r="ES269" s="376">
        <f t="shared" ca="1" si="391"/>
        <v>0</v>
      </c>
    </row>
    <row r="270" spans="1:256" s="325" customFormat="1" ht="12.75" customHeight="1" outlineLevel="1">
      <c r="A270" s="1557"/>
      <c r="B270" s="325" t="s">
        <v>681</v>
      </c>
      <c r="D270" s="183"/>
      <c r="E270" s="376">
        <f t="shared" ref="E270:BP270" ca="1" si="392">E268-E269</f>
        <v>-2.5</v>
      </c>
      <c r="F270" s="376">
        <f t="shared" ca="1" si="392"/>
        <v>-2.5</v>
      </c>
      <c r="G270" s="376">
        <f t="shared" ca="1" si="392"/>
        <v>-2.5</v>
      </c>
      <c r="H270" s="376">
        <f t="shared" ca="1" si="392"/>
        <v>-2.5</v>
      </c>
      <c r="I270" s="376">
        <f t="shared" ca="1" si="392"/>
        <v>-2.5</v>
      </c>
      <c r="J270" s="376">
        <f t="shared" ca="1" si="392"/>
        <v>-2.5</v>
      </c>
      <c r="K270" s="376">
        <f t="shared" ca="1" si="392"/>
        <v>-2.5</v>
      </c>
      <c r="L270" s="376">
        <f t="shared" ca="1" si="392"/>
        <v>-2.5</v>
      </c>
      <c r="M270" s="376">
        <f t="shared" ca="1" si="392"/>
        <v>-2.5</v>
      </c>
      <c r="N270" s="376">
        <f t="shared" ca="1" si="392"/>
        <v>-2.5</v>
      </c>
      <c r="O270" s="376">
        <f t="shared" ca="1" si="392"/>
        <v>-2.5</v>
      </c>
      <c r="P270" s="376">
        <f t="shared" ca="1" si="392"/>
        <v>-2.5</v>
      </c>
      <c r="Q270" s="376">
        <f t="shared" ca="1" si="392"/>
        <v>-2.5</v>
      </c>
      <c r="R270" s="376">
        <f t="shared" ca="1" si="392"/>
        <v>-2.5</v>
      </c>
      <c r="S270" s="376">
        <f t="shared" ca="1" si="392"/>
        <v>-2.5</v>
      </c>
      <c r="T270" s="376">
        <f t="shared" ca="1" si="392"/>
        <v>-2.5</v>
      </c>
      <c r="U270" s="376">
        <f t="shared" ca="1" si="392"/>
        <v>-2.5</v>
      </c>
      <c r="V270" s="376">
        <f t="shared" ca="1" si="392"/>
        <v>-2.5</v>
      </c>
      <c r="W270" s="376">
        <f t="shared" ca="1" si="392"/>
        <v>-2.5</v>
      </c>
      <c r="X270" s="376">
        <f t="shared" ca="1" si="392"/>
        <v>-2.5</v>
      </c>
      <c r="Y270" s="376">
        <f t="shared" ca="1" si="392"/>
        <v>-2.5</v>
      </c>
      <c r="Z270" s="376">
        <f t="shared" ca="1" si="392"/>
        <v>-2.5</v>
      </c>
      <c r="AA270" s="376">
        <f t="shared" ca="1" si="392"/>
        <v>-2.5</v>
      </c>
      <c r="AB270" s="376">
        <f t="shared" ca="1" si="392"/>
        <v>-2.5</v>
      </c>
      <c r="AC270" s="376">
        <f t="shared" ca="1" si="392"/>
        <v>-2.5</v>
      </c>
      <c r="AD270" s="376">
        <f t="shared" ca="1" si="392"/>
        <v>-2.5</v>
      </c>
      <c r="AE270" s="376">
        <f t="shared" ca="1" si="392"/>
        <v>-2.5</v>
      </c>
      <c r="AF270" s="376">
        <f t="shared" ca="1" si="392"/>
        <v>-2.5</v>
      </c>
      <c r="AG270" s="376">
        <f t="shared" ca="1" si="392"/>
        <v>-2.5</v>
      </c>
      <c r="AH270" s="376">
        <f t="shared" ca="1" si="392"/>
        <v>-2.5</v>
      </c>
      <c r="AI270" s="376">
        <f t="shared" ca="1" si="392"/>
        <v>-2.5</v>
      </c>
      <c r="AJ270" s="376">
        <f t="shared" ca="1" si="392"/>
        <v>-2.5</v>
      </c>
      <c r="AK270" s="376">
        <f t="shared" ca="1" si="392"/>
        <v>-2.5</v>
      </c>
      <c r="AL270" s="376">
        <f t="shared" ca="1" si="392"/>
        <v>-2.5</v>
      </c>
      <c r="AM270" s="376">
        <f t="shared" ca="1" si="392"/>
        <v>-2.5</v>
      </c>
      <c r="AN270" s="376">
        <f t="shared" ca="1" si="392"/>
        <v>-2.5</v>
      </c>
      <c r="AO270" s="376">
        <f t="shared" ca="1" si="392"/>
        <v>-2.5</v>
      </c>
      <c r="AP270" s="376">
        <f t="shared" ca="1" si="392"/>
        <v>-2.5</v>
      </c>
      <c r="AQ270" s="376">
        <f t="shared" ca="1" si="392"/>
        <v>-2.5</v>
      </c>
      <c r="AR270" s="376">
        <f t="shared" ca="1" si="392"/>
        <v>-2.5</v>
      </c>
      <c r="AS270" s="376">
        <f t="shared" ca="1" si="392"/>
        <v>-2.5</v>
      </c>
      <c r="AT270" s="376">
        <f t="shared" ca="1" si="392"/>
        <v>-2.5</v>
      </c>
      <c r="AU270" s="376">
        <f t="shared" ca="1" si="392"/>
        <v>-2.5</v>
      </c>
      <c r="AV270" s="376">
        <f t="shared" ca="1" si="392"/>
        <v>-2.5</v>
      </c>
      <c r="AW270" s="376">
        <f t="shared" ca="1" si="392"/>
        <v>-2.5</v>
      </c>
      <c r="AX270" s="376">
        <f t="shared" ca="1" si="392"/>
        <v>-2.5</v>
      </c>
      <c r="AY270" s="376">
        <f t="shared" ca="1" si="392"/>
        <v>-2.5</v>
      </c>
      <c r="AZ270" s="376">
        <f t="shared" ca="1" si="392"/>
        <v>-2.5</v>
      </c>
      <c r="BA270" s="376">
        <f t="shared" ca="1" si="392"/>
        <v>0</v>
      </c>
      <c r="BB270" s="376">
        <f t="shared" ca="1" si="392"/>
        <v>0</v>
      </c>
      <c r="BC270" s="376">
        <f t="shared" ca="1" si="392"/>
        <v>0</v>
      </c>
      <c r="BD270" s="376">
        <f t="shared" ca="1" si="392"/>
        <v>0</v>
      </c>
      <c r="BE270" s="376">
        <f t="shared" ca="1" si="392"/>
        <v>0</v>
      </c>
      <c r="BF270" s="376">
        <f t="shared" ca="1" si="392"/>
        <v>0</v>
      </c>
      <c r="BG270" s="376">
        <f t="shared" ca="1" si="392"/>
        <v>0</v>
      </c>
      <c r="BH270" s="376">
        <f t="shared" ca="1" si="392"/>
        <v>0</v>
      </c>
      <c r="BI270" s="376">
        <f t="shared" ca="1" si="392"/>
        <v>0</v>
      </c>
      <c r="BJ270" s="376">
        <f t="shared" ca="1" si="392"/>
        <v>0</v>
      </c>
      <c r="BK270" s="376">
        <f t="shared" ca="1" si="392"/>
        <v>0</v>
      </c>
      <c r="BL270" s="376">
        <f t="shared" ca="1" si="392"/>
        <v>0</v>
      </c>
      <c r="BM270" s="376">
        <f t="shared" ca="1" si="392"/>
        <v>0</v>
      </c>
      <c r="BN270" s="376">
        <f t="shared" ca="1" si="392"/>
        <v>0</v>
      </c>
      <c r="BO270" s="376">
        <f t="shared" ca="1" si="392"/>
        <v>0</v>
      </c>
      <c r="BP270" s="376">
        <f t="shared" ca="1" si="392"/>
        <v>0</v>
      </c>
      <c r="BQ270" s="376">
        <f t="shared" ref="BQ270:EB270" ca="1" si="393">BQ268-BQ269</f>
        <v>0</v>
      </c>
      <c r="BR270" s="376">
        <f t="shared" ca="1" si="393"/>
        <v>0</v>
      </c>
      <c r="BS270" s="376">
        <f t="shared" ca="1" si="393"/>
        <v>0</v>
      </c>
      <c r="BT270" s="376">
        <f t="shared" ca="1" si="393"/>
        <v>0</v>
      </c>
      <c r="BU270" s="376">
        <f t="shared" ca="1" si="393"/>
        <v>0</v>
      </c>
      <c r="BV270" s="376">
        <f t="shared" ca="1" si="393"/>
        <v>0</v>
      </c>
      <c r="BW270" s="376">
        <f t="shared" ca="1" si="393"/>
        <v>0</v>
      </c>
      <c r="BX270" s="376">
        <f t="shared" ca="1" si="393"/>
        <v>0</v>
      </c>
      <c r="BY270" s="376">
        <f t="shared" ca="1" si="393"/>
        <v>0</v>
      </c>
      <c r="BZ270" s="376">
        <f t="shared" ca="1" si="393"/>
        <v>0</v>
      </c>
      <c r="CA270" s="376">
        <f t="shared" ca="1" si="393"/>
        <v>0</v>
      </c>
      <c r="CB270" s="376">
        <f t="shared" ca="1" si="393"/>
        <v>0</v>
      </c>
      <c r="CC270" s="376">
        <f t="shared" ca="1" si="393"/>
        <v>0</v>
      </c>
      <c r="CD270" s="376">
        <f t="shared" ca="1" si="393"/>
        <v>0</v>
      </c>
      <c r="CE270" s="376">
        <f t="shared" ca="1" si="393"/>
        <v>0</v>
      </c>
      <c r="CF270" s="376">
        <f t="shared" ca="1" si="393"/>
        <v>0</v>
      </c>
      <c r="CG270" s="376">
        <f t="shared" ca="1" si="393"/>
        <v>0</v>
      </c>
      <c r="CH270" s="376">
        <f t="shared" ca="1" si="393"/>
        <v>0</v>
      </c>
      <c r="CI270" s="376">
        <f t="shared" ca="1" si="393"/>
        <v>0</v>
      </c>
      <c r="CJ270" s="376">
        <f t="shared" ca="1" si="393"/>
        <v>0</v>
      </c>
      <c r="CK270" s="376">
        <f t="shared" ca="1" si="393"/>
        <v>0</v>
      </c>
      <c r="CL270" s="376">
        <f t="shared" ca="1" si="393"/>
        <v>0</v>
      </c>
      <c r="CM270" s="376">
        <f t="shared" ca="1" si="393"/>
        <v>0</v>
      </c>
      <c r="CN270" s="376">
        <f t="shared" ca="1" si="393"/>
        <v>0</v>
      </c>
      <c r="CO270" s="376">
        <f t="shared" ca="1" si="393"/>
        <v>0</v>
      </c>
      <c r="CP270" s="376">
        <f t="shared" ca="1" si="393"/>
        <v>0</v>
      </c>
      <c r="CQ270" s="376">
        <f t="shared" ca="1" si="393"/>
        <v>0</v>
      </c>
      <c r="CR270" s="376">
        <f t="shared" ca="1" si="393"/>
        <v>0</v>
      </c>
      <c r="CS270" s="376">
        <f t="shared" ca="1" si="393"/>
        <v>0</v>
      </c>
      <c r="CT270" s="376">
        <f t="shared" ca="1" si="393"/>
        <v>0</v>
      </c>
      <c r="CU270" s="376">
        <f t="shared" ca="1" si="393"/>
        <v>0</v>
      </c>
      <c r="CV270" s="376">
        <f t="shared" ca="1" si="393"/>
        <v>0</v>
      </c>
      <c r="CW270" s="376">
        <f t="shared" ca="1" si="393"/>
        <v>0</v>
      </c>
      <c r="CX270" s="376">
        <f t="shared" ca="1" si="393"/>
        <v>0</v>
      </c>
      <c r="CY270" s="376">
        <f t="shared" ca="1" si="393"/>
        <v>0</v>
      </c>
      <c r="CZ270" s="376">
        <f t="shared" ca="1" si="393"/>
        <v>0</v>
      </c>
      <c r="DA270" s="376">
        <f t="shared" ca="1" si="393"/>
        <v>0</v>
      </c>
      <c r="DB270" s="376">
        <f t="shared" ca="1" si="393"/>
        <v>0</v>
      </c>
      <c r="DC270" s="376">
        <f t="shared" ca="1" si="393"/>
        <v>0</v>
      </c>
      <c r="DD270" s="376">
        <f t="shared" ca="1" si="393"/>
        <v>0</v>
      </c>
      <c r="DE270" s="376">
        <f t="shared" ca="1" si="393"/>
        <v>0</v>
      </c>
      <c r="DF270" s="376">
        <f t="shared" ca="1" si="393"/>
        <v>0</v>
      </c>
      <c r="DG270" s="376">
        <f t="shared" ca="1" si="393"/>
        <v>0</v>
      </c>
      <c r="DH270" s="376">
        <f t="shared" ca="1" si="393"/>
        <v>0</v>
      </c>
      <c r="DI270" s="376">
        <f t="shared" ca="1" si="393"/>
        <v>0</v>
      </c>
      <c r="DJ270" s="376">
        <f t="shared" ca="1" si="393"/>
        <v>0</v>
      </c>
      <c r="DK270" s="376">
        <f t="shared" ca="1" si="393"/>
        <v>0</v>
      </c>
      <c r="DL270" s="376">
        <f t="shared" ca="1" si="393"/>
        <v>0</v>
      </c>
      <c r="DM270" s="376">
        <f t="shared" ca="1" si="393"/>
        <v>0</v>
      </c>
      <c r="DN270" s="376">
        <f t="shared" ca="1" si="393"/>
        <v>0</v>
      </c>
      <c r="DO270" s="376">
        <f t="shared" ca="1" si="393"/>
        <v>0</v>
      </c>
      <c r="DP270" s="376">
        <f t="shared" ca="1" si="393"/>
        <v>0</v>
      </c>
      <c r="DQ270" s="376">
        <f t="shared" ca="1" si="393"/>
        <v>0</v>
      </c>
      <c r="DR270" s="376">
        <f t="shared" ca="1" si="393"/>
        <v>0</v>
      </c>
      <c r="DS270" s="376">
        <f t="shared" ca="1" si="393"/>
        <v>0</v>
      </c>
      <c r="DT270" s="376">
        <f t="shared" ca="1" si="393"/>
        <v>0</v>
      </c>
      <c r="DU270" s="376">
        <f t="shared" ca="1" si="393"/>
        <v>0</v>
      </c>
      <c r="DV270" s="376">
        <f t="shared" ca="1" si="393"/>
        <v>0</v>
      </c>
      <c r="DW270" s="376">
        <f t="shared" ca="1" si="393"/>
        <v>0</v>
      </c>
      <c r="DX270" s="376">
        <f t="shared" ca="1" si="393"/>
        <v>0</v>
      </c>
      <c r="DY270" s="376">
        <f t="shared" ca="1" si="393"/>
        <v>0</v>
      </c>
      <c r="DZ270" s="376">
        <f t="shared" ca="1" si="393"/>
        <v>0</v>
      </c>
      <c r="EA270" s="376">
        <f t="shared" ca="1" si="393"/>
        <v>0</v>
      </c>
      <c r="EB270" s="376">
        <f t="shared" ca="1" si="393"/>
        <v>0</v>
      </c>
      <c r="EC270" s="376">
        <f t="shared" ref="EC270:ES270" ca="1" si="394">EC268-EC269</f>
        <v>0</v>
      </c>
      <c r="ED270" s="376">
        <f t="shared" ca="1" si="394"/>
        <v>0</v>
      </c>
      <c r="EE270" s="376">
        <f t="shared" ca="1" si="394"/>
        <v>0</v>
      </c>
      <c r="EF270" s="376">
        <f t="shared" ca="1" si="394"/>
        <v>0</v>
      </c>
      <c r="EG270" s="376">
        <f t="shared" ca="1" si="394"/>
        <v>0</v>
      </c>
      <c r="EH270" s="376">
        <f t="shared" ca="1" si="394"/>
        <v>0</v>
      </c>
      <c r="EI270" s="376">
        <f t="shared" ca="1" si="394"/>
        <v>0</v>
      </c>
      <c r="EJ270" s="376">
        <f t="shared" ca="1" si="394"/>
        <v>0</v>
      </c>
      <c r="EK270" s="376">
        <f t="shared" ca="1" si="394"/>
        <v>0</v>
      </c>
      <c r="EL270" s="376">
        <f t="shared" ca="1" si="394"/>
        <v>0</v>
      </c>
      <c r="EM270" s="376">
        <f t="shared" ca="1" si="394"/>
        <v>0</v>
      </c>
      <c r="EN270" s="376">
        <f t="shared" ca="1" si="394"/>
        <v>0</v>
      </c>
      <c r="EO270" s="376">
        <f t="shared" ca="1" si="394"/>
        <v>0</v>
      </c>
      <c r="EP270" s="376">
        <f t="shared" ca="1" si="394"/>
        <v>0</v>
      </c>
      <c r="EQ270" s="376">
        <f t="shared" ca="1" si="394"/>
        <v>0</v>
      </c>
      <c r="ER270" s="376">
        <f t="shared" ca="1" si="394"/>
        <v>0</v>
      </c>
      <c r="ES270" s="376">
        <f t="shared" ca="1" si="394"/>
        <v>0</v>
      </c>
    </row>
    <row r="271" spans="1:256" ht="12.75" customHeight="1" outlineLevel="1">
      <c r="A271" s="1556"/>
      <c r="D271" s="183"/>
    </row>
    <row r="272" spans="1:256" s="325" customFormat="1" ht="12.75" customHeight="1" outlineLevel="1">
      <c r="A272" s="1557"/>
      <c r="B272" s="325" t="s">
        <v>682</v>
      </c>
      <c r="D272" s="183"/>
      <c r="E272" s="376">
        <f t="shared" ref="E272:BP272" ca="1" si="395">E270</f>
        <v>-2.5</v>
      </c>
      <c r="F272" s="376">
        <f t="shared" ca="1" si="395"/>
        <v>-2.5</v>
      </c>
      <c r="G272" s="376">
        <f t="shared" ca="1" si="395"/>
        <v>-2.5</v>
      </c>
      <c r="H272" s="376">
        <f t="shared" ca="1" si="395"/>
        <v>-2.5</v>
      </c>
      <c r="I272" s="376">
        <f t="shared" ca="1" si="395"/>
        <v>-2.5</v>
      </c>
      <c r="J272" s="376">
        <f t="shared" ca="1" si="395"/>
        <v>-2.5</v>
      </c>
      <c r="K272" s="376">
        <f t="shared" ca="1" si="395"/>
        <v>-2.5</v>
      </c>
      <c r="L272" s="376">
        <f t="shared" ca="1" si="395"/>
        <v>-2.5</v>
      </c>
      <c r="M272" s="376">
        <f t="shared" ca="1" si="395"/>
        <v>-2.5</v>
      </c>
      <c r="N272" s="376">
        <f t="shared" ca="1" si="395"/>
        <v>-2.5</v>
      </c>
      <c r="O272" s="376">
        <f t="shared" ca="1" si="395"/>
        <v>-2.5</v>
      </c>
      <c r="P272" s="376">
        <f t="shared" ca="1" si="395"/>
        <v>-2.5</v>
      </c>
      <c r="Q272" s="376">
        <f t="shared" ca="1" si="395"/>
        <v>-2.5</v>
      </c>
      <c r="R272" s="376">
        <f t="shared" ca="1" si="395"/>
        <v>-2.5</v>
      </c>
      <c r="S272" s="376">
        <f t="shared" ca="1" si="395"/>
        <v>-2.5</v>
      </c>
      <c r="T272" s="376">
        <f t="shared" ca="1" si="395"/>
        <v>-2.5</v>
      </c>
      <c r="U272" s="376">
        <f t="shared" ca="1" si="395"/>
        <v>-2.5</v>
      </c>
      <c r="V272" s="376">
        <f t="shared" ca="1" si="395"/>
        <v>-2.5</v>
      </c>
      <c r="W272" s="376">
        <f t="shared" ca="1" si="395"/>
        <v>-2.5</v>
      </c>
      <c r="X272" s="376">
        <f t="shared" ca="1" si="395"/>
        <v>-2.5</v>
      </c>
      <c r="Y272" s="376">
        <f t="shared" ca="1" si="395"/>
        <v>-2.5</v>
      </c>
      <c r="Z272" s="376">
        <f t="shared" ca="1" si="395"/>
        <v>-2.5</v>
      </c>
      <c r="AA272" s="376">
        <f t="shared" ca="1" si="395"/>
        <v>-2.5</v>
      </c>
      <c r="AB272" s="376">
        <f t="shared" ca="1" si="395"/>
        <v>-2.5</v>
      </c>
      <c r="AC272" s="376">
        <f t="shared" ca="1" si="395"/>
        <v>-2.5</v>
      </c>
      <c r="AD272" s="376">
        <f t="shared" ca="1" si="395"/>
        <v>-2.5</v>
      </c>
      <c r="AE272" s="376">
        <f t="shared" ca="1" si="395"/>
        <v>-2.5</v>
      </c>
      <c r="AF272" s="376">
        <f t="shared" ca="1" si="395"/>
        <v>-2.5</v>
      </c>
      <c r="AG272" s="376">
        <f t="shared" ca="1" si="395"/>
        <v>-2.5</v>
      </c>
      <c r="AH272" s="376">
        <f t="shared" ca="1" si="395"/>
        <v>-2.5</v>
      </c>
      <c r="AI272" s="376">
        <f t="shared" ca="1" si="395"/>
        <v>-2.5</v>
      </c>
      <c r="AJ272" s="376">
        <f t="shared" ca="1" si="395"/>
        <v>-2.5</v>
      </c>
      <c r="AK272" s="376">
        <f t="shared" ca="1" si="395"/>
        <v>-2.5</v>
      </c>
      <c r="AL272" s="376">
        <f t="shared" ca="1" si="395"/>
        <v>-2.5</v>
      </c>
      <c r="AM272" s="376">
        <f t="shared" ca="1" si="395"/>
        <v>-2.5</v>
      </c>
      <c r="AN272" s="376">
        <f t="shared" ca="1" si="395"/>
        <v>-2.5</v>
      </c>
      <c r="AO272" s="376">
        <f t="shared" ca="1" si="395"/>
        <v>-2.5</v>
      </c>
      <c r="AP272" s="376">
        <f t="shared" ca="1" si="395"/>
        <v>-2.5</v>
      </c>
      <c r="AQ272" s="376">
        <f t="shared" ca="1" si="395"/>
        <v>-2.5</v>
      </c>
      <c r="AR272" s="376">
        <f t="shared" ca="1" si="395"/>
        <v>-2.5</v>
      </c>
      <c r="AS272" s="376">
        <f t="shared" ca="1" si="395"/>
        <v>-2.5</v>
      </c>
      <c r="AT272" s="376">
        <f t="shared" ca="1" si="395"/>
        <v>-2.5</v>
      </c>
      <c r="AU272" s="376">
        <f t="shared" ca="1" si="395"/>
        <v>-2.5</v>
      </c>
      <c r="AV272" s="376">
        <f t="shared" ca="1" si="395"/>
        <v>-2.5</v>
      </c>
      <c r="AW272" s="376">
        <f t="shared" ca="1" si="395"/>
        <v>-2.5</v>
      </c>
      <c r="AX272" s="376">
        <f t="shared" ca="1" si="395"/>
        <v>-2.5</v>
      </c>
      <c r="AY272" s="376">
        <f t="shared" ca="1" si="395"/>
        <v>-2.5</v>
      </c>
      <c r="AZ272" s="376">
        <f t="shared" ca="1" si="395"/>
        <v>-2.5</v>
      </c>
      <c r="BA272" s="376">
        <f t="shared" ca="1" si="395"/>
        <v>0</v>
      </c>
      <c r="BB272" s="376">
        <f t="shared" ca="1" si="395"/>
        <v>0</v>
      </c>
      <c r="BC272" s="376">
        <f t="shared" ca="1" si="395"/>
        <v>0</v>
      </c>
      <c r="BD272" s="376">
        <f t="shared" ca="1" si="395"/>
        <v>0</v>
      </c>
      <c r="BE272" s="376">
        <f t="shared" ca="1" si="395"/>
        <v>0</v>
      </c>
      <c r="BF272" s="376">
        <f t="shared" ca="1" si="395"/>
        <v>0</v>
      </c>
      <c r="BG272" s="376">
        <f t="shared" ca="1" si="395"/>
        <v>0</v>
      </c>
      <c r="BH272" s="376">
        <f t="shared" ca="1" si="395"/>
        <v>0</v>
      </c>
      <c r="BI272" s="376">
        <f t="shared" ca="1" si="395"/>
        <v>0</v>
      </c>
      <c r="BJ272" s="376">
        <f t="shared" ca="1" si="395"/>
        <v>0</v>
      </c>
      <c r="BK272" s="376">
        <f t="shared" ca="1" si="395"/>
        <v>0</v>
      </c>
      <c r="BL272" s="376">
        <f t="shared" ca="1" si="395"/>
        <v>0</v>
      </c>
      <c r="BM272" s="376">
        <f t="shared" ca="1" si="395"/>
        <v>0</v>
      </c>
      <c r="BN272" s="376">
        <f t="shared" ca="1" si="395"/>
        <v>0</v>
      </c>
      <c r="BO272" s="376">
        <f t="shared" ca="1" si="395"/>
        <v>0</v>
      </c>
      <c r="BP272" s="376">
        <f t="shared" ca="1" si="395"/>
        <v>0</v>
      </c>
      <c r="BQ272" s="376">
        <f t="shared" ref="BQ272:EB272" ca="1" si="396">BQ270</f>
        <v>0</v>
      </c>
      <c r="BR272" s="376">
        <f t="shared" ca="1" si="396"/>
        <v>0</v>
      </c>
      <c r="BS272" s="376">
        <f t="shared" ca="1" si="396"/>
        <v>0</v>
      </c>
      <c r="BT272" s="376">
        <f t="shared" ca="1" si="396"/>
        <v>0</v>
      </c>
      <c r="BU272" s="376">
        <f t="shared" ca="1" si="396"/>
        <v>0</v>
      </c>
      <c r="BV272" s="376">
        <f t="shared" ca="1" si="396"/>
        <v>0</v>
      </c>
      <c r="BW272" s="376">
        <f t="shared" ca="1" si="396"/>
        <v>0</v>
      </c>
      <c r="BX272" s="376">
        <f t="shared" ca="1" si="396"/>
        <v>0</v>
      </c>
      <c r="BY272" s="376">
        <f t="shared" ca="1" si="396"/>
        <v>0</v>
      </c>
      <c r="BZ272" s="376">
        <f t="shared" ca="1" si="396"/>
        <v>0</v>
      </c>
      <c r="CA272" s="376">
        <f t="shared" ca="1" si="396"/>
        <v>0</v>
      </c>
      <c r="CB272" s="376">
        <f t="shared" ca="1" si="396"/>
        <v>0</v>
      </c>
      <c r="CC272" s="376">
        <f t="shared" ca="1" si="396"/>
        <v>0</v>
      </c>
      <c r="CD272" s="376">
        <f t="shared" ca="1" si="396"/>
        <v>0</v>
      </c>
      <c r="CE272" s="376">
        <f t="shared" ca="1" si="396"/>
        <v>0</v>
      </c>
      <c r="CF272" s="376">
        <f t="shared" ca="1" si="396"/>
        <v>0</v>
      </c>
      <c r="CG272" s="376">
        <f t="shared" ca="1" si="396"/>
        <v>0</v>
      </c>
      <c r="CH272" s="376">
        <f t="shared" ca="1" si="396"/>
        <v>0</v>
      </c>
      <c r="CI272" s="376">
        <f t="shared" ca="1" si="396"/>
        <v>0</v>
      </c>
      <c r="CJ272" s="376">
        <f t="shared" ca="1" si="396"/>
        <v>0</v>
      </c>
      <c r="CK272" s="376">
        <f t="shared" ca="1" si="396"/>
        <v>0</v>
      </c>
      <c r="CL272" s="376">
        <f t="shared" ca="1" si="396"/>
        <v>0</v>
      </c>
      <c r="CM272" s="376">
        <f t="shared" ca="1" si="396"/>
        <v>0</v>
      </c>
      <c r="CN272" s="376">
        <f t="shared" ca="1" si="396"/>
        <v>0</v>
      </c>
      <c r="CO272" s="376">
        <f t="shared" ca="1" si="396"/>
        <v>0</v>
      </c>
      <c r="CP272" s="376">
        <f t="shared" ca="1" si="396"/>
        <v>0</v>
      </c>
      <c r="CQ272" s="376">
        <f t="shared" ca="1" si="396"/>
        <v>0</v>
      </c>
      <c r="CR272" s="376">
        <f t="shared" ca="1" si="396"/>
        <v>0</v>
      </c>
      <c r="CS272" s="376">
        <f t="shared" ca="1" si="396"/>
        <v>0</v>
      </c>
      <c r="CT272" s="376">
        <f t="shared" ca="1" si="396"/>
        <v>0</v>
      </c>
      <c r="CU272" s="376">
        <f t="shared" ca="1" si="396"/>
        <v>0</v>
      </c>
      <c r="CV272" s="376">
        <f t="shared" ca="1" si="396"/>
        <v>0</v>
      </c>
      <c r="CW272" s="376">
        <f t="shared" ca="1" si="396"/>
        <v>0</v>
      </c>
      <c r="CX272" s="376">
        <f t="shared" ca="1" si="396"/>
        <v>0</v>
      </c>
      <c r="CY272" s="376">
        <f t="shared" ca="1" si="396"/>
        <v>0</v>
      </c>
      <c r="CZ272" s="376">
        <f t="shared" ca="1" si="396"/>
        <v>0</v>
      </c>
      <c r="DA272" s="376">
        <f t="shared" ca="1" si="396"/>
        <v>0</v>
      </c>
      <c r="DB272" s="376">
        <f t="shared" ca="1" si="396"/>
        <v>0</v>
      </c>
      <c r="DC272" s="376">
        <f t="shared" ca="1" si="396"/>
        <v>0</v>
      </c>
      <c r="DD272" s="376">
        <f t="shared" ca="1" si="396"/>
        <v>0</v>
      </c>
      <c r="DE272" s="376">
        <f t="shared" ca="1" si="396"/>
        <v>0</v>
      </c>
      <c r="DF272" s="376">
        <f t="shared" ca="1" si="396"/>
        <v>0</v>
      </c>
      <c r="DG272" s="376">
        <f t="shared" ca="1" si="396"/>
        <v>0</v>
      </c>
      <c r="DH272" s="376">
        <f t="shared" ca="1" si="396"/>
        <v>0</v>
      </c>
      <c r="DI272" s="376">
        <f t="shared" ca="1" si="396"/>
        <v>0</v>
      </c>
      <c r="DJ272" s="376">
        <f t="shared" ca="1" si="396"/>
        <v>0</v>
      </c>
      <c r="DK272" s="376">
        <f t="shared" ca="1" si="396"/>
        <v>0</v>
      </c>
      <c r="DL272" s="376">
        <f t="shared" ca="1" si="396"/>
        <v>0</v>
      </c>
      <c r="DM272" s="376">
        <f t="shared" ca="1" si="396"/>
        <v>0</v>
      </c>
      <c r="DN272" s="376">
        <f t="shared" ca="1" si="396"/>
        <v>0</v>
      </c>
      <c r="DO272" s="376">
        <f t="shared" ca="1" si="396"/>
        <v>0</v>
      </c>
      <c r="DP272" s="376">
        <f t="shared" ca="1" si="396"/>
        <v>0</v>
      </c>
      <c r="DQ272" s="376">
        <f t="shared" ca="1" si="396"/>
        <v>0</v>
      </c>
      <c r="DR272" s="376">
        <f t="shared" ca="1" si="396"/>
        <v>0</v>
      </c>
      <c r="DS272" s="376">
        <f t="shared" ca="1" si="396"/>
        <v>0</v>
      </c>
      <c r="DT272" s="376">
        <f t="shared" ca="1" si="396"/>
        <v>0</v>
      </c>
      <c r="DU272" s="376">
        <f t="shared" ca="1" si="396"/>
        <v>0</v>
      </c>
      <c r="DV272" s="376">
        <f t="shared" ca="1" si="396"/>
        <v>0</v>
      </c>
      <c r="DW272" s="376">
        <f t="shared" ca="1" si="396"/>
        <v>0</v>
      </c>
      <c r="DX272" s="376">
        <f t="shared" ca="1" si="396"/>
        <v>0</v>
      </c>
      <c r="DY272" s="376">
        <f t="shared" ca="1" si="396"/>
        <v>0</v>
      </c>
      <c r="DZ272" s="376">
        <f t="shared" ca="1" si="396"/>
        <v>0</v>
      </c>
      <c r="EA272" s="376">
        <f t="shared" ca="1" si="396"/>
        <v>0</v>
      </c>
      <c r="EB272" s="376">
        <f t="shared" ca="1" si="396"/>
        <v>0</v>
      </c>
      <c r="EC272" s="376">
        <f t="shared" ref="EC272:ES272" ca="1" si="397">EC270</f>
        <v>0</v>
      </c>
      <c r="ED272" s="376">
        <f t="shared" ca="1" si="397"/>
        <v>0</v>
      </c>
      <c r="EE272" s="376">
        <f t="shared" ca="1" si="397"/>
        <v>0</v>
      </c>
      <c r="EF272" s="376">
        <f t="shared" ca="1" si="397"/>
        <v>0</v>
      </c>
      <c r="EG272" s="376">
        <f t="shared" ca="1" si="397"/>
        <v>0</v>
      </c>
      <c r="EH272" s="376">
        <f t="shared" ca="1" si="397"/>
        <v>0</v>
      </c>
      <c r="EI272" s="376">
        <f t="shared" ca="1" si="397"/>
        <v>0</v>
      </c>
      <c r="EJ272" s="376">
        <f t="shared" ca="1" si="397"/>
        <v>0</v>
      </c>
      <c r="EK272" s="376">
        <f t="shared" ca="1" si="397"/>
        <v>0</v>
      </c>
      <c r="EL272" s="376">
        <f t="shared" ca="1" si="397"/>
        <v>0</v>
      </c>
      <c r="EM272" s="376">
        <f t="shared" ca="1" si="397"/>
        <v>0</v>
      </c>
      <c r="EN272" s="376">
        <f t="shared" ca="1" si="397"/>
        <v>0</v>
      </c>
      <c r="EO272" s="376">
        <f t="shared" ca="1" si="397"/>
        <v>0</v>
      </c>
      <c r="EP272" s="376">
        <f t="shared" ca="1" si="397"/>
        <v>0</v>
      </c>
      <c r="EQ272" s="376">
        <f t="shared" ca="1" si="397"/>
        <v>0</v>
      </c>
      <c r="ER272" s="376">
        <f t="shared" ca="1" si="397"/>
        <v>0</v>
      </c>
      <c r="ES272" s="376">
        <f t="shared" ca="1" si="397"/>
        <v>0</v>
      </c>
    </row>
    <row r="273" spans="1:256" ht="12.75" customHeight="1" outlineLevel="1">
      <c r="A273" s="1556"/>
      <c r="D273" s="183"/>
    </row>
    <row r="274" spans="1:256" s="319" customFormat="1" ht="12.75" customHeight="1" outlineLevel="1">
      <c r="A274" s="13">
        <f>MAX($A$1:A273)+1</f>
        <v>15</v>
      </c>
      <c r="B274" s="179" t="s">
        <v>683</v>
      </c>
      <c r="C274" s="180"/>
      <c r="D274" s="332"/>
      <c r="E274" s="372"/>
      <c r="F274" s="372"/>
      <c r="G274" s="372"/>
      <c r="H274" s="372"/>
      <c r="I274" s="372"/>
      <c r="J274" s="372"/>
      <c r="K274" s="372"/>
      <c r="L274" s="372"/>
      <c r="M274" s="372"/>
      <c r="N274" s="372"/>
      <c r="O274" s="372"/>
      <c r="P274" s="372"/>
      <c r="Q274" s="372"/>
      <c r="R274" s="372"/>
      <c r="S274" s="372"/>
      <c r="T274" s="372"/>
      <c r="U274" s="372"/>
      <c r="V274" s="372"/>
      <c r="W274" s="372"/>
      <c r="X274" s="372"/>
      <c r="Y274" s="372"/>
      <c r="Z274" s="372"/>
      <c r="AA274" s="372"/>
      <c r="AB274" s="372"/>
      <c r="AC274" s="372"/>
      <c r="AD274" s="372"/>
      <c r="AE274" s="372"/>
      <c r="AF274" s="372"/>
      <c r="AG274" s="372"/>
      <c r="AH274" s="372"/>
      <c r="AI274" s="372"/>
      <c r="AJ274" s="372"/>
      <c r="AK274" s="372"/>
      <c r="AL274" s="372"/>
      <c r="AM274" s="372"/>
      <c r="AN274" s="372"/>
      <c r="AO274" s="372"/>
      <c r="AP274" s="372"/>
      <c r="AQ274" s="372"/>
      <c r="AR274" s="372"/>
      <c r="AS274" s="372"/>
      <c r="AT274" s="372"/>
      <c r="AU274" s="372"/>
      <c r="AV274" s="372"/>
      <c r="AW274" s="372"/>
      <c r="AX274" s="372"/>
      <c r="AY274" s="372"/>
      <c r="AZ274" s="372"/>
      <c r="BA274" s="372"/>
      <c r="BB274" s="372"/>
      <c r="BC274" s="372"/>
      <c r="BD274" s="372"/>
      <c r="BE274" s="372"/>
      <c r="BF274" s="372"/>
      <c r="BG274" s="372"/>
      <c r="BH274" s="372"/>
      <c r="BI274" s="372"/>
      <c r="BJ274" s="372"/>
      <c r="BK274" s="372"/>
      <c r="BL274" s="372"/>
      <c r="BM274" s="372"/>
      <c r="BN274" s="372"/>
      <c r="BO274" s="372"/>
      <c r="BP274" s="372"/>
      <c r="BQ274" s="372"/>
      <c r="BR274" s="372"/>
      <c r="BS274" s="372"/>
      <c r="BT274" s="372"/>
      <c r="BU274" s="372"/>
      <c r="BV274" s="372"/>
      <c r="BW274" s="372"/>
      <c r="BX274" s="372"/>
      <c r="BY274" s="372"/>
      <c r="BZ274" s="372"/>
      <c r="CA274" s="372"/>
      <c r="CB274" s="372"/>
      <c r="CC274" s="372"/>
      <c r="CD274" s="372"/>
      <c r="CE274" s="372"/>
      <c r="CF274" s="372"/>
      <c r="CG274" s="372"/>
      <c r="CH274" s="372"/>
      <c r="CI274" s="372"/>
      <c r="CJ274" s="372"/>
      <c r="CK274" s="372"/>
      <c r="CL274" s="372"/>
      <c r="CM274" s="372"/>
      <c r="CN274" s="372"/>
      <c r="CO274" s="372"/>
      <c r="CP274" s="372"/>
      <c r="CQ274" s="372"/>
      <c r="CR274" s="372"/>
      <c r="CS274" s="372"/>
      <c r="CT274" s="372"/>
      <c r="CU274" s="372"/>
      <c r="CV274" s="372"/>
      <c r="CW274" s="372"/>
      <c r="CX274" s="372"/>
      <c r="CY274" s="372"/>
      <c r="CZ274" s="372"/>
      <c r="DA274" s="372"/>
      <c r="DB274" s="372"/>
      <c r="DC274" s="372"/>
      <c r="DD274" s="372"/>
      <c r="DE274" s="372"/>
      <c r="DF274" s="372"/>
      <c r="DG274" s="372"/>
      <c r="DH274" s="372"/>
      <c r="DI274" s="372"/>
      <c r="DJ274" s="372"/>
      <c r="DK274" s="372"/>
      <c r="DL274" s="372"/>
      <c r="DM274" s="372"/>
      <c r="DN274" s="372"/>
      <c r="DO274" s="372"/>
      <c r="DP274" s="372"/>
      <c r="DQ274" s="372"/>
      <c r="DR274" s="372"/>
      <c r="DS274" s="372"/>
      <c r="DT274" s="372"/>
      <c r="DU274" s="372"/>
      <c r="DV274" s="372"/>
      <c r="DW274" s="372"/>
      <c r="DX274" s="372"/>
      <c r="DY274" s="372"/>
      <c r="DZ274" s="372"/>
      <c r="EA274" s="372"/>
      <c r="EB274" s="372"/>
      <c r="EC274" s="372"/>
      <c r="ED274" s="372"/>
      <c r="EE274" s="372"/>
      <c r="EF274" s="372"/>
      <c r="EG274" s="372"/>
      <c r="EH274" s="372"/>
      <c r="EI274" s="372"/>
      <c r="EJ274" s="372"/>
      <c r="EK274" s="372"/>
      <c r="EL274" s="372"/>
      <c r="EM274" s="372"/>
      <c r="EN274" s="372"/>
      <c r="EO274" s="372"/>
      <c r="EP274" s="372"/>
      <c r="EQ274" s="372"/>
      <c r="ER274" s="372"/>
      <c r="ES274" s="372"/>
      <c r="ET274" s="13"/>
      <c r="EU274" s="13"/>
      <c r="EV274" s="13"/>
      <c r="EW274" s="13"/>
      <c r="EX274" s="13"/>
      <c r="EY274" s="13"/>
      <c r="EZ274" s="13"/>
      <c r="FA274" s="13"/>
      <c r="FB274" s="13"/>
      <c r="FC274" s="13"/>
      <c r="FD274" s="13"/>
      <c r="FE274" s="13"/>
      <c r="FF274" s="13"/>
      <c r="FG274" s="13"/>
      <c r="FH274" s="13"/>
      <c r="FI274" s="13"/>
      <c r="FJ274" s="13"/>
      <c r="FK274" s="13"/>
      <c r="FL274" s="13"/>
      <c r="FM274" s="13"/>
      <c r="FN274" s="13"/>
      <c r="FO274" s="13"/>
      <c r="FP274" s="13"/>
      <c r="FQ274" s="13"/>
      <c r="FR274" s="13"/>
      <c r="FS274" s="13"/>
      <c r="FT274" s="13"/>
      <c r="FU274" s="13"/>
      <c r="FV274" s="13"/>
      <c r="FW274" s="13"/>
      <c r="FX274" s="13"/>
      <c r="FY274" s="13"/>
      <c r="FZ274" s="13"/>
      <c r="GA274" s="13"/>
      <c r="GB274" s="13"/>
      <c r="GC274" s="13"/>
      <c r="GD274" s="13"/>
      <c r="GE274" s="13"/>
      <c r="GF274" s="13"/>
      <c r="GG274" s="13"/>
      <c r="GH274" s="13"/>
      <c r="GI274" s="13"/>
      <c r="GJ274" s="13"/>
      <c r="GK274" s="13"/>
      <c r="GL274" s="13"/>
      <c r="GM274" s="13"/>
      <c r="GN274" s="13"/>
      <c r="GO274" s="13"/>
      <c r="GP274" s="13"/>
      <c r="GQ274" s="13"/>
      <c r="GR274" s="13"/>
      <c r="GS274" s="13"/>
      <c r="GT274" s="13"/>
      <c r="GU274" s="13"/>
      <c r="GV274" s="13"/>
      <c r="GW274" s="13"/>
      <c r="GX274" s="13"/>
      <c r="GY274" s="13"/>
      <c r="GZ274" s="13"/>
      <c r="HA274" s="13"/>
      <c r="HB274" s="13"/>
      <c r="HC274" s="13"/>
      <c r="HD274" s="13"/>
      <c r="HE274" s="13"/>
      <c r="HF274" s="13"/>
      <c r="HG274" s="13"/>
      <c r="HH274" s="13"/>
      <c r="HI274" s="13"/>
      <c r="HJ274" s="13"/>
      <c r="HK274" s="13"/>
      <c r="HL274" s="13"/>
      <c r="HM274" s="13"/>
      <c r="HN274" s="13"/>
      <c r="HO274" s="13"/>
      <c r="HP274" s="13"/>
      <c r="HQ274" s="13"/>
      <c r="HR274" s="13"/>
      <c r="HS274" s="13"/>
      <c r="HT274" s="13"/>
      <c r="HU274" s="13"/>
      <c r="HV274" s="13"/>
      <c r="HW274" s="13"/>
      <c r="HX274" s="13"/>
      <c r="HY274" s="13"/>
      <c r="HZ274" s="13"/>
      <c r="IA274" s="13"/>
      <c r="IB274" s="13"/>
      <c r="IC274" s="13"/>
      <c r="ID274" s="13"/>
      <c r="IE274" s="13"/>
      <c r="IF274" s="13"/>
      <c r="IG274" s="13"/>
      <c r="IH274" s="13"/>
      <c r="II274" s="13"/>
      <c r="IJ274" s="13"/>
      <c r="IK274" s="13"/>
      <c r="IL274" s="13"/>
      <c r="IM274" s="13"/>
      <c r="IN274" s="13"/>
      <c r="IO274" s="13"/>
      <c r="IP274" s="13"/>
      <c r="IQ274" s="13"/>
      <c r="IR274" s="13"/>
      <c r="IS274" s="13"/>
      <c r="IT274" s="13"/>
      <c r="IU274" s="13"/>
      <c r="IV274" s="13"/>
    </row>
    <row r="275" spans="1:256" ht="12.75" customHeight="1" outlineLevel="1">
      <c r="D275" s="183"/>
    </row>
    <row r="276" spans="1:256" s="325" customFormat="1" ht="12.75" customHeight="1" outlineLevel="1">
      <c r="B276" s="325" t="s">
        <v>684</v>
      </c>
      <c r="C276" s="13"/>
      <c r="D276" s="183"/>
      <c r="E276" s="376">
        <f t="shared" ref="E276:AJ276" ca="1" si="398">E272+E259</f>
        <v>-2.5</v>
      </c>
      <c r="F276" s="376">
        <f t="shared" ca="1" si="398"/>
        <v>-2.5</v>
      </c>
      <c r="G276" s="376">
        <f t="shared" ca="1" si="398"/>
        <v>-2.5</v>
      </c>
      <c r="H276" s="376">
        <f t="shared" ca="1" si="398"/>
        <v>-2.5</v>
      </c>
      <c r="I276" s="376">
        <f t="shared" ca="1" si="398"/>
        <v>-2.5</v>
      </c>
      <c r="J276" s="376">
        <f t="shared" ca="1" si="398"/>
        <v>-2.5</v>
      </c>
      <c r="K276" s="376">
        <f t="shared" ca="1" si="398"/>
        <v>-2.5</v>
      </c>
      <c r="L276" s="376">
        <f t="shared" ca="1" si="398"/>
        <v>-2.5</v>
      </c>
      <c r="M276" s="376">
        <f t="shared" ca="1" si="398"/>
        <v>-2.5</v>
      </c>
      <c r="N276" s="376">
        <f t="shared" ca="1" si="398"/>
        <v>-2.5</v>
      </c>
      <c r="O276" s="376">
        <f t="shared" ca="1" si="398"/>
        <v>-2.5</v>
      </c>
      <c r="P276" s="376">
        <f t="shared" ca="1" si="398"/>
        <v>-2.5</v>
      </c>
      <c r="Q276" s="376">
        <f t="shared" ca="1" si="398"/>
        <v>-2.5</v>
      </c>
      <c r="R276" s="376">
        <f t="shared" ca="1" si="398"/>
        <v>-2.5</v>
      </c>
      <c r="S276" s="376">
        <f t="shared" ca="1" si="398"/>
        <v>-2.5</v>
      </c>
      <c r="T276" s="376">
        <f t="shared" ca="1" si="398"/>
        <v>-2.5</v>
      </c>
      <c r="U276" s="376">
        <f t="shared" ca="1" si="398"/>
        <v>-2.5</v>
      </c>
      <c r="V276" s="376">
        <f t="shared" ca="1" si="398"/>
        <v>-2.5</v>
      </c>
      <c r="W276" s="376">
        <f t="shared" ca="1" si="398"/>
        <v>-2.5</v>
      </c>
      <c r="X276" s="376">
        <f t="shared" ca="1" si="398"/>
        <v>-2.5</v>
      </c>
      <c r="Y276" s="376">
        <f t="shared" ca="1" si="398"/>
        <v>-2.5</v>
      </c>
      <c r="Z276" s="376">
        <f t="shared" ca="1" si="398"/>
        <v>-2.5</v>
      </c>
      <c r="AA276" s="376">
        <f t="shared" ca="1" si="398"/>
        <v>-2.5</v>
      </c>
      <c r="AB276" s="376">
        <f t="shared" ca="1" si="398"/>
        <v>-2.5</v>
      </c>
      <c r="AC276" s="376">
        <f t="shared" ca="1" si="398"/>
        <v>-2.5</v>
      </c>
      <c r="AD276" s="376">
        <f t="shared" ca="1" si="398"/>
        <v>-2.5</v>
      </c>
      <c r="AE276" s="376">
        <f t="shared" ca="1" si="398"/>
        <v>-2.5</v>
      </c>
      <c r="AF276" s="376">
        <f t="shared" ca="1" si="398"/>
        <v>-2.5</v>
      </c>
      <c r="AG276" s="376">
        <f t="shared" ca="1" si="398"/>
        <v>-2.5</v>
      </c>
      <c r="AH276" s="376">
        <f t="shared" ca="1" si="398"/>
        <v>-2.5</v>
      </c>
      <c r="AI276" s="376">
        <f t="shared" ca="1" si="398"/>
        <v>-2.5</v>
      </c>
      <c r="AJ276" s="376">
        <f t="shared" ca="1" si="398"/>
        <v>-2.5</v>
      </c>
      <c r="AK276" s="376">
        <f t="shared" ref="AK276:BP276" ca="1" si="399">AK272+AK259</f>
        <v>-2.5</v>
      </c>
      <c r="AL276" s="376">
        <f t="shared" ca="1" si="399"/>
        <v>-2.5</v>
      </c>
      <c r="AM276" s="376">
        <f t="shared" ca="1" si="399"/>
        <v>-2.5</v>
      </c>
      <c r="AN276" s="376">
        <f t="shared" ca="1" si="399"/>
        <v>-2.5</v>
      </c>
      <c r="AO276" s="376">
        <f t="shared" ca="1" si="399"/>
        <v>-2.5</v>
      </c>
      <c r="AP276" s="376">
        <f t="shared" ca="1" si="399"/>
        <v>-2.5</v>
      </c>
      <c r="AQ276" s="376">
        <f t="shared" ca="1" si="399"/>
        <v>-2.5</v>
      </c>
      <c r="AR276" s="376">
        <f t="shared" ca="1" si="399"/>
        <v>-2.5</v>
      </c>
      <c r="AS276" s="376">
        <f t="shared" ca="1" si="399"/>
        <v>-2.5</v>
      </c>
      <c r="AT276" s="376">
        <f t="shared" ca="1" si="399"/>
        <v>-2.5</v>
      </c>
      <c r="AU276" s="376">
        <f t="shared" ca="1" si="399"/>
        <v>-2.5</v>
      </c>
      <c r="AV276" s="376">
        <f t="shared" ca="1" si="399"/>
        <v>-2.5</v>
      </c>
      <c r="AW276" s="376">
        <f t="shared" ca="1" si="399"/>
        <v>-2.5</v>
      </c>
      <c r="AX276" s="376">
        <f t="shared" ca="1" si="399"/>
        <v>-2.5</v>
      </c>
      <c r="AY276" s="376">
        <f t="shared" ca="1" si="399"/>
        <v>-2.5</v>
      </c>
      <c r="AZ276" s="376">
        <f t="shared" ca="1" si="399"/>
        <v>-2.5</v>
      </c>
      <c r="BA276" s="376">
        <f t="shared" ca="1" si="399"/>
        <v>0</v>
      </c>
      <c r="BB276" s="376">
        <f t="shared" ca="1" si="399"/>
        <v>0</v>
      </c>
      <c r="BC276" s="376">
        <f t="shared" ca="1" si="399"/>
        <v>0</v>
      </c>
      <c r="BD276" s="376">
        <f t="shared" ca="1" si="399"/>
        <v>0</v>
      </c>
      <c r="BE276" s="376">
        <f t="shared" ca="1" si="399"/>
        <v>0</v>
      </c>
      <c r="BF276" s="376">
        <f t="shared" ca="1" si="399"/>
        <v>0</v>
      </c>
      <c r="BG276" s="376">
        <f t="shared" ca="1" si="399"/>
        <v>0</v>
      </c>
      <c r="BH276" s="376">
        <f t="shared" ca="1" si="399"/>
        <v>0</v>
      </c>
      <c r="BI276" s="376">
        <f t="shared" ca="1" si="399"/>
        <v>0</v>
      </c>
      <c r="BJ276" s="376">
        <f t="shared" ca="1" si="399"/>
        <v>0</v>
      </c>
      <c r="BK276" s="376">
        <f t="shared" ca="1" si="399"/>
        <v>0</v>
      </c>
      <c r="BL276" s="376">
        <f t="shared" ca="1" si="399"/>
        <v>0</v>
      </c>
      <c r="BM276" s="376">
        <f t="shared" ca="1" si="399"/>
        <v>0</v>
      </c>
      <c r="BN276" s="376">
        <f t="shared" ca="1" si="399"/>
        <v>0</v>
      </c>
      <c r="BO276" s="376">
        <f t="shared" ca="1" si="399"/>
        <v>0</v>
      </c>
      <c r="BP276" s="376">
        <f t="shared" ca="1" si="399"/>
        <v>0</v>
      </c>
      <c r="BQ276" s="376">
        <f t="shared" ref="BQ276:CV276" ca="1" si="400">BQ272+BQ259</f>
        <v>0</v>
      </c>
      <c r="BR276" s="376">
        <f t="shared" ca="1" si="400"/>
        <v>0</v>
      </c>
      <c r="BS276" s="376">
        <f t="shared" ca="1" si="400"/>
        <v>0</v>
      </c>
      <c r="BT276" s="376">
        <f t="shared" ca="1" si="400"/>
        <v>0</v>
      </c>
      <c r="BU276" s="376">
        <f t="shared" ca="1" si="400"/>
        <v>0</v>
      </c>
      <c r="BV276" s="376">
        <f t="shared" ca="1" si="400"/>
        <v>0</v>
      </c>
      <c r="BW276" s="376">
        <f t="shared" ca="1" si="400"/>
        <v>0</v>
      </c>
      <c r="BX276" s="376">
        <f t="shared" ca="1" si="400"/>
        <v>0</v>
      </c>
      <c r="BY276" s="376">
        <f t="shared" ca="1" si="400"/>
        <v>0</v>
      </c>
      <c r="BZ276" s="376">
        <f t="shared" ca="1" si="400"/>
        <v>0</v>
      </c>
      <c r="CA276" s="376">
        <f t="shared" ca="1" si="400"/>
        <v>0</v>
      </c>
      <c r="CB276" s="376">
        <f t="shared" ca="1" si="400"/>
        <v>0</v>
      </c>
      <c r="CC276" s="376">
        <f t="shared" ca="1" si="400"/>
        <v>0</v>
      </c>
      <c r="CD276" s="376">
        <f t="shared" ca="1" si="400"/>
        <v>0</v>
      </c>
      <c r="CE276" s="376">
        <f t="shared" ca="1" si="400"/>
        <v>0</v>
      </c>
      <c r="CF276" s="376">
        <f t="shared" ca="1" si="400"/>
        <v>0</v>
      </c>
      <c r="CG276" s="376">
        <f t="shared" ca="1" si="400"/>
        <v>0</v>
      </c>
      <c r="CH276" s="376">
        <f t="shared" ca="1" si="400"/>
        <v>0</v>
      </c>
      <c r="CI276" s="376">
        <f t="shared" ca="1" si="400"/>
        <v>0</v>
      </c>
      <c r="CJ276" s="376">
        <f t="shared" ca="1" si="400"/>
        <v>0</v>
      </c>
      <c r="CK276" s="376">
        <f t="shared" ca="1" si="400"/>
        <v>0</v>
      </c>
      <c r="CL276" s="376">
        <f t="shared" ca="1" si="400"/>
        <v>0</v>
      </c>
      <c r="CM276" s="376">
        <f t="shared" ca="1" si="400"/>
        <v>0</v>
      </c>
      <c r="CN276" s="376">
        <f t="shared" ca="1" si="400"/>
        <v>0</v>
      </c>
      <c r="CO276" s="376">
        <f t="shared" ca="1" si="400"/>
        <v>0</v>
      </c>
      <c r="CP276" s="376">
        <f t="shared" ca="1" si="400"/>
        <v>0</v>
      </c>
      <c r="CQ276" s="376">
        <f t="shared" ca="1" si="400"/>
        <v>0</v>
      </c>
      <c r="CR276" s="376">
        <f t="shared" ca="1" si="400"/>
        <v>0</v>
      </c>
      <c r="CS276" s="376">
        <f t="shared" ca="1" si="400"/>
        <v>0</v>
      </c>
      <c r="CT276" s="376">
        <f t="shared" ca="1" si="400"/>
        <v>0</v>
      </c>
      <c r="CU276" s="376">
        <f t="shared" ca="1" si="400"/>
        <v>0</v>
      </c>
      <c r="CV276" s="376">
        <f t="shared" ca="1" si="400"/>
        <v>0</v>
      </c>
      <c r="CW276" s="376">
        <f t="shared" ref="CW276:EB276" ca="1" si="401">CW272+CW259</f>
        <v>0</v>
      </c>
      <c r="CX276" s="376">
        <f t="shared" ca="1" si="401"/>
        <v>0</v>
      </c>
      <c r="CY276" s="376">
        <f t="shared" ca="1" si="401"/>
        <v>0</v>
      </c>
      <c r="CZ276" s="376">
        <f t="shared" ca="1" si="401"/>
        <v>0</v>
      </c>
      <c r="DA276" s="376">
        <f t="shared" ca="1" si="401"/>
        <v>0</v>
      </c>
      <c r="DB276" s="376">
        <f t="shared" ca="1" si="401"/>
        <v>0</v>
      </c>
      <c r="DC276" s="376">
        <f t="shared" ca="1" si="401"/>
        <v>0</v>
      </c>
      <c r="DD276" s="376">
        <f t="shared" ca="1" si="401"/>
        <v>0</v>
      </c>
      <c r="DE276" s="376">
        <f t="shared" ca="1" si="401"/>
        <v>0</v>
      </c>
      <c r="DF276" s="376">
        <f t="shared" ca="1" si="401"/>
        <v>0</v>
      </c>
      <c r="DG276" s="376">
        <f t="shared" ca="1" si="401"/>
        <v>0</v>
      </c>
      <c r="DH276" s="376">
        <f t="shared" ca="1" si="401"/>
        <v>0</v>
      </c>
      <c r="DI276" s="376">
        <f t="shared" ca="1" si="401"/>
        <v>0</v>
      </c>
      <c r="DJ276" s="376">
        <f t="shared" ca="1" si="401"/>
        <v>0</v>
      </c>
      <c r="DK276" s="376">
        <f t="shared" ca="1" si="401"/>
        <v>0</v>
      </c>
      <c r="DL276" s="376">
        <f t="shared" ca="1" si="401"/>
        <v>0</v>
      </c>
      <c r="DM276" s="376">
        <f t="shared" ca="1" si="401"/>
        <v>0</v>
      </c>
      <c r="DN276" s="376">
        <f t="shared" ca="1" si="401"/>
        <v>0</v>
      </c>
      <c r="DO276" s="376">
        <f t="shared" ca="1" si="401"/>
        <v>0</v>
      </c>
      <c r="DP276" s="376">
        <f t="shared" ca="1" si="401"/>
        <v>0</v>
      </c>
      <c r="DQ276" s="376">
        <f t="shared" ca="1" si="401"/>
        <v>0</v>
      </c>
      <c r="DR276" s="376">
        <f t="shared" ca="1" si="401"/>
        <v>0</v>
      </c>
      <c r="DS276" s="376">
        <f t="shared" ca="1" si="401"/>
        <v>0</v>
      </c>
      <c r="DT276" s="376">
        <f t="shared" ca="1" si="401"/>
        <v>0</v>
      </c>
      <c r="DU276" s="376">
        <f t="shared" ca="1" si="401"/>
        <v>0</v>
      </c>
      <c r="DV276" s="376">
        <f t="shared" ca="1" si="401"/>
        <v>0</v>
      </c>
      <c r="DW276" s="376">
        <f t="shared" ca="1" si="401"/>
        <v>0</v>
      </c>
      <c r="DX276" s="376">
        <f t="shared" ca="1" si="401"/>
        <v>0</v>
      </c>
      <c r="DY276" s="376">
        <f t="shared" ca="1" si="401"/>
        <v>0</v>
      </c>
      <c r="DZ276" s="376">
        <f t="shared" ca="1" si="401"/>
        <v>0</v>
      </c>
      <c r="EA276" s="376">
        <f t="shared" ca="1" si="401"/>
        <v>0</v>
      </c>
      <c r="EB276" s="376">
        <f t="shared" ca="1" si="401"/>
        <v>0</v>
      </c>
      <c r="EC276" s="376">
        <f t="shared" ref="EC276:ES276" ca="1" si="402">EC272+EC259</f>
        <v>0</v>
      </c>
      <c r="ED276" s="376">
        <f t="shared" ca="1" si="402"/>
        <v>0</v>
      </c>
      <c r="EE276" s="376">
        <f t="shared" ca="1" si="402"/>
        <v>0</v>
      </c>
      <c r="EF276" s="376">
        <f t="shared" ca="1" si="402"/>
        <v>0</v>
      </c>
      <c r="EG276" s="376">
        <f t="shared" ca="1" si="402"/>
        <v>0</v>
      </c>
      <c r="EH276" s="376">
        <f t="shared" ca="1" si="402"/>
        <v>0</v>
      </c>
      <c r="EI276" s="376">
        <f t="shared" ca="1" si="402"/>
        <v>0</v>
      </c>
      <c r="EJ276" s="376">
        <f t="shared" ca="1" si="402"/>
        <v>0</v>
      </c>
      <c r="EK276" s="376">
        <f t="shared" ca="1" si="402"/>
        <v>0</v>
      </c>
      <c r="EL276" s="376">
        <f t="shared" ca="1" si="402"/>
        <v>0</v>
      </c>
      <c r="EM276" s="376">
        <f t="shared" ca="1" si="402"/>
        <v>0</v>
      </c>
      <c r="EN276" s="376">
        <f t="shared" ca="1" si="402"/>
        <v>0</v>
      </c>
      <c r="EO276" s="376">
        <f t="shared" ca="1" si="402"/>
        <v>0</v>
      </c>
      <c r="EP276" s="376">
        <f t="shared" ca="1" si="402"/>
        <v>0</v>
      </c>
      <c r="EQ276" s="376">
        <f t="shared" ca="1" si="402"/>
        <v>0</v>
      </c>
      <c r="ER276" s="376">
        <f t="shared" ca="1" si="402"/>
        <v>0</v>
      </c>
      <c r="ES276" s="376">
        <f t="shared" ca="1" si="402"/>
        <v>0</v>
      </c>
    </row>
    <row r="277" spans="1:256" s="325" customFormat="1" ht="12.75" customHeight="1" outlineLevel="1">
      <c r="C277" s="13"/>
      <c r="D277" s="183"/>
      <c r="E277" s="376"/>
      <c r="F277" s="376"/>
      <c r="G277" s="376"/>
      <c r="H277" s="376"/>
      <c r="I277" s="376"/>
      <c r="J277" s="376"/>
      <c r="K277" s="376"/>
      <c r="L277" s="376"/>
      <c r="M277" s="376"/>
      <c r="N277" s="376"/>
      <c r="O277" s="376"/>
      <c r="P277" s="376"/>
      <c r="Q277" s="376"/>
      <c r="R277" s="376"/>
      <c r="S277" s="376"/>
      <c r="T277" s="376"/>
      <c r="U277" s="376"/>
      <c r="V277" s="376"/>
      <c r="W277" s="376"/>
      <c r="X277" s="376"/>
      <c r="Y277" s="376"/>
      <c r="Z277" s="376"/>
      <c r="AA277" s="376"/>
      <c r="AB277" s="376"/>
      <c r="AC277" s="376"/>
      <c r="AD277" s="376"/>
      <c r="AE277" s="376"/>
      <c r="AF277" s="376"/>
      <c r="AG277" s="376"/>
      <c r="AH277" s="376"/>
      <c r="AI277" s="376"/>
      <c r="AJ277" s="376"/>
      <c r="AK277" s="376"/>
      <c r="AL277" s="376"/>
      <c r="AM277" s="376"/>
      <c r="AN277" s="376"/>
      <c r="AO277" s="376"/>
      <c r="AP277" s="376"/>
      <c r="AQ277" s="376"/>
      <c r="AR277" s="376"/>
      <c r="AS277" s="376"/>
      <c r="AT277" s="376"/>
      <c r="AU277" s="376"/>
      <c r="AV277" s="376"/>
      <c r="AW277" s="376"/>
      <c r="AX277" s="376"/>
      <c r="AY277" s="376"/>
      <c r="AZ277" s="376"/>
      <c r="BA277" s="376"/>
      <c r="BB277" s="376"/>
      <c r="BC277" s="376"/>
      <c r="BD277" s="376"/>
      <c r="BE277" s="376"/>
      <c r="BF277" s="376"/>
      <c r="BG277" s="376"/>
      <c r="BH277" s="376"/>
      <c r="BI277" s="376"/>
      <c r="BJ277" s="376"/>
      <c r="BK277" s="376"/>
      <c r="BL277" s="376"/>
      <c r="BM277" s="376"/>
      <c r="BN277" s="376"/>
      <c r="BO277" s="376"/>
      <c r="BP277" s="376"/>
      <c r="BQ277" s="376"/>
      <c r="BR277" s="376"/>
      <c r="BS277" s="376"/>
      <c r="BT277" s="376"/>
      <c r="BU277" s="376"/>
      <c r="BV277" s="376"/>
      <c r="BW277" s="376"/>
      <c r="BX277" s="376"/>
      <c r="BY277" s="376"/>
      <c r="BZ277" s="376"/>
      <c r="CA277" s="376"/>
      <c r="CB277" s="376"/>
      <c r="CC277" s="376"/>
      <c r="CD277" s="376"/>
      <c r="CE277" s="376"/>
      <c r="CF277" s="376"/>
      <c r="CG277" s="376"/>
      <c r="CH277" s="376"/>
      <c r="CI277" s="376"/>
      <c r="CJ277" s="376"/>
      <c r="CK277" s="376"/>
      <c r="CL277" s="376"/>
      <c r="CM277" s="376"/>
      <c r="CN277" s="376"/>
      <c r="CO277" s="376"/>
      <c r="CP277" s="376"/>
      <c r="CQ277" s="376"/>
      <c r="CR277" s="376"/>
      <c r="CS277" s="376"/>
      <c r="CT277" s="376"/>
      <c r="CU277" s="376"/>
      <c r="CV277" s="376"/>
      <c r="CW277" s="376"/>
      <c r="CX277" s="376"/>
      <c r="CY277" s="376"/>
      <c r="CZ277" s="376"/>
      <c r="DA277" s="376"/>
      <c r="DB277" s="376"/>
      <c r="DC277" s="376"/>
      <c r="DD277" s="376"/>
      <c r="DE277" s="376"/>
      <c r="DF277" s="376"/>
      <c r="DG277" s="376"/>
      <c r="DH277" s="376"/>
      <c r="DI277" s="376"/>
      <c r="DJ277" s="376"/>
      <c r="DK277" s="376"/>
      <c r="DL277" s="376"/>
      <c r="DM277" s="376"/>
      <c r="DN277" s="376"/>
      <c r="DO277" s="376"/>
      <c r="DP277" s="376"/>
      <c r="DQ277" s="376"/>
      <c r="DR277" s="376"/>
      <c r="DS277" s="376"/>
      <c r="DT277" s="376"/>
      <c r="DU277" s="376"/>
      <c r="DV277" s="376"/>
      <c r="DW277" s="376"/>
      <c r="DX277" s="376"/>
      <c r="DY277" s="376"/>
      <c r="DZ277" s="376"/>
      <c r="EA277" s="376"/>
      <c r="EB277" s="376"/>
      <c r="EC277" s="376"/>
      <c r="ED277" s="376"/>
      <c r="EE277" s="376"/>
      <c r="EF277" s="376"/>
      <c r="EG277" s="376"/>
      <c r="EH277" s="376"/>
      <c r="EI277" s="376"/>
      <c r="EJ277" s="376"/>
      <c r="EK277" s="376"/>
      <c r="EL277" s="376"/>
      <c r="EM277" s="376"/>
      <c r="EN277" s="376"/>
      <c r="EO277" s="376"/>
      <c r="EP277" s="376"/>
      <c r="EQ277" s="376"/>
      <c r="ER277" s="376"/>
      <c r="ES277" s="376"/>
    </row>
    <row r="278" spans="1:256" s="319" customFormat="1" ht="12.75" customHeight="1">
      <c r="A278" s="13">
        <f>MAX($A$1:A277)+1</f>
        <v>16</v>
      </c>
      <c r="B278" s="14" t="s">
        <v>685</v>
      </c>
      <c r="C278" s="15"/>
      <c r="D278" s="322"/>
      <c r="E278" s="358"/>
      <c r="F278" s="358"/>
      <c r="G278" s="358"/>
      <c r="H278" s="358"/>
      <c r="I278" s="358"/>
      <c r="J278" s="358"/>
      <c r="K278" s="358"/>
      <c r="L278" s="358"/>
      <c r="M278" s="358"/>
      <c r="N278" s="358"/>
      <c r="O278" s="358"/>
      <c r="P278" s="358"/>
      <c r="Q278" s="358"/>
      <c r="R278" s="358"/>
      <c r="S278" s="358"/>
      <c r="T278" s="358"/>
      <c r="U278" s="358"/>
      <c r="V278" s="358"/>
      <c r="W278" s="358"/>
      <c r="X278" s="358"/>
      <c r="Y278" s="358"/>
      <c r="Z278" s="358"/>
      <c r="AA278" s="358"/>
      <c r="AB278" s="358"/>
      <c r="AC278" s="358"/>
      <c r="AD278" s="358"/>
      <c r="AE278" s="358"/>
      <c r="AF278" s="358"/>
      <c r="AG278" s="358"/>
      <c r="AH278" s="358"/>
      <c r="AI278" s="358"/>
      <c r="AJ278" s="358"/>
      <c r="AK278" s="358"/>
      <c r="AL278" s="358"/>
      <c r="AM278" s="358"/>
      <c r="AN278" s="358"/>
      <c r="AO278" s="358"/>
      <c r="AP278" s="358"/>
      <c r="AQ278" s="358"/>
      <c r="AR278" s="358"/>
      <c r="AS278" s="358"/>
      <c r="AT278" s="358"/>
      <c r="AU278" s="358"/>
      <c r="AV278" s="358"/>
      <c r="AW278" s="358"/>
      <c r="AX278" s="358"/>
      <c r="AY278" s="358"/>
      <c r="AZ278" s="358"/>
      <c r="BA278" s="358"/>
      <c r="BB278" s="358"/>
      <c r="BC278" s="358"/>
      <c r="BD278" s="358"/>
      <c r="BE278" s="358"/>
      <c r="BF278" s="358"/>
      <c r="BG278" s="358"/>
      <c r="BH278" s="358"/>
      <c r="BI278" s="358"/>
      <c r="BJ278" s="358"/>
      <c r="BK278" s="358"/>
      <c r="BL278" s="358"/>
      <c r="BM278" s="358"/>
      <c r="BN278" s="358"/>
      <c r="BO278" s="358"/>
      <c r="BP278" s="358"/>
      <c r="BQ278" s="358"/>
      <c r="BR278" s="358"/>
      <c r="BS278" s="358"/>
      <c r="BT278" s="358"/>
      <c r="BU278" s="358"/>
      <c r="BV278" s="358"/>
      <c r="BW278" s="358"/>
      <c r="BX278" s="358"/>
      <c r="BY278" s="358"/>
      <c r="BZ278" s="358"/>
      <c r="CA278" s="358"/>
      <c r="CB278" s="358"/>
      <c r="CC278" s="358"/>
      <c r="CD278" s="358"/>
      <c r="CE278" s="358"/>
      <c r="CF278" s="358"/>
      <c r="CG278" s="358"/>
      <c r="CH278" s="358"/>
      <c r="CI278" s="358"/>
      <c r="CJ278" s="358"/>
      <c r="CK278" s="358"/>
      <c r="CL278" s="358"/>
      <c r="CM278" s="358"/>
      <c r="CN278" s="358"/>
      <c r="CO278" s="358"/>
      <c r="CP278" s="358"/>
      <c r="CQ278" s="358"/>
      <c r="CR278" s="358"/>
      <c r="CS278" s="358"/>
      <c r="CT278" s="358"/>
      <c r="CU278" s="358"/>
      <c r="CV278" s="358"/>
      <c r="CW278" s="358"/>
      <c r="CX278" s="358"/>
      <c r="CY278" s="358"/>
      <c r="CZ278" s="358"/>
      <c r="DA278" s="358"/>
      <c r="DB278" s="358"/>
      <c r="DC278" s="358"/>
      <c r="DD278" s="358"/>
      <c r="DE278" s="358"/>
      <c r="DF278" s="358"/>
      <c r="DG278" s="358"/>
      <c r="DH278" s="358"/>
      <c r="DI278" s="358"/>
      <c r="DJ278" s="358"/>
      <c r="DK278" s="358"/>
      <c r="DL278" s="358"/>
      <c r="DM278" s="358"/>
      <c r="DN278" s="358"/>
      <c r="DO278" s="358"/>
      <c r="DP278" s="358"/>
      <c r="DQ278" s="358"/>
      <c r="DR278" s="358"/>
      <c r="DS278" s="358"/>
      <c r="DT278" s="358"/>
      <c r="DU278" s="358"/>
      <c r="DV278" s="358"/>
      <c r="DW278" s="358"/>
      <c r="DX278" s="358"/>
      <c r="DY278" s="358"/>
      <c r="DZ278" s="358"/>
      <c r="EA278" s="358"/>
      <c r="EB278" s="358"/>
      <c r="EC278" s="358"/>
      <c r="ED278" s="358"/>
      <c r="EE278" s="358"/>
      <c r="EF278" s="358"/>
      <c r="EG278" s="358"/>
      <c r="EH278" s="358"/>
      <c r="EI278" s="358"/>
      <c r="EJ278" s="358"/>
      <c r="EK278" s="358"/>
      <c r="EL278" s="358"/>
      <c r="EM278" s="358"/>
      <c r="EN278" s="358"/>
      <c r="EO278" s="358"/>
      <c r="EP278" s="358"/>
      <c r="EQ278" s="358"/>
      <c r="ER278" s="358"/>
      <c r="ES278" s="358"/>
      <c r="ET278" s="13"/>
      <c r="EU278" s="13"/>
      <c r="EV278" s="13"/>
      <c r="EW278" s="13"/>
      <c r="EX278" s="13"/>
      <c r="EY278" s="13"/>
      <c r="EZ278" s="13"/>
      <c r="FA278" s="13"/>
      <c r="FB278" s="13"/>
      <c r="FC278" s="13"/>
      <c r="FD278" s="13"/>
      <c r="FE278" s="13"/>
      <c r="FF278" s="13"/>
      <c r="FG278" s="13"/>
      <c r="FH278" s="13"/>
      <c r="FI278" s="13"/>
      <c r="FJ278" s="13"/>
      <c r="FK278" s="13"/>
      <c r="FL278" s="13"/>
      <c r="FM278" s="13"/>
      <c r="FN278" s="13"/>
      <c r="FO278" s="13"/>
      <c r="FP278" s="13"/>
      <c r="FQ278" s="13"/>
      <c r="FR278" s="13"/>
      <c r="FS278" s="13"/>
      <c r="FT278" s="13"/>
      <c r="FU278" s="13"/>
      <c r="FV278" s="13"/>
      <c r="FW278" s="13"/>
      <c r="FX278" s="13"/>
      <c r="FY278" s="13"/>
      <c r="FZ278" s="13"/>
      <c r="GA278" s="13"/>
      <c r="GB278" s="13"/>
      <c r="GC278" s="13"/>
      <c r="GD278" s="13"/>
      <c r="GE278" s="13"/>
      <c r="GF278" s="13"/>
      <c r="GG278" s="13"/>
      <c r="GH278" s="13"/>
      <c r="GI278" s="13"/>
      <c r="GJ278" s="13"/>
      <c r="GK278" s="13"/>
      <c r="GL278" s="13"/>
      <c r="GM278" s="13"/>
      <c r="GN278" s="13"/>
      <c r="GO278" s="13"/>
      <c r="GP278" s="13"/>
      <c r="GQ278" s="13"/>
      <c r="GR278" s="13"/>
      <c r="GS278" s="13"/>
      <c r="GT278" s="13"/>
      <c r="GU278" s="13"/>
      <c r="GV278" s="13"/>
      <c r="GW278" s="13"/>
      <c r="GX278" s="13"/>
      <c r="GY278" s="13"/>
      <c r="GZ278" s="13"/>
      <c r="HA278" s="13"/>
      <c r="HB278" s="13"/>
      <c r="HC278" s="13"/>
      <c r="HD278" s="13"/>
      <c r="HE278" s="13"/>
      <c r="HF278" s="13"/>
      <c r="HG278" s="13"/>
      <c r="HH278" s="13"/>
      <c r="HI278" s="13"/>
      <c r="HJ278" s="13"/>
      <c r="HK278" s="13"/>
      <c r="HL278" s="13"/>
      <c r="HM278" s="13"/>
      <c r="HN278" s="13"/>
      <c r="HO278" s="13"/>
      <c r="HP278" s="13"/>
      <c r="HQ278" s="13"/>
      <c r="HR278" s="13"/>
      <c r="HS278" s="13"/>
      <c r="HT278" s="13"/>
      <c r="HU278" s="13"/>
      <c r="HV278" s="13"/>
      <c r="HW278" s="13"/>
      <c r="HX278" s="13"/>
      <c r="HY278" s="13"/>
      <c r="HZ278" s="13"/>
      <c r="IA278" s="13"/>
      <c r="IB278" s="13"/>
      <c r="IC278" s="13"/>
      <c r="ID278" s="13"/>
      <c r="IE278" s="13"/>
      <c r="IF278" s="13"/>
      <c r="IG278" s="13"/>
      <c r="IH278" s="13"/>
      <c r="II278" s="13"/>
      <c r="IJ278" s="13"/>
      <c r="IK278" s="13"/>
      <c r="IL278" s="13"/>
      <c r="IM278" s="13"/>
      <c r="IN278" s="13"/>
      <c r="IO278" s="13"/>
      <c r="IP278" s="13"/>
      <c r="IQ278" s="13"/>
      <c r="IR278" s="13"/>
      <c r="IS278" s="13"/>
      <c r="IT278" s="13"/>
      <c r="IU278" s="13"/>
      <c r="IV278" s="13"/>
    </row>
    <row r="279" spans="1:256" ht="12.75" customHeight="1" outlineLevel="1">
      <c r="D279" s="183"/>
    </row>
    <row r="280" spans="1:256" s="319" customFormat="1" ht="12.75" customHeight="1" outlineLevel="1">
      <c r="A280" s="13">
        <f>MAX($A$1:A279)+1</f>
        <v>17</v>
      </c>
      <c r="B280" s="179" t="s">
        <v>686</v>
      </c>
      <c r="C280" s="180"/>
      <c r="D280" s="332"/>
      <c r="E280" s="372"/>
      <c r="F280" s="372"/>
      <c r="G280" s="372"/>
      <c r="H280" s="372"/>
      <c r="I280" s="372"/>
      <c r="J280" s="372"/>
      <c r="K280" s="372"/>
      <c r="L280" s="372"/>
      <c r="M280" s="372"/>
      <c r="N280" s="372"/>
      <c r="O280" s="372"/>
      <c r="P280" s="372"/>
      <c r="Q280" s="372"/>
      <c r="R280" s="372"/>
      <c r="S280" s="372"/>
      <c r="T280" s="372"/>
      <c r="U280" s="372"/>
      <c r="V280" s="372"/>
      <c r="W280" s="372"/>
      <c r="X280" s="372"/>
      <c r="Y280" s="372"/>
      <c r="Z280" s="372"/>
      <c r="AA280" s="372"/>
      <c r="AB280" s="372"/>
      <c r="AC280" s="372"/>
      <c r="AD280" s="372"/>
      <c r="AE280" s="372"/>
      <c r="AF280" s="372"/>
      <c r="AG280" s="372"/>
      <c r="AH280" s="372"/>
      <c r="AI280" s="372"/>
      <c r="AJ280" s="372"/>
      <c r="AK280" s="372"/>
      <c r="AL280" s="372"/>
      <c r="AM280" s="372"/>
      <c r="AN280" s="372"/>
      <c r="AO280" s="372"/>
      <c r="AP280" s="372"/>
      <c r="AQ280" s="372"/>
      <c r="AR280" s="372"/>
      <c r="AS280" s="372"/>
      <c r="AT280" s="372"/>
      <c r="AU280" s="372"/>
      <c r="AV280" s="372"/>
      <c r="AW280" s="372"/>
      <c r="AX280" s="372"/>
      <c r="AY280" s="372"/>
      <c r="AZ280" s="372"/>
      <c r="BA280" s="372"/>
      <c r="BB280" s="372"/>
      <c r="BC280" s="372"/>
      <c r="BD280" s="372"/>
      <c r="BE280" s="372"/>
      <c r="BF280" s="372"/>
      <c r="BG280" s="372"/>
      <c r="BH280" s="372"/>
      <c r="BI280" s="372"/>
      <c r="BJ280" s="372"/>
      <c r="BK280" s="372"/>
      <c r="BL280" s="372"/>
      <c r="BM280" s="372"/>
      <c r="BN280" s="372"/>
      <c r="BO280" s="372"/>
      <c r="BP280" s="372"/>
      <c r="BQ280" s="372"/>
      <c r="BR280" s="372"/>
      <c r="BS280" s="372"/>
      <c r="BT280" s="372"/>
      <c r="BU280" s="372"/>
      <c r="BV280" s="372"/>
      <c r="BW280" s="372"/>
      <c r="BX280" s="372"/>
      <c r="BY280" s="372"/>
      <c r="BZ280" s="372"/>
      <c r="CA280" s="372"/>
      <c r="CB280" s="372"/>
      <c r="CC280" s="372"/>
      <c r="CD280" s="372"/>
      <c r="CE280" s="372"/>
      <c r="CF280" s="372"/>
      <c r="CG280" s="372"/>
      <c r="CH280" s="372"/>
      <c r="CI280" s="372"/>
      <c r="CJ280" s="372"/>
      <c r="CK280" s="372"/>
      <c r="CL280" s="372"/>
      <c r="CM280" s="372"/>
      <c r="CN280" s="372"/>
      <c r="CO280" s="372"/>
      <c r="CP280" s="372"/>
      <c r="CQ280" s="372"/>
      <c r="CR280" s="372"/>
      <c r="CS280" s="372"/>
      <c r="CT280" s="372"/>
      <c r="CU280" s="372"/>
      <c r="CV280" s="372"/>
      <c r="CW280" s="372"/>
      <c r="CX280" s="372"/>
      <c r="CY280" s="372"/>
      <c r="CZ280" s="372"/>
      <c r="DA280" s="372"/>
      <c r="DB280" s="372"/>
      <c r="DC280" s="372"/>
      <c r="DD280" s="372"/>
      <c r="DE280" s="372"/>
      <c r="DF280" s="372"/>
      <c r="DG280" s="372"/>
      <c r="DH280" s="372"/>
      <c r="DI280" s="372"/>
      <c r="DJ280" s="372"/>
      <c r="DK280" s="372"/>
      <c r="DL280" s="372"/>
      <c r="DM280" s="372"/>
      <c r="DN280" s="372"/>
      <c r="DO280" s="372"/>
      <c r="DP280" s="372"/>
      <c r="DQ280" s="372"/>
      <c r="DR280" s="372"/>
      <c r="DS280" s="372"/>
      <c r="DT280" s="372"/>
      <c r="DU280" s="372"/>
      <c r="DV280" s="372"/>
      <c r="DW280" s="372"/>
      <c r="DX280" s="372"/>
      <c r="DY280" s="372"/>
      <c r="DZ280" s="372"/>
      <c r="EA280" s="372"/>
      <c r="EB280" s="372"/>
      <c r="EC280" s="372"/>
      <c r="ED280" s="372"/>
      <c r="EE280" s="372"/>
      <c r="EF280" s="372"/>
      <c r="EG280" s="372"/>
      <c r="EH280" s="372"/>
      <c r="EI280" s="372"/>
      <c r="EJ280" s="372"/>
      <c r="EK280" s="372"/>
      <c r="EL280" s="372"/>
      <c r="EM280" s="372"/>
      <c r="EN280" s="372"/>
      <c r="EO280" s="372"/>
      <c r="EP280" s="372"/>
      <c r="EQ280" s="372"/>
      <c r="ER280" s="372"/>
      <c r="ES280" s="372"/>
      <c r="ET280" s="13"/>
      <c r="EU280" s="13"/>
      <c r="EV280" s="13"/>
      <c r="EW280" s="13"/>
      <c r="EX280" s="13"/>
      <c r="EY280" s="13"/>
      <c r="EZ280" s="13"/>
      <c r="FA280" s="13"/>
      <c r="FB280" s="13"/>
      <c r="FC280" s="13"/>
      <c r="FD280" s="13"/>
      <c r="FE280" s="13"/>
      <c r="FF280" s="13"/>
      <c r="FG280" s="13"/>
      <c r="FH280" s="13"/>
      <c r="FI280" s="13"/>
      <c r="FJ280" s="13"/>
      <c r="FK280" s="13"/>
      <c r="FL280" s="13"/>
      <c r="FM280" s="13"/>
      <c r="FN280" s="13"/>
      <c r="FO280" s="13"/>
      <c r="FP280" s="13"/>
      <c r="FQ280" s="13"/>
      <c r="FR280" s="13"/>
      <c r="FS280" s="13"/>
      <c r="FT280" s="13"/>
      <c r="FU280" s="13"/>
      <c r="FV280" s="13"/>
      <c r="FW280" s="13"/>
      <c r="FX280" s="13"/>
      <c r="FY280" s="13"/>
      <c r="FZ280" s="13"/>
      <c r="GA280" s="13"/>
      <c r="GB280" s="13"/>
      <c r="GC280" s="13"/>
      <c r="GD280" s="13"/>
      <c r="GE280" s="13"/>
      <c r="GF280" s="13"/>
      <c r="GG280" s="13"/>
      <c r="GH280" s="13"/>
      <c r="GI280" s="13"/>
      <c r="GJ280" s="13"/>
      <c r="GK280" s="13"/>
      <c r="GL280" s="13"/>
      <c r="GM280" s="13"/>
      <c r="GN280" s="13"/>
      <c r="GO280" s="13"/>
      <c r="GP280" s="13"/>
      <c r="GQ280" s="13"/>
      <c r="GR280" s="13"/>
      <c r="GS280" s="13"/>
      <c r="GT280" s="13"/>
      <c r="GU280" s="13"/>
      <c r="GV280" s="13"/>
      <c r="GW280" s="13"/>
      <c r="GX280" s="13"/>
      <c r="GY280" s="13"/>
      <c r="GZ280" s="13"/>
      <c r="HA280" s="13"/>
      <c r="HB280" s="13"/>
      <c r="HC280" s="13"/>
      <c r="HD280" s="13"/>
      <c r="HE280" s="13"/>
      <c r="HF280" s="13"/>
      <c r="HG280" s="13"/>
      <c r="HH280" s="13"/>
      <c r="HI280" s="13"/>
      <c r="HJ280" s="13"/>
      <c r="HK280" s="13"/>
      <c r="HL280" s="13"/>
      <c r="HM280" s="13"/>
      <c r="HN280" s="13"/>
      <c r="HO280" s="13"/>
      <c r="HP280" s="13"/>
      <c r="HQ280" s="13"/>
      <c r="HR280" s="13"/>
      <c r="HS280" s="13"/>
      <c r="HT280" s="13"/>
      <c r="HU280" s="13"/>
      <c r="HV280" s="13"/>
      <c r="HW280" s="13"/>
      <c r="HX280" s="13"/>
      <c r="HY280" s="13"/>
      <c r="HZ280" s="13"/>
      <c r="IA280" s="13"/>
      <c r="IB280" s="13"/>
      <c r="IC280" s="13"/>
      <c r="ID280" s="13"/>
      <c r="IE280" s="13"/>
      <c r="IF280" s="13"/>
      <c r="IG280" s="13"/>
      <c r="IH280" s="13"/>
      <c r="II280" s="13"/>
      <c r="IJ280" s="13"/>
      <c r="IK280" s="13"/>
      <c r="IL280" s="13"/>
      <c r="IM280" s="13"/>
      <c r="IN280" s="13"/>
      <c r="IO280" s="13"/>
      <c r="IP280" s="13"/>
      <c r="IQ280" s="13"/>
      <c r="IR280" s="13"/>
      <c r="IS280" s="13"/>
      <c r="IT280" s="13"/>
      <c r="IU280" s="13"/>
      <c r="IV280" s="13"/>
    </row>
    <row r="281" spans="1:256" ht="12.75" customHeight="1" outlineLevel="1">
      <c r="D281" s="183"/>
    </row>
    <row r="282" spans="1:256" ht="12.75" customHeight="1" outlineLevel="1">
      <c r="B282" s="498" t="s">
        <v>547</v>
      </c>
      <c r="D282" s="334">
        <f ca="1">IF(D57="Off",0,1)</f>
        <v>1</v>
      </c>
    </row>
    <row r="283" spans="1:256" ht="12.75" customHeight="1" outlineLevel="1">
      <c r="D283" s="183"/>
    </row>
    <row r="284" spans="1:256" s="323" customFormat="1" ht="12.75" customHeight="1" outlineLevel="1">
      <c r="B284" s="13"/>
      <c r="C284" s="187" t="s">
        <v>260</v>
      </c>
      <c r="D284" s="187" t="s">
        <v>416</v>
      </c>
      <c r="E284" s="330"/>
      <c r="F284" s="330"/>
      <c r="G284" s="330"/>
      <c r="H284" s="330"/>
      <c r="I284" s="330"/>
      <c r="J284" s="330"/>
      <c r="K284" s="330"/>
      <c r="L284" s="330"/>
      <c r="M284" s="330"/>
      <c r="N284" s="330"/>
      <c r="O284" s="330"/>
      <c r="P284" s="330"/>
      <c r="Q284" s="330"/>
      <c r="R284" s="330"/>
      <c r="S284" s="330"/>
      <c r="T284" s="330"/>
      <c r="U284" s="330"/>
      <c r="V284" s="330"/>
      <c r="W284" s="330"/>
      <c r="X284" s="330"/>
      <c r="Y284" s="330"/>
      <c r="Z284" s="330"/>
      <c r="AA284" s="330"/>
      <c r="AB284" s="330"/>
      <c r="AC284" s="330"/>
      <c r="AD284" s="330"/>
      <c r="AE284" s="330"/>
      <c r="AF284" s="330"/>
      <c r="AG284" s="330"/>
      <c r="AH284" s="330"/>
      <c r="AI284" s="330"/>
      <c r="AJ284" s="330"/>
      <c r="AK284" s="330"/>
      <c r="AL284" s="330"/>
      <c r="AM284" s="330"/>
      <c r="AN284" s="330"/>
      <c r="AO284" s="330"/>
      <c r="AP284" s="330"/>
      <c r="AQ284" s="330"/>
      <c r="AR284" s="330"/>
      <c r="AS284" s="330"/>
      <c r="AT284" s="330"/>
      <c r="AU284" s="330"/>
      <c r="AV284" s="330"/>
      <c r="AW284" s="330"/>
      <c r="AX284" s="330"/>
      <c r="AY284" s="330"/>
      <c r="AZ284" s="330"/>
      <c r="BA284" s="330"/>
      <c r="BB284" s="330"/>
      <c r="BC284" s="330"/>
      <c r="BD284" s="330"/>
      <c r="BE284" s="330"/>
      <c r="BF284" s="330"/>
      <c r="BG284" s="330"/>
      <c r="BH284" s="330"/>
      <c r="BI284" s="330"/>
      <c r="BJ284" s="330"/>
      <c r="BK284" s="330"/>
      <c r="BL284" s="330"/>
      <c r="BM284" s="330"/>
      <c r="BN284" s="330"/>
      <c r="BO284" s="330"/>
      <c r="BP284" s="330"/>
      <c r="BQ284" s="330"/>
      <c r="BR284" s="330"/>
      <c r="BS284" s="330"/>
      <c r="BT284" s="330"/>
      <c r="BU284" s="330"/>
      <c r="BV284" s="330"/>
      <c r="BW284" s="330"/>
      <c r="BX284" s="330"/>
      <c r="BY284" s="330"/>
      <c r="BZ284" s="330"/>
      <c r="CA284" s="330"/>
      <c r="CB284" s="330"/>
      <c r="CC284" s="330"/>
      <c r="CD284" s="330"/>
      <c r="CE284" s="330"/>
      <c r="CF284" s="330"/>
      <c r="CG284" s="330"/>
      <c r="CH284" s="330"/>
      <c r="CI284" s="330"/>
      <c r="CJ284" s="330"/>
      <c r="CK284" s="330"/>
      <c r="CL284" s="330"/>
      <c r="CM284" s="330"/>
      <c r="CN284" s="330"/>
      <c r="CO284" s="330"/>
      <c r="CP284" s="330"/>
      <c r="CQ284" s="330"/>
      <c r="CR284" s="330"/>
      <c r="CS284" s="330"/>
      <c r="CT284" s="330"/>
      <c r="CU284" s="330"/>
      <c r="CV284" s="330"/>
      <c r="CW284" s="330"/>
      <c r="CX284" s="330"/>
      <c r="CY284" s="330"/>
      <c r="CZ284" s="330"/>
      <c r="DA284" s="330"/>
      <c r="DB284" s="330"/>
      <c r="DC284" s="330"/>
      <c r="DD284" s="330"/>
      <c r="DE284" s="330"/>
      <c r="DF284" s="330"/>
      <c r="DG284" s="330"/>
      <c r="DH284" s="330"/>
      <c r="DI284" s="330"/>
      <c r="DJ284" s="330"/>
      <c r="DK284" s="330"/>
      <c r="DL284" s="330"/>
      <c r="DM284" s="330"/>
      <c r="DN284" s="330"/>
      <c r="DO284" s="330"/>
      <c r="DP284" s="330"/>
      <c r="DQ284" s="330"/>
      <c r="DR284" s="330"/>
      <c r="DS284" s="330"/>
      <c r="DT284" s="330"/>
      <c r="DU284" s="330"/>
      <c r="DV284" s="330"/>
      <c r="DW284" s="330"/>
      <c r="DX284" s="330"/>
      <c r="DY284" s="330"/>
      <c r="DZ284" s="330"/>
      <c r="EA284" s="330"/>
      <c r="EB284" s="330"/>
      <c r="EC284" s="330"/>
      <c r="ED284" s="330"/>
      <c r="EE284" s="330"/>
      <c r="EF284" s="330"/>
      <c r="EG284" s="330"/>
      <c r="EH284" s="330"/>
      <c r="EI284" s="330"/>
      <c r="EJ284" s="330"/>
      <c r="EK284" s="330"/>
      <c r="EL284" s="330"/>
      <c r="EM284" s="330"/>
      <c r="EN284" s="330"/>
      <c r="EO284" s="330"/>
      <c r="EP284" s="330"/>
      <c r="EQ284" s="330"/>
      <c r="ER284" s="330"/>
      <c r="ES284" s="330"/>
      <c r="ET284" s="325"/>
    </row>
    <row r="285" spans="1:256" s="325" customFormat="1" ht="12.75" customHeight="1" outlineLevel="1">
      <c r="B285" s="498" t="s">
        <v>687</v>
      </c>
      <c r="C285" s="472">
        <f ca="1">C72</f>
        <v>44378</v>
      </c>
      <c r="D285" s="472">
        <f ca="1">D72</f>
        <v>45838</v>
      </c>
      <c r="E285" s="492">
        <f t="shared" ref="E285:AJ285" ca="1" si="403">E105</f>
        <v>1</v>
      </c>
      <c r="F285" s="492">
        <f t="shared" ca="1" si="403"/>
        <v>0</v>
      </c>
      <c r="G285" s="492">
        <f t="shared" ca="1" si="403"/>
        <v>0</v>
      </c>
      <c r="H285" s="492">
        <f t="shared" ca="1" si="403"/>
        <v>0</v>
      </c>
      <c r="I285" s="492">
        <f t="shared" ca="1" si="403"/>
        <v>0</v>
      </c>
      <c r="J285" s="492">
        <f t="shared" ca="1" si="403"/>
        <v>0</v>
      </c>
      <c r="K285" s="492">
        <f t="shared" ca="1" si="403"/>
        <v>0</v>
      </c>
      <c r="L285" s="492">
        <f t="shared" ca="1" si="403"/>
        <v>0</v>
      </c>
      <c r="M285" s="492">
        <f t="shared" ca="1" si="403"/>
        <v>0</v>
      </c>
      <c r="N285" s="492">
        <f t="shared" ca="1" si="403"/>
        <v>0</v>
      </c>
      <c r="O285" s="492">
        <f t="shared" ca="1" si="403"/>
        <v>0</v>
      </c>
      <c r="P285" s="492">
        <f t="shared" ca="1" si="403"/>
        <v>0</v>
      </c>
      <c r="Q285" s="492">
        <f t="shared" ca="1" si="403"/>
        <v>0</v>
      </c>
      <c r="R285" s="492">
        <f t="shared" ca="1" si="403"/>
        <v>0</v>
      </c>
      <c r="S285" s="492">
        <f t="shared" ca="1" si="403"/>
        <v>0</v>
      </c>
      <c r="T285" s="492">
        <f t="shared" ca="1" si="403"/>
        <v>0</v>
      </c>
      <c r="U285" s="492">
        <f t="shared" ca="1" si="403"/>
        <v>0</v>
      </c>
      <c r="V285" s="492">
        <f t="shared" ca="1" si="403"/>
        <v>0</v>
      </c>
      <c r="W285" s="492">
        <f t="shared" ca="1" si="403"/>
        <v>0</v>
      </c>
      <c r="X285" s="492">
        <f t="shared" ca="1" si="403"/>
        <v>0</v>
      </c>
      <c r="Y285" s="492">
        <f t="shared" ca="1" si="403"/>
        <v>0</v>
      </c>
      <c r="Z285" s="492">
        <f t="shared" ca="1" si="403"/>
        <v>0</v>
      </c>
      <c r="AA285" s="492">
        <f t="shared" ca="1" si="403"/>
        <v>0</v>
      </c>
      <c r="AB285" s="492">
        <f t="shared" ca="1" si="403"/>
        <v>0</v>
      </c>
      <c r="AC285" s="492">
        <f t="shared" ca="1" si="403"/>
        <v>0</v>
      </c>
      <c r="AD285" s="492">
        <f t="shared" ca="1" si="403"/>
        <v>0</v>
      </c>
      <c r="AE285" s="492">
        <f t="shared" ca="1" si="403"/>
        <v>0</v>
      </c>
      <c r="AF285" s="492">
        <f t="shared" ca="1" si="403"/>
        <v>0</v>
      </c>
      <c r="AG285" s="492">
        <f t="shared" ca="1" si="403"/>
        <v>0</v>
      </c>
      <c r="AH285" s="492">
        <f t="shared" ca="1" si="403"/>
        <v>0</v>
      </c>
      <c r="AI285" s="492">
        <f t="shared" ca="1" si="403"/>
        <v>0</v>
      </c>
      <c r="AJ285" s="492">
        <f t="shared" ca="1" si="403"/>
        <v>0</v>
      </c>
      <c r="AK285" s="492">
        <f t="shared" ref="AK285:BP285" ca="1" si="404">AK105</f>
        <v>0</v>
      </c>
      <c r="AL285" s="492">
        <f t="shared" ca="1" si="404"/>
        <v>0</v>
      </c>
      <c r="AM285" s="492">
        <f t="shared" ca="1" si="404"/>
        <v>0</v>
      </c>
      <c r="AN285" s="492">
        <f t="shared" ca="1" si="404"/>
        <v>0</v>
      </c>
      <c r="AO285" s="492">
        <f t="shared" ca="1" si="404"/>
        <v>0</v>
      </c>
      <c r="AP285" s="492">
        <f t="shared" ca="1" si="404"/>
        <v>0</v>
      </c>
      <c r="AQ285" s="492">
        <f t="shared" ca="1" si="404"/>
        <v>0</v>
      </c>
      <c r="AR285" s="492">
        <f t="shared" ca="1" si="404"/>
        <v>0</v>
      </c>
      <c r="AS285" s="492">
        <f t="shared" ca="1" si="404"/>
        <v>0</v>
      </c>
      <c r="AT285" s="492">
        <f t="shared" ca="1" si="404"/>
        <v>0</v>
      </c>
      <c r="AU285" s="492">
        <f t="shared" ca="1" si="404"/>
        <v>0</v>
      </c>
      <c r="AV285" s="492">
        <f t="shared" ca="1" si="404"/>
        <v>0</v>
      </c>
      <c r="AW285" s="492">
        <f t="shared" ca="1" si="404"/>
        <v>0</v>
      </c>
      <c r="AX285" s="492">
        <f t="shared" ca="1" si="404"/>
        <v>0</v>
      </c>
      <c r="AY285" s="492">
        <f t="shared" ca="1" si="404"/>
        <v>0</v>
      </c>
      <c r="AZ285" s="492">
        <f t="shared" ca="1" si="404"/>
        <v>0</v>
      </c>
      <c r="BA285" s="492">
        <f t="shared" ca="1" si="404"/>
        <v>0</v>
      </c>
      <c r="BB285" s="492">
        <f t="shared" ca="1" si="404"/>
        <v>0</v>
      </c>
      <c r="BC285" s="492">
        <f t="shared" ca="1" si="404"/>
        <v>0</v>
      </c>
      <c r="BD285" s="492">
        <f t="shared" ca="1" si="404"/>
        <v>0</v>
      </c>
      <c r="BE285" s="492">
        <f t="shared" ca="1" si="404"/>
        <v>0</v>
      </c>
      <c r="BF285" s="492">
        <f t="shared" ca="1" si="404"/>
        <v>0</v>
      </c>
      <c r="BG285" s="492">
        <f t="shared" ca="1" si="404"/>
        <v>0</v>
      </c>
      <c r="BH285" s="492">
        <f t="shared" ca="1" si="404"/>
        <v>0</v>
      </c>
      <c r="BI285" s="492">
        <f t="shared" ca="1" si="404"/>
        <v>0</v>
      </c>
      <c r="BJ285" s="492">
        <f t="shared" ca="1" si="404"/>
        <v>0</v>
      </c>
      <c r="BK285" s="492">
        <f t="shared" ca="1" si="404"/>
        <v>0</v>
      </c>
      <c r="BL285" s="492">
        <f t="shared" ca="1" si="404"/>
        <v>0</v>
      </c>
      <c r="BM285" s="492">
        <f t="shared" ca="1" si="404"/>
        <v>0</v>
      </c>
      <c r="BN285" s="492">
        <f t="shared" ca="1" si="404"/>
        <v>0</v>
      </c>
      <c r="BO285" s="492">
        <f t="shared" ca="1" si="404"/>
        <v>0</v>
      </c>
      <c r="BP285" s="492">
        <f t="shared" ca="1" si="404"/>
        <v>0</v>
      </c>
      <c r="BQ285" s="492">
        <f t="shared" ref="BQ285:CV285" ca="1" si="405">BQ105</f>
        <v>0</v>
      </c>
      <c r="BR285" s="492">
        <f t="shared" ca="1" si="405"/>
        <v>0</v>
      </c>
      <c r="BS285" s="492">
        <f t="shared" ca="1" si="405"/>
        <v>0</v>
      </c>
      <c r="BT285" s="492">
        <f t="shared" ca="1" si="405"/>
        <v>0</v>
      </c>
      <c r="BU285" s="492">
        <f t="shared" ca="1" si="405"/>
        <v>0</v>
      </c>
      <c r="BV285" s="492">
        <f t="shared" ca="1" si="405"/>
        <v>0</v>
      </c>
      <c r="BW285" s="492">
        <f t="shared" ca="1" si="405"/>
        <v>0</v>
      </c>
      <c r="BX285" s="492">
        <f t="shared" ca="1" si="405"/>
        <v>0</v>
      </c>
      <c r="BY285" s="492">
        <f t="shared" ca="1" si="405"/>
        <v>0</v>
      </c>
      <c r="BZ285" s="492">
        <f t="shared" ca="1" si="405"/>
        <v>0</v>
      </c>
      <c r="CA285" s="492">
        <f t="shared" ca="1" si="405"/>
        <v>0</v>
      </c>
      <c r="CB285" s="492">
        <f t="shared" ca="1" si="405"/>
        <v>0</v>
      </c>
      <c r="CC285" s="492">
        <f t="shared" ca="1" si="405"/>
        <v>0</v>
      </c>
      <c r="CD285" s="492">
        <f t="shared" ca="1" si="405"/>
        <v>0</v>
      </c>
      <c r="CE285" s="492">
        <f t="shared" ca="1" si="405"/>
        <v>0</v>
      </c>
      <c r="CF285" s="492">
        <f t="shared" ca="1" si="405"/>
        <v>0</v>
      </c>
      <c r="CG285" s="492">
        <f t="shared" ca="1" si="405"/>
        <v>0</v>
      </c>
      <c r="CH285" s="492">
        <f t="shared" ca="1" si="405"/>
        <v>0</v>
      </c>
      <c r="CI285" s="492">
        <f t="shared" ca="1" si="405"/>
        <v>0</v>
      </c>
      <c r="CJ285" s="492">
        <f t="shared" ca="1" si="405"/>
        <v>0</v>
      </c>
      <c r="CK285" s="492">
        <f t="shared" ca="1" si="405"/>
        <v>0</v>
      </c>
      <c r="CL285" s="492">
        <f t="shared" ca="1" si="405"/>
        <v>0</v>
      </c>
      <c r="CM285" s="492">
        <f t="shared" ca="1" si="405"/>
        <v>0</v>
      </c>
      <c r="CN285" s="492">
        <f t="shared" ca="1" si="405"/>
        <v>0</v>
      </c>
      <c r="CO285" s="492">
        <f t="shared" ca="1" si="405"/>
        <v>0</v>
      </c>
      <c r="CP285" s="492">
        <f t="shared" ca="1" si="405"/>
        <v>0</v>
      </c>
      <c r="CQ285" s="492">
        <f t="shared" ca="1" si="405"/>
        <v>0</v>
      </c>
      <c r="CR285" s="492">
        <f t="shared" ca="1" si="405"/>
        <v>0</v>
      </c>
      <c r="CS285" s="492">
        <f t="shared" ca="1" si="405"/>
        <v>0</v>
      </c>
      <c r="CT285" s="492">
        <f t="shared" ca="1" si="405"/>
        <v>0</v>
      </c>
      <c r="CU285" s="492">
        <f t="shared" ca="1" si="405"/>
        <v>0</v>
      </c>
      <c r="CV285" s="492">
        <f t="shared" ca="1" si="405"/>
        <v>0</v>
      </c>
      <c r="CW285" s="492">
        <f t="shared" ref="CW285:EB285" ca="1" si="406">CW105</f>
        <v>0</v>
      </c>
      <c r="CX285" s="492">
        <f t="shared" ca="1" si="406"/>
        <v>0</v>
      </c>
      <c r="CY285" s="492">
        <f t="shared" ca="1" si="406"/>
        <v>0</v>
      </c>
      <c r="CZ285" s="492">
        <f t="shared" ca="1" si="406"/>
        <v>0</v>
      </c>
      <c r="DA285" s="492">
        <f t="shared" ca="1" si="406"/>
        <v>0</v>
      </c>
      <c r="DB285" s="492">
        <f t="shared" ca="1" si="406"/>
        <v>0</v>
      </c>
      <c r="DC285" s="492">
        <f t="shared" ca="1" si="406"/>
        <v>0</v>
      </c>
      <c r="DD285" s="492">
        <f t="shared" ca="1" si="406"/>
        <v>0</v>
      </c>
      <c r="DE285" s="492">
        <f t="shared" ca="1" si="406"/>
        <v>0</v>
      </c>
      <c r="DF285" s="492">
        <f t="shared" ca="1" si="406"/>
        <v>0</v>
      </c>
      <c r="DG285" s="492">
        <f t="shared" ca="1" si="406"/>
        <v>0</v>
      </c>
      <c r="DH285" s="492">
        <f t="shared" ca="1" si="406"/>
        <v>0</v>
      </c>
      <c r="DI285" s="492">
        <f t="shared" ca="1" si="406"/>
        <v>0</v>
      </c>
      <c r="DJ285" s="492">
        <f t="shared" ca="1" si="406"/>
        <v>0</v>
      </c>
      <c r="DK285" s="492">
        <f t="shared" ca="1" si="406"/>
        <v>0</v>
      </c>
      <c r="DL285" s="492">
        <f t="shared" ca="1" si="406"/>
        <v>0</v>
      </c>
      <c r="DM285" s="492">
        <f t="shared" ca="1" si="406"/>
        <v>0</v>
      </c>
      <c r="DN285" s="492">
        <f t="shared" ca="1" si="406"/>
        <v>0</v>
      </c>
      <c r="DO285" s="492">
        <f t="shared" ca="1" si="406"/>
        <v>0</v>
      </c>
      <c r="DP285" s="492">
        <f t="shared" ca="1" si="406"/>
        <v>0</v>
      </c>
      <c r="DQ285" s="492">
        <f t="shared" ca="1" si="406"/>
        <v>0</v>
      </c>
      <c r="DR285" s="492">
        <f t="shared" ca="1" si="406"/>
        <v>0</v>
      </c>
      <c r="DS285" s="492">
        <f t="shared" ca="1" si="406"/>
        <v>0</v>
      </c>
      <c r="DT285" s="492">
        <f t="shared" ca="1" si="406"/>
        <v>0</v>
      </c>
      <c r="DU285" s="492">
        <f t="shared" ca="1" si="406"/>
        <v>0</v>
      </c>
      <c r="DV285" s="492">
        <f t="shared" ca="1" si="406"/>
        <v>0</v>
      </c>
      <c r="DW285" s="492">
        <f t="shared" ca="1" si="406"/>
        <v>0</v>
      </c>
      <c r="DX285" s="492">
        <f t="shared" ca="1" si="406"/>
        <v>0</v>
      </c>
      <c r="DY285" s="492">
        <f t="shared" ca="1" si="406"/>
        <v>0</v>
      </c>
      <c r="DZ285" s="492">
        <f t="shared" ca="1" si="406"/>
        <v>0</v>
      </c>
      <c r="EA285" s="492">
        <f t="shared" ca="1" si="406"/>
        <v>0</v>
      </c>
      <c r="EB285" s="492">
        <f t="shared" ca="1" si="406"/>
        <v>0</v>
      </c>
      <c r="EC285" s="492">
        <f t="shared" ref="EC285:ES285" ca="1" si="407">EC105</f>
        <v>0</v>
      </c>
      <c r="ED285" s="492">
        <f t="shared" ca="1" si="407"/>
        <v>0</v>
      </c>
      <c r="EE285" s="492">
        <f t="shared" ca="1" si="407"/>
        <v>0</v>
      </c>
      <c r="EF285" s="492">
        <f t="shared" ca="1" si="407"/>
        <v>0</v>
      </c>
      <c r="EG285" s="492">
        <f t="shared" ca="1" si="407"/>
        <v>0</v>
      </c>
      <c r="EH285" s="492">
        <f t="shared" ca="1" si="407"/>
        <v>0</v>
      </c>
      <c r="EI285" s="492">
        <f t="shared" ca="1" si="407"/>
        <v>0</v>
      </c>
      <c r="EJ285" s="492">
        <f t="shared" ca="1" si="407"/>
        <v>0</v>
      </c>
      <c r="EK285" s="492">
        <f t="shared" ca="1" si="407"/>
        <v>0</v>
      </c>
      <c r="EL285" s="492">
        <f t="shared" ca="1" si="407"/>
        <v>0</v>
      </c>
      <c r="EM285" s="492">
        <f t="shared" ca="1" si="407"/>
        <v>0</v>
      </c>
      <c r="EN285" s="492">
        <f t="shared" ca="1" si="407"/>
        <v>0</v>
      </c>
      <c r="EO285" s="492">
        <f t="shared" ca="1" si="407"/>
        <v>0</v>
      </c>
      <c r="EP285" s="492">
        <f t="shared" ca="1" si="407"/>
        <v>0</v>
      </c>
      <c r="EQ285" s="492">
        <f t="shared" ca="1" si="407"/>
        <v>0</v>
      </c>
      <c r="ER285" s="492">
        <f t="shared" ca="1" si="407"/>
        <v>0</v>
      </c>
      <c r="ES285" s="492">
        <f t="shared" ca="1" si="407"/>
        <v>0</v>
      </c>
    </row>
    <row r="286" spans="1:256" ht="12.75" customHeight="1" outlineLevel="1">
      <c r="D286" s="183"/>
    </row>
    <row r="287" spans="1:256" s="325" customFormat="1" ht="12.75" customHeight="1" outlineLevel="1">
      <c r="B287" s="498" t="s">
        <v>688</v>
      </c>
      <c r="C287" s="13"/>
      <c r="D287" s="183"/>
      <c r="E287" s="492">
        <f t="shared" ref="E287:AJ287" ca="1" si="408">(E225+E276)*12*E72</f>
        <v>180</v>
      </c>
      <c r="F287" s="492">
        <f t="shared" ca="1" si="408"/>
        <v>188.39999999999998</v>
      </c>
      <c r="G287" s="492">
        <f t="shared" ca="1" si="408"/>
        <v>188.39999999999998</v>
      </c>
      <c r="H287" s="492">
        <f t="shared" ca="1" si="408"/>
        <v>188.39999999999998</v>
      </c>
      <c r="I287" s="492">
        <f t="shared" ca="1" si="408"/>
        <v>188.39999999999998</v>
      </c>
      <c r="J287" s="492">
        <f t="shared" ca="1" si="408"/>
        <v>188.39999999999998</v>
      </c>
      <c r="K287" s="492">
        <f t="shared" ca="1" si="408"/>
        <v>188.39999999999998</v>
      </c>
      <c r="L287" s="492">
        <f t="shared" ca="1" si="408"/>
        <v>188.39999999999998</v>
      </c>
      <c r="M287" s="492">
        <f t="shared" ca="1" si="408"/>
        <v>188.39999999999998</v>
      </c>
      <c r="N287" s="492">
        <f t="shared" ca="1" si="408"/>
        <v>188.39999999999998</v>
      </c>
      <c r="O287" s="492">
        <f t="shared" ca="1" si="408"/>
        <v>188.39999999999998</v>
      </c>
      <c r="P287" s="492">
        <f t="shared" ca="1" si="408"/>
        <v>188.39999999999998</v>
      </c>
      <c r="Q287" s="492">
        <f t="shared" ca="1" si="408"/>
        <v>188.39999999999998</v>
      </c>
      <c r="R287" s="492">
        <f t="shared" ca="1" si="408"/>
        <v>197.13600000000002</v>
      </c>
      <c r="S287" s="492">
        <f t="shared" ca="1" si="408"/>
        <v>197.13600000000002</v>
      </c>
      <c r="T287" s="492">
        <f t="shared" ca="1" si="408"/>
        <v>197.13600000000002</v>
      </c>
      <c r="U287" s="492">
        <f t="shared" ca="1" si="408"/>
        <v>197.13600000000002</v>
      </c>
      <c r="V287" s="492">
        <f t="shared" ca="1" si="408"/>
        <v>197.13600000000002</v>
      </c>
      <c r="W287" s="492">
        <f t="shared" ca="1" si="408"/>
        <v>197.13600000000002</v>
      </c>
      <c r="X287" s="492">
        <f t="shared" ca="1" si="408"/>
        <v>197.13600000000002</v>
      </c>
      <c r="Y287" s="492">
        <f t="shared" ca="1" si="408"/>
        <v>197.13600000000002</v>
      </c>
      <c r="Z287" s="492">
        <f t="shared" ca="1" si="408"/>
        <v>197.13600000000002</v>
      </c>
      <c r="AA287" s="492">
        <f t="shared" ca="1" si="408"/>
        <v>197.13600000000002</v>
      </c>
      <c r="AB287" s="492">
        <f t="shared" ca="1" si="408"/>
        <v>197.13600000000002</v>
      </c>
      <c r="AC287" s="492">
        <f t="shared" ca="1" si="408"/>
        <v>197.13600000000002</v>
      </c>
      <c r="AD287" s="492">
        <f t="shared" ca="1" si="408"/>
        <v>206.22143999999997</v>
      </c>
      <c r="AE287" s="492">
        <f t="shared" ca="1" si="408"/>
        <v>206.22143999999997</v>
      </c>
      <c r="AF287" s="492">
        <f t="shared" ca="1" si="408"/>
        <v>206.22143999999997</v>
      </c>
      <c r="AG287" s="492">
        <f t="shared" ca="1" si="408"/>
        <v>206.22143999999997</v>
      </c>
      <c r="AH287" s="492">
        <f t="shared" ca="1" si="408"/>
        <v>206.22143999999997</v>
      </c>
      <c r="AI287" s="492">
        <f t="shared" ca="1" si="408"/>
        <v>206.22143999999997</v>
      </c>
      <c r="AJ287" s="492">
        <f t="shared" ca="1" si="408"/>
        <v>206.22143999999997</v>
      </c>
      <c r="AK287" s="492">
        <f t="shared" ref="AK287:BP287" ca="1" si="409">(AK225+AK276)*12*AK72</f>
        <v>206.22143999999997</v>
      </c>
      <c r="AL287" s="492">
        <f t="shared" ca="1" si="409"/>
        <v>206.22143999999997</v>
      </c>
      <c r="AM287" s="492">
        <f t="shared" ca="1" si="409"/>
        <v>206.22143999999997</v>
      </c>
      <c r="AN287" s="492">
        <f t="shared" ca="1" si="409"/>
        <v>206.22143999999997</v>
      </c>
      <c r="AO287" s="492">
        <f t="shared" ca="1" si="409"/>
        <v>206.22143999999997</v>
      </c>
      <c r="AP287" s="492">
        <f t="shared" ca="1" si="409"/>
        <v>215.67029760000003</v>
      </c>
      <c r="AQ287" s="492">
        <f t="shared" ca="1" si="409"/>
        <v>215.67029760000003</v>
      </c>
      <c r="AR287" s="492">
        <f t="shared" ca="1" si="409"/>
        <v>215.67029760000003</v>
      </c>
      <c r="AS287" s="492">
        <f t="shared" ca="1" si="409"/>
        <v>215.67029760000003</v>
      </c>
      <c r="AT287" s="492">
        <f t="shared" ca="1" si="409"/>
        <v>215.67029760000003</v>
      </c>
      <c r="AU287" s="492">
        <f t="shared" ca="1" si="409"/>
        <v>215.67029760000003</v>
      </c>
      <c r="AV287" s="492">
        <f t="shared" ca="1" si="409"/>
        <v>215.67029760000003</v>
      </c>
      <c r="AW287" s="492">
        <f t="shared" ca="1" si="409"/>
        <v>215.67029760000003</v>
      </c>
      <c r="AX287" s="492">
        <f t="shared" ca="1" si="409"/>
        <v>215.67029760000003</v>
      </c>
      <c r="AY287" s="492">
        <f t="shared" ca="1" si="409"/>
        <v>215.67029760000003</v>
      </c>
      <c r="AZ287" s="492">
        <f t="shared" ca="1" si="409"/>
        <v>215.67029760000003</v>
      </c>
      <c r="BA287" s="492">
        <f t="shared" ca="1" si="409"/>
        <v>0</v>
      </c>
      <c r="BB287" s="492">
        <f t="shared" ca="1" si="409"/>
        <v>0</v>
      </c>
      <c r="BC287" s="492">
        <f t="shared" ca="1" si="409"/>
        <v>0</v>
      </c>
      <c r="BD287" s="492">
        <f t="shared" ca="1" si="409"/>
        <v>0</v>
      </c>
      <c r="BE287" s="492">
        <f t="shared" ca="1" si="409"/>
        <v>0</v>
      </c>
      <c r="BF287" s="492">
        <f t="shared" ca="1" si="409"/>
        <v>0</v>
      </c>
      <c r="BG287" s="492">
        <f t="shared" ca="1" si="409"/>
        <v>0</v>
      </c>
      <c r="BH287" s="492">
        <f t="shared" ca="1" si="409"/>
        <v>0</v>
      </c>
      <c r="BI287" s="492">
        <f t="shared" ca="1" si="409"/>
        <v>0</v>
      </c>
      <c r="BJ287" s="492">
        <f t="shared" ca="1" si="409"/>
        <v>0</v>
      </c>
      <c r="BK287" s="492">
        <f t="shared" ca="1" si="409"/>
        <v>0</v>
      </c>
      <c r="BL287" s="492">
        <f t="shared" ca="1" si="409"/>
        <v>0</v>
      </c>
      <c r="BM287" s="492">
        <f t="shared" ca="1" si="409"/>
        <v>0</v>
      </c>
      <c r="BN287" s="492">
        <f t="shared" ca="1" si="409"/>
        <v>0</v>
      </c>
      <c r="BO287" s="492">
        <f t="shared" ca="1" si="409"/>
        <v>0</v>
      </c>
      <c r="BP287" s="492">
        <f t="shared" ca="1" si="409"/>
        <v>0</v>
      </c>
      <c r="BQ287" s="492">
        <f t="shared" ref="BQ287:CV287" ca="1" si="410">(BQ225+BQ276)*12*BQ72</f>
        <v>0</v>
      </c>
      <c r="BR287" s="492">
        <f t="shared" ca="1" si="410"/>
        <v>0</v>
      </c>
      <c r="BS287" s="492">
        <f t="shared" ca="1" si="410"/>
        <v>0</v>
      </c>
      <c r="BT287" s="492">
        <f t="shared" ca="1" si="410"/>
        <v>0</v>
      </c>
      <c r="BU287" s="492">
        <f t="shared" ca="1" si="410"/>
        <v>0</v>
      </c>
      <c r="BV287" s="492">
        <f t="shared" ca="1" si="410"/>
        <v>0</v>
      </c>
      <c r="BW287" s="492">
        <f t="shared" ca="1" si="410"/>
        <v>0</v>
      </c>
      <c r="BX287" s="492">
        <f t="shared" ca="1" si="410"/>
        <v>0</v>
      </c>
      <c r="BY287" s="492">
        <f t="shared" ca="1" si="410"/>
        <v>0</v>
      </c>
      <c r="BZ287" s="492">
        <f t="shared" ca="1" si="410"/>
        <v>0</v>
      </c>
      <c r="CA287" s="492">
        <f t="shared" ca="1" si="410"/>
        <v>0</v>
      </c>
      <c r="CB287" s="492">
        <f t="shared" ca="1" si="410"/>
        <v>0</v>
      </c>
      <c r="CC287" s="492">
        <f t="shared" ca="1" si="410"/>
        <v>0</v>
      </c>
      <c r="CD287" s="492">
        <f t="shared" ca="1" si="410"/>
        <v>0</v>
      </c>
      <c r="CE287" s="492">
        <f t="shared" ca="1" si="410"/>
        <v>0</v>
      </c>
      <c r="CF287" s="492">
        <f t="shared" ca="1" si="410"/>
        <v>0</v>
      </c>
      <c r="CG287" s="492">
        <f t="shared" ca="1" si="410"/>
        <v>0</v>
      </c>
      <c r="CH287" s="492">
        <f t="shared" ca="1" si="410"/>
        <v>0</v>
      </c>
      <c r="CI287" s="492">
        <f t="shared" ca="1" si="410"/>
        <v>0</v>
      </c>
      <c r="CJ287" s="492">
        <f t="shared" ca="1" si="410"/>
        <v>0</v>
      </c>
      <c r="CK287" s="492">
        <f t="shared" ca="1" si="410"/>
        <v>0</v>
      </c>
      <c r="CL287" s="492">
        <f t="shared" ca="1" si="410"/>
        <v>0</v>
      </c>
      <c r="CM287" s="492">
        <f t="shared" ca="1" si="410"/>
        <v>0</v>
      </c>
      <c r="CN287" s="492">
        <f t="shared" ca="1" si="410"/>
        <v>0</v>
      </c>
      <c r="CO287" s="492">
        <f t="shared" ca="1" si="410"/>
        <v>0</v>
      </c>
      <c r="CP287" s="492">
        <f t="shared" ca="1" si="410"/>
        <v>0</v>
      </c>
      <c r="CQ287" s="492">
        <f t="shared" ca="1" si="410"/>
        <v>0</v>
      </c>
      <c r="CR287" s="492">
        <f t="shared" ca="1" si="410"/>
        <v>0</v>
      </c>
      <c r="CS287" s="492">
        <f t="shared" ca="1" si="410"/>
        <v>0</v>
      </c>
      <c r="CT287" s="492">
        <f t="shared" ca="1" si="410"/>
        <v>0</v>
      </c>
      <c r="CU287" s="492">
        <f t="shared" ca="1" si="410"/>
        <v>0</v>
      </c>
      <c r="CV287" s="492">
        <f t="shared" ca="1" si="410"/>
        <v>0</v>
      </c>
      <c r="CW287" s="492">
        <f t="shared" ref="CW287:EB287" ca="1" si="411">(CW225+CW276)*12*CW72</f>
        <v>0</v>
      </c>
      <c r="CX287" s="492">
        <f t="shared" ca="1" si="411"/>
        <v>0</v>
      </c>
      <c r="CY287" s="492">
        <f t="shared" ca="1" si="411"/>
        <v>0</v>
      </c>
      <c r="CZ287" s="492">
        <f t="shared" ca="1" si="411"/>
        <v>0</v>
      </c>
      <c r="DA287" s="492">
        <f t="shared" ca="1" si="411"/>
        <v>0</v>
      </c>
      <c r="DB287" s="492">
        <f t="shared" ca="1" si="411"/>
        <v>0</v>
      </c>
      <c r="DC287" s="492">
        <f t="shared" ca="1" si="411"/>
        <v>0</v>
      </c>
      <c r="DD287" s="492">
        <f t="shared" ca="1" si="411"/>
        <v>0</v>
      </c>
      <c r="DE287" s="492">
        <f t="shared" ca="1" si="411"/>
        <v>0</v>
      </c>
      <c r="DF287" s="492">
        <f t="shared" ca="1" si="411"/>
        <v>0</v>
      </c>
      <c r="DG287" s="492">
        <f t="shared" ca="1" si="411"/>
        <v>0</v>
      </c>
      <c r="DH287" s="492">
        <f t="shared" ca="1" si="411"/>
        <v>0</v>
      </c>
      <c r="DI287" s="492">
        <f t="shared" ca="1" si="411"/>
        <v>0</v>
      </c>
      <c r="DJ287" s="492">
        <f t="shared" ca="1" si="411"/>
        <v>0</v>
      </c>
      <c r="DK287" s="492">
        <f t="shared" ca="1" si="411"/>
        <v>0</v>
      </c>
      <c r="DL287" s="492">
        <f t="shared" ca="1" si="411"/>
        <v>0</v>
      </c>
      <c r="DM287" s="492">
        <f t="shared" ca="1" si="411"/>
        <v>0</v>
      </c>
      <c r="DN287" s="492">
        <f t="shared" ca="1" si="411"/>
        <v>0</v>
      </c>
      <c r="DO287" s="492">
        <f t="shared" ca="1" si="411"/>
        <v>0</v>
      </c>
      <c r="DP287" s="492">
        <f t="shared" ca="1" si="411"/>
        <v>0</v>
      </c>
      <c r="DQ287" s="492">
        <f t="shared" ca="1" si="411"/>
        <v>0</v>
      </c>
      <c r="DR287" s="492">
        <f t="shared" ca="1" si="411"/>
        <v>0</v>
      </c>
      <c r="DS287" s="492">
        <f t="shared" ca="1" si="411"/>
        <v>0</v>
      </c>
      <c r="DT287" s="492">
        <f t="shared" ca="1" si="411"/>
        <v>0</v>
      </c>
      <c r="DU287" s="492">
        <f t="shared" ca="1" si="411"/>
        <v>0</v>
      </c>
      <c r="DV287" s="492">
        <f t="shared" ca="1" si="411"/>
        <v>0</v>
      </c>
      <c r="DW287" s="492">
        <f t="shared" ca="1" si="411"/>
        <v>0</v>
      </c>
      <c r="DX287" s="492">
        <f t="shared" ca="1" si="411"/>
        <v>0</v>
      </c>
      <c r="DY287" s="492">
        <f t="shared" ca="1" si="411"/>
        <v>0</v>
      </c>
      <c r="DZ287" s="492">
        <f t="shared" ca="1" si="411"/>
        <v>0</v>
      </c>
      <c r="EA287" s="492">
        <f t="shared" ca="1" si="411"/>
        <v>0</v>
      </c>
      <c r="EB287" s="492">
        <f t="shared" ca="1" si="411"/>
        <v>0</v>
      </c>
      <c r="EC287" s="492">
        <f t="shared" ref="EC287:ES287" ca="1" si="412">(EC225+EC276)*12*EC72</f>
        <v>0</v>
      </c>
      <c r="ED287" s="492">
        <f t="shared" ca="1" si="412"/>
        <v>0</v>
      </c>
      <c r="EE287" s="492">
        <f t="shared" ca="1" si="412"/>
        <v>0</v>
      </c>
      <c r="EF287" s="492">
        <f t="shared" ca="1" si="412"/>
        <v>0</v>
      </c>
      <c r="EG287" s="492">
        <f t="shared" ca="1" si="412"/>
        <v>0</v>
      </c>
      <c r="EH287" s="492">
        <f t="shared" ca="1" si="412"/>
        <v>0</v>
      </c>
      <c r="EI287" s="492">
        <f t="shared" ca="1" si="412"/>
        <v>0</v>
      </c>
      <c r="EJ287" s="492">
        <f t="shared" ca="1" si="412"/>
        <v>0</v>
      </c>
      <c r="EK287" s="492">
        <f t="shared" ca="1" si="412"/>
        <v>0</v>
      </c>
      <c r="EL287" s="492">
        <f t="shared" ca="1" si="412"/>
        <v>0</v>
      </c>
      <c r="EM287" s="492">
        <f t="shared" ca="1" si="412"/>
        <v>0</v>
      </c>
      <c r="EN287" s="492">
        <f t="shared" ca="1" si="412"/>
        <v>0</v>
      </c>
      <c r="EO287" s="492">
        <f t="shared" ca="1" si="412"/>
        <v>0</v>
      </c>
      <c r="EP287" s="492">
        <f t="shared" ca="1" si="412"/>
        <v>0</v>
      </c>
      <c r="EQ287" s="492">
        <f t="shared" ca="1" si="412"/>
        <v>0</v>
      </c>
      <c r="ER287" s="492">
        <f t="shared" ca="1" si="412"/>
        <v>0</v>
      </c>
      <c r="ES287" s="492">
        <f t="shared" ca="1" si="412"/>
        <v>0</v>
      </c>
    </row>
    <row r="288" spans="1:256" s="325" customFormat="1" ht="12.75" customHeight="1" outlineLevel="1">
      <c r="B288" s="498" t="s">
        <v>689</v>
      </c>
      <c r="C288" s="13"/>
      <c r="D288" s="496">
        <f ca="1">IP_Assumptions!M62</f>
        <v>0.12</v>
      </c>
      <c r="E288" s="492"/>
      <c r="F288" s="492"/>
      <c r="G288" s="492"/>
      <c r="H288" s="492"/>
      <c r="I288" s="492"/>
      <c r="J288" s="492"/>
      <c r="K288" s="492"/>
      <c r="L288" s="492"/>
      <c r="M288" s="492"/>
      <c r="N288" s="492"/>
      <c r="O288" s="492"/>
      <c r="P288" s="492"/>
      <c r="Q288" s="492"/>
      <c r="R288" s="492"/>
      <c r="S288" s="492"/>
      <c r="T288" s="492"/>
      <c r="U288" s="492"/>
      <c r="V288" s="492"/>
      <c r="W288" s="492"/>
      <c r="X288" s="492"/>
      <c r="Y288" s="492"/>
      <c r="Z288" s="492"/>
      <c r="AA288" s="492"/>
      <c r="AB288" s="492"/>
      <c r="AC288" s="492"/>
      <c r="AD288" s="492"/>
      <c r="AE288" s="492"/>
      <c r="AF288" s="492"/>
      <c r="AG288" s="492"/>
      <c r="AH288" s="492"/>
      <c r="AI288" s="492"/>
      <c r="AJ288" s="492"/>
      <c r="AK288" s="492"/>
      <c r="AL288" s="492"/>
      <c r="AM288" s="492"/>
      <c r="AN288" s="492"/>
      <c r="AO288" s="492"/>
      <c r="AP288" s="492"/>
      <c r="AQ288" s="492"/>
      <c r="AR288" s="492"/>
      <c r="AS288" s="492"/>
      <c r="AT288" s="492"/>
      <c r="AU288" s="492"/>
      <c r="AV288" s="492"/>
      <c r="AW288" s="492"/>
      <c r="AX288" s="492"/>
      <c r="AY288" s="492"/>
      <c r="AZ288" s="492"/>
      <c r="BA288" s="492"/>
      <c r="BB288" s="492"/>
      <c r="BC288" s="492"/>
      <c r="BD288" s="492"/>
      <c r="BE288" s="492"/>
      <c r="BF288" s="492"/>
      <c r="BG288" s="492"/>
      <c r="BH288" s="492"/>
      <c r="BI288" s="492"/>
      <c r="BJ288" s="492"/>
      <c r="BK288" s="492"/>
      <c r="BL288" s="492"/>
      <c r="BM288" s="492"/>
      <c r="BN288" s="492"/>
      <c r="BO288" s="492"/>
      <c r="BP288" s="492"/>
      <c r="BQ288" s="492"/>
      <c r="BR288" s="492"/>
      <c r="BS288" s="492"/>
      <c r="BT288" s="492"/>
      <c r="BU288" s="492"/>
      <c r="BV288" s="492"/>
      <c r="BW288" s="492"/>
      <c r="BX288" s="492"/>
      <c r="BY288" s="492"/>
      <c r="BZ288" s="492"/>
      <c r="CA288" s="492"/>
      <c r="CB288" s="492"/>
      <c r="CC288" s="492"/>
      <c r="CD288" s="492"/>
      <c r="CE288" s="492"/>
      <c r="CF288" s="492"/>
      <c r="CG288" s="492"/>
      <c r="CH288" s="492"/>
      <c r="CI288" s="492"/>
      <c r="CJ288" s="492"/>
      <c r="CK288" s="492"/>
      <c r="CL288" s="492"/>
      <c r="CM288" s="492"/>
      <c r="CN288" s="492"/>
      <c r="CO288" s="492"/>
      <c r="CP288" s="492"/>
      <c r="CQ288" s="492"/>
      <c r="CR288" s="492"/>
      <c r="CS288" s="492"/>
      <c r="CT288" s="492"/>
      <c r="CU288" s="492"/>
      <c r="CV288" s="492"/>
      <c r="CW288" s="492"/>
      <c r="CX288" s="492"/>
      <c r="CY288" s="492"/>
      <c r="CZ288" s="492"/>
      <c r="DA288" s="492"/>
      <c r="DB288" s="492"/>
      <c r="DC288" s="492"/>
      <c r="DD288" s="492"/>
      <c r="DE288" s="492"/>
      <c r="DF288" s="492"/>
      <c r="DG288" s="492"/>
      <c r="DH288" s="492"/>
      <c r="DI288" s="492"/>
      <c r="DJ288" s="492"/>
      <c r="DK288" s="492"/>
      <c r="DL288" s="492"/>
      <c r="DM288" s="492"/>
      <c r="DN288" s="492"/>
      <c r="DO288" s="492"/>
      <c r="DP288" s="492"/>
      <c r="DQ288" s="492"/>
      <c r="DR288" s="492"/>
      <c r="DS288" s="492"/>
      <c r="DT288" s="492"/>
      <c r="DU288" s="492"/>
      <c r="DV288" s="492"/>
      <c r="DW288" s="492"/>
      <c r="DX288" s="492"/>
      <c r="DY288" s="492"/>
      <c r="DZ288" s="492"/>
      <c r="EA288" s="492"/>
      <c r="EB288" s="492"/>
      <c r="EC288" s="492"/>
      <c r="ED288" s="492"/>
      <c r="EE288" s="492"/>
      <c r="EF288" s="492"/>
      <c r="EG288" s="492"/>
      <c r="EH288" s="492"/>
      <c r="EI288" s="492"/>
      <c r="EJ288" s="492"/>
      <c r="EK288" s="492"/>
      <c r="EL288" s="492"/>
      <c r="EM288" s="492"/>
      <c r="EN288" s="492"/>
      <c r="EO288" s="492"/>
      <c r="EP288" s="492"/>
      <c r="EQ288" s="492"/>
      <c r="ER288" s="492"/>
      <c r="ES288" s="492"/>
    </row>
    <row r="289" spans="1:256" s="325" customFormat="1" ht="12.75" customHeight="1" outlineLevel="1">
      <c r="B289" s="498" t="s">
        <v>690</v>
      </c>
      <c r="C289" s="13"/>
      <c r="D289" s="183"/>
      <c r="E289" s="492">
        <f ca="1">E287*E285*$D288*$D$282</f>
        <v>21.599999999999998</v>
      </c>
      <c r="F289" s="492">
        <f t="shared" ref="F289:BQ289" ca="1" si="413">F287*F285*$D288*$D$282</f>
        <v>0</v>
      </c>
      <c r="G289" s="492">
        <f t="shared" ca="1" si="413"/>
        <v>0</v>
      </c>
      <c r="H289" s="492">
        <f t="shared" ca="1" si="413"/>
        <v>0</v>
      </c>
      <c r="I289" s="492">
        <f t="shared" ca="1" si="413"/>
        <v>0</v>
      </c>
      <c r="J289" s="492">
        <f t="shared" ca="1" si="413"/>
        <v>0</v>
      </c>
      <c r="K289" s="492">
        <f t="shared" ca="1" si="413"/>
        <v>0</v>
      </c>
      <c r="L289" s="492">
        <f t="shared" ca="1" si="413"/>
        <v>0</v>
      </c>
      <c r="M289" s="492">
        <f t="shared" ca="1" si="413"/>
        <v>0</v>
      </c>
      <c r="N289" s="492">
        <f t="shared" ca="1" si="413"/>
        <v>0</v>
      </c>
      <c r="O289" s="492">
        <f t="shared" ca="1" si="413"/>
        <v>0</v>
      </c>
      <c r="P289" s="492">
        <f t="shared" ca="1" si="413"/>
        <v>0</v>
      </c>
      <c r="Q289" s="492">
        <f t="shared" ca="1" si="413"/>
        <v>0</v>
      </c>
      <c r="R289" s="492">
        <f t="shared" ca="1" si="413"/>
        <v>0</v>
      </c>
      <c r="S289" s="492">
        <f t="shared" ca="1" si="413"/>
        <v>0</v>
      </c>
      <c r="T289" s="492">
        <f t="shared" ca="1" si="413"/>
        <v>0</v>
      </c>
      <c r="U289" s="492">
        <f t="shared" ca="1" si="413"/>
        <v>0</v>
      </c>
      <c r="V289" s="492">
        <f t="shared" ca="1" si="413"/>
        <v>0</v>
      </c>
      <c r="W289" s="492">
        <f t="shared" ca="1" si="413"/>
        <v>0</v>
      </c>
      <c r="X289" s="492">
        <f t="shared" ca="1" si="413"/>
        <v>0</v>
      </c>
      <c r="Y289" s="492">
        <f t="shared" ca="1" si="413"/>
        <v>0</v>
      </c>
      <c r="Z289" s="492">
        <f t="shared" ca="1" si="413"/>
        <v>0</v>
      </c>
      <c r="AA289" s="492">
        <f t="shared" ca="1" si="413"/>
        <v>0</v>
      </c>
      <c r="AB289" s="492">
        <f t="shared" ca="1" si="413"/>
        <v>0</v>
      </c>
      <c r="AC289" s="492">
        <f t="shared" ca="1" si="413"/>
        <v>0</v>
      </c>
      <c r="AD289" s="492">
        <f t="shared" ca="1" si="413"/>
        <v>0</v>
      </c>
      <c r="AE289" s="492">
        <f t="shared" ca="1" si="413"/>
        <v>0</v>
      </c>
      <c r="AF289" s="492">
        <f t="shared" ca="1" si="413"/>
        <v>0</v>
      </c>
      <c r="AG289" s="492">
        <f t="shared" ca="1" si="413"/>
        <v>0</v>
      </c>
      <c r="AH289" s="492">
        <f t="shared" ca="1" si="413"/>
        <v>0</v>
      </c>
      <c r="AI289" s="492">
        <f t="shared" ca="1" si="413"/>
        <v>0</v>
      </c>
      <c r="AJ289" s="492">
        <f t="shared" ca="1" si="413"/>
        <v>0</v>
      </c>
      <c r="AK289" s="492">
        <f t="shared" ca="1" si="413"/>
        <v>0</v>
      </c>
      <c r="AL289" s="492">
        <f t="shared" ca="1" si="413"/>
        <v>0</v>
      </c>
      <c r="AM289" s="492">
        <f t="shared" ca="1" si="413"/>
        <v>0</v>
      </c>
      <c r="AN289" s="492">
        <f t="shared" ca="1" si="413"/>
        <v>0</v>
      </c>
      <c r="AO289" s="492">
        <f t="shared" ca="1" si="413"/>
        <v>0</v>
      </c>
      <c r="AP289" s="492">
        <f t="shared" ca="1" si="413"/>
        <v>0</v>
      </c>
      <c r="AQ289" s="492">
        <f t="shared" ca="1" si="413"/>
        <v>0</v>
      </c>
      <c r="AR289" s="492">
        <f t="shared" ca="1" si="413"/>
        <v>0</v>
      </c>
      <c r="AS289" s="492">
        <f t="shared" ca="1" si="413"/>
        <v>0</v>
      </c>
      <c r="AT289" s="492">
        <f t="shared" ca="1" si="413"/>
        <v>0</v>
      </c>
      <c r="AU289" s="492">
        <f t="shared" ca="1" si="413"/>
        <v>0</v>
      </c>
      <c r="AV289" s="492">
        <f t="shared" ca="1" si="413"/>
        <v>0</v>
      </c>
      <c r="AW289" s="492">
        <f t="shared" ca="1" si="413"/>
        <v>0</v>
      </c>
      <c r="AX289" s="492">
        <f t="shared" ca="1" si="413"/>
        <v>0</v>
      </c>
      <c r="AY289" s="492">
        <f t="shared" ca="1" si="413"/>
        <v>0</v>
      </c>
      <c r="AZ289" s="492">
        <f t="shared" ca="1" si="413"/>
        <v>0</v>
      </c>
      <c r="BA289" s="492">
        <f t="shared" ca="1" si="413"/>
        <v>0</v>
      </c>
      <c r="BB289" s="492">
        <f t="shared" ca="1" si="413"/>
        <v>0</v>
      </c>
      <c r="BC289" s="492">
        <f t="shared" ca="1" si="413"/>
        <v>0</v>
      </c>
      <c r="BD289" s="492">
        <f t="shared" ca="1" si="413"/>
        <v>0</v>
      </c>
      <c r="BE289" s="492">
        <f t="shared" ca="1" si="413"/>
        <v>0</v>
      </c>
      <c r="BF289" s="492">
        <f t="shared" ca="1" si="413"/>
        <v>0</v>
      </c>
      <c r="BG289" s="492">
        <f t="shared" ca="1" si="413"/>
        <v>0</v>
      </c>
      <c r="BH289" s="492">
        <f t="shared" ca="1" si="413"/>
        <v>0</v>
      </c>
      <c r="BI289" s="492">
        <f t="shared" ca="1" si="413"/>
        <v>0</v>
      </c>
      <c r="BJ289" s="492">
        <f t="shared" ca="1" si="413"/>
        <v>0</v>
      </c>
      <c r="BK289" s="492">
        <f t="shared" ca="1" si="413"/>
        <v>0</v>
      </c>
      <c r="BL289" s="492">
        <f t="shared" ca="1" si="413"/>
        <v>0</v>
      </c>
      <c r="BM289" s="492">
        <f t="shared" ca="1" si="413"/>
        <v>0</v>
      </c>
      <c r="BN289" s="492">
        <f t="shared" ca="1" si="413"/>
        <v>0</v>
      </c>
      <c r="BO289" s="492">
        <f t="shared" ca="1" si="413"/>
        <v>0</v>
      </c>
      <c r="BP289" s="492">
        <f t="shared" ca="1" si="413"/>
        <v>0</v>
      </c>
      <c r="BQ289" s="492">
        <f t="shared" ca="1" si="413"/>
        <v>0</v>
      </c>
      <c r="BR289" s="492">
        <f t="shared" ref="BR289:EC289" ca="1" si="414">BR287*BR285*$D288*$D$282</f>
        <v>0</v>
      </c>
      <c r="BS289" s="492">
        <f t="shared" ca="1" si="414"/>
        <v>0</v>
      </c>
      <c r="BT289" s="492">
        <f t="shared" ca="1" si="414"/>
        <v>0</v>
      </c>
      <c r="BU289" s="492">
        <f t="shared" ca="1" si="414"/>
        <v>0</v>
      </c>
      <c r="BV289" s="492">
        <f t="shared" ca="1" si="414"/>
        <v>0</v>
      </c>
      <c r="BW289" s="492">
        <f t="shared" ca="1" si="414"/>
        <v>0</v>
      </c>
      <c r="BX289" s="492">
        <f t="shared" ca="1" si="414"/>
        <v>0</v>
      </c>
      <c r="BY289" s="492">
        <f t="shared" ca="1" si="414"/>
        <v>0</v>
      </c>
      <c r="BZ289" s="492">
        <f t="shared" ca="1" si="414"/>
        <v>0</v>
      </c>
      <c r="CA289" s="492">
        <f t="shared" ca="1" si="414"/>
        <v>0</v>
      </c>
      <c r="CB289" s="492">
        <f t="shared" ca="1" si="414"/>
        <v>0</v>
      </c>
      <c r="CC289" s="492">
        <f t="shared" ca="1" si="414"/>
        <v>0</v>
      </c>
      <c r="CD289" s="492">
        <f t="shared" ca="1" si="414"/>
        <v>0</v>
      </c>
      <c r="CE289" s="492">
        <f t="shared" ca="1" si="414"/>
        <v>0</v>
      </c>
      <c r="CF289" s="492">
        <f t="shared" ca="1" si="414"/>
        <v>0</v>
      </c>
      <c r="CG289" s="492">
        <f t="shared" ca="1" si="414"/>
        <v>0</v>
      </c>
      <c r="CH289" s="492">
        <f t="shared" ca="1" si="414"/>
        <v>0</v>
      </c>
      <c r="CI289" s="492">
        <f t="shared" ca="1" si="414"/>
        <v>0</v>
      </c>
      <c r="CJ289" s="492">
        <f t="shared" ca="1" si="414"/>
        <v>0</v>
      </c>
      <c r="CK289" s="492">
        <f t="shared" ca="1" si="414"/>
        <v>0</v>
      </c>
      <c r="CL289" s="492">
        <f t="shared" ca="1" si="414"/>
        <v>0</v>
      </c>
      <c r="CM289" s="492">
        <f t="shared" ca="1" si="414"/>
        <v>0</v>
      </c>
      <c r="CN289" s="492">
        <f t="shared" ca="1" si="414"/>
        <v>0</v>
      </c>
      <c r="CO289" s="492">
        <f t="shared" ca="1" si="414"/>
        <v>0</v>
      </c>
      <c r="CP289" s="492">
        <f t="shared" ca="1" si="414"/>
        <v>0</v>
      </c>
      <c r="CQ289" s="492">
        <f t="shared" ca="1" si="414"/>
        <v>0</v>
      </c>
      <c r="CR289" s="492">
        <f t="shared" ca="1" si="414"/>
        <v>0</v>
      </c>
      <c r="CS289" s="492">
        <f t="shared" ca="1" si="414"/>
        <v>0</v>
      </c>
      <c r="CT289" s="492">
        <f t="shared" ca="1" si="414"/>
        <v>0</v>
      </c>
      <c r="CU289" s="492">
        <f t="shared" ca="1" si="414"/>
        <v>0</v>
      </c>
      <c r="CV289" s="492">
        <f t="shared" ca="1" si="414"/>
        <v>0</v>
      </c>
      <c r="CW289" s="492">
        <f t="shared" ca="1" si="414"/>
        <v>0</v>
      </c>
      <c r="CX289" s="492">
        <f t="shared" ca="1" si="414"/>
        <v>0</v>
      </c>
      <c r="CY289" s="492">
        <f t="shared" ca="1" si="414"/>
        <v>0</v>
      </c>
      <c r="CZ289" s="492">
        <f t="shared" ca="1" si="414"/>
        <v>0</v>
      </c>
      <c r="DA289" s="492">
        <f t="shared" ca="1" si="414"/>
        <v>0</v>
      </c>
      <c r="DB289" s="492">
        <f t="shared" ca="1" si="414"/>
        <v>0</v>
      </c>
      <c r="DC289" s="492">
        <f t="shared" ca="1" si="414"/>
        <v>0</v>
      </c>
      <c r="DD289" s="492">
        <f t="shared" ca="1" si="414"/>
        <v>0</v>
      </c>
      <c r="DE289" s="492">
        <f t="shared" ca="1" si="414"/>
        <v>0</v>
      </c>
      <c r="DF289" s="492">
        <f t="shared" ca="1" si="414"/>
        <v>0</v>
      </c>
      <c r="DG289" s="492">
        <f t="shared" ca="1" si="414"/>
        <v>0</v>
      </c>
      <c r="DH289" s="492">
        <f t="shared" ca="1" si="414"/>
        <v>0</v>
      </c>
      <c r="DI289" s="492">
        <f t="shared" ca="1" si="414"/>
        <v>0</v>
      </c>
      <c r="DJ289" s="492">
        <f t="shared" ca="1" si="414"/>
        <v>0</v>
      </c>
      <c r="DK289" s="492">
        <f t="shared" ca="1" si="414"/>
        <v>0</v>
      </c>
      <c r="DL289" s="492">
        <f t="shared" ca="1" si="414"/>
        <v>0</v>
      </c>
      <c r="DM289" s="492">
        <f t="shared" ca="1" si="414"/>
        <v>0</v>
      </c>
      <c r="DN289" s="492">
        <f t="shared" ca="1" si="414"/>
        <v>0</v>
      </c>
      <c r="DO289" s="492">
        <f t="shared" ca="1" si="414"/>
        <v>0</v>
      </c>
      <c r="DP289" s="492">
        <f t="shared" ca="1" si="414"/>
        <v>0</v>
      </c>
      <c r="DQ289" s="492">
        <f t="shared" ca="1" si="414"/>
        <v>0</v>
      </c>
      <c r="DR289" s="492">
        <f t="shared" ca="1" si="414"/>
        <v>0</v>
      </c>
      <c r="DS289" s="492">
        <f t="shared" ca="1" si="414"/>
        <v>0</v>
      </c>
      <c r="DT289" s="492">
        <f t="shared" ca="1" si="414"/>
        <v>0</v>
      </c>
      <c r="DU289" s="492">
        <f t="shared" ca="1" si="414"/>
        <v>0</v>
      </c>
      <c r="DV289" s="492">
        <f t="shared" ca="1" si="414"/>
        <v>0</v>
      </c>
      <c r="DW289" s="492">
        <f t="shared" ca="1" si="414"/>
        <v>0</v>
      </c>
      <c r="DX289" s="492">
        <f t="shared" ca="1" si="414"/>
        <v>0</v>
      </c>
      <c r="DY289" s="492">
        <f t="shared" ca="1" si="414"/>
        <v>0</v>
      </c>
      <c r="DZ289" s="492">
        <f t="shared" ca="1" si="414"/>
        <v>0</v>
      </c>
      <c r="EA289" s="492">
        <f t="shared" ca="1" si="414"/>
        <v>0</v>
      </c>
      <c r="EB289" s="492">
        <f t="shared" ca="1" si="414"/>
        <v>0</v>
      </c>
      <c r="EC289" s="492">
        <f t="shared" ca="1" si="414"/>
        <v>0</v>
      </c>
      <c r="ED289" s="492">
        <f t="shared" ref="ED289:ES289" ca="1" si="415">ED287*ED285*$D288*$D$282</f>
        <v>0</v>
      </c>
      <c r="EE289" s="492">
        <f t="shared" ca="1" si="415"/>
        <v>0</v>
      </c>
      <c r="EF289" s="492">
        <f t="shared" ca="1" si="415"/>
        <v>0</v>
      </c>
      <c r="EG289" s="492">
        <f t="shared" ca="1" si="415"/>
        <v>0</v>
      </c>
      <c r="EH289" s="492">
        <f t="shared" ca="1" si="415"/>
        <v>0</v>
      </c>
      <c r="EI289" s="492">
        <f t="shared" ca="1" si="415"/>
        <v>0</v>
      </c>
      <c r="EJ289" s="492">
        <f t="shared" ca="1" si="415"/>
        <v>0</v>
      </c>
      <c r="EK289" s="492">
        <f t="shared" ca="1" si="415"/>
        <v>0</v>
      </c>
      <c r="EL289" s="492">
        <f t="shared" ca="1" si="415"/>
        <v>0</v>
      </c>
      <c r="EM289" s="492">
        <f t="shared" ca="1" si="415"/>
        <v>0</v>
      </c>
      <c r="EN289" s="492">
        <f t="shared" ca="1" si="415"/>
        <v>0</v>
      </c>
      <c r="EO289" s="492">
        <f t="shared" ca="1" si="415"/>
        <v>0</v>
      </c>
      <c r="EP289" s="492">
        <f t="shared" ca="1" si="415"/>
        <v>0</v>
      </c>
      <c r="EQ289" s="492">
        <f t="shared" ca="1" si="415"/>
        <v>0</v>
      </c>
      <c r="ER289" s="492">
        <f t="shared" ca="1" si="415"/>
        <v>0</v>
      </c>
      <c r="ES289" s="492">
        <f t="shared" ca="1" si="415"/>
        <v>0</v>
      </c>
    </row>
    <row r="290" spans="1:256" ht="12.75" customHeight="1" outlineLevel="1">
      <c r="D290" s="183"/>
    </row>
    <row r="291" spans="1:256" s="319" customFormat="1" ht="12.75" customHeight="1" outlineLevel="1">
      <c r="A291" s="13">
        <f>MAX($A$1:A290)+1</f>
        <v>18</v>
      </c>
      <c r="B291" s="179" t="s">
        <v>691</v>
      </c>
      <c r="C291" s="180"/>
      <c r="D291" s="332"/>
      <c r="E291" s="372"/>
      <c r="F291" s="372"/>
      <c r="G291" s="372"/>
      <c r="H291" s="372"/>
      <c r="I291" s="372"/>
      <c r="J291" s="372"/>
      <c r="K291" s="372"/>
      <c r="L291" s="372"/>
      <c r="M291" s="372"/>
      <c r="N291" s="372"/>
      <c r="O291" s="372"/>
      <c r="P291" s="372"/>
      <c r="Q291" s="372"/>
      <c r="R291" s="372"/>
      <c r="S291" s="372"/>
      <c r="T291" s="372"/>
      <c r="U291" s="372"/>
      <c r="V291" s="372"/>
      <c r="W291" s="372"/>
      <c r="X291" s="372"/>
      <c r="Y291" s="372"/>
      <c r="Z291" s="372"/>
      <c r="AA291" s="372"/>
      <c r="AB291" s="372"/>
      <c r="AC291" s="372"/>
      <c r="AD291" s="372"/>
      <c r="AE291" s="372"/>
      <c r="AF291" s="372"/>
      <c r="AG291" s="372"/>
      <c r="AH291" s="372"/>
      <c r="AI291" s="372"/>
      <c r="AJ291" s="372"/>
      <c r="AK291" s="372"/>
      <c r="AL291" s="372"/>
      <c r="AM291" s="372"/>
      <c r="AN291" s="372"/>
      <c r="AO291" s="372"/>
      <c r="AP291" s="372"/>
      <c r="AQ291" s="372"/>
      <c r="AR291" s="372"/>
      <c r="AS291" s="372"/>
      <c r="AT291" s="372"/>
      <c r="AU291" s="372"/>
      <c r="AV291" s="372"/>
      <c r="AW291" s="372"/>
      <c r="AX291" s="372"/>
      <c r="AY291" s="372"/>
      <c r="AZ291" s="372"/>
      <c r="BA291" s="372"/>
      <c r="BB291" s="372"/>
      <c r="BC291" s="372"/>
      <c r="BD291" s="372"/>
      <c r="BE291" s="372"/>
      <c r="BF291" s="372"/>
      <c r="BG291" s="372"/>
      <c r="BH291" s="372"/>
      <c r="BI291" s="372"/>
      <c r="BJ291" s="372"/>
      <c r="BK291" s="372"/>
      <c r="BL291" s="372"/>
      <c r="BM291" s="372"/>
      <c r="BN291" s="372"/>
      <c r="BO291" s="372"/>
      <c r="BP291" s="372"/>
      <c r="BQ291" s="372"/>
      <c r="BR291" s="372"/>
      <c r="BS291" s="372"/>
      <c r="BT291" s="372"/>
      <c r="BU291" s="372"/>
      <c r="BV291" s="372"/>
      <c r="BW291" s="372"/>
      <c r="BX291" s="372"/>
      <c r="BY291" s="372"/>
      <c r="BZ291" s="372"/>
      <c r="CA291" s="372"/>
      <c r="CB291" s="372"/>
      <c r="CC291" s="372"/>
      <c r="CD291" s="372"/>
      <c r="CE291" s="372"/>
      <c r="CF291" s="372"/>
      <c r="CG291" s="372"/>
      <c r="CH291" s="372"/>
      <c r="CI291" s="372"/>
      <c r="CJ291" s="372"/>
      <c r="CK291" s="372"/>
      <c r="CL291" s="372"/>
      <c r="CM291" s="372"/>
      <c r="CN291" s="372"/>
      <c r="CO291" s="372"/>
      <c r="CP291" s="372"/>
      <c r="CQ291" s="372"/>
      <c r="CR291" s="372"/>
      <c r="CS291" s="372"/>
      <c r="CT291" s="372"/>
      <c r="CU291" s="372"/>
      <c r="CV291" s="372"/>
      <c r="CW291" s="372"/>
      <c r="CX291" s="372"/>
      <c r="CY291" s="372"/>
      <c r="CZ291" s="372"/>
      <c r="DA291" s="372"/>
      <c r="DB291" s="372"/>
      <c r="DC291" s="372"/>
      <c r="DD291" s="372"/>
      <c r="DE291" s="372"/>
      <c r="DF291" s="372"/>
      <c r="DG291" s="372"/>
      <c r="DH291" s="372"/>
      <c r="DI291" s="372"/>
      <c r="DJ291" s="372"/>
      <c r="DK291" s="372"/>
      <c r="DL291" s="372"/>
      <c r="DM291" s="372"/>
      <c r="DN291" s="372"/>
      <c r="DO291" s="372"/>
      <c r="DP291" s="372"/>
      <c r="DQ291" s="372"/>
      <c r="DR291" s="372"/>
      <c r="DS291" s="372"/>
      <c r="DT291" s="372"/>
      <c r="DU291" s="372"/>
      <c r="DV291" s="372"/>
      <c r="DW291" s="372"/>
      <c r="DX291" s="372"/>
      <c r="DY291" s="372"/>
      <c r="DZ291" s="372"/>
      <c r="EA291" s="372"/>
      <c r="EB291" s="372"/>
      <c r="EC291" s="372"/>
      <c r="ED291" s="372"/>
      <c r="EE291" s="372"/>
      <c r="EF291" s="372"/>
      <c r="EG291" s="372"/>
      <c r="EH291" s="372"/>
      <c r="EI291" s="372"/>
      <c r="EJ291" s="372"/>
      <c r="EK291" s="372"/>
      <c r="EL291" s="372"/>
      <c r="EM291" s="372"/>
      <c r="EN291" s="372"/>
      <c r="EO291" s="372"/>
      <c r="EP291" s="372"/>
      <c r="EQ291" s="372"/>
      <c r="ER291" s="372"/>
      <c r="ES291" s="372"/>
      <c r="ET291" s="13"/>
      <c r="EU291" s="13"/>
      <c r="EV291" s="13"/>
      <c r="EW291" s="13"/>
      <c r="EX291" s="13"/>
      <c r="EY291" s="13"/>
      <c r="EZ291" s="13"/>
      <c r="FA291" s="13"/>
      <c r="FB291" s="13"/>
      <c r="FC291" s="13"/>
      <c r="FD291" s="13"/>
      <c r="FE291" s="13"/>
      <c r="FF291" s="13"/>
      <c r="FG291" s="13"/>
      <c r="FH291" s="13"/>
      <c r="FI291" s="13"/>
      <c r="FJ291" s="13"/>
      <c r="FK291" s="13"/>
      <c r="FL291" s="13"/>
      <c r="FM291" s="13"/>
      <c r="FN291" s="13"/>
      <c r="FO291" s="13"/>
      <c r="FP291" s="13"/>
      <c r="FQ291" s="13"/>
      <c r="FR291" s="13"/>
      <c r="FS291" s="13"/>
      <c r="FT291" s="13"/>
      <c r="FU291" s="13"/>
      <c r="FV291" s="13"/>
      <c r="FW291" s="13"/>
      <c r="FX291" s="13"/>
      <c r="FY291" s="13"/>
      <c r="FZ291" s="13"/>
      <c r="GA291" s="13"/>
      <c r="GB291" s="13"/>
      <c r="GC291" s="13"/>
      <c r="GD291" s="13"/>
      <c r="GE291" s="13"/>
      <c r="GF291" s="13"/>
      <c r="GG291" s="13"/>
      <c r="GH291" s="13"/>
      <c r="GI291" s="13"/>
      <c r="GJ291" s="13"/>
      <c r="GK291" s="13"/>
      <c r="GL291" s="13"/>
      <c r="GM291" s="13"/>
      <c r="GN291" s="13"/>
      <c r="GO291" s="13"/>
      <c r="GP291" s="13"/>
      <c r="GQ291" s="13"/>
      <c r="GR291" s="13"/>
      <c r="GS291" s="13"/>
      <c r="GT291" s="13"/>
      <c r="GU291" s="13"/>
      <c r="GV291" s="13"/>
      <c r="GW291" s="13"/>
      <c r="GX291" s="13"/>
      <c r="GY291" s="13"/>
      <c r="GZ291" s="13"/>
      <c r="HA291" s="13"/>
      <c r="HB291" s="13"/>
      <c r="HC291" s="13"/>
      <c r="HD291" s="13"/>
      <c r="HE291" s="13"/>
      <c r="HF291" s="13"/>
      <c r="HG291" s="13"/>
      <c r="HH291" s="13"/>
      <c r="HI291" s="13"/>
      <c r="HJ291" s="13"/>
      <c r="HK291" s="13"/>
      <c r="HL291" s="13"/>
      <c r="HM291" s="13"/>
      <c r="HN291" s="13"/>
      <c r="HO291" s="13"/>
      <c r="HP291" s="13"/>
      <c r="HQ291" s="13"/>
      <c r="HR291" s="13"/>
      <c r="HS291" s="13"/>
      <c r="HT291" s="13"/>
      <c r="HU291" s="13"/>
      <c r="HV291" s="13"/>
      <c r="HW291" s="13"/>
      <c r="HX291" s="13"/>
      <c r="HY291" s="13"/>
      <c r="HZ291" s="13"/>
      <c r="IA291" s="13"/>
      <c r="IB291" s="13"/>
      <c r="IC291" s="13"/>
      <c r="ID291" s="13"/>
      <c r="IE291" s="13"/>
      <c r="IF291" s="13"/>
      <c r="IG291" s="13"/>
      <c r="IH291" s="13"/>
      <c r="II291" s="13"/>
      <c r="IJ291" s="13"/>
      <c r="IK291" s="13"/>
      <c r="IL291" s="13"/>
      <c r="IM291" s="13"/>
      <c r="IN291" s="13"/>
      <c r="IO291" s="13"/>
      <c r="IP291" s="13"/>
      <c r="IQ291" s="13"/>
      <c r="IR291" s="13"/>
      <c r="IS291" s="13"/>
      <c r="IT291" s="13"/>
      <c r="IU291" s="13"/>
      <c r="IV291" s="13"/>
    </row>
    <row r="292" spans="1:256" ht="12.75" customHeight="1" outlineLevel="1">
      <c r="D292" s="183"/>
    </row>
    <row r="293" spans="1:256" outlineLevel="1">
      <c r="B293" s="325" t="s">
        <v>188</v>
      </c>
      <c r="C293" s="13" t="s">
        <v>0</v>
      </c>
      <c r="D293" s="335">
        <f ca="1">IP_Assumptions!M62</f>
        <v>0.12</v>
      </c>
    </row>
    <row r="294" spans="1:256" outlineLevel="1">
      <c r="B294" s="498" t="s">
        <v>692</v>
      </c>
      <c r="D294" s="496">
        <f ca="1">D55</f>
        <v>0.5</v>
      </c>
    </row>
    <row r="295" spans="1:256" outlineLevel="1">
      <c r="B295" s="325" t="s">
        <v>693</v>
      </c>
      <c r="D295" s="335">
        <f ca="1">(IP_Assumptions!$M$61*D294)+D293*(1-D294)</f>
        <v>0.09</v>
      </c>
    </row>
    <row r="296" spans="1:256" ht="12.75" customHeight="1" outlineLevel="1">
      <c r="D296" s="183"/>
    </row>
    <row r="297" spans="1:256" ht="12.75" customHeight="1" outlineLevel="1">
      <c r="C297" s="184" t="s">
        <v>260</v>
      </c>
      <c r="D297" s="184" t="s">
        <v>416</v>
      </c>
    </row>
    <row r="298" spans="1:256" s="325" customFormat="1" ht="12.75" customHeight="1" outlineLevel="1">
      <c r="B298" s="498" t="s">
        <v>694</v>
      </c>
      <c r="C298" s="472">
        <f ca="1">C73</f>
        <v>45931</v>
      </c>
      <c r="D298" s="472">
        <f ca="1">D73</f>
        <v>47756</v>
      </c>
      <c r="E298" s="492">
        <f t="shared" ref="E298:AJ298" ca="1" si="416">E106</f>
        <v>0</v>
      </c>
      <c r="F298" s="492">
        <f t="shared" ca="1" si="416"/>
        <v>0</v>
      </c>
      <c r="G298" s="492">
        <f t="shared" ca="1" si="416"/>
        <v>0</v>
      </c>
      <c r="H298" s="492">
        <f t="shared" ca="1" si="416"/>
        <v>0</v>
      </c>
      <c r="I298" s="492">
        <f t="shared" ca="1" si="416"/>
        <v>0</v>
      </c>
      <c r="J298" s="492">
        <f t="shared" ca="1" si="416"/>
        <v>0</v>
      </c>
      <c r="K298" s="492">
        <f t="shared" ca="1" si="416"/>
        <v>0</v>
      </c>
      <c r="L298" s="492">
        <f t="shared" ca="1" si="416"/>
        <v>0</v>
      </c>
      <c r="M298" s="492">
        <f t="shared" ca="1" si="416"/>
        <v>0</v>
      </c>
      <c r="N298" s="492">
        <f t="shared" ca="1" si="416"/>
        <v>0</v>
      </c>
      <c r="O298" s="492">
        <f t="shared" ca="1" si="416"/>
        <v>0</v>
      </c>
      <c r="P298" s="492">
        <f t="shared" ca="1" si="416"/>
        <v>0</v>
      </c>
      <c r="Q298" s="492">
        <f t="shared" ca="1" si="416"/>
        <v>0</v>
      </c>
      <c r="R298" s="492">
        <f t="shared" ca="1" si="416"/>
        <v>0</v>
      </c>
      <c r="S298" s="492">
        <f t="shared" ca="1" si="416"/>
        <v>0</v>
      </c>
      <c r="T298" s="492">
        <f t="shared" ca="1" si="416"/>
        <v>0</v>
      </c>
      <c r="U298" s="492">
        <f t="shared" ca="1" si="416"/>
        <v>0</v>
      </c>
      <c r="V298" s="492">
        <f t="shared" ca="1" si="416"/>
        <v>0</v>
      </c>
      <c r="W298" s="492">
        <f t="shared" ca="1" si="416"/>
        <v>0</v>
      </c>
      <c r="X298" s="492">
        <f t="shared" ca="1" si="416"/>
        <v>0</v>
      </c>
      <c r="Y298" s="492">
        <f t="shared" ca="1" si="416"/>
        <v>0</v>
      </c>
      <c r="Z298" s="492">
        <f t="shared" ca="1" si="416"/>
        <v>0</v>
      </c>
      <c r="AA298" s="492">
        <f t="shared" ca="1" si="416"/>
        <v>0</v>
      </c>
      <c r="AB298" s="492">
        <f t="shared" ca="1" si="416"/>
        <v>0</v>
      </c>
      <c r="AC298" s="492">
        <f t="shared" ca="1" si="416"/>
        <v>0</v>
      </c>
      <c r="AD298" s="492">
        <f t="shared" ca="1" si="416"/>
        <v>0</v>
      </c>
      <c r="AE298" s="492">
        <f t="shared" ca="1" si="416"/>
        <v>0</v>
      </c>
      <c r="AF298" s="492">
        <f t="shared" ca="1" si="416"/>
        <v>0</v>
      </c>
      <c r="AG298" s="492">
        <f t="shared" ca="1" si="416"/>
        <v>0</v>
      </c>
      <c r="AH298" s="492">
        <f t="shared" ca="1" si="416"/>
        <v>0</v>
      </c>
      <c r="AI298" s="492">
        <f t="shared" ca="1" si="416"/>
        <v>0</v>
      </c>
      <c r="AJ298" s="492">
        <f t="shared" ca="1" si="416"/>
        <v>0</v>
      </c>
      <c r="AK298" s="492">
        <f t="shared" ref="AK298:BP298" ca="1" si="417">AK106</f>
        <v>0</v>
      </c>
      <c r="AL298" s="492">
        <f t="shared" ca="1" si="417"/>
        <v>0</v>
      </c>
      <c r="AM298" s="492">
        <f t="shared" ca="1" si="417"/>
        <v>0</v>
      </c>
      <c r="AN298" s="492">
        <f t="shared" ca="1" si="417"/>
        <v>0</v>
      </c>
      <c r="AO298" s="492">
        <f t="shared" ca="1" si="417"/>
        <v>0</v>
      </c>
      <c r="AP298" s="492">
        <f t="shared" ca="1" si="417"/>
        <v>0</v>
      </c>
      <c r="AQ298" s="492">
        <f t="shared" ca="1" si="417"/>
        <v>0</v>
      </c>
      <c r="AR298" s="492">
        <f t="shared" ca="1" si="417"/>
        <v>0</v>
      </c>
      <c r="AS298" s="492">
        <f t="shared" ca="1" si="417"/>
        <v>0</v>
      </c>
      <c r="AT298" s="492">
        <f t="shared" ca="1" si="417"/>
        <v>0</v>
      </c>
      <c r="AU298" s="492">
        <f t="shared" ca="1" si="417"/>
        <v>0</v>
      </c>
      <c r="AV298" s="492">
        <f t="shared" ca="1" si="417"/>
        <v>0</v>
      </c>
      <c r="AW298" s="492">
        <f t="shared" ca="1" si="417"/>
        <v>0</v>
      </c>
      <c r="AX298" s="492">
        <f t="shared" ca="1" si="417"/>
        <v>0</v>
      </c>
      <c r="AY298" s="492">
        <f t="shared" ca="1" si="417"/>
        <v>0</v>
      </c>
      <c r="AZ298" s="492">
        <f t="shared" ca="1" si="417"/>
        <v>0</v>
      </c>
      <c r="BA298" s="492">
        <f t="shared" ca="1" si="417"/>
        <v>0</v>
      </c>
      <c r="BB298" s="492">
        <f t="shared" ca="1" si="417"/>
        <v>0</v>
      </c>
      <c r="BC298" s="492">
        <f t="shared" ca="1" si="417"/>
        <v>0</v>
      </c>
      <c r="BD298" s="492">
        <f t="shared" ca="1" si="417"/>
        <v>1</v>
      </c>
      <c r="BE298" s="492">
        <f t="shared" ca="1" si="417"/>
        <v>0</v>
      </c>
      <c r="BF298" s="492">
        <f t="shared" ca="1" si="417"/>
        <v>0</v>
      </c>
      <c r="BG298" s="492">
        <f t="shared" ca="1" si="417"/>
        <v>0</v>
      </c>
      <c r="BH298" s="492">
        <f t="shared" ca="1" si="417"/>
        <v>0</v>
      </c>
      <c r="BI298" s="492">
        <f t="shared" ca="1" si="417"/>
        <v>0</v>
      </c>
      <c r="BJ298" s="492">
        <f t="shared" ca="1" si="417"/>
        <v>0</v>
      </c>
      <c r="BK298" s="492">
        <f t="shared" ca="1" si="417"/>
        <v>0</v>
      </c>
      <c r="BL298" s="492">
        <f t="shared" ca="1" si="417"/>
        <v>0</v>
      </c>
      <c r="BM298" s="492">
        <f t="shared" ca="1" si="417"/>
        <v>0</v>
      </c>
      <c r="BN298" s="492">
        <f t="shared" ca="1" si="417"/>
        <v>0</v>
      </c>
      <c r="BO298" s="492">
        <f t="shared" ca="1" si="417"/>
        <v>0</v>
      </c>
      <c r="BP298" s="492">
        <f t="shared" ca="1" si="417"/>
        <v>0</v>
      </c>
      <c r="BQ298" s="492">
        <f t="shared" ref="BQ298:CV298" ca="1" si="418">BQ106</f>
        <v>0</v>
      </c>
      <c r="BR298" s="492">
        <f t="shared" ca="1" si="418"/>
        <v>0</v>
      </c>
      <c r="BS298" s="492">
        <f t="shared" ca="1" si="418"/>
        <v>0</v>
      </c>
      <c r="BT298" s="492">
        <f t="shared" ca="1" si="418"/>
        <v>0</v>
      </c>
      <c r="BU298" s="492">
        <f t="shared" ca="1" si="418"/>
        <v>0</v>
      </c>
      <c r="BV298" s="492">
        <f t="shared" ca="1" si="418"/>
        <v>0</v>
      </c>
      <c r="BW298" s="492">
        <f t="shared" ca="1" si="418"/>
        <v>0</v>
      </c>
      <c r="BX298" s="492">
        <f t="shared" ca="1" si="418"/>
        <v>0</v>
      </c>
      <c r="BY298" s="492">
        <f t="shared" ca="1" si="418"/>
        <v>0</v>
      </c>
      <c r="BZ298" s="492">
        <f t="shared" ca="1" si="418"/>
        <v>0</v>
      </c>
      <c r="CA298" s="492">
        <f t="shared" ca="1" si="418"/>
        <v>0</v>
      </c>
      <c r="CB298" s="492">
        <f t="shared" ca="1" si="418"/>
        <v>0</v>
      </c>
      <c r="CC298" s="492">
        <f t="shared" ca="1" si="418"/>
        <v>0</v>
      </c>
      <c r="CD298" s="492">
        <f t="shared" ca="1" si="418"/>
        <v>0</v>
      </c>
      <c r="CE298" s="492">
        <f t="shared" ca="1" si="418"/>
        <v>0</v>
      </c>
      <c r="CF298" s="492">
        <f t="shared" ca="1" si="418"/>
        <v>0</v>
      </c>
      <c r="CG298" s="492">
        <f t="shared" ca="1" si="418"/>
        <v>0</v>
      </c>
      <c r="CH298" s="492">
        <f t="shared" ca="1" si="418"/>
        <v>0</v>
      </c>
      <c r="CI298" s="492">
        <f t="shared" ca="1" si="418"/>
        <v>0</v>
      </c>
      <c r="CJ298" s="492">
        <f t="shared" ca="1" si="418"/>
        <v>0</v>
      </c>
      <c r="CK298" s="492">
        <f t="shared" ca="1" si="418"/>
        <v>0</v>
      </c>
      <c r="CL298" s="492">
        <f t="shared" ca="1" si="418"/>
        <v>0</v>
      </c>
      <c r="CM298" s="492">
        <f t="shared" ca="1" si="418"/>
        <v>0</v>
      </c>
      <c r="CN298" s="492">
        <f t="shared" ca="1" si="418"/>
        <v>0</v>
      </c>
      <c r="CO298" s="492">
        <f t="shared" ca="1" si="418"/>
        <v>0</v>
      </c>
      <c r="CP298" s="492">
        <f t="shared" ca="1" si="418"/>
        <v>0</v>
      </c>
      <c r="CQ298" s="492">
        <f t="shared" ca="1" si="418"/>
        <v>0</v>
      </c>
      <c r="CR298" s="492">
        <f t="shared" ca="1" si="418"/>
        <v>0</v>
      </c>
      <c r="CS298" s="492">
        <f t="shared" ca="1" si="418"/>
        <v>0</v>
      </c>
      <c r="CT298" s="492">
        <f t="shared" ca="1" si="418"/>
        <v>0</v>
      </c>
      <c r="CU298" s="492">
        <f t="shared" ca="1" si="418"/>
        <v>0</v>
      </c>
      <c r="CV298" s="492">
        <f t="shared" ca="1" si="418"/>
        <v>0</v>
      </c>
      <c r="CW298" s="492">
        <f t="shared" ref="CW298:EB298" ca="1" si="419">CW106</f>
        <v>0</v>
      </c>
      <c r="CX298" s="492">
        <f t="shared" ca="1" si="419"/>
        <v>0</v>
      </c>
      <c r="CY298" s="492">
        <f t="shared" ca="1" si="419"/>
        <v>0</v>
      </c>
      <c r="CZ298" s="492">
        <f t="shared" ca="1" si="419"/>
        <v>0</v>
      </c>
      <c r="DA298" s="492">
        <f t="shared" ca="1" si="419"/>
        <v>0</v>
      </c>
      <c r="DB298" s="492">
        <f t="shared" ca="1" si="419"/>
        <v>0</v>
      </c>
      <c r="DC298" s="492">
        <f t="shared" ca="1" si="419"/>
        <v>0</v>
      </c>
      <c r="DD298" s="492">
        <f t="shared" ca="1" si="419"/>
        <v>0</v>
      </c>
      <c r="DE298" s="492">
        <f t="shared" ca="1" si="419"/>
        <v>0</v>
      </c>
      <c r="DF298" s="492">
        <f t="shared" ca="1" si="419"/>
        <v>0</v>
      </c>
      <c r="DG298" s="492">
        <f t="shared" ca="1" si="419"/>
        <v>0</v>
      </c>
      <c r="DH298" s="492">
        <f t="shared" ca="1" si="419"/>
        <v>0</v>
      </c>
      <c r="DI298" s="492">
        <f t="shared" ca="1" si="419"/>
        <v>0</v>
      </c>
      <c r="DJ298" s="492">
        <f t="shared" ca="1" si="419"/>
        <v>0</v>
      </c>
      <c r="DK298" s="492">
        <f t="shared" ca="1" si="419"/>
        <v>0</v>
      </c>
      <c r="DL298" s="492">
        <f t="shared" ca="1" si="419"/>
        <v>0</v>
      </c>
      <c r="DM298" s="492">
        <f t="shared" ca="1" si="419"/>
        <v>0</v>
      </c>
      <c r="DN298" s="492">
        <f t="shared" ca="1" si="419"/>
        <v>0</v>
      </c>
      <c r="DO298" s="492">
        <f t="shared" ca="1" si="419"/>
        <v>0</v>
      </c>
      <c r="DP298" s="492">
        <f t="shared" ca="1" si="419"/>
        <v>0</v>
      </c>
      <c r="DQ298" s="492">
        <f t="shared" ca="1" si="419"/>
        <v>0</v>
      </c>
      <c r="DR298" s="492">
        <f t="shared" ca="1" si="419"/>
        <v>0</v>
      </c>
      <c r="DS298" s="492">
        <f t="shared" ca="1" si="419"/>
        <v>0</v>
      </c>
      <c r="DT298" s="492">
        <f t="shared" ca="1" si="419"/>
        <v>0</v>
      </c>
      <c r="DU298" s="492">
        <f t="shared" ca="1" si="419"/>
        <v>0</v>
      </c>
      <c r="DV298" s="492">
        <f t="shared" ca="1" si="419"/>
        <v>0</v>
      </c>
      <c r="DW298" s="492">
        <f t="shared" ca="1" si="419"/>
        <v>0</v>
      </c>
      <c r="DX298" s="492">
        <f t="shared" ca="1" si="419"/>
        <v>0</v>
      </c>
      <c r="DY298" s="492">
        <f t="shared" ca="1" si="419"/>
        <v>0</v>
      </c>
      <c r="DZ298" s="492">
        <f t="shared" ca="1" si="419"/>
        <v>0</v>
      </c>
      <c r="EA298" s="492">
        <f t="shared" ca="1" si="419"/>
        <v>0</v>
      </c>
      <c r="EB298" s="492">
        <f t="shared" ca="1" si="419"/>
        <v>0</v>
      </c>
      <c r="EC298" s="492">
        <f t="shared" ref="EC298:ES298" ca="1" si="420">EC106</f>
        <v>0</v>
      </c>
      <c r="ED298" s="492">
        <f t="shared" ca="1" si="420"/>
        <v>0</v>
      </c>
      <c r="EE298" s="492">
        <f t="shared" ca="1" si="420"/>
        <v>0</v>
      </c>
      <c r="EF298" s="492">
        <f t="shared" ca="1" si="420"/>
        <v>0</v>
      </c>
      <c r="EG298" s="492">
        <f t="shared" ca="1" si="420"/>
        <v>0</v>
      </c>
      <c r="EH298" s="492">
        <f t="shared" ca="1" si="420"/>
        <v>0</v>
      </c>
      <c r="EI298" s="492">
        <f t="shared" ca="1" si="420"/>
        <v>0</v>
      </c>
      <c r="EJ298" s="492">
        <f t="shared" ca="1" si="420"/>
        <v>0</v>
      </c>
      <c r="EK298" s="492">
        <f t="shared" ca="1" si="420"/>
        <v>0</v>
      </c>
      <c r="EL298" s="492">
        <f t="shared" ca="1" si="420"/>
        <v>0</v>
      </c>
      <c r="EM298" s="492">
        <f t="shared" ca="1" si="420"/>
        <v>0</v>
      </c>
      <c r="EN298" s="492">
        <f t="shared" ca="1" si="420"/>
        <v>0</v>
      </c>
      <c r="EO298" s="492">
        <f t="shared" ca="1" si="420"/>
        <v>0</v>
      </c>
      <c r="EP298" s="492">
        <f t="shared" ca="1" si="420"/>
        <v>0</v>
      </c>
      <c r="EQ298" s="492">
        <f t="shared" ca="1" si="420"/>
        <v>0</v>
      </c>
      <c r="ER298" s="492">
        <f t="shared" ca="1" si="420"/>
        <v>0</v>
      </c>
      <c r="ES298" s="492">
        <f t="shared" ca="1" si="420"/>
        <v>0</v>
      </c>
    </row>
    <row r="299" spans="1:256" s="325" customFormat="1" ht="12.75" customHeight="1" outlineLevel="1">
      <c r="B299" s="498" t="s">
        <v>688</v>
      </c>
      <c r="C299" s="13"/>
      <c r="D299" s="183"/>
      <c r="E299" s="492">
        <f t="shared" ref="E299:AJ299" ca="1" si="421">(E225+E276)*12*E73</f>
        <v>0</v>
      </c>
      <c r="F299" s="492">
        <f t="shared" ca="1" si="421"/>
        <v>0</v>
      </c>
      <c r="G299" s="492">
        <f t="shared" ca="1" si="421"/>
        <v>0</v>
      </c>
      <c r="H299" s="492">
        <f t="shared" ca="1" si="421"/>
        <v>0</v>
      </c>
      <c r="I299" s="492">
        <f t="shared" ca="1" si="421"/>
        <v>0</v>
      </c>
      <c r="J299" s="492">
        <f t="shared" ca="1" si="421"/>
        <v>0</v>
      </c>
      <c r="K299" s="492">
        <f t="shared" ca="1" si="421"/>
        <v>0</v>
      </c>
      <c r="L299" s="492">
        <f t="shared" ca="1" si="421"/>
        <v>0</v>
      </c>
      <c r="M299" s="492">
        <f t="shared" ca="1" si="421"/>
        <v>0</v>
      </c>
      <c r="N299" s="492">
        <f t="shared" ca="1" si="421"/>
        <v>0</v>
      </c>
      <c r="O299" s="492">
        <f t="shared" ca="1" si="421"/>
        <v>0</v>
      </c>
      <c r="P299" s="492">
        <f t="shared" ca="1" si="421"/>
        <v>0</v>
      </c>
      <c r="Q299" s="492">
        <f t="shared" ca="1" si="421"/>
        <v>0</v>
      </c>
      <c r="R299" s="492">
        <f t="shared" ca="1" si="421"/>
        <v>0</v>
      </c>
      <c r="S299" s="492">
        <f t="shared" ca="1" si="421"/>
        <v>0</v>
      </c>
      <c r="T299" s="492">
        <f t="shared" ca="1" si="421"/>
        <v>0</v>
      </c>
      <c r="U299" s="492">
        <f t="shared" ca="1" si="421"/>
        <v>0</v>
      </c>
      <c r="V299" s="492">
        <f t="shared" ca="1" si="421"/>
        <v>0</v>
      </c>
      <c r="W299" s="492">
        <f t="shared" ca="1" si="421"/>
        <v>0</v>
      </c>
      <c r="X299" s="492">
        <f t="shared" ca="1" si="421"/>
        <v>0</v>
      </c>
      <c r="Y299" s="492">
        <f t="shared" ca="1" si="421"/>
        <v>0</v>
      </c>
      <c r="Z299" s="492">
        <f t="shared" ca="1" si="421"/>
        <v>0</v>
      </c>
      <c r="AA299" s="492">
        <f t="shared" ca="1" si="421"/>
        <v>0</v>
      </c>
      <c r="AB299" s="492">
        <f t="shared" ca="1" si="421"/>
        <v>0</v>
      </c>
      <c r="AC299" s="492">
        <f t="shared" ca="1" si="421"/>
        <v>0</v>
      </c>
      <c r="AD299" s="492">
        <f t="shared" ca="1" si="421"/>
        <v>0</v>
      </c>
      <c r="AE299" s="492">
        <f t="shared" ca="1" si="421"/>
        <v>0</v>
      </c>
      <c r="AF299" s="492">
        <f t="shared" ca="1" si="421"/>
        <v>0</v>
      </c>
      <c r="AG299" s="492">
        <f t="shared" ca="1" si="421"/>
        <v>0</v>
      </c>
      <c r="AH299" s="492">
        <f t="shared" ca="1" si="421"/>
        <v>0</v>
      </c>
      <c r="AI299" s="492">
        <f t="shared" ca="1" si="421"/>
        <v>0</v>
      </c>
      <c r="AJ299" s="492">
        <f t="shared" ca="1" si="421"/>
        <v>0</v>
      </c>
      <c r="AK299" s="492">
        <f t="shared" ref="AK299:BP299" ca="1" si="422">(AK225+AK276)*12*AK73</f>
        <v>0</v>
      </c>
      <c r="AL299" s="492">
        <f t="shared" ca="1" si="422"/>
        <v>0</v>
      </c>
      <c r="AM299" s="492">
        <f t="shared" ca="1" si="422"/>
        <v>0</v>
      </c>
      <c r="AN299" s="492">
        <f t="shared" ca="1" si="422"/>
        <v>0</v>
      </c>
      <c r="AO299" s="492">
        <f t="shared" ca="1" si="422"/>
        <v>0</v>
      </c>
      <c r="AP299" s="492">
        <f t="shared" ca="1" si="422"/>
        <v>0</v>
      </c>
      <c r="AQ299" s="492">
        <f t="shared" ca="1" si="422"/>
        <v>0</v>
      </c>
      <c r="AR299" s="492">
        <f t="shared" ca="1" si="422"/>
        <v>0</v>
      </c>
      <c r="AS299" s="492">
        <f t="shared" ca="1" si="422"/>
        <v>0</v>
      </c>
      <c r="AT299" s="492">
        <f t="shared" ca="1" si="422"/>
        <v>0</v>
      </c>
      <c r="AU299" s="492">
        <f t="shared" ca="1" si="422"/>
        <v>0</v>
      </c>
      <c r="AV299" s="492">
        <f t="shared" ca="1" si="422"/>
        <v>0</v>
      </c>
      <c r="AW299" s="492">
        <f t="shared" ca="1" si="422"/>
        <v>0</v>
      </c>
      <c r="AX299" s="492">
        <f t="shared" ca="1" si="422"/>
        <v>0</v>
      </c>
      <c r="AY299" s="492">
        <f t="shared" ca="1" si="422"/>
        <v>0</v>
      </c>
      <c r="AZ299" s="492">
        <f t="shared" ca="1" si="422"/>
        <v>0</v>
      </c>
      <c r="BA299" s="492">
        <f t="shared" ca="1" si="422"/>
        <v>0</v>
      </c>
      <c r="BB299" s="492">
        <f t="shared" ca="1" si="422"/>
        <v>0</v>
      </c>
      <c r="BC299" s="492">
        <f t="shared" ca="1" si="422"/>
        <v>0</v>
      </c>
      <c r="BD299" s="492">
        <f t="shared" ca="1" si="422"/>
        <v>122.42292974084663</v>
      </c>
      <c r="BE299" s="492">
        <f t="shared" ca="1" si="422"/>
        <v>122.42292974084663</v>
      </c>
      <c r="BF299" s="492">
        <f t="shared" ca="1" si="422"/>
        <v>122.42292974084663</v>
      </c>
      <c r="BG299" s="492">
        <f t="shared" ca="1" si="422"/>
        <v>122.42292974084663</v>
      </c>
      <c r="BH299" s="492">
        <f t="shared" ca="1" si="422"/>
        <v>122.42292974084663</v>
      </c>
      <c r="BI299" s="492">
        <f t="shared" ca="1" si="422"/>
        <v>122.42292974084663</v>
      </c>
      <c r="BJ299" s="492">
        <f t="shared" ca="1" si="422"/>
        <v>122.42292974084663</v>
      </c>
      <c r="BK299" s="492">
        <f t="shared" ca="1" si="422"/>
        <v>122.42292974084663</v>
      </c>
      <c r="BL299" s="492">
        <f t="shared" ca="1" si="422"/>
        <v>122.42292974084663</v>
      </c>
      <c r="BM299" s="492">
        <f t="shared" ca="1" si="422"/>
        <v>122.42292974084663</v>
      </c>
      <c r="BN299" s="492">
        <f t="shared" ca="1" si="422"/>
        <v>122.42292974084663</v>
      </c>
      <c r="BO299" s="492">
        <f t="shared" ca="1" si="422"/>
        <v>122.42292974084663</v>
      </c>
      <c r="BP299" s="492">
        <f t="shared" ca="1" si="422"/>
        <v>125.4835029843676</v>
      </c>
      <c r="BQ299" s="492">
        <f t="shared" ref="BQ299:CV299" ca="1" si="423">(BQ225+BQ276)*12*BQ73</f>
        <v>125.4835029843676</v>
      </c>
      <c r="BR299" s="492">
        <f t="shared" ca="1" si="423"/>
        <v>125.4835029843676</v>
      </c>
      <c r="BS299" s="492">
        <f t="shared" ca="1" si="423"/>
        <v>125.4835029843676</v>
      </c>
      <c r="BT299" s="492">
        <f t="shared" ca="1" si="423"/>
        <v>125.4835029843676</v>
      </c>
      <c r="BU299" s="492">
        <f t="shared" ca="1" si="423"/>
        <v>125.4835029843676</v>
      </c>
      <c r="BV299" s="492">
        <f t="shared" ca="1" si="423"/>
        <v>125.4835029843676</v>
      </c>
      <c r="BW299" s="492">
        <f t="shared" ca="1" si="423"/>
        <v>125.4835029843676</v>
      </c>
      <c r="BX299" s="492">
        <f t="shared" ca="1" si="423"/>
        <v>125.4835029843676</v>
      </c>
      <c r="BY299" s="492">
        <f t="shared" ca="1" si="423"/>
        <v>125.4835029843676</v>
      </c>
      <c r="BZ299" s="492">
        <f t="shared" ca="1" si="423"/>
        <v>125.4835029843676</v>
      </c>
      <c r="CA299" s="492">
        <f t="shared" ca="1" si="423"/>
        <v>125.4835029843676</v>
      </c>
      <c r="CB299" s="492">
        <f t="shared" ca="1" si="423"/>
        <v>128.6205905589766</v>
      </c>
      <c r="CC299" s="492">
        <f t="shared" ca="1" si="423"/>
        <v>128.6205905589766</v>
      </c>
      <c r="CD299" s="492">
        <f t="shared" ca="1" si="423"/>
        <v>128.6205905589766</v>
      </c>
      <c r="CE299" s="492">
        <f t="shared" ca="1" si="423"/>
        <v>128.6205905589766</v>
      </c>
      <c r="CF299" s="492">
        <f t="shared" ca="1" si="423"/>
        <v>128.6205905589766</v>
      </c>
      <c r="CG299" s="492">
        <f t="shared" ca="1" si="423"/>
        <v>128.6205905589766</v>
      </c>
      <c r="CH299" s="492">
        <f t="shared" ca="1" si="423"/>
        <v>128.6205905589766</v>
      </c>
      <c r="CI299" s="492">
        <f t="shared" ca="1" si="423"/>
        <v>128.6205905589766</v>
      </c>
      <c r="CJ299" s="492">
        <f t="shared" ca="1" si="423"/>
        <v>128.6205905589766</v>
      </c>
      <c r="CK299" s="492">
        <f t="shared" ca="1" si="423"/>
        <v>128.6205905589766</v>
      </c>
      <c r="CL299" s="492">
        <f t="shared" ca="1" si="423"/>
        <v>128.6205905589766</v>
      </c>
      <c r="CM299" s="492">
        <f t="shared" ca="1" si="423"/>
        <v>128.6205905589766</v>
      </c>
      <c r="CN299" s="492">
        <f t="shared" ca="1" si="423"/>
        <v>131.83610532295086</v>
      </c>
      <c r="CO299" s="492">
        <f t="shared" ca="1" si="423"/>
        <v>131.83610532295086</v>
      </c>
      <c r="CP299" s="492">
        <f t="shared" ca="1" si="423"/>
        <v>131.83610532295086</v>
      </c>
      <c r="CQ299" s="492">
        <f t="shared" ca="1" si="423"/>
        <v>131.83610532295086</v>
      </c>
      <c r="CR299" s="492">
        <f t="shared" ca="1" si="423"/>
        <v>131.83610532295086</v>
      </c>
      <c r="CS299" s="492">
        <f t="shared" ca="1" si="423"/>
        <v>131.83610532295086</v>
      </c>
      <c r="CT299" s="492">
        <f t="shared" ca="1" si="423"/>
        <v>131.83610532295086</v>
      </c>
      <c r="CU299" s="492">
        <f t="shared" ca="1" si="423"/>
        <v>131.83610532295086</v>
      </c>
      <c r="CV299" s="492">
        <f t="shared" ca="1" si="423"/>
        <v>131.83610532295086</v>
      </c>
      <c r="CW299" s="492">
        <f t="shared" ref="CW299:EB299" ca="1" si="424">(CW225+CW276)*12*CW73</f>
        <v>131.83610532295086</v>
      </c>
      <c r="CX299" s="492">
        <f t="shared" ca="1" si="424"/>
        <v>131.83610532295086</v>
      </c>
      <c r="CY299" s="492">
        <f t="shared" ca="1" si="424"/>
        <v>131.83610532295086</v>
      </c>
      <c r="CZ299" s="492">
        <f t="shared" ca="1" si="424"/>
        <v>135.13200795602441</v>
      </c>
      <c r="DA299" s="492">
        <f t="shared" ca="1" si="424"/>
        <v>135.13200795602441</v>
      </c>
      <c r="DB299" s="492">
        <f t="shared" ca="1" si="424"/>
        <v>135.13200795602441</v>
      </c>
      <c r="DC299" s="492">
        <f t="shared" ca="1" si="424"/>
        <v>135.13200795602441</v>
      </c>
      <c r="DD299" s="492">
        <f t="shared" ca="1" si="424"/>
        <v>135.13200795602441</v>
      </c>
      <c r="DE299" s="492">
        <f t="shared" ca="1" si="424"/>
        <v>135.13200795602441</v>
      </c>
      <c r="DF299" s="492">
        <f t="shared" ca="1" si="424"/>
        <v>135.13200795602441</v>
      </c>
      <c r="DG299" s="492">
        <f t="shared" ca="1" si="424"/>
        <v>135.13200795602441</v>
      </c>
      <c r="DH299" s="492">
        <f t="shared" ca="1" si="424"/>
        <v>135.13200795602441</v>
      </c>
      <c r="DI299" s="492">
        <f t="shared" ca="1" si="424"/>
        <v>135.13200795602441</v>
      </c>
      <c r="DJ299" s="492">
        <f t="shared" ca="1" si="424"/>
        <v>135.13200795602441</v>
      </c>
      <c r="DK299" s="492">
        <f t="shared" ca="1" si="424"/>
        <v>135.13200795602441</v>
      </c>
      <c r="DL299" s="492">
        <f t="shared" ca="1" si="424"/>
        <v>0</v>
      </c>
      <c r="DM299" s="492">
        <f t="shared" ca="1" si="424"/>
        <v>0</v>
      </c>
      <c r="DN299" s="492">
        <f t="shared" ca="1" si="424"/>
        <v>0</v>
      </c>
      <c r="DO299" s="492">
        <f t="shared" ca="1" si="424"/>
        <v>0</v>
      </c>
      <c r="DP299" s="492">
        <f t="shared" ca="1" si="424"/>
        <v>0</v>
      </c>
      <c r="DQ299" s="492">
        <f t="shared" ca="1" si="424"/>
        <v>0</v>
      </c>
      <c r="DR299" s="492">
        <f t="shared" ca="1" si="424"/>
        <v>0</v>
      </c>
      <c r="DS299" s="492">
        <f t="shared" ca="1" si="424"/>
        <v>0</v>
      </c>
      <c r="DT299" s="492">
        <f t="shared" ca="1" si="424"/>
        <v>0</v>
      </c>
      <c r="DU299" s="492">
        <f t="shared" ca="1" si="424"/>
        <v>0</v>
      </c>
      <c r="DV299" s="492">
        <f t="shared" ca="1" si="424"/>
        <v>0</v>
      </c>
      <c r="DW299" s="492">
        <f t="shared" ca="1" si="424"/>
        <v>0</v>
      </c>
      <c r="DX299" s="492">
        <f t="shared" ca="1" si="424"/>
        <v>0</v>
      </c>
      <c r="DY299" s="492">
        <f t="shared" ca="1" si="424"/>
        <v>0</v>
      </c>
      <c r="DZ299" s="492">
        <f t="shared" ca="1" si="424"/>
        <v>0</v>
      </c>
      <c r="EA299" s="492">
        <f t="shared" ca="1" si="424"/>
        <v>0</v>
      </c>
      <c r="EB299" s="492">
        <f t="shared" ca="1" si="424"/>
        <v>0</v>
      </c>
      <c r="EC299" s="492">
        <f t="shared" ref="EC299:ES299" ca="1" si="425">(EC225+EC276)*12*EC73</f>
        <v>0</v>
      </c>
      <c r="ED299" s="492">
        <f t="shared" ca="1" si="425"/>
        <v>0</v>
      </c>
      <c r="EE299" s="492">
        <f t="shared" ca="1" si="425"/>
        <v>0</v>
      </c>
      <c r="EF299" s="492">
        <f t="shared" ca="1" si="425"/>
        <v>0</v>
      </c>
      <c r="EG299" s="492">
        <f t="shared" ca="1" si="425"/>
        <v>0</v>
      </c>
      <c r="EH299" s="492">
        <f t="shared" ca="1" si="425"/>
        <v>0</v>
      </c>
      <c r="EI299" s="492">
        <f t="shared" ca="1" si="425"/>
        <v>0</v>
      </c>
      <c r="EJ299" s="492">
        <f t="shared" ca="1" si="425"/>
        <v>0</v>
      </c>
      <c r="EK299" s="492">
        <f t="shared" ca="1" si="425"/>
        <v>0</v>
      </c>
      <c r="EL299" s="492">
        <f t="shared" ca="1" si="425"/>
        <v>0</v>
      </c>
      <c r="EM299" s="492">
        <f t="shared" ca="1" si="425"/>
        <v>0</v>
      </c>
      <c r="EN299" s="492">
        <f t="shared" ca="1" si="425"/>
        <v>0</v>
      </c>
      <c r="EO299" s="492">
        <f t="shared" ca="1" si="425"/>
        <v>0</v>
      </c>
      <c r="EP299" s="492">
        <f t="shared" ca="1" si="425"/>
        <v>0</v>
      </c>
      <c r="EQ299" s="492">
        <f t="shared" ca="1" si="425"/>
        <v>0</v>
      </c>
      <c r="ER299" s="492">
        <f t="shared" ca="1" si="425"/>
        <v>0</v>
      </c>
      <c r="ES299" s="492">
        <f t="shared" ca="1" si="425"/>
        <v>0</v>
      </c>
    </row>
    <row r="300" spans="1:256" s="325" customFormat="1" ht="12.75" customHeight="1" outlineLevel="1">
      <c r="B300" s="498" t="s">
        <v>690</v>
      </c>
      <c r="C300" s="13"/>
      <c r="D300" s="183"/>
      <c r="E300" s="492">
        <f ca="1">E299*E298*$D295*$D$282</f>
        <v>0</v>
      </c>
      <c r="F300" s="492">
        <f t="shared" ref="F300:BQ300" ca="1" si="426">F299*F298*$D295*$D$282</f>
        <v>0</v>
      </c>
      <c r="G300" s="492">
        <f t="shared" ca="1" si="426"/>
        <v>0</v>
      </c>
      <c r="H300" s="492">
        <f t="shared" ca="1" si="426"/>
        <v>0</v>
      </c>
      <c r="I300" s="492">
        <f t="shared" ca="1" si="426"/>
        <v>0</v>
      </c>
      <c r="J300" s="492">
        <f t="shared" ca="1" si="426"/>
        <v>0</v>
      </c>
      <c r="K300" s="492">
        <f t="shared" ca="1" si="426"/>
        <v>0</v>
      </c>
      <c r="L300" s="492">
        <f t="shared" ca="1" si="426"/>
        <v>0</v>
      </c>
      <c r="M300" s="492">
        <f t="shared" ca="1" si="426"/>
        <v>0</v>
      </c>
      <c r="N300" s="492">
        <f t="shared" ca="1" si="426"/>
        <v>0</v>
      </c>
      <c r="O300" s="492">
        <f t="shared" ca="1" si="426"/>
        <v>0</v>
      </c>
      <c r="P300" s="492">
        <f t="shared" ca="1" si="426"/>
        <v>0</v>
      </c>
      <c r="Q300" s="492">
        <f t="shared" ca="1" si="426"/>
        <v>0</v>
      </c>
      <c r="R300" s="492">
        <f t="shared" ca="1" si="426"/>
        <v>0</v>
      </c>
      <c r="S300" s="492">
        <f t="shared" ca="1" si="426"/>
        <v>0</v>
      </c>
      <c r="T300" s="492">
        <f t="shared" ca="1" si="426"/>
        <v>0</v>
      </c>
      <c r="U300" s="492">
        <f t="shared" ca="1" si="426"/>
        <v>0</v>
      </c>
      <c r="V300" s="492">
        <f t="shared" ca="1" si="426"/>
        <v>0</v>
      </c>
      <c r="W300" s="492">
        <f t="shared" ca="1" si="426"/>
        <v>0</v>
      </c>
      <c r="X300" s="492">
        <f t="shared" ca="1" si="426"/>
        <v>0</v>
      </c>
      <c r="Y300" s="492">
        <f t="shared" ca="1" si="426"/>
        <v>0</v>
      </c>
      <c r="Z300" s="492">
        <f t="shared" ca="1" si="426"/>
        <v>0</v>
      </c>
      <c r="AA300" s="492">
        <f t="shared" ca="1" si="426"/>
        <v>0</v>
      </c>
      <c r="AB300" s="492">
        <f t="shared" ca="1" si="426"/>
        <v>0</v>
      </c>
      <c r="AC300" s="492">
        <f t="shared" ca="1" si="426"/>
        <v>0</v>
      </c>
      <c r="AD300" s="492">
        <f t="shared" ca="1" si="426"/>
        <v>0</v>
      </c>
      <c r="AE300" s="492">
        <f t="shared" ca="1" si="426"/>
        <v>0</v>
      </c>
      <c r="AF300" s="492">
        <f t="shared" ca="1" si="426"/>
        <v>0</v>
      </c>
      <c r="AG300" s="492">
        <f t="shared" ca="1" si="426"/>
        <v>0</v>
      </c>
      <c r="AH300" s="492">
        <f t="shared" ca="1" si="426"/>
        <v>0</v>
      </c>
      <c r="AI300" s="492">
        <f t="shared" ca="1" si="426"/>
        <v>0</v>
      </c>
      <c r="AJ300" s="492">
        <f t="shared" ca="1" si="426"/>
        <v>0</v>
      </c>
      <c r="AK300" s="492">
        <f t="shared" ca="1" si="426"/>
        <v>0</v>
      </c>
      <c r="AL300" s="492">
        <f t="shared" ca="1" si="426"/>
        <v>0</v>
      </c>
      <c r="AM300" s="492">
        <f t="shared" ca="1" si="426"/>
        <v>0</v>
      </c>
      <c r="AN300" s="492">
        <f t="shared" ca="1" si="426"/>
        <v>0</v>
      </c>
      <c r="AO300" s="492">
        <f t="shared" ca="1" si="426"/>
        <v>0</v>
      </c>
      <c r="AP300" s="492">
        <f t="shared" ca="1" si="426"/>
        <v>0</v>
      </c>
      <c r="AQ300" s="492">
        <f t="shared" ca="1" si="426"/>
        <v>0</v>
      </c>
      <c r="AR300" s="492">
        <f t="shared" ca="1" si="426"/>
        <v>0</v>
      </c>
      <c r="AS300" s="492">
        <f t="shared" ca="1" si="426"/>
        <v>0</v>
      </c>
      <c r="AT300" s="492">
        <f t="shared" ca="1" si="426"/>
        <v>0</v>
      </c>
      <c r="AU300" s="492">
        <f t="shared" ca="1" si="426"/>
        <v>0</v>
      </c>
      <c r="AV300" s="492">
        <f t="shared" ca="1" si="426"/>
        <v>0</v>
      </c>
      <c r="AW300" s="492">
        <f t="shared" ca="1" si="426"/>
        <v>0</v>
      </c>
      <c r="AX300" s="492">
        <f t="shared" ca="1" si="426"/>
        <v>0</v>
      </c>
      <c r="AY300" s="492">
        <f t="shared" ca="1" si="426"/>
        <v>0</v>
      </c>
      <c r="AZ300" s="492">
        <f t="shared" ca="1" si="426"/>
        <v>0</v>
      </c>
      <c r="BA300" s="492">
        <f t="shared" ca="1" si="426"/>
        <v>0</v>
      </c>
      <c r="BB300" s="492">
        <f t="shared" ca="1" si="426"/>
        <v>0</v>
      </c>
      <c r="BC300" s="492">
        <f t="shared" ca="1" si="426"/>
        <v>0</v>
      </c>
      <c r="BD300" s="492">
        <f t="shared" ca="1" si="426"/>
        <v>11.018063676676196</v>
      </c>
      <c r="BE300" s="492">
        <f t="shared" ca="1" si="426"/>
        <v>0</v>
      </c>
      <c r="BF300" s="492">
        <f t="shared" ca="1" si="426"/>
        <v>0</v>
      </c>
      <c r="BG300" s="492">
        <f t="shared" ca="1" si="426"/>
        <v>0</v>
      </c>
      <c r="BH300" s="492">
        <f t="shared" ca="1" si="426"/>
        <v>0</v>
      </c>
      <c r="BI300" s="492">
        <f t="shared" ca="1" si="426"/>
        <v>0</v>
      </c>
      <c r="BJ300" s="492">
        <f t="shared" ca="1" si="426"/>
        <v>0</v>
      </c>
      <c r="BK300" s="492">
        <f t="shared" ca="1" si="426"/>
        <v>0</v>
      </c>
      <c r="BL300" s="492">
        <f t="shared" ca="1" si="426"/>
        <v>0</v>
      </c>
      <c r="BM300" s="492">
        <f t="shared" ca="1" si="426"/>
        <v>0</v>
      </c>
      <c r="BN300" s="492">
        <f t="shared" ca="1" si="426"/>
        <v>0</v>
      </c>
      <c r="BO300" s="492">
        <f t="shared" ca="1" si="426"/>
        <v>0</v>
      </c>
      <c r="BP300" s="492">
        <f t="shared" ca="1" si="426"/>
        <v>0</v>
      </c>
      <c r="BQ300" s="492">
        <f t="shared" ca="1" si="426"/>
        <v>0</v>
      </c>
      <c r="BR300" s="492">
        <f t="shared" ref="BR300:EC300" ca="1" si="427">BR299*BR298*$D295*$D$282</f>
        <v>0</v>
      </c>
      <c r="BS300" s="492">
        <f t="shared" ca="1" si="427"/>
        <v>0</v>
      </c>
      <c r="BT300" s="492">
        <f t="shared" ca="1" si="427"/>
        <v>0</v>
      </c>
      <c r="BU300" s="492">
        <f t="shared" ca="1" si="427"/>
        <v>0</v>
      </c>
      <c r="BV300" s="492">
        <f t="shared" ca="1" si="427"/>
        <v>0</v>
      </c>
      <c r="BW300" s="492">
        <f t="shared" ca="1" si="427"/>
        <v>0</v>
      </c>
      <c r="BX300" s="492">
        <f t="shared" ca="1" si="427"/>
        <v>0</v>
      </c>
      <c r="BY300" s="492">
        <f t="shared" ca="1" si="427"/>
        <v>0</v>
      </c>
      <c r="BZ300" s="492">
        <f t="shared" ca="1" si="427"/>
        <v>0</v>
      </c>
      <c r="CA300" s="492">
        <f t="shared" ca="1" si="427"/>
        <v>0</v>
      </c>
      <c r="CB300" s="492">
        <f t="shared" ca="1" si="427"/>
        <v>0</v>
      </c>
      <c r="CC300" s="492">
        <f t="shared" ca="1" si="427"/>
        <v>0</v>
      </c>
      <c r="CD300" s="492">
        <f t="shared" ca="1" si="427"/>
        <v>0</v>
      </c>
      <c r="CE300" s="492">
        <f t="shared" ca="1" si="427"/>
        <v>0</v>
      </c>
      <c r="CF300" s="492">
        <f t="shared" ca="1" si="427"/>
        <v>0</v>
      </c>
      <c r="CG300" s="492">
        <f t="shared" ca="1" si="427"/>
        <v>0</v>
      </c>
      <c r="CH300" s="492">
        <f t="shared" ca="1" si="427"/>
        <v>0</v>
      </c>
      <c r="CI300" s="492">
        <f t="shared" ca="1" si="427"/>
        <v>0</v>
      </c>
      <c r="CJ300" s="492">
        <f t="shared" ca="1" si="427"/>
        <v>0</v>
      </c>
      <c r="CK300" s="492">
        <f t="shared" ca="1" si="427"/>
        <v>0</v>
      </c>
      <c r="CL300" s="492">
        <f t="shared" ca="1" si="427"/>
        <v>0</v>
      </c>
      <c r="CM300" s="492">
        <f t="shared" ca="1" si="427"/>
        <v>0</v>
      </c>
      <c r="CN300" s="492">
        <f t="shared" ca="1" si="427"/>
        <v>0</v>
      </c>
      <c r="CO300" s="492">
        <f t="shared" ca="1" si="427"/>
        <v>0</v>
      </c>
      <c r="CP300" s="492">
        <f t="shared" ca="1" si="427"/>
        <v>0</v>
      </c>
      <c r="CQ300" s="492">
        <f t="shared" ca="1" si="427"/>
        <v>0</v>
      </c>
      <c r="CR300" s="492">
        <f t="shared" ca="1" si="427"/>
        <v>0</v>
      </c>
      <c r="CS300" s="492">
        <f t="shared" ca="1" si="427"/>
        <v>0</v>
      </c>
      <c r="CT300" s="492">
        <f t="shared" ca="1" si="427"/>
        <v>0</v>
      </c>
      <c r="CU300" s="492">
        <f t="shared" ca="1" si="427"/>
        <v>0</v>
      </c>
      <c r="CV300" s="492">
        <f t="shared" ca="1" si="427"/>
        <v>0</v>
      </c>
      <c r="CW300" s="492">
        <f t="shared" ca="1" si="427"/>
        <v>0</v>
      </c>
      <c r="CX300" s="492">
        <f t="shared" ca="1" si="427"/>
        <v>0</v>
      </c>
      <c r="CY300" s="492">
        <f t="shared" ca="1" si="427"/>
        <v>0</v>
      </c>
      <c r="CZ300" s="492">
        <f t="shared" ca="1" si="427"/>
        <v>0</v>
      </c>
      <c r="DA300" s="492">
        <f t="shared" ca="1" si="427"/>
        <v>0</v>
      </c>
      <c r="DB300" s="492">
        <f t="shared" ca="1" si="427"/>
        <v>0</v>
      </c>
      <c r="DC300" s="492">
        <f t="shared" ca="1" si="427"/>
        <v>0</v>
      </c>
      <c r="DD300" s="492">
        <f t="shared" ca="1" si="427"/>
        <v>0</v>
      </c>
      <c r="DE300" s="492">
        <f t="shared" ca="1" si="427"/>
        <v>0</v>
      </c>
      <c r="DF300" s="492">
        <f t="shared" ca="1" si="427"/>
        <v>0</v>
      </c>
      <c r="DG300" s="492">
        <f t="shared" ca="1" si="427"/>
        <v>0</v>
      </c>
      <c r="DH300" s="492">
        <f t="shared" ca="1" si="427"/>
        <v>0</v>
      </c>
      <c r="DI300" s="492">
        <f t="shared" ca="1" si="427"/>
        <v>0</v>
      </c>
      <c r="DJ300" s="492">
        <f t="shared" ca="1" si="427"/>
        <v>0</v>
      </c>
      <c r="DK300" s="492">
        <f t="shared" ca="1" si="427"/>
        <v>0</v>
      </c>
      <c r="DL300" s="492">
        <f t="shared" ca="1" si="427"/>
        <v>0</v>
      </c>
      <c r="DM300" s="492">
        <f t="shared" ca="1" si="427"/>
        <v>0</v>
      </c>
      <c r="DN300" s="492">
        <f t="shared" ca="1" si="427"/>
        <v>0</v>
      </c>
      <c r="DO300" s="492">
        <f t="shared" ca="1" si="427"/>
        <v>0</v>
      </c>
      <c r="DP300" s="492">
        <f t="shared" ca="1" si="427"/>
        <v>0</v>
      </c>
      <c r="DQ300" s="492">
        <f t="shared" ca="1" si="427"/>
        <v>0</v>
      </c>
      <c r="DR300" s="492">
        <f t="shared" ca="1" si="427"/>
        <v>0</v>
      </c>
      <c r="DS300" s="492">
        <f t="shared" ca="1" si="427"/>
        <v>0</v>
      </c>
      <c r="DT300" s="492">
        <f t="shared" ca="1" si="427"/>
        <v>0</v>
      </c>
      <c r="DU300" s="492">
        <f t="shared" ca="1" si="427"/>
        <v>0</v>
      </c>
      <c r="DV300" s="492">
        <f t="shared" ca="1" si="427"/>
        <v>0</v>
      </c>
      <c r="DW300" s="492">
        <f t="shared" ca="1" si="427"/>
        <v>0</v>
      </c>
      <c r="DX300" s="492">
        <f t="shared" ca="1" si="427"/>
        <v>0</v>
      </c>
      <c r="DY300" s="492">
        <f t="shared" ca="1" si="427"/>
        <v>0</v>
      </c>
      <c r="DZ300" s="492">
        <f t="shared" ca="1" si="427"/>
        <v>0</v>
      </c>
      <c r="EA300" s="492">
        <f t="shared" ca="1" si="427"/>
        <v>0</v>
      </c>
      <c r="EB300" s="492">
        <f t="shared" ca="1" si="427"/>
        <v>0</v>
      </c>
      <c r="EC300" s="492">
        <f t="shared" ca="1" si="427"/>
        <v>0</v>
      </c>
      <c r="ED300" s="492">
        <f t="shared" ref="ED300:ES300" ca="1" si="428">ED299*ED298*$D295*$D$282</f>
        <v>0</v>
      </c>
      <c r="EE300" s="492">
        <f t="shared" ca="1" si="428"/>
        <v>0</v>
      </c>
      <c r="EF300" s="492">
        <f t="shared" ca="1" si="428"/>
        <v>0</v>
      </c>
      <c r="EG300" s="492">
        <f t="shared" ca="1" si="428"/>
        <v>0</v>
      </c>
      <c r="EH300" s="492">
        <f t="shared" ca="1" si="428"/>
        <v>0</v>
      </c>
      <c r="EI300" s="492">
        <f t="shared" ca="1" si="428"/>
        <v>0</v>
      </c>
      <c r="EJ300" s="492">
        <f t="shared" ca="1" si="428"/>
        <v>0</v>
      </c>
      <c r="EK300" s="492">
        <f t="shared" ca="1" si="428"/>
        <v>0</v>
      </c>
      <c r="EL300" s="492">
        <f t="shared" ca="1" si="428"/>
        <v>0</v>
      </c>
      <c r="EM300" s="492">
        <f t="shared" ca="1" si="428"/>
        <v>0</v>
      </c>
      <c r="EN300" s="492">
        <f t="shared" ca="1" si="428"/>
        <v>0</v>
      </c>
      <c r="EO300" s="492">
        <f t="shared" ca="1" si="428"/>
        <v>0</v>
      </c>
      <c r="EP300" s="492">
        <f t="shared" ca="1" si="428"/>
        <v>0</v>
      </c>
      <c r="EQ300" s="492">
        <f t="shared" ca="1" si="428"/>
        <v>0</v>
      </c>
      <c r="ER300" s="492">
        <f t="shared" ca="1" si="428"/>
        <v>0</v>
      </c>
      <c r="ES300" s="492">
        <f t="shared" ca="1" si="428"/>
        <v>0</v>
      </c>
    </row>
    <row r="301" spans="1:256" ht="12.75" customHeight="1" outlineLevel="1">
      <c r="D301" s="183"/>
    </row>
    <row r="302" spans="1:256" s="319" customFormat="1" ht="12.75" customHeight="1" outlineLevel="1">
      <c r="A302" s="13">
        <f>MAX($A$1:A301)+1</f>
        <v>19</v>
      </c>
      <c r="B302" s="179" t="s">
        <v>695</v>
      </c>
      <c r="C302" s="180"/>
      <c r="D302" s="332"/>
      <c r="E302" s="372"/>
      <c r="F302" s="372"/>
      <c r="G302" s="372"/>
      <c r="H302" s="372"/>
      <c r="I302" s="372"/>
      <c r="J302" s="372"/>
      <c r="K302" s="372"/>
      <c r="L302" s="372"/>
      <c r="M302" s="372"/>
      <c r="N302" s="372"/>
      <c r="O302" s="372"/>
      <c r="P302" s="372"/>
      <c r="Q302" s="372"/>
      <c r="R302" s="372"/>
      <c r="S302" s="372"/>
      <c r="T302" s="372"/>
      <c r="U302" s="372"/>
      <c r="V302" s="372"/>
      <c r="W302" s="372"/>
      <c r="X302" s="372"/>
      <c r="Y302" s="372"/>
      <c r="Z302" s="372"/>
      <c r="AA302" s="372"/>
      <c r="AB302" s="372"/>
      <c r="AC302" s="372"/>
      <c r="AD302" s="372"/>
      <c r="AE302" s="372"/>
      <c r="AF302" s="372"/>
      <c r="AG302" s="372"/>
      <c r="AH302" s="372"/>
      <c r="AI302" s="372"/>
      <c r="AJ302" s="372"/>
      <c r="AK302" s="372"/>
      <c r="AL302" s="372"/>
      <c r="AM302" s="372"/>
      <c r="AN302" s="372"/>
      <c r="AO302" s="372"/>
      <c r="AP302" s="372"/>
      <c r="AQ302" s="372"/>
      <c r="AR302" s="372"/>
      <c r="AS302" s="372"/>
      <c r="AT302" s="372"/>
      <c r="AU302" s="372"/>
      <c r="AV302" s="372"/>
      <c r="AW302" s="372"/>
      <c r="AX302" s="372"/>
      <c r="AY302" s="372"/>
      <c r="AZ302" s="372"/>
      <c r="BA302" s="372"/>
      <c r="BB302" s="372"/>
      <c r="BC302" s="372"/>
      <c r="BD302" s="372"/>
      <c r="BE302" s="372"/>
      <c r="BF302" s="372"/>
      <c r="BG302" s="372"/>
      <c r="BH302" s="372"/>
      <c r="BI302" s="372"/>
      <c r="BJ302" s="372"/>
      <c r="BK302" s="372"/>
      <c r="BL302" s="372"/>
      <c r="BM302" s="372"/>
      <c r="BN302" s="372"/>
      <c r="BO302" s="372"/>
      <c r="BP302" s="372"/>
      <c r="BQ302" s="372"/>
      <c r="BR302" s="372"/>
      <c r="BS302" s="372"/>
      <c r="BT302" s="372"/>
      <c r="BU302" s="372"/>
      <c r="BV302" s="372"/>
      <c r="BW302" s="372"/>
      <c r="BX302" s="372"/>
      <c r="BY302" s="372"/>
      <c r="BZ302" s="372"/>
      <c r="CA302" s="372"/>
      <c r="CB302" s="372"/>
      <c r="CC302" s="372"/>
      <c r="CD302" s="372"/>
      <c r="CE302" s="372"/>
      <c r="CF302" s="372"/>
      <c r="CG302" s="372"/>
      <c r="CH302" s="372"/>
      <c r="CI302" s="372"/>
      <c r="CJ302" s="372"/>
      <c r="CK302" s="372"/>
      <c r="CL302" s="372"/>
      <c r="CM302" s="372"/>
      <c r="CN302" s="372"/>
      <c r="CO302" s="372"/>
      <c r="CP302" s="372"/>
      <c r="CQ302" s="372"/>
      <c r="CR302" s="372"/>
      <c r="CS302" s="372"/>
      <c r="CT302" s="372"/>
      <c r="CU302" s="372"/>
      <c r="CV302" s="372"/>
      <c r="CW302" s="372"/>
      <c r="CX302" s="372"/>
      <c r="CY302" s="372"/>
      <c r="CZ302" s="372"/>
      <c r="DA302" s="372"/>
      <c r="DB302" s="372"/>
      <c r="DC302" s="372"/>
      <c r="DD302" s="372"/>
      <c r="DE302" s="372"/>
      <c r="DF302" s="372"/>
      <c r="DG302" s="372"/>
      <c r="DH302" s="372"/>
      <c r="DI302" s="372"/>
      <c r="DJ302" s="372"/>
      <c r="DK302" s="372"/>
      <c r="DL302" s="372"/>
      <c r="DM302" s="372"/>
      <c r="DN302" s="372"/>
      <c r="DO302" s="372"/>
      <c r="DP302" s="372"/>
      <c r="DQ302" s="372"/>
      <c r="DR302" s="372"/>
      <c r="DS302" s="372"/>
      <c r="DT302" s="372"/>
      <c r="DU302" s="372"/>
      <c r="DV302" s="372"/>
      <c r="DW302" s="372"/>
      <c r="DX302" s="372"/>
      <c r="DY302" s="372"/>
      <c r="DZ302" s="372"/>
      <c r="EA302" s="372"/>
      <c r="EB302" s="372"/>
      <c r="EC302" s="372"/>
      <c r="ED302" s="372"/>
      <c r="EE302" s="372"/>
      <c r="EF302" s="372"/>
      <c r="EG302" s="372"/>
      <c r="EH302" s="372"/>
      <c r="EI302" s="372"/>
      <c r="EJ302" s="372"/>
      <c r="EK302" s="372"/>
      <c r="EL302" s="372"/>
      <c r="EM302" s="372"/>
      <c r="EN302" s="372"/>
      <c r="EO302" s="372"/>
      <c r="EP302" s="372"/>
      <c r="EQ302" s="372"/>
      <c r="ER302" s="372"/>
      <c r="ES302" s="372"/>
      <c r="ET302" s="13"/>
      <c r="EU302" s="13"/>
      <c r="EV302" s="13"/>
      <c r="EW302" s="13"/>
      <c r="EX302" s="13"/>
      <c r="EY302" s="13"/>
      <c r="EZ302" s="13"/>
      <c r="FA302" s="13"/>
      <c r="FB302" s="13"/>
      <c r="FC302" s="13"/>
      <c r="FD302" s="13"/>
      <c r="FE302" s="13"/>
      <c r="FF302" s="13"/>
      <c r="FG302" s="13"/>
      <c r="FH302" s="13"/>
      <c r="FI302" s="13"/>
      <c r="FJ302" s="13"/>
      <c r="FK302" s="13"/>
      <c r="FL302" s="13"/>
      <c r="FM302" s="13"/>
      <c r="FN302" s="13"/>
      <c r="FO302" s="13"/>
      <c r="FP302" s="13"/>
      <c r="FQ302" s="13"/>
      <c r="FR302" s="13"/>
      <c r="FS302" s="13"/>
      <c r="FT302" s="13"/>
      <c r="FU302" s="13"/>
      <c r="FV302" s="13"/>
      <c r="FW302" s="13"/>
      <c r="FX302" s="13"/>
      <c r="FY302" s="13"/>
      <c r="FZ302" s="13"/>
      <c r="GA302" s="13"/>
      <c r="GB302" s="13"/>
      <c r="GC302" s="13"/>
      <c r="GD302" s="13"/>
      <c r="GE302" s="13"/>
      <c r="GF302" s="13"/>
      <c r="GG302" s="13"/>
      <c r="GH302" s="13"/>
      <c r="GI302" s="13"/>
      <c r="GJ302" s="13"/>
      <c r="GK302" s="13"/>
      <c r="GL302" s="13"/>
      <c r="GM302" s="13"/>
      <c r="GN302" s="13"/>
      <c r="GO302" s="13"/>
      <c r="GP302" s="13"/>
      <c r="GQ302" s="13"/>
      <c r="GR302" s="13"/>
      <c r="GS302" s="13"/>
      <c r="GT302" s="13"/>
      <c r="GU302" s="13"/>
      <c r="GV302" s="13"/>
      <c r="GW302" s="13"/>
      <c r="GX302" s="13"/>
      <c r="GY302" s="13"/>
      <c r="GZ302" s="13"/>
      <c r="HA302" s="13"/>
      <c r="HB302" s="13"/>
      <c r="HC302" s="13"/>
      <c r="HD302" s="13"/>
      <c r="HE302" s="13"/>
      <c r="HF302" s="13"/>
      <c r="HG302" s="13"/>
      <c r="HH302" s="13"/>
      <c r="HI302" s="13"/>
      <c r="HJ302" s="13"/>
      <c r="HK302" s="13"/>
      <c r="HL302" s="13"/>
      <c r="HM302" s="13"/>
      <c r="HN302" s="13"/>
      <c r="HO302" s="13"/>
      <c r="HP302" s="13"/>
      <c r="HQ302" s="13"/>
      <c r="HR302" s="13"/>
      <c r="HS302" s="13"/>
      <c r="HT302" s="13"/>
      <c r="HU302" s="13"/>
      <c r="HV302" s="13"/>
      <c r="HW302" s="13"/>
      <c r="HX302" s="13"/>
      <c r="HY302" s="13"/>
      <c r="HZ302" s="13"/>
      <c r="IA302" s="13"/>
      <c r="IB302" s="13"/>
      <c r="IC302" s="13"/>
      <c r="ID302" s="13"/>
      <c r="IE302" s="13"/>
      <c r="IF302" s="13"/>
      <c r="IG302" s="13"/>
      <c r="IH302" s="13"/>
      <c r="II302" s="13"/>
      <c r="IJ302" s="13"/>
      <c r="IK302" s="13"/>
      <c r="IL302" s="13"/>
      <c r="IM302" s="13"/>
      <c r="IN302" s="13"/>
      <c r="IO302" s="13"/>
      <c r="IP302" s="13"/>
      <c r="IQ302" s="13"/>
      <c r="IR302" s="13"/>
      <c r="IS302" s="13"/>
      <c r="IT302" s="13"/>
      <c r="IU302" s="13"/>
      <c r="IV302" s="13"/>
    </row>
    <row r="303" spans="1:256" ht="12.75" customHeight="1" outlineLevel="1">
      <c r="D303" s="183"/>
    </row>
    <row r="304" spans="1:256" ht="12.75" customHeight="1" outlineLevel="1">
      <c r="B304" s="325" t="s">
        <v>188</v>
      </c>
      <c r="C304" s="13" t="s">
        <v>0</v>
      </c>
      <c r="D304" s="335">
        <f ca="1">D293</f>
        <v>0.12</v>
      </c>
    </row>
    <row r="305" spans="1:256" ht="12.75" customHeight="1" outlineLevel="1">
      <c r="B305" s="325" t="s">
        <v>692</v>
      </c>
      <c r="D305" s="496">
        <f ca="1">D294</f>
        <v>0.5</v>
      </c>
    </row>
    <row r="306" spans="1:256" ht="12.75" customHeight="1" outlineLevel="1">
      <c r="B306" s="325" t="s">
        <v>693</v>
      </c>
      <c r="D306" s="335">
        <f ca="1">D295</f>
        <v>0.09</v>
      </c>
    </row>
    <row r="307" spans="1:256" ht="12.75" customHeight="1" outlineLevel="1">
      <c r="D307" s="183"/>
    </row>
    <row r="308" spans="1:256" s="325" customFormat="1" ht="12.75" customHeight="1" outlineLevel="1">
      <c r="B308" s="325" t="s">
        <v>696</v>
      </c>
      <c r="C308" s="13"/>
      <c r="D308" s="183"/>
      <c r="E308" s="492">
        <f t="shared" ref="E308:AJ308" ca="1" si="429">SUM(E107:E114)</f>
        <v>0</v>
      </c>
      <c r="F308" s="492">
        <f t="shared" ca="1" si="429"/>
        <v>0</v>
      </c>
      <c r="G308" s="492">
        <f t="shared" ca="1" si="429"/>
        <v>0</v>
      </c>
      <c r="H308" s="492">
        <f t="shared" ca="1" si="429"/>
        <v>0</v>
      </c>
      <c r="I308" s="492">
        <f t="shared" ca="1" si="429"/>
        <v>0</v>
      </c>
      <c r="J308" s="492">
        <f t="shared" ca="1" si="429"/>
        <v>0</v>
      </c>
      <c r="K308" s="492">
        <f t="shared" ca="1" si="429"/>
        <v>0</v>
      </c>
      <c r="L308" s="492">
        <f t="shared" ca="1" si="429"/>
        <v>0</v>
      </c>
      <c r="M308" s="492">
        <f t="shared" ca="1" si="429"/>
        <v>0</v>
      </c>
      <c r="N308" s="492">
        <f t="shared" ca="1" si="429"/>
        <v>0</v>
      </c>
      <c r="O308" s="492">
        <f t="shared" ca="1" si="429"/>
        <v>0</v>
      </c>
      <c r="P308" s="492">
        <f t="shared" ca="1" si="429"/>
        <v>0</v>
      </c>
      <c r="Q308" s="492">
        <f t="shared" ca="1" si="429"/>
        <v>0</v>
      </c>
      <c r="R308" s="492">
        <f t="shared" ca="1" si="429"/>
        <v>0</v>
      </c>
      <c r="S308" s="492">
        <f t="shared" ca="1" si="429"/>
        <v>0</v>
      </c>
      <c r="T308" s="492">
        <f t="shared" ca="1" si="429"/>
        <v>0</v>
      </c>
      <c r="U308" s="492">
        <f t="shared" ca="1" si="429"/>
        <v>0</v>
      </c>
      <c r="V308" s="492">
        <f t="shared" ca="1" si="429"/>
        <v>0</v>
      </c>
      <c r="W308" s="492">
        <f t="shared" ca="1" si="429"/>
        <v>0</v>
      </c>
      <c r="X308" s="492">
        <f t="shared" ca="1" si="429"/>
        <v>0</v>
      </c>
      <c r="Y308" s="492">
        <f t="shared" ca="1" si="429"/>
        <v>0</v>
      </c>
      <c r="Z308" s="492">
        <f t="shared" ca="1" si="429"/>
        <v>0</v>
      </c>
      <c r="AA308" s="492">
        <f t="shared" ca="1" si="429"/>
        <v>0</v>
      </c>
      <c r="AB308" s="492">
        <f t="shared" ca="1" si="429"/>
        <v>0</v>
      </c>
      <c r="AC308" s="492">
        <f t="shared" ca="1" si="429"/>
        <v>0</v>
      </c>
      <c r="AD308" s="492">
        <f t="shared" ca="1" si="429"/>
        <v>0</v>
      </c>
      <c r="AE308" s="492">
        <f t="shared" ca="1" si="429"/>
        <v>0</v>
      </c>
      <c r="AF308" s="492">
        <f t="shared" ca="1" si="429"/>
        <v>0</v>
      </c>
      <c r="AG308" s="492">
        <f t="shared" ca="1" si="429"/>
        <v>0</v>
      </c>
      <c r="AH308" s="492">
        <f t="shared" ca="1" si="429"/>
        <v>0</v>
      </c>
      <c r="AI308" s="492">
        <f t="shared" ca="1" si="429"/>
        <v>0</v>
      </c>
      <c r="AJ308" s="492">
        <f t="shared" ca="1" si="429"/>
        <v>0</v>
      </c>
      <c r="AK308" s="492">
        <f t="shared" ref="AK308:BP308" ca="1" si="430">SUM(AK107:AK114)</f>
        <v>0</v>
      </c>
      <c r="AL308" s="492">
        <f t="shared" ca="1" si="430"/>
        <v>0</v>
      </c>
      <c r="AM308" s="492">
        <f t="shared" ca="1" si="430"/>
        <v>0</v>
      </c>
      <c r="AN308" s="492">
        <f t="shared" ca="1" si="430"/>
        <v>0</v>
      </c>
      <c r="AO308" s="492">
        <f t="shared" ca="1" si="430"/>
        <v>0</v>
      </c>
      <c r="AP308" s="492">
        <f t="shared" ca="1" si="430"/>
        <v>0</v>
      </c>
      <c r="AQ308" s="492">
        <f t="shared" ca="1" si="430"/>
        <v>0</v>
      </c>
      <c r="AR308" s="492">
        <f t="shared" ca="1" si="430"/>
        <v>0</v>
      </c>
      <c r="AS308" s="492">
        <f t="shared" ca="1" si="430"/>
        <v>0</v>
      </c>
      <c r="AT308" s="492">
        <f t="shared" ca="1" si="430"/>
        <v>0</v>
      </c>
      <c r="AU308" s="492">
        <f t="shared" ca="1" si="430"/>
        <v>0</v>
      </c>
      <c r="AV308" s="492">
        <f t="shared" ca="1" si="430"/>
        <v>0</v>
      </c>
      <c r="AW308" s="492">
        <f t="shared" ca="1" si="430"/>
        <v>0</v>
      </c>
      <c r="AX308" s="492">
        <f t="shared" ca="1" si="430"/>
        <v>0</v>
      </c>
      <c r="AY308" s="492">
        <f t="shared" ca="1" si="430"/>
        <v>0</v>
      </c>
      <c r="AZ308" s="492">
        <f t="shared" ca="1" si="430"/>
        <v>0</v>
      </c>
      <c r="BA308" s="492">
        <f t="shared" ca="1" si="430"/>
        <v>0</v>
      </c>
      <c r="BB308" s="492">
        <f t="shared" ca="1" si="430"/>
        <v>0</v>
      </c>
      <c r="BC308" s="492">
        <f t="shared" ca="1" si="430"/>
        <v>0</v>
      </c>
      <c r="BD308" s="492">
        <f t="shared" ca="1" si="430"/>
        <v>0</v>
      </c>
      <c r="BE308" s="492">
        <f t="shared" ca="1" si="430"/>
        <v>0</v>
      </c>
      <c r="BF308" s="492">
        <f t="shared" ca="1" si="430"/>
        <v>0</v>
      </c>
      <c r="BG308" s="492">
        <f t="shared" ca="1" si="430"/>
        <v>0</v>
      </c>
      <c r="BH308" s="492">
        <f t="shared" ca="1" si="430"/>
        <v>0</v>
      </c>
      <c r="BI308" s="492">
        <f t="shared" ca="1" si="430"/>
        <v>0</v>
      </c>
      <c r="BJ308" s="492">
        <f t="shared" ca="1" si="430"/>
        <v>0</v>
      </c>
      <c r="BK308" s="492">
        <f t="shared" ca="1" si="430"/>
        <v>0</v>
      </c>
      <c r="BL308" s="492">
        <f t="shared" ca="1" si="430"/>
        <v>0</v>
      </c>
      <c r="BM308" s="492">
        <f t="shared" ca="1" si="430"/>
        <v>0</v>
      </c>
      <c r="BN308" s="492">
        <f t="shared" ca="1" si="430"/>
        <v>0</v>
      </c>
      <c r="BO308" s="492">
        <f t="shared" ca="1" si="430"/>
        <v>0</v>
      </c>
      <c r="BP308" s="492">
        <f t="shared" ca="1" si="430"/>
        <v>0</v>
      </c>
      <c r="BQ308" s="492">
        <f t="shared" ref="BQ308:CV308" ca="1" si="431">SUM(BQ107:BQ114)</f>
        <v>0</v>
      </c>
      <c r="BR308" s="492">
        <f t="shared" ca="1" si="431"/>
        <v>0</v>
      </c>
      <c r="BS308" s="492">
        <f t="shared" ca="1" si="431"/>
        <v>0</v>
      </c>
      <c r="BT308" s="492">
        <f t="shared" ca="1" si="431"/>
        <v>0</v>
      </c>
      <c r="BU308" s="492">
        <f t="shared" ca="1" si="431"/>
        <v>0</v>
      </c>
      <c r="BV308" s="492">
        <f t="shared" ca="1" si="431"/>
        <v>0</v>
      </c>
      <c r="BW308" s="492">
        <f t="shared" ca="1" si="431"/>
        <v>0</v>
      </c>
      <c r="BX308" s="492">
        <f t="shared" ca="1" si="431"/>
        <v>0</v>
      </c>
      <c r="BY308" s="492">
        <f t="shared" ca="1" si="431"/>
        <v>0</v>
      </c>
      <c r="BZ308" s="492">
        <f t="shared" ca="1" si="431"/>
        <v>0</v>
      </c>
      <c r="CA308" s="492">
        <f t="shared" ca="1" si="431"/>
        <v>0</v>
      </c>
      <c r="CB308" s="492">
        <f t="shared" ca="1" si="431"/>
        <v>0</v>
      </c>
      <c r="CC308" s="492">
        <f t="shared" ca="1" si="431"/>
        <v>0</v>
      </c>
      <c r="CD308" s="492">
        <f t="shared" ca="1" si="431"/>
        <v>0</v>
      </c>
      <c r="CE308" s="492">
        <f t="shared" ca="1" si="431"/>
        <v>0</v>
      </c>
      <c r="CF308" s="492">
        <f t="shared" ca="1" si="431"/>
        <v>0</v>
      </c>
      <c r="CG308" s="492">
        <f t="shared" ca="1" si="431"/>
        <v>0</v>
      </c>
      <c r="CH308" s="492">
        <f t="shared" ca="1" si="431"/>
        <v>0</v>
      </c>
      <c r="CI308" s="492">
        <f t="shared" ca="1" si="431"/>
        <v>0</v>
      </c>
      <c r="CJ308" s="492">
        <f t="shared" ca="1" si="431"/>
        <v>0</v>
      </c>
      <c r="CK308" s="492">
        <f t="shared" ca="1" si="431"/>
        <v>0</v>
      </c>
      <c r="CL308" s="492">
        <f t="shared" ca="1" si="431"/>
        <v>0</v>
      </c>
      <c r="CM308" s="492">
        <f t="shared" ca="1" si="431"/>
        <v>0</v>
      </c>
      <c r="CN308" s="492">
        <f t="shared" ca="1" si="431"/>
        <v>0</v>
      </c>
      <c r="CO308" s="492">
        <f t="shared" ca="1" si="431"/>
        <v>0</v>
      </c>
      <c r="CP308" s="492">
        <f t="shared" ca="1" si="431"/>
        <v>0</v>
      </c>
      <c r="CQ308" s="492">
        <f t="shared" ca="1" si="431"/>
        <v>0</v>
      </c>
      <c r="CR308" s="492">
        <f t="shared" ca="1" si="431"/>
        <v>0</v>
      </c>
      <c r="CS308" s="492">
        <f t="shared" ca="1" si="431"/>
        <v>0</v>
      </c>
      <c r="CT308" s="492">
        <f t="shared" ca="1" si="431"/>
        <v>0</v>
      </c>
      <c r="CU308" s="492">
        <f t="shared" ca="1" si="431"/>
        <v>0</v>
      </c>
      <c r="CV308" s="492">
        <f t="shared" ca="1" si="431"/>
        <v>0</v>
      </c>
      <c r="CW308" s="492">
        <f t="shared" ref="CW308:EB308" ca="1" si="432">SUM(CW107:CW114)</f>
        <v>0</v>
      </c>
      <c r="CX308" s="492">
        <f t="shared" ca="1" si="432"/>
        <v>0</v>
      </c>
      <c r="CY308" s="492">
        <f t="shared" ca="1" si="432"/>
        <v>0</v>
      </c>
      <c r="CZ308" s="492">
        <f t="shared" ca="1" si="432"/>
        <v>0</v>
      </c>
      <c r="DA308" s="492">
        <f t="shared" ca="1" si="432"/>
        <v>0</v>
      </c>
      <c r="DB308" s="492">
        <f t="shared" ca="1" si="432"/>
        <v>0</v>
      </c>
      <c r="DC308" s="492">
        <f t="shared" ca="1" si="432"/>
        <v>0</v>
      </c>
      <c r="DD308" s="492">
        <f t="shared" ca="1" si="432"/>
        <v>0</v>
      </c>
      <c r="DE308" s="492">
        <f t="shared" ca="1" si="432"/>
        <v>0</v>
      </c>
      <c r="DF308" s="492">
        <f t="shared" ca="1" si="432"/>
        <v>0</v>
      </c>
      <c r="DG308" s="492">
        <f t="shared" ca="1" si="432"/>
        <v>0</v>
      </c>
      <c r="DH308" s="492">
        <f t="shared" ca="1" si="432"/>
        <v>0</v>
      </c>
      <c r="DI308" s="492">
        <f t="shared" ca="1" si="432"/>
        <v>0</v>
      </c>
      <c r="DJ308" s="492">
        <f t="shared" ca="1" si="432"/>
        <v>0</v>
      </c>
      <c r="DK308" s="492">
        <f t="shared" ca="1" si="432"/>
        <v>0</v>
      </c>
      <c r="DL308" s="492">
        <f t="shared" ca="1" si="432"/>
        <v>0</v>
      </c>
      <c r="DM308" s="492">
        <f t="shared" ca="1" si="432"/>
        <v>0</v>
      </c>
      <c r="DN308" s="492">
        <f t="shared" ca="1" si="432"/>
        <v>0</v>
      </c>
      <c r="DO308" s="492">
        <f t="shared" ca="1" si="432"/>
        <v>1</v>
      </c>
      <c r="DP308" s="492">
        <f t="shared" ca="1" si="432"/>
        <v>0</v>
      </c>
      <c r="DQ308" s="492">
        <f t="shared" ca="1" si="432"/>
        <v>0</v>
      </c>
      <c r="DR308" s="492">
        <f t="shared" ca="1" si="432"/>
        <v>0</v>
      </c>
      <c r="DS308" s="492">
        <f t="shared" ca="1" si="432"/>
        <v>0</v>
      </c>
      <c r="DT308" s="492">
        <f t="shared" ca="1" si="432"/>
        <v>0</v>
      </c>
      <c r="DU308" s="492">
        <f t="shared" ca="1" si="432"/>
        <v>0</v>
      </c>
      <c r="DV308" s="492">
        <f t="shared" ca="1" si="432"/>
        <v>0</v>
      </c>
      <c r="DW308" s="492">
        <f t="shared" ca="1" si="432"/>
        <v>0</v>
      </c>
      <c r="DX308" s="492">
        <f t="shared" ca="1" si="432"/>
        <v>0</v>
      </c>
      <c r="DY308" s="492">
        <f t="shared" ca="1" si="432"/>
        <v>0</v>
      </c>
      <c r="DZ308" s="492">
        <f t="shared" ca="1" si="432"/>
        <v>0</v>
      </c>
      <c r="EA308" s="492">
        <f t="shared" ca="1" si="432"/>
        <v>0</v>
      </c>
      <c r="EB308" s="492">
        <f t="shared" ca="1" si="432"/>
        <v>0</v>
      </c>
      <c r="EC308" s="492">
        <f t="shared" ref="EC308:ES308" ca="1" si="433">SUM(EC107:EC114)</f>
        <v>0</v>
      </c>
      <c r="ED308" s="492">
        <f t="shared" ca="1" si="433"/>
        <v>0</v>
      </c>
      <c r="EE308" s="492">
        <f t="shared" ca="1" si="433"/>
        <v>0</v>
      </c>
      <c r="EF308" s="492">
        <f t="shared" ca="1" si="433"/>
        <v>0</v>
      </c>
      <c r="EG308" s="492">
        <f t="shared" ca="1" si="433"/>
        <v>0</v>
      </c>
      <c r="EH308" s="492">
        <f t="shared" ca="1" si="433"/>
        <v>0</v>
      </c>
      <c r="EI308" s="492">
        <f t="shared" ca="1" si="433"/>
        <v>0</v>
      </c>
      <c r="EJ308" s="492">
        <f t="shared" ca="1" si="433"/>
        <v>0</v>
      </c>
      <c r="EK308" s="492">
        <f t="shared" ca="1" si="433"/>
        <v>0</v>
      </c>
      <c r="EL308" s="492">
        <f t="shared" ca="1" si="433"/>
        <v>0</v>
      </c>
      <c r="EM308" s="492">
        <f t="shared" ca="1" si="433"/>
        <v>0</v>
      </c>
      <c r="EN308" s="492">
        <f t="shared" ca="1" si="433"/>
        <v>0</v>
      </c>
      <c r="EO308" s="492">
        <f t="shared" ca="1" si="433"/>
        <v>0</v>
      </c>
      <c r="EP308" s="492">
        <f t="shared" ca="1" si="433"/>
        <v>0</v>
      </c>
      <c r="EQ308" s="492">
        <f t="shared" ca="1" si="433"/>
        <v>0</v>
      </c>
      <c r="ER308" s="492">
        <f t="shared" ca="1" si="433"/>
        <v>0</v>
      </c>
      <c r="ES308" s="492">
        <f t="shared" ca="1" si="433"/>
        <v>0</v>
      </c>
    </row>
    <row r="309" spans="1:256" s="325" customFormat="1" ht="12.75" customHeight="1" outlineLevel="1">
      <c r="B309" s="498" t="s">
        <v>688</v>
      </c>
      <c r="C309" s="13"/>
      <c r="D309" s="183"/>
      <c r="E309" s="492">
        <f t="shared" ref="E309:AJ309" ca="1" si="434">(E225+E276)*12*(1-E72)*(1-E73)</f>
        <v>0</v>
      </c>
      <c r="F309" s="492">
        <f t="shared" ca="1" si="434"/>
        <v>0</v>
      </c>
      <c r="G309" s="492">
        <f t="shared" ca="1" si="434"/>
        <v>0</v>
      </c>
      <c r="H309" s="492">
        <f t="shared" ca="1" si="434"/>
        <v>0</v>
      </c>
      <c r="I309" s="492">
        <f t="shared" ca="1" si="434"/>
        <v>0</v>
      </c>
      <c r="J309" s="492">
        <f t="shared" ca="1" si="434"/>
        <v>0</v>
      </c>
      <c r="K309" s="492">
        <f t="shared" ca="1" si="434"/>
        <v>0</v>
      </c>
      <c r="L309" s="492">
        <f t="shared" ca="1" si="434"/>
        <v>0</v>
      </c>
      <c r="M309" s="492">
        <f t="shared" ca="1" si="434"/>
        <v>0</v>
      </c>
      <c r="N309" s="492">
        <f t="shared" ca="1" si="434"/>
        <v>0</v>
      </c>
      <c r="O309" s="492">
        <f t="shared" ca="1" si="434"/>
        <v>0</v>
      </c>
      <c r="P309" s="492">
        <f t="shared" ca="1" si="434"/>
        <v>0</v>
      </c>
      <c r="Q309" s="492">
        <f t="shared" ca="1" si="434"/>
        <v>0</v>
      </c>
      <c r="R309" s="492">
        <f t="shared" ca="1" si="434"/>
        <v>0</v>
      </c>
      <c r="S309" s="492">
        <f t="shared" ca="1" si="434"/>
        <v>0</v>
      </c>
      <c r="T309" s="492">
        <f t="shared" ca="1" si="434"/>
        <v>0</v>
      </c>
      <c r="U309" s="492">
        <f t="shared" ca="1" si="434"/>
        <v>0</v>
      </c>
      <c r="V309" s="492">
        <f t="shared" ca="1" si="434"/>
        <v>0</v>
      </c>
      <c r="W309" s="492">
        <f t="shared" ca="1" si="434"/>
        <v>0</v>
      </c>
      <c r="X309" s="492">
        <f t="shared" ca="1" si="434"/>
        <v>0</v>
      </c>
      <c r="Y309" s="492">
        <f t="shared" ca="1" si="434"/>
        <v>0</v>
      </c>
      <c r="Z309" s="492">
        <f t="shared" ca="1" si="434"/>
        <v>0</v>
      </c>
      <c r="AA309" s="492">
        <f t="shared" ca="1" si="434"/>
        <v>0</v>
      </c>
      <c r="AB309" s="492">
        <f t="shared" ca="1" si="434"/>
        <v>0</v>
      </c>
      <c r="AC309" s="492">
        <f t="shared" ca="1" si="434"/>
        <v>0</v>
      </c>
      <c r="AD309" s="492">
        <f t="shared" ca="1" si="434"/>
        <v>0</v>
      </c>
      <c r="AE309" s="492">
        <f t="shared" ca="1" si="434"/>
        <v>0</v>
      </c>
      <c r="AF309" s="492">
        <f t="shared" ca="1" si="434"/>
        <v>0</v>
      </c>
      <c r="AG309" s="492">
        <f t="shared" ca="1" si="434"/>
        <v>0</v>
      </c>
      <c r="AH309" s="492">
        <f t="shared" ca="1" si="434"/>
        <v>0</v>
      </c>
      <c r="AI309" s="492">
        <f t="shared" ca="1" si="434"/>
        <v>0</v>
      </c>
      <c r="AJ309" s="492">
        <f t="shared" ca="1" si="434"/>
        <v>0</v>
      </c>
      <c r="AK309" s="492">
        <f t="shared" ref="AK309:BP309" ca="1" si="435">(AK225+AK276)*12*(1-AK72)*(1-AK73)</f>
        <v>0</v>
      </c>
      <c r="AL309" s="492">
        <f t="shared" ca="1" si="435"/>
        <v>0</v>
      </c>
      <c r="AM309" s="492">
        <f t="shared" ca="1" si="435"/>
        <v>0</v>
      </c>
      <c r="AN309" s="492">
        <f t="shared" ca="1" si="435"/>
        <v>0</v>
      </c>
      <c r="AO309" s="492">
        <f t="shared" ca="1" si="435"/>
        <v>0</v>
      </c>
      <c r="AP309" s="492">
        <f t="shared" ca="1" si="435"/>
        <v>0</v>
      </c>
      <c r="AQ309" s="492">
        <f t="shared" ca="1" si="435"/>
        <v>0</v>
      </c>
      <c r="AR309" s="492">
        <f t="shared" ca="1" si="435"/>
        <v>0</v>
      </c>
      <c r="AS309" s="492">
        <f t="shared" ca="1" si="435"/>
        <v>0</v>
      </c>
      <c r="AT309" s="492">
        <f t="shared" ca="1" si="435"/>
        <v>0</v>
      </c>
      <c r="AU309" s="492">
        <f t="shared" ca="1" si="435"/>
        <v>0</v>
      </c>
      <c r="AV309" s="492">
        <f t="shared" ca="1" si="435"/>
        <v>0</v>
      </c>
      <c r="AW309" s="492">
        <f t="shared" ca="1" si="435"/>
        <v>0</v>
      </c>
      <c r="AX309" s="492">
        <f t="shared" ca="1" si="435"/>
        <v>0</v>
      </c>
      <c r="AY309" s="492">
        <f t="shared" ca="1" si="435"/>
        <v>0</v>
      </c>
      <c r="AZ309" s="492">
        <f t="shared" ca="1" si="435"/>
        <v>0</v>
      </c>
      <c r="BA309" s="492">
        <f t="shared" ca="1" si="435"/>
        <v>0</v>
      </c>
      <c r="BB309" s="492">
        <f t="shared" ca="1" si="435"/>
        <v>0</v>
      </c>
      <c r="BC309" s="492">
        <f t="shared" ca="1" si="435"/>
        <v>0</v>
      </c>
      <c r="BD309" s="492">
        <f t="shared" ca="1" si="435"/>
        <v>0</v>
      </c>
      <c r="BE309" s="492">
        <f t="shared" ca="1" si="435"/>
        <v>0</v>
      </c>
      <c r="BF309" s="492">
        <f t="shared" ca="1" si="435"/>
        <v>0</v>
      </c>
      <c r="BG309" s="492">
        <f t="shared" ca="1" si="435"/>
        <v>0</v>
      </c>
      <c r="BH309" s="492">
        <f t="shared" ca="1" si="435"/>
        <v>0</v>
      </c>
      <c r="BI309" s="492">
        <f t="shared" ca="1" si="435"/>
        <v>0</v>
      </c>
      <c r="BJ309" s="492">
        <f t="shared" ca="1" si="435"/>
        <v>0</v>
      </c>
      <c r="BK309" s="492">
        <f t="shared" ca="1" si="435"/>
        <v>0</v>
      </c>
      <c r="BL309" s="492">
        <f t="shared" ca="1" si="435"/>
        <v>0</v>
      </c>
      <c r="BM309" s="492">
        <f t="shared" ca="1" si="435"/>
        <v>0</v>
      </c>
      <c r="BN309" s="492">
        <f t="shared" ca="1" si="435"/>
        <v>0</v>
      </c>
      <c r="BO309" s="492">
        <f t="shared" ca="1" si="435"/>
        <v>0</v>
      </c>
      <c r="BP309" s="492">
        <f t="shared" ca="1" si="435"/>
        <v>0</v>
      </c>
      <c r="BQ309" s="492">
        <f t="shared" ref="BQ309:CV309" ca="1" si="436">(BQ225+BQ276)*12*(1-BQ72)*(1-BQ73)</f>
        <v>0</v>
      </c>
      <c r="BR309" s="492">
        <f t="shared" ca="1" si="436"/>
        <v>0</v>
      </c>
      <c r="BS309" s="492">
        <f t="shared" ca="1" si="436"/>
        <v>0</v>
      </c>
      <c r="BT309" s="492">
        <f t="shared" ca="1" si="436"/>
        <v>0</v>
      </c>
      <c r="BU309" s="492">
        <f t="shared" ca="1" si="436"/>
        <v>0</v>
      </c>
      <c r="BV309" s="492">
        <f t="shared" ca="1" si="436"/>
        <v>0</v>
      </c>
      <c r="BW309" s="492">
        <f t="shared" ca="1" si="436"/>
        <v>0</v>
      </c>
      <c r="BX309" s="492">
        <f t="shared" ca="1" si="436"/>
        <v>0</v>
      </c>
      <c r="BY309" s="492">
        <f t="shared" ca="1" si="436"/>
        <v>0</v>
      </c>
      <c r="BZ309" s="492">
        <f t="shared" ca="1" si="436"/>
        <v>0</v>
      </c>
      <c r="CA309" s="492">
        <f t="shared" ca="1" si="436"/>
        <v>0</v>
      </c>
      <c r="CB309" s="492">
        <f t="shared" ca="1" si="436"/>
        <v>0</v>
      </c>
      <c r="CC309" s="492">
        <f t="shared" ca="1" si="436"/>
        <v>0</v>
      </c>
      <c r="CD309" s="492">
        <f t="shared" ca="1" si="436"/>
        <v>0</v>
      </c>
      <c r="CE309" s="492">
        <f t="shared" ca="1" si="436"/>
        <v>0</v>
      </c>
      <c r="CF309" s="492">
        <f t="shared" ca="1" si="436"/>
        <v>0</v>
      </c>
      <c r="CG309" s="492">
        <f t="shared" ca="1" si="436"/>
        <v>0</v>
      </c>
      <c r="CH309" s="492">
        <f t="shared" ca="1" si="436"/>
        <v>0</v>
      </c>
      <c r="CI309" s="492">
        <f t="shared" ca="1" si="436"/>
        <v>0</v>
      </c>
      <c r="CJ309" s="492">
        <f t="shared" ca="1" si="436"/>
        <v>0</v>
      </c>
      <c r="CK309" s="492">
        <f t="shared" ca="1" si="436"/>
        <v>0</v>
      </c>
      <c r="CL309" s="492">
        <f t="shared" ca="1" si="436"/>
        <v>0</v>
      </c>
      <c r="CM309" s="492">
        <f t="shared" ca="1" si="436"/>
        <v>0</v>
      </c>
      <c r="CN309" s="492">
        <f t="shared" ca="1" si="436"/>
        <v>0</v>
      </c>
      <c r="CO309" s="492">
        <f t="shared" ca="1" si="436"/>
        <v>0</v>
      </c>
      <c r="CP309" s="492">
        <f t="shared" ca="1" si="436"/>
        <v>0</v>
      </c>
      <c r="CQ309" s="492">
        <f t="shared" ca="1" si="436"/>
        <v>0</v>
      </c>
      <c r="CR309" s="492">
        <f t="shared" ca="1" si="436"/>
        <v>0</v>
      </c>
      <c r="CS309" s="492">
        <f t="shared" ca="1" si="436"/>
        <v>0</v>
      </c>
      <c r="CT309" s="492">
        <f t="shared" ca="1" si="436"/>
        <v>0</v>
      </c>
      <c r="CU309" s="492">
        <f t="shared" ca="1" si="436"/>
        <v>0</v>
      </c>
      <c r="CV309" s="492">
        <f t="shared" ca="1" si="436"/>
        <v>0</v>
      </c>
      <c r="CW309" s="492">
        <f t="shared" ref="CW309:EB309" ca="1" si="437">(CW225+CW276)*12*(1-CW72)*(1-CW73)</f>
        <v>0</v>
      </c>
      <c r="CX309" s="492">
        <f t="shared" ca="1" si="437"/>
        <v>0</v>
      </c>
      <c r="CY309" s="492">
        <f t="shared" ca="1" si="437"/>
        <v>0</v>
      </c>
      <c r="CZ309" s="492">
        <f t="shared" ca="1" si="437"/>
        <v>0</v>
      </c>
      <c r="DA309" s="492">
        <f t="shared" ca="1" si="437"/>
        <v>0</v>
      </c>
      <c r="DB309" s="492">
        <f t="shared" ca="1" si="437"/>
        <v>0</v>
      </c>
      <c r="DC309" s="492">
        <f t="shared" ca="1" si="437"/>
        <v>0</v>
      </c>
      <c r="DD309" s="492">
        <f t="shared" ca="1" si="437"/>
        <v>0</v>
      </c>
      <c r="DE309" s="492">
        <f t="shared" ca="1" si="437"/>
        <v>0</v>
      </c>
      <c r="DF309" s="492">
        <f t="shared" ca="1" si="437"/>
        <v>0</v>
      </c>
      <c r="DG309" s="492">
        <f t="shared" ca="1" si="437"/>
        <v>0</v>
      </c>
      <c r="DH309" s="492">
        <f t="shared" ca="1" si="437"/>
        <v>0</v>
      </c>
      <c r="DI309" s="492">
        <f t="shared" ca="1" si="437"/>
        <v>0</v>
      </c>
      <c r="DJ309" s="492">
        <f t="shared" ca="1" si="437"/>
        <v>0</v>
      </c>
      <c r="DK309" s="492">
        <f t="shared" ca="1" si="437"/>
        <v>0</v>
      </c>
      <c r="DL309" s="492">
        <f t="shared" ca="1" si="437"/>
        <v>0</v>
      </c>
      <c r="DM309" s="492">
        <f t="shared" ca="1" si="437"/>
        <v>0</v>
      </c>
      <c r="DN309" s="492">
        <f t="shared" ca="1" si="437"/>
        <v>0</v>
      </c>
      <c r="DO309" s="492">
        <f t="shared" ca="1" si="437"/>
        <v>139.36799810165985</v>
      </c>
      <c r="DP309" s="492">
        <f t="shared" ca="1" si="437"/>
        <v>139.36799810165985</v>
      </c>
      <c r="DQ309" s="492">
        <f t="shared" ca="1" si="437"/>
        <v>139.36799810165985</v>
      </c>
      <c r="DR309" s="492">
        <f t="shared" ca="1" si="437"/>
        <v>139.36799810165985</v>
      </c>
      <c r="DS309" s="492">
        <f t="shared" ca="1" si="437"/>
        <v>139.36799810165985</v>
      </c>
      <c r="DT309" s="492">
        <f t="shared" ca="1" si="437"/>
        <v>139.36799810165985</v>
      </c>
      <c r="DU309" s="492">
        <f t="shared" ca="1" si="437"/>
        <v>139.36799810165985</v>
      </c>
      <c r="DV309" s="492">
        <f t="shared" ca="1" si="437"/>
        <v>139.36799810165985</v>
      </c>
      <c r="DW309" s="492">
        <f t="shared" ca="1" si="437"/>
        <v>139.36799810165985</v>
      </c>
      <c r="DX309" s="492">
        <f t="shared" ca="1" si="437"/>
        <v>139.36799810165985</v>
      </c>
      <c r="DY309" s="492">
        <f t="shared" ca="1" si="437"/>
        <v>139.36799810165985</v>
      </c>
      <c r="DZ309" s="492">
        <f t="shared" ca="1" si="437"/>
        <v>139.36799810165985</v>
      </c>
      <c r="EA309" s="492">
        <f t="shared" ca="1" si="437"/>
        <v>142.85219805420118</v>
      </c>
      <c r="EB309" s="492">
        <f t="shared" ca="1" si="437"/>
        <v>142.85219805420118</v>
      </c>
      <c r="EC309" s="492">
        <f t="shared" ref="EC309:ES309" ca="1" si="438">(EC225+EC276)*12*(1-EC72)*(1-EC73)</f>
        <v>142.85219805420118</v>
      </c>
      <c r="ED309" s="492">
        <f t="shared" ca="1" si="438"/>
        <v>142.85219805420118</v>
      </c>
      <c r="EE309" s="492">
        <f t="shared" ca="1" si="438"/>
        <v>142.85219805420118</v>
      </c>
      <c r="EF309" s="492">
        <f t="shared" ca="1" si="438"/>
        <v>142.85219805420118</v>
      </c>
      <c r="EG309" s="492">
        <f t="shared" ca="1" si="438"/>
        <v>142.85219805420118</v>
      </c>
      <c r="EH309" s="492">
        <f t="shared" ca="1" si="438"/>
        <v>142.85219805420118</v>
      </c>
      <c r="EI309" s="492">
        <f t="shared" ca="1" si="438"/>
        <v>142.85219805420118</v>
      </c>
      <c r="EJ309" s="492">
        <f t="shared" ca="1" si="438"/>
        <v>142.85219805420118</v>
      </c>
      <c r="EK309" s="492">
        <f t="shared" ca="1" si="438"/>
        <v>142.85219805420118</v>
      </c>
      <c r="EL309" s="492">
        <f t="shared" ca="1" si="438"/>
        <v>142.85219805420118</v>
      </c>
      <c r="EM309" s="492">
        <f t="shared" ca="1" si="438"/>
        <v>146.42350300555597</v>
      </c>
      <c r="EN309" s="492">
        <f t="shared" ca="1" si="438"/>
        <v>146.42350300555597</v>
      </c>
      <c r="EO309" s="492">
        <f t="shared" ca="1" si="438"/>
        <v>146.42350300555597</v>
      </c>
      <c r="EP309" s="492">
        <f t="shared" ca="1" si="438"/>
        <v>146.42350300555597</v>
      </c>
      <c r="EQ309" s="492">
        <f t="shared" ca="1" si="438"/>
        <v>146.42350300555597</v>
      </c>
      <c r="ER309" s="492">
        <f t="shared" ca="1" si="438"/>
        <v>146.42350300555597</v>
      </c>
      <c r="ES309" s="492">
        <f t="shared" ca="1" si="438"/>
        <v>146.42350300555597</v>
      </c>
    </row>
    <row r="310" spans="1:256" s="325" customFormat="1" ht="12.75" customHeight="1" outlineLevel="1">
      <c r="B310" s="498" t="s">
        <v>690</v>
      </c>
      <c r="C310" s="13"/>
      <c r="D310" s="183"/>
      <c r="E310" s="492">
        <f ca="1">E309*E308*$D306*$D$282</f>
        <v>0</v>
      </c>
      <c r="F310" s="492">
        <f t="shared" ref="F310:BQ310" ca="1" si="439">F309*F308*$D306*$D$282</f>
        <v>0</v>
      </c>
      <c r="G310" s="492">
        <f t="shared" ca="1" si="439"/>
        <v>0</v>
      </c>
      <c r="H310" s="492">
        <f t="shared" ca="1" si="439"/>
        <v>0</v>
      </c>
      <c r="I310" s="492">
        <f t="shared" ca="1" si="439"/>
        <v>0</v>
      </c>
      <c r="J310" s="492">
        <f t="shared" ca="1" si="439"/>
        <v>0</v>
      </c>
      <c r="K310" s="492">
        <f t="shared" ca="1" si="439"/>
        <v>0</v>
      </c>
      <c r="L310" s="492">
        <f t="shared" ca="1" si="439"/>
        <v>0</v>
      </c>
      <c r="M310" s="492">
        <f t="shared" ca="1" si="439"/>
        <v>0</v>
      </c>
      <c r="N310" s="492">
        <f t="shared" ca="1" si="439"/>
        <v>0</v>
      </c>
      <c r="O310" s="492">
        <f t="shared" ca="1" si="439"/>
        <v>0</v>
      </c>
      <c r="P310" s="492">
        <f t="shared" ca="1" si="439"/>
        <v>0</v>
      </c>
      <c r="Q310" s="492">
        <f t="shared" ca="1" si="439"/>
        <v>0</v>
      </c>
      <c r="R310" s="492">
        <f t="shared" ca="1" si="439"/>
        <v>0</v>
      </c>
      <c r="S310" s="492">
        <f t="shared" ca="1" si="439"/>
        <v>0</v>
      </c>
      <c r="T310" s="492">
        <f t="shared" ca="1" si="439"/>
        <v>0</v>
      </c>
      <c r="U310" s="492">
        <f t="shared" ca="1" si="439"/>
        <v>0</v>
      </c>
      <c r="V310" s="492">
        <f t="shared" ca="1" si="439"/>
        <v>0</v>
      </c>
      <c r="W310" s="492">
        <f t="shared" ca="1" si="439"/>
        <v>0</v>
      </c>
      <c r="X310" s="492">
        <f t="shared" ca="1" si="439"/>
        <v>0</v>
      </c>
      <c r="Y310" s="492">
        <f t="shared" ca="1" si="439"/>
        <v>0</v>
      </c>
      <c r="Z310" s="492">
        <f t="shared" ca="1" si="439"/>
        <v>0</v>
      </c>
      <c r="AA310" s="492">
        <f t="shared" ca="1" si="439"/>
        <v>0</v>
      </c>
      <c r="AB310" s="492">
        <f t="shared" ca="1" si="439"/>
        <v>0</v>
      </c>
      <c r="AC310" s="492">
        <f t="shared" ca="1" si="439"/>
        <v>0</v>
      </c>
      <c r="AD310" s="492">
        <f t="shared" ca="1" si="439"/>
        <v>0</v>
      </c>
      <c r="AE310" s="492">
        <f t="shared" ca="1" si="439"/>
        <v>0</v>
      </c>
      <c r="AF310" s="492">
        <f t="shared" ca="1" si="439"/>
        <v>0</v>
      </c>
      <c r="AG310" s="492">
        <f t="shared" ca="1" si="439"/>
        <v>0</v>
      </c>
      <c r="AH310" s="492">
        <f t="shared" ca="1" si="439"/>
        <v>0</v>
      </c>
      <c r="AI310" s="492">
        <f t="shared" ca="1" si="439"/>
        <v>0</v>
      </c>
      <c r="AJ310" s="492">
        <f t="shared" ca="1" si="439"/>
        <v>0</v>
      </c>
      <c r="AK310" s="492">
        <f t="shared" ca="1" si="439"/>
        <v>0</v>
      </c>
      <c r="AL310" s="492">
        <f t="shared" ca="1" si="439"/>
        <v>0</v>
      </c>
      <c r="AM310" s="492">
        <f t="shared" ca="1" si="439"/>
        <v>0</v>
      </c>
      <c r="AN310" s="492">
        <f t="shared" ca="1" si="439"/>
        <v>0</v>
      </c>
      <c r="AO310" s="492">
        <f t="shared" ca="1" si="439"/>
        <v>0</v>
      </c>
      <c r="AP310" s="492">
        <f t="shared" ca="1" si="439"/>
        <v>0</v>
      </c>
      <c r="AQ310" s="492">
        <f t="shared" ca="1" si="439"/>
        <v>0</v>
      </c>
      <c r="AR310" s="492">
        <f t="shared" ca="1" si="439"/>
        <v>0</v>
      </c>
      <c r="AS310" s="492">
        <f t="shared" ca="1" si="439"/>
        <v>0</v>
      </c>
      <c r="AT310" s="492">
        <f t="shared" ca="1" si="439"/>
        <v>0</v>
      </c>
      <c r="AU310" s="492">
        <f t="shared" ca="1" si="439"/>
        <v>0</v>
      </c>
      <c r="AV310" s="492">
        <f t="shared" ca="1" si="439"/>
        <v>0</v>
      </c>
      <c r="AW310" s="492">
        <f t="shared" ca="1" si="439"/>
        <v>0</v>
      </c>
      <c r="AX310" s="492">
        <f t="shared" ca="1" si="439"/>
        <v>0</v>
      </c>
      <c r="AY310" s="492">
        <f t="shared" ca="1" si="439"/>
        <v>0</v>
      </c>
      <c r="AZ310" s="492">
        <f t="shared" ca="1" si="439"/>
        <v>0</v>
      </c>
      <c r="BA310" s="492">
        <f t="shared" ca="1" si="439"/>
        <v>0</v>
      </c>
      <c r="BB310" s="492">
        <f t="shared" ca="1" si="439"/>
        <v>0</v>
      </c>
      <c r="BC310" s="492">
        <f t="shared" ca="1" si="439"/>
        <v>0</v>
      </c>
      <c r="BD310" s="492">
        <f t="shared" ca="1" si="439"/>
        <v>0</v>
      </c>
      <c r="BE310" s="492">
        <f t="shared" ca="1" si="439"/>
        <v>0</v>
      </c>
      <c r="BF310" s="492">
        <f t="shared" ca="1" si="439"/>
        <v>0</v>
      </c>
      <c r="BG310" s="492">
        <f t="shared" ca="1" si="439"/>
        <v>0</v>
      </c>
      <c r="BH310" s="492">
        <f t="shared" ca="1" si="439"/>
        <v>0</v>
      </c>
      <c r="BI310" s="492">
        <f t="shared" ca="1" si="439"/>
        <v>0</v>
      </c>
      <c r="BJ310" s="492">
        <f t="shared" ca="1" si="439"/>
        <v>0</v>
      </c>
      <c r="BK310" s="492">
        <f t="shared" ca="1" si="439"/>
        <v>0</v>
      </c>
      <c r="BL310" s="492">
        <f t="shared" ca="1" si="439"/>
        <v>0</v>
      </c>
      <c r="BM310" s="492">
        <f t="shared" ca="1" si="439"/>
        <v>0</v>
      </c>
      <c r="BN310" s="492">
        <f t="shared" ca="1" si="439"/>
        <v>0</v>
      </c>
      <c r="BO310" s="492">
        <f t="shared" ca="1" si="439"/>
        <v>0</v>
      </c>
      <c r="BP310" s="492">
        <f t="shared" ca="1" si="439"/>
        <v>0</v>
      </c>
      <c r="BQ310" s="492">
        <f t="shared" ca="1" si="439"/>
        <v>0</v>
      </c>
      <c r="BR310" s="492">
        <f t="shared" ref="BR310:EC310" ca="1" si="440">BR309*BR308*$D306*$D$282</f>
        <v>0</v>
      </c>
      <c r="BS310" s="492">
        <f t="shared" ca="1" si="440"/>
        <v>0</v>
      </c>
      <c r="BT310" s="492">
        <f t="shared" ca="1" si="440"/>
        <v>0</v>
      </c>
      <c r="BU310" s="492">
        <f t="shared" ca="1" si="440"/>
        <v>0</v>
      </c>
      <c r="BV310" s="492">
        <f t="shared" ca="1" si="440"/>
        <v>0</v>
      </c>
      <c r="BW310" s="492">
        <f t="shared" ca="1" si="440"/>
        <v>0</v>
      </c>
      <c r="BX310" s="492">
        <f t="shared" ca="1" si="440"/>
        <v>0</v>
      </c>
      <c r="BY310" s="492">
        <f t="shared" ca="1" si="440"/>
        <v>0</v>
      </c>
      <c r="BZ310" s="492">
        <f t="shared" ca="1" si="440"/>
        <v>0</v>
      </c>
      <c r="CA310" s="492">
        <f t="shared" ca="1" si="440"/>
        <v>0</v>
      </c>
      <c r="CB310" s="492">
        <f t="shared" ca="1" si="440"/>
        <v>0</v>
      </c>
      <c r="CC310" s="492">
        <f t="shared" ca="1" si="440"/>
        <v>0</v>
      </c>
      <c r="CD310" s="492">
        <f t="shared" ca="1" si="440"/>
        <v>0</v>
      </c>
      <c r="CE310" s="492">
        <f t="shared" ca="1" si="440"/>
        <v>0</v>
      </c>
      <c r="CF310" s="492">
        <f t="shared" ca="1" si="440"/>
        <v>0</v>
      </c>
      <c r="CG310" s="492">
        <f t="shared" ca="1" si="440"/>
        <v>0</v>
      </c>
      <c r="CH310" s="492">
        <f t="shared" ca="1" si="440"/>
        <v>0</v>
      </c>
      <c r="CI310" s="492">
        <f t="shared" ca="1" si="440"/>
        <v>0</v>
      </c>
      <c r="CJ310" s="492">
        <f t="shared" ca="1" si="440"/>
        <v>0</v>
      </c>
      <c r="CK310" s="492">
        <f t="shared" ca="1" si="440"/>
        <v>0</v>
      </c>
      <c r="CL310" s="492">
        <f t="shared" ca="1" si="440"/>
        <v>0</v>
      </c>
      <c r="CM310" s="492">
        <f t="shared" ca="1" si="440"/>
        <v>0</v>
      </c>
      <c r="CN310" s="492">
        <f t="shared" ca="1" si="440"/>
        <v>0</v>
      </c>
      <c r="CO310" s="492">
        <f t="shared" ca="1" si="440"/>
        <v>0</v>
      </c>
      <c r="CP310" s="492">
        <f t="shared" ca="1" si="440"/>
        <v>0</v>
      </c>
      <c r="CQ310" s="492">
        <f t="shared" ca="1" si="440"/>
        <v>0</v>
      </c>
      <c r="CR310" s="492">
        <f t="shared" ca="1" si="440"/>
        <v>0</v>
      </c>
      <c r="CS310" s="492">
        <f t="shared" ca="1" si="440"/>
        <v>0</v>
      </c>
      <c r="CT310" s="492">
        <f t="shared" ca="1" si="440"/>
        <v>0</v>
      </c>
      <c r="CU310" s="492">
        <f t="shared" ca="1" si="440"/>
        <v>0</v>
      </c>
      <c r="CV310" s="492">
        <f t="shared" ca="1" si="440"/>
        <v>0</v>
      </c>
      <c r="CW310" s="492">
        <f t="shared" ca="1" si="440"/>
        <v>0</v>
      </c>
      <c r="CX310" s="492">
        <f t="shared" ca="1" si="440"/>
        <v>0</v>
      </c>
      <c r="CY310" s="492">
        <f t="shared" ca="1" si="440"/>
        <v>0</v>
      </c>
      <c r="CZ310" s="492">
        <f t="shared" ca="1" si="440"/>
        <v>0</v>
      </c>
      <c r="DA310" s="492">
        <f t="shared" ca="1" si="440"/>
        <v>0</v>
      </c>
      <c r="DB310" s="492">
        <f t="shared" ca="1" si="440"/>
        <v>0</v>
      </c>
      <c r="DC310" s="492">
        <f t="shared" ca="1" si="440"/>
        <v>0</v>
      </c>
      <c r="DD310" s="492">
        <f t="shared" ca="1" si="440"/>
        <v>0</v>
      </c>
      <c r="DE310" s="492">
        <f t="shared" ca="1" si="440"/>
        <v>0</v>
      </c>
      <c r="DF310" s="492">
        <f t="shared" ca="1" si="440"/>
        <v>0</v>
      </c>
      <c r="DG310" s="492">
        <f t="shared" ca="1" si="440"/>
        <v>0</v>
      </c>
      <c r="DH310" s="492">
        <f t="shared" ca="1" si="440"/>
        <v>0</v>
      </c>
      <c r="DI310" s="492">
        <f t="shared" ca="1" si="440"/>
        <v>0</v>
      </c>
      <c r="DJ310" s="492">
        <f t="shared" ca="1" si="440"/>
        <v>0</v>
      </c>
      <c r="DK310" s="492">
        <f t="shared" ca="1" si="440"/>
        <v>0</v>
      </c>
      <c r="DL310" s="492">
        <f t="shared" ca="1" si="440"/>
        <v>0</v>
      </c>
      <c r="DM310" s="492">
        <f t="shared" ca="1" si="440"/>
        <v>0</v>
      </c>
      <c r="DN310" s="492">
        <f t="shared" ca="1" si="440"/>
        <v>0</v>
      </c>
      <c r="DO310" s="492">
        <f t="shared" ca="1" si="440"/>
        <v>12.543119829149386</v>
      </c>
      <c r="DP310" s="492">
        <f t="shared" ca="1" si="440"/>
        <v>0</v>
      </c>
      <c r="DQ310" s="492">
        <f t="shared" ca="1" si="440"/>
        <v>0</v>
      </c>
      <c r="DR310" s="492">
        <f t="shared" ca="1" si="440"/>
        <v>0</v>
      </c>
      <c r="DS310" s="492">
        <f t="shared" ca="1" si="440"/>
        <v>0</v>
      </c>
      <c r="DT310" s="492">
        <f t="shared" ca="1" si="440"/>
        <v>0</v>
      </c>
      <c r="DU310" s="492">
        <f t="shared" ca="1" si="440"/>
        <v>0</v>
      </c>
      <c r="DV310" s="492">
        <f t="shared" ca="1" si="440"/>
        <v>0</v>
      </c>
      <c r="DW310" s="492">
        <f t="shared" ca="1" si="440"/>
        <v>0</v>
      </c>
      <c r="DX310" s="492">
        <f t="shared" ca="1" si="440"/>
        <v>0</v>
      </c>
      <c r="DY310" s="492">
        <f t="shared" ca="1" si="440"/>
        <v>0</v>
      </c>
      <c r="DZ310" s="492">
        <f t="shared" ca="1" si="440"/>
        <v>0</v>
      </c>
      <c r="EA310" s="492">
        <f t="shared" ca="1" si="440"/>
        <v>0</v>
      </c>
      <c r="EB310" s="492">
        <f t="shared" ca="1" si="440"/>
        <v>0</v>
      </c>
      <c r="EC310" s="492">
        <f t="shared" ca="1" si="440"/>
        <v>0</v>
      </c>
      <c r="ED310" s="492">
        <f t="shared" ref="ED310:ES310" ca="1" si="441">ED309*ED308*$D306*$D$282</f>
        <v>0</v>
      </c>
      <c r="EE310" s="492">
        <f t="shared" ca="1" si="441"/>
        <v>0</v>
      </c>
      <c r="EF310" s="492">
        <f t="shared" ca="1" si="441"/>
        <v>0</v>
      </c>
      <c r="EG310" s="492">
        <f t="shared" ca="1" si="441"/>
        <v>0</v>
      </c>
      <c r="EH310" s="492">
        <f t="shared" ca="1" si="441"/>
        <v>0</v>
      </c>
      <c r="EI310" s="492">
        <f t="shared" ca="1" si="441"/>
        <v>0</v>
      </c>
      <c r="EJ310" s="492">
        <f t="shared" ca="1" si="441"/>
        <v>0</v>
      </c>
      <c r="EK310" s="492">
        <f t="shared" ca="1" si="441"/>
        <v>0</v>
      </c>
      <c r="EL310" s="492">
        <f t="shared" ca="1" si="441"/>
        <v>0</v>
      </c>
      <c r="EM310" s="492">
        <f t="shared" ca="1" si="441"/>
        <v>0</v>
      </c>
      <c r="EN310" s="492">
        <f t="shared" ca="1" si="441"/>
        <v>0</v>
      </c>
      <c r="EO310" s="492">
        <f t="shared" ca="1" si="441"/>
        <v>0</v>
      </c>
      <c r="EP310" s="492">
        <f t="shared" ca="1" si="441"/>
        <v>0</v>
      </c>
      <c r="EQ310" s="492">
        <f t="shared" ca="1" si="441"/>
        <v>0</v>
      </c>
      <c r="ER310" s="492">
        <f t="shared" ca="1" si="441"/>
        <v>0</v>
      </c>
      <c r="ES310" s="492">
        <f t="shared" ca="1" si="441"/>
        <v>0</v>
      </c>
    </row>
    <row r="311" spans="1:256" ht="12.75" customHeight="1" outlineLevel="1">
      <c r="D311" s="183"/>
    </row>
    <row r="312" spans="1:256" s="319" customFormat="1" outlineLevel="1">
      <c r="A312" s="13">
        <f>MAX($A$1:A311)+1</f>
        <v>20</v>
      </c>
      <c r="B312" s="179" t="s">
        <v>697</v>
      </c>
      <c r="C312" s="180"/>
      <c r="D312" s="332"/>
      <c r="E312" s="372"/>
      <c r="F312" s="372"/>
      <c r="G312" s="372"/>
      <c r="H312" s="372"/>
      <c r="I312" s="372"/>
      <c r="J312" s="372"/>
      <c r="K312" s="372"/>
      <c r="L312" s="372"/>
      <c r="M312" s="372"/>
      <c r="N312" s="372"/>
      <c r="O312" s="372"/>
      <c r="P312" s="372"/>
      <c r="Q312" s="372"/>
      <c r="R312" s="372"/>
      <c r="S312" s="372"/>
      <c r="T312" s="372"/>
      <c r="U312" s="372"/>
      <c r="V312" s="372"/>
      <c r="W312" s="372"/>
      <c r="X312" s="372"/>
      <c r="Y312" s="372"/>
      <c r="Z312" s="372"/>
      <c r="AA312" s="372"/>
      <c r="AB312" s="372"/>
      <c r="AC312" s="372"/>
      <c r="AD312" s="372"/>
      <c r="AE312" s="372"/>
      <c r="AF312" s="372"/>
      <c r="AG312" s="372"/>
      <c r="AH312" s="372"/>
      <c r="AI312" s="372"/>
      <c r="AJ312" s="372"/>
      <c r="AK312" s="372"/>
      <c r="AL312" s="372"/>
      <c r="AM312" s="372"/>
      <c r="AN312" s="372"/>
      <c r="AO312" s="372"/>
      <c r="AP312" s="372"/>
      <c r="AQ312" s="372"/>
      <c r="AR312" s="372"/>
      <c r="AS312" s="372"/>
      <c r="AT312" s="372"/>
      <c r="AU312" s="372"/>
      <c r="AV312" s="372"/>
      <c r="AW312" s="372"/>
      <c r="AX312" s="372"/>
      <c r="AY312" s="372"/>
      <c r="AZ312" s="372"/>
      <c r="BA312" s="372"/>
      <c r="BB312" s="372"/>
      <c r="BC312" s="372"/>
      <c r="BD312" s="372"/>
      <c r="BE312" s="372"/>
      <c r="BF312" s="372"/>
      <c r="BG312" s="372"/>
      <c r="BH312" s="372"/>
      <c r="BI312" s="372"/>
      <c r="BJ312" s="372"/>
      <c r="BK312" s="372"/>
      <c r="BL312" s="372"/>
      <c r="BM312" s="372"/>
      <c r="BN312" s="372"/>
      <c r="BO312" s="372"/>
      <c r="BP312" s="372"/>
      <c r="BQ312" s="372"/>
      <c r="BR312" s="372"/>
      <c r="BS312" s="372"/>
      <c r="BT312" s="372"/>
      <c r="BU312" s="372"/>
      <c r="BV312" s="372"/>
      <c r="BW312" s="372"/>
      <c r="BX312" s="372"/>
      <c r="BY312" s="372"/>
      <c r="BZ312" s="372"/>
      <c r="CA312" s="372"/>
      <c r="CB312" s="372"/>
      <c r="CC312" s="372"/>
      <c r="CD312" s="372"/>
      <c r="CE312" s="372"/>
      <c r="CF312" s="372"/>
      <c r="CG312" s="372"/>
      <c r="CH312" s="372"/>
      <c r="CI312" s="372"/>
      <c r="CJ312" s="372"/>
      <c r="CK312" s="372"/>
      <c r="CL312" s="372"/>
      <c r="CM312" s="372"/>
      <c r="CN312" s="372"/>
      <c r="CO312" s="372"/>
      <c r="CP312" s="372"/>
      <c r="CQ312" s="372"/>
      <c r="CR312" s="372"/>
      <c r="CS312" s="372"/>
      <c r="CT312" s="372"/>
      <c r="CU312" s="372"/>
      <c r="CV312" s="372"/>
      <c r="CW312" s="372"/>
      <c r="CX312" s="372"/>
      <c r="CY312" s="372"/>
      <c r="CZ312" s="372"/>
      <c r="DA312" s="372"/>
      <c r="DB312" s="372"/>
      <c r="DC312" s="372"/>
      <c r="DD312" s="372"/>
      <c r="DE312" s="372"/>
      <c r="DF312" s="372"/>
      <c r="DG312" s="372"/>
      <c r="DH312" s="372"/>
      <c r="DI312" s="372"/>
      <c r="DJ312" s="372"/>
      <c r="DK312" s="372"/>
      <c r="DL312" s="372"/>
      <c r="DM312" s="372"/>
      <c r="DN312" s="372"/>
      <c r="DO312" s="372"/>
      <c r="DP312" s="372"/>
      <c r="DQ312" s="372"/>
      <c r="DR312" s="372"/>
      <c r="DS312" s="372"/>
      <c r="DT312" s="372"/>
      <c r="DU312" s="372"/>
      <c r="DV312" s="372"/>
      <c r="DW312" s="372"/>
      <c r="DX312" s="372"/>
      <c r="DY312" s="372"/>
      <c r="DZ312" s="372"/>
      <c r="EA312" s="372"/>
      <c r="EB312" s="372"/>
      <c r="EC312" s="372"/>
      <c r="ED312" s="372"/>
      <c r="EE312" s="372"/>
      <c r="EF312" s="372"/>
      <c r="EG312" s="372"/>
      <c r="EH312" s="372"/>
      <c r="EI312" s="372"/>
      <c r="EJ312" s="372"/>
      <c r="EK312" s="372"/>
      <c r="EL312" s="372"/>
      <c r="EM312" s="372"/>
      <c r="EN312" s="372"/>
      <c r="EO312" s="372"/>
      <c r="EP312" s="372"/>
      <c r="EQ312" s="372"/>
      <c r="ER312" s="372"/>
      <c r="ES312" s="372"/>
      <c r="ET312" s="13"/>
      <c r="EU312" s="13"/>
      <c r="EV312" s="13"/>
      <c r="EW312" s="13"/>
      <c r="EX312" s="13"/>
      <c r="EY312" s="13"/>
      <c r="EZ312" s="13"/>
      <c r="FA312" s="13"/>
      <c r="FB312" s="13"/>
      <c r="FC312" s="13"/>
      <c r="FD312" s="13"/>
      <c r="FE312" s="13"/>
      <c r="FF312" s="13"/>
      <c r="FG312" s="13"/>
      <c r="FH312" s="13"/>
      <c r="FI312" s="13"/>
      <c r="FJ312" s="13"/>
      <c r="FK312" s="13"/>
      <c r="FL312" s="13"/>
      <c r="FM312" s="13"/>
      <c r="FN312" s="13"/>
      <c r="FO312" s="13"/>
      <c r="FP312" s="13"/>
      <c r="FQ312" s="13"/>
      <c r="FR312" s="13"/>
      <c r="FS312" s="13"/>
      <c r="FT312" s="13"/>
      <c r="FU312" s="13"/>
      <c r="FV312" s="13"/>
      <c r="FW312" s="13"/>
      <c r="FX312" s="13"/>
      <c r="FY312" s="13"/>
      <c r="FZ312" s="13"/>
      <c r="GA312" s="13"/>
      <c r="GB312" s="13"/>
      <c r="GC312" s="13"/>
      <c r="GD312" s="13"/>
      <c r="GE312" s="13"/>
      <c r="GF312" s="13"/>
      <c r="GG312" s="13"/>
      <c r="GH312" s="13"/>
      <c r="GI312" s="13"/>
      <c r="GJ312" s="13"/>
      <c r="GK312" s="13"/>
      <c r="GL312" s="13"/>
      <c r="GM312" s="13"/>
      <c r="GN312" s="13"/>
      <c r="GO312" s="13"/>
      <c r="GP312" s="13"/>
      <c r="GQ312" s="13"/>
      <c r="GR312" s="13"/>
      <c r="GS312" s="13"/>
      <c r="GT312" s="13"/>
      <c r="GU312" s="13"/>
      <c r="GV312" s="13"/>
      <c r="GW312" s="13"/>
      <c r="GX312" s="13"/>
      <c r="GY312" s="13"/>
      <c r="GZ312" s="13"/>
      <c r="HA312" s="13"/>
      <c r="HB312" s="13"/>
      <c r="HC312" s="13"/>
      <c r="HD312" s="13"/>
      <c r="HE312" s="13"/>
      <c r="HF312" s="13"/>
      <c r="HG312" s="13"/>
      <c r="HH312" s="13"/>
      <c r="HI312" s="13"/>
      <c r="HJ312" s="13"/>
      <c r="HK312" s="13"/>
      <c r="HL312" s="13"/>
      <c r="HM312" s="13"/>
      <c r="HN312" s="13"/>
      <c r="HO312" s="13"/>
      <c r="HP312" s="13"/>
      <c r="HQ312" s="13"/>
      <c r="HR312" s="13"/>
      <c r="HS312" s="13"/>
      <c r="HT312" s="13"/>
      <c r="HU312" s="13"/>
      <c r="HV312" s="13"/>
      <c r="HW312" s="13"/>
      <c r="HX312" s="13"/>
      <c r="HY312" s="13"/>
      <c r="HZ312" s="13"/>
      <c r="IA312" s="13"/>
      <c r="IB312" s="13"/>
      <c r="IC312" s="13"/>
      <c r="ID312" s="13"/>
      <c r="IE312" s="13"/>
      <c r="IF312" s="13"/>
      <c r="IG312" s="13"/>
      <c r="IH312" s="13"/>
      <c r="II312" s="13"/>
      <c r="IJ312" s="13"/>
      <c r="IK312" s="13"/>
      <c r="IL312" s="13"/>
      <c r="IM312" s="13"/>
      <c r="IN312" s="13"/>
      <c r="IO312" s="13"/>
      <c r="IP312" s="13"/>
      <c r="IQ312" s="13"/>
      <c r="IR312" s="13"/>
      <c r="IS312" s="13"/>
      <c r="IT312" s="13"/>
      <c r="IU312" s="13"/>
      <c r="IV312" s="13"/>
    </row>
    <row r="313" spans="1:256" ht="12.75" customHeight="1" outlineLevel="1">
      <c r="D313" s="183"/>
    </row>
    <row r="314" spans="1:256" s="325" customFormat="1" ht="12.75" customHeight="1" outlineLevel="1">
      <c r="A314" s="13"/>
      <c r="B314" s="325" t="s">
        <v>698</v>
      </c>
      <c r="D314" s="334"/>
      <c r="E314" s="376">
        <f t="shared" ref="E314:BP314" ca="1" si="442">E289</f>
        <v>21.599999999999998</v>
      </c>
      <c r="F314" s="376">
        <f t="shared" ca="1" si="442"/>
        <v>0</v>
      </c>
      <c r="G314" s="376">
        <f t="shared" ca="1" si="442"/>
        <v>0</v>
      </c>
      <c r="H314" s="376">
        <f t="shared" ca="1" si="442"/>
        <v>0</v>
      </c>
      <c r="I314" s="376">
        <f t="shared" ca="1" si="442"/>
        <v>0</v>
      </c>
      <c r="J314" s="376">
        <f t="shared" ca="1" si="442"/>
        <v>0</v>
      </c>
      <c r="K314" s="376">
        <f t="shared" ca="1" si="442"/>
        <v>0</v>
      </c>
      <c r="L314" s="376">
        <f t="shared" ca="1" si="442"/>
        <v>0</v>
      </c>
      <c r="M314" s="376">
        <f t="shared" ca="1" si="442"/>
        <v>0</v>
      </c>
      <c r="N314" s="376">
        <f t="shared" ca="1" si="442"/>
        <v>0</v>
      </c>
      <c r="O314" s="376">
        <f t="shared" ca="1" si="442"/>
        <v>0</v>
      </c>
      <c r="P314" s="376">
        <f t="shared" ca="1" si="442"/>
        <v>0</v>
      </c>
      <c r="Q314" s="376">
        <f t="shared" ca="1" si="442"/>
        <v>0</v>
      </c>
      <c r="R314" s="376">
        <f t="shared" ca="1" si="442"/>
        <v>0</v>
      </c>
      <c r="S314" s="376">
        <f t="shared" ca="1" si="442"/>
        <v>0</v>
      </c>
      <c r="T314" s="376">
        <f t="shared" ca="1" si="442"/>
        <v>0</v>
      </c>
      <c r="U314" s="376">
        <f t="shared" ca="1" si="442"/>
        <v>0</v>
      </c>
      <c r="V314" s="376">
        <f t="shared" ca="1" si="442"/>
        <v>0</v>
      </c>
      <c r="W314" s="376">
        <f t="shared" ca="1" si="442"/>
        <v>0</v>
      </c>
      <c r="X314" s="376">
        <f t="shared" ca="1" si="442"/>
        <v>0</v>
      </c>
      <c r="Y314" s="376">
        <f t="shared" ca="1" si="442"/>
        <v>0</v>
      </c>
      <c r="Z314" s="376">
        <f t="shared" ca="1" si="442"/>
        <v>0</v>
      </c>
      <c r="AA314" s="376">
        <f t="shared" ca="1" si="442"/>
        <v>0</v>
      </c>
      <c r="AB314" s="376">
        <f t="shared" ca="1" si="442"/>
        <v>0</v>
      </c>
      <c r="AC314" s="376">
        <f t="shared" ca="1" si="442"/>
        <v>0</v>
      </c>
      <c r="AD314" s="376">
        <f t="shared" ca="1" si="442"/>
        <v>0</v>
      </c>
      <c r="AE314" s="376">
        <f t="shared" ca="1" si="442"/>
        <v>0</v>
      </c>
      <c r="AF314" s="376">
        <f t="shared" ca="1" si="442"/>
        <v>0</v>
      </c>
      <c r="AG314" s="376">
        <f t="shared" ca="1" si="442"/>
        <v>0</v>
      </c>
      <c r="AH314" s="376">
        <f t="shared" ca="1" si="442"/>
        <v>0</v>
      </c>
      <c r="AI314" s="376">
        <f t="shared" ca="1" si="442"/>
        <v>0</v>
      </c>
      <c r="AJ314" s="376">
        <f t="shared" ca="1" si="442"/>
        <v>0</v>
      </c>
      <c r="AK314" s="376">
        <f t="shared" ca="1" si="442"/>
        <v>0</v>
      </c>
      <c r="AL314" s="376">
        <f t="shared" ca="1" si="442"/>
        <v>0</v>
      </c>
      <c r="AM314" s="376">
        <f t="shared" ca="1" si="442"/>
        <v>0</v>
      </c>
      <c r="AN314" s="376">
        <f t="shared" ca="1" si="442"/>
        <v>0</v>
      </c>
      <c r="AO314" s="376">
        <f t="shared" ca="1" si="442"/>
        <v>0</v>
      </c>
      <c r="AP314" s="376">
        <f t="shared" ca="1" si="442"/>
        <v>0</v>
      </c>
      <c r="AQ314" s="376">
        <f t="shared" ca="1" si="442"/>
        <v>0</v>
      </c>
      <c r="AR314" s="376">
        <f t="shared" ca="1" si="442"/>
        <v>0</v>
      </c>
      <c r="AS314" s="376">
        <f t="shared" ca="1" si="442"/>
        <v>0</v>
      </c>
      <c r="AT314" s="376">
        <f t="shared" ca="1" si="442"/>
        <v>0</v>
      </c>
      <c r="AU314" s="376">
        <f t="shared" ca="1" si="442"/>
        <v>0</v>
      </c>
      <c r="AV314" s="376">
        <f t="shared" ca="1" si="442"/>
        <v>0</v>
      </c>
      <c r="AW314" s="376">
        <f t="shared" ca="1" si="442"/>
        <v>0</v>
      </c>
      <c r="AX314" s="376">
        <f t="shared" ca="1" si="442"/>
        <v>0</v>
      </c>
      <c r="AY314" s="376">
        <f t="shared" ca="1" si="442"/>
        <v>0</v>
      </c>
      <c r="AZ314" s="376">
        <f t="shared" ca="1" si="442"/>
        <v>0</v>
      </c>
      <c r="BA314" s="376">
        <f t="shared" ca="1" si="442"/>
        <v>0</v>
      </c>
      <c r="BB314" s="376">
        <f t="shared" ca="1" si="442"/>
        <v>0</v>
      </c>
      <c r="BC314" s="376">
        <f t="shared" ca="1" si="442"/>
        <v>0</v>
      </c>
      <c r="BD314" s="376">
        <f t="shared" ca="1" si="442"/>
        <v>0</v>
      </c>
      <c r="BE314" s="376">
        <f t="shared" ca="1" si="442"/>
        <v>0</v>
      </c>
      <c r="BF314" s="376">
        <f t="shared" ca="1" si="442"/>
        <v>0</v>
      </c>
      <c r="BG314" s="376">
        <f t="shared" ca="1" si="442"/>
        <v>0</v>
      </c>
      <c r="BH314" s="376">
        <f t="shared" ca="1" si="442"/>
        <v>0</v>
      </c>
      <c r="BI314" s="376">
        <f t="shared" ca="1" si="442"/>
        <v>0</v>
      </c>
      <c r="BJ314" s="376">
        <f t="shared" ca="1" si="442"/>
        <v>0</v>
      </c>
      <c r="BK314" s="376">
        <f t="shared" ca="1" si="442"/>
        <v>0</v>
      </c>
      <c r="BL314" s="376">
        <f t="shared" ca="1" si="442"/>
        <v>0</v>
      </c>
      <c r="BM314" s="376">
        <f t="shared" ca="1" si="442"/>
        <v>0</v>
      </c>
      <c r="BN314" s="376">
        <f t="shared" ca="1" si="442"/>
        <v>0</v>
      </c>
      <c r="BO314" s="376">
        <f t="shared" ca="1" si="442"/>
        <v>0</v>
      </c>
      <c r="BP314" s="376">
        <f t="shared" ca="1" si="442"/>
        <v>0</v>
      </c>
      <c r="BQ314" s="376">
        <f t="shared" ref="BQ314:EB314" ca="1" si="443">BQ289</f>
        <v>0</v>
      </c>
      <c r="BR314" s="376">
        <f t="shared" ca="1" si="443"/>
        <v>0</v>
      </c>
      <c r="BS314" s="376">
        <f t="shared" ca="1" si="443"/>
        <v>0</v>
      </c>
      <c r="BT314" s="376">
        <f t="shared" ca="1" si="443"/>
        <v>0</v>
      </c>
      <c r="BU314" s="376">
        <f t="shared" ca="1" si="443"/>
        <v>0</v>
      </c>
      <c r="BV314" s="376">
        <f t="shared" ca="1" si="443"/>
        <v>0</v>
      </c>
      <c r="BW314" s="376">
        <f t="shared" ca="1" si="443"/>
        <v>0</v>
      </c>
      <c r="BX314" s="376">
        <f t="shared" ca="1" si="443"/>
        <v>0</v>
      </c>
      <c r="BY314" s="376">
        <f t="shared" ca="1" si="443"/>
        <v>0</v>
      </c>
      <c r="BZ314" s="376">
        <f t="shared" ca="1" si="443"/>
        <v>0</v>
      </c>
      <c r="CA314" s="376">
        <f t="shared" ca="1" si="443"/>
        <v>0</v>
      </c>
      <c r="CB314" s="376">
        <f t="shared" ca="1" si="443"/>
        <v>0</v>
      </c>
      <c r="CC314" s="376">
        <f t="shared" ca="1" si="443"/>
        <v>0</v>
      </c>
      <c r="CD314" s="376">
        <f t="shared" ca="1" si="443"/>
        <v>0</v>
      </c>
      <c r="CE314" s="376">
        <f t="shared" ca="1" si="443"/>
        <v>0</v>
      </c>
      <c r="CF314" s="376">
        <f t="shared" ca="1" si="443"/>
        <v>0</v>
      </c>
      <c r="CG314" s="376">
        <f t="shared" ca="1" si="443"/>
        <v>0</v>
      </c>
      <c r="CH314" s="376">
        <f t="shared" ca="1" si="443"/>
        <v>0</v>
      </c>
      <c r="CI314" s="376">
        <f t="shared" ca="1" si="443"/>
        <v>0</v>
      </c>
      <c r="CJ314" s="376">
        <f t="shared" ca="1" si="443"/>
        <v>0</v>
      </c>
      <c r="CK314" s="376">
        <f t="shared" ca="1" si="443"/>
        <v>0</v>
      </c>
      <c r="CL314" s="376">
        <f t="shared" ca="1" si="443"/>
        <v>0</v>
      </c>
      <c r="CM314" s="376">
        <f t="shared" ca="1" si="443"/>
        <v>0</v>
      </c>
      <c r="CN314" s="376">
        <f t="shared" ca="1" si="443"/>
        <v>0</v>
      </c>
      <c r="CO314" s="376">
        <f t="shared" ca="1" si="443"/>
        <v>0</v>
      </c>
      <c r="CP314" s="376">
        <f t="shared" ca="1" si="443"/>
        <v>0</v>
      </c>
      <c r="CQ314" s="376">
        <f t="shared" ca="1" si="443"/>
        <v>0</v>
      </c>
      <c r="CR314" s="376">
        <f t="shared" ca="1" si="443"/>
        <v>0</v>
      </c>
      <c r="CS314" s="376">
        <f t="shared" ca="1" si="443"/>
        <v>0</v>
      </c>
      <c r="CT314" s="376">
        <f t="shared" ca="1" si="443"/>
        <v>0</v>
      </c>
      <c r="CU314" s="376">
        <f t="shared" ca="1" si="443"/>
        <v>0</v>
      </c>
      <c r="CV314" s="376">
        <f t="shared" ca="1" si="443"/>
        <v>0</v>
      </c>
      <c r="CW314" s="376">
        <f t="shared" ca="1" si="443"/>
        <v>0</v>
      </c>
      <c r="CX314" s="376">
        <f t="shared" ca="1" si="443"/>
        <v>0</v>
      </c>
      <c r="CY314" s="376">
        <f t="shared" ca="1" si="443"/>
        <v>0</v>
      </c>
      <c r="CZ314" s="376">
        <f t="shared" ca="1" si="443"/>
        <v>0</v>
      </c>
      <c r="DA314" s="376">
        <f t="shared" ca="1" si="443"/>
        <v>0</v>
      </c>
      <c r="DB314" s="376">
        <f t="shared" ca="1" si="443"/>
        <v>0</v>
      </c>
      <c r="DC314" s="376">
        <f t="shared" ca="1" si="443"/>
        <v>0</v>
      </c>
      <c r="DD314" s="376">
        <f t="shared" ca="1" si="443"/>
        <v>0</v>
      </c>
      <c r="DE314" s="376">
        <f t="shared" ca="1" si="443"/>
        <v>0</v>
      </c>
      <c r="DF314" s="376">
        <f t="shared" ca="1" si="443"/>
        <v>0</v>
      </c>
      <c r="DG314" s="376">
        <f t="shared" ca="1" si="443"/>
        <v>0</v>
      </c>
      <c r="DH314" s="376">
        <f t="shared" ca="1" si="443"/>
        <v>0</v>
      </c>
      <c r="DI314" s="376">
        <f t="shared" ca="1" si="443"/>
        <v>0</v>
      </c>
      <c r="DJ314" s="376">
        <f t="shared" ca="1" si="443"/>
        <v>0</v>
      </c>
      <c r="DK314" s="376">
        <f t="shared" ca="1" si="443"/>
        <v>0</v>
      </c>
      <c r="DL314" s="376">
        <f t="shared" ca="1" si="443"/>
        <v>0</v>
      </c>
      <c r="DM314" s="376">
        <f t="shared" ca="1" si="443"/>
        <v>0</v>
      </c>
      <c r="DN314" s="376">
        <f t="shared" ca="1" si="443"/>
        <v>0</v>
      </c>
      <c r="DO314" s="376">
        <f t="shared" ca="1" si="443"/>
        <v>0</v>
      </c>
      <c r="DP314" s="376">
        <f t="shared" ca="1" si="443"/>
        <v>0</v>
      </c>
      <c r="DQ314" s="376">
        <f t="shared" ca="1" si="443"/>
        <v>0</v>
      </c>
      <c r="DR314" s="376">
        <f t="shared" ca="1" si="443"/>
        <v>0</v>
      </c>
      <c r="DS314" s="376">
        <f t="shared" ca="1" si="443"/>
        <v>0</v>
      </c>
      <c r="DT314" s="376">
        <f t="shared" ca="1" si="443"/>
        <v>0</v>
      </c>
      <c r="DU314" s="376">
        <f t="shared" ca="1" si="443"/>
        <v>0</v>
      </c>
      <c r="DV314" s="376">
        <f t="shared" ca="1" si="443"/>
        <v>0</v>
      </c>
      <c r="DW314" s="376">
        <f t="shared" ca="1" si="443"/>
        <v>0</v>
      </c>
      <c r="DX314" s="376">
        <f t="shared" ca="1" si="443"/>
        <v>0</v>
      </c>
      <c r="DY314" s="376">
        <f t="shared" ca="1" si="443"/>
        <v>0</v>
      </c>
      <c r="DZ314" s="376">
        <f t="shared" ca="1" si="443"/>
        <v>0</v>
      </c>
      <c r="EA314" s="376">
        <f t="shared" ca="1" si="443"/>
        <v>0</v>
      </c>
      <c r="EB314" s="376">
        <f t="shared" ca="1" si="443"/>
        <v>0</v>
      </c>
      <c r="EC314" s="376">
        <f t="shared" ref="EC314:ES314" ca="1" si="444">EC289</f>
        <v>0</v>
      </c>
      <c r="ED314" s="376">
        <f t="shared" ca="1" si="444"/>
        <v>0</v>
      </c>
      <c r="EE314" s="376">
        <f t="shared" ca="1" si="444"/>
        <v>0</v>
      </c>
      <c r="EF314" s="376">
        <f t="shared" ca="1" si="444"/>
        <v>0</v>
      </c>
      <c r="EG314" s="376">
        <f t="shared" ca="1" si="444"/>
        <v>0</v>
      </c>
      <c r="EH314" s="376">
        <f t="shared" ca="1" si="444"/>
        <v>0</v>
      </c>
      <c r="EI314" s="376">
        <f t="shared" ca="1" si="444"/>
        <v>0</v>
      </c>
      <c r="EJ314" s="376">
        <f t="shared" ca="1" si="444"/>
        <v>0</v>
      </c>
      <c r="EK314" s="376">
        <f t="shared" ca="1" si="444"/>
        <v>0</v>
      </c>
      <c r="EL314" s="376">
        <f t="shared" ca="1" si="444"/>
        <v>0</v>
      </c>
      <c r="EM314" s="376">
        <f t="shared" ca="1" si="444"/>
        <v>0</v>
      </c>
      <c r="EN314" s="376">
        <f t="shared" ca="1" si="444"/>
        <v>0</v>
      </c>
      <c r="EO314" s="376">
        <f t="shared" ca="1" si="444"/>
        <v>0</v>
      </c>
      <c r="EP314" s="376">
        <f t="shared" ca="1" si="444"/>
        <v>0</v>
      </c>
      <c r="EQ314" s="376">
        <f t="shared" ca="1" si="444"/>
        <v>0</v>
      </c>
      <c r="ER314" s="376">
        <f t="shared" ca="1" si="444"/>
        <v>0</v>
      </c>
      <c r="ES314" s="376">
        <f t="shared" ca="1" si="444"/>
        <v>0</v>
      </c>
    </row>
    <row r="315" spans="1:256" s="325" customFormat="1" ht="12.75" customHeight="1" outlineLevel="1">
      <c r="A315" s="13"/>
      <c r="B315" s="325" t="s">
        <v>699</v>
      </c>
      <c r="D315" s="334"/>
      <c r="E315" s="376">
        <f t="shared" ref="E315:BP315" ca="1" si="445">E300</f>
        <v>0</v>
      </c>
      <c r="F315" s="376">
        <f t="shared" ca="1" si="445"/>
        <v>0</v>
      </c>
      <c r="G315" s="376">
        <f t="shared" ca="1" si="445"/>
        <v>0</v>
      </c>
      <c r="H315" s="376">
        <f t="shared" ca="1" si="445"/>
        <v>0</v>
      </c>
      <c r="I315" s="376">
        <f t="shared" ca="1" si="445"/>
        <v>0</v>
      </c>
      <c r="J315" s="376">
        <f t="shared" ca="1" si="445"/>
        <v>0</v>
      </c>
      <c r="K315" s="376">
        <f t="shared" ca="1" si="445"/>
        <v>0</v>
      </c>
      <c r="L315" s="376">
        <f t="shared" ca="1" si="445"/>
        <v>0</v>
      </c>
      <c r="M315" s="376">
        <f t="shared" ca="1" si="445"/>
        <v>0</v>
      </c>
      <c r="N315" s="376">
        <f t="shared" ca="1" si="445"/>
        <v>0</v>
      </c>
      <c r="O315" s="376">
        <f t="shared" ca="1" si="445"/>
        <v>0</v>
      </c>
      <c r="P315" s="376">
        <f t="shared" ca="1" si="445"/>
        <v>0</v>
      </c>
      <c r="Q315" s="376">
        <f t="shared" ca="1" si="445"/>
        <v>0</v>
      </c>
      <c r="R315" s="376">
        <f t="shared" ca="1" si="445"/>
        <v>0</v>
      </c>
      <c r="S315" s="376">
        <f t="shared" ca="1" si="445"/>
        <v>0</v>
      </c>
      <c r="T315" s="376">
        <f t="shared" ca="1" si="445"/>
        <v>0</v>
      </c>
      <c r="U315" s="376">
        <f t="shared" ca="1" si="445"/>
        <v>0</v>
      </c>
      <c r="V315" s="376">
        <f t="shared" ca="1" si="445"/>
        <v>0</v>
      </c>
      <c r="W315" s="376">
        <f t="shared" ca="1" si="445"/>
        <v>0</v>
      </c>
      <c r="X315" s="376">
        <f t="shared" ca="1" si="445"/>
        <v>0</v>
      </c>
      <c r="Y315" s="376">
        <f t="shared" ca="1" si="445"/>
        <v>0</v>
      </c>
      <c r="Z315" s="376">
        <f t="shared" ca="1" si="445"/>
        <v>0</v>
      </c>
      <c r="AA315" s="376">
        <f t="shared" ca="1" si="445"/>
        <v>0</v>
      </c>
      <c r="AB315" s="376">
        <f t="shared" ca="1" si="445"/>
        <v>0</v>
      </c>
      <c r="AC315" s="376">
        <f t="shared" ca="1" si="445"/>
        <v>0</v>
      </c>
      <c r="AD315" s="376">
        <f t="shared" ca="1" si="445"/>
        <v>0</v>
      </c>
      <c r="AE315" s="376">
        <f t="shared" ca="1" si="445"/>
        <v>0</v>
      </c>
      <c r="AF315" s="376">
        <f t="shared" ca="1" si="445"/>
        <v>0</v>
      </c>
      <c r="AG315" s="376">
        <f t="shared" ca="1" si="445"/>
        <v>0</v>
      </c>
      <c r="AH315" s="376">
        <f t="shared" ca="1" si="445"/>
        <v>0</v>
      </c>
      <c r="AI315" s="376">
        <f t="shared" ca="1" si="445"/>
        <v>0</v>
      </c>
      <c r="AJ315" s="376">
        <f t="shared" ca="1" si="445"/>
        <v>0</v>
      </c>
      <c r="AK315" s="376">
        <f t="shared" ca="1" si="445"/>
        <v>0</v>
      </c>
      <c r="AL315" s="376">
        <f t="shared" ca="1" si="445"/>
        <v>0</v>
      </c>
      <c r="AM315" s="376">
        <f t="shared" ca="1" si="445"/>
        <v>0</v>
      </c>
      <c r="AN315" s="376">
        <f t="shared" ca="1" si="445"/>
        <v>0</v>
      </c>
      <c r="AO315" s="376">
        <f t="shared" ca="1" si="445"/>
        <v>0</v>
      </c>
      <c r="AP315" s="376">
        <f t="shared" ca="1" si="445"/>
        <v>0</v>
      </c>
      <c r="AQ315" s="376">
        <f t="shared" ca="1" si="445"/>
        <v>0</v>
      </c>
      <c r="AR315" s="376">
        <f t="shared" ca="1" si="445"/>
        <v>0</v>
      </c>
      <c r="AS315" s="376">
        <f t="shared" ca="1" si="445"/>
        <v>0</v>
      </c>
      <c r="AT315" s="376">
        <f t="shared" ca="1" si="445"/>
        <v>0</v>
      </c>
      <c r="AU315" s="376">
        <f t="shared" ca="1" si="445"/>
        <v>0</v>
      </c>
      <c r="AV315" s="376">
        <f t="shared" ca="1" si="445"/>
        <v>0</v>
      </c>
      <c r="AW315" s="376">
        <f t="shared" ca="1" si="445"/>
        <v>0</v>
      </c>
      <c r="AX315" s="376">
        <f t="shared" ca="1" si="445"/>
        <v>0</v>
      </c>
      <c r="AY315" s="376">
        <f t="shared" ca="1" si="445"/>
        <v>0</v>
      </c>
      <c r="AZ315" s="376">
        <f t="shared" ca="1" si="445"/>
        <v>0</v>
      </c>
      <c r="BA315" s="376">
        <f t="shared" ca="1" si="445"/>
        <v>0</v>
      </c>
      <c r="BB315" s="376">
        <f t="shared" ca="1" si="445"/>
        <v>0</v>
      </c>
      <c r="BC315" s="376">
        <f t="shared" ca="1" si="445"/>
        <v>0</v>
      </c>
      <c r="BD315" s="376">
        <f t="shared" ca="1" si="445"/>
        <v>11.018063676676196</v>
      </c>
      <c r="BE315" s="376">
        <f t="shared" ca="1" si="445"/>
        <v>0</v>
      </c>
      <c r="BF315" s="376">
        <f t="shared" ca="1" si="445"/>
        <v>0</v>
      </c>
      <c r="BG315" s="376">
        <f t="shared" ca="1" si="445"/>
        <v>0</v>
      </c>
      <c r="BH315" s="376">
        <f t="shared" ca="1" si="445"/>
        <v>0</v>
      </c>
      <c r="BI315" s="376">
        <f t="shared" ca="1" si="445"/>
        <v>0</v>
      </c>
      <c r="BJ315" s="376">
        <f t="shared" ca="1" si="445"/>
        <v>0</v>
      </c>
      <c r="BK315" s="376">
        <f t="shared" ca="1" si="445"/>
        <v>0</v>
      </c>
      <c r="BL315" s="376">
        <f t="shared" ca="1" si="445"/>
        <v>0</v>
      </c>
      <c r="BM315" s="376">
        <f t="shared" ca="1" si="445"/>
        <v>0</v>
      </c>
      <c r="BN315" s="376">
        <f t="shared" ca="1" si="445"/>
        <v>0</v>
      </c>
      <c r="BO315" s="376">
        <f t="shared" ca="1" si="445"/>
        <v>0</v>
      </c>
      <c r="BP315" s="376">
        <f t="shared" ca="1" si="445"/>
        <v>0</v>
      </c>
      <c r="BQ315" s="376">
        <f t="shared" ref="BQ315:EB315" ca="1" si="446">BQ300</f>
        <v>0</v>
      </c>
      <c r="BR315" s="376">
        <f t="shared" ca="1" si="446"/>
        <v>0</v>
      </c>
      <c r="BS315" s="376">
        <f t="shared" ca="1" si="446"/>
        <v>0</v>
      </c>
      <c r="BT315" s="376">
        <f t="shared" ca="1" si="446"/>
        <v>0</v>
      </c>
      <c r="BU315" s="376">
        <f t="shared" ca="1" si="446"/>
        <v>0</v>
      </c>
      <c r="BV315" s="376">
        <f t="shared" ca="1" si="446"/>
        <v>0</v>
      </c>
      <c r="BW315" s="376">
        <f t="shared" ca="1" si="446"/>
        <v>0</v>
      </c>
      <c r="BX315" s="376">
        <f t="shared" ca="1" si="446"/>
        <v>0</v>
      </c>
      <c r="BY315" s="376">
        <f t="shared" ca="1" si="446"/>
        <v>0</v>
      </c>
      <c r="BZ315" s="376">
        <f t="shared" ca="1" si="446"/>
        <v>0</v>
      </c>
      <c r="CA315" s="376">
        <f t="shared" ca="1" si="446"/>
        <v>0</v>
      </c>
      <c r="CB315" s="376">
        <f t="shared" ca="1" si="446"/>
        <v>0</v>
      </c>
      <c r="CC315" s="376">
        <f t="shared" ca="1" si="446"/>
        <v>0</v>
      </c>
      <c r="CD315" s="376">
        <f t="shared" ca="1" si="446"/>
        <v>0</v>
      </c>
      <c r="CE315" s="376">
        <f t="shared" ca="1" si="446"/>
        <v>0</v>
      </c>
      <c r="CF315" s="376">
        <f t="shared" ca="1" si="446"/>
        <v>0</v>
      </c>
      <c r="CG315" s="376">
        <f t="shared" ca="1" si="446"/>
        <v>0</v>
      </c>
      <c r="CH315" s="376">
        <f t="shared" ca="1" si="446"/>
        <v>0</v>
      </c>
      <c r="CI315" s="376">
        <f t="shared" ca="1" si="446"/>
        <v>0</v>
      </c>
      <c r="CJ315" s="376">
        <f t="shared" ca="1" si="446"/>
        <v>0</v>
      </c>
      <c r="CK315" s="376">
        <f t="shared" ca="1" si="446"/>
        <v>0</v>
      </c>
      <c r="CL315" s="376">
        <f t="shared" ca="1" si="446"/>
        <v>0</v>
      </c>
      <c r="CM315" s="376">
        <f t="shared" ca="1" si="446"/>
        <v>0</v>
      </c>
      <c r="CN315" s="376">
        <f t="shared" ca="1" si="446"/>
        <v>0</v>
      </c>
      <c r="CO315" s="376">
        <f t="shared" ca="1" si="446"/>
        <v>0</v>
      </c>
      <c r="CP315" s="376">
        <f t="shared" ca="1" si="446"/>
        <v>0</v>
      </c>
      <c r="CQ315" s="376">
        <f t="shared" ca="1" si="446"/>
        <v>0</v>
      </c>
      <c r="CR315" s="376">
        <f t="shared" ca="1" si="446"/>
        <v>0</v>
      </c>
      <c r="CS315" s="376">
        <f t="shared" ca="1" si="446"/>
        <v>0</v>
      </c>
      <c r="CT315" s="376">
        <f t="shared" ca="1" si="446"/>
        <v>0</v>
      </c>
      <c r="CU315" s="376">
        <f t="shared" ca="1" si="446"/>
        <v>0</v>
      </c>
      <c r="CV315" s="376">
        <f t="shared" ca="1" si="446"/>
        <v>0</v>
      </c>
      <c r="CW315" s="376">
        <f t="shared" ca="1" si="446"/>
        <v>0</v>
      </c>
      <c r="CX315" s="376">
        <f t="shared" ca="1" si="446"/>
        <v>0</v>
      </c>
      <c r="CY315" s="376">
        <f t="shared" ca="1" si="446"/>
        <v>0</v>
      </c>
      <c r="CZ315" s="376">
        <f t="shared" ca="1" si="446"/>
        <v>0</v>
      </c>
      <c r="DA315" s="376">
        <f t="shared" ca="1" si="446"/>
        <v>0</v>
      </c>
      <c r="DB315" s="376">
        <f t="shared" ca="1" si="446"/>
        <v>0</v>
      </c>
      <c r="DC315" s="376">
        <f t="shared" ca="1" si="446"/>
        <v>0</v>
      </c>
      <c r="DD315" s="376">
        <f t="shared" ca="1" si="446"/>
        <v>0</v>
      </c>
      <c r="DE315" s="376">
        <f t="shared" ca="1" si="446"/>
        <v>0</v>
      </c>
      <c r="DF315" s="376">
        <f t="shared" ca="1" si="446"/>
        <v>0</v>
      </c>
      <c r="DG315" s="376">
        <f t="shared" ca="1" si="446"/>
        <v>0</v>
      </c>
      <c r="DH315" s="376">
        <f t="shared" ca="1" si="446"/>
        <v>0</v>
      </c>
      <c r="DI315" s="376">
        <f t="shared" ca="1" si="446"/>
        <v>0</v>
      </c>
      <c r="DJ315" s="376">
        <f t="shared" ca="1" si="446"/>
        <v>0</v>
      </c>
      <c r="DK315" s="376">
        <f t="shared" ca="1" si="446"/>
        <v>0</v>
      </c>
      <c r="DL315" s="376">
        <f t="shared" ca="1" si="446"/>
        <v>0</v>
      </c>
      <c r="DM315" s="376">
        <f t="shared" ca="1" si="446"/>
        <v>0</v>
      </c>
      <c r="DN315" s="376">
        <f t="shared" ca="1" si="446"/>
        <v>0</v>
      </c>
      <c r="DO315" s="376">
        <f t="shared" ca="1" si="446"/>
        <v>0</v>
      </c>
      <c r="DP315" s="376">
        <f t="shared" ca="1" si="446"/>
        <v>0</v>
      </c>
      <c r="DQ315" s="376">
        <f t="shared" ca="1" si="446"/>
        <v>0</v>
      </c>
      <c r="DR315" s="376">
        <f t="shared" ca="1" si="446"/>
        <v>0</v>
      </c>
      <c r="DS315" s="376">
        <f t="shared" ca="1" si="446"/>
        <v>0</v>
      </c>
      <c r="DT315" s="376">
        <f t="shared" ca="1" si="446"/>
        <v>0</v>
      </c>
      <c r="DU315" s="376">
        <f t="shared" ca="1" si="446"/>
        <v>0</v>
      </c>
      <c r="DV315" s="376">
        <f t="shared" ca="1" si="446"/>
        <v>0</v>
      </c>
      <c r="DW315" s="376">
        <f t="shared" ca="1" si="446"/>
        <v>0</v>
      </c>
      <c r="DX315" s="376">
        <f t="shared" ca="1" si="446"/>
        <v>0</v>
      </c>
      <c r="DY315" s="376">
        <f t="shared" ca="1" si="446"/>
        <v>0</v>
      </c>
      <c r="DZ315" s="376">
        <f t="shared" ca="1" si="446"/>
        <v>0</v>
      </c>
      <c r="EA315" s="376">
        <f t="shared" ca="1" si="446"/>
        <v>0</v>
      </c>
      <c r="EB315" s="376">
        <f t="shared" ca="1" si="446"/>
        <v>0</v>
      </c>
      <c r="EC315" s="376">
        <f t="shared" ref="EC315:ES315" ca="1" si="447">EC300</f>
        <v>0</v>
      </c>
      <c r="ED315" s="376">
        <f t="shared" ca="1" si="447"/>
        <v>0</v>
      </c>
      <c r="EE315" s="376">
        <f t="shared" ca="1" si="447"/>
        <v>0</v>
      </c>
      <c r="EF315" s="376">
        <f t="shared" ca="1" si="447"/>
        <v>0</v>
      </c>
      <c r="EG315" s="376">
        <f t="shared" ca="1" si="447"/>
        <v>0</v>
      </c>
      <c r="EH315" s="376">
        <f t="shared" ca="1" si="447"/>
        <v>0</v>
      </c>
      <c r="EI315" s="376">
        <f t="shared" ca="1" si="447"/>
        <v>0</v>
      </c>
      <c r="EJ315" s="376">
        <f t="shared" ca="1" si="447"/>
        <v>0</v>
      </c>
      <c r="EK315" s="376">
        <f t="shared" ca="1" si="447"/>
        <v>0</v>
      </c>
      <c r="EL315" s="376">
        <f t="shared" ca="1" si="447"/>
        <v>0</v>
      </c>
      <c r="EM315" s="376">
        <f t="shared" ca="1" si="447"/>
        <v>0</v>
      </c>
      <c r="EN315" s="376">
        <f t="shared" ca="1" si="447"/>
        <v>0</v>
      </c>
      <c r="EO315" s="376">
        <f t="shared" ca="1" si="447"/>
        <v>0</v>
      </c>
      <c r="EP315" s="376">
        <f t="shared" ca="1" si="447"/>
        <v>0</v>
      </c>
      <c r="EQ315" s="376">
        <f t="shared" ca="1" si="447"/>
        <v>0</v>
      </c>
      <c r="ER315" s="376">
        <f t="shared" ca="1" si="447"/>
        <v>0</v>
      </c>
      <c r="ES315" s="376">
        <f t="shared" ca="1" si="447"/>
        <v>0</v>
      </c>
    </row>
    <row r="316" spans="1:256" s="325" customFormat="1" ht="12.75" customHeight="1" outlineLevel="1" thickBot="1">
      <c r="A316" s="13"/>
      <c r="B316" s="499" t="s">
        <v>700</v>
      </c>
      <c r="C316" s="499"/>
      <c r="D316" s="500"/>
      <c r="E316" s="501">
        <f t="shared" ref="E316:BP316" ca="1" si="448">E310</f>
        <v>0</v>
      </c>
      <c r="F316" s="501">
        <f t="shared" ca="1" si="448"/>
        <v>0</v>
      </c>
      <c r="G316" s="501">
        <f t="shared" ca="1" si="448"/>
        <v>0</v>
      </c>
      <c r="H316" s="501">
        <f t="shared" ca="1" si="448"/>
        <v>0</v>
      </c>
      <c r="I316" s="501">
        <f t="shared" ca="1" si="448"/>
        <v>0</v>
      </c>
      <c r="J316" s="501">
        <f t="shared" ca="1" si="448"/>
        <v>0</v>
      </c>
      <c r="K316" s="501">
        <f t="shared" ca="1" si="448"/>
        <v>0</v>
      </c>
      <c r="L316" s="501">
        <f t="shared" ca="1" si="448"/>
        <v>0</v>
      </c>
      <c r="M316" s="501">
        <f t="shared" ca="1" si="448"/>
        <v>0</v>
      </c>
      <c r="N316" s="501">
        <f t="shared" ca="1" si="448"/>
        <v>0</v>
      </c>
      <c r="O316" s="501">
        <f t="shared" ca="1" si="448"/>
        <v>0</v>
      </c>
      <c r="P316" s="501">
        <f t="shared" ca="1" si="448"/>
        <v>0</v>
      </c>
      <c r="Q316" s="501">
        <f t="shared" ca="1" si="448"/>
        <v>0</v>
      </c>
      <c r="R316" s="501">
        <f t="shared" ca="1" si="448"/>
        <v>0</v>
      </c>
      <c r="S316" s="501">
        <f t="shared" ca="1" si="448"/>
        <v>0</v>
      </c>
      <c r="T316" s="501">
        <f t="shared" ca="1" si="448"/>
        <v>0</v>
      </c>
      <c r="U316" s="501">
        <f t="shared" ca="1" si="448"/>
        <v>0</v>
      </c>
      <c r="V316" s="501">
        <f t="shared" ca="1" si="448"/>
        <v>0</v>
      </c>
      <c r="W316" s="501">
        <f t="shared" ca="1" si="448"/>
        <v>0</v>
      </c>
      <c r="X316" s="501">
        <f t="shared" ca="1" si="448"/>
        <v>0</v>
      </c>
      <c r="Y316" s="501">
        <f t="shared" ca="1" si="448"/>
        <v>0</v>
      </c>
      <c r="Z316" s="501">
        <f t="shared" ca="1" si="448"/>
        <v>0</v>
      </c>
      <c r="AA316" s="501">
        <f t="shared" ca="1" si="448"/>
        <v>0</v>
      </c>
      <c r="AB316" s="501">
        <f t="shared" ca="1" si="448"/>
        <v>0</v>
      </c>
      <c r="AC316" s="501">
        <f t="shared" ca="1" si="448"/>
        <v>0</v>
      </c>
      <c r="AD316" s="501">
        <f t="shared" ca="1" si="448"/>
        <v>0</v>
      </c>
      <c r="AE316" s="501">
        <f t="shared" ca="1" si="448"/>
        <v>0</v>
      </c>
      <c r="AF316" s="501">
        <f t="shared" ca="1" si="448"/>
        <v>0</v>
      </c>
      <c r="AG316" s="501">
        <f t="shared" ca="1" si="448"/>
        <v>0</v>
      </c>
      <c r="AH316" s="501">
        <f t="shared" ca="1" si="448"/>
        <v>0</v>
      </c>
      <c r="AI316" s="501">
        <f t="shared" ca="1" si="448"/>
        <v>0</v>
      </c>
      <c r="AJ316" s="501">
        <f t="shared" ca="1" si="448"/>
        <v>0</v>
      </c>
      <c r="AK316" s="501">
        <f t="shared" ca="1" si="448"/>
        <v>0</v>
      </c>
      <c r="AL316" s="501">
        <f t="shared" ca="1" si="448"/>
        <v>0</v>
      </c>
      <c r="AM316" s="501">
        <f t="shared" ca="1" si="448"/>
        <v>0</v>
      </c>
      <c r="AN316" s="501">
        <f t="shared" ca="1" si="448"/>
        <v>0</v>
      </c>
      <c r="AO316" s="501">
        <f t="shared" ca="1" si="448"/>
        <v>0</v>
      </c>
      <c r="AP316" s="501">
        <f t="shared" ca="1" si="448"/>
        <v>0</v>
      </c>
      <c r="AQ316" s="501">
        <f t="shared" ca="1" si="448"/>
        <v>0</v>
      </c>
      <c r="AR316" s="501">
        <f t="shared" ca="1" si="448"/>
        <v>0</v>
      </c>
      <c r="AS316" s="501">
        <f t="shared" ca="1" si="448"/>
        <v>0</v>
      </c>
      <c r="AT316" s="501">
        <f t="shared" ca="1" si="448"/>
        <v>0</v>
      </c>
      <c r="AU316" s="501">
        <f t="shared" ca="1" si="448"/>
        <v>0</v>
      </c>
      <c r="AV316" s="501">
        <f t="shared" ca="1" si="448"/>
        <v>0</v>
      </c>
      <c r="AW316" s="501">
        <f t="shared" ca="1" si="448"/>
        <v>0</v>
      </c>
      <c r="AX316" s="501">
        <f t="shared" ca="1" si="448"/>
        <v>0</v>
      </c>
      <c r="AY316" s="501">
        <f t="shared" ca="1" si="448"/>
        <v>0</v>
      </c>
      <c r="AZ316" s="501">
        <f t="shared" ca="1" si="448"/>
        <v>0</v>
      </c>
      <c r="BA316" s="501">
        <f t="shared" ca="1" si="448"/>
        <v>0</v>
      </c>
      <c r="BB316" s="501">
        <f t="shared" ca="1" si="448"/>
        <v>0</v>
      </c>
      <c r="BC316" s="501">
        <f t="shared" ca="1" si="448"/>
        <v>0</v>
      </c>
      <c r="BD316" s="501">
        <f t="shared" ca="1" si="448"/>
        <v>0</v>
      </c>
      <c r="BE316" s="501">
        <f t="shared" ca="1" si="448"/>
        <v>0</v>
      </c>
      <c r="BF316" s="501">
        <f t="shared" ca="1" si="448"/>
        <v>0</v>
      </c>
      <c r="BG316" s="501">
        <f t="shared" ca="1" si="448"/>
        <v>0</v>
      </c>
      <c r="BH316" s="501">
        <f t="shared" ca="1" si="448"/>
        <v>0</v>
      </c>
      <c r="BI316" s="501">
        <f t="shared" ca="1" si="448"/>
        <v>0</v>
      </c>
      <c r="BJ316" s="501">
        <f t="shared" ca="1" si="448"/>
        <v>0</v>
      </c>
      <c r="BK316" s="501">
        <f t="shared" ca="1" si="448"/>
        <v>0</v>
      </c>
      <c r="BL316" s="501">
        <f t="shared" ca="1" si="448"/>
        <v>0</v>
      </c>
      <c r="BM316" s="501">
        <f t="shared" ca="1" si="448"/>
        <v>0</v>
      </c>
      <c r="BN316" s="501">
        <f t="shared" ca="1" si="448"/>
        <v>0</v>
      </c>
      <c r="BO316" s="501">
        <f t="shared" ca="1" si="448"/>
        <v>0</v>
      </c>
      <c r="BP316" s="501">
        <f t="shared" ca="1" si="448"/>
        <v>0</v>
      </c>
      <c r="BQ316" s="501">
        <f t="shared" ref="BQ316:EB316" ca="1" si="449">BQ310</f>
        <v>0</v>
      </c>
      <c r="BR316" s="501">
        <f t="shared" ca="1" si="449"/>
        <v>0</v>
      </c>
      <c r="BS316" s="501">
        <f t="shared" ca="1" si="449"/>
        <v>0</v>
      </c>
      <c r="BT316" s="501">
        <f t="shared" ca="1" si="449"/>
        <v>0</v>
      </c>
      <c r="BU316" s="501">
        <f t="shared" ca="1" si="449"/>
        <v>0</v>
      </c>
      <c r="BV316" s="501">
        <f t="shared" ca="1" si="449"/>
        <v>0</v>
      </c>
      <c r="BW316" s="501">
        <f t="shared" ca="1" si="449"/>
        <v>0</v>
      </c>
      <c r="BX316" s="501">
        <f t="shared" ca="1" si="449"/>
        <v>0</v>
      </c>
      <c r="BY316" s="501">
        <f t="shared" ca="1" si="449"/>
        <v>0</v>
      </c>
      <c r="BZ316" s="501">
        <f t="shared" ca="1" si="449"/>
        <v>0</v>
      </c>
      <c r="CA316" s="501">
        <f t="shared" ca="1" si="449"/>
        <v>0</v>
      </c>
      <c r="CB316" s="501">
        <f t="shared" ca="1" si="449"/>
        <v>0</v>
      </c>
      <c r="CC316" s="501">
        <f t="shared" ca="1" si="449"/>
        <v>0</v>
      </c>
      <c r="CD316" s="501">
        <f t="shared" ca="1" si="449"/>
        <v>0</v>
      </c>
      <c r="CE316" s="501">
        <f t="shared" ca="1" si="449"/>
        <v>0</v>
      </c>
      <c r="CF316" s="501">
        <f t="shared" ca="1" si="449"/>
        <v>0</v>
      </c>
      <c r="CG316" s="501">
        <f t="shared" ca="1" si="449"/>
        <v>0</v>
      </c>
      <c r="CH316" s="501">
        <f t="shared" ca="1" si="449"/>
        <v>0</v>
      </c>
      <c r="CI316" s="501">
        <f t="shared" ca="1" si="449"/>
        <v>0</v>
      </c>
      <c r="CJ316" s="501">
        <f t="shared" ca="1" si="449"/>
        <v>0</v>
      </c>
      <c r="CK316" s="501">
        <f t="shared" ca="1" si="449"/>
        <v>0</v>
      </c>
      <c r="CL316" s="501">
        <f t="shared" ca="1" si="449"/>
        <v>0</v>
      </c>
      <c r="CM316" s="501">
        <f t="shared" ca="1" si="449"/>
        <v>0</v>
      </c>
      <c r="CN316" s="501">
        <f t="shared" ca="1" si="449"/>
        <v>0</v>
      </c>
      <c r="CO316" s="501">
        <f t="shared" ca="1" si="449"/>
        <v>0</v>
      </c>
      <c r="CP316" s="501">
        <f t="shared" ca="1" si="449"/>
        <v>0</v>
      </c>
      <c r="CQ316" s="501">
        <f t="shared" ca="1" si="449"/>
        <v>0</v>
      </c>
      <c r="CR316" s="501">
        <f t="shared" ca="1" si="449"/>
        <v>0</v>
      </c>
      <c r="CS316" s="501">
        <f t="shared" ca="1" si="449"/>
        <v>0</v>
      </c>
      <c r="CT316" s="501">
        <f t="shared" ca="1" si="449"/>
        <v>0</v>
      </c>
      <c r="CU316" s="501">
        <f t="shared" ca="1" si="449"/>
        <v>0</v>
      </c>
      <c r="CV316" s="501">
        <f t="shared" ca="1" si="449"/>
        <v>0</v>
      </c>
      <c r="CW316" s="501">
        <f t="shared" ca="1" si="449"/>
        <v>0</v>
      </c>
      <c r="CX316" s="501">
        <f t="shared" ca="1" si="449"/>
        <v>0</v>
      </c>
      <c r="CY316" s="501">
        <f t="shared" ca="1" si="449"/>
        <v>0</v>
      </c>
      <c r="CZ316" s="501">
        <f t="shared" ca="1" si="449"/>
        <v>0</v>
      </c>
      <c r="DA316" s="501">
        <f t="shared" ca="1" si="449"/>
        <v>0</v>
      </c>
      <c r="DB316" s="501">
        <f t="shared" ca="1" si="449"/>
        <v>0</v>
      </c>
      <c r="DC316" s="501">
        <f t="shared" ca="1" si="449"/>
        <v>0</v>
      </c>
      <c r="DD316" s="501">
        <f t="shared" ca="1" si="449"/>
        <v>0</v>
      </c>
      <c r="DE316" s="501">
        <f t="shared" ca="1" si="449"/>
        <v>0</v>
      </c>
      <c r="DF316" s="501">
        <f t="shared" ca="1" si="449"/>
        <v>0</v>
      </c>
      <c r="DG316" s="501">
        <f t="shared" ca="1" si="449"/>
        <v>0</v>
      </c>
      <c r="DH316" s="501">
        <f t="shared" ca="1" si="449"/>
        <v>0</v>
      </c>
      <c r="DI316" s="501">
        <f t="shared" ca="1" si="449"/>
        <v>0</v>
      </c>
      <c r="DJ316" s="501">
        <f t="shared" ca="1" si="449"/>
        <v>0</v>
      </c>
      <c r="DK316" s="501">
        <f t="shared" ca="1" si="449"/>
        <v>0</v>
      </c>
      <c r="DL316" s="501">
        <f t="shared" ca="1" si="449"/>
        <v>0</v>
      </c>
      <c r="DM316" s="501">
        <f t="shared" ca="1" si="449"/>
        <v>0</v>
      </c>
      <c r="DN316" s="501">
        <f t="shared" ca="1" si="449"/>
        <v>0</v>
      </c>
      <c r="DO316" s="501">
        <f t="shared" ca="1" si="449"/>
        <v>12.543119829149386</v>
      </c>
      <c r="DP316" s="501">
        <f t="shared" ca="1" si="449"/>
        <v>0</v>
      </c>
      <c r="DQ316" s="501">
        <f t="shared" ca="1" si="449"/>
        <v>0</v>
      </c>
      <c r="DR316" s="501">
        <f t="shared" ca="1" si="449"/>
        <v>0</v>
      </c>
      <c r="DS316" s="501">
        <f t="shared" ca="1" si="449"/>
        <v>0</v>
      </c>
      <c r="DT316" s="501">
        <f t="shared" ca="1" si="449"/>
        <v>0</v>
      </c>
      <c r="DU316" s="501">
        <f t="shared" ca="1" si="449"/>
        <v>0</v>
      </c>
      <c r="DV316" s="501">
        <f t="shared" ca="1" si="449"/>
        <v>0</v>
      </c>
      <c r="DW316" s="501">
        <f t="shared" ca="1" si="449"/>
        <v>0</v>
      </c>
      <c r="DX316" s="501">
        <f t="shared" ca="1" si="449"/>
        <v>0</v>
      </c>
      <c r="DY316" s="501">
        <f t="shared" ca="1" si="449"/>
        <v>0</v>
      </c>
      <c r="DZ316" s="501">
        <f t="shared" ca="1" si="449"/>
        <v>0</v>
      </c>
      <c r="EA316" s="501">
        <f t="shared" ca="1" si="449"/>
        <v>0</v>
      </c>
      <c r="EB316" s="501">
        <f t="shared" ca="1" si="449"/>
        <v>0</v>
      </c>
      <c r="EC316" s="501">
        <f t="shared" ref="EC316:ES316" ca="1" si="450">EC310</f>
        <v>0</v>
      </c>
      <c r="ED316" s="501">
        <f t="shared" ca="1" si="450"/>
        <v>0</v>
      </c>
      <c r="EE316" s="501">
        <f t="shared" ca="1" si="450"/>
        <v>0</v>
      </c>
      <c r="EF316" s="501">
        <f t="shared" ca="1" si="450"/>
        <v>0</v>
      </c>
      <c r="EG316" s="501">
        <f t="shared" ca="1" si="450"/>
        <v>0</v>
      </c>
      <c r="EH316" s="501">
        <f t="shared" ca="1" si="450"/>
        <v>0</v>
      </c>
      <c r="EI316" s="501">
        <f t="shared" ca="1" si="450"/>
        <v>0</v>
      </c>
      <c r="EJ316" s="501">
        <f t="shared" ca="1" si="450"/>
        <v>0</v>
      </c>
      <c r="EK316" s="501">
        <f t="shared" ca="1" si="450"/>
        <v>0</v>
      </c>
      <c r="EL316" s="501">
        <f t="shared" ca="1" si="450"/>
        <v>0</v>
      </c>
      <c r="EM316" s="501">
        <f t="shared" ca="1" si="450"/>
        <v>0</v>
      </c>
      <c r="EN316" s="501">
        <f t="shared" ca="1" si="450"/>
        <v>0</v>
      </c>
      <c r="EO316" s="501">
        <f t="shared" ca="1" si="450"/>
        <v>0</v>
      </c>
      <c r="EP316" s="501">
        <f t="shared" ca="1" si="450"/>
        <v>0</v>
      </c>
      <c r="EQ316" s="501">
        <f t="shared" ca="1" si="450"/>
        <v>0</v>
      </c>
      <c r="ER316" s="501">
        <f t="shared" ca="1" si="450"/>
        <v>0</v>
      </c>
      <c r="ES316" s="501">
        <f t="shared" ca="1" si="450"/>
        <v>0</v>
      </c>
    </row>
    <row r="317" spans="1:256" s="325" customFormat="1" ht="12.75" customHeight="1" outlineLevel="1" thickTop="1">
      <c r="A317" s="13"/>
      <c r="B317" s="325" t="s">
        <v>521</v>
      </c>
      <c r="D317" s="334"/>
      <c r="E317" s="376">
        <f t="shared" ref="E317:BP317" ca="1" si="451">SUM(E314:E316)</f>
        <v>21.599999999999998</v>
      </c>
      <c r="F317" s="376">
        <f t="shared" ca="1" si="451"/>
        <v>0</v>
      </c>
      <c r="G317" s="376">
        <f t="shared" ca="1" si="451"/>
        <v>0</v>
      </c>
      <c r="H317" s="376">
        <f t="shared" ca="1" si="451"/>
        <v>0</v>
      </c>
      <c r="I317" s="376">
        <f t="shared" ca="1" si="451"/>
        <v>0</v>
      </c>
      <c r="J317" s="376">
        <f t="shared" ca="1" si="451"/>
        <v>0</v>
      </c>
      <c r="K317" s="376">
        <f t="shared" ca="1" si="451"/>
        <v>0</v>
      </c>
      <c r="L317" s="376">
        <f t="shared" ca="1" si="451"/>
        <v>0</v>
      </c>
      <c r="M317" s="376">
        <f t="shared" ca="1" si="451"/>
        <v>0</v>
      </c>
      <c r="N317" s="376">
        <f t="shared" ca="1" si="451"/>
        <v>0</v>
      </c>
      <c r="O317" s="376">
        <f t="shared" ca="1" si="451"/>
        <v>0</v>
      </c>
      <c r="P317" s="376">
        <f t="shared" ca="1" si="451"/>
        <v>0</v>
      </c>
      <c r="Q317" s="376">
        <f t="shared" ca="1" si="451"/>
        <v>0</v>
      </c>
      <c r="R317" s="376">
        <f t="shared" ca="1" si="451"/>
        <v>0</v>
      </c>
      <c r="S317" s="376">
        <f t="shared" ca="1" si="451"/>
        <v>0</v>
      </c>
      <c r="T317" s="376">
        <f t="shared" ca="1" si="451"/>
        <v>0</v>
      </c>
      <c r="U317" s="376">
        <f t="shared" ca="1" si="451"/>
        <v>0</v>
      </c>
      <c r="V317" s="376">
        <f t="shared" ca="1" si="451"/>
        <v>0</v>
      </c>
      <c r="W317" s="376">
        <f t="shared" ca="1" si="451"/>
        <v>0</v>
      </c>
      <c r="X317" s="376">
        <f t="shared" ca="1" si="451"/>
        <v>0</v>
      </c>
      <c r="Y317" s="376">
        <f t="shared" ca="1" si="451"/>
        <v>0</v>
      </c>
      <c r="Z317" s="376">
        <f t="shared" ca="1" si="451"/>
        <v>0</v>
      </c>
      <c r="AA317" s="376">
        <f t="shared" ca="1" si="451"/>
        <v>0</v>
      </c>
      <c r="AB317" s="376">
        <f t="shared" ca="1" si="451"/>
        <v>0</v>
      </c>
      <c r="AC317" s="376">
        <f t="shared" ca="1" si="451"/>
        <v>0</v>
      </c>
      <c r="AD317" s="376">
        <f t="shared" ca="1" si="451"/>
        <v>0</v>
      </c>
      <c r="AE317" s="376">
        <f t="shared" ca="1" si="451"/>
        <v>0</v>
      </c>
      <c r="AF317" s="376">
        <f t="shared" ca="1" si="451"/>
        <v>0</v>
      </c>
      <c r="AG317" s="376">
        <f t="shared" ca="1" si="451"/>
        <v>0</v>
      </c>
      <c r="AH317" s="376">
        <f t="shared" ca="1" si="451"/>
        <v>0</v>
      </c>
      <c r="AI317" s="376">
        <f t="shared" ca="1" si="451"/>
        <v>0</v>
      </c>
      <c r="AJ317" s="376">
        <f t="shared" ca="1" si="451"/>
        <v>0</v>
      </c>
      <c r="AK317" s="376">
        <f t="shared" ca="1" si="451"/>
        <v>0</v>
      </c>
      <c r="AL317" s="376">
        <f t="shared" ca="1" si="451"/>
        <v>0</v>
      </c>
      <c r="AM317" s="376">
        <f t="shared" ca="1" si="451"/>
        <v>0</v>
      </c>
      <c r="AN317" s="376">
        <f t="shared" ca="1" si="451"/>
        <v>0</v>
      </c>
      <c r="AO317" s="376">
        <f t="shared" ca="1" si="451"/>
        <v>0</v>
      </c>
      <c r="AP317" s="376">
        <f t="shared" ca="1" si="451"/>
        <v>0</v>
      </c>
      <c r="AQ317" s="376">
        <f t="shared" ca="1" si="451"/>
        <v>0</v>
      </c>
      <c r="AR317" s="376">
        <f t="shared" ca="1" si="451"/>
        <v>0</v>
      </c>
      <c r="AS317" s="376">
        <f t="shared" ca="1" si="451"/>
        <v>0</v>
      </c>
      <c r="AT317" s="376">
        <f t="shared" ca="1" si="451"/>
        <v>0</v>
      </c>
      <c r="AU317" s="376">
        <f t="shared" ca="1" si="451"/>
        <v>0</v>
      </c>
      <c r="AV317" s="376">
        <f t="shared" ca="1" si="451"/>
        <v>0</v>
      </c>
      <c r="AW317" s="376">
        <f t="shared" ca="1" si="451"/>
        <v>0</v>
      </c>
      <c r="AX317" s="376">
        <f t="shared" ca="1" si="451"/>
        <v>0</v>
      </c>
      <c r="AY317" s="376">
        <f t="shared" ca="1" si="451"/>
        <v>0</v>
      </c>
      <c r="AZ317" s="376">
        <f t="shared" ca="1" si="451"/>
        <v>0</v>
      </c>
      <c r="BA317" s="376">
        <f t="shared" ca="1" si="451"/>
        <v>0</v>
      </c>
      <c r="BB317" s="376">
        <f t="shared" ca="1" si="451"/>
        <v>0</v>
      </c>
      <c r="BC317" s="376">
        <f t="shared" ca="1" si="451"/>
        <v>0</v>
      </c>
      <c r="BD317" s="376">
        <f t="shared" ca="1" si="451"/>
        <v>11.018063676676196</v>
      </c>
      <c r="BE317" s="376">
        <f t="shared" ca="1" si="451"/>
        <v>0</v>
      </c>
      <c r="BF317" s="376">
        <f t="shared" ca="1" si="451"/>
        <v>0</v>
      </c>
      <c r="BG317" s="376">
        <f t="shared" ca="1" si="451"/>
        <v>0</v>
      </c>
      <c r="BH317" s="376">
        <f t="shared" ca="1" si="451"/>
        <v>0</v>
      </c>
      <c r="BI317" s="376">
        <f t="shared" ca="1" si="451"/>
        <v>0</v>
      </c>
      <c r="BJ317" s="376">
        <f t="shared" ca="1" si="451"/>
        <v>0</v>
      </c>
      <c r="BK317" s="376">
        <f t="shared" ca="1" si="451"/>
        <v>0</v>
      </c>
      <c r="BL317" s="376">
        <f t="shared" ca="1" si="451"/>
        <v>0</v>
      </c>
      <c r="BM317" s="376">
        <f t="shared" ca="1" si="451"/>
        <v>0</v>
      </c>
      <c r="BN317" s="376">
        <f t="shared" ca="1" si="451"/>
        <v>0</v>
      </c>
      <c r="BO317" s="376">
        <f t="shared" ca="1" si="451"/>
        <v>0</v>
      </c>
      <c r="BP317" s="376">
        <f t="shared" ca="1" si="451"/>
        <v>0</v>
      </c>
      <c r="BQ317" s="376">
        <f t="shared" ref="BQ317:EB317" ca="1" si="452">SUM(BQ314:BQ316)</f>
        <v>0</v>
      </c>
      <c r="BR317" s="376">
        <f t="shared" ca="1" si="452"/>
        <v>0</v>
      </c>
      <c r="BS317" s="376">
        <f t="shared" ca="1" si="452"/>
        <v>0</v>
      </c>
      <c r="BT317" s="376">
        <f t="shared" ca="1" si="452"/>
        <v>0</v>
      </c>
      <c r="BU317" s="376">
        <f t="shared" ca="1" si="452"/>
        <v>0</v>
      </c>
      <c r="BV317" s="376">
        <f t="shared" ca="1" si="452"/>
        <v>0</v>
      </c>
      <c r="BW317" s="376">
        <f t="shared" ca="1" si="452"/>
        <v>0</v>
      </c>
      <c r="BX317" s="376">
        <f t="shared" ca="1" si="452"/>
        <v>0</v>
      </c>
      <c r="BY317" s="376">
        <f t="shared" ca="1" si="452"/>
        <v>0</v>
      </c>
      <c r="BZ317" s="376">
        <f t="shared" ca="1" si="452"/>
        <v>0</v>
      </c>
      <c r="CA317" s="376">
        <f t="shared" ca="1" si="452"/>
        <v>0</v>
      </c>
      <c r="CB317" s="376">
        <f t="shared" ca="1" si="452"/>
        <v>0</v>
      </c>
      <c r="CC317" s="376">
        <f t="shared" ca="1" si="452"/>
        <v>0</v>
      </c>
      <c r="CD317" s="376">
        <f t="shared" ca="1" si="452"/>
        <v>0</v>
      </c>
      <c r="CE317" s="376">
        <f t="shared" ca="1" si="452"/>
        <v>0</v>
      </c>
      <c r="CF317" s="376">
        <f t="shared" ca="1" si="452"/>
        <v>0</v>
      </c>
      <c r="CG317" s="376">
        <f t="shared" ca="1" si="452"/>
        <v>0</v>
      </c>
      <c r="CH317" s="376">
        <f t="shared" ca="1" si="452"/>
        <v>0</v>
      </c>
      <c r="CI317" s="376">
        <f t="shared" ca="1" si="452"/>
        <v>0</v>
      </c>
      <c r="CJ317" s="376">
        <f t="shared" ca="1" si="452"/>
        <v>0</v>
      </c>
      <c r="CK317" s="376">
        <f t="shared" ca="1" si="452"/>
        <v>0</v>
      </c>
      <c r="CL317" s="376">
        <f t="shared" ca="1" si="452"/>
        <v>0</v>
      </c>
      <c r="CM317" s="376">
        <f t="shared" ca="1" si="452"/>
        <v>0</v>
      </c>
      <c r="CN317" s="376">
        <f t="shared" ca="1" si="452"/>
        <v>0</v>
      </c>
      <c r="CO317" s="376">
        <f t="shared" ca="1" si="452"/>
        <v>0</v>
      </c>
      <c r="CP317" s="376">
        <f t="shared" ca="1" si="452"/>
        <v>0</v>
      </c>
      <c r="CQ317" s="376">
        <f t="shared" ca="1" si="452"/>
        <v>0</v>
      </c>
      <c r="CR317" s="376">
        <f t="shared" ca="1" si="452"/>
        <v>0</v>
      </c>
      <c r="CS317" s="376">
        <f t="shared" ca="1" si="452"/>
        <v>0</v>
      </c>
      <c r="CT317" s="376">
        <f t="shared" ca="1" si="452"/>
        <v>0</v>
      </c>
      <c r="CU317" s="376">
        <f t="shared" ca="1" si="452"/>
        <v>0</v>
      </c>
      <c r="CV317" s="376">
        <f t="shared" ca="1" si="452"/>
        <v>0</v>
      </c>
      <c r="CW317" s="376">
        <f t="shared" ca="1" si="452"/>
        <v>0</v>
      </c>
      <c r="CX317" s="376">
        <f t="shared" ca="1" si="452"/>
        <v>0</v>
      </c>
      <c r="CY317" s="376">
        <f t="shared" ca="1" si="452"/>
        <v>0</v>
      </c>
      <c r="CZ317" s="376">
        <f t="shared" ca="1" si="452"/>
        <v>0</v>
      </c>
      <c r="DA317" s="376">
        <f t="shared" ca="1" si="452"/>
        <v>0</v>
      </c>
      <c r="DB317" s="376">
        <f t="shared" ca="1" si="452"/>
        <v>0</v>
      </c>
      <c r="DC317" s="376">
        <f t="shared" ca="1" si="452"/>
        <v>0</v>
      </c>
      <c r="DD317" s="376">
        <f t="shared" ca="1" si="452"/>
        <v>0</v>
      </c>
      <c r="DE317" s="376">
        <f t="shared" ca="1" si="452"/>
        <v>0</v>
      </c>
      <c r="DF317" s="376">
        <f t="shared" ca="1" si="452"/>
        <v>0</v>
      </c>
      <c r="DG317" s="376">
        <f t="shared" ca="1" si="452"/>
        <v>0</v>
      </c>
      <c r="DH317" s="376">
        <f t="shared" ca="1" si="452"/>
        <v>0</v>
      </c>
      <c r="DI317" s="376">
        <f t="shared" ca="1" si="452"/>
        <v>0</v>
      </c>
      <c r="DJ317" s="376">
        <f t="shared" ca="1" si="452"/>
        <v>0</v>
      </c>
      <c r="DK317" s="376">
        <f t="shared" ca="1" si="452"/>
        <v>0</v>
      </c>
      <c r="DL317" s="376">
        <f t="shared" ca="1" si="452"/>
        <v>0</v>
      </c>
      <c r="DM317" s="376">
        <f t="shared" ca="1" si="452"/>
        <v>0</v>
      </c>
      <c r="DN317" s="376">
        <f t="shared" ca="1" si="452"/>
        <v>0</v>
      </c>
      <c r="DO317" s="376">
        <f t="shared" ca="1" si="452"/>
        <v>12.543119829149386</v>
      </c>
      <c r="DP317" s="376">
        <f t="shared" ca="1" si="452"/>
        <v>0</v>
      </c>
      <c r="DQ317" s="376">
        <f t="shared" ca="1" si="452"/>
        <v>0</v>
      </c>
      <c r="DR317" s="376">
        <f t="shared" ca="1" si="452"/>
        <v>0</v>
      </c>
      <c r="DS317" s="376">
        <f t="shared" ca="1" si="452"/>
        <v>0</v>
      </c>
      <c r="DT317" s="376">
        <f t="shared" ca="1" si="452"/>
        <v>0</v>
      </c>
      <c r="DU317" s="376">
        <f t="shared" ca="1" si="452"/>
        <v>0</v>
      </c>
      <c r="DV317" s="376">
        <f t="shared" ca="1" si="452"/>
        <v>0</v>
      </c>
      <c r="DW317" s="376">
        <f t="shared" ca="1" si="452"/>
        <v>0</v>
      </c>
      <c r="DX317" s="376">
        <f t="shared" ca="1" si="452"/>
        <v>0</v>
      </c>
      <c r="DY317" s="376">
        <f t="shared" ca="1" si="452"/>
        <v>0</v>
      </c>
      <c r="DZ317" s="376">
        <f t="shared" ca="1" si="452"/>
        <v>0</v>
      </c>
      <c r="EA317" s="376">
        <f t="shared" ca="1" si="452"/>
        <v>0</v>
      </c>
      <c r="EB317" s="376">
        <f t="shared" ca="1" si="452"/>
        <v>0</v>
      </c>
      <c r="EC317" s="376">
        <f t="shared" ref="EC317:ES317" ca="1" si="453">SUM(EC314:EC316)</f>
        <v>0</v>
      </c>
      <c r="ED317" s="376">
        <f t="shared" ca="1" si="453"/>
        <v>0</v>
      </c>
      <c r="EE317" s="376">
        <f t="shared" ca="1" si="453"/>
        <v>0</v>
      </c>
      <c r="EF317" s="376">
        <f t="shared" ca="1" si="453"/>
        <v>0</v>
      </c>
      <c r="EG317" s="376">
        <f t="shared" ca="1" si="453"/>
        <v>0</v>
      </c>
      <c r="EH317" s="376">
        <f t="shared" ca="1" si="453"/>
        <v>0</v>
      </c>
      <c r="EI317" s="376">
        <f t="shared" ca="1" si="453"/>
        <v>0</v>
      </c>
      <c r="EJ317" s="376">
        <f t="shared" ca="1" si="453"/>
        <v>0</v>
      </c>
      <c r="EK317" s="376">
        <f t="shared" ca="1" si="453"/>
        <v>0</v>
      </c>
      <c r="EL317" s="376">
        <f t="shared" ca="1" si="453"/>
        <v>0</v>
      </c>
      <c r="EM317" s="376">
        <f t="shared" ca="1" si="453"/>
        <v>0</v>
      </c>
      <c r="EN317" s="376">
        <f t="shared" ca="1" si="453"/>
        <v>0</v>
      </c>
      <c r="EO317" s="376">
        <f t="shared" ca="1" si="453"/>
        <v>0</v>
      </c>
      <c r="EP317" s="376">
        <f t="shared" ca="1" si="453"/>
        <v>0</v>
      </c>
      <c r="EQ317" s="376">
        <f t="shared" ca="1" si="453"/>
        <v>0</v>
      </c>
      <c r="ER317" s="376">
        <f t="shared" ca="1" si="453"/>
        <v>0</v>
      </c>
      <c r="ES317" s="376">
        <f t="shared" ca="1" si="453"/>
        <v>0</v>
      </c>
    </row>
    <row r="318" spans="1:256" ht="12.75" customHeight="1" outlineLevel="1">
      <c r="D318" s="183"/>
    </row>
    <row r="319" spans="1:256" s="319" customFormat="1" ht="12.75" customHeight="1">
      <c r="A319" s="13">
        <f>MAX($A$1:A318)+1</f>
        <v>21</v>
      </c>
      <c r="B319" s="14" t="s">
        <v>701</v>
      </c>
      <c r="C319" s="15"/>
      <c r="D319" s="322"/>
      <c r="E319" s="358"/>
      <c r="F319" s="358"/>
      <c r="G319" s="358"/>
      <c r="H319" s="358"/>
      <c r="I319" s="358"/>
      <c r="J319" s="358"/>
      <c r="K319" s="358"/>
      <c r="L319" s="358"/>
      <c r="M319" s="358"/>
      <c r="N319" s="358"/>
      <c r="O319" s="358"/>
      <c r="P319" s="358"/>
      <c r="Q319" s="358"/>
      <c r="R319" s="358"/>
      <c r="S319" s="358"/>
      <c r="T319" s="358"/>
      <c r="U319" s="358"/>
      <c r="V319" s="358"/>
      <c r="W319" s="358"/>
      <c r="X319" s="358"/>
      <c r="Y319" s="358"/>
      <c r="Z319" s="358"/>
      <c r="AA319" s="358"/>
      <c r="AB319" s="358"/>
      <c r="AC319" s="358"/>
      <c r="AD319" s="358"/>
      <c r="AE319" s="358"/>
      <c r="AF319" s="358"/>
      <c r="AG319" s="358"/>
      <c r="AH319" s="358"/>
      <c r="AI319" s="358"/>
      <c r="AJ319" s="358"/>
      <c r="AK319" s="358"/>
      <c r="AL319" s="358"/>
      <c r="AM319" s="358"/>
      <c r="AN319" s="358"/>
      <c r="AO319" s="358"/>
      <c r="AP319" s="358"/>
      <c r="AQ319" s="358"/>
      <c r="AR319" s="358"/>
      <c r="AS319" s="358"/>
      <c r="AT319" s="358"/>
      <c r="AU319" s="358"/>
      <c r="AV319" s="358"/>
      <c r="AW319" s="358"/>
      <c r="AX319" s="358"/>
      <c r="AY319" s="358"/>
      <c r="AZ319" s="358"/>
      <c r="BA319" s="358"/>
      <c r="BB319" s="358"/>
      <c r="BC319" s="358"/>
      <c r="BD319" s="358"/>
      <c r="BE319" s="358"/>
      <c r="BF319" s="358"/>
      <c r="BG319" s="358"/>
      <c r="BH319" s="358"/>
      <c r="BI319" s="358"/>
      <c r="BJ319" s="358"/>
      <c r="BK319" s="358"/>
      <c r="BL319" s="358"/>
      <c r="BM319" s="358"/>
      <c r="BN319" s="358"/>
      <c r="BO319" s="358"/>
      <c r="BP319" s="358"/>
      <c r="BQ319" s="358"/>
      <c r="BR319" s="358"/>
      <c r="BS319" s="358"/>
      <c r="BT319" s="358"/>
      <c r="BU319" s="358"/>
      <c r="BV319" s="358"/>
      <c r="BW319" s="358"/>
      <c r="BX319" s="358"/>
      <c r="BY319" s="358"/>
      <c r="BZ319" s="358"/>
      <c r="CA319" s="358"/>
      <c r="CB319" s="358"/>
      <c r="CC319" s="358"/>
      <c r="CD319" s="358"/>
      <c r="CE319" s="358"/>
      <c r="CF319" s="358"/>
      <c r="CG319" s="358"/>
      <c r="CH319" s="358"/>
      <c r="CI319" s="358"/>
      <c r="CJ319" s="358"/>
      <c r="CK319" s="358"/>
      <c r="CL319" s="358"/>
      <c r="CM319" s="358"/>
      <c r="CN319" s="358"/>
      <c r="CO319" s="358"/>
      <c r="CP319" s="358"/>
      <c r="CQ319" s="358"/>
      <c r="CR319" s="358"/>
      <c r="CS319" s="358"/>
      <c r="CT319" s="358"/>
      <c r="CU319" s="358"/>
      <c r="CV319" s="358"/>
      <c r="CW319" s="358"/>
      <c r="CX319" s="358"/>
      <c r="CY319" s="358"/>
      <c r="CZ319" s="358"/>
      <c r="DA319" s="358"/>
      <c r="DB319" s="358"/>
      <c r="DC319" s="358"/>
      <c r="DD319" s="358"/>
      <c r="DE319" s="358"/>
      <c r="DF319" s="358"/>
      <c r="DG319" s="358"/>
      <c r="DH319" s="358"/>
      <c r="DI319" s="358"/>
      <c r="DJ319" s="358"/>
      <c r="DK319" s="358"/>
      <c r="DL319" s="358"/>
      <c r="DM319" s="358"/>
      <c r="DN319" s="358"/>
      <c r="DO319" s="358"/>
      <c r="DP319" s="358"/>
      <c r="DQ319" s="358"/>
      <c r="DR319" s="358"/>
      <c r="DS319" s="358"/>
      <c r="DT319" s="358"/>
      <c r="DU319" s="358"/>
      <c r="DV319" s="358"/>
      <c r="DW319" s="358"/>
      <c r="DX319" s="358"/>
      <c r="DY319" s="358"/>
      <c r="DZ319" s="358"/>
      <c r="EA319" s="358"/>
      <c r="EB319" s="358"/>
      <c r="EC319" s="358"/>
      <c r="ED319" s="358"/>
      <c r="EE319" s="358"/>
      <c r="EF319" s="358"/>
      <c r="EG319" s="358"/>
      <c r="EH319" s="358"/>
      <c r="EI319" s="358"/>
      <c r="EJ319" s="358"/>
      <c r="EK319" s="358"/>
      <c r="EL319" s="358"/>
      <c r="EM319" s="358"/>
      <c r="EN319" s="358"/>
      <c r="EO319" s="358"/>
      <c r="EP319" s="358"/>
      <c r="EQ319" s="358"/>
      <c r="ER319" s="358"/>
      <c r="ES319" s="358"/>
      <c r="ET319" s="13"/>
      <c r="EU319" s="13"/>
      <c r="EV319" s="13"/>
      <c r="EW319" s="13"/>
      <c r="EX319" s="13"/>
      <c r="EY319" s="13"/>
      <c r="EZ319" s="13"/>
      <c r="FA319" s="13"/>
      <c r="FB319" s="13"/>
      <c r="FC319" s="13"/>
      <c r="FD319" s="13"/>
      <c r="FE319" s="13"/>
      <c r="FF319" s="13"/>
      <c r="FG319" s="13"/>
      <c r="FH319" s="13"/>
      <c r="FI319" s="13"/>
      <c r="FJ319" s="13"/>
      <c r="FK319" s="13"/>
      <c r="FL319" s="13"/>
      <c r="FM319" s="13"/>
      <c r="FN319" s="13"/>
      <c r="FO319" s="13"/>
      <c r="FP319" s="13"/>
      <c r="FQ319" s="13"/>
      <c r="FR319" s="13"/>
      <c r="FS319" s="13"/>
      <c r="FT319" s="13"/>
      <c r="FU319" s="13"/>
      <c r="FV319" s="13"/>
      <c r="FW319" s="13"/>
      <c r="FX319" s="13"/>
      <c r="FY319" s="13"/>
      <c r="FZ319" s="13"/>
      <c r="GA319" s="13"/>
      <c r="GB319" s="13"/>
      <c r="GC319" s="13"/>
      <c r="GD319" s="13"/>
      <c r="GE319" s="13"/>
      <c r="GF319" s="13"/>
      <c r="GG319" s="13"/>
      <c r="GH319" s="13"/>
      <c r="GI319" s="13"/>
      <c r="GJ319" s="13"/>
      <c r="GK319" s="13"/>
      <c r="GL319" s="13"/>
      <c r="GM319" s="13"/>
      <c r="GN319" s="13"/>
      <c r="GO319" s="13"/>
      <c r="GP319" s="13"/>
      <c r="GQ319" s="13"/>
      <c r="GR319" s="13"/>
      <c r="GS319" s="13"/>
      <c r="GT319" s="13"/>
      <c r="GU319" s="13"/>
      <c r="GV319" s="13"/>
      <c r="GW319" s="13"/>
      <c r="GX319" s="13"/>
      <c r="GY319" s="13"/>
      <c r="GZ319" s="13"/>
      <c r="HA319" s="13"/>
      <c r="HB319" s="13"/>
      <c r="HC319" s="13"/>
      <c r="HD319" s="13"/>
      <c r="HE319" s="13"/>
      <c r="HF319" s="13"/>
      <c r="HG319" s="13"/>
      <c r="HH319" s="13"/>
      <c r="HI319" s="13"/>
      <c r="HJ319" s="13"/>
      <c r="HK319" s="13"/>
      <c r="HL319" s="13"/>
      <c r="HM319" s="13"/>
      <c r="HN319" s="13"/>
      <c r="HO319" s="13"/>
      <c r="HP319" s="13"/>
      <c r="HQ319" s="13"/>
      <c r="HR319" s="13"/>
      <c r="HS319" s="13"/>
      <c r="HT319" s="13"/>
      <c r="HU319" s="13"/>
      <c r="HV319" s="13"/>
      <c r="HW319" s="13"/>
      <c r="HX319" s="13"/>
      <c r="HY319" s="13"/>
      <c r="HZ319" s="13"/>
      <c r="IA319" s="13"/>
      <c r="IB319" s="13"/>
      <c r="IC319" s="13"/>
      <c r="ID319" s="13"/>
      <c r="IE319" s="13"/>
      <c r="IF319" s="13"/>
      <c r="IG319" s="13"/>
      <c r="IH319" s="13"/>
      <c r="II319" s="13"/>
      <c r="IJ319" s="13"/>
      <c r="IK319" s="13"/>
      <c r="IL319" s="13"/>
      <c r="IM319" s="13"/>
      <c r="IN319" s="13"/>
      <c r="IO319" s="13"/>
      <c r="IP319" s="13"/>
      <c r="IQ319" s="13"/>
      <c r="IR319" s="13"/>
      <c r="IS319" s="13"/>
      <c r="IT319" s="13"/>
      <c r="IU319" s="13"/>
      <c r="IV319" s="13"/>
    </row>
    <row r="320" spans="1:256" ht="12.75" customHeight="1" outlineLevel="1">
      <c r="D320" s="183"/>
    </row>
    <row r="321" spans="1:256" s="325" customFormat="1" ht="12.75" customHeight="1" outlineLevel="1">
      <c r="B321" s="325" t="s">
        <v>528</v>
      </c>
      <c r="D321" s="334" t="str">
        <f ca="1">D38</f>
        <v>Leased</v>
      </c>
      <c r="E321" s="330"/>
      <c r="F321" s="330"/>
      <c r="G321" s="330"/>
      <c r="H321" s="330"/>
      <c r="I321" s="330"/>
      <c r="J321" s="330"/>
      <c r="K321" s="330"/>
      <c r="L321" s="330"/>
      <c r="M321" s="330"/>
      <c r="N321" s="330"/>
      <c r="O321" s="330"/>
      <c r="P321" s="330"/>
      <c r="Q321" s="330"/>
      <c r="R321" s="330"/>
      <c r="S321" s="330"/>
      <c r="T321" s="330"/>
      <c r="U321" s="330"/>
      <c r="V321" s="330"/>
      <c r="W321" s="330"/>
      <c r="X321" s="330"/>
      <c r="Y321" s="330"/>
      <c r="Z321" s="330"/>
      <c r="AA321" s="330"/>
      <c r="AB321" s="330"/>
      <c r="AC321" s="330"/>
      <c r="AD321" s="330"/>
      <c r="AE321" s="330"/>
      <c r="AF321" s="330"/>
      <c r="AG321" s="330"/>
      <c r="AH321" s="330"/>
      <c r="AI321" s="330"/>
      <c r="AJ321" s="330"/>
      <c r="AK321" s="330"/>
      <c r="AL321" s="330"/>
      <c r="AM321" s="330"/>
      <c r="AN321" s="330"/>
      <c r="AO321" s="330"/>
      <c r="AP321" s="330"/>
      <c r="AQ321" s="330"/>
      <c r="AR321" s="330"/>
      <c r="AS321" s="330"/>
      <c r="AT321" s="330"/>
      <c r="AU321" s="330"/>
      <c r="AV321" s="330"/>
      <c r="AW321" s="330"/>
      <c r="AX321" s="330"/>
      <c r="AY321" s="330"/>
      <c r="AZ321" s="330"/>
      <c r="BA321" s="330"/>
      <c r="BB321" s="330"/>
      <c r="BC321" s="330"/>
      <c r="BD321" s="330"/>
      <c r="BE321" s="330"/>
      <c r="BF321" s="330"/>
      <c r="BG321" s="330"/>
      <c r="BH321" s="330"/>
      <c r="BI321" s="330"/>
      <c r="BJ321" s="330"/>
      <c r="BK321" s="330"/>
      <c r="BL321" s="330"/>
      <c r="BM321" s="330"/>
      <c r="BN321" s="330"/>
      <c r="BO321" s="330"/>
      <c r="BP321" s="330"/>
      <c r="BQ321" s="330"/>
      <c r="BR321" s="330"/>
      <c r="BS321" s="330"/>
      <c r="BT321" s="330"/>
      <c r="BU321" s="330"/>
      <c r="BV321" s="330"/>
      <c r="BW321" s="330"/>
      <c r="BX321" s="330"/>
      <c r="BY321" s="330"/>
      <c r="BZ321" s="330"/>
      <c r="CA321" s="330"/>
      <c r="CB321" s="330"/>
      <c r="CC321" s="330"/>
      <c r="CD321" s="330"/>
      <c r="CE321" s="330"/>
      <c r="CF321" s="330"/>
      <c r="CG321" s="330"/>
      <c r="CH321" s="330"/>
      <c r="CI321" s="330"/>
      <c r="CJ321" s="330"/>
      <c r="CK321" s="330"/>
      <c r="CL321" s="330"/>
      <c r="CM321" s="330"/>
      <c r="CN321" s="330"/>
      <c r="CO321" s="330"/>
      <c r="CP321" s="330"/>
      <c r="CQ321" s="330"/>
      <c r="CR321" s="330"/>
      <c r="CS321" s="330"/>
      <c r="CT321" s="330"/>
      <c r="CU321" s="330"/>
      <c r="CV321" s="330"/>
      <c r="CW321" s="330"/>
      <c r="CX321" s="330"/>
      <c r="CY321" s="330"/>
      <c r="CZ321" s="330"/>
      <c r="DA321" s="330"/>
      <c r="DB321" s="330"/>
      <c r="DC321" s="330"/>
      <c r="DD321" s="330"/>
      <c r="DE321" s="330"/>
      <c r="DF321" s="330"/>
      <c r="DG321" s="330"/>
      <c r="DH321" s="330"/>
      <c r="DI321" s="330"/>
      <c r="DJ321" s="330"/>
      <c r="DK321" s="330"/>
      <c r="DL321" s="330"/>
      <c r="DM321" s="330"/>
      <c r="DN321" s="330"/>
      <c r="DO321" s="330"/>
      <c r="DP321" s="330"/>
      <c r="DQ321" s="330"/>
      <c r="DR321" s="330"/>
      <c r="DS321" s="330"/>
      <c r="DT321" s="330"/>
      <c r="DU321" s="330"/>
      <c r="DV321" s="330"/>
      <c r="DW321" s="330"/>
      <c r="DX321" s="330"/>
      <c r="DY321" s="330"/>
      <c r="DZ321" s="330"/>
      <c r="EA321" s="330"/>
      <c r="EB321" s="330"/>
      <c r="EC321" s="330"/>
      <c r="ED321" s="330"/>
      <c r="EE321" s="330"/>
      <c r="EF321" s="330"/>
      <c r="EG321" s="330"/>
      <c r="EH321" s="330"/>
      <c r="EI321" s="330"/>
      <c r="EJ321" s="330"/>
      <c r="EK321" s="330"/>
      <c r="EL321" s="330"/>
      <c r="EM321" s="330"/>
      <c r="EN321" s="330"/>
      <c r="EO321" s="330"/>
      <c r="EP321" s="330"/>
      <c r="EQ321" s="330"/>
      <c r="ER321" s="330"/>
      <c r="ES321" s="330"/>
    </row>
    <row r="322" spans="1:256" s="325" customFormat="1" ht="12.75" customHeight="1" outlineLevel="1">
      <c r="B322" s="325" t="s">
        <v>524</v>
      </c>
      <c r="D322" s="334" t="str">
        <f ca="1">D32</f>
        <v>Default - Retail</v>
      </c>
      <c r="E322" s="330"/>
      <c r="F322" s="330"/>
      <c r="G322" s="330"/>
      <c r="H322" s="330"/>
      <c r="I322" s="330"/>
      <c r="J322" s="330"/>
      <c r="K322" s="330"/>
      <c r="L322" s="330"/>
      <c r="M322" s="330"/>
      <c r="N322" s="330"/>
      <c r="O322" s="330"/>
      <c r="P322" s="330"/>
      <c r="Q322" s="330"/>
      <c r="R322" s="330"/>
      <c r="S322" s="330"/>
      <c r="T322" s="330"/>
      <c r="U322" s="330"/>
      <c r="V322" s="330"/>
      <c r="W322" s="330"/>
      <c r="X322" s="330"/>
      <c r="Y322" s="330"/>
      <c r="Z322" s="330"/>
      <c r="AA322" s="330"/>
      <c r="AB322" s="330"/>
      <c r="AC322" s="330"/>
      <c r="AD322" s="330"/>
      <c r="AE322" s="330"/>
      <c r="AF322" s="330"/>
      <c r="AG322" s="330"/>
      <c r="AH322" s="330"/>
      <c r="AI322" s="330"/>
      <c r="AJ322" s="330"/>
      <c r="AK322" s="330"/>
      <c r="AL322" s="330"/>
      <c r="AM322" s="330"/>
      <c r="AN322" s="330"/>
      <c r="AO322" s="330"/>
      <c r="AP322" s="330"/>
      <c r="AQ322" s="330"/>
      <c r="AR322" s="330"/>
      <c r="AS322" s="330"/>
      <c r="AT322" s="330"/>
      <c r="AU322" s="330"/>
      <c r="AV322" s="330"/>
      <c r="AW322" s="330"/>
      <c r="AX322" s="330"/>
      <c r="AY322" s="330"/>
      <c r="AZ322" s="330"/>
      <c r="BA322" s="330"/>
      <c r="BB322" s="330"/>
      <c r="BC322" s="330"/>
      <c r="BD322" s="330"/>
      <c r="BE322" s="330"/>
      <c r="BF322" s="330"/>
      <c r="BG322" s="330"/>
      <c r="BH322" s="330"/>
      <c r="BI322" s="330"/>
      <c r="BJ322" s="330"/>
      <c r="BK322" s="330"/>
      <c r="BL322" s="330"/>
      <c r="BM322" s="330"/>
      <c r="BN322" s="330"/>
      <c r="BO322" s="330"/>
      <c r="BP322" s="330"/>
      <c r="BQ322" s="330"/>
      <c r="BR322" s="330"/>
      <c r="BS322" s="330"/>
      <c r="BT322" s="330"/>
      <c r="BU322" s="330"/>
      <c r="BV322" s="330"/>
      <c r="BW322" s="330"/>
      <c r="BX322" s="330"/>
      <c r="BY322" s="330"/>
      <c r="BZ322" s="330"/>
      <c r="CA322" s="330"/>
      <c r="CB322" s="330"/>
      <c r="CC322" s="330"/>
      <c r="CD322" s="330"/>
      <c r="CE322" s="330"/>
      <c r="CF322" s="330"/>
      <c r="CG322" s="330"/>
      <c r="CH322" s="330"/>
      <c r="CI322" s="330"/>
      <c r="CJ322" s="330"/>
      <c r="CK322" s="330"/>
      <c r="CL322" s="330"/>
      <c r="CM322" s="330"/>
      <c r="CN322" s="330"/>
      <c r="CO322" s="330"/>
      <c r="CP322" s="330"/>
      <c r="CQ322" s="330"/>
      <c r="CR322" s="330"/>
      <c r="CS322" s="330"/>
      <c r="CT322" s="330"/>
      <c r="CU322" s="330"/>
      <c r="CV322" s="330"/>
      <c r="CW322" s="330"/>
      <c r="CX322" s="330"/>
      <c r="CY322" s="330"/>
      <c r="CZ322" s="330"/>
      <c r="DA322" s="330"/>
      <c r="DB322" s="330"/>
      <c r="DC322" s="330"/>
      <c r="DD322" s="330"/>
      <c r="DE322" s="330"/>
      <c r="DF322" s="330"/>
      <c r="DG322" s="330"/>
      <c r="DH322" s="330"/>
      <c r="DI322" s="330"/>
      <c r="DJ322" s="330"/>
      <c r="DK322" s="330"/>
      <c r="DL322" s="330"/>
      <c r="DM322" s="330"/>
      <c r="DN322" s="330"/>
      <c r="DO322" s="330"/>
      <c r="DP322" s="330"/>
      <c r="DQ322" s="330"/>
      <c r="DR322" s="330"/>
      <c r="DS322" s="330"/>
      <c r="DT322" s="330"/>
      <c r="DU322" s="330"/>
      <c r="DV322" s="330"/>
      <c r="DW322" s="330"/>
      <c r="DX322" s="330"/>
      <c r="DY322" s="330"/>
      <c r="DZ322" s="330"/>
      <c r="EA322" s="330"/>
      <c r="EB322" s="330"/>
      <c r="EC322" s="330"/>
      <c r="ED322" s="330"/>
      <c r="EE322" s="330"/>
      <c r="EF322" s="330"/>
      <c r="EG322" s="330"/>
      <c r="EH322" s="330"/>
      <c r="EI322" s="330"/>
      <c r="EJ322" s="330"/>
      <c r="EK322" s="330"/>
      <c r="EL322" s="330"/>
      <c r="EM322" s="330"/>
      <c r="EN322" s="330"/>
      <c r="EO322" s="330"/>
      <c r="EP322" s="330"/>
      <c r="EQ322" s="330"/>
      <c r="ER322" s="330"/>
      <c r="ES322" s="330"/>
    </row>
    <row r="323" spans="1:256" s="325" customFormat="1" ht="12.75" customHeight="1" outlineLevel="1">
      <c r="B323" s="325" t="s">
        <v>702</v>
      </c>
      <c r="D323" s="485">
        <f ca="1">D47</f>
        <v>0</v>
      </c>
      <c r="E323" s="330"/>
      <c r="F323" s="330"/>
      <c r="G323" s="330"/>
      <c r="H323" s="330"/>
      <c r="I323" s="330"/>
      <c r="J323" s="330"/>
      <c r="K323" s="330"/>
      <c r="L323" s="330"/>
      <c r="M323" s="330"/>
      <c r="N323" s="330"/>
      <c r="O323" s="330"/>
      <c r="P323" s="330"/>
      <c r="Q323" s="330"/>
      <c r="R323" s="330"/>
      <c r="S323" s="330"/>
      <c r="T323" s="330"/>
      <c r="U323" s="330"/>
      <c r="V323" s="330"/>
      <c r="W323" s="330"/>
      <c r="X323" s="330"/>
      <c r="Y323" s="330"/>
      <c r="Z323" s="330"/>
      <c r="AA323" s="330"/>
      <c r="AB323" s="330"/>
      <c r="AC323" s="330"/>
      <c r="AD323" s="330"/>
      <c r="AE323" s="330"/>
      <c r="AF323" s="330"/>
      <c r="AG323" s="330"/>
      <c r="AH323" s="330"/>
      <c r="AI323" s="330"/>
      <c r="AJ323" s="330"/>
      <c r="AK323" s="330"/>
      <c r="AL323" s="330"/>
      <c r="AM323" s="330"/>
      <c r="AN323" s="330"/>
      <c r="AO323" s="330"/>
      <c r="AP323" s="330"/>
      <c r="AQ323" s="330"/>
      <c r="AR323" s="330"/>
      <c r="AS323" s="330"/>
      <c r="AT323" s="330"/>
      <c r="AU323" s="330"/>
      <c r="AV323" s="330"/>
      <c r="AW323" s="330"/>
      <c r="AX323" s="330"/>
      <c r="AY323" s="330"/>
      <c r="AZ323" s="330"/>
      <c r="BA323" s="330"/>
      <c r="BB323" s="330"/>
      <c r="BC323" s="330"/>
      <c r="BD323" s="330"/>
      <c r="BE323" s="330"/>
      <c r="BF323" s="330"/>
      <c r="BG323" s="330"/>
      <c r="BH323" s="330"/>
      <c r="BI323" s="330"/>
      <c r="BJ323" s="330"/>
      <c r="BK323" s="330"/>
      <c r="BL323" s="330"/>
      <c r="BM323" s="330"/>
      <c r="BN323" s="330"/>
      <c r="BO323" s="330"/>
      <c r="BP323" s="330"/>
      <c r="BQ323" s="330"/>
      <c r="BR323" s="330"/>
      <c r="BS323" s="330"/>
      <c r="BT323" s="330"/>
      <c r="BU323" s="330"/>
      <c r="BV323" s="330"/>
      <c r="BW323" s="330"/>
      <c r="BX323" s="330"/>
      <c r="BY323" s="330"/>
      <c r="BZ323" s="330"/>
      <c r="CA323" s="330"/>
      <c r="CB323" s="330"/>
      <c r="CC323" s="330"/>
      <c r="CD323" s="330"/>
      <c r="CE323" s="330"/>
      <c r="CF323" s="330"/>
      <c r="CG323" s="330"/>
      <c r="CH323" s="330"/>
      <c r="CI323" s="330"/>
      <c r="CJ323" s="330"/>
      <c r="CK323" s="330"/>
      <c r="CL323" s="330"/>
      <c r="CM323" s="330"/>
      <c r="CN323" s="330"/>
      <c r="CO323" s="330"/>
      <c r="CP323" s="330"/>
      <c r="CQ323" s="330"/>
      <c r="CR323" s="330"/>
      <c r="CS323" s="330"/>
      <c r="CT323" s="330"/>
      <c r="CU323" s="330"/>
      <c r="CV323" s="330"/>
      <c r="CW323" s="330"/>
      <c r="CX323" s="330"/>
      <c r="CY323" s="330"/>
      <c r="CZ323" s="330"/>
      <c r="DA323" s="330"/>
      <c r="DB323" s="330"/>
      <c r="DC323" s="330"/>
      <c r="DD323" s="330"/>
      <c r="DE323" s="330"/>
      <c r="DF323" s="330"/>
      <c r="DG323" s="330"/>
      <c r="DH323" s="330"/>
      <c r="DI323" s="330"/>
      <c r="DJ323" s="330"/>
      <c r="DK323" s="330"/>
      <c r="DL323" s="330"/>
      <c r="DM323" s="330"/>
      <c r="DN323" s="330"/>
      <c r="DO323" s="330"/>
      <c r="DP323" s="330"/>
      <c r="DQ323" s="330"/>
      <c r="DR323" s="330"/>
      <c r="DS323" s="330"/>
      <c r="DT323" s="330"/>
      <c r="DU323" s="330"/>
      <c r="DV323" s="330"/>
      <c r="DW323" s="330"/>
      <c r="DX323" s="330"/>
      <c r="DY323" s="330"/>
      <c r="DZ323" s="330"/>
      <c r="EA323" s="330"/>
      <c r="EB323" s="330"/>
      <c r="EC323" s="330"/>
      <c r="ED323" s="330"/>
      <c r="EE323" s="330"/>
      <c r="EF323" s="330"/>
      <c r="EG323" s="330"/>
      <c r="EH323" s="330"/>
      <c r="EI323" s="330"/>
      <c r="EJ323" s="330"/>
      <c r="EK323" s="330"/>
      <c r="EL323" s="330"/>
      <c r="EM323" s="330"/>
      <c r="EN323" s="330"/>
      <c r="EO323" s="330"/>
      <c r="EP323" s="330"/>
      <c r="EQ323" s="330"/>
      <c r="ER323" s="330"/>
      <c r="ES323" s="330"/>
    </row>
    <row r="324" spans="1:256" s="325" customFormat="1" ht="12.75" customHeight="1" outlineLevel="1">
      <c r="B324" s="325" t="s">
        <v>548</v>
      </c>
      <c r="D324" s="183">
        <f ca="1">IF(D58="Off",0,1)</f>
        <v>0</v>
      </c>
      <c r="E324" s="330"/>
      <c r="F324" s="330"/>
      <c r="G324" s="330"/>
      <c r="H324" s="330"/>
      <c r="I324" s="330"/>
      <c r="J324" s="330"/>
      <c r="K324" s="330"/>
      <c r="L324" s="330"/>
      <c r="M324" s="330"/>
      <c r="N324" s="330"/>
      <c r="O324" s="330"/>
      <c r="P324" s="330"/>
      <c r="Q324" s="330"/>
      <c r="R324" s="330"/>
      <c r="S324" s="330"/>
      <c r="T324" s="330"/>
      <c r="U324" s="330"/>
      <c r="V324" s="330"/>
      <c r="W324" s="330"/>
      <c r="X324" s="330"/>
      <c r="Y324" s="330"/>
      <c r="Z324" s="330"/>
      <c r="AA324" s="330"/>
      <c r="AB324" s="330"/>
      <c r="AC324" s="330"/>
      <c r="AD324" s="330"/>
      <c r="AE324" s="330"/>
      <c r="AF324" s="330"/>
      <c r="AG324" s="330"/>
      <c r="AH324" s="330"/>
      <c r="AI324" s="330"/>
      <c r="AJ324" s="330"/>
      <c r="AK324" s="330"/>
      <c r="AL324" s="330"/>
      <c r="AM324" s="330"/>
      <c r="AN324" s="330"/>
      <c r="AO324" s="330"/>
      <c r="AP324" s="330"/>
      <c r="AQ324" s="330"/>
      <c r="AR324" s="330"/>
      <c r="AS324" s="330"/>
      <c r="AT324" s="330"/>
      <c r="AU324" s="330"/>
      <c r="AV324" s="330"/>
      <c r="AW324" s="330"/>
      <c r="AX324" s="330"/>
      <c r="AY324" s="330"/>
      <c r="AZ324" s="330"/>
      <c r="BA324" s="330"/>
      <c r="BB324" s="330"/>
      <c r="BC324" s="330"/>
      <c r="BD324" s="330"/>
      <c r="BE324" s="330"/>
      <c r="BF324" s="330"/>
      <c r="BG324" s="330"/>
      <c r="BH324" s="330"/>
      <c r="BI324" s="330"/>
      <c r="BJ324" s="330"/>
      <c r="BK324" s="330"/>
      <c r="BL324" s="330"/>
      <c r="BM324" s="330"/>
      <c r="BN324" s="330"/>
      <c r="BO324" s="330"/>
      <c r="BP324" s="330"/>
      <c r="BQ324" s="330"/>
      <c r="BR324" s="330"/>
      <c r="BS324" s="330"/>
      <c r="BT324" s="330"/>
      <c r="BU324" s="330"/>
      <c r="BV324" s="330"/>
      <c r="BW324" s="330"/>
      <c r="BX324" s="330"/>
      <c r="BY324" s="330"/>
      <c r="BZ324" s="330"/>
      <c r="CA324" s="330"/>
      <c r="CB324" s="330"/>
      <c r="CC324" s="330"/>
      <c r="CD324" s="330"/>
      <c r="CE324" s="330"/>
      <c r="CF324" s="330"/>
      <c r="CG324" s="330"/>
      <c r="CH324" s="330"/>
      <c r="CI324" s="330"/>
      <c r="CJ324" s="330"/>
      <c r="CK324" s="330"/>
      <c r="CL324" s="330"/>
      <c r="CM324" s="330"/>
      <c r="CN324" s="330"/>
      <c r="CO324" s="330"/>
      <c r="CP324" s="330"/>
      <c r="CQ324" s="330"/>
      <c r="CR324" s="330"/>
      <c r="CS324" s="330"/>
      <c r="CT324" s="330"/>
      <c r="CU324" s="330"/>
      <c r="CV324" s="330"/>
      <c r="CW324" s="330"/>
      <c r="CX324" s="330"/>
      <c r="CY324" s="330"/>
      <c r="CZ324" s="330"/>
      <c r="DA324" s="330"/>
      <c r="DB324" s="330"/>
      <c r="DC324" s="330"/>
      <c r="DD324" s="330"/>
      <c r="DE324" s="330"/>
      <c r="DF324" s="330"/>
      <c r="DG324" s="330"/>
      <c r="DH324" s="330"/>
      <c r="DI324" s="330"/>
      <c r="DJ324" s="330"/>
      <c r="DK324" s="330"/>
      <c r="DL324" s="330"/>
      <c r="DM324" s="330"/>
      <c r="DN324" s="330"/>
      <c r="DO324" s="330"/>
      <c r="DP324" s="330"/>
      <c r="DQ324" s="330"/>
      <c r="DR324" s="330"/>
      <c r="DS324" s="330"/>
      <c r="DT324" s="330"/>
      <c r="DU324" s="330"/>
      <c r="DV324" s="330"/>
      <c r="DW324" s="330"/>
      <c r="DX324" s="330"/>
      <c r="DY324" s="330"/>
      <c r="DZ324" s="330"/>
      <c r="EA324" s="330"/>
      <c r="EB324" s="330"/>
      <c r="EC324" s="330"/>
      <c r="ED324" s="330"/>
      <c r="EE324" s="330"/>
      <c r="EF324" s="330"/>
      <c r="EG324" s="330"/>
      <c r="EH324" s="330"/>
      <c r="EI324" s="330"/>
      <c r="EJ324" s="330"/>
      <c r="EK324" s="330"/>
      <c r="EL324" s="330"/>
      <c r="EM324" s="330"/>
      <c r="EN324" s="330"/>
      <c r="EO324" s="330"/>
      <c r="EP324" s="330"/>
      <c r="EQ324" s="330"/>
      <c r="ER324" s="330"/>
      <c r="ES324" s="330"/>
    </row>
    <row r="325" spans="1:256" s="325" customFormat="1" ht="12.75" customHeight="1" outlineLevel="1">
      <c r="D325" s="334"/>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row>
    <row r="326" spans="1:256" s="325" customFormat="1" ht="12.75" customHeight="1" outlineLevel="1">
      <c r="B326" s="325" t="s">
        <v>361</v>
      </c>
      <c r="D326" s="334"/>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row>
    <row r="327" spans="1:256" s="325" customFormat="1" ht="12.75" customHeight="1" outlineLevel="1">
      <c r="B327" s="502" t="s">
        <v>703</v>
      </c>
      <c r="D327" s="503">
        <f ca="1">Lease_Term_Y</f>
        <v>5</v>
      </c>
      <c r="E327" s="330"/>
      <c r="F327" s="330"/>
      <c r="G327" s="330"/>
      <c r="H327" s="330"/>
      <c r="I327" s="330"/>
      <c r="J327" s="330"/>
      <c r="K327" s="330"/>
      <c r="L327" s="330"/>
      <c r="M327" s="330"/>
      <c r="N327" s="330"/>
      <c r="O327" s="330"/>
      <c r="P327" s="330"/>
      <c r="Q327" s="330"/>
      <c r="R327" s="330"/>
      <c r="S327" s="330"/>
      <c r="T327" s="330"/>
      <c r="U327" s="330"/>
      <c r="V327" s="330"/>
      <c r="W327" s="330"/>
      <c r="X327" s="330"/>
      <c r="Y327" s="330"/>
      <c r="Z327" s="330"/>
      <c r="AA327" s="330"/>
      <c r="AB327" s="330"/>
      <c r="AC327" s="330"/>
      <c r="AD327" s="330"/>
      <c r="AE327" s="330"/>
      <c r="AF327" s="330"/>
      <c r="AG327" s="330"/>
      <c r="AH327" s="330"/>
      <c r="AI327" s="330"/>
      <c r="AJ327" s="330"/>
      <c r="AK327" s="330"/>
      <c r="AL327" s="330"/>
      <c r="AM327" s="330"/>
      <c r="AN327" s="330"/>
      <c r="AO327" s="330"/>
      <c r="AP327" s="330"/>
      <c r="AQ327" s="330"/>
      <c r="AR327" s="330"/>
      <c r="AS327" s="330"/>
      <c r="AT327" s="330"/>
      <c r="AU327" s="330"/>
      <c r="AV327" s="330"/>
      <c r="AW327" s="330"/>
      <c r="AX327" s="330"/>
      <c r="AY327" s="330"/>
      <c r="AZ327" s="330"/>
      <c r="BA327" s="330"/>
      <c r="BB327" s="330"/>
      <c r="BC327" s="330"/>
      <c r="BD327" s="330"/>
      <c r="BE327" s="330"/>
      <c r="BF327" s="330"/>
      <c r="BG327" s="330"/>
      <c r="BH327" s="330"/>
      <c r="BI327" s="330"/>
      <c r="BJ327" s="330"/>
      <c r="BK327" s="330"/>
      <c r="BL327" s="330"/>
      <c r="BM327" s="330"/>
      <c r="BN327" s="330"/>
      <c r="BO327" s="330"/>
      <c r="BP327" s="330"/>
      <c r="BQ327" s="330"/>
      <c r="BR327" s="330"/>
      <c r="BS327" s="330"/>
      <c r="BT327" s="330"/>
      <c r="BU327" s="330"/>
      <c r="BV327" s="330"/>
      <c r="BW327" s="330"/>
      <c r="BX327" s="330"/>
      <c r="BY327" s="330"/>
      <c r="BZ327" s="330"/>
      <c r="CA327" s="330"/>
      <c r="CB327" s="330"/>
      <c r="CC327" s="330"/>
      <c r="CD327" s="330"/>
      <c r="CE327" s="330"/>
      <c r="CF327" s="330"/>
      <c r="CG327" s="330"/>
      <c r="CH327" s="330"/>
      <c r="CI327" s="330"/>
      <c r="CJ327" s="330"/>
      <c r="CK327" s="330"/>
      <c r="CL327" s="330"/>
      <c r="CM327" s="330"/>
      <c r="CN327" s="330"/>
      <c r="CO327" s="330"/>
      <c r="CP327" s="330"/>
      <c r="CQ327" s="330"/>
      <c r="CR327" s="330"/>
      <c r="CS327" s="330"/>
      <c r="CT327" s="330"/>
      <c r="CU327" s="330"/>
      <c r="CV327" s="330"/>
      <c r="CW327" s="330"/>
      <c r="CX327" s="330"/>
      <c r="CY327" s="330"/>
      <c r="CZ327" s="330"/>
      <c r="DA327" s="330"/>
      <c r="DB327" s="330"/>
      <c r="DC327" s="330"/>
      <c r="DD327" s="330"/>
      <c r="DE327" s="330"/>
      <c r="DF327" s="330"/>
      <c r="DG327" s="330"/>
      <c r="DH327" s="330"/>
      <c r="DI327" s="330"/>
      <c r="DJ327" s="330"/>
      <c r="DK327" s="330"/>
      <c r="DL327" s="330"/>
      <c r="DM327" s="330"/>
      <c r="DN327" s="330"/>
      <c r="DO327" s="330"/>
      <c r="DP327" s="330"/>
      <c r="DQ327" s="330"/>
      <c r="DR327" s="330"/>
      <c r="DS327" s="330"/>
      <c r="DT327" s="330"/>
      <c r="DU327" s="330"/>
      <c r="DV327" s="330"/>
      <c r="DW327" s="330"/>
      <c r="DX327" s="330"/>
      <c r="DY327" s="330"/>
      <c r="DZ327" s="330"/>
      <c r="EA327" s="330"/>
      <c r="EB327" s="330"/>
      <c r="EC327" s="330"/>
      <c r="ED327" s="330"/>
      <c r="EE327" s="330"/>
      <c r="EF327" s="330"/>
      <c r="EG327" s="330"/>
      <c r="EH327" s="330"/>
      <c r="EI327" s="330"/>
      <c r="EJ327" s="330"/>
      <c r="EK327" s="330"/>
      <c r="EL327" s="330"/>
      <c r="EM327" s="330"/>
      <c r="EN327" s="330"/>
      <c r="EO327" s="330"/>
      <c r="EP327" s="330"/>
      <c r="EQ327" s="330"/>
      <c r="ER327" s="330"/>
      <c r="ES327" s="330"/>
    </row>
    <row r="328" spans="1:256" ht="12.75" customHeight="1" outlineLevel="1">
      <c r="D328" s="183"/>
    </row>
    <row r="329" spans="1:256" ht="12.75" customHeight="1" outlineLevel="1">
      <c r="B329" s="325" t="str">
        <f ca="1">"Secondary Expiries - "&amp;IP_Assumptions!M55</f>
        <v>Secondary Expiries - Retail</v>
      </c>
      <c r="D329" s="183"/>
    </row>
    <row r="330" spans="1:256" s="336" customFormat="1" outlineLevel="1">
      <c r="A330" s="13"/>
      <c r="B330" s="502" t="str">
        <f>"Fitout Contribution"</f>
        <v>Fitout Contribution</v>
      </c>
      <c r="C330" s="330"/>
      <c r="D330" s="183"/>
      <c r="E330" s="504">
        <f ca="1">MAX(OFFSET(IP_Assumptions!$M$82,MATCH(E$7,IP_Assumptions!$B$83:$B$93,1),0),0)</f>
        <v>0.1</v>
      </c>
      <c r="F330" s="504">
        <f ca="1">MAX(OFFSET(IP_Assumptions!$M$82,MATCH(F$7,IP_Assumptions!$B$83:$B$93,1),0),0)</f>
        <v>0.1</v>
      </c>
      <c r="G330" s="504">
        <f ca="1">MAX(OFFSET(IP_Assumptions!$M$82,MATCH(G$7,IP_Assumptions!$B$83:$B$93,1),0),0)</f>
        <v>0.1</v>
      </c>
      <c r="H330" s="504">
        <f ca="1">MAX(OFFSET(IP_Assumptions!$M$82,MATCH(H$7,IP_Assumptions!$B$83:$B$93,1),0),0)</f>
        <v>0.1</v>
      </c>
      <c r="I330" s="504">
        <f ca="1">MAX(OFFSET(IP_Assumptions!$M$82,MATCH(I$7,IP_Assumptions!$B$83:$B$93,1),0),0)</f>
        <v>0.1</v>
      </c>
      <c r="J330" s="504">
        <f ca="1">MAX(OFFSET(IP_Assumptions!$M$82,MATCH(J$7,IP_Assumptions!$B$83:$B$93,1),0),0)</f>
        <v>0.1</v>
      </c>
      <c r="K330" s="504">
        <f ca="1">MAX(OFFSET(IP_Assumptions!$M$82,MATCH(K$7,IP_Assumptions!$B$83:$B$93,1),0),0)</f>
        <v>0.1</v>
      </c>
      <c r="L330" s="504">
        <f ca="1">MAX(OFFSET(IP_Assumptions!$M$82,MATCH(L$7,IP_Assumptions!$B$83:$B$93,1),0),0)</f>
        <v>0.1</v>
      </c>
      <c r="M330" s="504">
        <f ca="1">MAX(OFFSET(IP_Assumptions!$M$82,MATCH(M$7,IP_Assumptions!$B$83:$B$93,1),0),0)</f>
        <v>0.1</v>
      </c>
      <c r="N330" s="504">
        <f ca="1">MAX(OFFSET(IP_Assumptions!$M$82,MATCH(N$7,IP_Assumptions!$B$83:$B$93,1),0),0)</f>
        <v>0.1</v>
      </c>
      <c r="O330" s="504">
        <f ca="1">MAX(OFFSET(IP_Assumptions!$M$82,MATCH(O$7,IP_Assumptions!$B$83:$B$93,1),0),0)</f>
        <v>0.1</v>
      </c>
      <c r="P330" s="504">
        <f ca="1">MAX(OFFSET(IP_Assumptions!$M$82,MATCH(P$7,IP_Assumptions!$B$83:$B$93,1),0),0)</f>
        <v>0.1</v>
      </c>
      <c r="Q330" s="504">
        <f ca="1">MAX(OFFSET(IP_Assumptions!$M$82,MATCH(Q$7,IP_Assumptions!$B$83:$B$93,1),0),0)</f>
        <v>0.1</v>
      </c>
      <c r="R330" s="504">
        <f ca="1">MAX(OFFSET(IP_Assumptions!$M$82,MATCH(R$7,IP_Assumptions!$B$83:$B$93,1),0),0)</f>
        <v>0.1</v>
      </c>
      <c r="S330" s="504">
        <f ca="1">MAX(OFFSET(IP_Assumptions!$M$82,MATCH(S$7,IP_Assumptions!$B$83:$B$93,1),0),0)</f>
        <v>0.1</v>
      </c>
      <c r="T330" s="504">
        <f ca="1">MAX(OFFSET(IP_Assumptions!$M$82,MATCH(T$7,IP_Assumptions!$B$83:$B$93,1),0),0)</f>
        <v>0.1</v>
      </c>
      <c r="U330" s="504">
        <f ca="1">MAX(OFFSET(IP_Assumptions!$M$82,MATCH(U$7,IP_Assumptions!$B$83:$B$93,1),0),0)</f>
        <v>0.1</v>
      </c>
      <c r="V330" s="504">
        <f ca="1">MAX(OFFSET(IP_Assumptions!$M$82,MATCH(V$7,IP_Assumptions!$B$83:$B$93,1),0),0)</f>
        <v>0.1</v>
      </c>
      <c r="W330" s="504">
        <f ca="1">MAX(OFFSET(IP_Assumptions!$M$82,MATCH(W$7,IP_Assumptions!$B$83:$B$93,1),0),0)</f>
        <v>0.1</v>
      </c>
      <c r="X330" s="504">
        <f ca="1">MAX(OFFSET(IP_Assumptions!$M$82,MATCH(X$7,IP_Assumptions!$B$83:$B$93,1),0),0)</f>
        <v>0.1</v>
      </c>
      <c r="Y330" s="504">
        <f ca="1">MAX(OFFSET(IP_Assumptions!$M$82,MATCH(Y$7,IP_Assumptions!$B$83:$B$93,1),0),0)</f>
        <v>0.1</v>
      </c>
      <c r="Z330" s="504">
        <f ca="1">MAX(OFFSET(IP_Assumptions!$M$82,MATCH(Z$7,IP_Assumptions!$B$83:$B$93,1),0),0)</f>
        <v>0.1</v>
      </c>
      <c r="AA330" s="504">
        <f ca="1">MAX(OFFSET(IP_Assumptions!$M$82,MATCH(AA$7,IP_Assumptions!$B$83:$B$93,1),0),0)</f>
        <v>0.1</v>
      </c>
      <c r="AB330" s="504">
        <f ca="1">MAX(OFFSET(IP_Assumptions!$M$82,MATCH(AB$7,IP_Assumptions!$B$83:$B$93,1),0),0)</f>
        <v>0.1</v>
      </c>
      <c r="AC330" s="504">
        <f ca="1">MAX(OFFSET(IP_Assumptions!$M$82,MATCH(AC$7,IP_Assumptions!$B$83:$B$93,1),0),0)</f>
        <v>0.1</v>
      </c>
      <c r="AD330" s="504">
        <f ca="1">MAX(OFFSET(IP_Assumptions!$M$82,MATCH(AD$7,IP_Assumptions!$B$83:$B$93,1),0),0)</f>
        <v>0.1</v>
      </c>
      <c r="AE330" s="504">
        <f ca="1">MAX(OFFSET(IP_Assumptions!$M$82,MATCH(AE$7,IP_Assumptions!$B$83:$B$93,1),0),0)</f>
        <v>0.1</v>
      </c>
      <c r="AF330" s="504">
        <f ca="1">MAX(OFFSET(IP_Assumptions!$M$82,MATCH(AF$7,IP_Assumptions!$B$83:$B$93,1),0),0)</f>
        <v>0.1</v>
      </c>
      <c r="AG330" s="504">
        <f ca="1">MAX(OFFSET(IP_Assumptions!$M$82,MATCH(AG$7,IP_Assumptions!$B$83:$B$93,1),0),0)</f>
        <v>0.1</v>
      </c>
      <c r="AH330" s="504">
        <f ca="1">MAX(OFFSET(IP_Assumptions!$M$82,MATCH(AH$7,IP_Assumptions!$B$83:$B$93,1),0),0)</f>
        <v>0.1</v>
      </c>
      <c r="AI330" s="504">
        <f ca="1">MAX(OFFSET(IP_Assumptions!$M$82,MATCH(AI$7,IP_Assumptions!$B$83:$B$93,1),0),0)</f>
        <v>0.1</v>
      </c>
      <c r="AJ330" s="504">
        <f ca="1">MAX(OFFSET(IP_Assumptions!$M$82,MATCH(AJ$7,IP_Assumptions!$B$83:$B$93,1),0),0)</f>
        <v>0.1</v>
      </c>
      <c r="AK330" s="504">
        <f ca="1">MAX(OFFSET(IP_Assumptions!$M$82,MATCH(AK$7,IP_Assumptions!$B$83:$B$93,1),0),0)</f>
        <v>0.1</v>
      </c>
      <c r="AL330" s="504">
        <f ca="1">MAX(OFFSET(IP_Assumptions!$M$82,MATCH(AL$7,IP_Assumptions!$B$83:$B$93,1),0),0)</f>
        <v>0.1</v>
      </c>
      <c r="AM330" s="504">
        <f ca="1">MAX(OFFSET(IP_Assumptions!$M$82,MATCH(AM$7,IP_Assumptions!$B$83:$B$93,1),0),0)</f>
        <v>0.1</v>
      </c>
      <c r="AN330" s="504">
        <f ca="1">MAX(OFFSET(IP_Assumptions!$M$82,MATCH(AN$7,IP_Assumptions!$B$83:$B$93,1),0),0)</f>
        <v>0.1</v>
      </c>
      <c r="AO330" s="504">
        <f ca="1">MAX(OFFSET(IP_Assumptions!$M$82,MATCH(AO$7,IP_Assumptions!$B$83:$B$93,1),0),0)</f>
        <v>0.1</v>
      </c>
      <c r="AP330" s="504">
        <f ca="1">MAX(OFFSET(IP_Assumptions!$M$82,MATCH(AP$7,IP_Assumptions!$B$83:$B$93,1),0),0)</f>
        <v>0.1</v>
      </c>
      <c r="AQ330" s="504">
        <f ca="1">MAX(OFFSET(IP_Assumptions!$M$82,MATCH(AQ$7,IP_Assumptions!$B$83:$B$93,1),0),0)</f>
        <v>0.1</v>
      </c>
      <c r="AR330" s="504">
        <f ca="1">MAX(OFFSET(IP_Assumptions!$M$82,MATCH(AR$7,IP_Assumptions!$B$83:$B$93,1),0),0)</f>
        <v>0.1</v>
      </c>
      <c r="AS330" s="504">
        <f ca="1">MAX(OFFSET(IP_Assumptions!$M$82,MATCH(AS$7,IP_Assumptions!$B$83:$B$93,1),0),0)</f>
        <v>0.1</v>
      </c>
      <c r="AT330" s="504">
        <f ca="1">MAX(OFFSET(IP_Assumptions!$M$82,MATCH(AT$7,IP_Assumptions!$B$83:$B$93,1),0),0)</f>
        <v>0.1</v>
      </c>
      <c r="AU330" s="504">
        <f ca="1">MAX(OFFSET(IP_Assumptions!$M$82,MATCH(AU$7,IP_Assumptions!$B$83:$B$93,1),0),0)</f>
        <v>0.1</v>
      </c>
      <c r="AV330" s="504">
        <f ca="1">MAX(OFFSET(IP_Assumptions!$M$82,MATCH(AV$7,IP_Assumptions!$B$83:$B$93,1),0),0)</f>
        <v>0.1</v>
      </c>
      <c r="AW330" s="504">
        <f ca="1">MAX(OFFSET(IP_Assumptions!$M$82,MATCH(AW$7,IP_Assumptions!$B$83:$B$93,1),0),0)</f>
        <v>0.1</v>
      </c>
      <c r="AX330" s="504">
        <f ca="1">MAX(OFFSET(IP_Assumptions!$M$82,MATCH(AX$7,IP_Assumptions!$B$83:$B$93,1),0),0)</f>
        <v>0.1</v>
      </c>
      <c r="AY330" s="504">
        <f ca="1">MAX(OFFSET(IP_Assumptions!$M$82,MATCH(AY$7,IP_Assumptions!$B$83:$B$93,1),0),0)</f>
        <v>0.1</v>
      </c>
      <c r="AZ330" s="504">
        <f ca="1">MAX(OFFSET(IP_Assumptions!$M$82,MATCH(AZ$7,IP_Assumptions!$B$83:$B$93,1),0),0)</f>
        <v>0.1</v>
      </c>
      <c r="BA330" s="504">
        <f ca="1">MAX(OFFSET(IP_Assumptions!$M$82,MATCH(BA$7,IP_Assumptions!$B$83:$B$93,1),0),0)</f>
        <v>0.1</v>
      </c>
      <c r="BB330" s="504">
        <f ca="1">MAX(OFFSET(IP_Assumptions!$M$82,MATCH(BB$7,IP_Assumptions!$B$83:$B$93,1),0),0)</f>
        <v>0.1</v>
      </c>
      <c r="BC330" s="504">
        <f ca="1">MAX(OFFSET(IP_Assumptions!$M$82,MATCH(BC$7,IP_Assumptions!$B$83:$B$93,1),0),0)</f>
        <v>0.1</v>
      </c>
      <c r="BD330" s="504">
        <f ca="1">MAX(OFFSET(IP_Assumptions!$M$82,MATCH(BD$7,IP_Assumptions!$B$83:$B$93,1),0),0)</f>
        <v>0.1</v>
      </c>
      <c r="BE330" s="504">
        <f ca="1">MAX(OFFSET(IP_Assumptions!$M$82,MATCH(BE$7,IP_Assumptions!$B$83:$B$93,1),0),0)</f>
        <v>0.1</v>
      </c>
      <c r="BF330" s="504">
        <f ca="1">MAX(OFFSET(IP_Assumptions!$M$82,MATCH(BF$7,IP_Assumptions!$B$83:$B$93,1),0),0)</f>
        <v>0.1</v>
      </c>
      <c r="BG330" s="504">
        <f ca="1">MAX(OFFSET(IP_Assumptions!$M$82,MATCH(BG$7,IP_Assumptions!$B$83:$B$93,1),0),0)</f>
        <v>0.1</v>
      </c>
      <c r="BH330" s="504">
        <f ca="1">MAX(OFFSET(IP_Assumptions!$M$82,MATCH(BH$7,IP_Assumptions!$B$83:$B$93,1),0),0)</f>
        <v>0.1</v>
      </c>
      <c r="BI330" s="504">
        <f ca="1">MAX(OFFSET(IP_Assumptions!$M$82,MATCH(BI$7,IP_Assumptions!$B$83:$B$93,1),0),0)</f>
        <v>0.1</v>
      </c>
      <c r="BJ330" s="504">
        <f ca="1">MAX(OFFSET(IP_Assumptions!$M$82,MATCH(BJ$7,IP_Assumptions!$B$83:$B$93,1),0),0)</f>
        <v>0.1</v>
      </c>
      <c r="BK330" s="504">
        <f ca="1">MAX(OFFSET(IP_Assumptions!$M$82,MATCH(BK$7,IP_Assumptions!$B$83:$B$93,1),0),0)</f>
        <v>0.1</v>
      </c>
      <c r="BL330" s="504">
        <f ca="1">MAX(OFFSET(IP_Assumptions!$M$82,MATCH(BL$7,IP_Assumptions!$B$83:$B$93,1),0),0)</f>
        <v>0.1</v>
      </c>
      <c r="BM330" s="504">
        <f ca="1">MAX(OFFSET(IP_Assumptions!$M$82,MATCH(BM$7,IP_Assumptions!$B$83:$B$93,1),0),0)</f>
        <v>0.1</v>
      </c>
      <c r="BN330" s="504">
        <f ca="1">MAX(OFFSET(IP_Assumptions!$M$82,MATCH(BN$7,IP_Assumptions!$B$83:$B$93,1),0),0)</f>
        <v>0.1</v>
      </c>
      <c r="BO330" s="504">
        <f ca="1">MAX(OFFSET(IP_Assumptions!$M$82,MATCH(BO$7,IP_Assumptions!$B$83:$B$93,1),0),0)</f>
        <v>0.1</v>
      </c>
      <c r="BP330" s="504">
        <f ca="1">MAX(OFFSET(IP_Assumptions!$M$82,MATCH(BP$7,IP_Assumptions!$B$83:$B$93,1),0),0)</f>
        <v>0.1</v>
      </c>
      <c r="BQ330" s="504">
        <f ca="1">MAX(OFFSET(IP_Assumptions!$M$82,MATCH(BQ$7,IP_Assumptions!$B$83:$B$93,1),0),0)</f>
        <v>0.1</v>
      </c>
      <c r="BR330" s="504">
        <f ca="1">MAX(OFFSET(IP_Assumptions!$M$82,MATCH(BR$7,IP_Assumptions!$B$83:$B$93,1),0),0)</f>
        <v>0.1</v>
      </c>
      <c r="BS330" s="504">
        <f ca="1">MAX(OFFSET(IP_Assumptions!$M$82,MATCH(BS$7,IP_Assumptions!$B$83:$B$93,1),0),0)</f>
        <v>0.1</v>
      </c>
      <c r="BT330" s="504">
        <f ca="1">MAX(OFFSET(IP_Assumptions!$M$82,MATCH(BT$7,IP_Assumptions!$B$83:$B$93,1),0),0)</f>
        <v>0.1</v>
      </c>
      <c r="BU330" s="504">
        <f ca="1">MAX(OFFSET(IP_Assumptions!$M$82,MATCH(BU$7,IP_Assumptions!$B$83:$B$93,1),0),0)</f>
        <v>0.1</v>
      </c>
      <c r="BV330" s="504">
        <f ca="1">MAX(OFFSET(IP_Assumptions!$M$82,MATCH(BV$7,IP_Assumptions!$B$83:$B$93,1),0),0)</f>
        <v>0.1</v>
      </c>
      <c r="BW330" s="504">
        <f ca="1">MAX(OFFSET(IP_Assumptions!$M$82,MATCH(BW$7,IP_Assumptions!$B$83:$B$93,1),0),0)</f>
        <v>0.1</v>
      </c>
      <c r="BX330" s="504">
        <f ca="1">MAX(OFFSET(IP_Assumptions!$M$82,MATCH(BX$7,IP_Assumptions!$B$83:$B$93,1),0),0)</f>
        <v>0.1</v>
      </c>
      <c r="BY330" s="504">
        <f ca="1">MAX(OFFSET(IP_Assumptions!$M$82,MATCH(BY$7,IP_Assumptions!$B$83:$B$93,1),0),0)</f>
        <v>0.1</v>
      </c>
      <c r="BZ330" s="504">
        <f ca="1">MAX(OFFSET(IP_Assumptions!$M$82,MATCH(BZ$7,IP_Assumptions!$B$83:$B$93,1),0),0)</f>
        <v>0.1</v>
      </c>
      <c r="CA330" s="504">
        <f ca="1">MAX(OFFSET(IP_Assumptions!$M$82,MATCH(CA$7,IP_Assumptions!$B$83:$B$93,1),0),0)</f>
        <v>0.1</v>
      </c>
      <c r="CB330" s="504">
        <f ca="1">MAX(OFFSET(IP_Assumptions!$M$82,MATCH(CB$7,IP_Assumptions!$B$83:$B$93,1),0),0)</f>
        <v>0.1</v>
      </c>
      <c r="CC330" s="504">
        <f ca="1">MAX(OFFSET(IP_Assumptions!$M$82,MATCH(CC$7,IP_Assumptions!$B$83:$B$93,1),0),0)</f>
        <v>0.1</v>
      </c>
      <c r="CD330" s="504">
        <f ca="1">MAX(OFFSET(IP_Assumptions!$M$82,MATCH(CD$7,IP_Assumptions!$B$83:$B$93,1),0),0)</f>
        <v>0.1</v>
      </c>
      <c r="CE330" s="504">
        <f ca="1">MAX(OFFSET(IP_Assumptions!$M$82,MATCH(CE$7,IP_Assumptions!$B$83:$B$93,1),0),0)</f>
        <v>0.1</v>
      </c>
      <c r="CF330" s="504">
        <f ca="1">MAX(OFFSET(IP_Assumptions!$M$82,MATCH(CF$7,IP_Assumptions!$B$83:$B$93,1),0),0)</f>
        <v>0.1</v>
      </c>
      <c r="CG330" s="504">
        <f ca="1">MAX(OFFSET(IP_Assumptions!$M$82,MATCH(CG$7,IP_Assumptions!$B$83:$B$93,1),0),0)</f>
        <v>0.1</v>
      </c>
      <c r="CH330" s="504">
        <f ca="1">MAX(OFFSET(IP_Assumptions!$M$82,MATCH(CH$7,IP_Assumptions!$B$83:$B$93,1),0),0)</f>
        <v>0.1</v>
      </c>
      <c r="CI330" s="504">
        <f ca="1">MAX(OFFSET(IP_Assumptions!$M$82,MATCH(CI$7,IP_Assumptions!$B$83:$B$93,1),0),0)</f>
        <v>0.1</v>
      </c>
      <c r="CJ330" s="504">
        <f ca="1">MAX(OFFSET(IP_Assumptions!$M$82,MATCH(CJ$7,IP_Assumptions!$B$83:$B$93,1),0),0)</f>
        <v>0.1</v>
      </c>
      <c r="CK330" s="504">
        <f ca="1">MAX(OFFSET(IP_Assumptions!$M$82,MATCH(CK$7,IP_Assumptions!$B$83:$B$93,1),0),0)</f>
        <v>0.1</v>
      </c>
      <c r="CL330" s="504">
        <f ca="1">MAX(OFFSET(IP_Assumptions!$M$82,MATCH(CL$7,IP_Assumptions!$B$83:$B$93,1),0),0)</f>
        <v>0.1</v>
      </c>
      <c r="CM330" s="504">
        <f ca="1">MAX(OFFSET(IP_Assumptions!$M$82,MATCH(CM$7,IP_Assumptions!$B$83:$B$93,1),0),0)</f>
        <v>0.1</v>
      </c>
      <c r="CN330" s="504">
        <f ca="1">MAX(OFFSET(IP_Assumptions!$M$82,MATCH(CN$7,IP_Assumptions!$B$83:$B$93,1),0),0)</f>
        <v>0.1</v>
      </c>
      <c r="CO330" s="504">
        <f ca="1">MAX(OFFSET(IP_Assumptions!$M$82,MATCH(CO$7,IP_Assumptions!$B$83:$B$93,1),0),0)</f>
        <v>0.1</v>
      </c>
      <c r="CP330" s="504">
        <f ca="1">MAX(OFFSET(IP_Assumptions!$M$82,MATCH(CP$7,IP_Assumptions!$B$83:$B$93,1),0),0)</f>
        <v>0.1</v>
      </c>
      <c r="CQ330" s="504">
        <f ca="1">MAX(OFFSET(IP_Assumptions!$M$82,MATCH(CQ$7,IP_Assumptions!$B$83:$B$93,1),0),0)</f>
        <v>0.1</v>
      </c>
      <c r="CR330" s="504">
        <f ca="1">MAX(OFFSET(IP_Assumptions!$M$82,MATCH(CR$7,IP_Assumptions!$B$83:$B$93,1),0),0)</f>
        <v>0.1</v>
      </c>
      <c r="CS330" s="504">
        <f ca="1">MAX(OFFSET(IP_Assumptions!$M$82,MATCH(CS$7,IP_Assumptions!$B$83:$B$93,1),0),0)</f>
        <v>0.1</v>
      </c>
      <c r="CT330" s="504">
        <f ca="1">MAX(OFFSET(IP_Assumptions!$M$82,MATCH(CT$7,IP_Assumptions!$B$83:$B$93,1),0),0)</f>
        <v>0.1</v>
      </c>
      <c r="CU330" s="504">
        <f ca="1">MAX(OFFSET(IP_Assumptions!$M$82,MATCH(CU$7,IP_Assumptions!$B$83:$B$93,1),0),0)</f>
        <v>0.1</v>
      </c>
      <c r="CV330" s="504">
        <f ca="1">MAX(OFFSET(IP_Assumptions!$M$82,MATCH(CV$7,IP_Assumptions!$B$83:$B$93,1),0),0)</f>
        <v>0.1</v>
      </c>
      <c r="CW330" s="504">
        <f ca="1">MAX(OFFSET(IP_Assumptions!$M$82,MATCH(CW$7,IP_Assumptions!$B$83:$B$93,1),0),0)</f>
        <v>0.1</v>
      </c>
      <c r="CX330" s="504">
        <f ca="1">MAX(OFFSET(IP_Assumptions!$M$82,MATCH(CX$7,IP_Assumptions!$B$83:$B$93,1),0),0)</f>
        <v>0.1</v>
      </c>
      <c r="CY330" s="504">
        <f ca="1">MAX(OFFSET(IP_Assumptions!$M$82,MATCH(CY$7,IP_Assumptions!$B$83:$B$93,1),0),0)</f>
        <v>0.1</v>
      </c>
      <c r="CZ330" s="504">
        <f ca="1">MAX(OFFSET(IP_Assumptions!$M$82,MATCH(CZ$7,IP_Assumptions!$B$83:$B$93,1),0),0)</f>
        <v>0.1</v>
      </c>
      <c r="DA330" s="504">
        <f ca="1">MAX(OFFSET(IP_Assumptions!$M$82,MATCH(DA$7,IP_Assumptions!$B$83:$B$93,1),0),0)</f>
        <v>0.1</v>
      </c>
      <c r="DB330" s="504">
        <f ca="1">MAX(OFFSET(IP_Assumptions!$M$82,MATCH(DB$7,IP_Assumptions!$B$83:$B$93,1),0),0)</f>
        <v>0.1</v>
      </c>
      <c r="DC330" s="504">
        <f ca="1">MAX(OFFSET(IP_Assumptions!$M$82,MATCH(DC$7,IP_Assumptions!$B$83:$B$93,1),0),0)</f>
        <v>0.1</v>
      </c>
      <c r="DD330" s="504">
        <f ca="1">MAX(OFFSET(IP_Assumptions!$M$82,MATCH(DD$7,IP_Assumptions!$B$83:$B$93,1),0),0)</f>
        <v>0.1</v>
      </c>
      <c r="DE330" s="504">
        <f ca="1">MAX(OFFSET(IP_Assumptions!$M$82,MATCH(DE$7,IP_Assumptions!$B$83:$B$93,1),0),0)</f>
        <v>0.1</v>
      </c>
      <c r="DF330" s="504">
        <f ca="1">MAX(OFFSET(IP_Assumptions!$M$82,MATCH(DF$7,IP_Assumptions!$B$83:$B$93,1),0),0)</f>
        <v>0.1</v>
      </c>
      <c r="DG330" s="504">
        <f ca="1">MAX(OFFSET(IP_Assumptions!$M$82,MATCH(DG$7,IP_Assumptions!$B$83:$B$93,1),0),0)</f>
        <v>0.1</v>
      </c>
      <c r="DH330" s="504">
        <f ca="1">MAX(OFFSET(IP_Assumptions!$M$82,MATCH(DH$7,IP_Assumptions!$B$83:$B$93,1),0),0)</f>
        <v>0.1</v>
      </c>
      <c r="DI330" s="504">
        <f ca="1">MAX(OFFSET(IP_Assumptions!$M$82,MATCH(DI$7,IP_Assumptions!$B$83:$B$93,1),0),0)</f>
        <v>0.1</v>
      </c>
      <c r="DJ330" s="504">
        <f ca="1">MAX(OFFSET(IP_Assumptions!$M$82,MATCH(DJ$7,IP_Assumptions!$B$83:$B$93,1),0),0)</f>
        <v>0.1</v>
      </c>
      <c r="DK330" s="504">
        <f ca="1">MAX(OFFSET(IP_Assumptions!$M$82,MATCH(DK$7,IP_Assumptions!$B$83:$B$93,1),0),0)</f>
        <v>0.1</v>
      </c>
      <c r="DL330" s="504">
        <f ca="1">MAX(OFFSET(IP_Assumptions!$M$82,MATCH(DL$7,IP_Assumptions!$B$83:$B$93,1),0),0)</f>
        <v>0.1</v>
      </c>
      <c r="DM330" s="504">
        <f ca="1">MAX(OFFSET(IP_Assumptions!$M$82,MATCH(DM$7,IP_Assumptions!$B$83:$B$93,1),0),0)</f>
        <v>0.1</v>
      </c>
      <c r="DN330" s="504">
        <f ca="1">MAX(OFFSET(IP_Assumptions!$M$82,MATCH(DN$7,IP_Assumptions!$B$83:$B$93,1),0),0)</f>
        <v>0.1</v>
      </c>
      <c r="DO330" s="504">
        <f ca="1">MAX(OFFSET(IP_Assumptions!$M$82,MATCH(DO$7,IP_Assumptions!$B$83:$B$93,1),0),0)</f>
        <v>0.1</v>
      </c>
      <c r="DP330" s="504">
        <f ca="1">MAX(OFFSET(IP_Assumptions!$M$82,MATCH(DP$7,IP_Assumptions!$B$83:$B$93,1),0),0)</f>
        <v>0.1</v>
      </c>
      <c r="DQ330" s="504">
        <f ca="1">MAX(OFFSET(IP_Assumptions!$M$82,MATCH(DQ$7,IP_Assumptions!$B$83:$B$93,1),0),0)</f>
        <v>0.1</v>
      </c>
      <c r="DR330" s="504">
        <f ca="1">MAX(OFFSET(IP_Assumptions!$M$82,MATCH(DR$7,IP_Assumptions!$B$83:$B$93,1),0),0)</f>
        <v>0.1</v>
      </c>
      <c r="DS330" s="504">
        <f ca="1">MAX(OFFSET(IP_Assumptions!$M$82,MATCH(DS$7,IP_Assumptions!$B$83:$B$93,1),0),0)</f>
        <v>0.1</v>
      </c>
      <c r="DT330" s="504">
        <f ca="1">MAX(OFFSET(IP_Assumptions!$M$82,MATCH(DT$7,IP_Assumptions!$B$83:$B$93,1),0),0)</f>
        <v>0.1</v>
      </c>
      <c r="DU330" s="504">
        <f ca="1">MAX(OFFSET(IP_Assumptions!$M$82,MATCH(DU$7,IP_Assumptions!$B$83:$B$93,1),0),0)</f>
        <v>0.1</v>
      </c>
      <c r="DV330" s="504">
        <f ca="1">MAX(OFFSET(IP_Assumptions!$M$82,MATCH(DV$7,IP_Assumptions!$B$83:$B$93,1),0),0)</f>
        <v>0.1</v>
      </c>
      <c r="DW330" s="504">
        <f ca="1">MAX(OFFSET(IP_Assumptions!$M$82,MATCH(DW$7,IP_Assumptions!$B$83:$B$93,1),0),0)</f>
        <v>0.1</v>
      </c>
      <c r="DX330" s="504">
        <f ca="1">MAX(OFFSET(IP_Assumptions!$M$82,MATCH(DX$7,IP_Assumptions!$B$83:$B$93,1),0),0)</f>
        <v>0.1</v>
      </c>
      <c r="DY330" s="504">
        <f ca="1">MAX(OFFSET(IP_Assumptions!$M$82,MATCH(DY$7,IP_Assumptions!$B$83:$B$93,1),0),0)</f>
        <v>0.1</v>
      </c>
      <c r="DZ330" s="504">
        <f ca="1">MAX(OFFSET(IP_Assumptions!$M$82,MATCH(DZ$7,IP_Assumptions!$B$83:$B$93,1),0),0)</f>
        <v>0.1</v>
      </c>
      <c r="EA330" s="504">
        <f ca="1">MAX(OFFSET(IP_Assumptions!$M$82,MATCH(EA$7,IP_Assumptions!$B$83:$B$93,1),0),0)</f>
        <v>0.1</v>
      </c>
      <c r="EB330" s="504">
        <f ca="1">MAX(OFFSET(IP_Assumptions!$M$82,MATCH(EB$7,IP_Assumptions!$B$83:$B$93,1),0),0)</f>
        <v>0.1</v>
      </c>
      <c r="EC330" s="504">
        <f ca="1">MAX(OFFSET(IP_Assumptions!$M$82,MATCH(EC$7,IP_Assumptions!$B$83:$B$93,1),0),0)</f>
        <v>0.1</v>
      </c>
      <c r="ED330" s="504">
        <f ca="1">MAX(OFFSET(IP_Assumptions!$M$82,MATCH(ED$7,IP_Assumptions!$B$83:$B$93,1),0),0)</f>
        <v>0.1</v>
      </c>
      <c r="EE330" s="504">
        <f ca="1">MAX(OFFSET(IP_Assumptions!$M$82,MATCH(EE$7,IP_Assumptions!$B$83:$B$93,1),0),0)</f>
        <v>0.1</v>
      </c>
      <c r="EF330" s="504">
        <f ca="1">MAX(OFFSET(IP_Assumptions!$M$82,MATCH(EF$7,IP_Assumptions!$B$83:$B$93,1),0),0)</f>
        <v>0.1</v>
      </c>
      <c r="EG330" s="504">
        <f ca="1">MAX(OFFSET(IP_Assumptions!$M$82,MATCH(EG$7,IP_Assumptions!$B$83:$B$93,1),0),0)</f>
        <v>0.1</v>
      </c>
      <c r="EH330" s="504">
        <f ca="1">MAX(OFFSET(IP_Assumptions!$M$82,MATCH(EH$7,IP_Assumptions!$B$83:$B$93,1),0),0)</f>
        <v>0.1</v>
      </c>
      <c r="EI330" s="504">
        <f ca="1">MAX(OFFSET(IP_Assumptions!$M$82,MATCH(EI$7,IP_Assumptions!$B$83:$B$93,1),0),0)</f>
        <v>0.1</v>
      </c>
      <c r="EJ330" s="504">
        <f ca="1">MAX(OFFSET(IP_Assumptions!$M$82,MATCH(EJ$7,IP_Assumptions!$B$83:$B$93,1),0),0)</f>
        <v>0.1</v>
      </c>
      <c r="EK330" s="504">
        <f ca="1">MAX(OFFSET(IP_Assumptions!$M$82,MATCH(EK$7,IP_Assumptions!$B$83:$B$93,1),0),0)</f>
        <v>0.1</v>
      </c>
      <c r="EL330" s="504">
        <f ca="1">MAX(OFFSET(IP_Assumptions!$M$82,MATCH(EL$7,IP_Assumptions!$B$83:$B$93,1),0),0)</f>
        <v>0.1</v>
      </c>
      <c r="EM330" s="504">
        <f ca="1">MAX(OFFSET(IP_Assumptions!$M$82,MATCH(EM$7,IP_Assumptions!$B$83:$B$93,1),0),0)</f>
        <v>0.1</v>
      </c>
      <c r="EN330" s="504">
        <f ca="1">MAX(OFFSET(IP_Assumptions!$M$82,MATCH(EN$7,IP_Assumptions!$B$83:$B$93,1),0),0)</f>
        <v>0.1</v>
      </c>
      <c r="EO330" s="504">
        <f ca="1">MAX(OFFSET(IP_Assumptions!$M$82,MATCH(EO$7,IP_Assumptions!$B$83:$B$93,1),0),0)</f>
        <v>0.1</v>
      </c>
      <c r="EP330" s="504">
        <f ca="1">MAX(OFFSET(IP_Assumptions!$M$82,MATCH(EP$7,IP_Assumptions!$B$83:$B$93,1),0),0)</f>
        <v>0.1</v>
      </c>
      <c r="EQ330" s="504">
        <f ca="1">MAX(OFFSET(IP_Assumptions!$M$82,MATCH(EQ$7,IP_Assumptions!$B$83:$B$93,1),0),0)</f>
        <v>0.1</v>
      </c>
      <c r="ER330" s="504">
        <f ca="1">MAX(OFFSET(IP_Assumptions!$M$82,MATCH(ER$7,IP_Assumptions!$B$83:$B$93,1),0),0)</f>
        <v>0.1</v>
      </c>
      <c r="ES330" s="504">
        <f ca="1">MAX(OFFSET(IP_Assumptions!$M$82,MATCH(ES$7,IP_Assumptions!$B$83:$B$93,1),0),0)</f>
        <v>0.1</v>
      </c>
    </row>
    <row r="331" spans="1:256" s="336" customFormat="1" outlineLevel="1">
      <c r="A331" s="13"/>
      <c r="B331" s="502" t="s">
        <v>704</v>
      </c>
      <c r="C331" s="330"/>
      <c r="D331" s="183"/>
      <c r="E331" s="505">
        <f ca="1">E330*$D$327*12</f>
        <v>6</v>
      </c>
      <c r="F331" s="505">
        <f t="shared" ref="F331:BQ331" ca="1" si="454">F330*$D$327*12</f>
        <v>6</v>
      </c>
      <c r="G331" s="505">
        <f t="shared" ca="1" si="454"/>
        <v>6</v>
      </c>
      <c r="H331" s="505">
        <f t="shared" ca="1" si="454"/>
        <v>6</v>
      </c>
      <c r="I331" s="505">
        <f t="shared" ca="1" si="454"/>
        <v>6</v>
      </c>
      <c r="J331" s="505">
        <f t="shared" ca="1" si="454"/>
        <v>6</v>
      </c>
      <c r="K331" s="505">
        <f t="shared" ca="1" si="454"/>
        <v>6</v>
      </c>
      <c r="L331" s="505">
        <f t="shared" ca="1" si="454"/>
        <v>6</v>
      </c>
      <c r="M331" s="505">
        <f t="shared" ca="1" si="454"/>
        <v>6</v>
      </c>
      <c r="N331" s="505">
        <f t="shared" ca="1" si="454"/>
        <v>6</v>
      </c>
      <c r="O331" s="505">
        <f t="shared" ca="1" si="454"/>
        <v>6</v>
      </c>
      <c r="P331" s="505">
        <f t="shared" ca="1" si="454"/>
        <v>6</v>
      </c>
      <c r="Q331" s="505">
        <f t="shared" ca="1" si="454"/>
        <v>6</v>
      </c>
      <c r="R331" s="505">
        <f t="shared" ca="1" si="454"/>
        <v>6</v>
      </c>
      <c r="S331" s="505">
        <f t="shared" ca="1" si="454"/>
        <v>6</v>
      </c>
      <c r="T331" s="505">
        <f t="shared" ca="1" si="454"/>
        <v>6</v>
      </c>
      <c r="U331" s="505">
        <f t="shared" ca="1" si="454"/>
        <v>6</v>
      </c>
      <c r="V331" s="505">
        <f t="shared" ca="1" si="454"/>
        <v>6</v>
      </c>
      <c r="W331" s="505">
        <f t="shared" ca="1" si="454"/>
        <v>6</v>
      </c>
      <c r="X331" s="505">
        <f t="shared" ca="1" si="454"/>
        <v>6</v>
      </c>
      <c r="Y331" s="505">
        <f t="shared" ca="1" si="454"/>
        <v>6</v>
      </c>
      <c r="Z331" s="505">
        <f t="shared" ca="1" si="454"/>
        <v>6</v>
      </c>
      <c r="AA331" s="505">
        <f t="shared" ca="1" si="454"/>
        <v>6</v>
      </c>
      <c r="AB331" s="505">
        <f t="shared" ca="1" si="454"/>
        <v>6</v>
      </c>
      <c r="AC331" s="505">
        <f t="shared" ca="1" si="454"/>
        <v>6</v>
      </c>
      <c r="AD331" s="505">
        <f t="shared" ca="1" si="454"/>
        <v>6</v>
      </c>
      <c r="AE331" s="505">
        <f t="shared" ca="1" si="454"/>
        <v>6</v>
      </c>
      <c r="AF331" s="505">
        <f t="shared" ca="1" si="454"/>
        <v>6</v>
      </c>
      <c r="AG331" s="505">
        <f t="shared" ca="1" si="454"/>
        <v>6</v>
      </c>
      <c r="AH331" s="505">
        <f t="shared" ca="1" si="454"/>
        <v>6</v>
      </c>
      <c r="AI331" s="505">
        <f t="shared" ca="1" si="454"/>
        <v>6</v>
      </c>
      <c r="AJ331" s="505">
        <f t="shared" ca="1" si="454"/>
        <v>6</v>
      </c>
      <c r="AK331" s="505">
        <f t="shared" ca="1" si="454"/>
        <v>6</v>
      </c>
      <c r="AL331" s="505">
        <f t="shared" ca="1" si="454"/>
        <v>6</v>
      </c>
      <c r="AM331" s="505">
        <f t="shared" ca="1" si="454"/>
        <v>6</v>
      </c>
      <c r="AN331" s="505">
        <f t="shared" ca="1" si="454"/>
        <v>6</v>
      </c>
      <c r="AO331" s="505">
        <f t="shared" ca="1" si="454"/>
        <v>6</v>
      </c>
      <c r="AP331" s="505">
        <f t="shared" ca="1" si="454"/>
        <v>6</v>
      </c>
      <c r="AQ331" s="505">
        <f t="shared" ca="1" si="454"/>
        <v>6</v>
      </c>
      <c r="AR331" s="505">
        <f t="shared" ca="1" si="454"/>
        <v>6</v>
      </c>
      <c r="AS331" s="505">
        <f t="shared" ca="1" si="454"/>
        <v>6</v>
      </c>
      <c r="AT331" s="505">
        <f t="shared" ca="1" si="454"/>
        <v>6</v>
      </c>
      <c r="AU331" s="505">
        <f t="shared" ca="1" si="454"/>
        <v>6</v>
      </c>
      <c r="AV331" s="505">
        <f t="shared" ca="1" si="454"/>
        <v>6</v>
      </c>
      <c r="AW331" s="505">
        <f t="shared" ca="1" si="454"/>
        <v>6</v>
      </c>
      <c r="AX331" s="505">
        <f t="shared" ca="1" si="454"/>
        <v>6</v>
      </c>
      <c r="AY331" s="505">
        <f t="shared" ca="1" si="454"/>
        <v>6</v>
      </c>
      <c r="AZ331" s="505">
        <f t="shared" ca="1" si="454"/>
        <v>6</v>
      </c>
      <c r="BA331" s="505">
        <f t="shared" ca="1" si="454"/>
        <v>6</v>
      </c>
      <c r="BB331" s="505">
        <f t="shared" ca="1" si="454"/>
        <v>6</v>
      </c>
      <c r="BC331" s="505">
        <f t="shared" ca="1" si="454"/>
        <v>6</v>
      </c>
      <c r="BD331" s="505">
        <f t="shared" ca="1" si="454"/>
        <v>6</v>
      </c>
      <c r="BE331" s="505">
        <f t="shared" ca="1" si="454"/>
        <v>6</v>
      </c>
      <c r="BF331" s="505">
        <f t="shared" ca="1" si="454"/>
        <v>6</v>
      </c>
      <c r="BG331" s="505">
        <f t="shared" ca="1" si="454"/>
        <v>6</v>
      </c>
      <c r="BH331" s="505">
        <f t="shared" ca="1" si="454"/>
        <v>6</v>
      </c>
      <c r="BI331" s="505">
        <f t="shared" ca="1" si="454"/>
        <v>6</v>
      </c>
      <c r="BJ331" s="505">
        <f t="shared" ca="1" si="454"/>
        <v>6</v>
      </c>
      <c r="BK331" s="505">
        <f t="shared" ca="1" si="454"/>
        <v>6</v>
      </c>
      <c r="BL331" s="505">
        <f t="shared" ca="1" si="454"/>
        <v>6</v>
      </c>
      <c r="BM331" s="505">
        <f t="shared" ca="1" si="454"/>
        <v>6</v>
      </c>
      <c r="BN331" s="505">
        <f t="shared" ca="1" si="454"/>
        <v>6</v>
      </c>
      <c r="BO331" s="505">
        <f t="shared" ca="1" si="454"/>
        <v>6</v>
      </c>
      <c r="BP331" s="505">
        <f t="shared" ca="1" si="454"/>
        <v>6</v>
      </c>
      <c r="BQ331" s="505">
        <f t="shared" ca="1" si="454"/>
        <v>6</v>
      </c>
      <c r="BR331" s="505">
        <f t="shared" ref="BR331:EC331" ca="1" si="455">BR330*$D$327*12</f>
        <v>6</v>
      </c>
      <c r="BS331" s="505">
        <f t="shared" ca="1" si="455"/>
        <v>6</v>
      </c>
      <c r="BT331" s="505">
        <f t="shared" ca="1" si="455"/>
        <v>6</v>
      </c>
      <c r="BU331" s="505">
        <f t="shared" ca="1" si="455"/>
        <v>6</v>
      </c>
      <c r="BV331" s="505">
        <f t="shared" ca="1" si="455"/>
        <v>6</v>
      </c>
      <c r="BW331" s="505">
        <f t="shared" ca="1" si="455"/>
        <v>6</v>
      </c>
      <c r="BX331" s="505">
        <f t="shared" ca="1" si="455"/>
        <v>6</v>
      </c>
      <c r="BY331" s="505">
        <f t="shared" ca="1" si="455"/>
        <v>6</v>
      </c>
      <c r="BZ331" s="505">
        <f t="shared" ca="1" si="455"/>
        <v>6</v>
      </c>
      <c r="CA331" s="505">
        <f t="shared" ca="1" si="455"/>
        <v>6</v>
      </c>
      <c r="CB331" s="505">
        <f t="shared" ca="1" si="455"/>
        <v>6</v>
      </c>
      <c r="CC331" s="505">
        <f t="shared" ca="1" si="455"/>
        <v>6</v>
      </c>
      <c r="CD331" s="505">
        <f t="shared" ca="1" si="455"/>
        <v>6</v>
      </c>
      <c r="CE331" s="505">
        <f t="shared" ca="1" si="455"/>
        <v>6</v>
      </c>
      <c r="CF331" s="505">
        <f t="shared" ca="1" si="455"/>
        <v>6</v>
      </c>
      <c r="CG331" s="505">
        <f t="shared" ca="1" si="455"/>
        <v>6</v>
      </c>
      <c r="CH331" s="505">
        <f t="shared" ca="1" si="455"/>
        <v>6</v>
      </c>
      <c r="CI331" s="505">
        <f t="shared" ca="1" si="455"/>
        <v>6</v>
      </c>
      <c r="CJ331" s="505">
        <f t="shared" ca="1" si="455"/>
        <v>6</v>
      </c>
      <c r="CK331" s="505">
        <f t="shared" ca="1" si="455"/>
        <v>6</v>
      </c>
      <c r="CL331" s="505">
        <f t="shared" ca="1" si="455"/>
        <v>6</v>
      </c>
      <c r="CM331" s="505">
        <f t="shared" ca="1" si="455"/>
        <v>6</v>
      </c>
      <c r="CN331" s="505">
        <f t="shared" ca="1" si="455"/>
        <v>6</v>
      </c>
      <c r="CO331" s="505">
        <f t="shared" ca="1" si="455"/>
        <v>6</v>
      </c>
      <c r="CP331" s="505">
        <f t="shared" ca="1" si="455"/>
        <v>6</v>
      </c>
      <c r="CQ331" s="505">
        <f t="shared" ca="1" si="455"/>
        <v>6</v>
      </c>
      <c r="CR331" s="505">
        <f t="shared" ca="1" si="455"/>
        <v>6</v>
      </c>
      <c r="CS331" s="505">
        <f t="shared" ca="1" si="455"/>
        <v>6</v>
      </c>
      <c r="CT331" s="505">
        <f t="shared" ca="1" si="455"/>
        <v>6</v>
      </c>
      <c r="CU331" s="505">
        <f t="shared" ca="1" si="455"/>
        <v>6</v>
      </c>
      <c r="CV331" s="505">
        <f t="shared" ca="1" si="455"/>
        <v>6</v>
      </c>
      <c r="CW331" s="505">
        <f t="shared" ca="1" si="455"/>
        <v>6</v>
      </c>
      <c r="CX331" s="505">
        <f t="shared" ca="1" si="455"/>
        <v>6</v>
      </c>
      <c r="CY331" s="505">
        <f t="shared" ca="1" si="455"/>
        <v>6</v>
      </c>
      <c r="CZ331" s="505">
        <f t="shared" ca="1" si="455"/>
        <v>6</v>
      </c>
      <c r="DA331" s="505">
        <f t="shared" ca="1" si="455"/>
        <v>6</v>
      </c>
      <c r="DB331" s="505">
        <f t="shared" ca="1" si="455"/>
        <v>6</v>
      </c>
      <c r="DC331" s="505">
        <f t="shared" ca="1" si="455"/>
        <v>6</v>
      </c>
      <c r="DD331" s="505">
        <f t="shared" ca="1" si="455"/>
        <v>6</v>
      </c>
      <c r="DE331" s="505">
        <f t="shared" ca="1" si="455"/>
        <v>6</v>
      </c>
      <c r="DF331" s="505">
        <f t="shared" ca="1" si="455"/>
        <v>6</v>
      </c>
      <c r="DG331" s="505">
        <f t="shared" ca="1" si="455"/>
        <v>6</v>
      </c>
      <c r="DH331" s="505">
        <f t="shared" ca="1" si="455"/>
        <v>6</v>
      </c>
      <c r="DI331" s="505">
        <f t="shared" ca="1" si="455"/>
        <v>6</v>
      </c>
      <c r="DJ331" s="505">
        <f t="shared" ca="1" si="455"/>
        <v>6</v>
      </c>
      <c r="DK331" s="505">
        <f t="shared" ca="1" si="455"/>
        <v>6</v>
      </c>
      <c r="DL331" s="505">
        <f t="shared" ca="1" si="455"/>
        <v>6</v>
      </c>
      <c r="DM331" s="505">
        <f t="shared" ca="1" si="455"/>
        <v>6</v>
      </c>
      <c r="DN331" s="505">
        <f t="shared" ca="1" si="455"/>
        <v>6</v>
      </c>
      <c r="DO331" s="505">
        <f t="shared" ca="1" si="455"/>
        <v>6</v>
      </c>
      <c r="DP331" s="505">
        <f t="shared" ca="1" si="455"/>
        <v>6</v>
      </c>
      <c r="DQ331" s="505">
        <f t="shared" ca="1" si="455"/>
        <v>6</v>
      </c>
      <c r="DR331" s="505">
        <f t="shared" ca="1" si="455"/>
        <v>6</v>
      </c>
      <c r="DS331" s="505">
        <f t="shared" ca="1" si="455"/>
        <v>6</v>
      </c>
      <c r="DT331" s="505">
        <f t="shared" ca="1" si="455"/>
        <v>6</v>
      </c>
      <c r="DU331" s="505">
        <f t="shared" ca="1" si="455"/>
        <v>6</v>
      </c>
      <c r="DV331" s="505">
        <f t="shared" ca="1" si="455"/>
        <v>6</v>
      </c>
      <c r="DW331" s="505">
        <f t="shared" ca="1" si="455"/>
        <v>6</v>
      </c>
      <c r="DX331" s="505">
        <f t="shared" ca="1" si="455"/>
        <v>6</v>
      </c>
      <c r="DY331" s="505">
        <f t="shared" ca="1" si="455"/>
        <v>6</v>
      </c>
      <c r="DZ331" s="505">
        <f t="shared" ca="1" si="455"/>
        <v>6</v>
      </c>
      <c r="EA331" s="505">
        <f t="shared" ca="1" si="455"/>
        <v>6</v>
      </c>
      <c r="EB331" s="505">
        <f t="shared" ca="1" si="455"/>
        <v>6</v>
      </c>
      <c r="EC331" s="505">
        <f t="shared" ca="1" si="455"/>
        <v>6</v>
      </c>
      <c r="ED331" s="505">
        <f t="shared" ref="ED331:ES331" ca="1" si="456">ED330*$D$327*12</f>
        <v>6</v>
      </c>
      <c r="EE331" s="505">
        <f t="shared" ca="1" si="456"/>
        <v>6</v>
      </c>
      <c r="EF331" s="505">
        <f t="shared" ca="1" si="456"/>
        <v>6</v>
      </c>
      <c r="EG331" s="505">
        <f t="shared" ca="1" si="456"/>
        <v>6</v>
      </c>
      <c r="EH331" s="505">
        <f t="shared" ca="1" si="456"/>
        <v>6</v>
      </c>
      <c r="EI331" s="505">
        <f t="shared" ca="1" si="456"/>
        <v>6</v>
      </c>
      <c r="EJ331" s="505">
        <f t="shared" ca="1" si="456"/>
        <v>6</v>
      </c>
      <c r="EK331" s="505">
        <f t="shared" ca="1" si="456"/>
        <v>6</v>
      </c>
      <c r="EL331" s="505">
        <f t="shared" ca="1" si="456"/>
        <v>6</v>
      </c>
      <c r="EM331" s="505">
        <f t="shared" ca="1" si="456"/>
        <v>6</v>
      </c>
      <c r="EN331" s="505">
        <f t="shared" ca="1" si="456"/>
        <v>6</v>
      </c>
      <c r="EO331" s="505">
        <f t="shared" ca="1" si="456"/>
        <v>6</v>
      </c>
      <c r="EP331" s="505">
        <f t="shared" ca="1" si="456"/>
        <v>6</v>
      </c>
      <c r="EQ331" s="505">
        <f t="shared" ca="1" si="456"/>
        <v>6</v>
      </c>
      <c r="ER331" s="505">
        <f t="shared" ca="1" si="456"/>
        <v>6</v>
      </c>
      <c r="ES331" s="505">
        <f t="shared" ca="1" si="456"/>
        <v>6</v>
      </c>
    </row>
    <row r="332" spans="1:256" ht="12.75" customHeight="1" outlineLevel="1">
      <c r="D332" s="183"/>
    </row>
    <row r="333" spans="1:256" s="319" customFormat="1" ht="12.75" customHeight="1" outlineLevel="1">
      <c r="A333" s="13">
        <f>MAX($A$1:A328)+1</f>
        <v>22</v>
      </c>
      <c r="B333" s="179" t="s">
        <v>705</v>
      </c>
      <c r="C333" s="180"/>
      <c r="D333" s="332"/>
      <c r="E333" s="372"/>
      <c r="F333" s="372"/>
      <c r="G333" s="372"/>
      <c r="H333" s="372"/>
      <c r="I333" s="372"/>
      <c r="J333" s="372"/>
      <c r="K333" s="372"/>
      <c r="L333" s="372"/>
      <c r="M333" s="372"/>
      <c r="N333" s="372"/>
      <c r="O333" s="372"/>
      <c r="P333" s="372"/>
      <c r="Q333" s="372"/>
      <c r="R333" s="372"/>
      <c r="S333" s="372"/>
      <c r="T333" s="372"/>
      <c r="U333" s="372"/>
      <c r="V333" s="372"/>
      <c r="W333" s="372"/>
      <c r="X333" s="372"/>
      <c r="Y333" s="372"/>
      <c r="Z333" s="372"/>
      <c r="AA333" s="372"/>
      <c r="AB333" s="372"/>
      <c r="AC333" s="372"/>
      <c r="AD333" s="372"/>
      <c r="AE333" s="372"/>
      <c r="AF333" s="372"/>
      <c r="AG333" s="372"/>
      <c r="AH333" s="372"/>
      <c r="AI333" s="372"/>
      <c r="AJ333" s="372"/>
      <c r="AK333" s="372"/>
      <c r="AL333" s="372"/>
      <c r="AM333" s="372"/>
      <c r="AN333" s="372"/>
      <c r="AO333" s="372"/>
      <c r="AP333" s="372"/>
      <c r="AQ333" s="372"/>
      <c r="AR333" s="372"/>
      <c r="AS333" s="372"/>
      <c r="AT333" s="372"/>
      <c r="AU333" s="372"/>
      <c r="AV333" s="372"/>
      <c r="AW333" s="372"/>
      <c r="AX333" s="372"/>
      <c r="AY333" s="372"/>
      <c r="AZ333" s="372"/>
      <c r="BA333" s="372"/>
      <c r="BB333" s="372"/>
      <c r="BC333" s="372"/>
      <c r="BD333" s="372"/>
      <c r="BE333" s="372"/>
      <c r="BF333" s="372"/>
      <c r="BG333" s="372"/>
      <c r="BH333" s="372"/>
      <c r="BI333" s="372"/>
      <c r="BJ333" s="372"/>
      <c r="BK333" s="372"/>
      <c r="BL333" s="372"/>
      <c r="BM333" s="372"/>
      <c r="BN333" s="372"/>
      <c r="BO333" s="372"/>
      <c r="BP333" s="372"/>
      <c r="BQ333" s="372"/>
      <c r="BR333" s="372"/>
      <c r="BS333" s="372"/>
      <c r="BT333" s="372"/>
      <c r="BU333" s="372"/>
      <c r="BV333" s="372"/>
      <c r="BW333" s="372"/>
      <c r="BX333" s="372"/>
      <c r="BY333" s="372"/>
      <c r="BZ333" s="372"/>
      <c r="CA333" s="372"/>
      <c r="CB333" s="372"/>
      <c r="CC333" s="372"/>
      <c r="CD333" s="372"/>
      <c r="CE333" s="372"/>
      <c r="CF333" s="372"/>
      <c r="CG333" s="372"/>
      <c r="CH333" s="372"/>
      <c r="CI333" s="372"/>
      <c r="CJ333" s="372"/>
      <c r="CK333" s="372"/>
      <c r="CL333" s="372"/>
      <c r="CM333" s="372"/>
      <c r="CN333" s="372"/>
      <c r="CO333" s="372"/>
      <c r="CP333" s="372"/>
      <c r="CQ333" s="372"/>
      <c r="CR333" s="372"/>
      <c r="CS333" s="372"/>
      <c r="CT333" s="372"/>
      <c r="CU333" s="372"/>
      <c r="CV333" s="372"/>
      <c r="CW333" s="372"/>
      <c r="CX333" s="372"/>
      <c r="CY333" s="372"/>
      <c r="CZ333" s="372"/>
      <c r="DA333" s="372"/>
      <c r="DB333" s="372"/>
      <c r="DC333" s="372"/>
      <c r="DD333" s="372"/>
      <c r="DE333" s="372"/>
      <c r="DF333" s="372"/>
      <c r="DG333" s="372"/>
      <c r="DH333" s="372"/>
      <c r="DI333" s="372"/>
      <c r="DJ333" s="372"/>
      <c r="DK333" s="372"/>
      <c r="DL333" s="372"/>
      <c r="DM333" s="372"/>
      <c r="DN333" s="372"/>
      <c r="DO333" s="372"/>
      <c r="DP333" s="372"/>
      <c r="DQ333" s="372"/>
      <c r="DR333" s="372"/>
      <c r="DS333" s="372"/>
      <c r="DT333" s="372"/>
      <c r="DU333" s="372"/>
      <c r="DV333" s="372"/>
      <c r="DW333" s="372"/>
      <c r="DX333" s="372"/>
      <c r="DY333" s="372"/>
      <c r="DZ333" s="372"/>
      <c r="EA333" s="372"/>
      <c r="EB333" s="372"/>
      <c r="EC333" s="372"/>
      <c r="ED333" s="372"/>
      <c r="EE333" s="372"/>
      <c r="EF333" s="372"/>
      <c r="EG333" s="372"/>
      <c r="EH333" s="372"/>
      <c r="EI333" s="372"/>
      <c r="EJ333" s="372"/>
      <c r="EK333" s="372"/>
      <c r="EL333" s="372"/>
      <c r="EM333" s="372"/>
      <c r="EN333" s="372"/>
      <c r="EO333" s="372"/>
      <c r="EP333" s="372"/>
      <c r="EQ333" s="372"/>
      <c r="ER333" s="372"/>
      <c r="ES333" s="372"/>
      <c r="ET333" s="13"/>
      <c r="EU333" s="13"/>
      <c r="EV333" s="13"/>
      <c r="EW333" s="13"/>
      <c r="EX333" s="13"/>
      <c r="EY333" s="13"/>
      <c r="EZ333" s="13"/>
      <c r="FA333" s="13"/>
      <c r="FB333" s="13"/>
      <c r="FC333" s="13"/>
      <c r="FD333" s="13"/>
      <c r="FE333" s="13"/>
      <c r="FF333" s="13"/>
      <c r="FG333" s="13"/>
      <c r="FH333" s="13"/>
      <c r="FI333" s="13"/>
      <c r="FJ333" s="13"/>
      <c r="FK333" s="13"/>
      <c r="FL333" s="13"/>
      <c r="FM333" s="13"/>
      <c r="FN333" s="13"/>
      <c r="FO333" s="13"/>
      <c r="FP333" s="13"/>
      <c r="FQ333" s="13"/>
      <c r="FR333" s="13"/>
      <c r="FS333" s="13"/>
      <c r="FT333" s="13"/>
      <c r="FU333" s="13"/>
      <c r="FV333" s="13"/>
      <c r="FW333" s="13"/>
      <c r="FX333" s="13"/>
      <c r="FY333" s="13"/>
      <c r="FZ333" s="13"/>
      <c r="GA333" s="13"/>
      <c r="GB333" s="13"/>
      <c r="GC333" s="13"/>
      <c r="GD333" s="13"/>
      <c r="GE333" s="13"/>
      <c r="GF333" s="13"/>
      <c r="GG333" s="13"/>
      <c r="GH333" s="13"/>
      <c r="GI333" s="13"/>
      <c r="GJ333" s="13"/>
      <c r="GK333" s="13"/>
      <c r="GL333" s="13"/>
      <c r="GM333" s="13"/>
      <c r="GN333" s="13"/>
      <c r="GO333" s="13"/>
      <c r="GP333" s="13"/>
      <c r="GQ333" s="13"/>
      <c r="GR333" s="13"/>
      <c r="GS333" s="13"/>
      <c r="GT333" s="13"/>
      <c r="GU333" s="13"/>
      <c r="GV333" s="13"/>
      <c r="GW333" s="13"/>
      <c r="GX333" s="13"/>
      <c r="GY333" s="13"/>
      <c r="GZ333" s="13"/>
      <c r="HA333" s="13"/>
      <c r="HB333" s="13"/>
      <c r="HC333" s="13"/>
      <c r="HD333" s="13"/>
      <c r="HE333" s="13"/>
      <c r="HF333" s="13"/>
      <c r="HG333" s="13"/>
      <c r="HH333" s="13"/>
      <c r="HI333" s="13"/>
      <c r="HJ333" s="13"/>
      <c r="HK333" s="13"/>
      <c r="HL333" s="13"/>
      <c r="HM333" s="13"/>
      <c r="HN333" s="13"/>
      <c r="HO333" s="13"/>
      <c r="HP333" s="13"/>
      <c r="HQ333" s="13"/>
      <c r="HR333" s="13"/>
      <c r="HS333" s="13"/>
      <c r="HT333" s="13"/>
      <c r="HU333" s="13"/>
      <c r="HV333" s="13"/>
      <c r="HW333" s="13"/>
      <c r="HX333" s="13"/>
      <c r="HY333" s="13"/>
      <c r="HZ333" s="13"/>
      <c r="IA333" s="13"/>
      <c r="IB333" s="13"/>
      <c r="IC333" s="13"/>
      <c r="ID333" s="13"/>
      <c r="IE333" s="13"/>
      <c r="IF333" s="13"/>
      <c r="IG333" s="13"/>
      <c r="IH333" s="13"/>
      <c r="II333" s="13"/>
      <c r="IJ333" s="13"/>
      <c r="IK333" s="13"/>
      <c r="IL333" s="13"/>
      <c r="IM333" s="13"/>
      <c r="IN333" s="13"/>
      <c r="IO333" s="13"/>
      <c r="IP333" s="13"/>
      <c r="IQ333" s="13"/>
      <c r="IR333" s="13"/>
      <c r="IS333" s="13"/>
      <c r="IT333" s="13"/>
      <c r="IU333" s="13"/>
      <c r="IV333" s="13"/>
    </row>
    <row r="334" spans="1:256" ht="12.75" customHeight="1" outlineLevel="1">
      <c r="D334" s="183"/>
      <c r="CC334"/>
      <c r="CD334"/>
      <c r="CE334"/>
    </row>
    <row r="335" spans="1:256" s="325" customFormat="1" ht="12.75" customHeight="1" outlineLevel="1">
      <c r="B335" s="325" t="s">
        <v>706</v>
      </c>
      <c r="C335" s="13"/>
      <c r="D335" s="183"/>
      <c r="E335" s="376">
        <f t="shared" ref="E335:AJ335" ca="1" si="457">E138</f>
        <v>100.20598362698428</v>
      </c>
      <c r="F335" s="376">
        <f t="shared" ca="1" si="457"/>
        <v>100.41239154651441</v>
      </c>
      <c r="G335" s="376">
        <f t="shared" ca="1" si="457"/>
        <v>100.61922463256357</v>
      </c>
      <c r="H335" s="376">
        <f t="shared" ca="1" si="457"/>
        <v>100.82648376090518</v>
      </c>
      <c r="I335" s="376">
        <f t="shared" ca="1" si="457"/>
        <v>101.03416980911661</v>
      </c>
      <c r="J335" s="376">
        <f t="shared" ca="1" si="457"/>
        <v>101.24228365658287</v>
      </c>
      <c r="K335" s="376">
        <f t="shared" ca="1" si="457"/>
        <v>101.4508261845004</v>
      </c>
      <c r="L335" s="376">
        <f t="shared" ca="1" si="457"/>
        <v>101.65979827588075</v>
      </c>
      <c r="M335" s="376">
        <f t="shared" ca="1" si="457"/>
        <v>101.86920081555431</v>
      </c>
      <c r="N335" s="376">
        <f t="shared" ca="1" si="457"/>
        <v>102.07903469017408</v>
      </c>
      <c r="O335" s="376">
        <f t="shared" ca="1" si="457"/>
        <v>102.28930078821944</v>
      </c>
      <c r="P335" s="376">
        <f t="shared" ca="1" si="457"/>
        <v>102.49999999999986</v>
      </c>
      <c r="Q335" s="376">
        <f t="shared" ca="1" si="457"/>
        <v>102.71113321765874</v>
      </c>
      <c r="R335" s="376">
        <f t="shared" ca="1" si="457"/>
        <v>102.92270133517712</v>
      </c>
      <c r="S335" s="376">
        <f t="shared" ca="1" si="457"/>
        <v>103.13470524837751</v>
      </c>
      <c r="T335" s="376">
        <f t="shared" ca="1" si="457"/>
        <v>103.34714585492766</v>
      </c>
      <c r="U335" s="376">
        <f t="shared" ca="1" si="457"/>
        <v>103.56002405434437</v>
      </c>
      <c r="V335" s="376">
        <f t="shared" ca="1" si="457"/>
        <v>103.7733407479973</v>
      </c>
      <c r="W335" s="376">
        <f t="shared" ca="1" si="457"/>
        <v>103.98709683911277</v>
      </c>
      <c r="X335" s="376">
        <f t="shared" ca="1" si="457"/>
        <v>104.20129323277762</v>
      </c>
      <c r="Y335" s="376">
        <f t="shared" ca="1" si="457"/>
        <v>104.41593083594302</v>
      </c>
      <c r="Z335" s="376">
        <f t="shared" ca="1" si="457"/>
        <v>104.63101055742828</v>
      </c>
      <c r="AA335" s="376">
        <f t="shared" ca="1" si="457"/>
        <v>104.84653330792477</v>
      </c>
      <c r="AB335" s="376">
        <f t="shared" ca="1" si="457"/>
        <v>105.06249999999972</v>
      </c>
      <c r="AC335" s="376">
        <f t="shared" ca="1" si="457"/>
        <v>105.27891154810007</v>
      </c>
      <c r="AD335" s="376">
        <f t="shared" ca="1" si="457"/>
        <v>105.49576886855641</v>
      </c>
      <c r="AE335" s="376">
        <f t="shared" ca="1" si="457"/>
        <v>105.7130728795868</v>
      </c>
      <c r="AF335" s="376">
        <f t="shared" ca="1" si="457"/>
        <v>105.93082450130071</v>
      </c>
      <c r="AG335" s="376">
        <f t="shared" ca="1" si="457"/>
        <v>106.14902465570283</v>
      </c>
      <c r="AH335" s="376">
        <f t="shared" ca="1" si="457"/>
        <v>106.36767426669708</v>
      </c>
      <c r="AI335" s="376">
        <f t="shared" ca="1" si="457"/>
        <v>106.58677426009044</v>
      </c>
      <c r="AJ335" s="376">
        <f t="shared" ca="1" si="457"/>
        <v>106.80632556359691</v>
      </c>
      <c r="AK335" s="376">
        <f t="shared" ref="AK335:BP335" ca="1" si="458">AK138</f>
        <v>107.02632910684144</v>
      </c>
      <c r="AL335" s="376">
        <f t="shared" ca="1" si="458"/>
        <v>107.24678582136384</v>
      </c>
      <c r="AM335" s="376">
        <f t="shared" ca="1" si="458"/>
        <v>107.46769664062275</v>
      </c>
      <c r="AN335" s="376">
        <f t="shared" ca="1" si="458"/>
        <v>107.68906249999957</v>
      </c>
      <c r="AO335" s="376">
        <f t="shared" ca="1" si="458"/>
        <v>107.91088433680243</v>
      </c>
      <c r="AP335" s="376">
        <f t="shared" ca="1" si="458"/>
        <v>108.13316309027017</v>
      </c>
      <c r="AQ335" s="376">
        <f t="shared" ca="1" si="458"/>
        <v>108.35589970157633</v>
      </c>
      <c r="AR335" s="376">
        <f t="shared" ca="1" si="458"/>
        <v>108.57909511383308</v>
      </c>
      <c r="AS335" s="376">
        <f t="shared" ca="1" si="458"/>
        <v>108.80275027209525</v>
      </c>
      <c r="AT335" s="376">
        <f t="shared" ca="1" si="458"/>
        <v>109.02686612336436</v>
      </c>
      <c r="AU335" s="376">
        <f t="shared" ca="1" si="458"/>
        <v>109.25144361659255</v>
      </c>
      <c r="AV335" s="376">
        <f t="shared" ca="1" si="458"/>
        <v>109.47648370268669</v>
      </c>
      <c r="AW335" s="376">
        <f t="shared" ca="1" si="458"/>
        <v>109.70198733451234</v>
      </c>
      <c r="AX335" s="376">
        <f t="shared" ca="1" si="458"/>
        <v>109.9279554668978</v>
      </c>
      <c r="AY335" s="376">
        <f t="shared" ca="1" si="458"/>
        <v>110.15438905663817</v>
      </c>
      <c r="AZ335" s="376">
        <f t="shared" ca="1" si="458"/>
        <v>110.38128906249939</v>
      </c>
      <c r="BA335" s="376">
        <f t="shared" ca="1" si="458"/>
        <v>110.60865644522232</v>
      </c>
      <c r="BB335" s="376">
        <f t="shared" ca="1" si="458"/>
        <v>110.83649216752677</v>
      </c>
      <c r="BC335" s="376">
        <f t="shared" ca="1" si="458"/>
        <v>111.06479719411558</v>
      </c>
      <c r="BD335" s="376">
        <f t="shared" ca="1" si="458"/>
        <v>111.29357249167874</v>
      </c>
      <c r="BE335" s="376">
        <f t="shared" ca="1" si="458"/>
        <v>111.52281902889747</v>
      </c>
      <c r="BF335" s="376">
        <f t="shared" ca="1" si="458"/>
        <v>111.75253777644831</v>
      </c>
      <c r="BG335" s="376">
        <f t="shared" ca="1" si="458"/>
        <v>111.98272970700721</v>
      </c>
      <c r="BH335" s="376">
        <f t="shared" ca="1" si="458"/>
        <v>112.2133957952537</v>
      </c>
      <c r="BI335" s="376">
        <f t="shared" ca="1" si="458"/>
        <v>112.44453701787499</v>
      </c>
      <c r="BJ335" s="376">
        <f t="shared" ca="1" si="458"/>
        <v>112.67615435357008</v>
      </c>
      <c r="BK335" s="376">
        <f t="shared" ca="1" si="458"/>
        <v>112.90824878305396</v>
      </c>
      <c r="BL335" s="376">
        <f t="shared" ca="1" si="458"/>
        <v>113.14082128906172</v>
      </c>
      <c r="BM335" s="376">
        <f t="shared" ca="1" si="458"/>
        <v>113.37387285635272</v>
      </c>
      <c r="BN335" s="376">
        <f t="shared" ca="1" si="458"/>
        <v>113.60740447171477</v>
      </c>
      <c r="BO335" s="376">
        <f t="shared" ca="1" si="458"/>
        <v>113.8414171239683</v>
      </c>
      <c r="BP335" s="376">
        <f t="shared" ca="1" si="458"/>
        <v>114.07591180397054</v>
      </c>
      <c r="BQ335" s="376">
        <f t="shared" ref="BQ335:CV335" ca="1" si="459">BQ138</f>
        <v>114.31088950461974</v>
      </c>
      <c r="BR335" s="376">
        <f t="shared" ca="1" si="459"/>
        <v>114.54635122085934</v>
      </c>
      <c r="BS335" s="376">
        <f t="shared" ca="1" si="459"/>
        <v>114.7822979496822</v>
      </c>
      <c r="BT335" s="376">
        <f t="shared" ca="1" si="459"/>
        <v>115.01873069013486</v>
      </c>
      <c r="BU335" s="376">
        <f t="shared" ca="1" si="459"/>
        <v>115.25565044332167</v>
      </c>
      <c r="BV335" s="376">
        <f t="shared" ca="1" si="459"/>
        <v>115.49305821240914</v>
      </c>
      <c r="BW335" s="376">
        <f t="shared" ca="1" si="459"/>
        <v>115.73095500263011</v>
      </c>
      <c r="BX335" s="376">
        <f t="shared" ca="1" si="459"/>
        <v>115.96934182128807</v>
      </c>
      <c r="BY335" s="376">
        <f t="shared" ca="1" si="459"/>
        <v>116.20821967776135</v>
      </c>
      <c r="BZ335" s="376">
        <f t="shared" ca="1" si="459"/>
        <v>116.44758958350745</v>
      </c>
      <c r="CA335" s="376">
        <f t="shared" ca="1" si="459"/>
        <v>116.68745255206733</v>
      </c>
      <c r="CB335" s="376">
        <f t="shared" ca="1" si="459"/>
        <v>116.92780959906963</v>
      </c>
      <c r="CC335" s="376">
        <f t="shared" ca="1" si="459"/>
        <v>117.16866174223506</v>
      </c>
      <c r="CD335" s="376">
        <f t="shared" ca="1" si="459"/>
        <v>117.41001000138066</v>
      </c>
      <c r="CE335" s="376">
        <f t="shared" ca="1" si="459"/>
        <v>117.6518553984241</v>
      </c>
      <c r="CF335" s="376">
        <f t="shared" ca="1" si="459"/>
        <v>117.89419895738807</v>
      </c>
      <c r="CG335" s="376">
        <f t="shared" ca="1" si="459"/>
        <v>118.13704170440455</v>
      </c>
      <c r="CH335" s="376">
        <f t="shared" ca="1" si="459"/>
        <v>118.38038466771921</v>
      </c>
      <c r="CI335" s="376">
        <f t="shared" ca="1" si="459"/>
        <v>118.62422887769571</v>
      </c>
      <c r="CJ335" s="376">
        <f t="shared" ca="1" si="459"/>
        <v>118.86857536682012</v>
      </c>
      <c r="CK335" s="376">
        <f t="shared" ca="1" si="459"/>
        <v>119.11342516970524</v>
      </c>
      <c r="CL335" s="376">
        <f t="shared" ca="1" si="459"/>
        <v>119.35877932309499</v>
      </c>
      <c r="CM335" s="376">
        <f t="shared" ca="1" si="459"/>
        <v>119.60463886586886</v>
      </c>
      <c r="CN335" s="376">
        <f t="shared" ca="1" si="459"/>
        <v>119.85100483904623</v>
      </c>
      <c r="CO335" s="376">
        <f t="shared" ca="1" si="459"/>
        <v>120.09787828579078</v>
      </c>
      <c r="CP335" s="376">
        <f t="shared" ca="1" si="459"/>
        <v>120.34526025141501</v>
      </c>
      <c r="CQ335" s="376">
        <f t="shared" ca="1" si="459"/>
        <v>120.59315178338454</v>
      </c>
      <c r="CR335" s="376">
        <f t="shared" ca="1" si="459"/>
        <v>120.84155393132261</v>
      </c>
      <c r="CS335" s="376">
        <f t="shared" ca="1" si="459"/>
        <v>121.0904677470145</v>
      </c>
      <c r="CT335" s="376">
        <f t="shared" ca="1" si="459"/>
        <v>121.33989428441203</v>
      </c>
      <c r="CU335" s="376">
        <f t="shared" ca="1" si="459"/>
        <v>121.58983459963794</v>
      </c>
      <c r="CV335" s="376">
        <f t="shared" ca="1" si="459"/>
        <v>121.84028975099045</v>
      </c>
      <c r="CW335" s="376">
        <f t="shared" ref="CW335:EB335" ca="1" si="460">CW138</f>
        <v>122.09126079894769</v>
      </c>
      <c r="CX335" s="376">
        <f t="shared" ca="1" si="460"/>
        <v>122.34274880617218</v>
      </c>
      <c r="CY335" s="376">
        <f t="shared" ca="1" si="460"/>
        <v>122.5947548375154</v>
      </c>
      <c r="CZ335" s="376">
        <f t="shared" ca="1" si="460"/>
        <v>122.84727996002219</v>
      </c>
      <c r="DA335" s="376">
        <f t="shared" ca="1" si="460"/>
        <v>123.10032524293537</v>
      </c>
      <c r="DB335" s="376">
        <f t="shared" ca="1" si="460"/>
        <v>123.35389175770021</v>
      </c>
      <c r="DC335" s="376">
        <f t="shared" ca="1" si="460"/>
        <v>123.60798057796897</v>
      </c>
      <c r="DD335" s="376">
        <f t="shared" ca="1" si="460"/>
        <v>123.86259277960549</v>
      </c>
      <c r="DE335" s="376">
        <f t="shared" ca="1" si="460"/>
        <v>124.11772944068969</v>
      </c>
      <c r="DF335" s="376">
        <f t="shared" ca="1" si="460"/>
        <v>124.37339164152215</v>
      </c>
      <c r="DG335" s="376">
        <f t="shared" ca="1" si="460"/>
        <v>124.62958046462872</v>
      </c>
      <c r="DH335" s="376">
        <f t="shared" ca="1" si="460"/>
        <v>124.88629699476505</v>
      </c>
      <c r="DI335" s="376">
        <f t="shared" ca="1" si="460"/>
        <v>125.14354231892122</v>
      </c>
      <c r="DJ335" s="376">
        <f t="shared" ca="1" si="460"/>
        <v>125.40131752632634</v>
      </c>
      <c r="DK335" s="376">
        <f t="shared" ca="1" si="460"/>
        <v>125.65962370845313</v>
      </c>
      <c r="DL335" s="376">
        <f t="shared" ca="1" si="460"/>
        <v>125.91846195902259</v>
      </c>
      <c r="DM335" s="376">
        <f t="shared" ca="1" si="460"/>
        <v>126.1778333740086</v>
      </c>
      <c r="DN335" s="376">
        <f t="shared" ca="1" si="460"/>
        <v>126.43773905164255</v>
      </c>
      <c r="DO335" s="376">
        <f t="shared" ca="1" si="460"/>
        <v>126.69818009241804</v>
      </c>
      <c r="DP335" s="376">
        <f t="shared" ca="1" si="460"/>
        <v>126.95915759909548</v>
      </c>
      <c r="DQ335" s="376">
        <f t="shared" ca="1" si="460"/>
        <v>127.22067267670677</v>
      </c>
      <c r="DR335" s="376">
        <f t="shared" ca="1" si="460"/>
        <v>127.48272643256004</v>
      </c>
      <c r="DS335" s="376">
        <f t="shared" ca="1" si="460"/>
        <v>127.74531997624428</v>
      </c>
      <c r="DT335" s="376">
        <f t="shared" ca="1" si="460"/>
        <v>128.00845441963401</v>
      </c>
      <c r="DU335" s="376">
        <f t="shared" ca="1" si="460"/>
        <v>128.27213087689407</v>
      </c>
      <c r="DV335" s="376">
        <f t="shared" ca="1" si="460"/>
        <v>128.53635046448431</v>
      </c>
      <c r="DW335" s="376">
        <f t="shared" ca="1" si="460"/>
        <v>128.80111430116429</v>
      </c>
      <c r="DX335" s="376">
        <f t="shared" ca="1" si="460"/>
        <v>129.066423507998</v>
      </c>
      <c r="DY335" s="376">
        <f t="shared" ca="1" si="460"/>
        <v>129.33227920835864</v>
      </c>
      <c r="DZ335" s="376">
        <f t="shared" ca="1" si="460"/>
        <v>129.59868252793345</v>
      </c>
      <c r="EA335" s="376">
        <f t="shared" ca="1" si="460"/>
        <v>129.86563459472833</v>
      </c>
      <c r="EB335" s="376">
        <f t="shared" ca="1" si="460"/>
        <v>130.13313653907269</v>
      </c>
      <c r="EC335" s="376">
        <f t="shared" ref="EC335:ES335" ca="1" si="461">EC138</f>
        <v>130.40118949362429</v>
      </c>
      <c r="ED335" s="376">
        <f t="shared" ca="1" si="461"/>
        <v>130.66979459337389</v>
      </c>
      <c r="EE335" s="376">
        <f t="shared" ca="1" si="461"/>
        <v>130.93895297565024</v>
      </c>
      <c r="EF335" s="376">
        <f t="shared" ca="1" si="461"/>
        <v>131.2086657801247</v>
      </c>
      <c r="EG335" s="376">
        <f t="shared" ca="1" si="461"/>
        <v>131.47893414881628</v>
      </c>
      <c r="EH335" s="376">
        <f t="shared" ca="1" si="461"/>
        <v>131.74975922609627</v>
      </c>
      <c r="EI335" s="376">
        <f t="shared" ca="1" si="461"/>
        <v>132.02114215869324</v>
      </c>
      <c r="EJ335" s="376">
        <f t="shared" ca="1" si="461"/>
        <v>132.29308409569776</v>
      </c>
      <c r="EK335" s="376">
        <f t="shared" ca="1" si="461"/>
        <v>132.56558618856744</v>
      </c>
      <c r="EL335" s="376">
        <f t="shared" ca="1" si="461"/>
        <v>132.8386495911316</v>
      </c>
      <c r="EM335" s="376">
        <f t="shared" ca="1" si="461"/>
        <v>133.11227545959633</v>
      </c>
      <c r="EN335" s="376">
        <f t="shared" ca="1" si="461"/>
        <v>133.38646495254932</v>
      </c>
      <c r="EO335" s="376">
        <f t="shared" ca="1" si="461"/>
        <v>133.66121923096469</v>
      </c>
      <c r="EP335" s="376">
        <f t="shared" ca="1" si="461"/>
        <v>133.93653945820805</v>
      </c>
      <c r="EQ335" s="376">
        <f t="shared" ca="1" si="461"/>
        <v>134.2124268000413</v>
      </c>
      <c r="ER335" s="376">
        <f t="shared" ca="1" si="461"/>
        <v>134.48888242462763</v>
      </c>
      <c r="ES335" s="376">
        <f t="shared" ca="1" si="461"/>
        <v>134.76590750253649</v>
      </c>
    </row>
    <row r="336" spans="1:256" s="325" customFormat="1" ht="12.75" customHeight="1" outlineLevel="1">
      <c r="B336" s="325" t="s">
        <v>707</v>
      </c>
      <c r="C336" s="13"/>
      <c r="D336" s="472">
        <f ca="1">D39</f>
        <v>44378</v>
      </c>
      <c r="E336" s="492"/>
      <c r="F336" s="492"/>
      <c r="G336" s="492"/>
      <c r="H336" s="492"/>
      <c r="I336" s="492"/>
      <c r="J336" s="492"/>
      <c r="K336" s="492"/>
      <c r="L336" s="492"/>
      <c r="M336" s="492"/>
      <c r="N336" s="492"/>
      <c r="O336" s="492"/>
      <c r="P336" s="492"/>
      <c r="Q336" s="492"/>
      <c r="R336" s="492"/>
      <c r="S336" s="492"/>
      <c r="T336" s="492"/>
      <c r="U336" s="492"/>
      <c r="V336" s="492"/>
      <c r="W336" s="492"/>
      <c r="X336" s="492"/>
      <c r="Y336" s="492"/>
      <c r="Z336" s="492"/>
      <c r="AA336" s="492"/>
      <c r="AB336" s="492"/>
      <c r="AC336" s="492"/>
      <c r="AD336" s="492"/>
      <c r="AE336" s="492"/>
      <c r="AF336" s="492"/>
      <c r="AG336" s="492"/>
      <c r="AH336" s="492"/>
      <c r="AI336" s="492"/>
      <c r="AJ336" s="492"/>
      <c r="AK336" s="492"/>
      <c r="AL336" s="492"/>
      <c r="AM336" s="492"/>
      <c r="AN336" s="492"/>
      <c r="AO336" s="492"/>
      <c r="AP336" s="492"/>
      <c r="AQ336" s="492"/>
      <c r="AR336" s="492"/>
      <c r="AS336" s="492"/>
      <c r="AT336" s="492"/>
      <c r="AU336" s="492"/>
      <c r="AV336" s="492"/>
      <c r="AW336" s="492"/>
      <c r="AX336" s="492"/>
      <c r="AY336" s="492"/>
      <c r="AZ336" s="492"/>
      <c r="BA336" s="492"/>
      <c r="BB336" s="492"/>
      <c r="BC336" s="492"/>
      <c r="BD336" s="492"/>
      <c r="BE336" s="492"/>
      <c r="BF336" s="492"/>
      <c r="BG336" s="492"/>
      <c r="BH336" s="492"/>
      <c r="BI336" s="492"/>
      <c r="BJ336" s="492"/>
      <c r="BK336" s="492"/>
      <c r="BL336" s="492"/>
      <c r="BM336" s="492"/>
      <c r="BN336" s="492"/>
      <c r="BO336" s="492"/>
      <c r="BP336" s="492"/>
      <c r="BQ336" s="492"/>
      <c r="BR336" s="492"/>
      <c r="BS336" s="492"/>
      <c r="BT336" s="492"/>
      <c r="BU336" s="492"/>
      <c r="BV336" s="492"/>
      <c r="BW336" s="492"/>
      <c r="BX336" s="492"/>
      <c r="BY336" s="492"/>
      <c r="BZ336" s="492"/>
      <c r="CA336" s="492"/>
      <c r="CB336" s="492"/>
      <c r="CC336" s="492"/>
      <c r="CD336" s="492"/>
      <c r="CE336" s="492"/>
      <c r="CF336" s="492"/>
      <c r="CG336" s="492"/>
      <c r="CH336" s="492"/>
      <c r="CI336" s="492"/>
      <c r="CJ336" s="492"/>
      <c r="CK336" s="492"/>
      <c r="CL336" s="492"/>
      <c r="CM336" s="492"/>
      <c r="CN336" s="492"/>
      <c r="CO336" s="492"/>
      <c r="CP336" s="492"/>
      <c r="CQ336" s="492"/>
      <c r="CR336" s="492"/>
      <c r="CS336" s="492"/>
      <c r="CT336" s="492"/>
      <c r="CU336" s="492"/>
      <c r="CV336" s="492"/>
      <c r="CW336" s="492"/>
      <c r="CX336" s="492"/>
      <c r="CY336" s="492"/>
      <c r="CZ336" s="492"/>
      <c r="DA336" s="492"/>
      <c r="DB336" s="492"/>
      <c r="DC336" s="492"/>
      <c r="DD336" s="492"/>
      <c r="DE336" s="492"/>
      <c r="DF336" s="492"/>
      <c r="DG336" s="492"/>
      <c r="DH336" s="492"/>
      <c r="DI336" s="492"/>
      <c r="DJ336" s="492"/>
      <c r="DK336" s="492"/>
      <c r="DL336" s="492"/>
      <c r="DM336" s="492"/>
      <c r="DN336" s="492"/>
      <c r="DO336" s="492"/>
      <c r="DP336" s="492"/>
      <c r="DQ336" s="492"/>
      <c r="DR336" s="492"/>
      <c r="DS336" s="492"/>
      <c r="DT336" s="492"/>
      <c r="DU336" s="492"/>
      <c r="DV336" s="492"/>
      <c r="DW336" s="492"/>
      <c r="DX336" s="492"/>
      <c r="DY336" s="492"/>
      <c r="DZ336" s="492"/>
      <c r="EA336" s="492"/>
      <c r="EB336" s="492"/>
      <c r="EC336" s="492"/>
      <c r="ED336" s="492"/>
      <c r="EE336" s="492"/>
      <c r="EF336" s="492"/>
      <c r="EG336" s="492"/>
      <c r="EH336" s="492"/>
      <c r="EI336" s="492"/>
      <c r="EJ336" s="492"/>
      <c r="EK336" s="492"/>
      <c r="EL336" s="492"/>
      <c r="EM336" s="492"/>
      <c r="EN336" s="492"/>
      <c r="EO336" s="492"/>
      <c r="EP336" s="492"/>
      <c r="EQ336" s="492"/>
      <c r="ER336" s="492"/>
      <c r="ES336" s="492"/>
    </row>
    <row r="337" spans="1:256" s="325" customFormat="1" ht="12.75" customHeight="1" outlineLevel="1">
      <c r="B337" s="325" t="s">
        <v>708</v>
      </c>
      <c r="C337" s="13"/>
      <c r="D337" s="506">
        <f ca="1">Lease_Term_Y</f>
        <v>5</v>
      </c>
      <c r="E337" s="492"/>
      <c r="F337" s="492"/>
      <c r="G337" s="492"/>
      <c r="H337" s="492"/>
      <c r="I337" s="492"/>
      <c r="J337" s="492"/>
      <c r="K337" s="492"/>
      <c r="L337" s="492"/>
      <c r="M337" s="492"/>
      <c r="N337" s="492"/>
      <c r="O337" s="492"/>
      <c r="P337" s="492"/>
      <c r="Q337" s="492"/>
      <c r="R337" s="492"/>
      <c r="S337" s="492"/>
      <c r="T337" s="492"/>
      <c r="U337" s="492"/>
      <c r="V337" s="492"/>
      <c r="W337" s="492"/>
      <c r="X337" s="492"/>
      <c r="Y337" s="492"/>
      <c r="Z337" s="492"/>
      <c r="AA337" s="492"/>
      <c r="AB337" s="492"/>
      <c r="AC337" s="492"/>
      <c r="AD337" s="492"/>
      <c r="AE337" s="492"/>
      <c r="AF337" s="492"/>
      <c r="AG337" s="492"/>
      <c r="AH337" s="492"/>
      <c r="AI337" s="492"/>
      <c r="AJ337" s="492"/>
      <c r="AK337" s="492"/>
      <c r="AL337" s="492"/>
      <c r="AM337" s="492"/>
      <c r="AN337" s="492"/>
      <c r="AO337" s="492"/>
      <c r="AP337" s="492"/>
      <c r="AQ337" s="492"/>
      <c r="AR337" s="492"/>
      <c r="AS337" s="492"/>
      <c r="AT337" s="492"/>
      <c r="AU337" s="492"/>
      <c r="AV337" s="492"/>
      <c r="AW337" s="492"/>
      <c r="AX337" s="492"/>
      <c r="AY337" s="492"/>
      <c r="AZ337" s="492"/>
      <c r="BA337" s="492"/>
      <c r="BB337" s="492"/>
      <c r="BC337" s="492"/>
      <c r="BD337" s="492"/>
      <c r="BE337" s="492"/>
      <c r="BF337" s="492"/>
      <c r="BG337" s="492"/>
      <c r="BH337" s="492"/>
      <c r="BI337" s="492"/>
      <c r="BJ337" s="492"/>
      <c r="BK337" s="492"/>
      <c r="BL337" s="492"/>
      <c r="BM337" s="492"/>
      <c r="BN337" s="492"/>
      <c r="BO337" s="492"/>
      <c r="BP337" s="492"/>
      <c r="BQ337" s="492"/>
      <c r="BR337" s="492"/>
      <c r="BS337" s="492"/>
      <c r="BT337" s="492"/>
      <c r="BU337" s="492"/>
      <c r="BV337" s="492"/>
      <c r="BW337" s="492"/>
      <c r="BX337" s="492"/>
      <c r="BY337" s="492"/>
      <c r="BZ337" s="492"/>
      <c r="CA337" s="492"/>
      <c r="CB337" s="492"/>
      <c r="CC337" s="492"/>
      <c r="CD337" s="492"/>
      <c r="CE337" s="492"/>
      <c r="CF337" s="492"/>
      <c r="CG337" s="492"/>
      <c r="CH337" s="492"/>
      <c r="CI337" s="492"/>
      <c r="CJ337" s="492"/>
      <c r="CK337" s="492"/>
      <c r="CL337" s="492"/>
      <c r="CM337" s="492"/>
      <c r="CN337" s="492"/>
      <c r="CO337" s="492"/>
      <c r="CP337" s="492"/>
      <c r="CQ337" s="492"/>
      <c r="CR337" s="492"/>
      <c r="CS337" s="492"/>
      <c r="CT337" s="492"/>
      <c r="CU337" s="492"/>
      <c r="CV337" s="492"/>
      <c r="CW337" s="492"/>
      <c r="CX337" s="492"/>
      <c r="CY337" s="492"/>
      <c r="CZ337" s="492"/>
      <c r="DA337" s="492"/>
      <c r="DB337" s="492"/>
      <c r="DC337" s="492"/>
      <c r="DD337" s="492"/>
      <c r="DE337" s="492"/>
      <c r="DF337" s="492"/>
      <c r="DG337" s="492"/>
      <c r="DH337" s="492"/>
      <c r="DI337" s="492"/>
      <c r="DJ337" s="492"/>
      <c r="DK337" s="492"/>
      <c r="DL337" s="492"/>
      <c r="DM337" s="492"/>
      <c r="DN337" s="492"/>
      <c r="DO337" s="492"/>
      <c r="DP337" s="492"/>
      <c r="DQ337" s="492"/>
      <c r="DR337" s="492"/>
      <c r="DS337" s="492"/>
      <c r="DT337" s="492"/>
      <c r="DU337" s="492"/>
      <c r="DV337" s="492"/>
      <c r="DW337" s="492"/>
      <c r="DX337" s="492"/>
      <c r="DY337" s="492"/>
      <c r="DZ337" s="492"/>
      <c r="EA337" s="492"/>
      <c r="EB337" s="492"/>
      <c r="EC337" s="492"/>
      <c r="ED337" s="492"/>
      <c r="EE337" s="492"/>
      <c r="EF337" s="492"/>
      <c r="EG337" s="492"/>
      <c r="EH337" s="492"/>
      <c r="EI337" s="492"/>
      <c r="EJ337" s="492"/>
      <c r="EK337" s="492"/>
      <c r="EL337" s="492"/>
      <c r="EM337" s="492"/>
      <c r="EN337" s="492"/>
      <c r="EO337" s="492"/>
      <c r="EP337" s="492"/>
      <c r="EQ337" s="492"/>
      <c r="ER337" s="492"/>
      <c r="ES337" s="492"/>
    </row>
    <row r="338" spans="1:256" s="325" customFormat="1" ht="12.75" customHeight="1" outlineLevel="1">
      <c r="B338" s="325" t="s">
        <v>709</v>
      </c>
      <c r="C338" s="13"/>
      <c r="D338" s="183"/>
      <c r="E338" s="492">
        <f t="shared" ref="E338:AJ338" ca="1" si="462">SUM(E105:E114)</f>
        <v>1</v>
      </c>
      <c r="F338" s="492">
        <f t="shared" ca="1" si="462"/>
        <v>0</v>
      </c>
      <c r="G338" s="492">
        <f t="shared" ca="1" si="462"/>
        <v>0</v>
      </c>
      <c r="H338" s="492">
        <f t="shared" ca="1" si="462"/>
        <v>0</v>
      </c>
      <c r="I338" s="492">
        <f t="shared" ca="1" si="462"/>
        <v>0</v>
      </c>
      <c r="J338" s="492">
        <f t="shared" ca="1" si="462"/>
        <v>0</v>
      </c>
      <c r="K338" s="492">
        <f t="shared" ca="1" si="462"/>
        <v>0</v>
      </c>
      <c r="L338" s="492">
        <f t="shared" ca="1" si="462"/>
        <v>0</v>
      </c>
      <c r="M338" s="492">
        <f t="shared" ca="1" si="462"/>
        <v>0</v>
      </c>
      <c r="N338" s="492">
        <f t="shared" ca="1" si="462"/>
        <v>0</v>
      </c>
      <c r="O338" s="492">
        <f t="shared" ca="1" si="462"/>
        <v>0</v>
      </c>
      <c r="P338" s="492">
        <f t="shared" ca="1" si="462"/>
        <v>0</v>
      </c>
      <c r="Q338" s="492">
        <f t="shared" ca="1" si="462"/>
        <v>0</v>
      </c>
      <c r="R338" s="492">
        <f t="shared" ca="1" si="462"/>
        <v>0</v>
      </c>
      <c r="S338" s="492">
        <f t="shared" ca="1" si="462"/>
        <v>0</v>
      </c>
      <c r="T338" s="492">
        <f t="shared" ca="1" si="462"/>
        <v>0</v>
      </c>
      <c r="U338" s="492">
        <f t="shared" ca="1" si="462"/>
        <v>0</v>
      </c>
      <c r="V338" s="492">
        <f t="shared" ca="1" si="462"/>
        <v>0</v>
      </c>
      <c r="W338" s="492">
        <f t="shared" ca="1" si="462"/>
        <v>0</v>
      </c>
      <c r="X338" s="492">
        <f t="shared" ca="1" si="462"/>
        <v>0</v>
      </c>
      <c r="Y338" s="492">
        <f t="shared" ca="1" si="462"/>
        <v>0</v>
      </c>
      <c r="Z338" s="492">
        <f t="shared" ca="1" si="462"/>
        <v>0</v>
      </c>
      <c r="AA338" s="492">
        <f t="shared" ca="1" si="462"/>
        <v>0</v>
      </c>
      <c r="AB338" s="492">
        <f t="shared" ca="1" si="462"/>
        <v>0</v>
      </c>
      <c r="AC338" s="492">
        <f t="shared" ca="1" si="462"/>
        <v>0</v>
      </c>
      <c r="AD338" s="492">
        <f t="shared" ca="1" si="462"/>
        <v>0</v>
      </c>
      <c r="AE338" s="492">
        <f t="shared" ca="1" si="462"/>
        <v>0</v>
      </c>
      <c r="AF338" s="492">
        <f t="shared" ca="1" si="462"/>
        <v>0</v>
      </c>
      <c r="AG338" s="492">
        <f t="shared" ca="1" si="462"/>
        <v>0</v>
      </c>
      <c r="AH338" s="492">
        <f t="shared" ca="1" si="462"/>
        <v>0</v>
      </c>
      <c r="AI338" s="492">
        <f t="shared" ca="1" si="462"/>
        <v>0</v>
      </c>
      <c r="AJ338" s="492">
        <f t="shared" ca="1" si="462"/>
        <v>0</v>
      </c>
      <c r="AK338" s="492">
        <f t="shared" ref="AK338:BP338" ca="1" si="463">SUM(AK105:AK114)</f>
        <v>0</v>
      </c>
      <c r="AL338" s="492">
        <f t="shared" ca="1" si="463"/>
        <v>0</v>
      </c>
      <c r="AM338" s="492">
        <f t="shared" ca="1" si="463"/>
        <v>0</v>
      </c>
      <c r="AN338" s="492">
        <f t="shared" ca="1" si="463"/>
        <v>0</v>
      </c>
      <c r="AO338" s="492">
        <f t="shared" ca="1" si="463"/>
        <v>0</v>
      </c>
      <c r="AP338" s="492">
        <f t="shared" ca="1" si="463"/>
        <v>0</v>
      </c>
      <c r="AQ338" s="492">
        <f t="shared" ca="1" si="463"/>
        <v>0</v>
      </c>
      <c r="AR338" s="492">
        <f t="shared" ca="1" si="463"/>
        <v>0</v>
      </c>
      <c r="AS338" s="492">
        <f t="shared" ca="1" si="463"/>
        <v>0</v>
      </c>
      <c r="AT338" s="492">
        <f t="shared" ca="1" si="463"/>
        <v>0</v>
      </c>
      <c r="AU338" s="492">
        <f t="shared" ca="1" si="463"/>
        <v>0</v>
      </c>
      <c r="AV338" s="492">
        <f t="shared" ca="1" si="463"/>
        <v>0</v>
      </c>
      <c r="AW338" s="492">
        <f t="shared" ca="1" si="463"/>
        <v>0</v>
      </c>
      <c r="AX338" s="492">
        <f t="shared" ca="1" si="463"/>
        <v>0</v>
      </c>
      <c r="AY338" s="492">
        <f t="shared" ca="1" si="463"/>
        <v>0</v>
      </c>
      <c r="AZ338" s="492">
        <f t="shared" ca="1" si="463"/>
        <v>0</v>
      </c>
      <c r="BA338" s="492">
        <f t="shared" ca="1" si="463"/>
        <v>0</v>
      </c>
      <c r="BB338" s="492">
        <f t="shared" ca="1" si="463"/>
        <v>0</v>
      </c>
      <c r="BC338" s="492">
        <f t="shared" ca="1" si="463"/>
        <v>0</v>
      </c>
      <c r="BD338" s="492">
        <f t="shared" ca="1" si="463"/>
        <v>1</v>
      </c>
      <c r="BE338" s="492">
        <f t="shared" ca="1" si="463"/>
        <v>0</v>
      </c>
      <c r="BF338" s="492">
        <f t="shared" ca="1" si="463"/>
        <v>0</v>
      </c>
      <c r="BG338" s="492">
        <f t="shared" ca="1" si="463"/>
        <v>0</v>
      </c>
      <c r="BH338" s="492">
        <f t="shared" ca="1" si="463"/>
        <v>0</v>
      </c>
      <c r="BI338" s="492">
        <f t="shared" ca="1" si="463"/>
        <v>0</v>
      </c>
      <c r="BJ338" s="492">
        <f t="shared" ca="1" si="463"/>
        <v>0</v>
      </c>
      <c r="BK338" s="492">
        <f t="shared" ca="1" si="463"/>
        <v>0</v>
      </c>
      <c r="BL338" s="492">
        <f t="shared" ca="1" si="463"/>
        <v>0</v>
      </c>
      <c r="BM338" s="492">
        <f t="shared" ca="1" si="463"/>
        <v>0</v>
      </c>
      <c r="BN338" s="492">
        <f t="shared" ca="1" si="463"/>
        <v>0</v>
      </c>
      <c r="BO338" s="492">
        <f t="shared" ca="1" si="463"/>
        <v>0</v>
      </c>
      <c r="BP338" s="492">
        <f t="shared" ca="1" si="463"/>
        <v>0</v>
      </c>
      <c r="BQ338" s="492">
        <f t="shared" ref="BQ338:CV338" ca="1" si="464">SUM(BQ105:BQ114)</f>
        <v>0</v>
      </c>
      <c r="BR338" s="492">
        <f t="shared" ca="1" si="464"/>
        <v>0</v>
      </c>
      <c r="BS338" s="492">
        <f t="shared" ca="1" si="464"/>
        <v>0</v>
      </c>
      <c r="BT338" s="492">
        <f t="shared" ca="1" si="464"/>
        <v>0</v>
      </c>
      <c r="BU338" s="492">
        <f t="shared" ca="1" si="464"/>
        <v>0</v>
      </c>
      <c r="BV338" s="492">
        <f t="shared" ca="1" si="464"/>
        <v>0</v>
      </c>
      <c r="BW338" s="492">
        <f t="shared" ca="1" si="464"/>
        <v>0</v>
      </c>
      <c r="BX338" s="492">
        <f t="shared" ca="1" si="464"/>
        <v>0</v>
      </c>
      <c r="BY338" s="492">
        <f t="shared" ca="1" si="464"/>
        <v>0</v>
      </c>
      <c r="BZ338" s="492">
        <f t="shared" ca="1" si="464"/>
        <v>0</v>
      </c>
      <c r="CA338" s="492">
        <f t="shared" ca="1" si="464"/>
        <v>0</v>
      </c>
      <c r="CB338" s="492">
        <f t="shared" ca="1" si="464"/>
        <v>0</v>
      </c>
      <c r="CC338" s="492">
        <f t="shared" ca="1" si="464"/>
        <v>0</v>
      </c>
      <c r="CD338" s="492">
        <f t="shared" ca="1" si="464"/>
        <v>0</v>
      </c>
      <c r="CE338" s="492">
        <f t="shared" ca="1" si="464"/>
        <v>0</v>
      </c>
      <c r="CF338" s="492">
        <f t="shared" ca="1" si="464"/>
        <v>0</v>
      </c>
      <c r="CG338" s="492">
        <f t="shared" ca="1" si="464"/>
        <v>0</v>
      </c>
      <c r="CH338" s="492">
        <f t="shared" ca="1" si="464"/>
        <v>0</v>
      </c>
      <c r="CI338" s="492">
        <f t="shared" ca="1" si="464"/>
        <v>0</v>
      </c>
      <c r="CJ338" s="492">
        <f t="shared" ca="1" si="464"/>
        <v>0</v>
      </c>
      <c r="CK338" s="492">
        <f t="shared" ca="1" si="464"/>
        <v>0</v>
      </c>
      <c r="CL338" s="492">
        <f t="shared" ca="1" si="464"/>
        <v>0</v>
      </c>
      <c r="CM338" s="492">
        <f t="shared" ca="1" si="464"/>
        <v>0</v>
      </c>
      <c r="CN338" s="492">
        <f t="shared" ca="1" si="464"/>
        <v>0</v>
      </c>
      <c r="CO338" s="492">
        <f t="shared" ca="1" si="464"/>
        <v>0</v>
      </c>
      <c r="CP338" s="492">
        <f t="shared" ca="1" si="464"/>
        <v>0</v>
      </c>
      <c r="CQ338" s="492">
        <f t="shared" ca="1" si="464"/>
        <v>0</v>
      </c>
      <c r="CR338" s="492">
        <f t="shared" ca="1" si="464"/>
        <v>0</v>
      </c>
      <c r="CS338" s="492">
        <f t="shared" ca="1" si="464"/>
        <v>0</v>
      </c>
      <c r="CT338" s="492">
        <f t="shared" ca="1" si="464"/>
        <v>0</v>
      </c>
      <c r="CU338" s="492">
        <f t="shared" ca="1" si="464"/>
        <v>0</v>
      </c>
      <c r="CV338" s="492">
        <f t="shared" ca="1" si="464"/>
        <v>0</v>
      </c>
      <c r="CW338" s="492">
        <f t="shared" ref="CW338:EB338" ca="1" si="465">SUM(CW105:CW114)</f>
        <v>0</v>
      </c>
      <c r="CX338" s="492">
        <f t="shared" ca="1" si="465"/>
        <v>0</v>
      </c>
      <c r="CY338" s="492">
        <f t="shared" ca="1" si="465"/>
        <v>0</v>
      </c>
      <c r="CZ338" s="492">
        <f t="shared" ca="1" si="465"/>
        <v>0</v>
      </c>
      <c r="DA338" s="492">
        <f t="shared" ca="1" si="465"/>
        <v>0</v>
      </c>
      <c r="DB338" s="492">
        <f t="shared" ca="1" si="465"/>
        <v>0</v>
      </c>
      <c r="DC338" s="492">
        <f t="shared" ca="1" si="465"/>
        <v>0</v>
      </c>
      <c r="DD338" s="492">
        <f t="shared" ca="1" si="465"/>
        <v>0</v>
      </c>
      <c r="DE338" s="492">
        <f t="shared" ca="1" si="465"/>
        <v>0</v>
      </c>
      <c r="DF338" s="492">
        <f t="shared" ca="1" si="465"/>
        <v>0</v>
      </c>
      <c r="DG338" s="492">
        <f t="shared" ca="1" si="465"/>
        <v>0</v>
      </c>
      <c r="DH338" s="492">
        <f t="shared" ca="1" si="465"/>
        <v>0</v>
      </c>
      <c r="DI338" s="492">
        <f t="shared" ca="1" si="465"/>
        <v>0</v>
      </c>
      <c r="DJ338" s="492">
        <f t="shared" ca="1" si="465"/>
        <v>0</v>
      </c>
      <c r="DK338" s="492">
        <f t="shared" ca="1" si="465"/>
        <v>0</v>
      </c>
      <c r="DL338" s="492">
        <f t="shared" ca="1" si="465"/>
        <v>0</v>
      </c>
      <c r="DM338" s="492">
        <f t="shared" ca="1" si="465"/>
        <v>0</v>
      </c>
      <c r="DN338" s="492">
        <f t="shared" ca="1" si="465"/>
        <v>0</v>
      </c>
      <c r="DO338" s="492">
        <f t="shared" ca="1" si="465"/>
        <v>1</v>
      </c>
      <c r="DP338" s="492">
        <f t="shared" ca="1" si="465"/>
        <v>0</v>
      </c>
      <c r="DQ338" s="492">
        <f t="shared" ca="1" si="465"/>
        <v>0</v>
      </c>
      <c r="DR338" s="492">
        <f t="shared" ca="1" si="465"/>
        <v>0</v>
      </c>
      <c r="DS338" s="492">
        <f t="shared" ca="1" si="465"/>
        <v>0</v>
      </c>
      <c r="DT338" s="492">
        <f t="shared" ca="1" si="465"/>
        <v>0</v>
      </c>
      <c r="DU338" s="492">
        <f t="shared" ca="1" si="465"/>
        <v>0</v>
      </c>
      <c r="DV338" s="492">
        <f t="shared" ca="1" si="465"/>
        <v>0</v>
      </c>
      <c r="DW338" s="492">
        <f t="shared" ca="1" si="465"/>
        <v>0</v>
      </c>
      <c r="DX338" s="492">
        <f t="shared" ca="1" si="465"/>
        <v>0</v>
      </c>
      <c r="DY338" s="492">
        <f t="shared" ca="1" si="465"/>
        <v>0</v>
      </c>
      <c r="DZ338" s="492">
        <f t="shared" ca="1" si="465"/>
        <v>0</v>
      </c>
      <c r="EA338" s="492">
        <f t="shared" ca="1" si="465"/>
        <v>0</v>
      </c>
      <c r="EB338" s="492">
        <f t="shared" ca="1" si="465"/>
        <v>0</v>
      </c>
      <c r="EC338" s="492">
        <f t="shared" ref="EC338:ES338" ca="1" si="466">SUM(EC105:EC114)</f>
        <v>0</v>
      </c>
      <c r="ED338" s="492">
        <f t="shared" ca="1" si="466"/>
        <v>0</v>
      </c>
      <c r="EE338" s="492">
        <f t="shared" ca="1" si="466"/>
        <v>0</v>
      </c>
      <c r="EF338" s="492">
        <f t="shared" ca="1" si="466"/>
        <v>0</v>
      </c>
      <c r="EG338" s="492">
        <f t="shared" ca="1" si="466"/>
        <v>0</v>
      </c>
      <c r="EH338" s="492">
        <f t="shared" ca="1" si="466"/>
        <v>0</v>
      </c>
      <c r="EI338" s="492">
        <f t="shared" ca="1" si="466"/>
        <v>0</v>
      </c>
      <c r="EJ338" s="492">
        <f t="shared" ca="1" si="466"/>
        <v>0</v>
      </c>
      <c r="EK338" s="492">
        <f t="shared" ca="1" si="466"/>
        <v>0</v>
      </c>
      <c r="EL338" s="492">
        <f t="shared" ca="1" si="466"/>
        <v>0</v>
      </c>
      <c r="EM338" s="492">
        <f t="shared" ca="1" si="466"/>
        <v>0</v>
      </c>
      <c r="EN338" s="492">
        <f t="shared" ca="1" si="466"/>
        <v>0</v>
      </c>
      <c r="EO338" s="492">
        <f t="shared" ca="1" si="466"/>
        <v>0</v>
      </c>
      <c r="EP338" s="492">
        <f t="shared" ca="1" si="466"/>
        <v>0</v>
      </c>
      <c r="EQ338" s="492">
        <f t="shared" ca="1" si="466"/>
        <v>0</v>
      </c>
      <c r="ER338" s="492">
        <f t="shared" ca="1" si="466"/>
        <v>0</v>
      </c>
      <c r="ES338" s="492">
        <f t="shared" ca="1" si="466"/>
        <v>0</v>
      </c>
    </row>
    <row r="339" spans="1:256" s="325" customFormat="1" ht="12.75" customHeight="1" outlineLevel="1">
      <c r="B339" s="325" t="s">
        <v>710</v>
      </c>
      <c r="C339" s="13"/>
      <c r="D339" s="183"/>
      <c r="E339" s="376">
        <f t="shared" ref="E339:AJ339" ca="1" si="467">E338*$D$337*E330*E335</f>
        <v>50.102991813492139</v>
      </c>
      <c r="F339" s="376">
        <f t="shared" ca="1" si="467"/>
        <v>0</v>
      </c>
      <c r="G339" s="376">
        <f t="shared" ca="1" si="467"/>
        <v>0</v>
      </c>
      <c r="H339" s="376">
        <f t="shared" ca="1" si="467"/>
        <v>0</v>
      </c>
      <c r="I339" s="376">
        <f t="shared" ca="1" si="467"/>
        <v>0</v>
      </c>
      <c r="J339" s="376">
        <f t="shared" ca="1" si="467"/>
        <v>0</v>
      </c>
      <c r="K339" s="376">
        <f t="shared" ca="1" si="467"/>
        <v>0</v>
      </c>
      <c r="L339" s="376">
        <f ca="1">L338*$D$337*L330*L335</f>
        <v>0</v>
      </c>
      <c r="M339" s="376">
        <f t="shared" ca="1" si="467"/>
        <v>0</v>
      </c>
      <c r="N339" s="376">
        <f t="shared" ca="1" si="467"/>
        <v>0</v>
      </c>
      <c r="O339" s="376">
        <f t="shared" ca="1" si="467"/>
        <v>0</v>
      </c>
      <c r="P339" s="376">
        <f t="shared" ca="1" si="467"/>
        <v>0</v>
      </c>
      <c r="Q339" s="376">
        <f t="shared" ca="1" si="467"/>
        <v>0</v>
      </c>
      <c r="R339" s="376">
        <f t="shared" ca="1" si="467"/>
        <v>0</v>
      </c>
      <c r="S339" s="376">
        <f t="shared" ca="1" si="467"/>
        <v>0</v>
      </c>
      <c r="T339" s="376">
        <f t="shared" ca="1" si="467"/>
        <v>0</v>
      </c>
      <c r="U339" s="376">
        <f t="shared" ca="1" si="467"/>
        <v>0</v>
      </c>
      <c r="V339" s="376">
        <f t="shared" ca="1" si="467"/>
        <v>0</v>
      </c>
      <c r="W339" s="376">
        <f t="shared" ca="1" si="467"/>
        <v>0</v>
      </c>
      <c r="X339" s="376">
        <f t="shared" ca="1" si="467"/>
        <v>0</v>
      </c>
      <c r="Y339" s="376">
        <f t="shared" ca="1" si="467"/>
        <v>0</v>
      </c>
      <c r="Z339" s="376">
        <f t="shared" ca="1" si="467"/>
        <v>0</v>
      </c>
      <c r="AA339" s="376">
        <f t="shared" ca="1" si="467"/>
        <v>0</v>
      </c>
      <c r="AB339" s="376">
        <f t="shared" ca="1" si="467"/>
        <v>0</v>
      </c>
      <c r="AC339" s="376">
        <f t="shared" ca="1" si="467"/>
        <v>0</v>
      </c>
      <c r="AD339" s="376">
        <f t="shared" ca="1" si="467"/>
        <v>0</v>
      </c>
      <c r="AE339" s="376">
        <f t="shared" ca="1" si="467"/>
        <v>0</v>
      </c>
      <c r="AF339" s="376">
        <f t="shared" ca="1" si="467"/>
        <v>0</v>
      </c>
      <c r="AG339" s="376">
        <f t="shared" ca="1" si="467"/>
        <v>0</v>
      </c>
      <c r="AH339" s="376">
        <f t="shared" ca="1" si="467"/>
        <v>0</v>
      </c>
      <c r="AI339" s="376">
        <f t="shared" ca="1" si="467"/>
        <v>0</v>
      </c>
      <c r="AJ339" s="376">
        <f t="shared" ca="1" si="467"/>
        <v>0</v>
      </c>
      <c r="AK339" s="376">
        <f t="shared" ref="AK339:BP339" ca="1" si="468">AK338*$D$337*AK330*AK335</f>
        <v>0</v>
      </c>
      <c r="AL339" s="376">
        <f t="shared" ca="1" si="468"/>
        <v>0</v>
      </c>
      <c r="AM339" s="376">
        <f t="shared" ca="1" si="468"/>
        <v>0</v>
      </c>
      <c r="AN339" s="376">
        <f t="shared" ca="1" si="468"/>
        <v>0</v>
      </c>
      <c r="AO339" s="376">
        <f t="shared" ca="1" si="468"/>
        <v>0</v>
      </c>
      <c r="AP339" s="376">
        <f t="shared" ca="1" si="468"/>
        <v>0</v>
      </c>
      <c r="AQ339" s="376">
        <f t="shared" ca="1" si="468"/>
        <v>0</v>
      </c>
      <c r="AR339" s="376">
        <f t="shared" ca="1" si="468"/>
        <v>0</v>
      </c>
      <c r="AS339" s="376">
        <f t="shared" ca="1" si="468"/>
        <v>0</v>
      </c>
      <c r="AT339" s="376">
        <f t="shared" ca="1" si="468"/>
        <v>0</v>
      </c>
      <c r="AU339" s="376">
        <f t="shared" ca="1" si="468"/>
        <v>0</v>
      </c>
      <c r="AV339" s="376">
        <f t="shared" ca="1" si="468"/>
        <v>0</v>
      </c>
      <c r="AW339" s="376">
        <f t="shared" ca="1" si="468"/>
        <v>0</v>
      </c>
      <c r="AX339" s="376">
        <f t="shared" ca="1" si="468"/>
        <v>0</v>
      </c>
      <c r="AY339" s="376">
        <f t="shared" ca="1" si="468"/>
        <v>0</v>
      </c>
      <c r="AZ339" s="376">
        <f t="shared" ca="1" si="468"/>
        <v>0</v>
      </c>
      <c r="BA339" s="376">
        <f t="shared" ca="1" si="468"/>
        <v>0</v>
      </c>
      <c r="BB339" s="376">
        <f t="shared" ca="1" si="468"/>
        <v>0</v>
      </c>
      <c r="BC339" s="376">
        <f t="shared" ca="1" si="468"/>
        <v>0</v>
      </c>
      <c r="BD339" s="376">
        <f t="shared" ca="1" si="468"/>
        <v>55.646786245839372</v>
      </c>
      <c r="BE339" s="376">
        <f t="shared" ca="1" si="468"/>
        <v>0</v>
      </c>
      <c r="BF339" s="376">
        <f t="shared" ca="1" si="468"/>
        <v>0</v>
      </c>
      <c r="BG339" s="376">
        <f t="shared" ca="1" si="468"/>
        <v>0</v>
      </c>
      <c r="BH339" s="376">
        <f t="shared" ca="1" si="468"/>
        <v>0</v>
      </c>
      <c r="BI339" s="376">
        <f t="shared" ca="1" si="468"/>
        <v>0</v>
      </c>
      <c r="BJ339" s="376">
        <f t="shared" ca="1" si="468"/>
        <v>0</v>
      </c>
      <c r="BK339" s="376">
        <f t="shared" ca="1" si="468"/>
        <v>0</v>
      </c>
      <c r="BL339" s="376">
        <f t="shared" ca="1" si="468"/>
        <v>0</v>
      </c>
      <c r="BM339" s="376">
        <f t="shared" ca="1" si="468"/>
        <v>0</v>
      </c>
      <c r="BN339" s="376">
        <f t="shared" ca="1" si="468"/>
        <v>0</v>
      </c>
      <c r="BO339" s="376">
        <f t="shared" ca="1" si="468"/>
        <v>0</v>
      </c>
      <c r="BP339" s="376">
        <f t="shared" ca="1" si="468"/>
        <v>0</v>
      </c>
      <c r="BQ339" s="376">
        <f t="shared" ref="BQ339:CV339" ca="1" si="469">BQ338*$D$337*BQ330*BQ335</f>
        <v>0</v>
      </c>
      <c r="BR339" s="376">
        <f t="shared" ca="1" si="469"/>
        <v>0</v>
      </c>
      <c r="BS339" s="376">
        <f t="shared" ca="1" si="469"/>
        <v>0</v>
      </c>
      <c r="BT339" s="376">
        <f t="shared" ca="1" si="469"/>
        <v>0</v>
      </c>
      <c r="BU339" s="376">
        <f t="shared" ca="1" si="469"/>
        <v>0</v>
      </c>
      <c r="BV339" s="376">
        <f t="shared" ca="1" si="469"/>
        <v>0</v>
      </c>
      <c r="BW339" s="376">
        <f t="shared" ca="1" si="469"/>
        <v>0</v>
      </c>
      <c r="BX339" s="376">
        <f t="shared" ca="1" si="469"/>
        <v>0</v>
      </c>
      <c r="BY339" s="376">
        <f t="shared" ca="1" si="469"/>
        <v>0</v>
      </c>
      <c r="BZ339" s="376">
        <f t="shared" ca="1" si="469"/>
        <v>0</v>
      </c>
      <c r="CA339" s="376">
        <f t="shared" ca="1" si="469"/>
        <v>0</v>
      </c>
      <c r="CB339" s="376">
        <f t="shared" ca="1" si="469"/>
        <v>0</v>
      </c>
      <c r="CC339" s="376">
        <f t="shared" ca="1" si="469"/>
        <v>0</v>
      </c>
      <c r="CD339" s="376">
        <f t="shared" ca="1" si="469"/>
        <v>0</v>
      </c>
      <c r="CE339" s="376">
        <f t="shared" ca="1" si="469"/>
        <v>0</v>
      </c>
      <c r="CF339" s="376">
        <f t="shared" ca="1" si="469"/>
        <v>0</v>
      </c>
      <c r="CG339" s="376">
        <f t="shared" ca="1" si="469"/>
        <v>0</v>
      </c>
      <c r="CH339" s="376">
        <f t="shared" ca="1" si="469"/>
        <v>0</v>
      </c>
      <c r="CI339" s="376">
        <f t="shared" ca="1" si="469"/>
        <v>0</v>
      </c>
      <c r="CJ339" s="376">
        <f t="shared" ca="1" si="469"/>
        <v>0</v>
      </c>
      <c r="CK339" s="376">
        <f t="shared" ca="1" si="469"/>
        <v>0</v>
      </c>
      <c r="CL339" s="376">
        <f t="shared" ca="1" si="469"/>
        <v>0</v>
      </c>
      <c r="CM339" s="376">
        <f t="shared" ca="1" si="469"/>
        <v>0</v>
      </c>
      <c r="CN339" s="376">
        <f t="shared" ca="1" si="469"/>
        <v>0</v>
      </c>
      <c r="CO339" s="376">
        <f t="shared" ca="1" si="469"/>
        <v>0</v>
      </c>
      <c r="CP339" s="376">
        <f t="shared" ca="1" si="469"/>
        <v>0</v>
      </c>
      <c r="CQ339" s="376">
        <f t="shared" ca="1" si="469"/>
        <v>0</v>
      </c>
      <c r="CR339" s="376">
        <f t="shared" ca="1" si="469"/>
        <v>0</v>
      </c>
      <c r="CS339" s="376">
        <f t="shared" ca="1" si="469"/>
        <v>0</v>
      </c>
      <c r="CT339" s="376">
        <f t="shared" ca="1" si="469"/>
        <v>0</v>
      </c>
      <c r="CU339" s="376">
        <f t="shared" ca="1" si="469"/>
        <v>0</v>
      </c>
      <c r="CV339" s="376">
        <f t="shared" ca="1" si="469"/>
        <v>0</v>
      </c>
      <c r="CW339" s="376">
        <f t="shared" ref="CW339:EB339" ca="1" si="470">CW338*$D$337*CW330*CW335</f>
        <v>0</v>
      </c>
      <c r="CX339" s="376">
        <f t="shared" ca="1" si="470"/>
        <v>0</v>
      </c>
      <c r="CY339" s="376">
        <f t="shared" ca="1" si="470"/>
        <v>0</v>
      </c>
      <c r="CZ339" s="376">
        <f t="shared" ca="1" si="470"/>
        <v>0</v>
      </c>
      <c r="DA339" s="376">
        <f t="shared" ca="1" si="470"/>
        <v>0</v>
      </c>
      <c r="DB339" s="376">
        <f t="shared" ca="1" si="470"/>
        <v>0</v>
      </c>
      <c r="DC339" s="376">
        <f t="shared" ca="1" si="470"/>
        <v>0</v>
      </c>
      <c r="DD339" s="376">
        <f t="shared" ca="1" si="470"/>
        <v>0</v>
      </c>
      <c r="DE339" s="376">
        <f t="shared" ca="1" si="470"/>
        <v>0</v>
      </c>
      <c r="DF339" s="376">
        <f t="shared" ca="1" si="470"/>
        <v>0</v>
      </c>
      <c r="DG339" s="376">
        <f t="shared" ca="1" si="470"/>
        <v>0</v>
      </c>
      <c r="DH339" s="376">
        <f t="shared" ca="1" si="470"/>
        <v>0</v>
      </c>
      <c r="DI339" s="376">
        <f t="shared" ca="1" si="470"/>
        <v>0</v>
      </c>
      <c r="DJ339" s="376">
        <f t="shared" ca="1" si="470"/>
        <v>0</v>
      </c>
      <c r="DK339" s="376">
        <f t="shared" ca="1" si="470"/>
        <v>0</v>
      </c>
      <c r="DL339" s="376">
        <f t="shared" ca="1" si="470"/>
        <v>0</v>
      </c>
      <c r="DM339" s="376">
        <f t="shared" ca="1" si="470"/>
        <v>0</v>
      </c>
      <c r="DN339" s="376">
        <f t="shared" ca="1" si="470"/>
        <v>0</v>
      </c>
      <c r="DO339" s="376">
        <f t="shared" ca="1" si="470"/>
        <v>63.349090046209021</v>
      </c>
      <c r="DP339" s="376">
        <f t="shared" ca="1" si="470"/>
        <v>0</v>
      </c>
      <c r="DQ339" s="376">
        <f t="shared" ca="1" si="470"/>
        <v>0</v>
      </c>
      <c r="DR339" s="376">
        <f t="shared" ca="1" si="470"/>
        <v>0</v>
      </c>
      <c r="DS339" s="376">
        <f t="shared" ca="1" si="470"/>
        <v>0</v>
      </c>
      <c r="DT339" s="376">
        <f t="shared" ca="1" si="470"/>
        <v>0</v>
      </c>
      <c r="DU339" s="376">
        <f t="shared" ca="1" si="470"/>
        <v>0</v>
      </c>
      <c r="DV339" s="376">
        <f t="shared" ca="1" si="470"/>
        <v>0</v>
      </c>
      <c r="DW339" s="376">
        <f t="shared" ca="1" si="470"/>
        <v>0</v>
      </c>
      <c r="DX339" s="376">
        <f t="shared" ca="1" si="470"/>
        <v>0</v>
      </c>
      <c r="DY339" s="376">
        <f t="shared" ca="1" si="470"/>
        <v>0</v>
      </c>
      <c r="DZ339" s="376">
        <f t="shared" ca="1" si="470"/>
        <v>0</v>
      </c>
      <c r="EA339" s="376">
        <f t="shared" ca="1" si="470"/>
        <v>0</v>
      </c>
      <c r="EB339" s="376">
        <f t="shared" ca="1" si="470"/>
        <v>0</v>
      </c>
      <c r="EC339" s="376">
        <f t="shared" ref="EC339:ES339" ca="1" si="471">EC338*$D$337*EC330*EC335</f>
        <v>0</v>
      </c>
      <c r="ED339" s="376">
        <f t="shared" ca="1" si="471"/>
        <v>0</v>
      </c>
      <c r="EE339" s="376">
        <f t="shared" ca="1" si="471"/>
        <v>0</v>
      </c>
      <c r="EF339" s="376">
        <f t="shared" ca="1" si="471"/>
        <v>0</v>
      </c>
      <c r="EG339" s="376">
        <f t="shared" ca="1" si="471"/>
        <v>0</v>
      </c>
      <c r="EH339" s="376">
        <f t="shared" ca="1" si="471"/>
        <v>0</v>
      </c>
      <c r="EI339" s="376">
        <f t="shared" ca="1" si="471"/>
        <v>0</v>
      </c>
      <c r="EJ339" s="376">
        <f t="shared" ca="1" si="471"/>
        <v>0</v>
      </c>
      <c r="EK339" s="376">
        <f t="shared" ca="1" si="471"/>
        <v>0</v>
      </c>
      <c r="EL339" s="376">
        <f t="shared" ca="1" si="471"/>
        <v>0</v>
      </c>
      <c r="EM339" s="376">
        <f t="shared" ca="1" si="471"/>
        <v>0</v>
      </c>
      <c r="EN339" s="376">
        <f t="shared" ca="1" si="471"/>
        <v>0</v>
      </c>
      <c r="EO339" s="376">
        <f t="shared" ca="1" si="471"/>
        <v>0</v>
      </c>
      <c r="EP339" s="376">
        <f t="shared" ca="1" si="471"/>
        <v>0</v>
      </c>
      <c r="EQ339" s="376">
        <f t="shared" ca="1" si="471"/>
        <v>0</v>
      </c>
      <c r="ER339" s="376">
        <f t="shared" ca="1" si="471"/>
        <v>0</v>
      </c>
      <c r="ES339" s="376">
        <f t="shared" ca="1" si="471"/>
        <v>0</v>
      </c>
    </row>
    <row r="340" spans="1:256" s="325" customFormat="1" ht="12.75" customHeight="1" outlineLevel="1">
      <c r="D340" s="334"/>
      <c r="E340" s="330"/>
      <c r="F340" s="330"/>
      <c r="G340" s="330"/>
      <c r="H340" s="330"/>
      <c r="I340" s="330"/>
      <c r="J340" s="330"/>
      <c r="K340" s="330"/>
      <c r="L340" s="330"/>
      <c r="M340" s="330"/>
      <c r="N340" s="330"/>
      <c r="O340" s="330"/>
      <c r="P340" s="330"/>
      <c r="Q340" s="330"/>
      <c r="R340" s="330"/>
      <c r="S340" s="330"/>
      <c r="T340" s="330"/>
      <c r="U340" s="330"/>
      <c r="V340" s="330"/>
      <c r="W340" s="330"/>
      <c r="X340" s="330"/>
      <c r="Y340" s="330"/>
      <c r="Z340" s="330"/>
      <c r="AA340" s="330"/>
      <c r="AB340" s="330"/>
      <c r="AC340" s="330"/>
      <c r="AD340" s="330"/>
      <c r="AE340" s="330"/>
      <c r="AF340" s="330"/>
      <c r="AG340" s="330"/>
      <c r="AH340" s="330"/>
      <c r="AI340" s="330"/>
      <c r="AJ340" s="330"/>
      <c r="AK340" s="330"/>
      <c r="AL340" s="330"/>
      <c r="AM340" s="330"/>
      <c r="AN340" s="330"/>
      <c r="AO340" s="330"/>
      <c r="AP340" s="330"/>
      <c r="AQ340" s="330"/>
      <c r="AR340" s="330"/>
      <c r="AS340" s="330"/>
      <c r="AT340" s="330"/>
      <c r="AU340" s="330"/>
      <c r="AV340" s="330"/>
      <c r="AW340" s="330"/>
      <c r="AX340" s="330"/>
      <c r="AY340" s="330"/>
      <c r="AZ340" s="330"/>
      <c r="BA340" s="330"/>
      <c r="BB340" s="330"/>
      <c r="BC340" s="330"/>
      <c r="BD340" s="330"/>
      <c r="BE340" s="330"/>
      <c r="BF340" s="330"/>
      <c r="BG340" s="330"/>
      <c r="BH340" s="330"/>
      <c r="BI340" s="330"/>
      <c r="BJ340" s="330"/>
      <c r="BK340" s="330"/>
      <c r="BL340" s="330"/>
      <c r="BM340" s="330"/>
      <c r="BN340" s="330"/>
      <c r="BO340" s="330"/>
      <c r="BP340" s="330"/>
      <c r="BQ340" s="330"/>
      <c r="BR340" s="330"/>
      <c r="BS340" s="330"/>
      <c r="BT340" s="330"/>
      <c r="BU340" s="330"/>
      <c r="BV340" s="330"/>
      <c r="BW340" s="330"/>
      <c r="BX340" s="330"/>
      <c r="BY340" s="330"/>
      <c r="BZ340" s="330"/>
      <c r="CA340" s="330"/>
      <c r="CB340" s="330"/>
      <c r="CC340" s="330"/>
      <c r="CD340" s="330"/>
      <c r="CE340" s="330"/>
      <c r="CF340" s="330"/>
      <c r="CG340" s="330"/>
      <c r="CH340" s="330"/>
      <c r="CI340" s="330"/>
      <c r="CJ340" s="330"/>
      <c r="CK340" s="330"/>
      <c r="CL340" s="330"/>
      <c r="CM340" s="330"/>
      <c r="CN340" s="330"/>
      <c r="CO340" s="330"/>
      <c r="CP340" s="330"/>
      <c r="CQ340" s="330"/>
      <c r="CR340" s="330"/>
      <c r="CS340" s="330"/>
      <c r="CT340" s="330"/>
      <c r="CU340" s="330"/>
      <c r="CV340" s="330"/>
      <c r="CW340" s="330"/>
      <c r="CX340" s="330"/>
      <c r="CY340" s="330"/>
      <c r="CZ340" s="330"/>
      <c r="DA340" s="330"/>
      <c r="DB340" s="330"/>
      <c r="DC340" s="330"/>
      <c r="DD340" s="330"/>
      <c r="DE340" s="330"/>
      <c r="DF340" s="330"/>
      <c r="DG340" s="330"/>
      <c r="DH340" s="330"/>
      <c r="DI340" s="330"/>
      <c r="DJ340" s="330"/>
      <c r="DK340" s="330"/>
      <c r="DL340" s="330"/>
      <c r="DM340" s="330"/>
      <c r="DN340" s="330"/>
      <c r="DO340" s="330"/>
      <c r="DP340" s="330"/>
      <c r="DQ340" s="330"/>
      <c r="DR340" s="330"/>
      <c r="DS340" s="330"/>
      <c r="DT340" s="330"/>
      <c r="DU340" s="330"/>
      <c r="DV340" s="330"/>
      <c r="DW340" s="330"/>
      <c r="DX340" s="330"/>
      <c r="DY340" s="330"/>
      <c r="DZ340" s="330"/>
      <c r="EA340" s="330"/>
      <c r="EB340" s="330"/>
      <c r="EC340" s="330"/>
      <c r="ED340" s="330"/>
      <c r="EE340" s="330"/>
      <c r="EF340" s="330"/>
      <c r="EG340" s="330"/>
      <c r="EH340" s="330"/>
      <c r="EI340" s="330"/>
      <c r="EJ340" s="330"/>
      <c r="EK340" s="330"/>
      <c r="EL340" s="330"/>
      <c r="EM340" s="330"/>
      <c r="EN340" s="330"/>
      <c r="EO340" s="330"/>
      <c r="EP340" s="330"/>
      <c r="EQ340" s="330"/>
      <c r="ER340" s="330"/>
      <c r="ES340" s="330"/>
    </row>
    <row r="341" spans="1:256" s="325" customFormat="1" ht="12.75" customHeight="1" outlineLevel="1">
      <c r="B341" s="498" t="s">
        <v>711</v>
      </c>
      <c r="C341" s="13"/>
      <c r="D341" s="183"/>
      <c r="E341" s="376">
        <f ca="1">E339*$D$324</f>
        <v>0</v>
      </c>
      <c r="F341" s="376">
        <f t="shared" ref="F341:BQ341" ca="1" si="472">F339*$D$324</f>
        <v>0</v>
      </c>
      <c r="G341" s="376">
        <f t="shared" ca="1" si="472"/>
        <v>0</v>
      </c>
      <c r="H341" s="376">
        <f t="shared" ca="1" si="472"/>
        <v>0</v>
      </c>
      <c r="I341" s="376">
        <f t="shared" ca="1" si="472"/>
        <v>0</v>
      </c>
      <c r="J341" s="376">
        <f t="shared" ca="1" si="472"/>
        <v>0</v>
      </c>
      <c r="K341" s="376">
        <f t="shared" ca="1" si="472"/>
        <v>0</v>
      </c>
      <c r="L341" s="376">
        <f t="shared" ca="1" si="472"/>
        <v>0</v>
      </c>
      <c r="M341" s="376">
        <f t="shared" ca="1" si="472"/>
        <v>0</v>
      </c>
      <c r="N341" s="376">
        <f t="shared" ca="1" si="472"/>
        <v>0</v>
      </c>
      <c r="O341" s="376">
        <f t="shared" ca="1" si="472"/>
        <v>0</v>
      </c>
      <c r="P341" s="376">
        <f t="shared" ca="1" si="472"/>
        <v>0</v>
      </c>
      <c r="Q341" s="376">
        <f t="shared" ca="1" si="472"/>
        <v>0</v>
      </c>
      <c r="R341" s="376">
        <f t="shared" ca="1" si="472"/>
        <v>0</v>
      </c>
      <c r="S341" s="376">
        <f t="shared" ca="1" si="472"/>
        <v>0</v>
      </c>
      <c r="T341" s="376">
        <f t="shared" ca="1" si="472"/>
        <v>0</v>
      </c>
      <c r="U341" s="376">
        <f t="shared" ca="1" si="472"/>
        <v>0</v>
      </c>
      <c r="V341" s="376">
        <f t="shared" ca="1" si="472"/>
        <v>0</v>
      </c>
      <c r="W341" s="376">
        <f t="shared" ca="1" si="472"/>
        <v>0</v>
      </c>
      <c r="X341" s="376">
        <f t="shared" ca="1" si="472"/>
        <v>0</v>
      </c>
      <c r="Y341" s="376">
        <f t="shared" ca="1" si="472"/>
        <v>0</v>
      </c>
      <c r="Z341" s="376">
        <f t="shared" ca="1" si="472"/>
        <v>0</v>
      </c>
      <c r="AA341" s="376">
        <f t="shared" ca="1" si="472"/>
        <v>0</v>
      </c>
      <c r="AB341" s="376">
        <f t="shared" ca="1" si="472"/>
        <v>0</v>
      </c>
      <c r="AC341" s="376">
        <f t="shared" ca="1" si="472"/>
        <v>0</v>
      </c>
      <c r="AD341" s="376">
        <f t="shared" ca="1" si="472"/>
        <v>0</v>
      </c>
      <c r="AE341" s="376">
        <f t="shared" ca="1" si="472"/>
        <v>0</v>
      </c>
      <c r="AF341" s="376">
        <f t="shared" ca="1" si="472"/>
        <v>0</v>
      </c>
      <c r="AG341" s="376">
        <f t="shared" ca="1" si="472"/>
        <v>0</v>
      </c>
      <c r="AH341" s="376">
        <f t="shared" ca="1" si="472"/>
        <v>0</v>
      </c>
      <c r="AI341" s="376">
        <f t="shared" ca="1" si="472"/>
        <v>0</v>
      </c>
      <c r="AJ341" s="376">
        <f t="shared" ca="1" si="472"/>
        <v>0</v>
      </c>
      <c r="AK341" s="376">
        <f t="shared" ca="1" si="472"/>
        <v>0</v>
      </c>
      <c r="AL341" s="376">
        <f t="shared" ca="1" si="472"/>
        <v>0</v>
      </c>
      <c r="AM341" s="376">
        <f t="shared" ca="1" si="472"/>
        <v>0</v>
      </c>
      <c r="AN341" s="376">
        <f t="shared" ca="1" si="472"/>
        <v>0</v>
      </c>
      <c r="AO341" s="376">
        <f t="shared" ca="1" si="472"/>
        <v>0</v>
      </c>
      <c r="AP341" s="376">
        <f t="shared" ca="1" si="472"/>
        <v>0</v>
      </c>
      <c r="AQ341" s="376">
        <f t="shared" ca="1" si="472"/>
        <v>0</v>
      </c>
      <c r="AR341" s="376">
        <f t="shared" ca="1" si="472"/>
        <v>0</v>
      </c>
      <c r="AS341" s="376">
        <f t="shared" ca="1" si="472"/>
        <v>0</v>
      </c>
      <c r="AT341" s="376">
        <f t="shared" ca="1" si="472"/>
        <v>0</v>
      </c>
      <c r="AU341" s="376">
        <f t="shared" ca="1" si="472"/>
        <v>0</v>
      </c>
      <c r="AV341" s="376">
        <f t="shared" ca="1" si="472"/>
        <v>0</v>
      </c>
      <c r="AW341" s="376">
        <f t="shared" ca="1" si="472"/>
        <v>0</v>
      </c>
      <c r="AX341" s="376">
        <f t="shared" ca="1" si="472"/>
        <v>0</v>
      </c>
      <c r="AY341" s="376">
        <f t="shared" ca="1" si="472"/>
        <v>0</v>
      </c>
      <c r="AZ341" s="376">
        <f t="shared" ca="1" si="472"/>
        <v>0</v>
      </c>
      <c r="BA341" s="376">
        <f t="shared" ca="1" si="472"/>
        <v>0</v>
      </c>
      <c r="BB341" s="376">
        <f t="shared" ca="1" si="472"/>
        <v>0</v>
      </c>
      <c r="BC341" s="376">
        <f t="shared" ca="1" si="472"/>
        <v>0</v>
      </c>
      <c r="BD341" s="376">
        <f t="shared" ca="1" si="472"/>
        <v>0</v>
      </c>
      <c r="BE341" s="376">
        <f t="shared" ca="1" si="472"/>
        <v>0</v>
      </c>
      <c r="BF341" s="376">
        <f t="shared" ca="1" si="472"/>
        <v>0</v>
      </c>
      <c r="BG341" s="376">
        <f t="shared" ca="1" si="472"/>
        <v>0</v>
      </c>
      <c r="BH341" s="376">
        <f t="shared" ca="1" si="472"/>
        <v>0</v>
      </c>
      <c r="BI341" s="376">
        <f t="shared" ca="1" si="472"/>
        <v>0</v>
      </c>
      <c r="BJ341" s="376">
        <f t="shared" ca="1" si="472"/>
        <v>0</v>
      </c>
      <c r="BK341" s="376">
        <f t="shared" ca="1" si="472"/>
        <v>0</v>
      </c>
      <c r="BL341" s="376">
        <f t="shared" ca="1" si="472"/>
        <v>0</v>
      </c>
      <c r="BM341" s="376">
        <f t="shared" ca="1" si="472"/>
        <v>0</v>
      </c>
      <c r="BN341" s="376">
        <f t="shared" ca="1" si="472"/>
        <v>0</v>
      </c>
      <c r="BO341" s="376">
        <f t="shared" ca="1" si="472"/>
        <v>0</v>
      </c>
      <c r="BP341" s="376">
        <f t="shared" ca="1" si="472"/>
        <v>0</v>
      </c>
      <c r="BQ341" s="376">
        <f t="shared" ca="1" si="472"/>
        <v>0</v>
      </c>
      <c r="BR341" s="376">
        <f t="shared" ref="BR341:EC341" ca="1" si="473">BR339*$D$324</f>
        <v>0</v>
      </c>
      <c r="BS341" s="376">
        <f t="shared" ca="1" si="473"/>
        <v>0</v>
      </c>
      <c r="BT341" s="376">
        <f t="shared" ca="1" si="473"/>
        <v>0</v>
      </c>
      <c r="BU341" s="376">
        <f t="shared" ca="1" si="473"/>
        <v>0</v>
      </c>
      <c r="BV341" s="376">
        <f t="shared" ca="1" si="473"/>
        <v>0</v>
      </c>
      <c r="BW341" s="376">
        <f t="shared" ca="1" si="473"/>
        <v>0</v>
      </c>
      <c r="BX341" s="376">
        <f t="shared" ca="1" si="473"/>
        <v>0</v>
      </c>
      <c r="BY341" s="376">
        <f t="shared" ca="1" si="473"/>
        <v>0</v>
      </c>
      <c r="BZ341" s="376">
        <f t="shared" ca="1" si="473"/>
        <v>0</v>
      </c>
      <c r="CA341" s="376">
        <f t="shared" ca="1" si="473"/>
        <v>0</v>
      </c>
      <c r="CB341" s="376">
        <f t="shared" ca="1" si="473"/>
        <v>0</v>
      </c>
      <c r="CC341" s="376">
        <f t="shared" ca="1" si="473"/>
        <v>0</v>
      </c>
      <c r="CD341" s="376">
        <f t="shared" ca="1" si="473"/>
        <v>0</v>
      </c>
      <c r="CE341" s="376">
        <f t="shared" ca="1" si="473"/>
        <v>0</v>
      </c>
      <c r="CF341" s="376">
        <f t="shared" ca="1" si="473"/>
        <v>0</v>
      </c>
      <c r="CG341" s="376">
        <f t="shared" ca="1" si="473"/>
        <v>0</v>
      </c>
      <c r="CH341" s="376">
        <f t="shared" ca="1" si="473"/>
        <v>0</v>
      </c>
      <c r="CI341" s="376">
        <f t="shared" ca="1" si="473"/>
        <v>0</v>
      </c>
      <c r="CJ341" s="376">
        <f t="shared" ca="1" si="473"/>
        <v>0</v>
      </c>
      <c r="CK341" s="376">
        <f t="shared" ca="1" si="473"/>
        <v>0</v>
      </c>
      <c r="CL341" s="376">
        <f t="shared" ca="1" si="473"/>
        <v>0</v>
      </c>
      <c r="CM341" s="376">
        <f t="shared" ca="1" si="473"/>
        <v>0</v>
      </c>
      <c r="CN341" s="376">
        <f t="shared" ca="1" si="473"/>
        <v>0</v>
      </c>
      <c r="CO341" s="376">
        <f t="shared" ca="1" si="473"/>
        <v>0</v>
      </c>
      <c r="CP341" s="376">
        <f t="shared" ca="1" si="473"/>
        <v>0</v>
      </c>
      <c r="CQ341" s="376">
        <f t="shared" ca="1" si="473"/>
        <v>0</v>
      </c>
      <c r="CR341" s="376">
        <f t="shared" ca="1" si="473"/>
        <v>0</v>
      </c>
      <c r="CS341" s="376">
        <f t="shared" ca="1" si="473"/>
        <v>0</v>
      </c>
      <c r="CT341" s="376">
        <f t="shared" ca="1" si="473"/>
        <v>0</v>
      </c>
      <c r="CU341" s="376">
        <f t="shared" ca="1" si="473"/>
        <v>0</v>
      </c>
      <c r="CV341" s="376">
        <f t="shared" ca="1" si="473"/>
        <v>0</v>
      </c>
      <c r="CW341" s="376">
        <f t="shared" ca="1" si="473"/>
        <v>0</v>
      </c>
      <c r="CX341" s="376">
        <f t="shared" ca="1" si="473"/>
        <v>0</v>
      </c>
      <c r="CY341" s="376">
        <f t="shared" ca="1" si="473"/>
        <v>0</v>
      </c>
      <c r="CZ341" s="376">
        <f t="shared" ca="1" si="473"/>
        <v>0</v>
      </c>
      <c r="DA341" s="376">
        <f t="shared" ca="1" si="473"/>
        <v>0</v>
      </c>
      <c r="DB341" s="376">
        <f t="shared" ca="1" si="473"/>
        <v>0</v>
      </c>
      <c r="DC341" s="376">
        <f t="shared" ca="1" si="473"/>
        <v>0</v>
      </c>
      <c r="DD341" s="376">
        <f t="shared" ca="1" si="473"/>
        <v>0</v>
      </c>
      <c r="DE341" s="376">
        <f t="shared" ca="1" si="473"/>
        <v>0</v>
      </c>
      <c r="DF341" s="376">
        <f t="shared" ca="1" si="473"/>
        <v>0</v>
      </c>
      <c r="DG341" s="376">
        <f t="shared" ca="1" si="473"/>
        <v>0</v>
      </c>
      <c r="DH341" s="376">
        <f t="shared" ca="1" si="473"/>
        <v>0</v>
      </c>
      <c r="DI341" s="376">
        <f t="shared" ca="1" si="473"/>
        <v>0</v>
      </c>
      <c r="DJ341" s="376">
        <f t="shared" ca="1" si="473"/>
        <v>0</v>
      </c>
      <c r="DK341" s="376">
        <f t="shared" ca="1" si="473"/>
        <v>0</v>
      </c>
      <c r="DL341" s="376">
        <f t="shared" ca="1" si="473"/>
        <v>0</v>
      </c>
      <c r="DM341" s="376">
        <f t="shared" ca="1" si="473"/>
        <v>0</v>
      </c>
      <c r="DN341" s="376">
        <f t="shared" ca="1" si="473"/>
        <v>0</v>
      </c>
      <c r="DO341" s="376">
        <f t="shared" ca="1" si="473"/>
        <v>0</v>
      </c>
      <c r="DP341" s="376">
        <f t="shared" ca="1" si="473"/>
        <v>0</v>
      </c>
      <c r="DQ341" s="376">
        <f t="shared" ca="1" si="473"/>
        <v>0</v>
      </c>
      <c r="DR341" s="376">
        <f t="shared" ca="1" si="473"/>
        <v>0</v>
      </c>
      <c r="DS341" s="376">
        <f t="shared" ca="1" si="473"/>
        <v>0</v>
      </c>
      <c r="DT341" s="376">
        <f t="shared" ca="1" si="473"/>
        <v>0</v>
      </c>
      <c r="DU341" s="376">
        <f t="shared" ca="1" si="473"/>
        <v>0</v>
      </c>
      <c r="DV341" s="376">
        <f t="shared" ca="1" si="473"/>
        <v>0</v>
      </c>
      <c r="DW341" s="376">
        <f t="shared" ca="1" si="473"/>
        <v>0</v>
      </c>
      <c r="DX341" s="376">
        <f t="shared" ca="1" si="473"/>
        <v>0</v>
      </c>
      <c r="DY341" s="376">
        <f t="shared" ca="1" si="473"/>
        <v>0</v>
      </c>
      <c r="DZ341" s="376">
        <f t="shared" ca="1" si="473"/>
        <v>0</v>
      </c>
      <c r="EA341" s="376">
        <f t="shared" ca="1" si="473"/>
        <v>0</v>
      </c>
      <c r="EB341" s="376">
        <f t="shared" ca="1" si="473"/>
        <v>0</v>
      </c>
      <c r="EC341" s="376">
        <f t="shared" ca="1" si="473"/>
        <v>0</v>
      </c>
      <c r="ED341" s="376">
        <f t="shared" ref="ED341:ES341" ca="1" si="474">ED339*$D$324</f>
        <v>0</v>
      </c>
      <c r="EE341" s="376">
        <f t="shared" ca="1" si="474"/>
        <v>0</v>
      </c>
      <c r="EF341" s="376">
        <f t="shared" ca="1" si="474"/>
        <v>0</v>
      </c>
      <c r="EG341" s="376">
        <f t="shared" ca="1" si="474"/>
        <v>0</v>
      </c>
      <c r="EH341" s="376">
        <f t="shared" ca="1" si="474"/>
        <v>0</v>
      </c>
      <c r="EI341" s="376">
        <f t="shared" ca="1" si="474"/>
        <v>0</v>
      </c>
      <c r="EJ341" s="376">
        <f t="shared" ca="1" si="474"/>
        <v>0</v>
      </c>
      <c r="EK341" s="376">
        <f t="shared" ca="1" si="474"/>
        <v>0</v>
      </c>
      <c r="EL341" s="376">
        <f t="shared" ca="1" si="474"/>
        <v>0</v>
      </c>
      <c r="EM341" s="376">
        <f t="shared" ca="1" si="474"/>
        <v>0</v>
      </c>
      <c r="EN341" s="376">
        <f t="shared" ca="1" si="474"/>
        <v>0</v>
      </c>
      <c r="EO341" s="376">
        <f t="shared" ca="1" si="474"/>
        <v>0</v>
      </c>
      <c r="EP341" s="376">
        <f t="shared" ca="1" si="474"/>
        <v>0</v>
      </c>
      <c r="EQ341" s="376">
        <f t="shared" ca="1" si="474"/>
        <v>0</v>
      </c>
      <c r="ER341" s="376">
        <f t="shared" ca="1" si="474"/>
        <v>0</v>
      </c>
      <c r="ES341" s="376">
        <f t="shared" ca="1" si="474"/>
        <v>0</v>
      </c>
    </row>
    <row r="342" spans="1:256" ht="12.75" customHeight="1" outlineLevel="1">
      <c r="D342" s="183"/>
    </row>
    <row r="343" spans="1:256" s="319" customFormat="1" ht="12.75" customHeight="1" outlineLevel="1">
      <c r="A343" s="13">
        <f>MAX($A$1:A342)+1</f>
        <v>23</v>
      </c>
      <c r="B343" s="179" t="s">
        <v>712</v>
      </c>
      <c r="C343" s="180"/>
      <c r="D343" s="332"/>
      <c r="E343" s="372"/>
      <c r="F343" s="372"/>
      <c r="G343" s="372"/>
      <c r="H343" s="372"/>
      <c r="I343" s="372"/>
      <c r="J343" s="372"/>
      <c r="K343" s="372"/>
      <c r="L343" s="372"/>
      <c r="M343" s="372"/>
      <c r="N343" s="372"/>
      <c r="O343" s="372"/>
      <c r="P343" s="372"/>
      <c r="Q343" s="372"/>
      <c r="R343" s="372"/>
      <c r="S343" s="372"/>
      <c r="T343" s="372"/>
      <c r="U343" s="372"/>
      <c r="V343" s="372"/>
      <c r="W343" s="372"/>
      <c r="X343" s="372"/>
      <c r="Y343" s="372"/>
      <c r="Z343" s="372"/>
      <c r="AA343" s="372"/>
      <c r="AB343" s="372"/>
      <c r="AC343" s="372"/>
      <c r="AD343" s="372"/>
      <c r="AE343" s="372"/>
      <c r="AF343" s="372"/>
      <c r="AG343" s="372"/>
      <c r="AH343" s="372"/>
      <c r="AI343" s="372"/>
      <c r="AJ343" s="372"/>
      <c r="AK343" s="372"/>
      <c r="AL343" s="372"/>
      <c r="AM343" s="372"/>
      <c r="AN343" s="372"/>
      <c r="AO343" s="372"/>
      <c r="AP343" s="372"/>
      <c r="AQ343" s="372"/>
      <c r="AR343" s="372"/>
      <c r="AS343" s="372"/>
      <c r="AT343" s="372"/>
      <c r="AU343" s="372"/>
      <c r="AV343" s="372"/>
      <c r="AW343" s="372"/>
      <c r="AX343" s="372"/>
      <c r="AY343" s="372"/>
      <c r="AZ343" s="372"/>
      <c r="BA343" s="372"/>
      <c r="BB343" s="372"/>
      <c r="BC343" s="372"/>
      <c r="BD343" s="372"/>
      <c r="BE343" s="372"/>
      <c r="BF343" s="372"/>
      <c r="BG343" s="372"/>
      <c r="BH343" s="372"/>
      <c r="BI343" s="372"/>
      <c r="BJ343" s="372"/>
      <c r="BK343" s="372"/>
      <c r="BL343" s="372"/>
      <c r="BM343" s="372"/>
      <c r="BN343" s="372"/>
      <c r="BO343" s="372"/>
      <c r="BP343" s="372"/>
      <c r="BQ343" s="372"/>
      <c r="BR343" s="372"/>
      <c r="BS343" s="372"/>
      <c r="BT343" s="372"/>
      <c r="BU343" s="372"/>
      <c r="BV343" s="372"/>
      <c r="BW343" s="372"/>
      <c r="BX343" s="372"/>
      <c r="BY343" s="372"/>
      <c r="BZ343" s="372"/>
      <c r="CA343" s="372"/>
      <c r="CB343" s="372"/>
      <c r="CC343" s="372"/>
      <c r="CD343" s="372"/>
      <c r="CE343" s="372"/>
      <c r="CF343" s="372"/>
      <c r="CG343" s="372"/>
      <c r="CH343" s="372"/>
      <c r="CI343" s="372"/>
      <c r="CJ343" s="372"/>
      <c r="CK343" s="372"/>
      <c r="CL343" s="372"/>
      <c r="CM343" s="372"/>
      <c r="CN343" s="372"/>
      <c r="CO343" s="372"/>
      <c r="CP343" s="372"/>
      <c r="CQ343" s="372"/>
      <c r="CR343" s="372"/>
      <c r="CS343" s="372"/>
      <c r="CT343" s="372"/>
      <c r="CU343" s="372"/>
      <c r="CV343" s="372"/>
      <c r="CW343" s="372"/>
      <c r="CX343" s="372"/>
      <c r="CY343" s="372"/>
      <c r="CZ343" s="372"/>
      <c r="DA343" s="372"/>
      <c r="DB343" s="372"/>
      <c r="DC343" s="372"/>
      <c r="DD343" s="372"/>
      <c r="DE343" s="372"/>
      <c r="DF343" s="372"/>
      <c r="DG343" s="372"/>
      <c r="DH343" s="372"/>
      <c r="DI343" s="372"/>
      <c r="DJ343" s="372"/>
      <c r="DK343" s="372"/>
      <c r="DL343" s="372"/>
      <c r="DM343" s="372"/>
      <c r="DN343" s="372"/>
      <c r="DO343" s="372"/>
      <c r="DP343" s="372"/>
      <c r="DQ343" s="372"/>
      <c r="DR343" s="372"/>
      <c r="DS343" s="372"/>
      <c r="DT343" s="372"/>
      <c r="DU343" s="372"/>
      <c r="DV343" s="372"/>
      <c r="DW343" s="372"/>
      <c r="DX343" s="372"/>
      <c r="DY343" s="372"/>
      <c r="DZ343" s="372"/>
      <c r="EA343" s="372"/>
      <c r="EB343" s="372"/>
      <c r="EC343" s="372"/>
      <c r="ED343" s="372"/>
      <c r="EE343" s="372"/>
      <c r="EF343" s="372"/>
      <c r="EG343" s="372"/>
      <c r="EH343" s="372"/>
      <c r="EI343" s="372"/>
      <c r="EJ343" s="372"/>
      <c r="EK343" s="372"/>
      <c r="EL343" s="372"/>
      <c r="EM343" s="372"/>
      <c r="EN343" s="372"/>
      <c r="EO343" s="372"/>
      <c r="EP343" s="372"/>
      <c r="EQ343" s="372"/>
      <c r="ER343" s="372"/>
      <c r="ES343" s="372"/>
      <c r="ET343" s="13"/>
      <c r="EU343" s="13"/>
      <c r="EV343" s="13"/>
      <c r="EW343" s="13"/>
      <c r="EX343" s="13"/>
      <c r="EY343" s="13"/>
      <c r="EZ343" s="13"/>
      <c r="FA343" s="13"/>
      <c r="FB343" s="13"/>
      <c r="FC343" s="13"/>
      <c r="FD343" s="13"/>
      <c r="FE343" s="13"/>
      <c r="FF343" s="13"/>
      <c r="FG343" s="13"/>
      <c r="FH343" s="13"/>
      <c r="FI343" s="13"/>
      <c r="FJ343" s="13"/>
      <c r="FK343" s="13"/>
      <c r="FL343" s="13"/>
      <c r="FM343" s="13"/>
      <c r="FN343" s="13"/>
      <c r="FO343" s="13"/>
      <c r="FP343" s="13"/>
      <c r="FQ343" s="13"/>
      <c r="FR343" s="13"/>
      <c r="FS343" s="13"/>
      <c r="FT343" s="13"/>
      <c r="FU343" s="13"/>
      <c r="FV343" s="13"/>
      <c r="FW343" s="13"/>
      <c r="FX343" s="13"/>
      <c r="FY343" s="13"/>
      <c r="FZ343" s="13"/>
      <c r="GA343" s="13"/>
      <c r="GB343" s="13"/>
      <c r="GC343" s="13"/>
      <c r="GD343" s="13"/>
      <c r="GE343" s="13"/>
      <c r="GF343" s="13"/>
      <c r="GG343" s="13"/>
      <c r="GH343" s="13"/>
      <c r="GI343" s="13"/>
      <c r="GJ343" s="13"/>
      <c r="GK343" s="13"/>
      <c r="GL343" s="13"/>
      <c r="GM343" s="13"/>
      <c r="GN343" s="13"/>
      <c r="GO343" s="13"/>
      <c r="GP343" s="13"/>
      <c r="GQ343" s="13"/>
      <c r="GR343" s="13"/>
      <c r="GS343" s="13"/>
      <c r="GT343" s="13"/>
      <c r="GU343" s="13"/>
      <c r="GV343" s="13"/>
      <c r="GW343" s="13"/>
      <c r="GX343" s="13"/>
      <c r="GY343" s="13"/>
      <c r="GZ343" s="13"/>
      <c r="HA343" s="13"/>
      <c r="HB343" s="13"/>
      <c r="HC343" s="13"/>
      <c r="HD343" s="13"/>
      <c r="HE343" s="13"/>
      <c r="HF343" s="13"/>
      <c r="HG343" s="13"/>
      <c r="HH343" s="13"/>
      <c r="HI343" s="13"/>
      <c r="HJ343" s="13"/>
      <c r="HK343" s="13"/>
      <c r="HL343" s="13"/>
      <c r="HM343" s="13"/>
      <c r="HN343" s="13"/>
      <c r="HO343" s="13"/>
      <c r="HP343" s="13"/>
      <c r="HQ343" s="13"/>
      <c r="HR343" s="13"/>
      <c r="HS343" s="13"/>
      <c r="HT343" s="13"/>
      <c r="HU343" s="13"/>
      <c r="HV343" s="13"/>
      <c r="HW343" s="13"/>
      <c r="HX343" s="13"/>
      <c r="HY343" s="13"/>
      <c r="HZ343" s="13"/>
      <c r="IA343" s="13"/>
      <c r="IB343" s="13"/>
      <c r="IC343" s="13"/>
      <c r="ID343" s="13"/>
      <c r="IE343" s="13"/>
      <c r="IF343" s="13"/>
      <c r="IG343" s="13"/>
      <c r="IH343" s="13"/>
      <c r="II343" s="13"/>
      <c r="IJ343" s="13"/>
      <c r="IK343" s="13"/>
      <c r="IL343" s="13"/>
      <c r="IM343" s="13"/>
      <c r="IN343" s="13"/>
      <c r="IO343" s="13"/>
      <c r="IP343" s="13"/>
      <c r="IQ343" s="13"/>
      <c r="IR343" s="13"/>
      <c r="IS343" s="13"/>
      <c r="IT343" s="13"/>
      <c r="IU343" s="13"/>
      <c r="IV343" s="13"/>
    </row>
    <row r="344" spans="1:256" ht="12.75" customHeight="1" outlineLevel="1">
      <c r="D344" s="183"/>
    </row>
    <row r="345" spans="1:256" ht="12.75" customHeight="1" outlineLevel="1">
      <c r="D345" s="183"/>
    </row>
    <row r="346" spans="1:256" ht="12.75" customHeight="1" outlineLevel="1">
      <c r="B346" s="325" t="s">
        <v>713</v>
      </c>
      <c r="D346" s="507">
        <f ca="1">D47</f>
        <v>0</v>
      </c>
      <c r="AI346" s="508"/>
    </row>
    <row r="347" spans="1:256" ht="12.75" customHeight="1" outlineLevel="1">
      <c r="B347" s="325" t="s">
        <v>714</v>
      </c>
      <c r="D347" s="334"/>
      <c r="E347" s="509">
        <f ca="1">IF(AND(E348=1,SUM($D348:D348)&lt;$D346),1,0)</f>
        <v>0</v>
      </c>
      <c r="F347" s="509">
        <f ca="1">IF(AND(F348=1,SUM($D348:E348)&lt;$D346),1,0)</f>
        <v>0</v>
      </c>
      <c r="G347" s="509">
        <f ca="1">IF(AND(G348=1,SUM($D348:F348)&lt;$D346),1,0)</f>
        <v>0</v>
      </c>
      <c r="H347" s="509">
        <f ca="1">IF(AND(H348=1,SUM($D348:G348)&lt;$D346),1,0)</f>
        <v>0</v>
      </c>
      <c r="I347" s="509">
        <f ca="1">IF(AND(I348=1,SUM($D348:H348)&lt;$D346),1,0)</f>
        <v>0</v>
      </c>
      <c r="J347" s="509">
        <f ca="1">IF(AND(J348=1,SUM($D348:I348)&lt;$D346),1,0)</f>
        <v>0</v>
      </c>
      <c r="K347" s="509">
        <f ca="1">IF(AND(K348=1,SUM($D348:J348)&lt;$D346),1,0)</f>
        <v>0</v>
      </c>
      <c r="L347" s="509">
        <f ca="1">IF(AND(L348=1,SUM($D348:K348)&lt;$D346),1,0)</f>
        <v>0</v>
      </c>
      <c r="M347" s="509">
        <f ca="1">IF(AND(M348=1,SUM($D348:L348)&lt;$D346),1,0)</f>
        <v>0</v>
      </c>
      <c r="N347" s="509">
        <f ca="1">IF(AND(N348=1,SUM($D348:M348)&lt;$D346),1,0)</f>
        <v>0</v>
      </c>
      <c r="O347" s="509">
        <f ca="1">IF(AND(O348=1,SUM($D348:N348)&lt;$D346),1,0)</f>
        <v>0</v>
      </c>
      <c r="P347" s="509">
        <f ca="1">IF(AND(P348=1,SUM($D348:O348)&lt;$D346),1,0)</f>
        <v>0</v>
      </c>
      <c r="Q347" s="509">
        <f ca="1">IF(AND(Q348=1,SUM($D348:P348)&lt;$D346),1,0)</f>
        <v>0</v>
      </c>
      <c r="R347" s="509">
        <f ca="1">IF(AND(R348=1,SUM($D348:Q348)&lt;$D346),1,0)</f>
        <v>0</v>
      </c>
      <c r="S347" s="509">
        <f ca="1">IF(AND(S348=1,SUM($D348:R348)&lt;$D346),1,0)</f>
        <v>0</v>
      </c>
      <c r="T347" s="509">
        <f ca="1">IF(AND(T348=1,SUM($D348:S348)&lt;$D346),1,0)</f>
        <v>0</v>
      </c>
      <c r="U347" s="509">
        <f ca="1">IF(AND(U348=1,SUM($D348:T348)&lt;$D346),1,0)</f>
        <v>0</v>
      </c>
      <c r="V347" s="509">
        <f ca="1">IF(AND(V348=1,SUM($D348:U348)&lt;$D346),1,0)</f>
        <v>0</v>
      </c>
      <c r="W347" s="509">
        <f ca="1">IF(AND(W348=1,SUM($D348:V348)&lt;$D346),1,0)</f>
        <v>0</v>
      </c>
      <c r="X347" s="509">
        <f ca="1">IF(AND(X348=1,SUM($D348:W348)&lt;$D346),1,0)</f>
        <v>0</v>
      </c>
      <c r="Y347" s="509">
        <f ca="1">IF(AND(Y348=1,SUM($D348:X348)&lt;$D346),1,0)</f>
        <v>0</v>
      </c>
      <c r="Z347" s="509">
        <f ca="1">IF(AND(Z348=1,SUM($D348:Y348)&lt;$D346),1,0)</f>
        <v>0</v>
      </c>
      <c r="AA347" s="509">
        <f ca="1">IF(AND(AA348=1,SUM($D348:Z348)&lt;$D346),1,0)</f>
        <v>0</v>
      </c>
      <c r="AB347" s="509">
        <f ca="1">IF(AND(AB348=1,SUM($D348:AA348)&lt;$D346),1,0)</f>
        <v>0</v>
      </c>
      <c r="AC347" s="509">
        <f ca="1">IF(AND(AC348=1,SUM($D348:AB348)&lt;$D346),1,0)</f>
        <v>0</v>
      </c>
      <c r="AD347" s="509">
        <f ca="1">IF(AND(AD348=1,SUM($D348:AC348)&lt;$D346),1,0)</f>
        <v>0</v>
      </c>
      <c r="AE347" s="509">
        <f ca="1">IF(AND(AE348=1,SUM($D348:AD348)&lt;$D346),1,0)</f>
        <v>0</v>
      </c>
      <c r="AF347" s="509">
        <f ca="1">IF(AND(AF348=1,SUM($D348:AE348)&lt;$D346),1,0)</f>
        <v>0</v>
      </c>
      <c r="AG347" s="509">
        <f ca="1">IF(AND(AG348=1,SUM($D348:AF348)&lt;$D346),1,0)</f>
        <v>0</v>
      </c>
      <c r="AH347" s="509">
        <f ca="1">IF(AND(AH348=1,SUM($D348:AG348)&lt;$D346),1,0)</f>
        <v>0</v>
      </c>
      <c r="AI347" s="509">
        <f ca="1">IF(AND(AI348=1,SUM($D348:AH348)&lt;$D346),1,0)</f>
        <v>0</v>
      </c>
      <c r="AJ347" s="509">
        <f ca="1">IF(AND(AJ348=1,SUM($D348:AI348)&lt;$D346),1,0)</f>
        <v>0</v>
      </c>
      <c r="AK347" s="509">
        <f ca="1">IF(AND(AK348=1,SUM($D348:AJ348)&lt;$D346),1,0)</f>
        <v>0</v>
      </c>
      <c r="AL347" s="509">
        <f ca="1">IF(AND(AL348=1,SUM($D348:AK348)&lt;$D346),1,0)</f>
        <v>0</v>
      </c>
      <c r="AM347" s="509">
        <f ca="1">IF(AND(AM348=1,SUM($D348:AL348)&lt;$D346),1,0)</f>
        <v>0</v>
      </c>
      <c r="AN347" s="509">
        <f ca="1">IF(AND(AN348=1,SUM($D348:AM348)&lt;$D346),1,0)</f>
        <v>0</v>
      </c>
      <c r="AO347" s="509">
        <f ca="1">IF(AND(AO348=1,SUM($D348:AN348)&lt;$D346),1,0)</f>
        <v>0</v>
      </c>
      <c r="AP347" s="509">
        <f ca="1">IF(AND(AP348=1,SUM($D348:AO348)&lt;$D346),1,0)</f>
        <v>0</v>
      </c>
      <c r="AQ347" s="509">
        <f ca="1">IF(AND(AQ348=1,SUM($D348:AP348)&lt;$D346),1,0)</f>
        <v>0</v>
      </c>
      <c r="AR347" s="509">
        <f ca="1">IF(AND(AR348=1,SUM($D348:AQ348)&lt;$D346),1,0)</f>
        <v>0</v>
      </c>
      <c r="AS347" s="509">
        <f ca="1">IF(AND(AS348=1,SUM($D348:AR348)&lt;$D346),1,0)</f>
        <v>0</v>
      </c>
      <c r="AT347" s="509">
        <f ca="1">IF(AND(AT348=1,SUM($D348:AS348)&lt;$D346),1,0)</f>
        <v>0</v>
      </c>
      <c r="AU347" s="509">
        <f ca="1">IF(AND(AU348=1,SUM($D348:AT348)&lt;$D346),1,0)</f>
        <v>0</v>
      </c>
      <c r="AV347" s="509">
        <f ca="1">IF(AND(AV348=1,SUM($D348:AU348)&lt;$D346),1,0)</f>
        <v>0</v>
      </c>
      <c r="AW347" s="509">
        <f ca="1">IF(AND(AW348=1,SUM($D348:AV348)&lt;$D346),1,0)</f>
        <v>0</v>
      </c>
      <c r="AX347" s="509">
        <f ca="1">IF(AND(AX348=1,SUM($D348:AW348)&lt;$D346),1,0)</f>
        <v>0</v>
      </c>
      <c r="AY347" s="509">
        <f ca="1">IF(AND(AY348=1,SUM($D348:AX348)&lt;$D346),1,0)</f>
        <v>0</v>
      </c>
      <c r="AZ347" s="509">
        <f ca="1">IF(AND(AZ348=1,SUM($D348:AY348)&lt;$D346),1,0)</f>
        <v>0</v>
      </c>
      <c r="BA347" s="509">
        <f ca="1">IF(AND(BA348=1,SUM($D348:AZ348)&lt;$D346),1,0)</f>
        <v>0</v>
      </c>
      <c r="BB347" s="509">
        <f ca="1">IF(AND(BB348=1,SUM($D348:BA348)&lt;$D346),1,0)</f>
        <v>0</v>
      </c>
      <c r="BC347" s="509">
        <f ca="1">IF(AND(BC348=1,SUM($D348:BB348)&lt;$D346),1,0)</f>
        <v>0</v>
      </c>
      <c r="BD347" s="509">
        <f ca="1">IF(AND(BD348=1,SUM($D348:BC348)&lt;$D346),1,0)</f>
        <v>0</v>
      </c>
      <c r="BE347" s="509">
        <f ca="1">IF(AND(BE348=1,SUM($D348:BD348)&lt;$D346),1,0)</f>
        <v>0</v>
      </c>
      <c r="BF347" s="509">
        <f ca="1">IF(AND(BF348=1,SUM($D348:BE348)&lt;$D346),1,0)</f>
        <v>0</v>
      </c>
      <c r="BG347" s="509">
        <f ca="1">IF(AND(BG348=1,SUM($D348:BF348)&lt;$D346),1,0)</f>
        <v>0</v>
      </c>
      <c r="BH347" s="509">
        <f ca="1">IF(AND(BH348=1,SUM($D348:BG348)&lt;$D346),1,0)</f>
        <v>0</v>
      </c>
      <c r="BI347" s="509">
        <f ca="1">IF(AND(BI348=1,SUM($D348:BH348)&lt;$D346),1,0)</f>
        <v>0</v>
      </c>
      <c r="BJ347" s="509">
        <f ca="1">IF(AND(BJ348=1,SUM($D348:BI348)&lt;$D346),1,0)</f>
        <v>0</v>
      </c>
      <c r="BK347" s="509">
        <f ca="1">IF(AND(BK348=1,SUM($D348:BJ348)&lt;$D346),1,0)</f>
        <v>0</v>
      </c>
      <c r="BL347" s="509">
        <f ca="1">IF(AND(BL348=1,SUM($D348:BK348)&lt;$D346),1,0)</f>
        <v>0</v>
      </c>
      <c r="BM347" s="509">
        <f ca="1">IF(AND(BM348=1,SUM($D348:BL348)&lt;$D346),1,0)</f>
        <v>0</v>
      </c>
      <c r="BN347" s="509">
        <f ca="1">IF(AND(BN348=1,SUM($D348:BM348)&lt;$D346),1,0)</f>
        <v>0</v>
      </c>
      <c r="BO347" s="509">
        <f ca="1">IF(AND(BO348=1,SUM($D348:BN348)&lt;$D346),1,0)</f>
        <v>0</v>
      </c>
      <c r="BP347" s="509">
        <f ca="1">IF(AND(BP348=1,SUM($D348:BO348)&lt;$D346),1,0)</f>
        <v>0</v>
      </c>
      <c r="BQ347" s="509">
        <f ca="1">IF(AND(BQ348=1,SUM($D348:BP348)&lt;$D346),1,0)</f>
        <v>0</v>
      </c>
      <c r="BR347" s="509">
        <f ca="1">IF(AND(BR348=1,SUM($D348:BQ348)&lt;$D346),1,0)</f>
        <v>0</v>
      </c>
      <c r="BS347" s="509">
        <f ca="1">IF(AND(BS348=1,SUM($D348:BR348)&lt;$D346),1,0)</f>
        <v>0</v>
      </c>
      <c r="BT347" s="509">
        <f ca="1">IF(AND(BT348=1,SUM($D348:BS348)&lt;$D346),1,0)</f>
        <v>0</v>
      </c>
      <c r="BU347" s="509">
        <f ca="1">IF(AND(BU348=1,SUM($D348:BT348)&lt;$D346),1,0)</f>
        <v>0</v>
      </c>
      <c r="BV347" s="509">
        <f ca="1">IF(AND(BV348=1,SUM($D348:BU348)&lt;$D346),1,0)</f>
        <v>0</v>
      </c>
      <c r="BW347" s="509">
        <f ca="1">IF(AND(BW348=1,SUM($D348:BV348)&lt;$D346),1,0)</f>
        <v>0</v>
      </c>
      <c r="BX347" s="509">
        <f ca="1">IF(AND(BX348=1,SUM($D348:BW348)&lt;$D346),1,0)</f>
        <v>0</v>
      </c>
      <c r="BY347" s="509">
        <f ca="1">IF(AND(BY348=1,SUM($D348:BX348)&lt;$D346),1,0)</f>
        <v>0</v>
      </c>
      <c r="BZ347" s="509">
        <f ca="1">IF(AND(BZ348=1,SUM($D348:BY348)&lt;$D346),1,0)</f>
        <v>0</v>
      </c>
      <c r="CA347" s="509">
        <f ca="1">IF(AND(CA348=1,SUM($D348:BZ348)&lt;$D346),1,0)</f>
        <v>0</v>
      </c>
      <c r="CB347" s="509">
        <f ca="1">IF(AND(CB348=1,SUM($D348:CA348)&lt;$D346),1,0)</f>
        <v>0</v>
      </c>
      <c r="CC347" s="509">
        <f ca="1">IF(AND(CC348=1,SUM($D348:CB348)&lt;$D346),1,0)</f>
        <v>0</v>
      </c>
      <c r="CD347" s="509">
        <f ca="1">IF(AND(CD348=1,SUM($D348:CC348)&lt;$D346),1,0)</f>
        <v>0</v>
      </c>
      <c r="CE347" s="509">
        <f ca="1">IF(AND(CE348=1,SUM($D348:CD348)&lt;$D346),1,0)</f>
        <v>0</v>
      </c>
      <c r="CF347" s="509">
        <f ca="1">IF(AND(CF348=1,SUM($D348:CE348)&lt;$D346),1,0)</f>
        <v>0</v>
      </c>
      <c r="CG347" s="509">
        <f ca="1">IF(AND(CG348=1,SUM($D348:CF348)&lt;$D346),1,0)</f>
        <v>0</v>
      </c>
      <c r="CH347" s="509">
        <f ca="1">IF(AND(CH348=1,SUM($D348:CG348)&lt;$D346),1,0)</f>
        <v>0</v>
      </c>
      <c r="CI347" s="509">
        <f ca="1">IF(AND(CI348=1,SUM($D348:CH348)&lt;$D346),1,0)</f>
        <v>0</v>
      </c>
      <c r="CJ347" s="509">
        <f ca="1">IF(AND(CJ348=1,SUM($D348:CI348)&lt;$D346),1,0)</f>
        <v>0</v>
      </c>
      <c r="CK347" s="509">
        <f ca="1">IF(AND(CK348=1,SUM($D348:CJ348)&lt;$D346),1,0)</f>
        <v>0</v>
      </c>
      <c r="CL347" s="509">
        <f ca="1">IF(AND(CL348=1,SUM($D348:CK348)&lt;$D346),1,0)</f>
        <v>0</v>
      </c>
      <c r="CM347" s="509">
        <f ca="1">IF(AND(CM348=1,SUM($D348:CL348)&lt;$D346),1,0)</f>
        <v>0</v>
      </c>
      <c r="CN347" s="509">
        <f ca="1">IF(AND(CN348=1,SUM($D348:CM348)&lt;$D346),1,0)</f>
        <v>0</v>
      </c>
      <c r="CO347" s="509">
        <f ca="1">IF(AND(CO348=1,SUM($D348:CN348)&lt;$D346),1,0)</f>
        <v>0</v>
      </c>
      <c r="CP347" s="509">
        <f ca="1">IF(AND(CP348=1,SUM($D348:CO348)&lt;$D346),1,0)</f>
        <v>0</v>
      </c>
      <c r="CQ347" s="509">
        <f ca="1">IF(AND(CQ348=1,SUM($D348:CP348)&lt;$D346),1,0)</f>
        <v>0</v>
      </c>
      <c r="CR347" s="509">
        <f ca="1">IF(AND(CR348=1,SUM($D348:CQ348)&lt;$D346),1,0)</f>
        <v>0</v>
      </c>
      <c r="CS347" s="509">
        <f ca="1">IF(AND(CS348=1,SUM($D348:CR348)&lt;$D346),1,0)</f>
        <v>0</v>
      </c>
      <c r="CT347" s="509">
        <f ca="1">IF(AND(CT348=1,SUM($D348:CS348)&lt;$D346),1,0)</f>
        <v>0</v>
      </c>
      <c r="CU347" s="509">
        <f ca="1">IF(AND(CU348=1,SUM($D348:CT348)&lt;$D346),1,0)</f>
        <v>0</v>
      </c>
      <c r="CV347" s="509">
        <f ca="1">IF(AND(CV348=1,SUM($D348:CU348)&lt;$D346),1,0)</f>
        <v>0</v>
      </c>
      <c r="CW347" s="509">
        <f ca="1">IF(AND(CW348=1,SUM($D348:CV348)&lt;$D346),1,0)</f>
        <v>0</v>
      </c>
      <c r="CX347" s="509">
        <f ca="1">IF(AND(CX348=1,SUM($D348:CW348)&lt;$D346),1,0)</f>
        <v>0</v>
      </c>
      <c r="CY347" s="509">
        <f ca="1">IF(AND(CY348=1,SUM($D348:CX348)&lt;$D346),1,0)</f>
        <v>0</v>
      </c>
      <c r="CZ347" s="509">
        <f ca="1">IF(AND(CZ348=1,SUM($D348:CY348)&lt;$D346),1,0)</f>
        <v>0</v>
      </c>
      <c r="DA347" s="509">
        <f ca="1">IF(AND(DA348=1,SUM($D348:CZ348)&lt;$D346),1,0)</f>
        <v>0</v>
      </c>
      <c r="DB347" s="509">
        <f ca="1">IF(AND(DB348=1,SUM($D348:DA348)&lt;$D346),1,0)</f>
        <v>0</v>
      </c>
      <c r="DC347" s="509">
        <f ca="1">IF(AND(DC348=1,SUM($D348:DB348)&lt;$D346),1,0)</f>
        <v>0</v>
      </c>
      <c r="DD347" s="509">
        <f ca="1">IF(AND(DD348=1,SUM($D348:DC348)&lt;$D346),1,0)</f>
        <v>0</v>
      </c>
      <c r="DE347" s="509">
        <f ca="1">IF(AND(DE348=1,SUM($D348:DD348)&lt;$D346),1,0)</f>
        <v>0</v>
      </c>
      <c r="DF347" s="509">
        <f ca="1">IF(AND(DF348=1,SUM($D348:DE348)&lt;$D346),1,0)</f>
        <v>0</v>
      </c>
      <c r="DG347" s="509">
        <f ca="1">IF(AND(DG348=1,SUM($D348:DF348)&lt;$D346),1,0)</f>
        <v>0</v>
      </c>
      <c r="DH347" s="509">
        <f ca="1">IF(AND(DH348=1,SUM($D348:DG348)&lt;$D346),1,0)</f>
        <v>0</v>
      </c>
      <c r="DI347" s="509">
        <f ca="1">IF(AND(DI348=1,SUM($D348:DH348)&lt;$D346),1,0)</f>
        <v>0</v>
      </c>
      <c r="DJ347" s="509">
        <f ca="1">IF(AND(DJ348=1,SUM($D348:DI348)&lt;$D346),1,0)</f>
        <v>0</v>
      </c>
      <c r="DK347" s="509">
        <f ca="1">IF(AND(DK348=1,SUM($D348:DJ348)&lt;$D346),1,0)</f>
        <v>0</v>
      </c>
      <c r="DL347" s="509">
        <f ca="1">IF(AND(DL348=1,SUM($D348:DK348)&lt;$D346),1,0)</f>
        <v>0</v>
      </c>
      <c r="DM347" s="509">
        <f ca="1">IF(AND(DM348=1,SUM($D348:DL348)&lt;$D346),1,0)</f>
        <v>0</v>
      </c>
      <c r="DN347" s="509">
        <f ca="1">IF(AND(DN348=1,SUM($D348:DM348)&lt;$D346),1,0)</f>
        <v>0</v>
      </c>
      <c r="DO347" s="509">
        <f ca="1">IF(AND(DO348=1,SUM($D348:DN348)&lt;$D346),1,0)</f>
        <v>0</v>
      </c>
      <c r="DP347" s="509">
        <f ca="1">IF(AND(DP348=1,SUM($D348:DO348)&lt;$D346),1,0)</f>
        <v>0</v>
      </c>
      <c r="DQ347" s="509">
        <f ca="1">IF(AND(DQ348=1,SUM($D348:DP348)&lt;$D346),1,0)</f>
        <v>0</v>
      </c>
      <c r="DR347" s="509">
        <f ca="1">IF(AND(DR348=1,SUM($D348:DQ348)&lt;$D346),1,0)</f>
        <v>0</v>
      </c>
      <c r="DS347" s="509">
        <f ca="1">IF(AND(DS348=1,SUM($D348:DR348)&lt;$D346),1,0)</f>
        <v>0</v>
      </c>
      <c r="DT347" s="509">
        <f ca="1">IF(AND(DT348=1,SUM($D348:DS348)&lt;$D346),1,0)</f>
        <v>0</v>
      </c>
      <c r="DU347" s="509">
        <f ca="1">IF(AND(DU348=1,SUM($D348:DT348)&lt;$D346),1,0)</f>
        <v>0</v>
      </c>
      <c r="DV347" s="509">
        <f ca="1">IF(AND(DV348=1,SUM($D348:DU348)&lt;$D346),1,0)</f>
        <v>0</v>
      </c>
      <c r="DW347" s="509">
        <f ca="1">IF(AND(DW348=1,SUM($D348:DV348)&lt;$D346),1,0)</f>
        <v>0</v>
      </c>
      <c r="DX347" s="509">
        <f ca="1">IF(AND(DX348=1,SUM($D348:DW348)&lt;$D346),1,0)</f>
        <v>0</v>
      </c>
      <c r="DY347" s="509">
        <f ca="1">IF(AND(DY348=1,SUM($D348:DX348)&lt;$D346),1,0)</f>
        <v>0</v>
      </c>
      <c r="DZ347" s="509">
        <f ca="1">IF(AND(DZ348=1,SUM($D348:DY348)&lt;$D346),1,0)</f>
        <v>0</v>
      </c>
      <c r="EA347" s="509">
        <f ca="1">IF(AND(EA348=1,SUM($D348:DZ348)&lt;$D346),1,0)</f>
        <v>0</v>
      </c>
      <c r="EB347" s="509">
        <f ca="1">IF(AND(EB348=1,SUM($D348:EA348)&lt;$D346),1,0)</f>
        <v>0</v>
      </c>
      <c r="EC347" s="509">
        <f ca="1">IF(AND(EC348=1,SUM($D348:EB348)&lt;$D346),1,0)</f>
        <v>0</v>
      </c>
      <c r="ED347" s="509">
        <f ca="1">IF(AND(ED348=1,SUM($D348:EC348)&lt;$D346),1,0)</f>
        <v>0</v>
      </c>
      <c r="EE347" s="509">
        <f ca="1">IF(AND(EE348=1,SUM($D348:ED348)&lt;$D346),1,0)</f>
        <v>0</v>
      </c>
      <c r="EF347" s="509">
        <f ca="1">IF(AND(EF348=1,SUM($D348:EE348)&lt;$D346),1,0)</f>
        <v>0</v>
      </c>
      <c r="EG347" s="509">
        <f ca="1">IF(AND(EG348=1,SUM($D348:EF348)&lt;$D346),1,0)</f>
        <v>0</v>
      </c>
      <c r="EH347" s="509">
        <f ca="1">IF(AND(EH348=1,SUM($D348:EG348)&lt;$D346),1,0)</f>
        <v>0</v>
      </c>
      <c r="EI347" s="509">
        <f ca="1">IF(AND(EI348=1,SUM($D348:EH348)&lt;$D346),1,0)</f>
        <v>0</v>
      </c>
      <c r="EJ347" s="509">
        <f ca="1">IF(AND(EJ348=1,SUM($D348:EI348)&lt;$D346),1,0)</f>
        <v>0</v>
      </c>
      <c r="EK347" s="509">
        <f ca="1">IF(AND(EK348=1,SUM($D348:EJ348)&lt;$D346),1,0)</f>
        <v>0</v>
      </c>
      <c r="EL347" s="509">
        <f ca="1">IF(AND(EL348=1,SUM($D348:EK348)&lt;$D346),1,0)</f>
        <v>0</v>
      </c>
      <c r="EM347" s="509">
        <f ca="1">IF(AND(EM348=1,SUM($D348:EL348)&lt;$D346),1,0)</f>
        <v>0</v>
      </c>
      <c r="EN347" s="509">
        <f ca="1">IF(AND(EN348=1,SUM($D348:EM348)&lt;$D346),1,0)</f>
        <v>0</v>
      </c>
      <c r="EO347" s="509">
        <f ca="1">IF(AND(EO348=1,SUM($D348:EN348)&lt;$D346),1,0)</f>
        <v>0</v>
      </c>
      <c r="EP347" s="509">
        <f ca="1">IF(AND(EP348=1,SUM($D348:EO348)&lt;$D346),1,0)</f>
        <v>0</v>
      </c>
      <c r="EQ347" s="509">
        <f ca="1">IF(AND(EQ348=1,SUM($D348:EP348)&lt;$D346),1,0)</f>
        <v>0</v>
      </c>
      <c r="ER347" s="509">
        <f ca="1">IF(AND(ER348=1,SUM($D348:EQ348)&lt;$D346),1,0)</f>
        <v>0</v>
      </c>
      <c r="ES347" s="509">
        <f ca="1">IF(AND(ES348=1,SUM($D348:ER348)&lt;$D346),1,0)</f>
        <v>0</v>
      </c>
    </row>
    <row r="348" spans="1:256" ht="12.75" customHeight="1" outlineLevel="1">
      <c r="B348" s="510" t="s">
        <v>715</v>
      </c>
      <c r="C348" s="511"/>
      <c r="D348" s="512"/>
      <c r="E348" s="513">
        <f t="shared" ref="E348:AJ348" ca="1" si="475">E72</f>
        <v>1</v>
      </c>
      <c r="F348" s="513">
        <f t="shared" ca="1" si="475"/>
        <v>1</v>
      </c>
      <c r="G348" s="513">
        <f t="shared" ca="1" si="475"/>
        <v>1</v>
      </c>
      <c r="H348" s="513">
        <f t="shared" ca="1" si="475"/>
        <v>1</v>
      </c>
      <c r="I348" s="513">
        <f t="shared" ca="1" si="475"/>
        <v>1</v>
      </c>
      <c r="J348" s="513">
        <f t="shared" ca="1" si="475"/>
        <v>1</v>
      </c>
      <c r="K348" s="513">
        <f t="shared" ca="1" si="475"/>
        <v>1</v>
      </c>
      <c r="L348" s="513">
        <f t="shared" ca="1" si="475"/>
        <v>1</v>
      </c>
      <c r="M348" s="513">
        <f t="shared" ca="1" si="475"/>
        <v>1</v>
      </c>
      <c r="N348" s="513">
        <f t="shared" ca="1" si="475"/>
        <v>1</v>
      </c>
      <c r="O348" s="513">
        <f t="shared" ca="1" si="475"/>
        <v>1</v>
      </c>
      <c r="P348" s="513">
        <f t="shared" ca="1" si="475"/>
        <v>1</v>
      </c>
      <c r="Q348" s="513">
        <f t="shared" ca="1" si="475"/>
        <v>1</v>
      </c>
      <c r="R348" s="513">
        <f t="shared" ca="1" si="475"/>
        <v>1</v>
      </c>
      <c r="S348" s="513">
        <f t="shared" ca="1" si="475"/>
        <v>1</v>
      </c>
      <c r="T348" s="513">
        <f t="shared" ca="1" si="475"/>
        <v>1</v>
      </c>
      <c r="U348" s="513">
        <f t="shared" ca="1" si="475"/>
        <v>1</v>
      </c>
      <c r="V348" s="513">
        <f t="shared" ca="1" si="475"/>
        <v>1</v>
      </c>
      <c r="W348" s="513">
        <f t="shared" ca="1" si="475"/>
        <v>1</v>
      </c>
      <c r="X348" s="513">
        <f t="shared" ca="1" si="475"/>
        <v>1</v>
      </c>
      <c r="Y348" s="513">
        <f t="shared" ca="1" si="475"/>
        <v>1</v>
      </c>
      <c r="Z348" s="513">
        <f t="shared" ca="1" si="475"/>
        <v>1</v>
      </c>
      <c r="AA348" s="513">
        <f t="shared" ca="1" si="475"/>
        <v>1</v>
      </c>
      <c r="AB348" s="513">
        <f t="shared" ca="1" si="475"/>
        <v>1</v>
      </c>
      <c r="AC348" s="513">
        <f t="shared" ca="1" si="475"/>
        <v>1</v>
      </c>
      <c r="AD348" s="513">
        <f t="shared" ca="1" si="475"/>
        <v>1</v>
      </c>
      <c r="AE348" s="513">
        <f t="shared" ca="1" si="475"/>
        <v>1</v>
      </c>
      <c r="AF348" s="513">
        <f t="shared" ca="1" si="475"/>
        <v>1</v>
      </c>
      <c r="AG348" s="513">
        <f t="shared" ca="1" si="475"/>
        <v>1</v>
      </c>
      <c r="AH348" s="513">
        <f t="shared" ca="1" si="475"/>
        <v>1</v>
      </c>
      <c r="AI348" s="513">
        <f t="shared" ca="1" si="475"/>
        <v>1</v>
      </c>
      <c r="AJ348" s="513">
        <f t="shared" ca="1" si="475"/>
        <v>1</v>
      </c>
      <c r="AK348" s="513">
        <f t="shared" ref="AK348:BP348" ca="1" si="476">AK72</f>
        <v>1</v>
      </c>
      <c r="AL348" s="513">
        <f t="shared" ca="1" si="476"/>
        <v>1</v>
      </c>
      <c r="AM348" s="513">
        <f t="shared" ca="1" si="476"/>
        <v>1</v>
      </c>
      <c r="AN348" s="513">
        <f t="shared" ca="1" si="476"/>
        <v>1</v>
      </c>
      <c r="AO348" s="513">
        <f t="shared" ca="1" si="476"/>
        <v>1</v>
      </c>
      <c r="AP348" s="513">
        <f t="shared" ca="1" si="476"/>
        <v>1</v>
      </c>
      <c r="AQ348" s="513">
        <f t="shared" ca="1" si="476"/>
        <v>1</v>
      </c>
      <c r="AR348" s="513">
        <f t="shared" ca="1" si="476"/>
        <v>1</v>
      </c>
      <c r="AS348" s="513">
        <f t="shared" ca="1" si="476"/>
        <v>1</v>
      </c>
      <c r="AT348" s="513">
        <f t="shared" ca="1" si="476"/>
        <v>1</v>
      </c>
      <c r="AU348" s="513">
        <f t="shared" ca="1" si="476"/>
        <v>1</v>
      </c>
      <c r="AV348" s="513">
        <f t="shared" ca="1" si="476"/>
        <v>1</v>
      </c>
      <c r="AW348" s="513">
        <f t="shared" ca="1" si="476"/>
        <v>1</v>
      </c>
      <c r="AX348" s="513">
        <f t="shared" ca="1" si="476"/>
        <v>1</v>
      </c>
      <c r="AY348" s="513">
        <f t="shared" ca="1" si="476"/>
        <v>1</v>
      </c>
      <c r="AZ348" s="513">
        <f t="shared" ca="1" si="476"/>
        <v>1</v>
      </c>
      <c r="BA348" s="513">
        <f t="shared" ca="1" si="476"/>
        <v>0</v>
      </c>
      <c r="BB348" s="513">
        <f t="shared" ca="1" si="476"/>
        <v>0</v>
      </c>
      <c r="BC348" s="513">
        <f t="shared" ca="1" si="476"/>
        <v>0</v>
      </c>
      <c r="BD348" s="513">
        <f t="shared" ca="1" si="476"/>
        <v>0</v>
      </c>
      <c r="BE348" s="513">
        <f t="shared" ca="1" si="476"/>
        <v>0</v>
      </c>
      <c r="BF348" s="513">
        <f t="shared" ca="1" si="476"/>
        <v>0</v>
      </c>
      <c r="BG348" s="513">
        <f t="shared" ca="1" si="476"/>
        <v>0</v>
      </c>
      <c r="BH348" s="513">
        <f t="shared" ca="1" si="476"/>
        <v>0</v>
      </c>
      <c r="BI348" s="513">
        <f t="shared" ca="1" si="476"/>
        <v>0</v>
      </c>
      <c r="BJ348" s="513">
        <f t="shared" ca="1" si="476"/>
        <v>0</v>
      </c>
      <c r="BK348" s="513">
        <f t="shared" ca="1" si="476"/>
        <v>0</v>
      </c>
      <c r="BL348" s="513">
        <f t="shared" ca="1" si="476"/>
        <v>0</v>
      </c>
      <c r="BM348" s="513">
        <f t="shared" ca="1" si="476"/>
        <v>0</v>
      </c>
      <c r="BN348" s="513">
        <f t="shared" ca="1" si="476"/>
        <v>0</v>
      </c>
      <c r="BO348" s="513">
        <f t="shared" ca="1" si="476"/>
        <v>0</v>
      </c>
      <c r="BP348" s="513">
        <f t="shared" ca="1" si="476"/>
        <v>0</v>
      </c>
      <c r="BQ348" s="513">
        <f t="shared" ref="BQ348:CV348" ca="1" si="477">BQ72</f>
        <v>0</v>
      </c>
      <c r="BR348" s="513">
        <f t="shared" ca="1" si="477"/>
        <v>0</v>
      </c>
      <c r="BS348" s="513">
        <f t="shared" ca="1" si="477"/>
        <v>0</v>
      </c>
      <c r="BT348" s="513">
        <f t="shared" ca="1" si="477"/>
        <v>0</v>
      </c>
      <c r="BU348" s="513">
        <f t="shared" ca="1" si="477"/>
        <v>0</v>
      </c>
      <c r="BV348" s="513">
        <f t="shared" ca="1" si="477"/>
        <v>0</v>
      </c>
      <c r="BW348" s="513">
        <f t="shared" ca="1" si="477"/>
        <v>0</v>
      </c>
      <c r="BX348" s="513">
        <f t="shared" ca="1" si="477"/>
        <v>0</v>
      </c>
      <c r="BY348" s="513">
        <f t="shared" ca="1" si="477"/>
        <v>0</v>
      </c>
      <c r="BZ348" s="513">
        <f t="shared" ca="1" si="477"/>
        <v>0</v>
      </c>
      <c r="CA348" s="513">
        <f t="shared" ca="1" si="477"/>
        <v>0</v>
      </c>
      <c r="CB348" s="513">
        <f t="shared" ca="1" si="477"/>
        <v>0</v>
      </c>
      <c r="CC348" s="513">
        <f t="shared" ca="1" si="477"/>
        <v>0</v>
      </c>
      <c r="CD348" s="513">
        <f t="shared" ca="1" si="477"/>
        <v>0</v>
      </c>
      <c r="CE348" s="513">
        <f t="shared" ca="1" si="477"/>
        <v>0</v>
      </c>
      <c r="CF348" s="513">
        <f t="shared" ca="1" si="477"/>
        <v>0</v>
      </c>
      <c r="CG348" s="513">
        <f t="shared" ca="1" si="477"/>
        <v>0</v>
      </c>
      <c r="CH348" s="513">
        <f t="shared" ca="1" si="477"/>
        <v>0</v>
      </c>
      <c r="CI348" s="513">
        <f t="shared" ca="1" si="477"/>
        <v>0</v>
      </c>
      <c r="CJ348" s="513">
        <f t="shared" ca="1" si="477"/>
        <v>0</v>
      </c>
      <c r="CK348" s="513">
        <f t="shared" ca="1" si="477"/>
        <v>0</v>
      </c>
      <c r="CL348" s="513">
        <f t="shared" ca="1" si="477"/>
        <v>0</v>
      </c>
      <c r="CM348" s="513">
        <f t="shared" ca="1" si="477"/>
        <v>0</v>
      </c>
      <c r="CN348" s="513">
        <f t="shared" ca="1" si="477"/>
        <v>0</v>
      </c>
      <c r="CO348" s="513">
        <f t="shared" ca="1" si="477"/>
        <v>0</v>
      </c>
      <c r="CP348" s="513">
        <f t="shared" ca="1" si="477"/>
        <v>0</v>
      </c>
      <c r="CQ348" s="513">
        <f t="shared" ca="1" si="477"/>
        <v>0</v>
      </c>
      <c r="CR348" s="513">
        <f t="shared" ca="1" si="477"/>
        <v>0</v>
      </c>
      <c r="CS348" s="513">
        <f t="shared" ca="1" si="477"/>
        <v>0</v>
      </c>
      <c r="CT348" s="513">
        <f t="shared" ca="1" si="477"/>
        <v>0</v>
      </c>
      <c r="CU348" s="513">
        <f t="shared" ca="1" si="477"/>
        <v>0</v>
      </c>
      <c r="CV348" s="513">
        <f t="shared" ca="1" si="477"/>
        <v>0</v>
      </c>
      <c r="CW348" s="513">
        <f t="shared" ref="CW348:EB348" ca="1" si="478">CW72</f>
        <v>0</v>
      </c>
      <c r="CX348" s="513">
        <f t="shared" ca="1" si="478"/>
        <v>0</v>
      </c>
      <c r="CY348" s="513">
        <f t="shared" ca="1" si="478"/>
        <v>0</v>
      </c>
      <c r="CZ348" s="513">
        <f t="shared" ca="1" si="478"/>
        <v>0</v>
      </c>
      <c r="DA348" s="513">
        <f t="shared" ca="1" si="478"/>
        <v>0</v>
      </c>
      <c r="DB348" s="513">
        <f t="shared" ca="1" si="478"/>
        <v>0</v>
      </c>
      <c r="DC348" s="513">
        <f t="shared" ca="1" si="478"/>
        <v>0</v>
      </c>
      <c r="DD348" s="513">
        <f t="shared" ca="1" si="478"/>
        <v>0</v>
      </c>
      <c r="DE348" s="513">
        <f t="shared" ca="1" si="478"/>
        <v>0</v>
      </c>
      <c r="DF348" s="513">
        <f t="shared" ca="1" si="478"/>
        <v>0</v>
      </c>
      <c r="DG348" s="513">
        <f t="shared" ca="1" si="478"/>
        <v>0</v>
      </c>
      <c r="DH348" s="513">
        <f t="shared" ca="1" si="478"/>
        <v>0</v>
      </c>
      <c r="DI348" s="513">
        <f t="shared" ca="1" si="478"/>
        <v>0</v>
      </c>
      <c r="DJ348" s="513">
        <f t="shared" ca="1" si="478"/>
        <v>0</v>
      </c>
      <c r="DK348" s="513">
        <f t="shared" ca="1" si="478"/>
        <v>0</v>
      </c>
      <c r="DL348" s="513">
        <f t="shared" ca="1" si="478"/>
        <v>0</v>
      </c>
      <c r="DM348" s="513">
        <f t="shared" ca="1" si="478"/>
        <v>0</v>
      </c>
      <c r="DN348" s="513">
        <f t="shared" ca="1" si="478"/>
        <v>0</v>
      </c>
      <c r="DO348" s="513">
        <f t="shared" ca="1" si="478"/>
        <v>0</v>
      </c>
      <c r="DP348" s="513">
        <f t="shared" ca="1" si="478"/>
        <v>0</v>
      </c>
      <c r="DQ348" s="513">
        <f t="shared" ca="1" si="478"/>
        <v>0</v>
      </c>
      <c r="DR348" s="513">
        <f t="shared" ca="1" si="478"/>
        <v>0</v>
      </c>
      <c r="DS348" s="513">
        <f t="shared" ca="1" si="478"/>
        <v>0</v>
      </c>
      <c r="DT348" s="513">
        <f t="shared" ca="1" si="478"/>
        <v>0</v>
      </c>
      <c r="DU348" s="513">
        <f t="shared" ca="1" si="478"/>
        <v>0</v>
      </c>
      <c r="DV348" s="513">
        <f t="shared" ca="1" si="478"/>
        <v>0</v>
      </c>
      <c r="DW348" s="513">
        <f t="shared" ca="1" si="478"/>
        <v>0</v>
      </c>
      <c r="DX348" s="513">
        <f t="shared" ca="1" si="478"/>
        <v>0</v>
      </c>
      <c r="DY348" s="513">
        <f t="shared" ca="1" si="478"/>
        <v>0</v>
      </c>
      <c r="DZ348" s="513">
        <f t="shared" ca="1" si="478"/>
        <v>0</v>
      </c>
      <c r="EA348" s="513">
        <f t="shared" ca="1" si="478"/>
        <v>0</v>
      </c>
      <c r="EB348" s="513">
        <f t="shared" ca="1" si="478"/>
        <v>0</v>
      </c>
      <c r="EC348" s="513">
        <f t="shared" ref="EC348:ES348" ca="1" si="479">EC72</f>
        <v>0</v>
      </c>
      <c r="ED348" s="513">
        <f t="shared" ca="1" si="479"/>
        <v>0</v>
      </c>
      <c r="EE348" s="513">
        <f t="shared" ca="1" si="479"/>
        <v>0</v>
      </c>
      <c r="EF348" s="513">
        <f t="shared" ca="1" si="479"/>
        <v>0</v>
      </c>
      <c r="EG348" s="513">
        <f t="shared" ca="1" si="479"/>
        <v>0</v>
      </c>
      <c r="EH348" s="513">
        <f t="shared" ca="1" si="479"/>
        <v>0</v>
      </c>
      <c r="EI348" s="513">
        <f t="shared" ca="1" si="479"/>
        <v>0</v>
      </c>
      <c r="EJ348" s="513">
        <f t="shared" ca="1" si="479"/>
        <v>0</v>
      </c>
      <c r="EK348" s="513">
        <f t="shared" ca="1" si="479"/>
        <v>0</v>
      </c>
      <c r="EL348" s="513">
        <f t="shared" ca="1" si="479"/>
        <v>0</v>
      </c>
      <c r="EM348" s="513">
        <f t="shared" ca="1" si="479"/>
        <v>0</v>
      </c>
      <c r="EN348" s="513">
        <f t="shared" ca="1" si="479"/>
        <v>0</v>
      </c>
      <c r="EO348" s="513">
        <f t="shared" ca="1" si="479"/>
        <v>0</v>
      </c>
      <c r="EP348" s="513">
        <f t="shared" ca="1" si="479"/>
        <v>0</v>
      </c>
      <c r="EQ348" s="513">
        <f t="shared" ca="1" si="479"/>
        <v>0</v>
      </c>
      <c r="ER348" s="513">
        <f t="shared" ca="1" si="479"/>
        <v>0</v>
      </c>
      <c r="ES348" s="513">
        <f t="shared" ca="1" si="479"/>
        <v>0</v>
      </c>
    </row>
    <row r="349" spans="1:256" ht="12.75" customHeight="1" outlineLevel="1">
      <c r="B349" s="325" t="s">
        <v>716</v>
      </c>
      <c r="D349" s="334"/>
      <c r="E349" s="509">
        <f ca="1">E348*E347</f>
        <v>0</v>
      </c>
      <c r="F349" s="509">
        <f t="shared" ref="F349:BQ349" ca="1" si="480">F348*F347</f>
        <v>0</v>
      </c>
      <c r="G349" s="509">
        <f t="shared" ca="1" si="480"/>
        <v>0</v>
      </c>
      <c r="H349" s="509">
        <f t="shared" ca="1" si="480"/>
        <v>0</v>
      </c>
      <c r="I349" s="509">
        <f t="shared" ca="1" si="480"/>
        <v>0</v>
      </c>
      <c r="J349" s="509">
        <f t="shared" ca="1" si="480"/>
        <v>0</v>
      </c>
      <c r="K349" s="509">
        <f t="shared" ca="1" si="480"/>
        <v>0</v>
      </c>
      <c r="L349" s="509">
        <f t="shared" ca="1" si="480"/>
        <v>0</v>
      </c>
      <c r="M349" s="509">
        <f t="shared" ca="1" si="480"/>
        <v>0</v>
      </c>
      <c r="N349" s="509">
        <f t="shared" ca="1" si="480"/>
        <v>0</v>
      </c>
      <c r="O349" s="509">
        <f t="shared" ca="1" si="480"/>
        <v>0</v>
      </c>
      <c r="P349" s="509">
        <f t="shared" ca="1" si="480"/>
        <v>0</v>
      </c>
      <c r="Q349" s="509">
        <f t="shared" ca="1" si="480"/>
        <v>0</v>
      </c>
      <c r="R349" s="509">
        <f t="shared" ca="1" si="480"/>
        <v>0</v>
      </c>
      <c r="S349" s="509">
        <f t="shared" ca="1" si="480"/>
        <v>0</v>
      </c>
      <c r="T349" s="509">
        <f t="shared" ca="1" si="480"/>
        <v>0</v>
      </c>
      <c r="U349" s="509">
        <f t="shared" ca="1" si="480"/>
        <v>0</v>
      </c>
      <c r="V349" s="509">
        <f t="shared" ca="1" si="480"/>
        <v>0</v>
      </c>
      <c r="W349" s="509">
        <f t="shared" ca="1" si="480"/>
        <v>0</v>
      </c>
      <c r="X349" s="509">
        <f t="shared" ca="1" si="480"/>
        <v>0</v>
      </c>
      <c r="Y349" s="509">
        <f t="shared" ca="1" si="480"/>
        <v>0</v>
      </c>
      <c r="Z349" s="509">
        <f t="shared" ca="1" si="480"/>
        <v>0</v>
      </c>
      <c r="AA349" s="509">
        <f t="shared" ca="1" si="480"/>
        <v>0</v>
      </c>
      <c r="AB349" s="509">
        <f t="shared" ca="1" si="480"/>
        <v>0</v>
      </c>
      <c r="AC349" s="509">
        <f t="shared" ca="1" si="480"/>
        <v>0</v>
      </c>
      <c r="AD349" s="509">
        <f t="shared" ca="1" si="480"/>
        <v>0</v>
      </c>
      <c r="AE349" s="509">
        <f t="shared" ca="1" si="480"/>
        <v>0</v>
      </c>
      <c r="AF349" s="509">
        <f t="shared" ca="1" si="480"/>
        <v>0</v>
      </c>
      <c r="AG349" s="509">
        <f t="shared" ca="1" si="480"/>
        <v>0</v>
      </c>
      <c r="AH349" s="509">
        <f t="shared" ca="1" si="480"/>
        <v>0</v>
      </c>
      <c r="AI349" s="509">
        <f t="shared" ca="1" si="480"/>
        <v>0</v>
      </c>
      <c r="AJ349" s="509">
        <f t="shared" ca="1" si="480"/>
        <v>0</v>
      </c>
      <c r="AK349" s="509">
        <f t="shared" ca="1" si="480"/>
        <v>0</v>
      </c>
      <c r="AL349" s="509">
        <f t="shared" ca="1" si="480"/>
        <v>0</v>
      </c>
      <c r="AM349" s="509">
        <f t="shared" ca="1" si="480"/>
        <v>0</v>
      </c>
      <c r="AN349" s="509">
        <f t="shared" ca="1" si="480"/>
        <v>0</v>
      </c>
      <c r="AO349" s="509">
        <f t="shared" ca="1" si="480"/>
        <v>0</v>
      </c>
      <c r="AP349" s="509">
        <f t="shared" ca="1" si="480"/>
        <v>0</v>
      </c>
      <c r="AQ349" s="509">
        <f t="shared" ca="1" si="480"/>
        <v>0</v>
      </c>
      <c r="AR349" s="509">
        <f t="shared" ca="1" si="480"/>
        <v>0</v>
      </c>
      <c r="AS349" s="509">
        <f t="shared" ca="1" si="480"/>
        <v>0</v>
      </c>
      <c r="AT349" s="509">
        <f t="shared" ca="1" si="480"/>
        <v>0</v>
      </c>
      <c r="AU349" s="509">
        <f t="shared" ca="1" si="480"/>
        <v>0</v>
      </c>
      <c r="AV349" s="509">
        <f t="shared" ca="1" si="480"/>
        <v>0</v>
      </c>
      <c r="AW349" s="509">
        <f t="shared" ca="1" si="480"/>
        <v>0</v>
      </c>
      <c r="AX349" s="509">
        <f t="shared" ca="1" si="480"/>
        <v>0</v>
      </c>
      <c r="AY349" s="509">
        <f t="shared" ca="1" si="480"/>
        <v>0</v>
      </c>
      <c r="AZ349" s="509">
        <f t="shared" ca="1" si="480"/>
        <v>0</v>
      </c>
      <c r="BA349" s="509">
        <f t="shared" ca="1" si="480"/>
        <v>0</v>
      </c>
      <c r="BB349" s="509">
        <f t="shared" ca="1" si="480"/>
        <v>0</v>
      </c>
      <c r="BC349" s="509">
        <f t="shared" ca="1" si="480"/>
        <v>0</v>
      </c>
      <c r="BD349" s="509">
        <f t="shared" ca="1" si="480"/>
        <v>0</v>
      </c>
      <c r="BE349" s="509">
        <f t="shared" ca="1" si="480"/>
        <v>0</v>
      </c>
      <c r="BF349" s="509">
        <f t="shared" ca="1" si="480"/>
        <v>0</v>
      </c>
      <c r="BG349" s="509">
        <f t="shared" ca="1" si="480"/>
        <v>0</v>
      </c>
      <c r="BH349" s="509">
        <f t="shared" ca="1" si="480"/>
        <v>0</v>
      </c>
      <c r="BI349" s="509">
        <f t="shared" ca="1" si="480"/>
        <v>0</v>
      </c>
      <c r="BJ349" s="509">
        <f t="shared" ca="1" si="480"/>
        <v>0</v>
      </c>
      <c r="BK349" s="509">
        <f t="shared" ca="1" si="480"/>
        <v>0</v>
      </c>
      <c r="BL349" s="509">
        <f t="shared" ca="1" si="480"/>
        <v>0</v>
      </c>
      <c r="BM349" s="509">
        <f t="shared" ca="1" si="480"/>
        <v>0</v>
      </c>
      <c r="BN349" s="509">
        <f t="shared" ca="1" si="480"/>
        <v>0</v>
      </c>
      <c r="BO349" s="509">
        <f t="shared" ca="1" si="480"/>
        <v>0</v>
      </c>
      <c r="BP349" s="509">
        <f t="shared" ca="1" si="480"/>
        <v>0</v>
      </c>
      <c r="BQ349" s="509">
        <f t="shared" ca="1" si="480"/>
        <v>0</v>
      </c>
      <c r="BR349" s="509">
        <f t="shared" ref="BR349:EC349" ca="1" si="481">BR348*BR347</f>
        <v>0</v>
      </c>
      <c r="BS349" s="509">
        <f t="shared" ca="1" si="481"/>
        <v>0</v>
      </c>
      <c r="BT349" s="509">
        <f t="shared" ca="1" si="481"/>
        <v>0</v>
      </c>
      <c r="BU349" s="509">
        <f t="shared" ca="1" si="481"/>
        <v>0</v>
      </c>
      <c r="BV349" s="509">
        <f t="shared" ca="1" si="481"/>
        <v>0</v>
      </c>
      <c r="BW349" s="509">
        <f t="shared" ca="1" si="481"/>
        <v>0</v>
      </c>
      <c r="BX349" s="509">
        <f t="shared" ca="1" si="481"/>
        <v>0</v>
      </c>
      <c r="BY349" s="509">
        <f t="shared" ca="1" si="481"/>
        <v>0</v>
      </c>
      <c r="BZ349" s="509">
        <f t="shared" ca="1" si="481"/>
        <v>0</v>
      </c>
      <c r="CA349" s="509">
        <f t="shared" ca="1" si="481"/>
        <v>0</v>
      </c>
      <c r="CB349" s="509">
        <f t="shared" ca="1" si="481"/>
        <v>0</v>
      </c>
      <c r="CC349" s="509">
        <f t="shared" ca="1" si="481"/>
        <v>0</v>
      </c>
      <c r="CD349" s="509">
        <f t="shared" ca="1" si="481"/>
        <v>0</v>
      </c>
      <c r="CE349" s="509">
        <f t="shared" ca="1" si="481"/>
        <v>0</v>
      </c>
      <c r="CF349" s="509">
        <f t="shared" ca="1" si="481"/>
        <v>0</v>
      </c>
      <c r="CG349" s="509">
        <f t="shared" ca="1" si="481"/>
        <v>0</v>
      </c>
      <c r="CH349" s="509">
        <f t="shared" ca="1" si="481"/>
        <v>0</v>
      </c>
      <c r="CI349" s="509">
        <f t="shared" ca="1" si="481"/>
        <v>0</v>
      </c>
      <c r="CJ349" s="509">
        <f t="shared" ca="1" si="481"/>
        <v>0</v>
      </c>
      <c r="CK349" s="509">
        <f t="shared" ca="1" si="481"/>
        <v>0</v>
      </c>
      <c r="CL349" s="509">
        <f t="shared" ca="1" si="481"/>
        <v>0</v>
      </c>
      <c r="CM349" s="509">
        <f t="shared" ca="1" si="481"/>
        <v>0</v>
      </c>
      <c r="CN349" s="509">
        <f t="shared" ca="1" si="481"/>
        <v>0</v>
      </c>
      <c r="CO349" s="509">
        <f t="shared" ca="1" si="481"/>
        <v>0</v>
      </c>
      <c r="CP349" s="509">
        <f t="shared" ca="1" si="481"/>
        <v>0</v>
      </c>
      <c r="CQ349" s="509">
        <f t="shared" ca="1" si="481"/>
        <v>0</v>
      </c>
      <c r="CR349" s="509">
        <f t="shared" ca="1" si="481"/>
        <v>0</v>
      </c>
      <c r="CS349" s="509">
        <f t="shared" ca="1" si="481"/>
        <v>0</v>
      </c>
      <c r="CT349" s="509">
        <f t="shared" ca="1" si="481"/>
        <v>0</v>
      </c>
      <c r="CU349" s="509">
        <f t="shared" ca="1" si="481"/>
        <v>0</v>
      </c>
      <c r="CV349" s="509">
        <f t="shared" ca="1" si="481"/>
        <v>0</v>
      </c>
      <c r="CW349" s="509">
        <f t="shared" ca="1" si="481"/>
        <v>0</v>
      </c>
      <c r="CX349" s="509">
        <f t="shared" ca="1" si="481"/>
        <v>0</v>
      </c>
      <c r="CY349" s="509">
        <f t="shared" ca="1" si="481"/>
        <v>0</v>
      </c>
      <c r="CZ349" s="509">
        <f t="shared" ca="1" si="481"/>
        <v>0</v>
      </c>
      <c r="DA349" s="509">
        <f t="shared" ca="1" si="481"/>
        <v>0</v>
      </c>
      <c r="DB349" s="509">
        <f t="shared" ca="1" si="481"/>
        <v>0</v>
      </c>
      <c r="DC349" s="509">
        <f t="shared" ca="1" si="481"/>
        <v>0</v>
      </c>
      <c r="DD349" s="509">
        <f t="shared" ca="1" si="481"/>
        <v>0</v>
      </c>
      <c r="DE349" s="509">
        <f t="shared" ca="1" si="481"/>
        <v>0</v>
      </c>
      <c r="DF349" s="509">
        <f t="shared" ca="1" si="481"/>
        <v>0</v>
      </c>
      <c r="DG349" s="509">
        <f t="shared" ca="1" si="481"/>
        <v>0</v>
      </c>
      <c r="DH349" s="509">
        <f t="shared" ca="1" si="481"/>
        <v>0</v>
      </c>
      <c r="DI349" s="509">
        <f t="shared" ca="1" si="481"/>
        <v>0</v>
      </c>
      <c r="DJ349" s="509">
        <f t="shared" ca="1" si="481"/>
        <v>0</v>
      </c>
      <c r="DK349" s="509">
        <f t="shared" ca="1" si="481"/>
        <v>0</v>
      </c>
      <c r="DL349" s="509">
        <f t="shared" ca="1" si="481"/>
        <v>0</v>
      </c>
      <c r="DM349" s="509">
        <f t="shared" ca="1" si="481"/>
        <v>0</v>
      </c>
      <c r="DN349" s="509">
        <f t="shared" ca="1" si="481"/>
        <v>0</v>
      </c>
      <c r="DO349" s="509">
        <f t="shared" ca="1" si="481"/>
        <v>0</v>
      </c>
      <c r="DP349" s="509">
        <f t="shared" ca="1" si="481"/>
        <v>0</v>
      </c>
      <c r="DQ349" s="509">
        <f t="shared" ca="1" si="481"/>
        <v>0</v>
      </c>
      <c r="DR349" s="509">
        <f t="shared" ca="1" si="481"/>
        <v>0</v>
      </c>
      <c r="DS349" s="509">
        <f t="shared" ca="1" si="481"/>
        <v>0</v>
      </c>
      <c r="DT349" s="509">
        <f t="shared" ca="1" si="481"/>
        <v>0</v>
      </c>
      <c r="DU349" s="509">
        <f t="shared" ca="1" si="481"/>
        <v>0</v>
      </c>
      <c r="DV349" s="509">
        <f t="shared" ca="1" si="481"/>
        <v>0</v>
      </c>
      <c r="DW349" s="509">
        <f t="shared" ca="1" si="481"/>
        <v>0</v>
      </c>
      <c r="DX349" s="509">
        <f t="shared" ca="1" si="481"/>
        <v>0</v>
      </c>
      <c r="DY349" s="509">
        <f t="shared" ca="1" si="481"/>
        <v>0</v>
      </c>
      <c r="DZ349" s="509">
        <f t="shared" ca="1" si="481"/>
        <v>0</v>
      </c>
      <c r="EA349" s="509">
        <f t="shared" ca="1" si="481"/>
        <v>0</v>
      </c>
      <c r="EB349" s="509">
        <f t="shared" ca="1" si="481"/>
        <v>0</v>
      </c>
      <c r="EC349" s="509">
        <f t="shared" ca="1" si="481"/>
        <v>0</v>
      </c>
      <c r="ED349" s="509">
        <f t="shared" ref="ED349:ES349" ca="1" si="482">ED348*ED347</f>
        <v>0</v>
      </c>
      <c r="EE349" s="509">
        <f t="shared" ca="1" si="482"/>
        <v>0</v>
      </c>
      <c r="EF349" s="509">
        <f t="shared" ca="1" si="482"/>
        <v>0</v>
      </c>
      <c r="EG349" s="509">
        <f t="shared" ca="1" si="482"/>
        <v>0</v>
      </c>
      <c r="EH349" s="509">
        <f t="shared" ca="1" si="482"/>
        <v>0</v>
      </c>
      <c r="EI349" s="509">
        <f t="shared" ca="1" si="482"/>
        <v>0</v>
      </c>
      <c r="EJ349" s="509">
        <f t="shared" ca="1" si="482"/>
        <v>0</v>
      </c>
      <c r="EK349" s="509">
        <f t="shared" ca="1" si="482"/>
        <v>0</v>
      </c>
      <c r="EL349" s="509">
        <f t="shared" ca="1" si="482"/>
        <v>0</v>
      </c>
      <c r="EM349" s="509">
        <f t="shared" ca="1" si="482"/>
        <v>0</v>
      </c>
      <c r="EN349" s="509">
        <f t="shared" ca="1" si="482"/>
        <v>0</v>
      </c>
      <c r="EO349" s="509">
        <f t="shared" ca="1" si="482"/>
        <v>0</v>
      </c>
      <c r="EP349" s="509">
        <f t="shared" ca="1" si="482"/>
        <v>0</v>
      </c>
      <c r="EQ349" s="509">
        <f t="shared" ca="1" si="482"/>
        <v>0</v>
      </c>
      <c r="ER349" s="509">
        <f t="shared" ca="1" si="482"/>
        <v>0</v>
      </c>
      <c r="ES349" s="509">
        <f t="shared" ca="1" si="482"/>
        <v>0</v>
      </c>
    </row>
    <row r="350" spans="1:256" ht="12.75" customHeight="1" outlineLevel="1">
      <c r="D350" s="183"/>
    </row>
    <row r="351" spans="1:256" s="325" customFormat="1" ht="12.75" customHeight="1" outlineLevel="1">
      <c r="A351" s="13"/>
      <c r="B351" s="325" t="s">
        <v>717</v>
      </c>
      <c r="D351" s="469">
        <f ca="1">D49</f>
        <v>0</v>
      </c>
      <c r="E351" s="376"/>
      <c r="F351" s="376"/>
      <c r="G351" s="376"/>
      <c r="H351" s="376"/>
      <c r="I351" s="376"/>
      <c r="J351" s="376"/>
      <c r="K351" s="376"/>
      <c r="L351" s="376"/>
      <c r="M351" s="376"/>
      <c r="N351" s="376"/>
      <c r="O351" s="376"/>
      <c r="P351" s="376"/>
      <c r="Q351" s="376"/>
      <c r="R351" s="376"/>
      <c r="S351" s="376"/>
      <c r="T351" s="376"/>
      <c r="U351" s="376"/>
      <c r="V351" s="376"/>
      <c r="W351" s="376"/>
      <c r="X351" s="376"/>
      <c r="Y351" s="376"/>
      <c r="Z351" s="376"/>
      <c r="AA351" s="376"/>
      <c r="AB351" s="376"/>
      <c r="AC351" s="376"/>
      <c r="AD351" s="376"/>
      <c r="AE351" s="376"/>
      <c r="AF351" s="376"/>
      <c r="AG351" s="376"/>
      <c r="AH351" s="376"/>
      <c r="AI351" s="376"/>
      <c r="AJ351" s="376"/>
      <c r="AK351" s="376"/>
      <c r="AL351" s="376"/>
      <c r="AM351" s="376"/>
      <c r="AN351" s="376"/>
      <c r="AO351" s="376"/>
      <c r="AP351" s="376"/>
      <c r="AQ351" s="376"/>
      <c r="AR351" s="376"/>
      <c r="AS351" s="376"/>
      <c r="AT351" s="376"/>
      <c r="AU351" s="376"/>
      <c r="AV351" s="376"/>
      <c r="AW351" s="376"/>
      <c r="AX351" s="376"/>
      <c r="AY351" s="376"/>
      <c r="AZ351" s="376"/>
      <c r="BA351" s="376"/>
      <c r="BB351" s="376"/>
      <c r="BC351" s="376"/>
      <c r="BD351" s="376"/>
      <c r="BE351" s="376"/>
      <c r="BF351" s="376"/>
      <c r="BG351" s="376"/>
      <c r="BH351" s="376"/>
      <c r="BI351" s="376"/>
      <c r="BJ351" s="376"/>
      <c r="BK351" s="376"/>
      <c r="BL351" s="376"/>
      <c r="BM351" s="376"/>
      <c r="BN351" s="376"/>
      <c r="BO351" s="376"/>
      <c r="BP351" s="376"/>
      <c r="BQ351" s="376"/>
      <c r="BR351" s="376"/>
      <c r="BS351" s="376"/>
      <c r="BT351" s="376"/>
      <c r="BU351" s="376"/>
      <c r="BV351" s="376"/>
      <c r="BW351" s="376"/>
      <c r="BX351" s="376"/>
      <c r="BY351" s="376"/>
      <c r="BZ351" s="376"/>
      <c r="CA351" s="376"/>
      <c r="CB351" s="376"/>
      <c r="CC351" s="376"/>
      <c r="CD351" s="376"/>
      <c r="CE351" s="376"/>
      <c r="CF351" s="376"/>
      <c r="CG351" s="376"/>
      <c r="CH351" s="376"/>
      <c r="CI351" s="376"/>
      <c r="CJ351" s="376"/>
      <c r="CK351" s="376"/>
      <c r="CL351" s="376"/>
      <c r="CM351" s="376"/>
      <c r="CN351" s="376"/>
      <c r="CO351" s="376"/>
      <c r="CP351" s="376"/>
      <c r="CQ351" s="376"/>
      <c r="CR351" s="376"/>
      <c r="CS351" s="376"/>
      <c r="CT351" s="376"/>
      <c r="CU351" s="376"/>
      <c r="CV351" s="376"/>
      <c r="CW351" s="376"/>
      <c r="CX351" s="376"/>
      <c r="CY351" s="376"/>
      <c r="CZ351" s="376"/>
      <c r="DA351" s="376"/>
      <c r="DB351" s="376"/>
      <c r="DC351" s="376"/>
      <c r="DD351" s="376"/>
      <c r="DE351" s="376"/>
      <c r="DF351" s="376"/>
      <c r="DG351" s="376"/>
      <c r="DH351" s="376"/>
      <c r="DI351" s="376"/>
      <c r="DJ351" s="376"/>
      <c r="DK351" s="376"/>
      <c r="DL351" s="376"/>
      <c r="DM351" s="376"/>
      <c r="DN351" s="376"/>
      <c r="DO351" s="376"/>
      <c r="DP351" s="376"/>
      <c r="DQ351" s="376"/>
      <c r="DR351" s="376"/>
      <c r="DS351" s="376"/>
      <c r="DT351" s="376"/>
      <c r="DU351" s="376"/>
      <c r="DV351" s="376"/>
      <c r="DW351" s="376"/>
      <c r="DX351" s="376"/>
      <c r="DY351" s="376"/>
      <c r="DZ351" s="376"/>
      <c r="EA351" s="376"/>
      <c r="EB351" s="376"/>
      <c r="EC351" s="376"/>
      <c r="ED351" s="376"/>
      <c r="EE351" s="376"/>
      <c r="EF351" s="376"/>
      <c r="EG351" s="376"/>
      <c r="EH351" s="376"/>
      <c r="EI351" s="376"/>
      <c r="EJ351" s="376"/>
      <c r="EK351" s="376"/>
      <c r="EL351" s="376"/>
      <c r="EM351" s="376"/>
      <c r="EN351" s="376"/>
      <c r="EO351" s="376"/>
      <c r="EP351" s="376"/>
      <c r="EQ351" s="376"/>
      <c r="ER351" s="376"/>
      <c r="ES351" s="376"/>
    </row>
    <row r="352" spans="1:256" s="325" customFormat="1" ht="12.75" customHeight="1" outlineLevel="1">
      <c r="A352" s="13"/>
      <c r="B352" s="325" t="s">
        <v>718</v>
      </c>
      <c r="D352" s="183"/>
      <c r="E352" s="376">
        <f ca="1">D351</f>
        <v>0</v>
      </c>
      <c r="F352" s="376"/>
      <c r="G352" s="376"/>
      <c r="H352" s="376"/>
      <c r="I352" s="376"/>
      <c r="J352" s="376"/>
      <c r="K352" s="376"/>
      <c r="L352" s="376"/>
      <c r="M352" s="376"/>
      <c r="N352" s="376"/>
      <c r="O352" s="376"/>
      <c r="P352" s="376"/>
      <c r="Q352" s="376"/>
      <c r="R352" s="376"/>
      <c r="S352" s="376"/>
      <c r="T352" s="376"/>
      <c r="U352" s="376"/>
      <c r="V352" s="376"/>
      <c r="W352" s="376"/>
      <c r="X352" s="376"/>
      <c r="Y352" s="376"/>
      <c r="Z352" s="376"/>
      <c r="AA352" s="376"/>
      <c r="AB352" s="376"/>
      <c r="AC352" s="376"/>
      <c r="AD352" s="376"/>
      <c r="AE352" s="376"/>
      <c r="AF352" s="376"/>
      <c r="AG352" s="376"/>
      <c r="AH352" s="376"/>
      <c r="AI352" s="376"/>
      <c r="AJ352" s="376"/>
      <c r="AK352" s="376"/>
      <c r="AL352" s="376"/>
      <c r="AM352" s="376"/>
      <c r="AN352" s="376"/>
      <c r="AO352" s="376"/>
      <c r="AP352" s="376"/>
      <c r="AQ352" s="376"/>
      <c r="AR352" s="376"/>
      <c r="AS352" s="376"/>
      <c r="AT352" s="376"/>
      <c r="AU352" s="376"/>
      <c r="AV352" s="376"/>
      <c r="AW352" s="376"/>
      <c r="AX352" s="376"/>
      <c r="AY352" s="376"/>
      <c r="AZ352" s="376"/>
      <c r="BA352" s="376"/>
      <c r="BB352" s="376"/>
      <c r="BC352" s="376"/>
      <c r="BD352" s="376"/>
      <c r="BE352" s="376"/>
      <c r="BF352" s="376"/>
      <c r="BG352" s="376"/>
      <c r="BH352" s="376"/>
      <c r="BI352" s="376"/>
      <c r="BJ352" s="376"/>
      <c r="BK352" s="376"/>
      <c r="BL352" s="376"/>
      <c r="BM352" s="376"/>
      <c r="BN352" s="376"/>
      <c r="BO352" s="376"/>
      <c r="BP352" s="376"/>
      <c r="BQ352" s="376"/>
      <c r="BR352" s="376"/>
      <c r="BS352" s="376"/>
      <c r="BT352" s="376"/>
      <c r="BU352" s="376"/>
      <c r="BV352" s="376"/>
      <c r="BW352" s="376"/>
      <c r="BX352" s="376"/>
      <c r="BY352" s="376"/>
      <c r="BZ352" s="376"/>
      <c r="CA352" s="376"/>
      <c r="CB352" s="376"/>
      <c r="CC352" s="376"/>
      <c r="CD352" s="376"/>
      <c r="CE352" s="376"/>
      <c r="CF352" s="376"/>
      <c r="CG352" s="376"/>
      <c r="CH352" s="376"/>
      <c r="CI352" s="376"/>
      <c r="CJ352" s="376"/>
      <c r="CK352" s="376"/>
      <c r="CL352" s="376"/>
      <c r="CM352" s="376"/>
      <c r="CN352" s="376"/>
      <c r="CO352" s="376"/>
      <c r="CP352" s="376"/>
      <c r="CQ352" s="376"/>
      <c r="CR352" s="376"/>
      <c r="CS352" s="376"/>
      <c r="CT352" s="376"/>
      <c r="CU352" s="376"/>
      <c r="CV352" s="376"/>
      <c r="CW352" s="376"/>
      <c r="CX352" s="376"/>
      <c r="CY352" s="376"/>
      <c r="CZ352" s="376"/>
      <c r="DA352" s="376"/>
      <c r="DB352" s="376"/>
      <c r="DC352" s="376"/>
      <c r="DD352" s="376"/>
      <c r="DE352" s="376"/>
      <c r="DF352" s="376"/>
      <c r="DG352" s="376"/>
      <c r="DH352" s="376"/>
      <c r="DI352" s="376"/>
      <c r="DJ352" s="376"/>
      <c r="DK352" s="376"/>
      <c r="DL352" s="376"/>
      <c r="DM352" s="376"/>
      <c r="DN352" s="376"/>
      <c r="DO352" s="376"/>
      <c r="DP352" s="376"/>
      <c r="DQ352" s="376"/>
      <c r="DR352" s="376"/>
      <c r="DS352" s="376"/>
      <c r="DT352" s="376"/>
      <c r="DU352" s="376"/>
      <c r="DV352" s="376"/>
      <c r="DW352" s="376"/>
      <c r="DX352" s="376"/>
      <c r="DY352" s="376"/>
      <c r="DZ352" s="376"/>
      <c r="EA352" s="376"/>
      <c r="EB352" s="376"/>
      <c r="EC352" s="376"/>
      <c r="ED352" s="376"/>
      <c r="EE352" s="376"/>
      <c r="EF352" s="376"/>
      <c r="EG352" s="376"/>
      <c r="EH352" s="376"/>
      <c r="EI352" s="376"/>
      <c r="EJ352" s="376"/>
      <c r="EK352" s="376"/>
      <c r="EL352" s="376"/>
      <c r="EM352" s="376"/>
      <c r="EN352" s="376"/>
      <c r="EO352" s="376"/>
      <c r="EP352" s="376"/>
      <c r="EQ352" s="376"/>
      <c r="ER352" s="376"/>
      <c r="ES352" s="376"/>
    </row>
    <row r="353" spans="1:256" ht="12.75" customHeight="1" outlineLevel="1">
      <c r="D353" s="183"/>
    </row>
    <row r="354" spans="1:256" ht="12.75" customHeight="1" outlineLevel="1">
      <c r="B354" s="325" t="s">
        <v>719</v>
      </c>
      <c r="C354" s="325"/>
      <c r="D354" s="335">
        <f ca="1">D48</f>
        <v>0</v>
      </c>
      <c r="E354" s="376"/>
      <c r="F354" s="376"/>
      <c r="G354" s="376"/>
      <c r="H354" s="376"/>
      <c r="I354" s="376"/>
      <c r="J354" s="376"/>
      <c r="K354" s="376"/>
      <c r="L354" s="376"/>
      <c r="M354" s="376"/>
      <c r="N354" s="376"/>
      <c r="O354" s="376"/>
      <c r="P354" s="376"/>
      <c r="Q354" s="376"/>
      <c r="R354" s="376"/>
      <c r="S354" s="376"/>
      <c r="T354" s="376"/>
      <c r="U354" s="376"/>
      <c r="V354" s="376"/>
      <c r="W354" s="376"/>
      <c r="X354" s="376"/>
      <c r="Y354" s="376"/>
      <c r="Z354" s="376"/>
      <c r="AA354" s="376"/>
      <c r="AB354" s="376"/>
      <c r="AC354" s="376"/>
      <c r="AD354" s="376"/>
      <c r="AE354" s="376"/>
      <c r="AF354" s="376"/>
      <c r="AG354" s="376"/>
      <c r="AH354" s="376"/>
      <c r="AI354" s="376"/>
      <c r="AJ354" s="376"/>
      <c r="AK354" s="376"/>
      <c r="AL354" s="376"/>
      <c r="AM354" s="376"/>
      <c r="AN354" s="376"/>
      <c r="AO354" s="376"/>
      <c r="AP354" s="376"/>
      <c r="AQ354" s="376"/>
      <c r="AR354" s="376"/>
      <c r="AS354" s="376"/>
      <c r="AT354" s="376"/>
      <c r="AU354" s="376"/>
      <c r="AV354" s="376"/>
      <c r="AW354" s="376"/>
      <c r="AX354" s="376"/>
      <c r="AY354" s="376"/>
      <c r="AZ354" s="376"/>
      <c r="BA354" s="376"/>
      <c r="BB354" s="376"/>
      <c r="BC354" s="376"/>
      <c r="BD354" s="376"/>
      <c r="BE354" s="376"/>
      <c r="BF354" s="376"/>
      <c r="BG354" s="376"/>
      <c r="BH354" s="376"/>
      <c r="BI354" s="376"/>
      <c r="BJ354" s="376"/>
      <c r="BK354" s="376"/>
      <c r="BL354" s="376"/>
      <c r="BM354" s="376"/>
      <c r="BN354" s="376"/>
      <c r="BO354" s="376"/>
      <c r="BP354" s="376"/>
      <c r="BQ354" s="376"/>
      <c r="BR354" s="376"/>
      <c r="BS354" s="376"/>
      <c r="BT354" s="376"/>
      <c r="BU354" s="376"/>
      <c r="BV354" s="376"/>
      <c r="BW354" s="376"/>
      <c r="BX354" s="376"/>
      <c r="BY354" s="376"/>
      <c r="BZ354" s="376"/>
      <c r="CA354" s="376"/>
      <c r="CB354" s="376"/>
      <c r="CC354" s="376"/>
      <c r="CD354" s="376"/>
      <c r="CE354" s="376"/>
      <c r="CF354" s="376"/>
      <c r="CG354" s="376"/>
      <c r="CH354" s="376"/>
      <c r="CI354" s="376"/>
      <c r="CJ354" s="376"/>
      <c r="CK354" s="376"/>
      <c r="CL354" s="376"/>
      <c r="CM354" s="376"/>
      <c r="CN354" s="376"/>
      <c r="CO354" s="376"/>
      <c r="CP354" s="376"/>
      <c r="CQ354" s="376"/>
      <c r="CR354" s="376"/>
      <c r="CS354" s="376"/>
      <c r="CT354" s="376"/>
      <c r="CU354" s="376"/>
      <c r="CV354" s="376"/>
      <c r="CW354" s="376"/>
      <c r="CX354" s="376"/>
      <c r="CY354" s="376"/>
      <c r="CZ354" s="376"/>
      <c r="DA354" s="376"/>
      <c r="DB354" s="376"/>
      <c r="DC354" s="376"/>
      <c r="DD354" s="376"/>
      <c r="DE354" s="376"/>
      <c r="DF354" s="376"/>
      <c r="DG354" s="376"/>
      <c r="DH354" s="376"/>
      <c r="DI354" s="376"/>
      <c r="DJ354" s="376"/>
      <c r="DK354" s="376"/>
      <c r="DL354" s="376"/>
      <c r="DM354" s="376"/>
      <c r="DN354" s="376"/>
      <c r="DO354" s="376"/>
      <c r="DP354" s="376"/>
      <c r="DQ354" s="376"/>
      <c r="DR354" s="376"/>
      <c r="DS354" s="376"/>
      <c r="DT354" s="376"/>
      <c r="DU354" s="376"/>
      <c r="DV354" s="376"/>
      <c r="DW354" s="376"/>
      <c r="DX354" s="376"/>
      <c r="DY354" s="376"/>
      <c r="DZ354" s="376"/>
      <c r="EA354" s="376"/>
      <c r="EB354" s="376"/>
      <c r="EC354" s="376"/>
      <c r="ED354" s="376"/>
      <c r="EE354" s="376"/>
      <c r="EF354" s="376"/>
      <c r="EG354" s="376"/>
      <c r="EH354" s="376"/>
      <c r="EI354" s="376"/>
      <c r="EJ354" s="376"/>
      <c r="EK354" s="376"/>
      <c r="EL354" s="376"/>
      <c r="EM354" s="376"/>
      <c r="EN354" s="376"/>
      <c r="EO354" s="376"/>
      <c r="EP354" s="376"/>
      <c r="EQ354" s="376"/>
      <c r="ER354" s="376"/>
      <c r="ES354" s="376"/>
    </row>
    <row r="355" spans="1:256" ht="12.75" customHeight="1" outlineLevel="1">
      <c r="B355" s="325" t="s">
        <v>518</v>
      </c>
      <c r="C355" s="325"/>
      <c r="D355" s="335"/>
      <c r="E355" s="376">
        <f t="shared" ref="E355:AJ355" ca="1" si="483">E194/12</f>
        <v>16.666666666666668</v>
      </c>
      <c r="F355" s="376">
        <f t="shared" ca="1" si="483"/>
        <v>17.333333333333332</v>
      </c>
      <c r="G355" s="376">
        <f t="shared" ca="1" si="483"/>
        <v>17.333333333333332</v>
      </c>
      <c r="H355" s="376">
        <f t="shared" ca="1" si="483"/>
        <v>17.333333333333332</v>
      </c>
      <c r="I355" s="376">
        <f t="shared" ca="1" si="483"/>
        <v>17.333333333333332</v>
      </c>
      <c r="J355" s="376">
        <f t="shared" ca="1" si="483"/>
        <v>17.333333333333332</v>
      </c>
      <c r="K355" s="376">
        <f t="shared" ca="1" si="483"/>
        <v>17.333333333333332</v>
      </c>
      <c r="L355" s="376">
        <f t="shared" ca="1" si="483"/>
        <v>17.333333333333332</v>
      </c>
      <c r="M355" s="376">
        <f t="shared" ca="1" si="483"/>
        <v>17.333333333333332</v>
      </c>
      <c r="N355" s="376">
        <f t="shared" ca="1" si="483"/>
        <v>17.333333333333332</v>
      </c>
      <c r="O355" s="376">
        <f t="shared" ca="1" si="483"/>
        <v>17.333333333333332</v>
      </c>
      <c r="P355" s="376">
        <f t="shared" ca="1" si="483"/>
        <v>17.333333333333332</v>
      </c>
      <c r="Q355" s="376">
        <f t="shared" ca="1" si="483"/>
        <v>17.333333333333332</v>
      </c>
      <c r="R355" s="376">
        <f t="shared" ca="1" si="483"/>
        <v>18.026666666666667</v>
      </c>
      <c r="S355" s="376">
        <f t="shared" ca="1" si="483"/>
        <v>18.026666666666667</v>
      </c>
      <c r="T355" s="376">
        <f t="shared" ca="1" si="483"/>
        <v>18.026666666666667</v>
      </c>
      <c r="U355" s="376">
        <f t="shared" ca="1" si="483"/>
        <v>18.026666666666667</v>
      </c>
      <c r="V355" s="376">
        <f t="shared" ca="1" si="483"/>
        <v>18.026666666666667</v>
      </c>
      <c r="W355" s="376">
        <f t="shared" ca="1" si="483"/>
        <v>18.026666666666667</v>
      </c>
      <c r="X355" s="376">
        <f t="shared" ca="1" si="483"/>
        <v>18.026666666666667</v>
      </c>
      <c r="Y355" s="376">
        <f t="shared" ca="1" si="483"/>
        <v>18.026666666666667</v>
      </c>
      <c r="Z355" s="376">
        <f t="shared" ca="1" si="483"/>
        <v>18.026666666666667</v>
      </c>
      <c r="AA355" s="376">
        <f t="shared" ca="1" si="483"/>
        <v>18.026666666666667</v>
      </c>
      <c r="AB355" s="376">
        <f t="shared" ca="1" si="483"/>
        <v>18.026666666666667</v>
      </c>
      <c r="AC355" s="376">
        <f t="shared" ca="1" si="483"/>
        <v>18.026666666666667</v>
      </c>
      <c r="AD355" s="376">
        <f t="shared" ca="1" si="483"/>
        <v>18.747733333333333</v>
      </c>
      <c r="AE355" s="376">
        <f t="shared" ca="1" si="483"/>
        <v>18.747733333333333</v>
      </c>
      <c r="AF355" s="376">
        <f t="shared" ca="1" si="483"/>
        <v>18.747733333333333</v>
      </c>
      <c r="AG355" s="376">
        <f t="shared" ca="1" si="483"/>
        <v>18.747733333333333</v>
      </c>
      <c r="AH355" s="376">
        <f t="shared" ca="1" si="483"/>
        <v>18.747733333333333</v>
      </c>
      <c r="AI355" s="376">
        <f t="shared" ca="1" si="483"/>
        <v>18.747733333333333</v>
      </c>
      <c r="AJ355" s="376">
        <f t="shared" ca="1" si="483"/>
        <v>18.747733333333333</v>
      </c>
      <c r="AK355" s="376">
        <f t="shared" ref="AK355:BP355" ca="1" si="484">AK194/12</f>
        <v>18.747733333333333</v>
      </c>
      <c r="AL355" s="376">
        <f t="shared" ca="1" si="484"/>
        <v>18.747733333333333</v>
      </c>
      <c r="AM355" s="376">
        <f t="shared" ca="1" si="484"/>
        <v>18.747733333333333</v>
      </c>
      <c r="AN355" s="376">
        <f t="shared" ca="1" si="484"/>
        <v>18.747733333333333</v>
      </c>
      <c r="AO355" s="376">
        <f t="shared" ca="1" si="484"/>
        <v>18.747733333333333</v>
      </c>
      <c r="AP355" s="376">
        <f t="shared" ca="1" si="484"/>
        <v>19.497642666666668</v>
      </c>
      <c r="AQ355" s="376">
        <f t="shared" ca="1" si="484"/>
        <v>19.497642666666668</v>
      </c>
      <c r="AR355" s="376">
        <f t="shared" ca="1" si="484"/>
        <v>19.497642666666668</v>
      </c>
      <c r="AS355" s="376">
        <f t="shared" ca="1" si="484"/>
        <v>19.497642666666668</v>
      </c>
      <c r="AT355" s="376">
        <f t="shared" ca="1" si="484"/>
        <v>19.497642666666668</v>
      </c>
      <c r="AU355" s="376">
        <f t="shared" ca="1" si="484"/>
        <v>19.497642666666668</v>
      </c>
      <c r="AV355" s="376">
        <f t="shared" ca="1" si="484"/>
        <v>19.497642666666668</v>
      </c>
      <c r="AW355" s="376">
        <f t="shared" ca="1" si="484"/>
        <v>19.497642666666668</v>
      </c>
      <c r="AX355" s="376">
        <f t="shared" ca="1" si="484"/>
        <v>19.497642666666668</v>
      </c>
      <c r="AY355" s="376">
        <f t="shared" ca="1" si="484"/>
        <v>19.497642666666668</v>
      </c>
      <c r="AZ355" s="376">
        <f t="shared" ca="1" si="484"/>
        <v>19.497642666666668</v>
      </c>
      <c r="BA355" s="376">
        <f t="shared" ca="1" si="484"/>
        <v>0</v>
      </c>
      <c r="BB355" s="376">
        <f t="shared" ca="1" si="484"/>
        <v>0</v>
      </c>
      <c r="BC355" s="376">
        <f t="shared" ca="1" si="484"/>
        <v>0</v>
      </c>
      <c r="BD355" s="376">
        <f t="shared" ca="1" si="484"/>
        <v>0</v>
      </c>
      <c r="BE355" s="376">
        <f t="shared" ca="1" si="484"/>
        <v>0</v>
      </c>
      <c r="BF355" s="376">
        <f t="shared" ca="1" si="484"/>
        <v>0</v>
      </c>
      <c r="BG355" s="376">
        <f t="shared" ca="1" si="484"/>
        <v>0</v>
      </c>
      <c r="BH355" s="376">
        <f t="shared" ca="1" si="484"/>
        <v>0</v>
      </c>
      <c r="BI355" s="376">
        <f t="shared" ca="1" si="484"/>
        <v>0</v>
      </c>
      <c r="BJ355" s="376">
        <f t="shared" ca="1" si="484"/>
        <v>0</v>
      </c>
      <c r="BK355" s="376">
        <f t="shared" ca="1" si="484"/>
        <v>0</v>
      </c>
      <c r="BL355" s="376">
        <f t="shared" ca="1" si="484"/>
        <v>0</v>
      </c>
      <c r="BM355" s="376">
        <f t="shared" ca="1" si="484"/>
        <v>0</v>
      </c>
      <c r="BN355" s="376">
        <f t="shared" ca="1" si="484"/>
        <v>0</v>
      </c>
      <c r="BO355" s="376">
        <f t="shared" ca="1" si="484"/>
        <v>0</v>
      </c>
      <c r="BP355" s="376">
        <f t="shared" ca="1" si="484"/>
        <v>0</v>
      </c>
      <c r="BQ355" s="376">
        <f t="shared" ref="BQ355:CV355" ca="1" si="485">BQ194/12</f>
        <v>0</v>
      </c>
      <c r="BR355" s="376">
        <f t="shared" ca="1" si="485"/>
        <v>0</v>
      </c>
      <c r="BS355" s="376">
        <f t="shared" ca="1" si="485"/>
        <v>0</v>
      </c>
      <c r="BT355" s="376">
        <f t="shared" ca="1" si="485"/>
        <v>0</v>
      </c>
      <c r="BU355" s="376">
        <f t="shared" ca="1" si="485"/>
        <v>0</v>
      </c>
      <c r="BV355" s="376">
        <f t="shared" ca="1" si="485"/>
        <v>0</v>
      </c>
      <c r="BW355" s="376">
        <f t="shared" ca="1" si="485"/>
        <v>0</v>
      </c>
      <c r="BX355" s="376">
        <f t="shared" ca="1" si="485"/>
        <v>0</v>
      </c>
      <c r="BY355" s="376">
        <f t="shared" ca="1" si="485"/>
        <v>0</v>
      </c>
      <c r="BZ355" s="376">
        <f t="shared" ca="1" si="485"/>
        <v>0</v>
      </c>
      <c r="CA355" s="376">
        <f t="shared" ca="1" si="485"/>
        <v>0</v>
      </c>
      <c r="CB355" s="376">
        <f t="shared" ca="1" si="485"/>
        <v>0</v>
      </c>
      <c r="CC355" s="376">
        <f t="shared" ca="1" si="485"/>
        <v>0</v>
      </c>
      <c r="CD355" s="376">
        <f t="shared" ca="1" si="485"/>
        <v>0</v>
      </c>
      <c r="CE355" s="376">
        <f t="shared" ca="1" si="485"/>
        <v>0</v>
      </c>
      <c r="CF355" s="376">
        <f t="shared" ca="1" si="485"/>
        <v>0</v>
      </c>
      <c r="CG355" s="376">
        <f t="shared" ca="1" si="485"/>
        <v>0</v>
      </c>
      <c r="CH355" s="376">
        <f t="shared" ca="1" si="485"/>
        <v>0</v>
      </c>
      <c r="CI355" s="376">
        <f t="shared" ca="1" si="485"/>
        <v>0</v>
      </c>
      <c r="CJ355" s="376">
        <f t="shared" ca="1" si="485"/>
        <v>0</v>
      </c>
      <c r="CK355" s="376">
        <f t="shared" ca="1" si="485"/>
        <v>0</v>
      </c>
      <c r="CL355" s="376">
        <f t="shared" ca="1" si="485"/>
        <v>0</v>
      </c>
      <c r="CM355" s="376">
        <f t="shared" ca="1" si="485"/>
        <v>0</v>
      </c>
      <c r="CN355" s="376">
        <f t="shared" ca="1" si="485"/>
        <v>0</v>
      </c>
      <c r="CO355" s="376">
        <f t="shared" ca="1" si="485"/>
        <v>0</v>
      </c>
      <c r="CP355" s="376">
        <f t="shared" ca="1" si="485"/>
        <v>0</v>
      </c>
      <c r="CQ355" s="376">
        <f t="shared" ca="1" si="485"/>
        <v>0</v>
      </c>
      <c r="CR355" s="376">
        <f t="shared" ca="1" si="485"/>
        <v>0</v>
      </c>
      <c r="CS355" s="376">
        <f t="shared" ca="1" si="485"/>
        <v>0</v>
      </c>
      <c r="CT355" s="376">
        <f t="shared" ca="1" si="485"/>
        <v>0</v>
      </c>
      <c r="CU355" s="376">
        <f t="shared" ca="1" si="485"/>
        <v>0</v>
      </c>
      <c r="CV355" s="376">
        <f t="shared" ca="1" si="485"/>
        <v>0</v>
      </c>
      <c r="CW355" s="376">
        <f t="shared" ref="CW355:EB355" ca="1" si="486">CW194/12</f>
        <v>0</v>
      </c>
      <c r="CX355" s="376">
        <f t="shared" ca="1" si="486"/>
        <v>0</v>
      </c>
      <c r="CY355" s="376">
        <f t="shared" ca="1" si="486"/>
        <v>0</v>
      </c>
      <c r="CZ355" s="376">
        <f t="shared" ca="1" si="486"/>
        <v>0</v>
      </c>
      <c r="DA355" s="376">
        <f t="shared" ca="1" si="486"/>
        <v>0</v>
      </c>
      <c r="DB355" s="376">
        <f t="shared" ca="1" si="486"/>
        <v>0</v>
      </c>
      <c r="DC355" s="376">
        <f t="shared" ca="1" si="486"/>
        <v>0</v>
      </c>
      <c r="DD355" s="376">
        <f t="shared" ca="1" si="486"/>
        <v>0</v>
      </c>
      <c r="DE355" s="376">
        <f t="shared" ca="1" si="486"/>
        <v>0</v>
      </c>
      <c r="DF355" s="376">
        <f t="shared" ca="1" si="486"/>
        <v>0</v>
      </c>
      <c r="DG355" s="376">
        <f t="shared" ca="1" si="486"/>
        <v>0</v>
      </c>
      <c r="DH355" s="376">
        <f t="shared" ca="1" si="486"/>
        <v>0</v>
      </c>
      <c r="DI355" s="376">
        <f t="shared" ca="1" si="486"/>
        <v>0</v>
      </c>
      <c r="DJ355" s="376">
        <f t="shared" ca="1" si="486"/>
        <v>0</v>
      </c>
      <c r="DK355" s="376">
        <f t="shared" ca="1" si="486"/>
        <v>0</v>
      </c>
      <c r="DL355" s="376">
        <f t="shared" ca="1" si="486"/>
        <v>0</v>
      </c>
      <c r="DM355" s="376">
        <f t="shared" ca="1" si="486"/>
        <v>0</v>
      </c>
      <c r="DN355" s="376">
        <f t="shared" ca="1" si="486"/>
        <v>0</v>
      </c>
      <c r="DO355" s="376">
        <f t="shared" ca="1" si="486"/>
        <v>0</v>
      </c>
      <c r="DP355" s="376">
        <f t="shared" ca="1" si="486"/>
        <v>0</v>
      </c>
      <c r="DQ355" s="376">
        <f t="shared" ca="1" si="486"/>
        <v>0</v>
      </c>
      <c r="DR355" s="376">
        <f t="shared" ca="1" si="486"/>
        <v>0</v>
      </c>
      <c r="DS355" s="376">
        <f t="shared" ca="1" si="486"/>
        <v>0</v>
      </c>
      <c r="DT355" s="376">
        <f t="shared" ca="1" si="486"/>
        <v>0</v>
      </c>
      <c r="DU355" s="376">
        <f t="shared" ca="1" si="486"/>
        <v>0</v>
      </c>
      <c r="DV355" s="376">
        <f t="shared" ca="1" si="486"/>
        <v>0</v>
      </c>
      <c r="DW355" s="376">
        <f t="shared" ca="1" si="486"/>
        <v>0</v>
      </c>
      <c r="DX355" s="376">
        <f t="shared" ca="1" si="486"/>
        <v>0</v>
      </c>
      <c r="DY355" s="376">
        <f t="shared" ca="1" si="486"/>
        <v>0</v>
      </c>
      <c r="DZ355" s="376">
        <f t="shared" ca="1" si="486"/>
        <v>0</v>
      </c>
      <c r="EA355" s="376">
        <f t="shared" ca="1" si="486"/>
        <v>0</v>
      </c>
      <c r="EB355" s="376">
        <f t="shared" ca="1" si="486"/>
        <v>0</v>
      </c>
      <c r="EC355" s="376">
        <f t="shared" ref="EC355:ES355" ca="1" si="487">EC194/12</f>
        <v>0</v>
      </c>
      <c r="ED355" s="376">
        <f t="shared" ca="1" si="487"/>
        <v>0</v>
      </c>
      <c r="EE355" s="376">
        <f t="shared" ca="1" si="487"/>
        <v>0</v>
      </c>
      <c r="EF355" s="376">
        <f t="shared" ca="1" si="487"/>
        <v>0</v>
      </c>
      <c r="EG355" s="376">
        <f t="shared" ca="1" si="487"/>
        <v>0</v>
      </c>
      <c r="EH355" s="376">
        <f t="shared" ca="1" si="487"/>
        <v>0</v>
      </c>
      <c r="EI355" s="376">
        <f t="shared" ca="1" si="487"/>
        <v>0</v>
      </c>
      <c r="EJ355" s="376">
        <f t="shared" ca="1" si="487"/>
        <v>0</v>
      </c>
      <c r="EK355" s="376">
        <f t="shared" ca="1" si="487"/>
        <v>0</v>
      </c>
      <c r="EL355" s="376">
        <f t="shared" ca="1" si="487"/>
        <v>0</v>
      </c>
      <c r="EM355" s="376">
        <f t="shared" ca="1" si="487"/>
        <v>0</v>
      </c>
      <c r="EN355" s="376">
        <f t="shared" ca="1" si="487"/>
        <v>0</v>
      </c>
      <c r="EO355" s="376">
        <f t="shared" ca="1" si="487"/>
        <v>0</v>
      </c>
      <c r="EP355" s="376">
        <f t="shared" ca="1" si="487"/>
        <v>0</v>
      </c>
      <c r="EQ355" s="376">
        <f t="shared" ca="1" si="487"/>
        <v>0</v>
      </c>
      <c r="ER355" s="376">
        <f t="shared" ca="1" si="487"/>
        <v>0</v>
      </c>
      <c r="ES355" s="376">
        <f t="shared" ca="1" si="487"/>
        <v>0</v>
      </c>
    </row>
    <row r="356" spans="1:256" ht="12.75" customHeight="1" outlineLevel="1">
      <c r="B356" s="325" t="s">
        <v>720</v>
      </c>
      <c r="C356" s="325"/>
      <c r="D356" s="183"/>
      <c r="E356" s="376">
        <f t="shared" ref="E356:AJ356" ca="1" si="488">(E355*$D354)*E349</f>
        <v>0</v>
      </c>
      <c r="F356" s="376">
        <f t="shared" ca="1" si="488"/>
        <v>0</v>
      </c>
      <c r="G356" s="376">
        <f t="shared" ca="1" si="488"/>
        <v>0</v>
      </c>
      <c r="H356" s="376">
        <f t="shared" ca="1" si="488"/>
        <v>0</v>
      </c>
      <c r="I356" s="376">
        <f t="shared" ca="1" si="488"/>
        <v>0</v>
      </c>
      <c r="J356" s="376">
        <f t="shared" ca="1" si="488"/>
        <v>0</v>
      </c>
      <c r="K356" s="376">
        <f t="shared" ca="1" si="488"/>
        <v>0</v>
      </c>
      <c r="L356" s="376">
        <f t="shared" ca="1" si="488"/>
        <v>0</v>
      </c>
      <c r="M356" s="376">
        <f t="shared" ca="1" si="488"/>
        <v>0</v>
      </c>
      <c r="N356" s="376">
        <f t="shared" ca="1" si="488"/>
        <v>0</v>
      </c>
      <c r="O356" s="376">
        <f t="shared" ca="1" si="488"/>
        <v>0</v>
      </c>
      <c r="P356" s="376">
        <f t="shared" ca="1" si="488"/>
        <v>0</v>
      </c>
      <c r="Q356" s="376">
        <f t="shared" ca="1" si="488"/>
        <v>0</v>
      </c>
      <c r="R356" s="376">
        <f t="shared" ca="1" si="488"/>
        <v>0</v>
      </c>
      <c r="S356" s="376">
        <f t="shared" ca="1" si="488"/>
        <v>0</v>
      </c>
      <c r="T356" s="376">
        <f t="shared" ca="1" si="488"/>
        <v>0</v>
      </c>
      <c r="U356" s="376">
        <f t="shared" ca="1" si="488"/>
        <v>0</v>
      </c>
      <c r="V356" s="376">
        <f t="shared" ca="1" si="488"/>
        <v>0</v>
      </c>
      <c r="W356" s="376">
        <f t="shared" ca="1" si="488"/>
        <v>0</v>
      </c>
      <c r="X356" s="376">
        <f t="shared" ca="1" si="488"/>
        <v>0</v>
      </c>
      <c r="Y356" s="376">
        <f t="shared" ca="1" si="488"/>
        <v>0</v>
      </c>
      <c r="Z356" s="376">
        <f t="shared" ca="1" si="488"/>
        <v>0</v>
      </c>
      <c r="AA356" s="376">
        <f t="shared" ca="1" si="488"/>
        <v>0</v>
      </c>
      <c r="AB356" s="376">
        <f t="shared" ca="1" si="488"/>
        <v>0</v>
      </c>
      <c r="AC356" s="376">
        <f t="shared" ca="1" si="488"/>
        <v>0</v>
      </c>
      <c r="AD356" s="376">
        <f t="shared" ca="1" si="488"/>
        <v>0</v>
      </c>
      <c r="AE356" s="376">
        <f t="shared" ca="1" si="488"/>
        <v>0</v>
      </c>
      <c r="AF356" s="376">
        <f t="shared" ca="1" si="488"/>
        <v>0</v>
      </c>
      <c r="AG356" s="376">
        <f t="shared" ca="1" si="488"/>
        <v>0</v>
      </c>
      <c r="AH356" s="376">
        <f t="shared" ca="1" si="488"/>
        <v>0</v>
      </c>
      <c r="AI356" s="376">
        <f t="shared" ca="1" si="488"/>
        <v>0</v>
      </c>
      <c r="AJ356" s="376">
        <f t="shared" ca="1" si="488"/>
        <v>0</v>
      </c>
      <c r="AK356" s="376">
        <f t="shared" ref="AK356:BP356" ca="1" si="489">(AK355*$D354)*AK349</f>
        <v>0</v>
      </c>
      <c r="AL356" s="376">
        <f t="shared" ca="1" si="489"/>
        <v>0</v>
      </c>
      <c r="AM356" s="376">
        <f t="shared" ca="1" si="489"/>
        <v>0</v>
      </c>
      <c r="AN356" s="376">
        <f t="shared" ca="1" si="489"/>
        <v>0</v>
      </c>
      <c r="AO356" s="376">
        <f t="shared" ca="1" si="489"/>
        <v>0</v>
      </c>
      <c r="AP356" s="376">
        <f t="shared" ca="1" si="489"/>
        <v>0</v>
      </c>
      <c r="AQ356" s="376">
        <f t="shared" ca="1" si="489"/>
        <v>0</v>
      </c>
      <c r="AR356" s="376">
        <f t="shared" ca="1" si="489"/>
        <v>0</v>
      </c>
      <c r="AS356" s="376">
        <f t="shared" ca="1" si="489"/>
        <v>0</v>
      </c>
      <c r="AT356" s="376">
        <f t="shared" ca="1" si="489"/>
        <v>0</v>
      </c>
      <c r="AU356" s="376">
        <f t="shared" ca="1" si="489"/>
        <v>0</v>
      </c>
      <c r="AV356" s="376">
        <f t="shared" ca="1" si="489"/>
        <v>0</v>
      </c>
      <c r="AW356" s="376">
        <f t="shared" ca="1" si="489"/>
        <v>0</v>
      </c>
      <c r="AX356" s="376">
        <f t="shared" ca="1" si="489"/>
        <v>0</v>
      </c>
      <c r="AY356" s="376">
        <f t="shared" ca="1" si="489"/>
        <v>0</v>
      </c>
      <c r="AZ356" s="376">
        <f t="shared" ca="1" si="489"/>
        <v>0</v>
      </c>
      <c r="BA356" s="376">
        <f t="shared" ca="1" si="489"/>
        <v>0</v>
      </c>
      <c r="BB356" s="376">
        <f t="shared" ca="1" si="489"/>
        <v>0</v>
      </c>
      <c r="BC356" s="376">
        <f t="shared" ca="1" si="489"/>
        <v>0</v>
      </c>
      <c r="BD356" s="376">
        <f t="shared" ca="1" si="489"/>
        <v>0</v>
      </c>
      <c r="BE356" s="376">
        <f t="shared" ca="1" si="489"/>
        <v>0</v>
      </c>
      <c r="BF356" s="376">
        <f t="shared" ca="1" si="489"/>
        <v>0</v>
      </c>
      <c r="BG356" s="376">
        <f t="shared" ca="1" si="489"/>
        <v>0</v>
      </c>
      <c r="BH356" s="376">
        <f t="shared" ca="1" si="489"/>
        <v>0</v>
      </c>
      <c r="BI356" s="376">
        <f t="shared" ca="1" si="489"/>
        <v>0</v>
      </c>
      <c r="BJ356" s="376">
        <f t="shared" ca="1" si="489"/>
        <v>0</v>
      </c>
      <c r="BK356" s="376">
        <f t="shared" ca="1" si="489"/>
        <v>0</v>
      </c>
      <c r="BL356" s="376">
        <f t="shared" ca="1" si="489"/>
        <v>0</v>
      </c>
      <c r="BM356" s="376">
        <f t="shared" ca="1" si="489"/>
        <v>0</v>
      </c>
      <c r="BN356" s="376">
        <f t="shared" ca="1" si="489"/>
        <v>0</v>
      </c>
      <c r="BO356" s="376">
        <f t="shared" ca="1" si="489"/>
        <v>0</v>
      </c>
      <c r="BP356" s="376">
        <f t="shared" ca="1" si="489"/>
        <v>0</v>
      </c>
      <c r="BQ356" s="376">
        <f t="shared" ref="BQ356:CV356" ca="1" si="490">(BQ355*$D354)*BQ349</f>
        <v>0</v>
      </c>
      <c r="BR356" s="376">
        <f t="shared" ca="1" si="490"/>
        <v>0</v>
      </c>
      <c r="BS356" s="376">
        <f t="shared" ca="1" si="490"/>
        <v>0</v>
      </c>
      <c r="BT356" s="376">
        <f t="shared" ca="1" si="490"/>
        <v>0</v>
      </c>
      <c r="BU356" s="376">
        <f t="shared" ca="1" si="490"/>
        <v>0</v>
      </c>
      <c r="BV356" s="376">
        <f t="shared" ca="1" si="490"/>
        <v>0</v>
      </c>
      <c r="BW356" s="376">
        <f t="shared" ca="1" si="490"/>
        <v>0</v>
      </c>
      <c r="BX356" s="376">
        <f t="shared" ca="1" si="490"/>
        <v>0</v>
      </c>
      <c r="BY356" s="376">
        <f t="shared" ca="1" si="490"/>
        <v>0</v>
      </c>
      <c r="BZ356" s="376">
        <f t="shared" ca="1" si="490"/>
        <v>0</v>
      </c>
      <c r="CA356" s="376">
        <f t="shared" ca="1" si="490"/>
        <v>0</v>
      </c>
      <c r="CB356" s="376">
        <f t="shared" ca="1" si="490"/>
        <v>0</v>
      </c>
      <c r="CC356" s="376">
        <f t="shared" ca="1" si="490"/>
        <v>0</v>
      </c>
      <c r="CD356" s="376">
        <f t="shared" ca="1" si="490"/>
        <v>0</v>
      </c>
      <c r="CE356" s="376">
        <f t="shared" ca="1" si="490"/>
        <v>0</v>
      </c>
      <c r="CF356" s="376">
        <f t="shared" ca="1" si="490"/>
        <v>0</v>
      </c>
      <c r="CG356" s="376">
        <f t="shared" ca="1" si="490"/>
        <v>0</v>
      </c>
      <c r="CH356" s="376">
        <f t="shared" ca="1" si="490"/>
        <v>0</v>
      </c>
      <c r="CI356" s="376">
        <f t="shared" ca="1" si="490"/>
        <v>0</v>
      </c>
      <c r="CJ356" s="376">
        <f t="shared" ca="1" si="490"/>
        <v>0</v>
      </c>
      <c r="CK356" s="376">
        <f t="shared" ca="1" si="490"/>
        <v>0</v>
      </c>
      <c r="CL356" s="376">
        <f t="shared" ca="1" si="490"/>
        <v>0</v>
      </c>
      <c r="CM356" s="376">
        <f t="shared" ca="1" si="490"/>
        <v>0</v>
      </c>
      <c r="CN356" s="376">
        <f t="shared" ca="1" si="490"/>
        <v>0</v>
      </c>
      <c r="CO356" s="376">
        <f t="shared" ca="1" si="490"/>
        <v>0</v>
      </c>
      <c r="CP356" s="376">
        <f t="shared" ca="1" si="490"/>
        <v>0</v>
      </c>
      <c r="CQ356" s="376">
        <f t="shared" ca="1" si="490"/>
        <v>0</v>
      </c>
      <c r="CR356" s="376">
        <f t="shared" ca="1" si="490"/>
        <v>0</v>
      </c>
      <c r="CS356" s="376">
        <f t="shared" ca="1" si="490"/>
        <v>0</v>
      </c>
      <c r="CT356" s="376">
        <f t="shared" ca="1" si="490"/>
        <v>0</v>
      </c>
      <c r="CU356" s="376">
        <f t="shared" ca="1" si="490"/>
        <v>0</v>
      </c>
      <c r="CV356" s="376">
        <f t="shared" ca="1" si="490"/>
        <v>0</v>
      </c>
      <c r="CW356" s="376">
        <f t="shared" ref="CW356:EB356" ca="1" si="491">(CW355*$D354)*CW349</f>
        <v>0</v>
      </c>
      <c r="CX356" s="376">
        <f t="shared" ca="1" si="491"/>
        <v>0</v>
      </c>
      <c r="CY356" s="376">
        <f t="shared" ca="1" si="491"/>
        <v>0</v>
      </c>
      <c r="CZ356" s="376">
        <f t="shared" ca="1" si="491"/>
        <v>0</v>
      </c>
      <c r="DA356" s="376">
        <f t="shared" ca="1" si="491"/>
        <v>0</v>
      </c>
      <c r="DB356" s="376">
        <f t="shared" ca="1" si="491"/>
        <v>0</v>
      </c>
      <c r="DC356" s="376">
        <f t="shared" ca="1" si="491"/>
        <v>0</v>
      </c>
      <c r="DD356" s="376">
        <f t="shared" ca="1" si="491"/>
        <v>0</v>
      </c>
      <c r="DE356" s="376">
        <f t="shared" ca="1" si="491"/>
        <v>0</v>
      </c>
      <c r="DF356" s="376">
        <f t="shared" ca="1" si="491"/>
        <v>0</v>
      </c>
      <c r="DG356" s="376">
        <f t="shared" ca="1" si="491"/>
        <v>0</v>
      </c>
      <c r="DH356" s="376">
        <f t="shared" ca="1" si="491"/>
        <v>0</v>
      </c>
      <c r="DI356" s="376">
        <f t="shared" ca="1" si="491"/>
        <v>0</v>
      </c>
      <c r="DJ356" s="376">
        <f t="shared" ca="1" si="491"/>
        <v>0</v>
      </c>
      <c r="DK356" s="376">
        <f t="shared" ca="1" si="491"/>
        <v>0</v>
      </c>
      <c r="DL356" s="376">
        <f t="shared" ca="1" si="491"/>
        <v>0</v>
      </c>
      <c r="DM356" s="376">
        <f t="shared" ca="1" si="491"/>
        <v>0</v>
      </c>
      <c r="DN356" s="376">
        <f t="shared" ca="1" si="491"/>
        <v>0</v>
      </c>
      <c r="DO356" s="376">
        <f t="shared" ca="1" si="491"/>
        <v>0</v>
      </c>
      <c r="DP356" s="376">
        <f t="shared" ca="1" si="491"/>
        <v>0</v>
      </c>
      <c r="DQ356" s="376">
        <f t="shared" ca="1" si="491"/>
        <v>0</v>
      </c>
      <c r="DR356" s="376">
        <f t="shared" ca="1" si="491"/>
        <v>0</v>
      </c>
      <c r="DS356" s="376">
        <f t="shared" ca="1" si="491"/>
        <v>0</v>
      </c>
      <c r="DT356" s="376">
        <f t="shared" ca="1" si="491"/>
        <v>0</v>
      </c>
      <c r="DU356" s="376">
        <f t="shared" ca="1" si="491"/>
        <v>0</v>
      </c>
      <c r="DV356" s="376">
        <f t="shared" ca="1" si="491"/>
        <v>0</v>
      </c>
      <c r="DW356" s="376">
        <f t="shared" ca="1" si="491"/>
        <v>0</v>
      </c>
      <c r="DX356" s="376">
        <f t="shared" ca="1" si="491"/>
        <v>0</v>
      </c>
      <c r="DY356" s="376">
        <f t="shared" ca="1" si="491"/>
        <v>0</v>
      </c>
      <c r="DZ356" s="376">
        <f t="shared" ca="1" si="491"/>
        <v>0</v>
      </c>
      <c r="EA356" s="376">
        <f t="shared" ca="1" si="491"/>
        <v>0</v>
      </c>
      <c r="EB356" s="376">
        <f t="shared" ca="1" si="491"/>
        <v>0</v>
      </c>
      <c r="EC356" s="376">
        <f t="shared" ref="EC356:ES356" ca="1" si="492">(EC355*$D354)*EC349</f>
        <v>0</v>
      </c>
      <c r="ED356" s="376">
        <f t="shared" ca="1" si="492"/>
        <v>0</v>
      </c>
      <c r="EE356" s="376">
        <f t="shared" ca="1" si="492"/>
        <v>0</v>
      </c>
      <c r="EF356" s="376">
        <f t="shared" ca="1" si="492"/>
        <v>0</v>
      </c>
      <c r="EG356" s="376">
        <f t="shared" ca="1" si="492"/>
        <v>0</v>
      </c>
      <c r="EH356" s="376">
        <f t="shared" ca="1" si="492"/>
        <v>0</v>
      </c>
      <c r="EI356" s="376">
        <f t="shared" ca="1" si="492"/>
        <v>0</v>
      </c>
      <c r="EJ356" s="376">
        <f t="shared" ca="1" si="492"/>
        <v>0</v>
      </c>
      <c r="EK356" s="376">
        <f t="shared" ca="1" si="492"/>
        <v>0</v>
      </c>
      <c r="EL356" s="376">
        <f t="shared" ca="1" si="492"/>
        <v>0</v>
      </c>
      <c r="EM356" s="376">
        <f t="shared" ca="1" si="492"/>
        <v>0</v>
      </c>
      <c r="EN356" s="376">
        <f t="shared" ca="1" si="492"/>
        <v>0</v>
      </c>
      <c r="EO356" s="376">
        <f t="shared" ca="1" si="492"/>
        <v>0</v>
      </c>
      <c r="EP356" s="376">
        <f t="shared" ca="1" si="492"/>
        <v>0</v>
      </c>
      <c r="EQ356" s="376">
        <f t="shared" ca="1" si="492"/>
        <v>0</v>
      </c>
      <c r="ER356" s="376">
        <f t="shared" ca="1" si="492"/>
        <v>0</v>
      </c>
      <c r="ES356" s="376">
        <f t="shared" ca="1" si="492"/>
        <v>0</v>
      </c>
    </row>
    <row r="357" spans="1:256" ht="12.75" customHeight="1" outlineLevel="1">
      <c r="D357" s="183"/>
    </row>
    <row r="358" spans="1:256" s="325" customFormat="1" ht="12.75" customHeight="1" outlineLevel="1">
      <c r="A358" s="13"/>
      <c r="B358" s="325" t="s">
        <v>721</v>
      </c>
      <c r="C358" s="13"/>
      <c r="D358" s="183"/>
      <c r="E358" s="376">
        <f ca="1">SUM(E356,$D$351)</f>
        <v>0</v>
      </c>
      <c r="F358" s="376">
        <f t="shared" ref="F358:AK358" ca="1" si="493">SUM(F356)</f>
        <v>0</v>
      </c>
      <c r="G358" s="376">
        <f t="shared" ca="1" si="493"/>
        <v>0</v>
      </c>
      <c r="H358" s="376">
        <f t="shared" ca="1" si="493"/>
        <v>0</v>
      </c>
      <c r="I358" s="376">
        <f t="shared" ca="1" si="493"/>
        <v>0</v>
      </c>
      <c r="J358" s="376">
        <f t="shared" ca="1" si="493"/>
        <v>0</v>
      </c>
      <c r="K358" s="376">
        <f t="shared" ca="1" si="493"/>
        <v>0</v>
      </c>
      <c r="L358" s="376">
        <f t="shared" ca="1" si="493"/>
        <v>0</v>
      </c>
      <c r="M358" s="376">
        <f t="shared" ca="1" si="493"/>
        <v>0</v>
      </c>
      <c r="N358" s="376">
        <f t="shared" ca="1" si="493"/>
        <v>0</v>
      </c>
      <c r="O358" s="376">
        <f t="shared" ca="1" si="493"/>
        <v>0</v>
      </c>
      <c r="P358" s="376">
        <f t="shared" ca="1" si="493"/>
        <v>0</v>
      </c>
      <c r="Q358" s="376">
        <f t="shared" ca="1" si="493"/>
        <v>0</v>
      </c>
      <c r="R358" s="376">
        <f t="shared" ca="1" si="493"/>
        <v>0</v>
      </c>
      <c r="S358" s="376">
        <f t="shared" ca="1" si="493"/>
        <v>0</v>
      </c>
      <c r="T358" s="376">
        <f t="shared" ca="1" si="493"/>
        <v>0</v>
      </c>
      <c r="U358" s="376">
        <f t="shared" ca="1" si="493"/>
        <v>0</v>
      </c>
      <c r="V358" s="376">
        <f t="shared" ca="1" si="493"/>
        <v>0</v>
      </c>
      <c r="W358" s="376">
        <f t="shared" ca="1" si="493"/>
        <v>0</v>
      </c>
      <c r="X358" s="376">
        <f t="shared" ca="1" si="493"/>
        <v>0</v>
      </c>
      <c r="Y358" s="376">
        <f t="shared" ca="1" si="493"/>
        <v>0</v>
      </c>
      <c r="Z358" s="376">
        <f t="shared" ca="1" si="493"/>
        <v>0</v>
      </c>
      <c r="AA358" s="376">
        <f t="shared" ca="1" si="493"/>
        <v>0</v>
      </c>
      <c r="AB358" s="376">
        <f t="shared" ca="1" si="493"/>
        <v>0</v>
      </c>
      <c r="AC358" s="376">
        <f t="shared" ca="1" si="493"/>
        <v>0</v>
      </c>
      <c r="AD358" s="376">
        <f t="shared" ca="1" si="493"/>
        <v>0</v>
      </c>
      <c r="AE358" s="376">
        <f t="shared" ca="1" si="493"/>
        <v>0</v>
      </c>
      <c r="AF358" s="376">
        <f t="shared" ca="1" si="493"/>
        <v>0</v>
      </c>
      <c r="AG358" s="376">
        <f t="shared" ca="1" si="493"/>
        <v>0</v>
      </c>
      <c r="AH358" s="376">
        <f t="shared" ca="1" si="493"/>
        <v>0</v>
      </c>
      <c r="AI358" s="376">
        <f t="shared" ca="1" si="493"/>
        <v>0</v>
      </c>
      <c r="AJ358" s="376">
        <f t="shared" ca="1" si="493"/>
        <v>0</v>
      </c>
      <c r="AK358" s="376">
        <f t="shared" ca="1" si="493"/>
        <v>0</v>
      </c>
      <c r="AL358" s="376">
        <f t="shared" ref="AL358:BQ358" ca="1" si="494">SUM(AL356)</f>
        <v>0</v>
      </c>
      <c r="AM358" s="376">
        <f t="shared" ca="1" si="494"/>
        <v>0</v>
      </c>
      <c r="AN358" s="376">
        <f t="shared" ca="1" si="494"/>
        <v>0</v>
      </c>
      <c r="AO358" s="376">
        <f t="shared" ca="1" si="494"/>
        <v>0</v>
      </c>
      <c r="AP358" s="376">
        <f t="shared" ca="1" si="494"/>
        <v>0</v>
      </c>
      <c r="AQ358" s="376">
        <f t="shared" ca="1" si="494"/>
        <v>0</v>
      </c>
      <c r="AR358" s="376">
        <f t="shared" ca="1" si="494"/>
        <v>0</v>
      </c>
      <c r="AS358" s="376">
        <f t="shared" ca="1" si="494"/>
        <v>0</v>
      </c>
      <c r="AT358" s="376">
        <f t="shared" ca="1" si="494"/>
        <v>0</v>
      </c>
      <c r="AU358" s="376">
        <f t="shared" ca="1" si="494"/>
        <v>0</v>
      </c>
      <c r="AV358" s="376">
        <f t="shared" ca="1" si="494"/>
        <v>0</v>
      </c>
      <c r="AW358" s="376">
        <f t="shared" ca="1" si="494"/>
        <v>0</v>
      </c>
      <c r="AX358" s="376">
        <f t="shared" ca="1" si="494"/>
        <v>0</v>
      </c>
      <c r="AY358" s="376">
        <f t="shared" ca="1" si="494"/>
        <v>0</v>
      </c>
      <c r="AZ358" s="376">
        <f t="shared" ca="1" si="494"/>
        <v>0</v>
      </c>
      <c r="BA358" s="376">
        <f t="shared" ca="1" si="494"/>
        <v>0</v>
      </c>
      <c r="BB358" s="376">
        <f t="shared" ca="1" si="494"/>
        <v>0</v>
      </c>
      <c r="BC358" s="376">
        <f t="shared" ca="1" si="494"/>
        <v>0</v>
      </c>
      <c r="BD358" s="376">
        <f t="shared" ca="1" si="494"/>
        <v>0</v>
      </c>
      <c r="BE358" s="376">
        <f t="shared" ca="1" si="494"/>
        <v>0</v>
      </c>
      <c r="BF358" s="376">
        <f t="shared" ca="1" si="494"/>
        <v>0</v>
      </c>
      <c r="BG358" s="376">
        <f t="shared" ca="1" si="494"/>
        <v>0</v>
      </c>
      <c r="BH358" s="376">
        <f t="shared" ca="1" si="494"/>
        <v>0</v>
      </c>
      <c r="BI358" s="376">
        <f t="shared" ca="1" si="494"/>
        <v>0</v>
      </c>
      <c r="BJ358" s="376">
        <f t="shared" ca="1" si="494"/>
        <v>0</v>
      </c>
      <c r="BK358" s="376">
        <f t="shared" ca="1" si="494"/>
        <v>0</v>
      </c>
      <c r="BL358" s="376">
        <f t="shared" ca="1" si="494"/>
        <v>0</v>
      </c>
      <c r="BM358" s="376">
        <f t="shared" ca="1" si="494"/>
        <v>0</v>
      </c>
      <c r="BN358" s="376">
        <f t="shared" ca="1" si="494"/>
        <v>0</v>
      </c>
      <c r="BO358" s="376">
        <f t="shared" ca="1" si="494"/>
        <v>0</v>
      </c>
      <c r="BP358" s="376">
        <f t="shared" ca="1" si="494"/>
        <v>0</v>
      </c>
      <c r="BQ358" s="376">
        <f t="shared" ca="1" si="494"/>
        <v>0</v>
      </c>
      <c r="BR358" s="376">
        <f t="shared" ref="BR358:CW358" ca="1" si="495">SUM(BR356)</f>
        <v>0</v>
      </c>
      <c r="BS358" s="376">
        <f t="shared" ca="1" si="495"/>
        <v>0</v>
      </c>
      <c r="BT358" s="376">
        <f t="shared" ca="1" si="495"/>
        <v>0</v>
      </c>
      <c r="BU358" s="376">
        <f t="shared" ca="1" si="495"/>
        <v>0</v>
      </c>
      <c r="BV358" s="376">
        <f t="shared" ca="1" si="495"/>
        <v>0</v>
      </c>
      <c r="BW358" s="376">
        <f t="shared" ca="1" si="495"/>
        <v>0</v>
      </c>
      <c r="BX358" s="376">
        <f t="shared" ca="1" si="495"/>
        <v>0</v>
      </c>
      <c r="BY358" s="376">
        <f t="shared" ca="1" si="495"/>
        <v>0</v>
      </c>
      <c r="BZ358" s="376">
        <f t="shared" ca="1" si="495"/>
        <v>0</v>
      </c>
      <c r="CA358" s="376">
        <f t="shared" ca="1" si="495"/>
        <v>0</v>
      </c>
      <c r="CB358" s="376">
        <f t="shared" ca="1" si="495"/>
        <v>0</v>
      </c>
      <c r="CC358" s="376">
        <f t="shared" ca="1" si="495"/>
        <v>0</v>
      </c>
      <c r="CD358" s="376">
        <f t="shared" ca="1" si="495"/>
        <v>0</v>
      </c>
      <c r="CE358" s="376">
        <f t="shared" ca="1" si="495"/>
        <v>0</v>
      </c>
      <c r="CF358" s="376">
        <f t="shared" ca="1" si="495"/>
        <v>0</v>
      </c>
      <c r="CG358" s="376">
        <f t="shared" ca="1" si="495"/>
        <v>0</v>
      </c>
      <c r="CH358" s="376">
        <f t="shared" ca="1" si="495"/>
        <v>0</v>
      </c>
      <c r="CI358" s="376">
        <f t="shared" ca="1" si="495"/>
        <v>0</v>
      </c>
      <c r="CJ358" s="376">
        <f t="shared" ca="1" si="495"/>
        <v>0</v>
      </c>
      <c r="CK358" s="376">
        <f t="shared" ca="1" si="495"/>
        <v>0</v>
      </c>
      <c r="CL358" s="376">
        <f t="shared" ca="1" si="495"/>
        <v>0</v>
      </c>
      <c r="CM358" s="376">
        <f t="shared" ca="1" si="495"/>
        <v>0</v>
      </c>
      <c r="CN358" s="376">
        <f t="shared" ca="1" si="495"/>
        <v>0</v>
      </c>
      <c r="CO358" s="376">
        <f t="shared" ca="1" si="495"/>
        <v>0</v>
      </c>
      <c r="CP358" s="376">
        <f t="shared" ca="1" si="495"/>
        <v>0</v>
      </c>
      <c r="CQ358" s="376">
        <f t="shared" ca="1" si="495"/>
        <v>0</v>
      </c>
      <c r="CR358" s="376">
        <f t="shared" ca="1" si="495"/>
        <v>0</v>
      </c>
      <c r="CS358" s="376">
        <f t="shared" ca="1" si="495"/>
        <v>0</v>
      </c>
      <c r="CT358" s="376">
        <f t="shared" ca="1" si="495"/>
        <v>0</v>
      </c>
      <c r="CU358" s="376">
        <f t="shared" ca="1" si="495"/>
        <v>0</v>
      </c>
      <c r="CV358" s="376">
        <f t="shared" ca="1" si="495"/>
        <v>0</v>
      </c>
      <c r="CW358" s="376">
        <f t="shared" ca="1" si="495"/>
        <v>0</v>
      </c>
      <c r="CX358" s="376">
        <f t="shared" ref="CX358:EC358" ca="1" si="496">SUM(CX356)</f>
        <v>0</v>
      </c>
      <c r="CY358" s="376">
        <f t="shared" ca="1" si="496"/>
        <v>0</v>
      </c>
      <c r="CZ358" s="376">
        <f t="shared" ca="1" si="496"/>
        <v>0</v>
      </c>
      <c r="DA358" s="376">
        <f t="shared" ca="1" si="496"/>
        <v>0</v>
      </c>
      <c r="DB358" s="376">
        <f t="shared" ca="1" si="496"/>
        <v>0</v>
      </c>
      <c r="DC358" s="376">
        <f t="shared" ca="1" si="496"/>
        <v>0</v>
      </c>
      <c r="DD358" s="376">
        <f t="shared" ca="1" si="496"/>
        <v>0</v>
      </c>
      <c r="DE358" s="376">
        <f t="shared" ca="1" si="496"/>
        <v>0</v>
      </c>
      <c r="DF358" s="376">
        <f t="shared" ca="1" si="496"/>
        <v>0</v>
      </c>
      <c r="DG358" s="376">
        <f t="shared" ca="1" si="496"/>
        <v>0</v>
      </c>
      <c r="DH358" s="376">
        <f t="shared" ca="1" si="496"/>
        <v>0</v>
      </c>
      <c r="DI358" s="376">
        <f t="shared" ca="1" si="496"/>
        <v>0</v>
      </c>
      <c r="DJ358" s="376">
        <f t="shared" ca="1" si="496"/>
        <v>0</v>
      </c>
      <c r="DK358" s="376">
        <f t="shared" ca="1" si="496"/>
        <v>0</v>
      </c>
      <c r="DL358" s="376">
        <f t="shared" ca="1" si="496"/>
        <v>0</v>
      </c>
      <c r="DM358" s="376">
        <f t="shared" ca="1" si="496"/>
        <v>0</v>
      </c>
      <c r="DN358" s="376">
        <f t="shared" ca="1" si="496"/>
        <v>0</v>
      </c>
      <c r="DO358" s="376">
        <f t="shared" ca="1" si="496"/>
        <v>0</v>
      </c>
      <c r="DP358" s="376">
        <f t="shared" ca="1" si="496"/>
        <v>0</v>
      </c>
      <c r="DQ358" s="376">
        <f t="shared" ca="1" si="496"/>
        <v>0</v>
      </c>
      <c r="DR358" s="376">
        <f t="shared" ca="1" si="496"/>
        <v>0</v>
      </c>
      <c r="DS358" s="376">
        <f t="shared" ca="1" si="496"/>
        <v>0</v>
      </c>
      <c r="DT358" s="376">
        <f t="shared" ca="1" si="496"/>
        <v>0</v>
      </c>
      <c r="DU358" s="376">
        <f t="shared" ca="1" si="496"/>
        <v>0</v>
      </c>
      <c r="DV358" s="376">
        <f t="shared" ca="1" si="496"/>
        <v>0</v>
      </c>
      <c r="DW358" s="376">
        <f t="shared" ca="1" si="496"/>
        <v>0</v>
      </c>
      <c r="DX358" s="376">
        <f t="shared" ca="1" si="496"/>
        <v>0</v>
      </c>
      <c r="DY358" s="376">
        <f t="shared" ca="1" si="496"/>
        <v>0</v>
      </c>
      <c r="DZ358" s="376">
        <f t="shared" ca="1" si="496"/>
        <v>0</v>
      </c>
      <c r="EA358" s="376">
        <f t="shared" ca="1" si="496"/>
        <v>0</v>
      </c>
      <c r="EB358" s="376">
        <f t="shared" ca="1" si="496"/>
        <v>0</v>
      </c>
      <c r="EC358" s="376">
        <f t="shared" ca="1" si="496"/>
        <v>0</v>
      </c>
      <c r="ED358" s="376">
        <f t="shared" ref="ED358:ES358" ca="1" si="497">SUM(ED356)</f>
        <v>0</v>
      </c>
      <c r="EE358" s="376">
        <f t="shared" ca="1" si="497"/>
        <v>0</v>
      </c>
      <c r="EF358" s="376">
        <f t="shared" ca="1" si="497"/>
        <v>0</v>
      </c>
      <c r="EG358" s="376">
        <f t="shared" ca="1" si="497"/>
        <v>0</v>
      </c>
      <c r="EH358" s="376">
        <f t="shared" ca="1" si="497"/>
        <v>0</v>
      </c>
      <c r="EI358" s="376">
        <f t="shared" ca="1" si="497"/>
        <v>0</v>
      </c>
      <c r="EJ358" s="376">
        <f t="shared" ca="1" si="497"/>
        <v>0</v>
      </c>
      <c r="EK358" s="376">
        <f t="shared" ca="1" si="497"/>
        <v>0</v>
      </c>
      <c r="EL358" s="376">
        <f t="shared" ca="1" si="497"/>
        <v>0</v>
      </c>
      <c r="EM358" s="376">
        <f t="shared" ca="1" si="497"/>
        <v>0</v>
      </c>
      <c r="EN358" s="376">
        <f t="shared" ca="1" si="497"/>
        <v>0</v>
      </c>
      <c r="EO358" s="376">
        <f t="shared" ca="1" si="497"/>
        <v>0</v>
      </c>
      <c r="EP358" s="376">
        <f t="shared" ca="1" si="497"/>
        <v>0</v>
      </c>
      <c r="EQ358" s="376">
        <f t="shared" ca="1" si="497"/>
        <v>0</v>
      </c>
      <c r="ER358" s="376">
        <f t="shared" ca="1" si="497"/>
        <v>0</v>
      </c>
      <c r="ES358" s="376">
        <f t="shared" ca="1" si="497"/>
        <v>0</v>
      </c>
    </row>
    <row r="359" spans="1:256" s="323" customFormat="1" ht="12.75" customHeight="1" outlineLevel="1">
      <c r="A359" s="13"/>
      <c r="B359" s="325"/>
      <c r="D359" s="183"/>
      <c r="E359" s="376"/>
      <c r="F359" s="376"/>
      <c r="G359" s="376"/>
      <c r="H359" s="376"/>
      <c r="I359" s="376"/>
      <c r="J359" s="376"/>
      <c r="K359" s="376"/>
      <c r="L359" s="376"/>
      <c r="M359" s="376"/>
      <c r="N359" s="376"/>
      <c r="O359" s="376"/>
      <c r="P359" s="376"/>
      <c r="Q359" s="376"/>
      <c r="R359" s="376"/>
      <c r="S359" s="376"/>
      <c r="T359" s="376"/>
      <c r="U359" s="376"/>
      <c r="V359" s="376"/>
      <c r="W359" s="376"/>
      <c r="X359" s="376"/>
      <c r="Y359" s="376"/>
      <c r="Z359" s="376"/>
      <c r="AA359" s="376"/>
      <c r="AB359" s="376"/>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A359" s="376"/>
      <c r="BB359" s="376"/>
      <c r="BC359" s="376"/>
      <c r="BD359" s="376"/>
      <c r="BE359" s="376"/>
      <c r="BF359" s="376"/>
      <c r="BG359" s="376"/>
      <c r="BH359" s="376"/>
      <c r="BI359" s="376"/>
      <c r="BJ359" s="376"/>
      <c r="BK359" s="376"/>
      <c r="BL359" s="376"/>
      <c r="BM359" s="376"/>
      <c r="BN359" s="376"/>
      <c r="BO359" s="376"/>
      <c r="BP359" s="376"/>
      <c r="BQ359" s="376"/>
      <c r="BR359" s="376"/>
      <c r="BS359" s="376"/>
      <c r="BT359" s="376"/>
      <c r="BU359" s="376"/>
      <c r="BV359" s="376"/>
      <c r="BW359" s="376"/>
      <c r="BX359" s="376"/>
      <c r="BY359" s="376"/>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c r="DA359" s="376"/>
      <c r="DB359" s="376"/>
      <c r="DC359" s="376"/>
      <c r="DD359" s="376"/>
      <c r="DE359" s="376"/>
      <c r="DF359" s="376"/>
      <c r="DG359" s="376"/>
      <c r="DH359" s="376"/>
      <c r="DI359" s="376"/>
      <c r="DJ359" s="376"/>
      <c r="DK359" s="376"/>
      <c r="DL359" s="376"/>
      <c r="DM359" s="376"/>
      <c r="DN359" s="376"/>
      <c r="DO359" s="376"/>
      <c r="DP359" s="376"/>
      <c r="DQ359" s="376"/>
      <c r="DR359" s="376"/>
      <c r="DS359" s="376"/>
      <c r="DT359" s="376"/>
      <c r="DU359" s="376"/>
      <c r="DV359" s="376"/>
      <c r="DW359" s="376"/>
      <c r="DX359" s="376"/>
      <c r="DY359" s="376"/>
      <c r="DZ359" s="376"/>
      <c r="EA359" s="376"/>
      <c r="EB359" s="376"/>
      <c r="EC359" s="376"/>
      <c r="ED359" s="376"/>
      <c r="EE359" s="376"/>
      <c r="EF359" s="376"/>
      <c r="EG359" s="376"/>
      <c r="EH359" s="376"/>
      <c r="EI359" s="376"/>
      <c r="EJ359" s="376"/>
      <c r="EK359" s="376"/>
      <c r="EL359" s="376"/>
      <c r="EM359" s="376"/>
      <c r="EN359" s="376"/>
      <c r="EO359" s="376"/>
      <c r="EP359" s="376"/>
      <c r="EQ359" s="376"/>
      <c r="ER359" s="376"/>
      <c r="ES359" s="376"/>
      <c r="ET359" s="325"/>
    </row>
    <row r="360" spans="1:256" s="319" customFormat="1" ht="12.75" customHeight="1" outlineLevel="1">
      <c r="A360" s="13">
        <f>MAX($A$1:A359)+1</f>
        <v>24</v>
      </c>
      <c r="B360" s="179" t="s">
        <v>722</v>
      </c>
      <c r="C360" s="180"/>
      <c r="D360" s="332"/>
      <c r="E360" s="372"/>
      <c r="F360" s="372"/>
      <c r="G360" s="372"/>
      <c r="H360" s="372"/>
      <c r="I360" s="372"/>
      <c r="J360" s="372"/>
      <c r="K360" s="372"/>
      <c r="L360" s="372"/>
      <c r="M360" s="372"/>
      <c r="N360" s="372"/>
      <c r="O360" s="372"/>
      <c r="P360" s="372"/>
      <c r="Q360" s="372"/>
      <c r="R360" s="372"/>
      <c r="S360" s="372"/>
      <c r="T360" s="372"/>
      <c r="U360" s="372"/>
      <c r="V360" s="372"/>
      <c r="W360" s="372"/>
      <c r="X360" s="372"/>
      <c r="Y360" s="372"/>
      <c r="Z360" s="372"/>
      <c r="AA360" s="372"/>
      <c r="AB360" s="372"/>
      <c r="AC360" s="372"/>
      <c r="AD360" s="372"/>
      <c r="AE360" s="372"/>
      <c r="AF360" s="372"/>
      <c r="AG360" s="372"/>
      <c r="AH360" s="372"/>
      <c r="AI360" s="372"/>
      <c r="AJ360" s="372"/>
      <c r="AK360" s="372"/>
      <c r="AL360" s="372"/>
      <c r="AM360" s="372"/>
      <c r="AN360" s="372"/>
      <c r="AO360" s="372"/>
      <c r="AP360" s="372"/>
      <c r="AQ360" s="372"/>
      <c r="AR360" s="372"/>
      <c r="AS360" s="372"/>
      <c r="AT360" s="372"/>
      <c r="AU360" s="372"/>
      <c r="AV360" s="372"/>
      <c r="AW360" s="372"/>
      <c r="AX360" s="372"/>
      <c r="AY360" s="372"/>
      <c r="AZ360" s="372"/>
      <c r="BA360" s="372"/>
      <c r="BB360" s="372"/>
      <c r="BC360" s="372"/>
      <c r="BD360" s="372"/>
      <c r="BE360" s="372"/>
      <c r="BF360" s="372"/>
      <c r="BG360" s="372"/>
      <c r="BH360" s="372"/>
      <c r="BI360" s="372"/>
      <c r="BJ360" s="372"/>
      <c r="BK360" s="372"/>
      <c r="BL360" s="372"/>
      <c r="BM360" s="372"/>
      <c r="BN360" s="372"/>
      <c r="BO360" s="372"/>
      <c r="BP360" s="372"/>
      <c r="BQ360" s="372"/>
      <c r="BR360" s="372"/>
      <c r="BS360" s="372"/>
      <c r="BT360" s="372"/>
      <c r="BU360" s="372"/>
      <c r="BV360" s="372"/>
      <c r="BW360" s="372"/>
      <c r="BX360" s="372"/>
      <c r="BY360" s="372"/>
      <c r="BZ360" s="372"/>
      <c r="CA360" s="372"/>
      <c r="CB360" s="372"/>
      <c r="CC360" s="372"/>
      <c r="CD360" s="372"/>
      <c r="CE360" s="372"/>
      <c r="CF360" s="372"/>
      <c r="CG360" s="372"/>
      <c r="CH360" s="372"/>
      <c r="CI360" s="372"/>
      <c r="CJ360" s="372"/>
      <c r="CK360" s="372"/>
      <c r="CL360" s="372"/>
      <c r="CM360" s="372"/>
      <c r="CN360" s="372"/>
      <c r="CO360" s="372"/>
      <c r="CP360" s="372"/>
      <c r="CQ360" s="372"/>
      <c r="CR360" s="372"/>
      <c r="CS360" s="372"/>
      <c r="CT360" s="372"/>
      <c r="CU360" s="372"/>
      <c r="CV360" s="372"/>
      <c r="CW360" s="372"/>
      <c r="CX360" s="372"/>
      <c r="CY360" s="372"/>
      <c r="CZ360" s="372"/>
      <c r="DA360" s="372"/>
      <c r="DB360" s="372"/>
      <c r="DC360" s="372"/>
      <c r="DD360" s="372"/>
      <c r="DE360" s="372"/>
      <c r="DF360" s="372"/>
      <c r="DG360" s="372"/>
      <c r="DH360" s="372"/>
      <c r="DI360" s="372"/>
      <c r="DJ360" s="372"/>
      <c r="DK360" s="372"/>
      <c r="DL360" s="372"/>
      <c r="DM360" s="372"/>
      <c r="DN360" s="372"/>
      <c r="DO360" s="372"/>
      <c r="DP360" s="372"/>
      <c r="DQ360" s="372"/>
      <c r="DR360" s="372"/>
      <c r="DS360" s="372"/>
      <c r="DT360" s="372"/>
      <c r="DU360" s="372"/>
      <c r="DV360" s="372"/>
      <c r="DW360" s="372"/>
      <c r="DX360" s="372"/>
      <c r="DY360" s="372"/>
      <c r="DZ360" s="372"/>
      <c r="EA360" s="372"/>
      <c r="EB360" s="372"/>
      <c r="EC360" s="372"/>
      <c r="ED360" s="372"/>
      <c r="EE360" s="372"/>
      <c r="EF360" s="372"/>
      <c r="EG360" s="372"/>
      <c r="EH360" s="372"/>
      <c r="EI360" s="372"/>
      <c r="EJ360" s="372"/>
      <c r="EK360" s="372"/>
      <c r="EL360" s="372"/>
      <c r="EM360" s="372"/>
      <c r="EN360" s="372"/>
      <c r="EO360" s="372"/>
      <c r="EP360" s="372"/>
      <c r="EQ360" s="372"/>
      <c r="ER360" s="372"/>
      <c r="ES360" s="372"/>
      <c r="ET360" s="13"/>
      <c r="EU360" s="13"/>
      <c r="EV360" s="13"/>
      <c r="EW360" s="13"/>
      <c r="EX360" s="13"/>
      <c r="EY360" s="13"/>
      <c r="EZ360" s="13"/>
      <c r="FA360" s="13"/>
      <c r="FB360" s="13"/>
      <c r="FC360" s="13"/>
      <c r="FD360" s="13"/>
      <c r="FE360" s="13"/>
      <c r="FF360" s="13"/>
      <c r="FG360" s="13"/>
      <c r="FH360" s="13"/>
      <c r="FI360" s="13"/>
      <c r="FJ360" s="13"/>
      <c r="FK360" s="13"/>
      <c r="FL360" s="13"/>
      <c r="FM360" s="13"/>
      <c r="FN360" s="13"/>
      <c r="FO360" s="13"/>
      <c r="FP360" s="13"/>
      <c r="FQ360" s="13"/>
      <c r="FR360" s="13"/>
      <c r="FS360" s="13"/>
      <c r="FT360" s="13"/>
      <c r="FU360" s="13"/>
      <c r="FV360" s="13"/>
      <c r="FW360" s="13"/>
      <c r="FX360" s="13"/>
      <c r="FY360" s="13"/>
      <c r="FZ360" s="13"/>
      <c r="GA360" s="13"/>
      <c r="GB360" s="13"/>
      <c r="GC360" s="13"/>
      <c r="GD360" s="13"/>
      <c r="GE360" s="13"/>
      <c r="GF360" s="13"/>
      <c r="GG360" s="13"/>
      <c r="GH360" s="13"/>
      <c r="GI360" s="13"/>
      <c r="GJ360" s="13"/>
      <c r="GK360" s="13"/>
      <c r="GL360" s="13"/>
      <c r="GM360" s="13"/>
      <c r="GN360" s="13"/>
      <c r="GO360" s="13"/>
      <c r="GP360" s="13"/>
      <c r="GQ360" s="13"/>
      <c r="GR360" s="13"/>
      <c r="GS360" s="13"/>
      <c r="GT360" s="13"/>
      <c r="GU360" s="13"/>
      <c r="GV360" s="13"/>
      <c r="GW360" s="13"/>
      <c r="GX360" s="13"/>
      <c r="GY360" s="13"/>
      <c r="GZ360" s="13"/>
      <c r="HA360" s="13"/>
      <c r="HB360" s="13"/>
      <c r="HC360" s="13"/>
      <c r="HD360" s="13"/>
      <c r="HE360" s="13"/>
      <c r="HF360" s="13"/>
      <c r="HG360" s="13"/>
      <c r="HH360" s="13"/>
      <c r="HI360" s="13"/>
      <c r="HJ360" s="13"/>
      <c r="HK360" s="13"/>
      <c r="HL360" s="13"/>
      <c r="HM360" s="13"/>
      <c r="HN360" s="13"/>
      <c r="HO360" s="13"/>
      <c r="HP360" s="13"/>
      <c r="HQ360" s="13"/>
      <c r="HR360" s="13"/>
      <c r="HS360" s="13"/>
      <c r="HT360" s="13"/>
      <c r="HU360" s="13"/>
      <c r="HV360" s="13"/>
      <c r="HW360" s="13"/>
      <c r="HX360" s="13"/>
      <c r="HY360" s="13"/>
      <c r="HZ360" s="13"/>
      <c r="IA360" s="13"/>
      <c r="IB360" s="13"/>
      <c r="IC360" s="13"/>
      <c r="ID360" s="13"/>
      <c r="IE360" s="13"/>
      <c r="IF360" s="13"/>
      <c r="IG360" s="13"/>
      <c r="IH360" s="13"/>
      <c r="II360" s="13"/>
      <c r="IJ360" s="13"/>
      <c r="IK360" s="13"/>
      <c r="IL360" s="13"/>
      <c r="IM360" s="13"/>
      <c r="IN360" s="13"/>
      <c r="IO360" s="13"/>
      <c r="IP360" s="13"/>
      <c r="IQ360" s="13"/>
      <c r="IR360" s="13"/>
      <c r="IS360" s="13"/>
      <c r="IT360" s="13"/>
      <c r="IU360" s="13"/>
      <c r="IV360" s="13"/>
    </row>
    <row r="361" spans="1:256" ht="12.75" customHeight="1" outlineLevel="1">
      <c r="D361" s="183"/>
    </row>
    <row r="362" spans="1:256" s="325" customFormat="1" ht="12.75" customHeight="1" outlineLevel="1">
      <c r="B362" s="325" t="s">
        <v>711</v>
      </c>
      <c r="D362" s="334"/>
      <c r="E362" s="376">
        <f ca="1">E341</f>
        <v>0</v>
      </c>
      <c r="F362" s="376">
        <f t="shared" ref="F362:BQ362" ca="1" si="498">F341</f>
        <v>0</v>
      </c>
      <c r="G362" s="376">
        <f t="shared" ca="1" si="498"/>
        <v>0</v>
      </c>
      <c r="H362" s="376">
        <f t="shared" ca="1" si="498"/>
        <v>0</v>
      </c>
      <c r="I362" s="376">
        <f t="shared" ca="1" si="498"/>
        <v>0</v>
      </c>
      <c r="J362" s="376">
        <f t="shared" ca="1" si="498"/>
        <v>0</v>
      </c>
      <c r="K362" s="376">
        <f t="shared" ca="1" si="498"/>
        <v>0</v>
      </c>
      <c r="L362" s="376">
        <f t="shared" ca="1" si="498"/>
        <v>0</v>
      </c>
      <c r="M362" s="376">
        <f t="shared" ca="1" si="498"/>
        <v>0</v>
      </c>
      <c r="N362" s="376">
        <f t="shared" ca="1" si="498"/>
        <v>0</v>
      </c>
      <c r="O362" s="376">
        <f t="shared" ca="1" si="498"/>
        <v>0</v>
      </c>
      <c r="P362" s="376">
        <f t="shared" ca="1" si="498"/>
        <v>0</v>
      </c>
      <c r="Q362" s="376">
        <f t="shared" ca="1" si="498"/>
        <v>0</v>
      </c>
      <c r="R362" s="376">
        <f t="shared" ca="1" si="498"/>
        <v>0</v>
      </c>
      <c r="S362" s="376">
        <f t="shared" ca="1" si="498"/>
        <v>0</v>
      </c>
      <c r="T362" s="376">
        <f t="shared" ca="1" si="498"/>
        <v>0</v>
      </c>
      <c r="U362" s="376">
        <f t="shared" ca="1" si="498"/>
        <v>0</v>
      </c>
      <c r="V362" s="376">
        <f t="shared" ca="1" si="498"/>
        <v>0</v>
      </c>
      <c r="W362" s="376">
        <f t="shared" ca="1" si="498"/>
        <v>0</v>
      </c>
      <c r="X362" s="376">
        <f t="shared" ca="1" si="498"/>
        <v>0</v>
      </c>
      <c r="Y362" s="376">
        <f t="shared" ca="1" si="498"/>
        <v>0</v>
      </c>
      <c r="Z362" s="376">
        <f t="shared" ca="1" si="498"/>
        <v>0</v>
      </c>
      <c r="AA362" s="376">
        <f t="shared" ca="1" si="498"/>
        <v>0</v>
      </c>
      <c r="AB362" s="376">
        <f t="shared" ca="1" si="498"/>
        <v>0</v>
      </c>
      <c r="AC362" s="376">
        <f t="shared" ca="1" si="498"/>
        <v>0</v>
      </c>
      <c r="AD362" s="376">
        <f t="shared" ca="1" si="498"/>
        <v>0</v>
      </c>
      <c r="AE362" s="376">
        <f t="shared" ca="1" si="498"/>
        <v>0</v>
      </c>
      <c r="AF362" s="376">
        <f t="shared" ca="1" si="498"/>
        <v>0</v>
      </c>
      <c r="AG362" s="376">
        <f t="shared" ca="1" si="498"/>
        <v>0</v>
      </c>
      <c r="AH362" s="376">
        <f t="shared" ca="1" si="498"/>
        <v>0</v>
      </c>
      <c r="AI362" s="376">
        <f t="shared" ca="1" si="498"/>
        <v>0</v>
      </c>
      <c r="AJ362" s="376">
        <f t="shared" ca="1" si="498"/>
        <v>0</v>
      </c>
      <c r="AK362" s="376">
        <f t="shared" ca="1" si="498"/>
        <v>0</v>
      </c>
      <c r="AL362" s="376">
        <f t="shared" ca="1" si="498"/>
        <v>0</v>
      </c>
      <c r="AM362" s="376">
        <f t="shared" ca="1" si="498"/>
        <v>0</v>
      </c>
      <c r="AN362" s="376">
        <f t="shared" ca="1" si="498"/>
        <v>0</v>
      </c>
      <c r="AO362" s="376">
        <f t="shared" ca="1" si="498"/>
        <v>0</v>
      </c>
      <c r="AP362" s="376">
        <f t="shared" ca="1" si="498"/>
        <v>0</v>
      </c>
      <c r="AQ362" s="376">
        <f t="shared" ca="1" si="498"/>
        <v>0</v>
      </c>
      <c r="AR362" s="376">
        <f t="shared" ca="1" si="498"/>
        <v>0</v>
      </c>
      <c r="AS362" s="376">
        <f t="shared" ca="1" si="498"/>
        <v>0</v>
      </c>
      <c r="AT362" s="376">
        <f t="shared" ca="1" si="498"/>
        <v>0</v>
      </c>
      <c r="AU362" s="376">
        <f t="shared" ca="1" si="498"/>
        <v>0</v>
      </c>
      <c r="AV362" s="376">
        <f t="shared" ca="1" si="498"/>
        <v>0</v>
      </c>
      <c r="AW362" s="376">
        <f t="shared" ca="1" si="498"/>
        <v>0</v>
      </c>
      <c r="AX362" s="376">
        <f t="shared" ca="1" si="498"/>
        <v>0</v>
      </c>
      <c r="AY362" s="376">
        <f t="shared" ca="1" si="498"/>
        <v>0</v>
      </c>
      <c r="AZ362" s="376">
        <f t="shared" ca="1" si="498"/>
        <v>0</v>
      </c>
      <c r="BA362" s="376">
        <f t="shared" ca="1" si="498"/>
        <v>0</v>
      </c>
      <c r="BB362" s="376">
        <f t="shared" ca="1" si="498"/>
        <v>0</v>
      </c>
      <c r="BC362" s="376">
        <f t="shared" ca="1" si="498"/>
        <v>0</v>
      </c>
      <c r="BD362" s="376">
        <f t="shared" ca="1" si="498"/>
        <v>0</v>
      </c>
      <c r="BE362" s="376">
        <f t="shared" ca="1" si="498"/>
        <v>0</v>
      </c>
      <c r="BF362" s="376">
        <f t="shared" ca="1" si="498"/>
        <v>0</v>
      </c>
      <c r="BG362" s="376">
        <f t="shared" ca="1" si="498"/>
        <v>0</v>
      </c>
      <c r="BH362" s="376">
        <f t="shared" ca="1" si="498"/>
        <v>0</v>
      </c>
      <c r="BI362" s="376">
        <f t="shared" ca="1" si="498"/>
        <v>0</v>
      </c>
      <c r="BJ362" s="376">
        <f t="shared" ca="1" si="498"/>
        <v>0</v>
      </c>
      <c r="BK362" s="376">
        <f t="shared" ca="1" si="498"/>
        <v>0</v>
      </c>
      <c r="BL362" s="376">
        <f t="shared" ca="1" si="498"/>
        <v>0</v>
      </c>
      <c r="BM362" s="376">
        <f t="shared" ca="1" si="498"/>
        <v>0</v>
      </c>
      <c r="BN362" s="376">
        <f t="shared" ca="1" si="498"/>
        <v>0</v>
      </c>
      <c r="BO362" s="376">
        <f t="shared" ca="1" si="498"/>
        <v>0</v>
      </c>
      <c r="BP362" s="376">
        <f t="shared" ca="1" si="498"/>
        <v>0</v>
      </c>
      <c r="BQ362" s="376">
        <f t="shared" ca="1" si="498"/>
        <v>0</v>
      </c>
      <c r="BR362" s="376">
        <f t="shared" ref="BR362:EC362" ca="1" si="499">BR341</f>
        <v>0</v>
      </c>
      <c r="BS362" s="376">
        <f t="shared" ca="1" si="499"/>
        <v>0</v>
      </c>
      <c r="BT362" s="376">
        <f t="shared" ca="1" si="499"/>
        <v>0</v>
      </c>
      <c r="BU362" s="376">
        <f t="shared" ca="1" si="499"/>
        <v>0</v>
      </c>
      <c r="BV362" s="376">
        <f t="shared" ca="1" si="499"/>
        <v>0</v>
      </c>
      <c r="BW362" s="376">
        <f t="shared" ca="1" si="499"/>
        <v>0</v>
      </c>
      <c r="BX362" s="376">
        <f t="shared" ca="1" si="499"/>
        <v>0</v>
      </c>
      <c r="BY362" s="376">
        <f t="shared" ca="1" si="499"/>
        <v>0</v>
      </c>
      <c r="BZ362" s="376">
        <f t="shared" ca="1" si="499"/>
        <v>0</v>
      </c>
      <c r="CA362" s="376">
        <f t="shared" ca="1" si="499"/>
        <v>0</v>
      </c>
      <c r="CB362" s="376">
        <f t="shared" ca="1" si="499"/>
        <v>0</v>
      </c>
      <c r="CC362" s="376">
        <f t="shared" ca="1" si="499"/>
        <v>0</v>
      </c>
      <c r="CD362" s="376">
        <f t="shared" ca="1" si="499"/>
        <v>0</v>
      </c>
      <c r="CE362" s="376">
        <f t="shared" ca="1" si="499"/>
        <v>0</v>
      </c>
      <c r="CF362" s="376">
        <f t="shared" ca="1" si="499"/>
        <v>0</v>
      </c>
      <c r="CG362" s="376">
        <f t="shared" ca="1" si="499"/>
        <v>0</v>
      </c>
      <c r="CH362" s="376">
        <f t="shared" ca="1" si="499"/>
        <v>0</v>
      </c>
      <c r="CI362" s="376">
        <f t="shared" ca="1" si="499"/>
        <v>0</v>
      </c>
      <c r="CJ362" s="376">
        <f t="shared" ca="1" si="499"/>
        <v>0</v>
      </c>
      <c r="CK362" s="376">
        <f t="shared" ca="1" si="499"/>
        <v>0</v>
      </c>
      <c r="CL362" s="376">
        <f t="shared" ca="1" si="499"/>
        <v>0</v>
      </c>
      <c r="CM362" s="376">
        <f t="shared" ca="1" si="499"/>
        <v>0</v>
      </c>
      <c r="CN362" s="376">
        <f t="shared" ca="1" si="499"/>
        <v>0</v>
      </c>
      <c r="CO362" s="376">
        <f t="shared" ca="1" si="499"/>
        <v>0</v>
      </c>
      <c r="CP362" s="376">
        <f t="shared" ca="1" si="499"/>
        <v>0</v>
      </c>
      <c r="CQ362" s="376">
        <f t="shared" ca="1" si="499"/>
        <v>0</v>
      </c>
      <c r="CR362" s="376">
        <f t="shared" ca="1" si="499"/>
        <v>0</v>
      </c>
      <c r="CS362" s="376">
        <f t="shared" ca="1" si="499"/>
        <v>0</v>
      </c>
      <c r="CT362" s="376">
        <f t="shared" ca="1" si="499"/>
        <v>0</v>
      </c>
      <c r="CU362" s="376">
        <f t="shared" ca="1" si="499"/>
        <v>0</v>
      </c>
      <c r="CV362" s="376">
        <f t="shared" ca="1" si="499"/>
        <v>0</v>
      </c>
      <c r="CW362" s="376">
        <f t="shared" ca="1" si="499"/>
        <v>0</v>
      </c>
      <c r="CX362" s="376">
        <f t="shared" ca="1" si="499"/>
        <v>0</v>
      </c>
      <c r="CY362" s="376">
        <f t="shared" ca="1" si="499"/>
        <v>0</v>
      </c>
      <c r="CZ362" s="376">
        <f t="shared" ca="1" si="499"/>
        <v>0</v>
      </c>
      <c r="DA362" s="376">
        <f t="shared" ca="1" si="499"/>
        <v>0</v>
      </c>
      <c r="DB362" s="376">
        <f t="shared" ca="1" si="499"/>
        <v>0</v>
      </c>
      <c r="DC362" s="376">
        <f t="shared" ca="1" si="499"/>
        <v>0</v>
      </c>
      <c r="DD362" s="376">
        <f t="shared" ca="1" si="499"/>
        <v>0</v>
      </c>
      <c r="DE362" s="376">
        <f t="shared" ca="1" si="499"/>
        <v>0</v>
      </c>
      <c r="DF362" s="376">
        <f t="shared" ca="1" si="499"/>
        <v>0</v>
      </c>
      <c r="DG362" s="376">
        <f t="shared" ca="1" si="499"/>
        <v>0</v>
      </c>
      <c r="DH362" s="376">
        <f t="shared" ca="1" si="499"/>
        <v>0</v>
      </c>
      <c r="DI362" s="376">
        <f t="shared" ca="1" si="499"/>
        <v>0</v>
      </c>
      <c r="DJ362" s="376">
        <f t="shared" ca="1" si="499"/>
        <v>0</v>
      </c>
      <c r="DK362" s="376">
        <f t="shared" ca="1" si="499"/>
        <v>0</v>
      </c>
      <c r="DL362" s="376">
        <f t="shared" ca="1" si="499"/>
        <v>0</v>
      </c>
      <c r="DM362" s="376">
        <f t="shared" ca="1" si="499"/>
        <v>0</v>
      </c>
      <c r="DN362" s="376">
        <f t="shared" ca="1" si="499"/>
        <v>0</v>
      </c>
      <c r="DO362" s="376">
        <f t="shared" ca="1" si="499"/>
        <v>0</v>
      </c>
      <c r="DP362" s="376">
        <f t="shared" ca="1" si="499"/>
        <v>0</v>
      </c>
      <c r="DQ362" s="376">
        <f t="shared" ca="1" si="499"/>
        <v>0</v>
      </c>
      <c r="DR362" s="376">
        <f t="shared" ca="1" si="499"/>
        <v>0</v>
      </c>
      <c r="DS362" s="376">
        <f t="shared" ca="1" si="499"/>
        <v>0</v>
      </c>
      <c r="DT362" s="376">
        <f t="shared" ca="1" si="499"/>
        <v>0</v>
      </c>
      <c r="DU362" s="376">
        <f t="shared" ca="1" si="499"/>
        <v>0</v>
      </c>
      <c r="DV362" s="376">
        <f t="shared" ca="1" si="499"/>
        <v>0</v>
      </c>
      <c r="DW362" s="376">
        <f t="shared" ca="1" si="499"/>
        <v>0</v>
      </c>
      <c r="DX362" s="376">
        <f t="shared" ca="1" si="499"/>
        <v>0</v>
      </c>
      <c r="DY362" s="376">
        <f t="shared" ca="1" si="499"/>
        <v>0</v>
      </c>
      <c r="DZ362" s="376">
        <f t="shared" ca="1" si="499"/>
        <v>0</v>
      </c>
      <c r="EA362" s="376">
        <f t="shared" ca="1" si="499"/>
        <v>0</v>
      </c>
      <c r="EB362" s="376">
        <f t="shared" ca="1" si="499"/>
        <v>0</v>
      </c>
      <c r="EC362" s="376">
        <f t="shared" ca="1" si="499"/>
        <v>0</v>
      </c>
      <c r="ED362" s="376">
        <f t="shared" ref="ED362:ES362" ca="1" si="500">ED341</f>
        <v>0</v>
      </c>
      <c r="EE362" s="376">
        <f t="shared" ca="1" si="500"/>
        <v>0</v>
      </c>
      <c r="EF362" s="376">
        <f t="shared" ca="1" si="500"/>
        <v>0</v>
      </c>
      <c r="EG362" s="376">
        <f t="shared" ca="1" si="500"/>
        <v>0</v>
      </c>
      <c r="EH362" s="376">
        <f t="shared" ca="1" si="500"/>
        <v>0</v>
      </c>
      <c r="EI362" s="376">
        <f t="shared" ca="1" si="500"/>
        <v>0</v>
      </c>
      <c r="EJ362" s="376">
        <f t="shared" ca="1" si="500"/>
        <v>0</v>
      </c>
      <c r="EK362" s="376">
        <f t="shared" ca="1" si="500"/>
        <v>0</v>
      </c>
      <c r="EL362" s="376">
        <f t="shared" ca="1" si="500"/>
        <v>0</v>
      </c>
      <c r="EM362" s="376">
        <f t="shared" ca="1" si="500"/>
        <v>0</v>
      </c>
      <c r="EN362" s="376">
        <f t="shared" ca="1" si="500"/>
        <v>0</v>
      </c>
      <c r="EO362" s="376">
        <f t="shared" ca="1" si="500"/>
        <v>0</v>
      </c>
      <c r="EP362" s="376">
        <f t="shared" ca="1" si="500"/>
        <v>0</v>
      </c>
      <c r="EQ362" s="376">
        <f t="shared" ca="1" si="500"/>
        <v>0</v>
      </c>
      <c r="ER362" s="376">
        <f t="shared" ca="1" si="500"/>
        <v>0</v>
      </c>
      <c r="ES362" s="376">
        <f t="shared" ca="1" si="500"/>
        <v>0</v>
      </c>
    </row>
    <row r="363" spans="1:256" s="325" customFormat="1" ht="12.75" customHeight="1" outlineLevel="1">
      <c r="B363" s="510" t="s">
        <v>721</v>
      </c>
      <c r="C363" s="510"/>
      <c r="D363" s="512"/>
      <c r="E363" s="514">
        <f ca="1">E358</f>
        <v>0</v>
      </c>
      <c r="F363" s="514">
        <f t="shared" ref="F363:BQ363" ca="1" si="501">F358</f>
        <v>0</v>
      </c>
      <c r="G363" s="514">
        <f t="shared" ca="1" si="501"/>
        <v>0</v>
      </c>
      <c r="H363" s="514">
        <f t="shared" ca="1" si="501"/>
        <v>0</v>
      </c>
      <c r="I363" s="514">
        <f t="shared" ca="1" si="501"/>
        <v>0</v>
      </c>
      <c r="J363" s="514">
        <f t="shared" ca="1" si="501"/>
        <v>0</v>
      </c>
      <c r="K363" s="514">
        <f t="shared" ca="1" si="501"/>
        <v>0</v>
      </c>
      <c r="L363" s="514">
        <f t="shared" ca="1" si="501"/>
        <v>0</v>
      </c>
      <c r="M363" s="514">
        <f t="shared" ca="1" si="501"/>
        <v>0</v>
      </c>
      <c r="N363" s="514">
        <f t="shared" ca="1" si="501"/>
        <v>0</v>
      </c>
      <c r="O363" s="514">
        <f t="shared" ca="1" si="501"/>
        <v>0</v>
      </c>
      <c r="P363" s="514">
        <f t="shared" ca="1" si="501"/>
        <v>0</v>
      </c>
      <c r="Q363" s="514">
        <f t="shared" ca="1" si="501"/>
        <v>0</v>
      </c>
      <c r="R363" s="514">
        <f t="shared" ca="1" si="501"/>
        <v>0</v>
      </c>
      <c r="S363" s="514">
        <f t="shared" ca="1" si="501"/>
        <v>0</v>
      </c>
      <c r="T363" s="514">
        <f t="shared" ca="1" si="501"/>
        <v>0</v>
      </c>
      <c r="U363" s="514">
        <f t="shared" ca="1" si="501"/>
        <v>0</v>
      </c>
      <c r="V363" s="514">
        <f t="shared" ca="1" si="501"/>
        <v>0</v>
      </c>
      <c r="W363" s="514">
        <f t="shared" ca="1" si="501"/>
        <v>0</v>
      </c>
      <c r="X363" s="514">
        <f t="shared" ca="1" si="501"/>
        <v>0</v>
      </c>
      <c r="Y363" s="514">
        <f t="shared" ca="1" si="501"/>
        <v>0</v>
      </c>
      <c r="Z363" s="514">
        <f t="shared" ca="1" si="501"/>
        <v>0</v>
      </c>
      <c r="AA363" s="514">
        <f t="shared" ca="1" si="501"/>
        <v>0</v>
      </c>
      <c r="AB363" s="514">
        <f t="shared" ca="1" si="501"/>
        <v>0</v>
      </c>
      <c r="AC363" s="514">
        <f t="shared" ca="1" si="501"/>
        <v>0</v>
      </c>
      <c r="AD363" s="514">
        <f t="shared" ca="1" si="501"/>
        <v>0</v>
      </c>
      <c r="AE363" s="514">
        <f t="shared" ca="1" si="501"/>
        <v>0</v>
      </c>
      <c r="AF363" s="514">
        <f t="shared" ca="1" si="501"/>
        <v>0</v>
      </c>
      <c r="AG363" s="514">
        <f t="shared" ca="1" si="501"/>
        <v>0</v>
      </c>
      <c r="AH363" s="514">
        <f t="shared" ca="1" si="501"/>
        <v>0</v>
      </c>
      <c r="AI363" s="514">
        <f t="shared" ca="1" si="501"/>
        <v>0</v>
      </c>
      <c r="AJ363" s="514">
        <f t="shared" ca="1" si="501"/>
        <v>0</v>
      </c>
      <c r="AK363" s="514">
        <f t="shared" ca="1" si="501"/>
        <v>0</v>
      </c>
      <c r="AL363" s="514">
        <f t="shared" ca="1" si="501"/>
        <v>0</v>
      </c>
      <c r="AM363" s="514">
        <f t="shared" ca="1" si="501"/>
        <v>0</v>
      </c>
      <c r="AN363" s="514">
        <f t="shared" ca="1" si="501"/>
        <v>0</v>
      </c>
      <c r="AO363" s="514">
        <f t="shared" ca="1" si="501"/>
        <v>0</v>
      </c>
      <c r="AP363" s="514">
        <f t="shared" ca="1" si="501"/>
        <v>0</v>
      </c>
      <c r="AQ363" s="514">
        <f t="shared" ca="1" si="501"/>
        <v>0</v>
      </c>
      <c r="AR363" s="514">
        <f t="shared" ca="1" si="501"/>
        <v>0</v>
      </c>
      <c r="AS363" s="514">
        <f t="shared" ca="1" si="501"/>
        <v>0</v>
      </c>
      <c r="AT363" s="514">
        <f t="shared" ca="1" si="501"/>
        <v>0</v>
      </c>
      <c r="AU363" s="514">
        <f t="shared" ca="1" si="501"/>
        <v>0</v>
      </c>
      <c r="AV363" s="514">
        <f t="shared" ca="1" si="501"/>
        <v>0</v>
      </c>
      <c r="AW363" s="514">
        <f t="shared" ca="1" si="501"/>
        <v>0</v>
      </c>
      <c r="AX363" s="514">
        <f t="shared" ca="1" si="501"/>
        <v>0</v>
      </c>
      <c r="AY363" s="514">
        <f t="shared" ca="1" si="501"/>
        <v>0</v>
      </c>
      <c r="AZ363" s="514">
        <f t="shared" ca="1" si="501"/>
        <v>0</v>
      </c>
      <c r="BA363" s="514">
        <f t="shared" ca="1" si="501"/>
        <v>0</v>
      </c>
      <c r="BB363" s="514">
        <f t="shared" ca="1" si="501"/>
        <v>0</v>
      </c>
      <c r="BC363" s="514">
        <f t="shared" ca="1" si="501"/>
        <v>0</v>
      </c>
      <c r="BD363" s="514">
        <f t="shared" ca="1" si="501"/>
        <v>0</v>
      </c>
      <c r="BE363" s="514">
        <f t="shared" ca="1" si="501"/>
        <v>0</v>
      </c>
      <c r="BF363" s="514">
        <f t="shared" ca="1" si="501"/>
        <v>0</v>
      </c>
      <c r="BG363" s="514">
        <f t="shared" ca="1" si="501"/>
        <v>0</v>
      </c>
      <c r="BH363" s="514">
        <f t="shared" ca="1" si="501"/>
        <v>0</v>
      </c>
      <c r="BI363" s="514">
        <f t="shared" ca="1" si="501"/>
        <v>0</v>
      </c>
      <c r="BJ363" s="514">
        <f t="shared" ca="1" si="501"/>
        <v>0</v>
      </c>
      <c r="BK363" s="514">
        <f t="shared" ca="1" si="501"/>
        <v>0</v>
      </c>
      <c r="BL363" s="514">
        <f t="shared" ca="1" si="501"/>
        <v>0</v>
      </c>
      <c r="BM363" s="514">
        <f t="shared" ca="1" si="501"/>
        <v>0</v>
      </c>
      <c r="BN363" s="514">
        <f t="shared" ca="1" si="501"/>
        <v>0</v>
      </c>
      <c r="BO363" s="514">
        <f t="shared" ca="1" si="501"/>
        <v>0</v>
      </c>
      <c r="BP363" s="514">
        <f t="shared" ca="1" si="501"/>
        <v>0</v>
      </c>
      <c r="BQ363" s="514">
        <f t="shared" ca="1" si="501"/>
        <v>0</v>
      </c>
      <c r="BR363" s="514">
        <f t="shared" ref="BR363:EC363" ca="1" si="502">BR358</f>
        <v>0</v>
      </c>
      <c r="BS363" s="514">
        <f t="shared" ca="1" si="502"/>
        <v>0</v>
      </c>
      <c r="BT363" s="514">
        <f t="shared" ca="1" si="502"/>
        <v>0</v>
      </c>
      <c r="BU363" s="514">
        <f t="shared" ca="1" si="502"/>
        <v>0</v>
      </c>
      <c r="BV363" s="514">
        <f t="shared" ca="1" si="502"/>
        <v>0</v>
      </c>
      <c r="BW363" s="514">
        <f t="shared" ca="1" si="502"/>
        <v>0</v>
      </c>
      <c r="BX363" s="514">
        <f t="shared" ca="1" si="502"/>
        <v>0</v>
      </c>
      <c r="BY363" s="514">
        <f t="shared" ca="1" si="502"/>
        <v>0</v>
      </c>
      <c r="BZ363" s="514">
        <f t="shared" ca="1" si="502"/>
        <v>0</v>
      </c>
      <c r="CA363" s="514">
        <f t="shared" ca="1" si="502"/>
        <v>0</v>
      </c>
      <c r="CB363" s="514">
        <f t="shared" ca="1" si="502"/>
        <v>0</v>
      </c>
      <c r="CC363" s="514">
        <f t="shared" ca="1" si="502"/>
        <v>0</v>
      </c>
      <c r="CD363" s="514">
        <f t="shared" ca="1" si="502"/>
        <v>0</v>
      </c>
      <c r="CE363" s="514">
        <f t="shared" ca="1" si="502"/>
        <v>0</v>
      </c>
      <c r="CF363" s="514">
        <f t="shared" ca="1" si="502"/>
        <v>0</v>
      </c>
      <c r="CG363" s="514">
        <f t="shared" ca="1" si="502"/>
        <v>0</v>
      </c>
      <c r="CH363" s="514">
        <f t="shared" ca="1" si="502"/>
        <v>0</v>
      </c>
      <c r="CI363" s="514">
        <f t="shared" ca="1" si="502"/>
        <v>0</v>
      </c>
      <c r="CJ363" s="514">
        <f t="shared" ca="1" si="502"/>
        <v>0</v>
      </c>
      <c r="CK363" s="514">
        <f t="shared" ca="1" si="502"/>
        <v>0</v>
      </c>
      <c r="CL363" s="514">
        <f t="shared" ca="1" si="502"/>
        <v>0</v>
      </c>
      <c r="CM363" s="514">
        <f t="shared" ca="1" si="502"/>
        <v>0</v>
      </c>
      <c r="CN363" s="514">
        <f t="shared" ca="1" si="502"/>
        <v>0</v>
      </c>
      <c r="CO363" s="514">
        <f t="shared" ca="1" si="502"/>
        <v>0</v>
      </c>
      <c r="CP363" s="514">
        <f t="shared" ca="1" si="502"/>
        <v>0</v>
      </c>
      <c r="CQ363" s="514">
        <f t="shared" ca="1" si="502"/>
        <v>0</v>
      </c>
      <c r="CR363" s="514">
        <f t="shared" ca="1" si="502"/>
        <v>0</v>
      </c>
      <c r="CS363" s="514">
        <f t="shared" ca="1" si="502"/>
        <v>0</v>
      </c>
      <c r="CT363" s="514">
        <f t="shared" ca="1" si="502"/>
        <v>0</v>
      </c>
      <c r="CU363" s="514">
        <f t="shared" ca="1" si="502"/>
        <v>0</v>
      </c>
      <c r="CV363" s="514">
        <f t="shared" ca="1" si="502"/>
        <v>0</v>
      </c>
      <c r="CW363" s="514">
        <f t="shared" ca="1" si="502"/>
        <v>0</v>
      </c>
      <c r="CX363" s="514">
        <f t="shared" ca="1" si="502"/>
        <v>0</v>
      </c>
      <c r="CY363" s="514">
        <f t="shared" ca="1" si="502"/>
        <v>0</v>
      </c>
      <c r="CZ363" s="514">
        <f t="shared" ca="1" si="502"/>
        <v>0</v>
      </c>
      <c r="DA363" s="514">
        <f t="shared" ca="1" si="502"/>
        <v>0</v>
      </c>
      <c r="DB363" s="514">
        <f t="shared" ca="1" si="502"/>
        <v>0</v>
      </c>
      <c r="DC363" s="514">
        <f t="shared" ca="1" si="502"/>
        <v>0</v>
      </c>
      <c r="DD363" s="514">
        <f t="shared" ca="1" si="502"/>
        <v>0</v>
      </c>
      <c r="DE363" s="514">
        <f t="shared" ca="1" si="502"/>
        <v>0</v>
      </c>
      <c r="DF363" s="514">
        <f t="shared" ca="1" si="502"/>
        <v>0</v>
      </c>
      <c r="DG363" s="514">
        <f t="shared" ca="1" si="502"/>
        <v>0</v>
      </c>
      <c r="DH363" s="514">
        <f t="shared" ca="1" si="502"/>
        <v>0</v>
      </c>
      <c r="DI363" s="514">
        <f t="shared" ca="1" si="502"/>
        <v>0</v>
      </c>
      <c r="DJ363" s="514">
        <f t="shared" ca="1" si="502"/>
        <v>0</v>
      </c>
      <c r="DK363" s="514">
        <f t="shared" ca="1" si="502"/>
        <v>0</v>
      </c>
      <c r="DL363" s="514">
        <f t="shared" ca="1" si="502"/>
        <v>0</v>
      </c>
      <c r="DM363" s="514">
        <f t="shared" ca="1" si="502"/>
        <v>0</v>
      </c>
      <c r="DN363" s="514">
        <f t="shared" ca="1" si="502"/>
        <v>0</v>
      </c>
      <c r="DO363" s="514">
        <f t="shared" ca="1" si="502"/>
        <v>0</v>
      </c>
      <c r="DP363" s="514">
        <f t="shared" ca="1" si="502"/>
        <v>0</v>
      </c>
      <c r="DQ363" s="514">
        <f t="shared" ca="1" si="502"/>
        <v>0</v>
      </c>
      <c r="DR363" s="514">
        <f t="shared" ca="1" si="502"/>
        <v>0</v>
      </c>
      <c r="DS363" s="514">
        <f t="shared" ca="1" si="502"/>
        <v>0</v>
      </c>
      <c r="DT363" s="514">
        <f t="shared" ca="1" si="502"/>
        <v>0</v>
      </c>
      <c r="DU363" s="514">
        <f t="shared" ca="1" si="502"/>
        <v>0</v>
      </c>
      <c r="DV363" s="514">
        <f t="shared" ca="1" si="502"/>
        <v>0</v>
      </c>
      <c r="DW363" s="514">
        <f t="shared" ca="1" si="502"/>
        <v>0</v>
      </c>
      <c r="DX363" s="514">
        <f t="shared" ca="1" si="502"/>
        <v>0</v>
      </c>
      <c r="DY363" s="514">
        <f t="shared" ca="1" si="502"/>
        <v>0</v>
      </c>
      <c r="DZ363" s="514">
        <f t="shared" ca="1" si="502"/>
        <v>0</v>
      </c>
      <c r="EA363" s="514">
        <f t="shared" ca="1" si="502"/>
        <v>0</v>
      </c>
      <c r="EB363" s="514">
        <f t="shared" ca="1" si="502"/>
        <v>0</v>
      </c>
      <c r="EC363" s="514">
        <f t="shared" ca="1" si="502"/>
        <v>0</v>
      </c>
      <c r="ED363" s="514">
        <f t="shared" ref="ED363:ES363" ca="1" si="503">ED358</f>
        <v>0</v>
      </c>
      <c r="EE363" s="514">
        <f t="shared" ca="1" si="503"/>
        <v>0</v>
      </c>
      <c r="EF363" s="514">
        <f t="shared" ca="1" si="503"/>
        <v>0</v>
      </c>
      <c r="EG363" s="514">
        <f t="shared" ca="1" si="503"/>
        <v>0</v>
      </c>
      <c r="EH363" s="514">
        <f t="shared" ca="1" si="503"/>
        <v>0</v>
      </c>
      <c r="EI363" s="514">
        <f t="shared" ca="1" si="503"/>
        <v>0</v>
      </c>
      <c r="EJ363" s="514">
        <f t="shared" ca="1" si="503"/>
        <v>0</v>
      </c>
      <c r="EK363" s="514">
        <f t="shared" ca="1" si="503"/>
        <v>0</v>
      </c>
      <c r="EL363" s="514">
        <f t="shared" ca="1" si="503"/>
        <v>0</v>
      </c>
      <c r="EM363" s="514">
        <f t="shared" ca="1" si="503"/>
        <v>0</v>
      </c>
      <c r="EN363" s="514">
        <f t="shared" ca="1" si="503"/>
        <v>0</v>
      </c>
      <c r="EO363" s="514">
        <f t="shared" ca="1" si="503"/>
        <v>0</v>
      </c>
      <c r="EP363" s="514">
        <f t="shared" ca="1" si="503"/>
        <v>0</v>
      </c>
      <c r="EQ363" s="514">
        <f t="shared" ca="1" si="503"/>
        <v>0</v>
      </c>
      <c r="ER363" s="514">
        <f t="shared" ca="1" si="503"/>
        <v>0</v>
      </c>
      <c r="ES363" s="514">
        <f t="shared" ca="1" si="503"/>
        <v>0</v>
      </c>
    </row>
    <row r="364" spans="1:256" s="325" customFormat="1" ht="12.75" customHeight="1" outlineLevel="1">
      <c r="B364" s="325" t="s">
        <v>723</v>
      </c>
      <c r="D364" s="334"/>
      <c r="E364" s="376">
        <f t="shared" ref="E364:AJ364" ca="1" si="504">SUM(E362:E363)</f>
        <v>0</v>
      </c>
      <c r="F364" s="376">
        <f t="shared" ca="1" si="504"/>
        <v>0</v>
      </c>
      <c r="G364" s="376">
        <f t="shared" ca="1" si="504"/>
        <v>0</v>
      </c>
      <c r="H364" s="376">
        <f t="shared" ca="1" si="504"/>
        <v>0</v>
      </c>
      <c r="I364" s="376">
        <f t="shared" ca="1" si="504"/>
        <v>0</v>
      </c>
      <c r="J364" s="376">
        <f t="shared" ca="1" si="504"/>
        <v>0</v>
      </c>
      <c r="K364" s="376">
        <f t="shared" ca="1" si="504"/>
        <v>0</v>
      </c>
      <c r="L364" s="376">
        <f t="shared" ca="1" si="504"/>
        <v>0</v>
      </c>
      <c r="M364" s="376">
        <f t="shared" ca="1" si="504"/>
        <v>0</v>
      </c>
      <c r="N364" s="376">
        <f t="shared" ca="1" si="504"/>
        <v>0</v>
      </c>
      <c r="O364" s="376">
        <f t="shared" ca="1" si="504"/>
        <v>0</v>
      </c>
      <c r="P364" s="376">
        <f t="shared" ca="1" si="504"/>
        <v>0</v>
      </c>
      <c r="Q364" s="376">
        <f t="shared" ca="1" si="504"/>
        <v>0</v>
      </c>
      <c r="R364" s="376">
        <f t="shared" ca="1" si="504"/>
        <v>0</v>
      </c>
      <c r="S364" s="376">
        <f t="shared" ca="1" si="504"/>
        <v>0</v>
      </c>
      <c r="T364" s="376">
        <f t="shared" ca="1" si="504"/>
        <v>0</v>
      </c>
      <c r="U364" s="376">
        <f t="shared" ca="1" si="504"/>
        <v>0</v>
      </c>
      <c r="V364" s="376">
        <f t="shared" ca="1" si="504"/>
        <v>0</v>
      </c>
      <c r="W364" s="376">
        <f t="shared" ca="1" si="504"/>
        <v>0</v>
      </c>
      <c r="X364" s="376">
        <f t="shared" ca="1" si="504"/>
        <v>0</v>
      </c>
      <c r="Y364" s="376">
        <f t="shared" ca="1" si="504"/>
        <v>0</v>
      </c>
      <c r="Z364" s="376">
        <f t="shared" ca="1" si="504"/>
        <v>0</v>
      </c>
      <c r="AA364" s="376">
        <f t="shared" ca="1" si="504"/>
        <v>0</v>
      </c>
      <c r="AB364" s="376">
        <f t="shared" ca="1" si="504"/>
        <v>0</v>
      </c>
      <c r="AC364" s="376">
        <f t="shared" ca="1" si="504"/>
        <v>0</v>
      </c>
      <c r="AD364" s="376">
        <f t="shared" ca="1" si="504"/>
        <v>0</v>
      </c>
      <c r="AE364" s="376">
        <f t="shared" ca="1" si="504"/>
        <v>0</v>
      </c>
      <c r="AF364" s="376">
        <f t="shared" ca="1" si="504"/>
        <v>0</v>
      </c>
      <c r="AG364" s="376">
        <f t="shared" ca="1" si="504"/>
        <v>0</v>
      </c>
      <c r="AH364" s="376">
        <f t="shared" ca="1" si="504"/>
        <v>0</v>
      </c>
      <c r="AI364" s="376">
        <f t="shared" ca="1" si="504"/>
        <v>0</v>
      </c>
      <c r="AJ364" s="376">
        <f t="shared" ca="1" si="504"/>
        <v>0</v>
      </c>
      <c r="AK364" s="376">
        <f t="shared" ref="AK364:BP364" ca="1" si="505">SUM(AK362:AK363)</f>
        <v>0</v>
      </c>
      <c r="AL364" s="376">
        <f t="shared" ca="1" si="505"/>
        <v>0</v>
      </c>
      <c r="AM364" s="376">
        <f t="shared" ca="1" si="505"/>
        <v>0</v>
      </c>
      <c r="AN364" s="376">
        <f t="shared" ca="1" si="505"/>
        <v>0</v>
      </c>
      <c r="AO364" s="376">
        <f t="shared" ca="1" si="505"/>
        <v>0</v>
      </c>
      <c r="AP364" s="376">
        <f t="shared" ca="1" si="505"/>
        <v>0</v>
      </c>
      <c r="AQ364" s="376">
        <f t="shared" ca="1" si="505"/>
        <v>0</v>
      </c>
      <c r="AR364" s="376">
        <f t="shared" ca="1" si="505"/>
        <v>0</v>
      </c>
      <c r="AS364" s="376">
        <f t="shared" ca="1" si="505"/>
        <v>0</v>
      </c>
      <c r="AT364" s="376">
        <f t="shared" ca="1" si="505"/>
        <v>0</v>
      </c>
      <c r="AU364" s="376">
        <f t="shared" ca="1" si="505"/>
        <v>0</v>
      </c>
      <c r="AV364" s="376">
        <f t="shared" ca="1" si="505"/>
        <v>0</v>
      </c>
      <c r="AW364" s="376">
        <f t="shared" ca="1" si="505"/>
        <v>0</v>
      </c>
      <c r="AX364" s="376">
        <f t="shared" ca="1" si="505"/>
        <v>0</v>
      </c>
      <c r="AY364" s="376">
        <f t="shared" ca="1" si="505"/>
        <v>0</v>
      </c>
      <c r="AZ364" s="376">
        <f t="shared" ca="1" si="505"/>
        <v>0</v>
      </c>
      <c r="BA364" s="376">
        <f t="shared" ca="1" si="505"/>
        <v>0</v>
      </c>
      <c r="BB364" s="376">
        <f t="shared" ca="1" si="505"/>
        <v>0</v>
      </c>
      <c r="BC364" s="376">
        <f t="shared" ca="1" si="505"/>
        <v>0</v>
      </c>
      <c r="BD364" s="376">
        <f t="shared" ca="1" si="505"/>
        <v>0</v>
      </c>
      <c r="BE364" s="376">
        <f t="shared" ca="1" si="505"/>
        <v>0</v>
      </c>
      <c r="BF364" s="376">
        <f t="shared" ca="1" si="505"/>
        <v>0</v>
      </c>
      <c r="BG364" s="376">
        <f t="shared" ca="1" si="505"/>
        <v>0</v>
      </c>
      <c r="BH364" s="376">
        <f t="shared" ca="1" si="505"/>
        <v>0</v>
      </c>
      <c r="BI364" s="376">
        <f t="shared" ca="1" si="505"/>
        <v>0</v>
      </c>
      <c r="BJ364" s="376">
        <f t="shared" ca="1" si="505"/>
        <v>0</v>
      </c>
      <c r="BK364" s="376">
        <f t="shared" ca="1" si="505"/>
        <v>0</v>
      </c>
      <c r="BL364" s="376">
        <f t="shared" ca="1" si="505"/>
        <v>0</v>
      </c>
      <c r="BM364" s="376">
        <f t="shared" ca="1" si="505"/>
        <v>0</v>
      </c>
      <c r="BN364" s="376">
        <f t="shared" ca="1" si="505"/>
        <v>0</v>
      </c>
      <c r="BO364" s="376">
        <f t="shared" ca="1" si="505"/>
        <v>0</v>
      </c>
      <c r="BP364" s="376">
        <f t="shared" ca="1" si="505"/>
        <v>0</v>
      </c>
      <c r="BQ364" s="376">
        <f t="shared" ref="BQ364:CV364" ca="1" si="506">SUM(BQ362:BQ363)</f>
        <v>0</v>
      </c>
      <c r="BR364" s="376">
        <f t="shared" ca="1" si="506"/>
        <v>0</v>
      </c>
      <c r="BS364" s="376">
        <f t="shared" ca="1" si="506"/>
        <v>0</v>
      </c>
      <c r="BT364" s="376">
        <f t="shared" ca="1" si="506"/>
        <v>0</v>
      </c>
      <c r="BU364" s="376">
        <f t="shared" ca="1" si="506"/>
        <v>0</v>
      </c>
      <c r="BV364" s="376">
        <f t="shared" ca="1" si="506"/>
        <v>0</v>
      </c>
      <c r="BW364" s="376">
        <f t="shared" ca="1" si="506"/>
        <v>0</v>
      </c>
      <c r="BX364" s="376">
        <f t="shared" ca="1" si="506"/>
        <v>0</v>
      </c>
      <c r="BY364" s="376">
        <f t="shared" ca="1" si="506"/>
        <v>0</v>
      </c>
      <c r="BZ364" s="376">
        <f t="shared" ca="1" si="506"/>
        <v>0</v>
      </c>
      <c r="CA364" s="376">
        <f t="shared" ca="1" si="506"/>
        <v>0</v>
      </c>
      <c r="CB364" s="376">
        <f t="shared" ca="1" si="506"/>
        <v>0</v>
      </c>
      <c r="CC364" s="376">
        <f t="shared" ca="1" si="506"/>
        <v>0</v>
      </c>
      <c r="CD364" s="376">
        <f t="shared" ca="1" si="506"/>
        <v>0</v>
      </c>
      <c r="CE364" s="376">
        <f t="shared" ca="1" si="506"/>
        <v>0</v>
      </c>
      <c r="CF364" s="376">
        <f t="shared" ca="1" si="506"/>
        <v>0</v>
      </c>
      <c r="CG364" s="376">
        <f t="shared" ca="1" si="506"/>
        <v>0</v>
      </c>
      <c r="CH364" s="376">
        <f t="shared" ca="1" si="506"/>
        <v>0</v>
      </c>
      <c r="CI364" s="376">
        <f t="shared" ca="1" si="506"/>
        <v>0</v>
      </c>
      <c r="CJ364" s="376">
        <f t="shared" ca="1" si="506"/>
        <v>0</v>
      </c>
      <c r="CK364" s="376">
        <f t="shared" ca="1" si="506"/>
        <v>0</v>
      </c>
      <c r="CL364" s="376">
        <f t="shared" ca="1" si="506"/>
        <v>0</v>
      </c>
      <c r="CM364" s="376">
        <f t="shared" ca="1" si="506"/>
        <v>0</v>
      </c>
      <c r="CN364" s="376">
        <f t="shared" ca="1" si="506"/>
        <v>0</v>
      </c>
      <c r="CO364" s="376">
        <f t="shared" ca="1" si="506"/>
        <v>0</v>
      </c>
      <c r="CP364" s="376">
        <f t="shared" ca="1" si="506"/>
        <v>0</v>
      </c>
      <c r="CQ364" s="376">
        <f t="shared" ca="1" si="506"/>
        <v>0</v>
      </c>
      <c r="CR364" s="376">
        <f t="shared" ca="1" si="506"/>
        <v>0</v>
      </c>
      <c r="CS364" s="376">
        <f t="shared" ca="1" si="506"/>
        <v>0</v>
      </c>
      <c r="CT364" s="376">
        <f t="shared" ca="1" si="506"/>
        <v>0</v>
      </c>
      <c r="CU364" s="376">
        <f t="shared" ca="1" si="506"/>
        <v>0</v>
      </c>
      <c r="CV364" s="376">
        <f t="shared" ca="1" si="506"/>
        <v>0</v>
      </c>
      <c r="CW364" s="376">
        <f t="shared" ref="CW364:EB364" ca="1" si="507">SUM(CW362:CW363)</f>
        <v>0</v>
      </c>
      <c r="CX364" s="376">
        <f t="shared" ca="1" si="507"/>
        <v>0</v>
      </c>
      <c r="CY364" s="376">
        <f t="shared" ca="1" si="507"/>
        <v>0</v>
      </c>
      <c r="CZ364" s="376">
        <f t="shared" ca="1" si="507"/>
        <v>0</v>
      </c>
      <c r="DA364" s="376">
        <f t="shared" ca="1" si="507"/>
        <v>0</v>
      </c>
      <c r="DB364" s="376">
        <f t="shared" ca="1" si="507"/>
        <v>0</v>
      </c>
      <c r="DC364" s="376">
        <f t="shared" ca="1" si="507"/>
        <v>0</v>
      </c>
      <c r="DD364" s="376">
        <f t="shared" ca="1" si="507"/>
        <v>0</v>
      </c>
      <c r="DE364" s="376">
        <f t="shared" ca="1" si="507"/>
        <v>0</v>
      </c>
      <c r="DF364" s="376">
        <f t="shared" ca="1" si="507"/>
        <v>0</v>
      </c>
      <c r="DG364" s="376">
        <f t="shared" ca="1" si="507"/>
        <v>0</v>
      </c>
      <c r="DH364" s="376">
        <f t="shared" ca="1" si="507"/>
        <v>0</v>
      </c>
      <c r="DI364" s="376">
        <f t="shared" ca="1" si="507"/>
        <v>0</v>
      </c>
      <c r="DJ364" s="376">
        <f t="shared" ca="1" si="507"/>
        <v>0</v>
      </c>
      <c r="DK364" s="376">
        <f t="shared" ca="1" si="507"/>
        <v>0</v>
      </c>
      <c r="DL364" s="376">
        <f t="shared" ca="1" si="507"/>
        <v>0</v>
      </c>
      <c r="DM364" s="376">
        <f t="shared" ca="1" si="507"/>
        <v>0</v>
      </c>
      <c r="DN364" s="376">
        <f t="shared" ca="1" si="507"/>
        <v>0</v>
      </c>
      <c r="DO364" s="376">
        <f t="shared" ca="1" si="507"/>
        <v>0</v>
      </c>
      <c r="DP364" s="376">
        <f t="shared" ca="1" si="507"/>
        <v>0</v>
      </c>
      <c r="DQ364" s="376">
        <f t="shared" ca="1" si="507"/>
        <v>0</v>
      </c>
      <c r="DR364" s="376">
        <f t="shared" ca="1" si="507"/>
        <v>0</v>
      </c>
      <c r="DS364" s="376">
        <f t="shared" ca="1" si="507"/>
        <v>0</v>
      </c>
      <c r="DT364" s="376">
        <f t="shared" ca="1" si="507"/>
        <v>0</v>
      </c>
      <c r="DU364" s="376">
        <f t="shared" ca="1" si="507"/>
        <v>0</v>
      </c>
      <c r="DV364" s="376">
        <f t="shared" ca="1" si="507"/>
        <v>0</v>
      </c>
      <c r="DW364" s="376">
        <f t="shared" ca="1" si="507"/>
        <v>0</v>
      </c>
      <c r="DX364" s="376">
        <f t="shared" ca="1" si="507"/>
        <v>0</v>
      </c>
      <c r="DY364" s="376">
        <f t="shared" ca="1" si="507"/>
        <v>0</v>
      </c>
      <c r="DZ364" s="376">
        <f t="shared" ca="1" si="507"/>
        <v>0</v>
      </c>
      <c r="EA364" s="376">
        <f t="shared" ca="1" si="507"/>
        <v>0</v>
      </c>
      <c r="EB364" s="376">
        <f t="shared" ca="1" si="507"/>
        <v>0</v>
      </c>
      <c r="EC364" s="376">
        <f t="shared" ref="EC364:ES364" ca="1" si="508">SUM(EC362:EC363)</f>
        <v>0</v>
      </c>
      <c r="ED364" s="376">
        <f t="shared" ca="1" si="508"/>
        <v>0</v>
      </c>
      <c r="EE364" s="376">
        <f t="shared" ca="1" si="508"/>
        <v>0</v>
      </c>
      <c r="EF364" s="376">
        <f t="shared" ca="1" si="508"/>
        <v>0</v>
      </c>
      <c r="EG364" s="376">
        <f t="shared" ca="1" si="508"/>
        <v>0</v>
      </c>
      <c r="EH364" s="376">
        <f t="shared" ca="1" si="508"/>
        <v>0</v>
      </c>
      <c r="EI364" s="376">
        <f t="shared" ca="1" si="508"/>
        <v>0</v>
      </c>
      <c r="EJ364" s="376">
        <f t="shared" ca="1" si="508"/>
        <v>0</v>
      </c>
      <c r="EK364" s="376">
        <f t="shared" ca="1" si="508"/>
        <v>0</v>
      </c>
      <c r="EL364" s="376">
        <f t="shared" ca="1" si="508"/>
        <v>0</v>
      </c>
      <c r="EM364" s="376">
        <f t="shared" ca="1" si="508"/>
        <v>0</v>
      </c>
      <c r="EN364" s="376">
        <f t="shared" ca="1" si="508"/>
        <v>0</v>
      </c>
      <c r="EO364" s="376">
        <f t="shared" ca="1" si="508"/>
        <v>0</v>
      </c>
      <c r="EP364" s="376">
        <f t="shared" ca="1" si="508"/>
        <v>0</v>
      </c>
      <c r="EQ364" s="376">
        <f t="shared" ca="1" si="508"/>
        <v>0</v>
      </c>
      <c r="ER364" s="376">
        <f t="shared" ca="1" si="508"/>
        <v>0</v>
      </c>
      <c r="ES364" s="376">
        <f t="shared" ca="1" si="508"/>
        <v>0</v>
      </c>
    </row>
    <row r="365" spans="1:256" ht="12.75" customHeight="1" outlineLevel="1">
      <c r="D365" s="183"/>
    </row>
    <row r="366" spans="1:256" s="319" customFormat="1" ht="12.75" customHeight="1" outlineLevel="1">
      <c r="A366" s="13">
        <f>MAX($A$1:A365)+1</f>
        <v>25</v>
      </c>
      <c r="B366" s="14" t="s">
        <v>724</v>
      </c>
      <c r="C366" s="15"/>
      <c r="D366" s="322"/>
      <c r="E366" s="358"/>
      <c r="F366" s="358"/>
      <c r="G366" s="358"/>
      <c r="H366" s="358"/>
      <c r="I366" s="358"/>
      <c r="J366" s="358"/>
      <c r="K366" s="358"/>
      <c r="L366" s="358"/>
      <c r="M366" s="358"/>
      <c r="N366" s="358"/>
      <c r="O366" s="358"/>
      <c r="P366" s="358"/>
      <c r="Q366" s="358"/>
      <c r="R366" s="358"/>
      <c r="S366" s="358"/>
      <c r="T366" s="358"/>
      <c r="U366" s="358"/>
      <c r="V366" s="358"/>
      <c r="W366" s="358"/>
      <c r="X366" s="358"/>
      <c r="Y366" s="358"/>
      <c r="Z366" s="358"/>
      <c r="AA366" s="358"/>
      <c r="AB366" s="358"/>
      <c r="AC366" s="358"/>
      <c r="AD366" s="358"/>
      <c r="AE366" s="358"/>
      <c r="AF366" s="358"/>
      <c r="AG366" s="358"/>
      <c r="AH366" s="358"/>
      <c r="AI366" s="358"/>
      <c r="AJ366" s="358"/>
      <c r="AK366" s="358"/>
      <c r="AL366" s="358"/>
      <c r="AM366" s="358"/>
      <c r="AN366" s="358"/>
      <c r="AO366" s="358"/>
      <c r="AP366" s="358"/>
      <c r="AQ366" s="358"/>
      <c r="AR366" s="358"/>
      <c r="AS366" s="358"/>
      <c r="AT366" s="358"/>
      <c r="AU366" s="358"/>
      <c r="AV366" s="358"/>
      <c r="AW366" s="358"/>
      <c r="AX366" s="358"/>
      <c r="AY366" s="358"/>
      <c r="AZ366" s="358"/>
      <c r="BA366" s="358"/>
      <c r="BB366" s="358"/>
      <c r="BC366" s="358"/>
      <c r="BD366" s="358"/>
      <c r="BE366" s="358"/>
      <c r="BF366" s="358"/>
      <c r="BG366" s="358"/>
      <c r="BH366" s="358"/>
      <c r="BI366" s="358"/>
      <c r="BJ366" s="358"/>
      <c r="BK366" s="358"/>
      <c r="BL366" s="358"/>
      <c r="BM366" s="358"/>
      <c r="BN366" s="358"/>
      <c r="BO366" s="358"/>
      <c r="BP366" s="358"/>
      <c r="BQ366" s="358"/>
      <c r="BR366" s="358"/>
      <c r="BS366" s="358"/>
      <c r="BT366" s="358"/>
      <c r="BU366" s="358"/>
      <c r="BV366" s="358"/>
      <c r="BW366" s="358"/>
      <c r="BX366" s="358"/>
      <c r="BY366" s="358"/>
      <c r="BZ366" s="358"/>
      <c r="CA366" s="358"/>
      <c r="CB366" s="358"/>
      <c r="CC366" s="358"/>
      <c r="CD366" s="358"/>
      <c r="CE366" s="358"/>
      <c r="CF366" s="358"/>
      <c r="CG366" s="358"/>
      <c r="CH366" s="358"/>
      <c r="CI366" s="358"/>
      <c r="CJ366" s="358"/>
      <c r="CK366" s="358"/>
      <c r="CL366" s="358"/>
      <c r="CM366" s="358"/>
      <c r="CN366" s="358"/>
      <c r="CO366" s="358"/>
      <c r="CP366" s="358"/>
      <c r="CQ366" s="358"/>
      <c r="CR366" s="358"/>
      <c r="CS366" s="358"/>
      <c r="CT366" s="358"/>
      <c r="CU366" s="358"/>
      <c r="CV366" s="358"/>
      <c r="CW366" s="358"/>
      <c r="CX366" s="358"/>
      <c r="CY366" s="358"/>
      <c r="CZ366" s="358"/>
      <c r="DA366" s="358"/>
      <c r="DB366" s="358"/>
      <c r="DC366" s="358"/>
      <c r="DD366" s="358"/>
      <c r="DE366" s="358"/>
      <c r="DF366" s="358"/>
      <c r="DG366" s="358"/>
      <c r="DH366" s="358"/>
      <c r="DI366" s="358"/>
      <c r="DJ366" s="358"/>
      <c r="DK366" s="358"/>
      <c r="DL366" s="358"/>
      <c r="DM366" s="358"/>
      <c r="DN366" s="358"/>
      <c r="DO366" s="358"/>
      <c r="DP366" s="358"/>
      <c r="DQ366" s="358"/>
      <c r="DR366" s="358"/>
      <c r="DS366" s="358"/>
      <c r="DT366" s="358"/>
      <c r="DU366" s="358"/>
      <c r="DV366" s="358"/>
      <c r="DW366" s="358"/>
      <c r="DX366" s="358"/>
      <c r="DY366" s="358"/>
      <c r="DZ366" s="358"/>
      <c r="EA366" s="358"/>
      <c r="EB366" s="358"/>
      <c r="EC366" s="358"/>
      <c r="ED366" s="358"/>
      <c r="EE366" s="358"/>
      <c r="EF366" s="358"/>
      <c r="EG366" s="358"/>
      <c r="EH366" s="358"/>
      <c r="EI366" s="358"/>
      <c r="EJ366" s="358"/>
      <c r="EK366" s="358"/>
      <c r="EL366" s="358"/>
      <c r="EM366" s="358"/>
      <c r="EN366" s="358"/>
      <c r="EO366" s="358"/>
      <c r="EP366" s="358"/>
      <c r="EQ366" s="358"/>
      <c r="ER366" s="358"/>
      <c r="ES366" s="358"/>
      <c r="ET366" s="13"/>
      <c r="EU366" s="13"/>
      <c r="EV366" s="13"/>
      <c r="EW366" s="13"/>
      <c r="EX366" s="13"/>
      <c r="EY366" s="13"/>
      <c r="EZ366" s="13"/>
      <c r="FA366" s="13"/>
      <c r="FB366" s="13"/>
      <c r="FC366" s="13"/>
      <c r="FD366" s="13"/>
      <c r="FE366" s="13"/>
      <c r="FF366" s="13"/>
      <c r="FG366" s="13"/>
      <c r="FH366" s="13"/>
      <c r="FI366" s="13"/>
      <c r="FJ366" s="13"/>
      <c r="FK366" s="13"/>
      <c r="FL366" s="13"/>
      <c r="FM366" s="13"/>
      <c r="FN366" s="13"/>
      <c r="FO366" s="13"/>
      <c r="FP366" s="13"/>
      <c r="FQ366" s="13"/>
      <c r="FR366" s="13"/>
      <c r="FS366" s="13"/>
      <c r="FT366" s="13"/>
      <c r="FU366" s="13"/>
      <c r="FV366" s="13"/>
      <c r="FW366" s="13"/>
      <c r="FX366" s="13"/>
      <c r="FY366" s="13"/>
      <c r="FZ366" s="13"/>
      <c r="GA366" s="13"/>
      <c r="GB366" s="13"/>
      <c r="GC366" s="13"/>
      <c r="GD366" s="13"/>
      <c r="GE366" s="13"/>
      <c r="GF366" s="13"/>
      <c r="GG366" s="13"/>
      <c r="GH366" s="13"/>
      <c r="GI366" s="13"/>
      <c r="GJ366" s="13"/>
      <c r="GK366" s="13"/>
      <c r="GL366" s="13"/>
      <c r="GM366" s="13"/>
      <c r="GN366" s="13"/>
      <c r="GO366" s="13"/>
      <c r="GP366" s="13"/>
      <c r="GQ366" s="13"/>
      <c r="GR366" s="13"/>
      <c r="GS366" s="13"/>
      <c r="GT366" s="13"/>
      <c r="GU366" s="13"/>
      <c r="GV366" s="13"/>
      <c r="GW366" s="13"/>
      <c r="GX366" s="13"/>
      <c r="GY366" s="13"/>
      <c r="GZ366" s="13"/>
      <c r="HA366" s="13"/>
      <c r="HB366" s="13"/>
      <c r="HC366" s="13"/>
      <c r="HD366" s="13"/>
      <c r="HE366" s="13"/>
      <c r="HF366" s="13"/>
      <c r="HG366" s="13"/>
      <c r="HH366" s="13"/>
      <c r="HI366" s="13"/>
      <c r="HJ366" s="13"/>
      <c r="HK366" s="13"/>
      <c r="HL366" s="13"/>
      <c r="HM366" s="13"/>
      <c r="HN366" s="13"/>
      <c r="HO366" s="13"/>
      <c r="HP366" s="13"/>
      <c r="HQ366" s="13"/>
      <c r="HR366" s="13"/>
      <c r="HS366" s="13"/>
      <c r="HT366" s="13"/>
      <c r="HU366" s="13"/>
      <c r="HV366" s="13"/>
      <c r="HW366" s="13"/>
      <c r="HX366" s="13"/>
      <c r="HY366" s="13"/>
      <c r="HZ366" s="13"/>
      <c r="IA366" s="13"/>
      <c r="IB366" s="13"/>
      <c r="IC366" s="13"/>
      <c r="ID366" s="13"/>
      <c r="IE366" s="13"/>
      <c r="IF366" s="13"/>
      <c r="IG366" s="13"/>
      <c r="IH366" s="13"/>
      <c r="II366" s="13"/>
      <c r="IJ366" s="13"/>
      <c r="IK366" s="13"/>
      <c r="IL366" s="13"/>
      <c r="IM366" s="13"/>
      <c r="IN366" s="13"/>
      <c r="IO366" s="13"/>
      <c r="IP366" s="13"/>
      <c r="IQ366" s="13"/>
      <c r="IR366" s="13"/>
      <c r="IS366" s="13"/>
      <c r="IT366" s="13"/>
      <c r="IU366" s="13"/>
      <c r="IV366" s="13"/>
    </row>
    <row r="367" spans="1:256" ht="12.75" customHeight="1" outlineLevel="1">
      <c r="D367" s="183"/>
    </row>
    <row r="368" spans="1:256" s="319" customFormat="1" ht="12.75" customHeight="1" outlineLevel="1">
      <c r="A368" s="13">
        <f>MAX($A$1:A367)+1</f>
        <v>26</v>
      </c>
      <c r="B368" s="179" t="s">
        <v>725</v>
      </c>
      <c r="C368" s="180"/>
      <c r="D368" s="332"/>
      <c r="E368" s="372"/>
      <c r="F368" s="372"/>
      <c r="G368" s="372"/>
      <c r="H368" s="372"/>
      <c r="I368" s="372"/>
      <c r="J368" s="372"/>
      <c r="K368" s="372"/>
      <c r="L368" s="372"/>
      <c r="M368" s="372"/>
      <c r="N368" s="372"/>
      <c r="O368" s="372"/>
      <c r="P368" s="372"/>
      <c r="Q368" s="372"/>
      <c r="R368" s="372"/>
      <c r="S368" s="372"/>
      <c r="T368" s="372"/>
      <c r="U368" s="372"/>
      <c r="V368" s="372"/>
      <c r="W368" s="372"/>
      <c r="X368" s="372"/>
      <c r="Y368" s="372"/>
      <c r="Z368" s="372"/>
      <c r="AA368" s="372"/>
      <c r="AB368" s="372"/>
      <c r="AC368" s="372"/>
      <c r="AD368" s="372"/>
      <c r="AE368" s="372"/>
      <c r="AF368" s="372"/>
      <c r="AG368" s="372"/>
      <c r="AH368" s="372"/>
      <c r="AI368" s="372"/>
      <c r="AJ368" s="372"/>
      <c r="AK368" s="372"/>
      <c r="AL368" s="372"/>
      <c r="AM368" s="372"/>
      <c r="AN368" s="372"/>
      <c r="AO368" s="372"/>
      <c r="AP368" s="372"/>
      <c r="AQ368" s="372"/>
      <c r="AR368" s="372"/>
      <c r="AS368" s="372"/>
      <c r="AT368" s="372"/>
      <c r="AU368" s="372"/>
      <c r="AV368" s="372"/>
      <c r="AW368" s="372"/>
      <c r="AX368" s="372"/>
      <c r="AY368" s="372"/>
      <c r="AZ368" s="372"/>
      <c r="BA368" s="372"/>
      <c r="BB368" s="372"/>
      <c r="BC368" s="372"/>
      <c r="BD368" s="372"/>
      <c r="BE368" s="372"/>
      <c r="BF368" s="372"/>
      <c r="BG368" s="372"/>
      <c r="BH368" s="372"/>
      <c r="BI368" s="372"/>
      <c r="BJ368" s="372"/>
      <c r="BK368" s="372"/>
      <c r="BL368" s="372"/>
      <c r="BM368" s="372"/>
      <c r="BN368" s="372"/>
      <c r="BO368" s="372"/>
      <c r="BP368" s="372"/>
      <c r="BQ368" s="372"/>
      <c r="BR368" s="372"/>
      <c r="BS368" s="372"/>
      <c r="BT368" s="372"/>
      <c r="BU368" s="372"/>
      <c r="BV368" s="372"/>
      <c r="BW368" s="372"/>
      <c r="BX368" s="372"/>
      <c r="BY368" s="372"/>
      <c r="BZ368" s="372"/>
      <c r="CA368" s="372"/>
      <c r="CB368" s="372"/>
      <c r="CC368" s="372"/>
      <c r="CD368" s="372"/>
      <c r="CE368" s="372"/>
      <c r="CF368" s="372"/>
      <c r="CG368" s="372"/>
      <c r="CH368" s="372"/>
      <c r="CI368" s="372"/>
      <c r="CJ368" s="372"/>
      <c r="CK368" s="372"/>
      <c r="CL368" s="372"/>
      <c r="CM368" s="372"/>
      <c r="CN368" s="372"/>
      <c r="CO368" s="372"/>
      <c r="CP368" s="372"/>
      <c r="CQ368" s="372"/>
      <c r="CR368" s="372"/>
      <c r="CS368" s="372"/>
      <c r="CT368" s="372"/>
      <c r="CU368" s="372"/>
      <c r="CV368" s="372"/>
      <c r="CW368" s="372"/>
      <c r="CX368" s="372"/>
      <c r="CY368" s="372"/>
      <c r="CZ368" s="372"/>
      <c r="DA368" s="372"/>
      <c r="DB368" s="372"/>
      <c r="DC368" s="372"/>
      <c r="DD368" s="372"/>
      <c r="DE368" s="372"/>
      <c r="DF368" s="372"/>
      <c r="DG368" s="372"/>
      <c r="DH368" s="372"/>
      <c r="DI368" s="372"/>
      <c r="DJ368" s="372"/>
      <c r="DK368" s="372"/>
      <c r="DL368" s="372"/>
      <c r="DM368" s="372"/>
      <c r="DN368" s="372"/>
      <c r="DO368" s="372"/>
      <c r="DP368" s="372"/>
      <c r="DQ368" s="372"/>
      <c r="DR368" s="372"/>
      <c r="DS368" s="372"/>
      <c r="DT368" s="372"/>
      <c r="DU368" s="372"/>
      <c r="DV368" s="372"/>
      <c r="DW368" s="372"/>
      <c r="DX368" s="372"/>
      <c r="DY368" s="372"/>
      <c r="DZ368" s="372"/>
      <c r="EA368" s="372"/>
      <c r="EB368" s="372"/>
      <c r="EC368" s="372"/>
      <c r="ED368" s="372"/>
      <c r="EE368" s="372"/>
      <c r="EF368" s="372"/>
      <c r="EG368" s="372"/>
      <c r="EH368" s="372"/>
      <c r="EI368" s="372"/>
      <c r="EJ368" s="372"/>
      <c r="EK368" s="372"/>
      <c r="EL368" s="372"/>
      <c r="EM368" s="372"/>
      <c r="EN368" s="372"/>
      <c r="EO368" s="372"/>
      <c r="EP368" s="372"/>
      <c r="EQ368" s="372"/>
      <c r="ER368" s="372"/>
      <c r="ES368" s="372"/>
      <c r="ET368" s="13"/>
      <c r="EU368" s="13"/>
      <c r="EV368" s="13"/>
      <c r="EW368" s="13"/>
      <c r="EX368" s="13"/>
      <c r="EY368" s="13"/>
      <c r="EZ368" s="13"/>
      <c r="FA368" s="13"/>
      <c r="FB368" s="13"/>
      <c r="FC368" s="13"/>
      <c r="FD368" s="13"/>
      <c r="FE368" s="13"/>
      <c r="FF368" s="13"/>
      <c r="FG368" s="13"/>
      <c r="FH368" s="13"/>
      <c r="FI368" s="13"/>
      <c r="FJ368" s="13"/>
      <c r="FK368" s="13"/>
      <c r="FL368" s="13"/>
      <c r="FM368" s="13"/>
      <c r="FN368" s="13"/>
      <c r="FO368" s="13"/>
      <c r="FP368" s="13"/>
      <c r="FQ368" s="13"/>
      <c r="FR368" s="13"/>
      <c r="FS368" s="13"/>
      <c r="FT368" s="13"/>
      <c r="FU368" s="13"/>
      <c r="FV368" s="13"/>
      <c r="FW368" s="13"/>
      <c r="FX368" s="13"/>
      <c r="FY368" s="13"/>
      <c r="FZ368" s="13"/>
      <c r="GA368" s="13"/>
      <c r="GB368" s="13"/>
      <c r="GC368" s="13"/>
      <c r="GD368" s="13"/>
      <c r="GE368" s="13"/>
      <c r="GF368" s="13"/>
      <c r="GG368" s="13"/>
      <c r="GH368" s="13"/>
      <c r="GI368" s="13"/>
      <c r="GJ368" s="13"/>
      <c r="GK368" s="13"/>
      <c r="GL368" s="13"/>
      <c r="GM368" s="13"/>
      <c r="GN368" s="13"/>
      <c r="GO368" s="13"/>
      <c r="GP368" s="13"/>
      <c r="GQ368" s="13"/>
      <c r="GR368" s="13"/>
      <c r="GS368" s="13"/>
      <c r="GT368" s="13"/>
      <c r="GU368" s="13"/>
      <c r="GV368" s="13"/>
      <c r="GW368" s="13"/>
      <c r="GX368" s="13"/>
      <c r="GY368" s="13"/>
      <c r="GZ368" s="13"/>
      <c r="HA368" s="13"/>
      <c r="HB368" s="13"/>
      <c r="HC368" s="13"/>
      <c r="HD368" s="13"/>
      <c r="HE368" s="13"/>
      <c r="HF368" s="13"/>
      <c r="HG368" s="13"/>
      <c r="HH368" s="13"/>
      <c r="HI368" s="13"/>
      <c r="HJ368" s="13"/>
      <c r="HK368" s="13"/>
      <c r="HL368" s="13"/>
      <c r="HM368" s="13"/>
      <c r="HN368" s="13"/>
      <c r="HO368" s="13"/>
      <c r="HP368" s="13"/>
      <c r="HQ368" s="13"/>
      <c r="HR368" s="13"/>
      <c r="HS368" s="13"/>
      <c r="HT368" s="13"/>
      <c r="HU368" s="13"/>
      <c r="HV368" s="13"/>
      <c r="HW368" s="13"/>
      <c r="HX368" s="13"/>
      <c r="HY368" s="13"/>
      <c r="HZ368" s="13"/>
      <c r="IA368" s="13"/>
      <c r="IB368" s="13"/>
      <c r="IC368" s="13"/>
      <c r="ID368" s="13"/>
      <c r="IE368" s="13"/>
      <c r="IF368" s="13"/>
      <c r="IG368" s="13"/>
      <c r="IH368" s="13"/>
      <c r="II368" s="13"/>
      <c r="IJ368" s="13"/>
      <c r="IK368" s="13"/>
      <c r="IL368" s="13"/>
      <c r="IM368" s="13"/>
      <c r="IN368" s="13"/>
      <c r="IO368" s="13"/>
      <c r="IP368" s="13"/>
      <c r="IQ368" s="13"/>
      <c r="IR368" s="13"/>
      <c r="IS368" s="13"/>
      <c r="IT368" s="13"/>
      <c r="IU368" s="13"/>
      <c r="IV368" s="13"/>
    </row>
    <row r="369" spans="2:149" ht="12.75" customHeight="1" outlineLevel="1">
      <c r="D369" s="183"/>
    </row>
    <row r="370" spans="2:149" ht="12.75" customHeight="1" outlineLevel="1">
      <c r="B370" s="325" t="s">
        <v>726</v>
      </c>
      <c r="D370" s="515">
        <f>IF(IP_Assumptions!C165="On",1,0)</f>
        <v>1</v>
      </c>
    </row>
    <row r="371" spans="2:149" s="325" customFormat="1" ht="12.75" customHeight="1" outlineLevel="1">
      <c r="B371" s="325" t="s">
        <v>727</v>
      </c>
      <c r="C371" s="13"/>
      <c r="D371" s="515">
        <f>IF(IP_Assumptions!C166="On",1,0)</f>
        <v>0</v>
      </c>
      <c r="E371" s="330"/>
      <c r="F371" s="330"/>
      <c r="G371" s="330"/>
      <c r="H371" s="330"/>
      <c r="I371" s="330"/>
      <c r="J371" s="330"/>
      <c r="K371" s="330"/>
      <c r="L371" s="330"/>
      <c r="M371" s="330"/>
      <c r="N371" s="330"/>
      <c r="O371" s="330"/>
      <c r="P371" s="330"/>
      <c r="Q371" s="330"/>
      <c r="R371" s="330"/>
      <c r="S371" s="330"/>
      <c r="T371" s="330"/>
      <c r="U371" s="330"/>
      <c r="V371" s="330"/>
      <c r="W371" s="330"/>
      <c r="X371" s="330"/>
      <c r="Y371" s="330"/>
      <c r="Z371" s="330"/>
      <c r="AA371" s="330"/>
      <c r="AB371" s="330"/>
      <c r="AC371" s="330"/>
      <c r="AD371" s="330"/>
      <c r="AE371" s="330"/>
      <c r="AF371" s="330"/>
      <c r="AG371" s="330"/>
      <c r="AH371" s="330"/>
      <c r="AI371" s="330"/>
      <c r="AJ371" s="330"/>
      <c r="AK371" s="330"/>
      <c r="AL371" s="330"/>
      <c r="AM371" s="330"/>
      <c r="AN371" s="330"/>
      <c r="AO371" s="330"/>
      <c r="AP371" s="330"/>
      <c r="AQ371" s="330"/>
      <c r="AR371" s="330"/>
      <c r="AS371" s="330"/>
      <c r="AT371" s="330"/>
      <c r="AU371" s="330"/>
      <c r="AV371" s="330"/>
      <c r="AW371" s="330"/>
      <c r="AX371" s="330"/>
      <c r="AY371" s="330"/>
      <c r="AZ371" s="330"/>
      <c r="BA371" s="330"/>
      <c r="BB371" s="330"/>
      <c r="BC371" s="330"/>
      <c r="BD371" s="330"/>
      <c r="BE371" s="330"/>
      <c r="BF371" s="330"/>
      <c r="BG371" s="330"/>
      <c r="BH371" s="330"/>
      <c r="BI371" s="330"/>
      <c r="BJ371" s="330"/>
      <c r="BK371" s="330"/>
      <c r="BL371" s="330"/>
      <c r="BM371" s="330"/>
      <c r="BN371" s="330"/>
      <c r="BO371" s="330"/>
      <c r="BP371" s="330"/>
      <c r="BQ371" s="330"/>
      <c r="BR371" s="330"/>
      <c r="BS371" s="330"/>
      <c r="BT371" s="330"/>
      <c r="BU371" s="330"/>
      <c r="BV371" s="330"/>
      <c r="BW371" s="330"/>
      <c r="BX371" s="330"/>
      <c r="BY371" s="330"/>
      <c r="BZ371" s="330"/>
      <c r="CA371" s="330"/>
      <c r="CB371" s="330"/>
      <c r="CC371" s="330"/>
      <c r="CD371" s="330"/>
      <c r="CE371" s="330"/>
      <c r="CF371" s="330"/>
      <c r="CG371" s="330"/>
      <c r="CH371" s="330"/>
      <c r="CI371" s="330"/>
      <c r="CJ371" s="330"/>
      <c r="CK371" s="330"/>
      <c r="CL371" s="330"/>
      <c r="CM371" s="330"/>
      <c r="CN371" s="330"/>
      <c r="CO371" s="330"/>
      <c r="CP371" s="330"/>
      <c r="CQ371" s="330"/>
      <c r="CR371" s="330"/>
      <c r="CS371" s="330"/>
      <c r="CT371" s="330"/>
      <c r="CU371" s="330"/>
      <c r="CV371" s="330"/>
      <c r="CW371" s="330"/>
      <c r="CX371" s="330"/>
      <c r="CY371" s="330"/>
      <c r="CZ371" s="330"/>
      <c r="DA371" s="330"/>
      <c r="DB371" s="330"/>
      <c r="DC371" s="330"/>
      <c r="DD371" s="330"/>
      <c r="DE371" s="330"/>
      <c r="DF371" s="330"/>
      <c r="DG371" s="330"/>
      <c r="DH371" s="330"/>
      <c r="DI371" s="330"/>
      <c r="DJ371" s="330"/>
      <c r="DK371" s="330"/>
      <c r="DL371" s="330"/>
      <c r="DM371" s="330"/>
      <c r="DN371" s="330"/>
      <c r="DO371" s="330"/>
      <c r="DP371" s="330"/>
      <c r="DQ371" s="330"/>
      <c r="DR371" s="330"/>
      <c r="DS371" s="330"/>
      <c r="DT371" s="330"/>
      <c r="DU371" s="330"/>
      <c r="DV371" s="330"/>
      <c r="DW371" s="330"/>
      <c r="DX371" s="330"/>
      <c r="DY371" s="330"/>
      <c r="DZ371" s="330"/>
      <c r="EA371" s="330"/>
      <c r="EB371" s="330"/>
      <c r="EC371" s="330"/>
      <c r="ED371" s="330"/>
      <c r="EE371" s="330"/>
      <c r="EF371" s="330"/>
      <c r="EG371" s="330"/>
      <c r="EH371" s="330"/>
      <c r="EI371" s="330"/>
      <c r="EJ371" s="330"/>
      <c r="EK371" s="330"/>
      <c r="EL371" s="330"/>
      <c r="EM371" s="330"/>
      <c r="EN371" s="330"/>
      <c r="EO371" s="330"/>
      <c r="EP371" s="330"/>
      <c r="EQ371" s="330"/>
      <c r="ER371" s="330"/>
      <c r="ES371" s="330"/>
    </row>
    <row r="372" spans="2:149" s="325" customFormat="1" ht="12.75" customHeight="1" outlineLevel="1">
      <c r="B372" s="325" t="s">
        <v>434</v>
      </c>
      <c r="C372" s="13"/>
      <c r="D372" s="516">
        <f ca="1">IP_Schedule!G71</f>
        <v>1</v>
      </c>
      <c r="E372" s="330"/>
      <c r="F372" s="330"/>
      <c r="G372" s="330"/>
      <c r="H372" s="330"/>
      <c r="I372" s="330"/>
      <c r="J372" s="330"/>
      <c r="K372" s="330"/>
      <c r="L372" s="330"/>
      <c r="M372" s="330"/>
      <c r="N372" s="330"/>
      <c r="O372" s="330"/>
      <c r="P372" s="330"/>
      <c r="Q372" s="330"/>
      <c r="R372" s="330"/>
      <c r="S372" s="330"/>
      <c r="T372" s="330"/>
      <c r="U372" s="330"/>
      <c r="V372" s="330"/>
      <c r="W372" s="330"/>
      <c r="X372" s="330"/>
      <c r="Y372" s="330"/>
      <c r="Z372" s="330"/>
      <c r="AA372" s="330"/>
      <c r="AB372" s="330"/>
      <c r="AC372" s="330"/>
      <c r="AD372" s="330"/>
      <c r="AE372" s="330"/>
      <c r="AF372" s="330"/>
      <c r="AG372" s="330"/>
      <c r="AH372" s="330"/>
      <c r="AI372" s="330"/>
      <c r="AJ372" s="330"/>
      <c r="AK372" s="330"/>
      <c r="AL372" s="330"/>
      <c r="AM372" s="330"/>
      <c r="AN372" s="330"/>
      <c r="AO372" s="330"/>
      <c r="AP372" s="330"/>
      <c r="AQ372" s="330"/>
      <c r="AR372" s="330"/>
      <c r="AS372" s="330"/>
      <c r="AT372" s="330"/>
      <c r="AU372" s="330"/>
      <c r="AV372" s="330"/>
      <c r="AW372" s="330"/>
      <c r="AX372" s="330"/>
      <c r="AY372" s="330"/>
      <c r="AZ372" s="330"/>
      <c r="BA372" s="330"/>
      <c r="BB372" s="330"/>
      <c r="BC372" s="330"/>
      <c r="BD372" s="330"/>
      <c r="BE372" s="330"/>
      <c r="BF372" s="330"/>
      <c r="BG372" s="330"/>
      <c r="BH372" s="330"/>
      <c r="BI372" s="330"/>
      <c r="BJ372" s="330"/>
      <c r="BK372" s="330"/>
      <c r="BL372" s="330"/>
      <c r="BM372" s="330"/>
      <c r="BN372" s="330"/>
      <c r="BO372" s="330"/>
      <c r="BP372" s="330"/>
      <c r="BQ372" s="330"/>
      <c r="BR372" s="330"/>
      <c r="BS372" s="330"/>
      <c r="BT372" s="330"/>
      <c r="BU372" s="330"/>
      <c r="BV372" s="330"/>
      <c r="BW372" s="330"/>
      <c r="BX372" s="330"/>
      <c r="BY372" s="330"/>
      <c r="BZ372" s="330"/>
      <c r="CA372" s="330"/>
      <c r="CB372" s="330"/>
      <c r="CC372" s="330"/>
      <c r="CD372" s="330"/>
      <c r="CE372" s="330"/>
      <c r="CF372" s="330"/>
      <c r="CG372" s="330"/>
      <c r="CH372" s="330"/>
      <c r="CI372" s="330"/>
      <c r="CJ372" s="330"/>
      <c r="CK372" s="330"/>
      <c r="CL372" s="330"/>
      <c r="CM372" s="330"/>
      <c r="CN372" s="330"/>
      <c r="CO372" s="330"/>
      <c r="CP372" s="330"/>
      <c r="CQ372" s="330"/>
      <c r="CR372" s="330"/>
      <c r="CS372" s="330"/>
      <c r="CT372" s="330"/>
      <c r="CU372" s="330"/>
      <c r="CV372" s="330"/>
      <c r="CW372" s="330"/>
      <c r="CX372" s="330"/>
      <c r="CY372" s="330"/>
      <c r="CZ372" s="330"/>
      <c r="DA372" s="330"/>
      <c r="DB372" s="330"/>
      <c r="DC372" s="330"/>
      <c r="DD372" s="330"/>
      <c r="DE372" s="330"/>
      <c r="DF372" s="330"/>
      <c r="DG372" s="330"/>
      <c r="DH372" s="330"/>
      <c r="DI372" s="330"/>
      <c r="DJ372" s="330"/>
      <c r="DK372" s="330"/>
      <c r="DL372" s="330"/>
      <c r="DM372" s="330"/>
      <c r="DN372" s="330"/>
      <c r="DO372" s="330"/>
      <c r="DP372" s="330"/>
      <c r="DQ372" s="330"/>
      <c r="DR372" s="330"/>
      <c r="DS372" s="330"/>
      <c r="DT372" s="330"/>
      <c r="DU372" s="330"/>
      <c r="DV372" s="330"/>
      <c r="DW372" s="330"/>
      <c r="DX372" s="330"/>
      <c r="DY372" s="330"/>
      <c r="DZ372" s="330"/>
      <c r="EA372" s="330"/>
      <c r="EB372" s="330"/>
      <c r="EC372" s="330"/>
      <c r="ED372" s="330"/>
      <c r="EE372" s="330"/>
      <c r="EF372" s="330"/>
      <c r="EG372" s="330"/>
      <c r="EH372" s="330"/>
      <c r="EI372" s="330"/>
      <c r="EJ372" s="330"/>
      <c r="EK372" s="330"/>
      <c r="EL372" s="330"/>
      <c r="EM372" s="330"/>
      <c r="EN372" s="330"/>
      <c r="EO372" s="330"/>
      <c r="EP372" s="330"/>
      <c r="EQ372" s="330"/>
      <c r="ER372" s="330"/>
      <c r="ES372" s="330"/>
    </row>
    <row r="373" spans="2:149" s="325" customFormat="1" ht="12.75" customHeight="1" outlineLevel="1">
      <c r="B373" s="325" t="s">
        <v>728</v>
      </c>
      <c r="C373" s="13"/>
      <c r="D373" s="517">
        <f>IP_Assumptions!$D$165</f>
        <v>100</v>
      </c>
      <c r="E373" s="330"/>
      <c r="F373" s="330"/>
      <c r="G373" s="330"/>
      <c r="H373" s="330"/>
      <c r="I373" s="330"/>
      <c r="J373" s="330"/>
      <c r="K373" s="330"/>
      <c r="L373" s="330"/>
      <c r="M373" s="330"/>
      <c r="N373" s="330"/>
      <c r="O373" s="330"/>
      <c r="P373" s="330"/>
      <c r="Q373" s="330"/>
      <c r="R373" s="330"/>
      <c r="S373" s="330"/>
      <c r="T373" s="330"/>
      <c r="U373" s="330"/>
      <c r="V373" s="330"/>
      <c r="W373" s="330"/>
      <c r="X373" s="330"/>
      <c r="Y373" s="330"/>
      <c r="Z373" s="330"/>
      <c r="AA373" s="330"/>
      <c r="AB373" s="330"/>
      <c r="AC373" s="330"/>
      <c r="AD373" s="330"/>
      <c r="AE373" s="330"/>
      <c r="AF373" s="330"/>
      <c r="AG373" s="330"/>
      <c r="AH373" s="330"/>
      <c r="AI373" s="330"/>
      <c r="AJ373" s="330"/>
      <c r="AK373" s="330"/>
      <c r="AL373" s="330"/>
      <c r="AM373" s="330"/>
      <c r="AN373" s="330"/>
      <c r="AO373" s="330"/>
      <c r="AP373" s="330"/>
      <c r="AQ373" s="330"/>
      <c r="AR373" s="330"/>
      <c r="AS373" s="330"/>
      <c r="AT373" s="330"/>
      <c r="AU373" s="330"/>
      <c r="AV373" s="330"/>
      <c r="AW373" s="330"/>
      <c r="AX373" s="330"/>
      <c r="AY373" s="330"/>
      <c r="AZ373" s="330"/>
      <c r="BA373" s="330"/>
      <c r="BB373" s="330"/>
      <c r="BC373" s="330"/>
      <c r="BD373" s="330"/>
      <c r="BE373" s="330"/>
      <c r="BF373" s="330"/>
      <c r="BG373" s="330"/>
      <c r="BH373" s="330"/>
      <c r="BI373" s="330"/>
      <c r="BJ373" s="330"/>
      <c r="BK373" s="330"/>
      <c r="BL373" s="330"/>
      <c r="BM373" s="330"/>
      <c r="BN373" s="330"/>
      <c r="BO373" s="330"/>
      <c r="BP373" s="330"/>
      <c r="BQ373" s="330"/>
      <c r="BR373" s="330"/>
      <c r="BS373" s="330"/>
      <c r="BT373" s="330"/>
      <c r="BU373" s="330"/>
      <c r="BV373" s="330"/>
      <c r="BW373" s="330"/>
      <c r="BX373" s="330"/>
      <c r="BY373" s="330"/>
      <c r="BZ373" s="330"/>
      <c r="CA373" s="330"/>
      <c r="CB373" s="330"/>
      <c r="CC373" s="330"/>
      <c r="CD373" s="330"/>
      <c r="CE373" s="330"/>
      <c r="CF373" s="330"/>
      <c r="CG373" s="330"/>
      <c r="CH373" s="330"/>
      <c r="CI373" s="330"/>
      <c r="CJ373" s="330"/>
      <c r="CK373" s="330"/>
      <c r="CL373" s="330"/>
      <c r="CM373" s="330"/>
      <c r="CN373" s="330"/>
      <c r="CO373" s="330"/>
      <c r="CP373" s="330"/>
      <c r="CQ373" s="330"/>
      <c r="CR373" s="330"/>
      <c r="CS373" s="330"/>
      <c r="CT373" s="330"/>
      <c r="CU373" s="330"/>
      <c r="CV373" s="330"/>
      <c r="CW373" s="330"/>
      <c r="CX373" s="330"/>
      <c r="CY373" s="330"/>
      <c r="CZ373" s="330"/>
      <c r="DA373" s="330"/>
      <c r="DB373" s="330"/>
      <c r="DC373" s="330"/>
      <c r="DD373" s="330"/>
      <c r="DE373" s="330"/>
      <c r="DF373" s="330"/>
      <c r="DG373" s="330"/>
      <c r="DH373" s="330"/>
      <c r="DI373" s="330"/>
      <c r="DJ373" s="330"/>
      <c r="DK373" s="330"/>
      <c r="DL373" s="330"/>
      <c r="DM373" s="330"/>
      <c r="DN373" s="330"/>
      <c r="DO373" s="330"/>
      <c r="DP373" s="330"/>
      <c r="DQ373" s="330"/>
      <c r="DR373" s="330"/>
      <c r="DS373" s="330"/>
      <c r="DT373" s="330"/>
      <c r="DU373" s="330"/>
      <c r="DV373" s="330"/>
      <c r="DW373" s="330"/>
      <c r="DX373" s="330"/>
      <c r="DY373" s="330"/>
      <c r="DZ373" s="330"/>
      <c r="EA373" s="330"/>
      <c r="EB373" s="330"/>
      <c r="EC373" s="330"/>
      <c r="ED373" s="330"/>
      <c r="EE373" s="330"/>
      <c r="EF373" s="330"/>
      <c r="EG373" s="330"/>
      <c r="EH373" s="330"/>
      <c r="EI373" s="330"/>
      <c r="EJ373" s="330"/>
      <c r="EK373" s="330"/>
      <c r="EL373" s="330"/>
      <c r="EM373" s="330"/>
      <c r="EN373" s="330"/>
      <c r="EO373" s="330"/>
      <c r="EP373" s="330"/>
      <c r="EQ373" s="330"/>
      <c r="ER373" s="330"/>
      <c r="ES373" s="330"/>
    </row>
    <row r="374" spans="2:149" s="325" customFormat="1" ht="12.75" customHeight="1" outlineLevel="1">
      <c r="B374" s="325" t="s">
        <v>729</v>
      </c>
      <c r="C374" s="13"/>
      <c r="D374" s="517">
        <f>IP_Assumptions!D166</f>
        <v>0</v>
      </c>
      <c r="E374" s="330"/>
      <c r="F374" s="330"/>
      <c r="G374" s="330"/>
      <c r="H374" s="330"/>
      <c r="I374" s="330"/>
      <c r="J374" s="330"/>
      <c r="K374" s="330"/>
      <c r="L374" s="330"/>
      <c r="M374" s="330"/>
      <c r="N374" s="330"/>
      <c r="O374" s="330"/>
      <c r="P374" s="330"/>
      <c r="Q374" s="330"/>
      <c r="R374" s="330"/>
      <c r="S374" s="330"/>
      <c r="T374" s="330"/>
      <c r="U374" s="330"/>
      <c r="V374" s="330"/>
      <c r="W374" s="330"/>
      <c r="X374" s="330"/>
      <c r="Y374" s="330"/>
      <c r="Z374" s="330"/>
      <c r="AA374" s="330"/>
      <c r="AB374" s="330"/>
      <c r="AC374" s="330"/>
      <c r="AD374" s="330"/>
      <c r="AE374" s="330"/>
      <c r="AF374" s="330"/>
      <c r="AG374" s="330"/>
      <c r="AH374" s="330"/>
      <c r="AI374" s="330"/>
      <c r="AJ374" s="330"/>
      <c r="AK374" s="330"/>
      <c r="AL374" s="330"/>
      <c r="AM374" s="330"/>
      <c r="AN374" s="330"/>
      <c r="AO374" s="330"/>
      <c r="AP374" s="330"/>
      <c r="AQ374" s="330"/>
      <c r="AR374" s="330"/>
      <c r="AS374" s="330"/>
      <c r="AT374" s="330"/>
      <c r="AU374" s="330"/>
      <c r="AV374" s="330"/>
      <c r="AW374" s="330"/>
      <c r="AX374" s="330"/>
      <c r="AY374" s="330"/>
      <c r="AZ374" s="330"/>
      <c r="BA374" s="330"/>
      <c r="BB374" s="330"/>
      <c r="BC374" s="330"/>
      <c r="BD374" s="330"/>
      <c r="BE374" s="330"/>
      <c r="BF374" s="330"/>
      <c r="BG374" s="330"/>
      <c r="BH374" s="330"/>
      <c r="BI374" s="330"/>
      <c r="BJ374" s="330"/>
      <c r="BK374" s="330"/>
      <c r="BL374" s="330"/>
      <c r="BM374" s="330"/>
      <c r="BN374" s="330"/>
      <c r="BO374" s="330"/>
      <c r="BP374" s="330"/>
      <c r="BQ374" s="330"/>
      <c r="BR374" s="330"/>
      <c r="BS374" s="330"/>
      <c r="BT374" s="330"/>
      <c r="BU374" s="330"/>
      <c r="BV374" s="330"/>
      <c r="BW374" s="330"/>
      <c r="BX374" s="330"/>
      <c r="BY374" s="330"/>
      <c r="BZ374" s="330"/>
      <c r="CA374" s="330"/>
      <c r="CB374" s="330"/>
      <c r="CC374" s="330"/>
      <c r="CD374" s="330"/>
      <c r="CE374" s="330"/>
      <c r="CF374" s="330"/>
      <c r="CG374" s="330"/>
      <c r="CH374" s="330"/>
      <c r="CI374" s="330"/>
      <c r="CJ374" s="330"/>
      <c r="CK374" s="330"/>
      <c r="CL374" s="330"/>
      <c r="CM374" s="330"/>
      <c r="CN374" s="330"/>
      <c r="CO374" s="330"/>
      <c r="CP374" s="330"/>
      <c r="CQ374" s="330"/>
      <c r="CR374" s="330"/>
      <c r="CS374" s="330"/>
      <c r="CT374" s="330"/>
      <c r="CU374" s="330"/>
      <c r="CV374" s="330"/>
      <c r="CW374" s="330"/>
      <c r="CX374" s="330"/>
      <c r="CY374" s="330"/>
      <c r="CZ374" s="330"/>
      <c r="DA374" s="330"/>
      <c r="DB374" s="330"/>
      <c r="DC374" s="330"/>
      <c r="DD374" s="330"/>
      <c r="DE374" s="330"/>
      <c r="DF374" s="330"/>
      <c r="DG374" s="330"/>
      <c r="DH374" s="330"/>
      <c r="DI374" s="330"/>
      <c r="DJ374" s="330"/>
      <c r="DK374" s="330"/>
      <c r="DL374" s="330"/>
      <c r="DM374" s="330"/>
      <c r="DN374" s="330"/>
      <c r="DO374" s="330"/>
      <c r="DP374" s="330"/>
      <c r="DQ374" s="330"/>
      <c r="DR374" s="330"/>
      <c r="DS374" s="330"/>
      <c r="DT374" s="330"/>
      <c r="DU374" s="330"/>
      <c r="DV374" s="330"/>
      <c r="DW374" s="330"/>
      <c r="DX374" s="330"/>
      <c r="DY374" s="330"/>
      <c r="DZ374" s="330"/>
      <c r="EA374" s="330"/>
      <c r="EB374" s="330"/>
      <c r="EC374" s="330"/>
      <c r="ED374" s="330"/>
      <c r="EE374" s="330"/>
      <c r="EF374" s="330"/>
      <c r="EG374" s="330"/>
      <c r="EH374" s="330"/>
      <c r="EI374" s="330"/>
      <c r="EJ374" s="330"/>
      <c r="EK374" s="330"/>
      <c r="EL374" s="330"/>
      <c r="EM374" s="330"/>
      <c r="EN374" s="330"/>
      <c r="EO374" s="330"/>
      <c r="EP374" s="330"/>
      <c r="EQ374" s="330"/>
      <c r="ER374" s="330"/>
      <c r="ES374" s="330"/>
    </row>
    <row r="375" spans="2:149" s="325" customFormat="1" outlineLevel="1">
      <c r="B375" s="325" t="s">
        <v>730</v>
      </c>
      <c r="D375" s="334"/>
      <c r="E375" s="373">
        <f>CF_Building!E30</f>
        <v>0</v>
      </c>
      <c r="F375" s="373">
        <f>CF_Building!F30</f>
        <v>0</v>
      </c>
      <c r="G375" s="373">
        <f>CF_Building!G30</f>
        <v>0</v>
      </c>
      <c r="H375" s="373">
        <f>CF_Building!H30</f>
        <v>0</v>
      </c>
      <c r="I375" s="373">
        <f>CF_Building!I30</f>
        <v>0</v>
      </c>
      <c r="J375" s="373">
        <f>CF_Building!J30</f>
        <v>0</v>
      </c>
      <c r="K375" s="373">
        <f>CF_Building!K30</f>
        <v>0</v>
      </c>
      <c r="L375" s="373">
        <f>CF_Building!L30</f>
        <v>0</v>
      </c>
      <c r="M375" s="373">
        <f>CF_Building!M30</f>
        <v>0</v>
      </c>
      <c r="N375" s="373">
        <f>CF_Building!N30</f>
        <v>0</v>
      </c>
      <c r="O375" s="373">
        <f>CF_Building!O30</f>
        <v>0</v>
      </c>
      <c r="P375" s="373">
        <f>CF_Building!P30</f>
        <v>0</v>
      </c>
      <c r="Q375" s="373">
        <f>CF_Building!Q30</f>
        <v>0</v>
      </c>
      <c r="R375" s="373">
        <f>CF_Building!R30</f>
        <v>0</v>
      </c>
      <c r="S375" s="373">
        <f>CF_Building!S30</f>
        <v>0</v>
      </c>
      <c r="T375" s="373">
        <f>CF_Building!T30</f>
        <v>0</v>
      </c>
      <c r="U375" s="373">
        <f>CF_Building!U30</f>
        <v>0</v>
      </c>
      <c r="V375" s="373">
        <f>CF_Building!V30</f>
        <v>0</v>
      </c>
      <c r="W375" s="373">
        <f>CF_Building!W30</f>
        <v>0</v>
      </c>
      <c r="X375" s="373">
        <f>CF_Building!X30</f>
        <v>0</v>
      </c>
      <c r="Y375" s="373">
        <f>CF_Building!Y30</f>
        <v>0</v>
      </c>
      <c r="Z375" s="373">
        <f>CF_Building!Z30</f>
        <v>0</v>
      </c>
      <c r="AA375" s="373">
        <f>CF_Building!AA30</f>
        <v>0</v>
      </c>
      <c r="AB375" s="373">
        <f>CF_Building!AB30</f>
        <v>0</v>
      </c>
      <c r="AC375" s="373">
        <f>CF_Building!AC30</f>
        <v>0</v>
      </c>
      <c r="AD375" s="373">
        <f>CF_Building!AD30</f>
        <v>0</v>
      </c>
      <c r="AE375" s="373">
        <f>CF_Building!AE30</f>
        <v>0</v>
      </c>
      <c r="AF375" s="373">
        <f>CF_Building!AF30</f>
        <v>0</v>
      </c>
      <c r="AG375" s="373">
        <f>CF_Building!AG30</f>
        <v>0</v>
      </c>
      <c r="AH375" s="373">
        <f>CF_Building!AH30</f>
        <v>0</v>
      </c>
      <c r="AI375" s="373">
        <f>CF_Building!AI30</f>
        <v>0</v>
      </c>
      <c r="AJ375" s="373">
        <f>CF_Building!AJ30</f>
        <v>0</v>
      </c>
      <c r="AK375" s="373">
        <f>CF_Building!AK30</f>
        <v>0</v>
      </c>
      <c r="AL375" s="373">
        <f>CF_Building!AL30</f>
        <v>0</v>
      </c>
      <c r="AM375" s="373">
        <f>CF_Building!AM30</f>
        <v>0</v>
      </c>
      <c r="AN375" s="373">
        <f>CF_Building!AN30</f>
        <v>0</v>
      </c>
      <c r="AO375" s="373">
        <f>CF_Building!AO30</f>
        <v>0</v>
      </c>
      <c r="AP375" s="373">
        <f>CF_Building!AP30</f>
        <v>0</v>
      </c>
      <c r="AQ375" s="373">
        <f>CF_Building!AQ30</f>
        <v>0</v>
      </c>
      <c r="AR375" s="373">
        <f>CF_Building!AR30</f>
        <v>0</v>
      </c>
      <c r="AS375" s="373">
        <f>CF_Building!AS30</f>
        <v>0</v>
      </c>
      <c r="AT375" s="373">
        <f>CF_Building!AT30</f>
        <v>0</v>
      </c>
      <c r="AU375" s="373">
        <f>CF_Building!AU30</f>
        <v>0</v>
      </c>
      <c r="AV375" s="373">
        <f>CF_Building!AV30</f>
        <v>0</v>
      </c>
      <c r="AW375" s="373">
        <f>CF_Building!AW30</f>
        <v>0</v>
      </c>
      <c r="AX375" s="373">
        <f>CF_Building!AX30</f>
        <v>0</v>
      </c>
      <c r="AY375" s="373">
        <f>CF_Building!AY30</f>
        <v>0</v>
      </c>
      <c r="AZ375" s="373">
        <f>CF_Building!AZ30</f>
        <v>0</v>
      </c>
      <c r="BA375" s="373">
        <f>CF_Building!BA30</f>
        <v>0</v>
      </c>
      <c r="BB375" s="373">
        <f>CF_Building!BB30</f>
        <v>0</v>
      </c>
      <c r="BC375" s="373">
        <f>CF_Building!BC30</f>
        <v>0</v>
      </c>
      <c r="BD375" s="373">
        <f>CF_Building!BD30</f>
        <v>0</v>
      </c>
      <c r="BE375" s="373">
        <f>CF_Building!BE30</f>
        <v>0</v>
      </c>
      <c r="BF375" s="373">
        <f>CF_Building!BF30</f>
        <v>0</v>
      </c>
      <c r="BG375" s="373">
        <f>CF_Building!BG30</f>
        <v>0</v>
      </c>
      <c r="BH375" s="373">
        <f>CF_Building!BH30</f>
        <v>0</v>
      </c>
      <c r="BI375" s="373">
        <f>CF_Building!BI30</f>
        <v>0</v>
      </c>
      <c r="BJ375" s="373">
        <f>CF_Building!BJ30</f>
        <v>0</v>
      </c>
      <c r="BK375" s="373">
        <f>CF_Building!BK30</f>
        <v>0</v>
      </c>
      <c r="BL375" s="373">
        <f>CF_Building!BL30</f>
        <v>0</v>
      </c>
      <c r="BM375" s="373">
        <f>CF_Building!BM30</f>
        <v>0</v>
      </c>
      <c r="BN375" s="373">
        <f>CF_Building!BN30</f>
        <v>0</v>
      </c>
      <c r="BO375" s="373">
        <f>CF_Building!BO30</f>
        <v>0</v>
      </c>
      <c r="BP375" s="373">
        <f>CF_Building!BP30</f>
        <v>0</v>
      </c>
      <c r="BQ375" s="373">
        <f>CF_Building!BQ30</f>
        <v>0</v>
      </c>
      <c r="BR375" s="373">
        <f>CF_Building!BR30</f>
        <v>0</v>
      </c>
      <c r="BS375" s="373">
        <f>CF_Building!BS30</f>
        <v>0</v>
      </c>
      <c r="BT375" s="373">
        <f>CF_Building!BT30</f>
        <v>0</v>
      </c>
      <c r="BU375" s="373">
        <f>CF_Building!BU30</f>
        <v>0</v>
      </c>
      <c r="BV375" s="373">
        <f>CF_Building!BV30</f>
        <v>0</v>
      </c>
      <c r="BW375" s="373">
        <f>CF_Building!BW30</f>
        <v>0</v>
      </c>
      <c r="BX375" s="373">
        <f>CF_Building!BX30</f>
        <v>0</v>
      </c>
      <c r="BY375" s="373">
        <f>CF_Building!BY30</f>
        <v>0</v>
      </c>
      <c r="BZ375" s="373">
        <f>CF_Building!BZ30</f>
        <v>0</v>
      </c>
      <c r="CA375" s="373">
        <f>CF_Building!CA30</f>
        <v>0</v>
      </c>
      <c r="CB375" s="373">
        <f>CF_Building!CB30</f>
        <v>0</v>
      </c>
      <c r="CC375" s="373">
        <f>CF_Building!CC30</f>
        <v>0</v>
      </c>
      <c r="CD375" s="373">
        <f>CF_Building!CD30</f>
        <v>0</v>
      </c>
      <c r="CE375" s="373">
        <f>CF_Building!CE30</f>
        <v>0</v>
      </c>
      <c r="CF375" s="373">
        <f>CF_Building!CF30</f>
        <v>0</v>
      </c>
      <c r="CG375" s="373">
        <f>CF_Building!CG30</f>
        <v>0</v>
      </c>
      <c r="CH375" s="373">
        <f>CF_Building!CH30</f>
        <v>0</v>
      </c>
      <c r="CI375" s="373">
        <f>CF_Building!CI30</f>
        <v>0</v>
      </c>
      <c r="CJ375" s="373">
        <f>CF_Building!CJ30</f>
        <v>0</v>
      </c>
      <c r="CK375" s="373">
        <f>CF_Building!CK30</f>
        <v>0</v>
      </c>
      <c r="CL375" s="373">
        <f>CF_Building!CL30</f>
        <v>0</v>
      </c>
      <c r="CM375" s="373">
        <f>CF_Building!CM30</f>
        <v>0</v>
      </c>
      <c r="CN375" s="373">
        <f>CF_Building!CN30</f>
        <v>0</v>
      </c>
      <c r="CO375" s="373">
        <f>CF_Building!CO30</f>
        <v>0</v>
      </c>
      <c r="CP375" s="373">
        <f>CF_Building!CP30</f>
        <v>0</v>
      </c>
      <c r="CQ375" s="373">
        <f>CF_Building!CQ30</f>
        <v>0</v>
      </c>
      <c r="CR375" s="373">
        <f>CF_Building!CR30</f>
        <v>0</v>
      </c>
      <c r="CS375" s="373">
        <f>CF_Building!CS30</f>
        <v>0</v>
      </c>
      <c r="CT375" s="373">
        <f>CF_Building!CT30</f>
        <v>0</v>
      </c>
      <c r="CU375" s="373">
        <f>CF_Building!CU30</f>
        <v>0</v>
      </c>
      <c r="CV375" s="373">
        <f>CF_Building!CV30</f>
        <v>0</v>
      </c>
      <c r="CW375" s="373">
        <f>CF_Building!CW30</f>
        <v>0</v>
      </c>
      <c r="CX375" s="373">
        <f>CF_Building!CX30</f>
        <v>0</v>
      </c>
      <c r="CY375" s="373">
        <f>CF_Building!CY30</f>
        <v>0</v>
      </c>
      <c r="CZ375" s="373">
        <f>CF_Building!CZ30</f>
        <v>0</v>
      </c>
      <c r="DA375" s="373">
        <f>CF_Building!DA30</f>
        <v>0</v>
      </c>
      <c r="DB375" s="373">
        <f>CF_Building!DB30</f>
        <v>0</v>
      </c>
      <c r="DC375" s="373">
        <f>CF_Building!DC30</f>
        <v>0</v>
      </c>
      <c r="DD375" s="373">
        <f>CF_Building!DD30</f>
        <v>0</v>
      </c>
      <c r="DE375" s="373">
        <f>CF_Building!DE30</f>
        <v>0</v>
      </c>
      <c r="DF375" s="373">
        <f>CF_Building!DF30</f>
        <v>0</v>
      </c>
      <c r="DG375" s="373">
        <f>CF_Building!DG30</f>
        <v>0</v>
      </c>
      <c r="DH375" s="373">
        <f>CF_Building!DH30</f>
        <v>0</v>
      </c>
      <c r="DI375" s="373">
        <f>CF_Building!DI30</f>
        <v>0</v>
      </c>
      <c r="DJ375" s="373">
        <f>CF_Building!DJ30</f>
        <v>0</v>
      </c>
      <c r="DK375" s="373">
        <f>CF_Building!DK30</f>
        <v>0</v>
      </c>
      <c r="DL375" s="373">
        <f>CF_Building!DL30</f>
        <v>0</v>
      </c>
      <c r="DM375" s="373">
        <f>CF_Building!DM30</f>
        <v>0</v>
      </c>
      <c r="DN375" s="373">
        <f>CF_Building!DN30</f>
        <v>0</v>
      </c>
      <c r="DO375" s="373">
        <f>CF_Building!DO30</f>
        <v>0</v>
      </c>
      <c r="DP375" s="373">
        <f>CF_Building!DP30</f>
        <v>0</v>
      </c>
      <c r="DQ375" s="373">
        <f>CF_Building!DQ30</f>
        <v>0</v>
      </c>
      <c r="DR375" s="373">
        <f>CF_Building!DR30</f>
        <v>0</v>
      </c>
      <c r="DS375" s="373">
        <f>CF_Building!DS30</f>
        <v>0</v>
      </c>
      <c r="DT375" s="373">
        <f>CF_Building!DT30</f>
        <v>0</v>
      </c>
      <c r="DU375" s="373">
        <f>CF_Building!DU30</f>
        <v>0</v>
      </c>
      <c r="DV375" s="373">
        <f>CF_Building!DV30</f>
        <v>0</v>
      </c>
      <c r="DW375" s="373">
        <f>CF_Building!DW30</f>
        <v>0</v>
      </c>
      <c r="DX375" s="373">
        <f>CF_Building!DX30</f>
        <v>0</v>
      </c>
      <c r="DY375" s="373">
        <f>CF_Building!DY30</f>
        <v>0</v>
      </c>
      <c r="DZ375" s="373">
        <f>CF_Building!DZ30</f>
        <v>0</v>
      </c>
      <c r="EA375" s="373">
        <f>CF_Building!EA30</f>
        <v>0</v>
      </c>
      <c r="EB375" s="373">
        <f>CF_Building!EB30</f>
        <v>0</v>
      </c>
      <c r="EC375" s="373">
        <f>CF_Building!EC30</f>
        <v>0</v>
      </c>
      <c r="ED375" s="373">
        <f>CF_Building!ED30</f>
        <v>0</v>
      </c>
      <c r="EE375" s="373">
        <f>CF_Building!EE30</f>
        <v>0</v>
      </c>
      <c r="EF375" s="373">
        <f>CF_Building!EF30</f>
        <v>0</v>
      </c>
      <c r="EG375" s="373">
        <f>CF_Building!EG30</f>
        <v>0</v>
      </c>
      <c r="EH375" s="373">
        <f>CF_Building!EH30</f>
        <v>0</v>
      </c>
      <c r="EI375" s="373">
        <f>CF_Building!EI30</f>
        <v>0</v>
      </c>
      <c r="EJ375" s="373">
        <f>CF_Building!EJ30</f>
        <v>0</v>
      </c>
      <c r="EK375" s="373">
        <f>CF_Building!EK30</f>
        <v>0</v>
      </c>
      <c r="EL375" s="373">
        <f>CF_Building!EL30</f>
        <v>0</v>
      </c>
      <c r="EM375" s="373">
        <f>CF_Building!EM30</f>
        <v>0</v>
      </c>
      <c r="EN375" s="373">
        <f>CF_Building!EN30</f>
        <v>0</v>
      </c>
      <c r="EO375" s="373">
        <f>CF_Building!EO30</f>
        <v>0</v>
      </c>
      <c r="EP375" s="373">
        <f>CF_Building!EP30</f>
        <v>0</v>
      </c>
      <c r="EQ375" s="373">
        <f>CF_Building!EQ30</f>
        <v>0</v>
      </c>
      <c r="ER375" s="373">
        <f>CF_Building!ER30</f>
        <v>0</v>
      </c>
      <c r="ES375" s="373">
        <f>CF_Building!ES30</f>
        <v>0</v>
      </c>
    </row>
    <row r="376" spans="2:149" s="325" customFormat="1" outlineLevel="1">
      <c r="B376" s="325" t="s">
        <v>731</v>
      </c>
      <c r="D376" s="334"/>
      <c r="E376" s="373">
        <f t="shared" ref="E376:BP376" si="509">(1+E375)^(1/12)-1</f>
        <v>0</v>
      </c>
      <c r="F376" s="373">
        <f t="shared" si="509"/>
        <v>0</v>
      </c>
      <c r="G376" s="373">
        <f t="shared" si="509"/>
        <v>0</v>
      </c>
      <c r="H376" s="373">
        <f t="shared" si="509"/>
        <v>0</v>
      </c>
      <c r="I376" s="373">
        <f t="shared" si="509"/>
        <v>0</v>
      </c>
      <c r="J376" s="373">
        <f t="shared" si="509"/>
        <v>0</v>
      </c>
      <c r="K376" s="373">
        <f t="shared" si="509"/>
        <v>0</v>
      </c>
      <c r="L376" s="373">
        <f t="shared" si="509"/>
        <v>0</v>
      </c>
      <c r="M376" s="373">
        <f t="shared" si="509"/>
        <v>0</v>
      </c>
      <c r="N376" s="373">
        <f t="shared" si="509"/>
        <v>0</v>
      </c>
      <c r="O376" s="373">
        <f t="shared" si="509"/>
        <v>0</v>
      </c>
      <c r="P376" s="373">
        <f t="shared" si="509"/>
        <v>0</v>
      </c>
      <c r="Q376" s="373">
        <f t="shared" si="509"/>
        <v>0</v>
      </c>
      <c r="R376" s="373">
        <f t="shared" si="509"/>
        <v>0</v>
      </c>
      <c r="S376" s="373">
        <f t="shared" si="509"/>
        <v>0</v>
      </c>
      <c r="T376" s="373">
        <f t="shared" si="509"/>
        <v>0</v>
      </c>
      <c r="U376" s="373">
        <f t="shared" si="509"/>
        <v>0</v>
      </c>
      <c r="V376" s="373">
        <f t="shared" si="509"/>
        <v>0</v>
      </c>
      <c r="W376" s="373">
        <f t="shared" si="509"/>
        <v>0</v>
      </c>
      <c r="X376" s="373">
        <f t="shared" si="509"/>
        <v>0</v>
      </c>
      <c r="Y376" s="373">
        <f t="shared" si="509"/>
        <v>0</v>
      </c>
      <c r="Z376" s="373">
        <f t="shared" si="509"/>
        <v>0</v>
      </c>
      <c r="AA376" s="373">
        <f t="shared" si="509"/>
        <v>0</v>
      </c>
      <c r="AB376" s="373">
        <f t="shared" si="509"/>
        <v>0</v>
      </c>
      <c r="AC376" s="373">
        <f t="shared" si="509"/>
        <v>0</v>
      </c>
      <c r="AD376" s="373">
        <f t="shared" si="509"/>
        <v>0</v>
      </c>
      <c r="AE376" s="373">
        <f t="shared" si="509"/>
        <v>0</v>
      </c>
      <c r="AF376" s="373">
        <f t="shared" si="509"/>
        <v>0</v>
      </c>
      <c r="AG376" s="373">
        <f t="shared" si="509"/>
        <v>0</v>
      </c>
      <c r="AH376" s="373">
        <f t="shared" si="509"/>
        <v>0</v>
      </c>
      <c r="AI376" s="373">
        <f t="shared" si="509"/>
        <v>0</v>
      </c>
      <c r="AJ376" s="373">
        <f t="shared" si="509"/>
        <v>0</v>
      </c>
      <c r="AK376" s="373">
        <f t="shared" si="509"/>
        <v>0</v>
      </c>
      <c r="AL376" s="373">
        <f t="shared" si="509"/>
        <v>0</v>
      </c>
      <c r="AM376" s="373">
        <f t="shared" si="509"/>
        <v>0</v>
      </c>
      <c r="AN376" s="373">
        <f t="shared" si="509"/>
        <v>0</v>
      </c>
      <c r="AO376" s="373">
        <f t="shared" si="509"/>
        <v>0</v>
      </c>
      <c r="AP376" s="373">
        <f t="shared" si="509"/>
        <v>0</v>
      </c>
      <c r="AQ376" s="373">
        <f t="shared" si="509"/>
        <v>0</v>
      </c>
      <c r="AR376" s="373">
        <f t="shared" si="509"/>
        <v>0</v>
      </c>
      <c r="AS376" s="373">
        <f t="shared" si="509"/>
        <v>0</v>
      </c>
      <c r="AT376" s="373">
        <f t="shared" si="509"/>
        <v>0</v>
      </c>
      <c r="AU376" s="373">
        <f t="shared" si="509"/>
        <v>0</v>
      </c>
      <c r="AV376" s="373">
        <f t="shared" si="509"/>
        <v>0</v>
      </c>
      <c r="AW376" s="373">
        <f t="shared" si="509"/>
        <v>0</v>
      </c>
      <c r="AX376" s="373">
        <f t="shared" si="509"/>
        <v>0</v>
      </c>
      <c r="AY376" s="373">
        <f t="shared" si="509"/>
        <v>0</v>
      </c>
      <c r="AZ376" s="373">
        <f t="shared" si="509"/>
        <v>0</v>
      </c>
      <c r="BA376" s="373">
        <f t="shared" si="509"/>
        <v>0</v>
      </c>
      <c r="BB376" s="373">
        <f t="shared" si="509"/>
        <v>0</v>
      </c>
      <c r="BC376" s="373">
        <f t="shared" si="509"/>
        <v>0</v>
      </c>
      <c r="BD376" s="373">
        <f t="shared" si="509"/>
        <v>0</v>
      </c>
      <c r="BE376" s="373">
        <f t="shared" si="509"/>
        <v>0</v>
      </c>
      <c r="BF376" s="373">
        <f t="shared" si="509"/>
        <v>0</v>
      </c>
      <c r="BG376" s="373">
        <f t="shared" si="509"/>
        <v>0</v>
      </c>
      <c r="BH376" s="373">
        <f t="shared" si="509"/>
        <v>0</v>
      </c>
      <c r="BI376" s="373">
        <f t="shared" si="509"/>
        <v>0</v>
      </c>
      <c r="BJ376" s="373">
        <f t="shared" si="509"/>
        <v>0</v>
      </c>
      <c r="BK376" s="373">
        <f t="shared" si="509"/>
        <v>0</v>
      </c>
      <c r="BL376" s="373">
        <f t="shared" si="509"/>
        <v>0</v>
      </c>
      <c r="BM376" s="373">
        <f t="shared" si="509"/>
        <v>0</v>
      </c>
      <c r="BN376" s="373">
        <f t="shared" si="509"/>
        <v>0</v>
      </c>
      <c r="BO376" s="373">
        <f t="shared" si="509"/>
        <v>0</v>
      </c>
      <c r="BP376" s="373">
        <f t="shared" si="509"/>
        <v>0</v>
      </c>
      <c r="BQ376" s="373">
        <f t="shared" ref="BQ376:EB376" si="510">(1+BQ375)^(1/12)-1</f>
        <v>0</v>
      </c>
      <c r="BR376" s="373">
        <f t="shared" si="510"/>
        <v>0</v>
      </c>
      <c r="BS376" s="373">
        <f t="shared" si="510"/>
        <v>0</v>
      </c>
      <c r="BT376" s="373">
        <f t="shared" si="510"/>
        <v>0</v>
      </c>
      <c r="BU376" s="373">
        <f t="shared" si="510"/>
        <v>0</v>
      </c>
      <c r="BV376" s="373">
        <f t="shared" si="510"/>
        <v>0</v>
      </c>
      <c r="BW376" s="373">
        <f t="shared" si="510"/>
        <v>0</v>
      </c>
      <c r="BX376" s="373">
        <f t="shared" si="510"/>
        <v>0</v>
      </c>
      <c r="BY376" s="373">
        <f t="shared" si="510"/>
        <v>0</v>
      </c>
      <c r="BZ376" s="373">
        <f t="shared" si="510"/>
        <v>0</v>
      </c>
      <c r="CA376" s="373">
        <f t="shared" si="510"/>
        <v>0</v>
      </c>
      <c r="CB376" s="373">
        <f t="shared" si="510"/>
        <v>0</v>
      </c>
      <c r="CC376" s="373">
        <f t="shared" si="510"/>
        <v>0</v>
      </c>
      <c r="CD376" s="373">
        <f t="shared" si="510"/>
        <v>0</v>
      </c>
      <c r="CE376" s="373">
        <f t="shared" si="510"/>
        <v>0</v>
      </c>
      <c r="CF376" s="373">
        <f t="shared" si="510"/>
        <v>0</v>
      </c>
      <c r="CG376" s="373">
        <f t="shared" si="510"/>
        <v>0</v>
      </c>
      <c r="CH376" s="373">
        <f t="shared" si="510"/>
        <v>0</v>
      </c>
      <c r="CI376" s="373">
        <f t="shared" si="510"/>
        <v>0</v>
      </c>
      <c r="CJ376" s="373">
        <f t="shared" si="510"/>
        <v>0</v>
      </c>
      <c r="CK376" s="373">
        <f t="shared" si="510"/>
        <v>0</v>
      </c>
      <c r="CL376" s="373">
        <f t="shared" si="510"/>
        <v>0</v>
      </c>
      <c r="CM376" s="373">
        <f t="shared" si="510"/>
        <v>0</v>
      </c>
      <c r="CN376" s="373">
        <f t="shared" si="510"/>
        <v>0</v>
      </c>
      <c r="CO376" s="373">
        <f t="shared" si="510"/>
        <v>0</v>
      </c>
      <c r="CP376" s="373">
        <f t="shared" si="510"/>
        <v>0</v>
      </c>
      <c r="CQ376" s="373">
        <f t="shared" si="510"/>
        <v>0</v>
      </c>
      <c r="CR376" s="373">
        <f t="shared" si="510"/>
        <v>0</v>
      </c>
      <c r="CS376" s="373">
        <f t="shared" si="510"/>
        <v>0</v>
      </c>
      <c r="CT376" s="373">
        <f t="shared" si="510"/>
        <v>0</v>
      </c>
      <c r="CU376" s="373">
        <f t="shared" si="510"/>
        <v>0</v>
      </c>
      <c r="CV376" s="373">
        <f t="shared" si="510"/>
        <v>0</v>
      </c>
      <c r="CW376" s="373">
        <f t="shared" si="510"/>
        <v>0</v>
      </c>
      <c r="CX376" s="373">
        <f t="shared" si="510"/>
        <v>0</v>
      </c>
      <c r="CY376" s="373">
        <f t="shared" si="510"/>
        <v>0</v>
      </c>
      <c r="CZ376" s="373">
        <f t="shared" si="510"/>
        <v>0</v>
      </c>
      <c r="DA376" s="373">
        <f t="shared" si="510"/>
        <v>0</v>
      </c>
      <c r="DB376" s="373">
        <f t="shared" si="510"/>
        <v>0</v>
      </c>
      <c r="DC376" s="373">
        <f t="shared" si="510"/>
        <v>0</v>
      </c>
      <c r="DD376" s="373">
        <f t="shared" si="510"/>
        <v>0</v>
      </c>
      <c r="DE376" s="373">
        <f t="shared" si="510"/>
        <v>0</v>
      </c>
      <c r="DF376" s="373">
        <f t="shared" si="510"/>
        <v>0</v>
      </c>
      <c r="DG376" s="373">
        <f t="shared" si="510"/>
        <v>0</v>
      </c>
      <c r="DH376" s="373">
        <f t="shared" si="510"/>
        <v>0</v>
      </c>
      <c r="DI376" s="373">
        <f t="shared" si="510"/>
        <v>0</v>
      </c>
      <c r="DJ376" s="373">
        <f t="shared" si="510"/>
        <v>0</v>
      </c>
      <c r="DK376" s="373">
        <f t="shared" si="510"/>
        <v>0</v>
      </c>
      <c r="DL376" s="373">
        <f t="shared" si="510"/>
        <v>0</v>
      </c>
      <c r="DM376" s="373">
        <f t="shared" si="510"/>
        <v>0</v>
      </c>
      <c r="DN376" s="373">
        <f t="shared" si="510"/>
        <v>0</v>
      </c>
      <c r="DO376" s="373">
        <f t="shared" si="510"/>
        <v>0</v>
      </c>
      <c r="DP376" s="373">
        <f t="shared" si="510"/>
        <v>0</v>
      </c>
      <c r="DQ376" s="373">
        <f t="shared" si="510"/>
        <v>0</v>
      </c>
      <c r="DR376" s="373">
        <f t="shared" si="510"/>
        <v>0</v>
      </c>
      <c r="DS376" s="373">
        <f t="shared" si="510"/>
        <v>0</v>
      </c>
      <c r="DT376" s="373">
        <f t="shared" si="510"/>
        <v>0</v>
      </c>
      <c r="DU376" s="373">
        <f t="shared" si="510"/>
        <v>0</v>
      </c>
      <c r="DV376" s="373">
        <f t="shared" si="510"/>
        <v>0</v>
      </c>
      <c r="DW376" s="373">
        <f t="shared" si="510"/>
        <v>0</v>
      </c>
      <c r="DX376" s="373">
        <f t="shared" si="510"/>
        <v>0</v>
      </c>
      <c r="DY376" s="373">
        <f t="shared" si="510"/>
        <v>0</v>
      </c>
      <c r="DZ376" s="373">
        <f t="shared" si="510"/>
        <v>0</v>
      </c>
      <c r="EA376" s="373">
        <f t="shared" si="510"/>
        <v>0</v>
      </c>
      <c r="EB376" s="373">
        <f t="shared" si="510"/>
        <v>0</v>
      </c>
      <c r="EC376" s="373">
        <f t="shared" ref="EC376:ES376" si="511">(1+EC375)^(1/12)-1</f>
        <v>0</v>
      </c>
      <c r="ED376" s="373">
        <f t="shared" si="511"/>
        <v>0</v>
      </c>
      <c r="EE376" s="373">
        <f t="shared" si="511"/>
        <v>0</v>
      </c>
      <c r="EF376" s="373">
        <f t="shared" si="511"/>
        <v>0</v>
      </c>
      <c r="EG376" s="373">
        <f t="shared" si="511"/>
        <v>0</v>
      </c>
      <c r="EH376" s="373">
        <f t="shared" si="511"/>
        <v>0</v>
      </c>
      <c r="EI376" s="373">
        <f t="shared" si="511"/>
        <v>0</v>
      </c>
      <c r="EJ376" s="373">
        <f t="shared" si="511"/>
        <v>0</v>
      </c>
      <c r="EK376" s="373">
        <f t="shared" si="511"/>
        <v>0</v>
      </c>
      <c r="EL376" s="373">
        <f t="shared" si="511"/>
        <v>0</v>
      </c>
      <c r="EM376" s="373">
        <f t="shared" si="511"/>
        <v>0</v>
      </c>
      <c r="EN376" s="373">
        <f t="shared" si="511"/>
        <v>0</v>
      </c>
      <c r="EO376" s="373">
        <f t="shared" si="511"/>
        <v>0</v>
      </c>
      <c r="EP376" s="373">
        <f t="shared" si="511"/>
        <v>0</v>
      </c>
      <c r="EQ376" s="373">
        <f t="shared" si="511"/>
        <v>0</v>
      </c>
      <c r="ER376" s="373">
        <f t="shared" si="511"/>
        <v>0</v>
      </c>
      <c r="ES376" s="373">
        <f t="shared" si="511"/>
        <v>0</v>
      </c>
    </row>
    <row r="377" spans="2:149" s="325" customFormat="1" outlineLevel="1">
      <c r="B377" s="331" t="s">
        <v>253</v>
      </c>
      <c r="D377" s="517">
        <f>D373*D370</f>
        <v>100</v>
      </c>
      <c r="E377" s="518">
        <f>D377*(1+E$376)</f>
        <v>100</v>
      </c>
      <c r="F377" s="518">
        <f>E377*(1+F$376)</f>
        <v>100</v>
      </c>
      <c r="G377" s="518">
        <f t="shared" ref="G377:BQ377" si="512">F377*(1+G$376)</f>
        <v>100</v>
      </c>
      <c r="H377" s="518">
        <f t="shared" si="512"/>
        <v>100</v>
      </c>
      <c r="I377" s="518">
        <f t="shared" si="512"/>
        <v>100</v>
      </c>
      <c r="J377" s="518">
        <f t="shared" si="512"/>
        <v>100</v>
      </c>
      <c r="K377" s="518">
        <f t="shared" si="512"/>
        <v>100</v>
      </c>
      <c r="L377" s="518">
        <f t="shared" si="512"/>
        <v>100</v>
      </c>
      <c r="M377" s="518">
        <f t="shared" si="512"/>
        <v>100</v>
      </c>
      <c r="N377" s="518">
        <f t="shared" si="512"/>
        <v>100</v>
      </c>
      <c r="O377" s="518">
        <f t="shared" si="512"/>
        <v>100</v>
      </c>
      <c r="P377" s="518">
        <f t="shared" si="512"/>
        <v>100</v>
      </c>
      <c r="Q377" s="518">
        <f t="shared" si="512"/>
        <v>100</v>
      </c>
      <c r="R377" s="518">
        <f t="shared" si="512"/>
        <v>100</v>
      </c>
      <c r="S377" s="518">
        <f t="shared" si="512"/>
        <v>100</v>
      </c>
      <c r="T377" s="518">
        <f t="shared" si="512"/>
        <v>100</v>
      </c>
      <c r="U377" s="518">
        <f t="shared" si="512"/>
        <v>100</v>
      </c>
      <c r="V377" s="518">
        <f t="shared" si="512"/>
        <v>100</v>
      </c>
      <c r="W377" s="518">
        <f t="shared" si="512"/>
        <v>100</v>
      </c>
      <c r="X377" s="518">
        <f t="shared" si="512"/>
        <v>100</v>
      </c>
      <c r="Y377" s="518">
        <f t="shared" si="512"/>
        <v>100</v>
      </c>
      <c r="Z377" s="518">
        <f t="shared" si="512"/>
        <v>100</v>
      </c>
      <c r="AA377" s="518">
        <f t="shared" si="512"/>
        <v>100</v>
      </c>
      <c r="AB377" s="518">
        <f t="shared" si="512"/>
        <v>100</v>
      </c>
      <c r="AC377" s="518">
        <f t="shared" si="512"/>
        <v>100</v>
      </c>
      <c r="AD377" s="518">
        <f t="shared" si="512"/>
        <v>100</v>
      </c>
      <c r="AE377" s="518">
        <f t="shared" si="512"/>
        <v>100</v>
      </c>
      <c r="AF377" s="518">
        <f t="shared" si="512"/>
        <v>100</v>
      </c>
      <c r="AG377" s="518">
        <f t="shared" si="512"/>
        <v>100</v>
      </c>
      <c r="AH377" s="518">
        <f t="shared" si="512"/>
        <v>100</v>
      </c>
      <c r="AI377" s="518">
        <f t="shared" si="512"/>
        <v>100</v>
      </c>
      <c r="AJ377" s="518">
        <f t="shared" si="512"/>
        <v>100</v>
      </c>
      <c r="AK377" s="518">
        <f t="shared" si="512"/>
        <v>100</v>
      </c>
      <c r="AL377" s="518">
        <f t="shared" si="512"/>
        <v>100</v>
      </c>
      <c r="AM377" s="518">
        <f t="shared" si="512"/>
        <v>100</v>
      </c>
      <c r="AN377" s="518">
        <f t="shared" si="512"/>
        <v>100</v>
      </c>
      <c r="AO377" s="518">
        <f t="shared" si="512"/>
        <v>100</v>
      </c>
      <c r="AP377" s="518">
        <f t="shared" si="512"/>
        <v>100</v>
      </c>
      <c r="AQ377" s="518">
        <f t="shared" si="512"/>
        <v>100</v>
      </c>
      <c r="AR377" s="518">
        <f t="shared" si="512"/>
        <v>100</v>
      </c>
      <c r="AS377" s="518">
        <f t="shared" si="512"/>
        <v>100</v>
      </c>
      <c r="AT377" s="518">
        <f t="shared" si="512"/>
        <v>100</v>
      </c>
      <c r="AU377" s="518">
        <f t="shared" si="512"/>
        <v>100</v>
      </c>
      <c r="AV377" s="518">
        <f t="shared" si="512"/>
        <v>100</v>
      </c>
      <c r="AW377" s="518">
        <f t="shared" si="512"/>
        <v>100</v>
      </c>
      <c r="AX377" s="518">
        <f t="shared" si="512"/>
        <v>100</v>
      </c>
      <c r="AY377" s="518">
        <f t="shared" si="512"/>
        <v>100</v>
      </c>
      <c r="AZ377" s="518">
        <f t="shared" si="512"/>
        <v>100</v>
      </c>
      <c r="BA377" s="518">
        <f t="shared" si="512"/>
        <v>100</v>
      </c>
      <c r="BB377" s="518">
        <f t="shared" si="512"/>
        <v>100</v>
      </c>
      <c r="BC377" s="518">
        <f t="shared" si="512"/>
        <v>100</v>
      </c>
      <c r="BD377" s="518">
        <f t="shared" si="512"/>
        <v>100</v>
      </c>
      <c r="BE377" s="518">
        <f t="shared" si="512"/>
        <v>100</v>
      </c>
      <c r="BF377" s="518">
        <f t="shared" si="512"/>
        <v>100</v>
      </c>
      <c r="BG377" s="518">
        <f t="shared" si="512"/>
        <v>100</v>
      </c>
      <c r="BH377" s="518">
        <f t="shared" si="512"/>
        <v>100</v>
      </c>
      <c r="BI377" s="518">
        <f t="shared" si="512"/>
        <v>100</v>
      </c>
      <c r="BJ377" s="518">
        <f t="shared" si="512"/>
        <v>100</v>
      </c>
      <c r="BK377" s="518">
        <f t="shared" si="512"/>
        <v>100</v>
      </c>
      <c r="BL377" s="518">
        <f t="shared" si="512"/>
        <v>100</v>
      </c>
      <c r="BM377" s="518">
        <f t="shared" si="512"/>
        <v>100</v>
      </c>
      <c r="BN377" s="518">
        <f t="shared" si="512"/>
        <v>100</v>
      </c>
      <c r="BO377" s="518">
        <f t="shared" si="512"/>
        <v>100</v>
      </c>
      <c r="BP377" s="518">
        <f t="shared" si="512"/>
        <v>100</v>
      </c>
      <c r="BQ377" s="518">
        <f t="shared" si="512"/>
        <v>100</v>
      </c>
      <c r="BR377" s="518">
        <f t="shared" ref="BR377:EC377" si="513">BQ377*(1+BR$376)</f>
        <v>100</v>
      </c>
      <c r="BS377" s="518">
        <f t="shared" si="513"/>
        <v>100</v>
      </c>
      <c r="BT377" s="518">
        <f t="shared" si="513"/>
        <v>100</v>
      </c>
      <c r="BU377" s="518">
        <f t="shared" si="513"/>
        <v>100</v>
      </c>
      <c r="BV377" s="518">
        <f t="shared" si="513"/>
        <v>100</v>
      </c>
      <c r="BW377" s="518">
        <f t="shared" si="513"/>
        <v>100</v>
      </c>
      <c r="BX377" s="518">
        <f t="shared" si="513"/>
        <v>100</v>
      </c>
      <c r="BY377" s="518">
        <f t="shared" si="513"/>
        <v>100</v>
      </c>
      <c r="BZ377" s="518">
        <f t="shared" si="513"/>
        <v>100</v>
      </c>
      <c r="CA377" s="518">
        <f t="shared" si="513"/>
        <v>100</v>
      </c>
      <c r="CB377" s="518">
        <f t="shared" si="513"/>
        <v>100</v>
      </c>
      <c r="CC377" s="518">
        <f t="shared" si="513"/>
        <v>100</v>
      </c>
      <c r="CD377" s="518">
        <f t="shared" si="513"/>
        <v>100</v>
      </c>
      <c r="CE377" s="518">
        <f t="shared" si="513"/>
        <v>100</v>
      </c>
      <c r="CF377" s="518">
        <f t="shared" si="513"/>
        <v>100</v>
      </c>
      <c r="CG377" s="518">
        <f t="shared" si="513"/>
        <v>100</v>
      </c>
      <c r="CH377" s="518">
        <f t="shared" si="513"/>
        <v>100</v>
      </c>
      <c r="CI377" s="518">
        <f t="shared" si="513"/>
        <v>100</v>
      </c>
      <c r="CJ377" s="518">
        <f t="shared" si="513"/>
        <v>100</v>
      </c>
      <c r="CK377" s="518">
        <f t="shared" si="513"/>
        <v>100</v>
      </c>
      <c r="CL377" s="518">
        <f t="shared" si="513"/>
        <v>100</v>
      </c>
      <c r="CM377" s="518">
        <f t="shared" si="513"/>
        <v>100</v>
      </c>
      <c r="CN377" s="518">
        <f t="shared" si="513"/>
        <v>100</v>
      </c>
      <c r="CO377" s="518">
        <f t="shared" si="513"/>
        <v>100</v>
      </c>
      <c r="CP377" s="518">
        <f t="shared" si="513"/>
        <v>100</v>
      </c>
      <c r="CQ377" s="518">
        <f t="shared" si="513"/>
        <v>100</v>
      </c>
      <c r="CR377" s="518">
        <f t="shared" si="513"/>
        <v>100</v>
      </c>
      <c r="CS377" s="518">
        <f t="shared" si="513"/>
        <v>100</v>
      </c>
      <c r="CT377" s="518">
        <f t="shared" si="513"/>
        <v>100</v>
      </c>
      <c r="CU377" s="518">
        <f t="shared" si="513"/>
        <v>100</v>
      </c>
      <c r="CV377" s="518">
        <f t="shared" si="513"/>
        <v>100</v>
      </c>
      <c r="CW377" s="518">
        <f t="shared" si="513"/>
        <v>100</v>
      </c>
      <c r="CX377" s="518">
        <f t="shared" si="513"/>
        <v>100</v>
      </c>
      <c r="CY377" s="518">
        <f t="shared" si="513"/>
        <v>100</v>
      </c>
      <c r="CZ377" s="518">
        <f t="shared" si="513"/>
        <v>100</v>
      </c>
      <c r="DA377" s="518">
        <f t="shared" si="513"/>
        <v>100</v>
      </c>
      <c r="DB377" s="518">
        <f t="shared" si="513"/>
        <v>100</v>
      </c>
      <c r="DC377" s="518">
        <f t="shared" si="513"/>
        <v>100</v>
      </c>
      <c r="DD377" s="518">
        <f t="shared" si="513"/>
        <v>100</v>
      </c>
      <c r="DE377" s="518">
        <f t="shared" si="513"/>
        <v>100</v>
      </c>
      <c r="DF377" s="518">
        <f t="shared" si="513"/>
        <v>100</v>
      </c>
      <c r="DG377" s="518">
        <f t="shared" si="513"/>
        <v>100</v>
      </c>
      <c r="DH377" s="518">
        <f t="shared" si="513"/>
        <v>100</v>
      </c>
      <c r="DI377" s="518">
        <f t="shared" si="513"/>
        <v>100</v>
      </c>
      <c r="DJ377" s="518">
        <f t="shared" si="513"/>
        <v>100</v>
      </c>
      <c r="DK377" s="518">
        <f t="shared" si="513"/>
        <v>100</v>
      </c>
      <c r="DL377" s="518">
        <f t="shared" si="513"/>
        <v>100</v>
      </c>
      <c r="DM377" s="518">
        <f t="shared" si="513"/>
        <v>100</v>
      </c>
      <c r="DN377" s="518">
        <f t="shared" si="513"/>
        <v>100</v>
      </c>
      <c r="DO377" s="518">
        <f t="shared" si="513"/>
        <v>100</v>
      </c>
      <c r="DP377" s="518">
        <f t="shared" si="513"/>
        <v>100</v>
      </c>
      <c r="DQ377" s="518">
        <f t="shared" si="513"/>
        <v>100</v>
      </c>
      <c r="DR377" s="518">
        <f t="shared" si="513"/>
        <v>100</v>
      </c>
      <c r="DS377" s="518">
        <f t="shared" si="513"/>
        <v>100</v>
      </c>
      <c r="DT377" s="518">
        <f t="shared" si="513"/>
        <v>100</v>
      </c>
      <c r="DU377" s="518">
        <f t="shared" si="513"/>
        <v>100</v>
      </c>
      <c r="DV377" s="518">
        <f t="shared" si="513"/>
        <v>100</v>
      </c>
      <c r="DW377" s="518">
        <f t="shared" si="513"/>
        <v>100</v>
      </c>
      <c r="DX377" s="518">
        <f t="shared" si="513"/>
        <v>100</v>
      </c>
      <c r="DY377" s="518">
        <f t="shared" si="513"/>
        <v>100</v>
      </c>
      <c r="DZ377" s="518">
        <f t="shared" si="513"/>
        <v>100</v>
      </c>
      <c r="EA377" s="518">
        <f t="shared" si="513"/>
        <v>100</v>
      </c>
      <c r="EB377" s="518">
        <f t="shared" si="513"/>
        <v>100</v>
      </c>
      <c r="EC377" s="518">
        <f t="shared" si="513"/>
        <v>100</v>
      </c>
      <c r="ED377" s="518">
        <f t="shared" ref="ED377:ES377" si="514">EC377*(1+ED$376)</f>
        <v>100</v>
      </c>
      <c r="EE377" s="518">
        <f t="shared" si="514"/>
        <v>100</v>
      </c>
      <c r="EF377" s="518">
        <f t="shared" si="514"/>
        <v>100</v>
      </c>
      <c r="EG377" s="518">
        <f t="shared" si="514"/>
        <v>100</v>
      </c>
      <c r="EH377" s="518">
        <f t="shared" si="514"/>
        <v>100</v>
      </c>
      <c r="EI377" s="518">
        <f t="shared" si="514"/>
        <v>100</v>
      </c>
      <c r="EJ377" s="518">
        <f t="shared" si="514"/>
        <v>100</v>
      </c>
      <c r="EK377" s="518">
        <f t="shared" si="514"/>
        <v>100</v>
      </c>
      <c r="EL377" s="518">
        <f t="shared" si="514"/>
        <v>100</v>
      </c>
      <c r="EM377" s="518">
        <f t="shared" si="514"/>
        <v>100</v>
      </c>
      <c r="EN377" s="518">
        <f t="shared" si="514"/>
        <v>100</v>
      </c>
      <c r="EO377" s="518">
        <f t="shared" si="514"/>
        <v>100</v>
      </c>
      <c r="EP377" s="518">
        <f t="shared" si="514"/>
        <v>100</v>
      </c>
      <c r="EQ377" s="518">
        <f t="shared" si="514"/>
        <v>100</v>
      </c>
      <c r="ER377" s="518">
        <f t="shared" si="514"/>
        <v>100</v>
      </c>
      <c r="ES377" s="518">
        <f t="shared" si="514"/>
        <v>100</v>
      </c>
    </row>
    <row r="378" spans="2:149" s="325" customFormat="1" outlineLevel="1">
      <c r="B378" s="331" t="s">
        <v>254</v>
      </c>
      <c r="D378" s="517">
        <f>D374*D371</f>
        <v>0</v>
      </c>
      <c r="E378" s="518">
        <f>D378*(1+E$376)</f>
        <v>0</v>
      </c>
      <c r="F378" s="518">
        <f>E378*(1+F$376)</f>
        <v>0</v>
      </c>
      <c r="G378" s="518">
        <f t="shared" ref="G378:BQ378" si="515">F378*(1+G$376)</f>
        <v>0</v>
      </c>
      <c r="H378" s="518">
        <f t="shared" si="515"/>
        <v>0</v>
      </c>
      <c r="I378" s="518">
        <f t="shared" si="515"/>
        <v>0</v>
      </c>
      <c r="J378" s="518">
        <f t="shared" si="515"/>
        <v>0</v>
      </c>
      <c r="K378" s="518">
        <f t="shared" si="515"/>
        <v>0</v>
      </c>
      <c r="L378" s="518">
        <f t="shared" si="515"/>
        <v>0</v>
      </c>
      <c r="M378" s="518">
        <f t="shared" si="515"/>
        <v>0</v>
      </c>
      <c r="N378" s="518">
        <f t="shared" si="515"/>
        <v>0</v>
      </c>
      <c r="O378" s="518">
        <f t="shared" si="515"/>
        <v>0</v>
      </c>
      <c r="P378" s="518">
        <f t="shared" si="515"/>
        <v>0</v>
      </c>
      <c r="Q378" s="518">
        <f t="shared" si="515"/>
        <v>0</v>
      </c>
      <c r="R378" s="518">
        <f t="shared" si="515"/>
        <v>0</v>
      </c>
      <c r="S378" s="518">
        <f t="shared" si="515"/>
        <v>0</v>
      </c>
      <c r="T378" s="518">
        <f t="shared" si="515"/>
        <v>0</v>
      </c>
      <c r="U378" s="518">
        <f t="shared" si="515"/>
        <v>0</v>
      </c>
      <c r="V378" s="518">
        <f t="shared" si="515"/>
        <v>0</v>
      </c>
      <c r="W378" s="518">
        <f t="shared" si="515"/>
        <v>0</v>
      </c>
      <c r="X378" s="518">
        <f t="shared" si="515"/>
        <v>0</v>
      </c>
      <c r="Y378" s="518">
        <f t="shared" si="515"/>
        <v>0</v>
      </c>
      <c r="Z378" s="518">
        <f t="shared" si="515"/>
        <v>0</v>
      </c>
      <c r="AA378" s="518">
        <f t="shared" si="515"/>
        <v>0</v>
      </c>
      <c r="AB378" s="518">
        <f t="shared" si="515"/>
        <v>0</v>
      </c>
      <c r="AC378" s="518">
        <f t="shared" si="515"/>
        <v>0</v>
      </c>
      <c r="AD378" s="518">
        <f t="shared" si="515"/>
        <v>0</v>
      </c>
      <c r="AE378" s="518">
        <f t="shared" si="515"/>
        <v>0</v>
      </c>
      <c r="AF378" s="518">
        <f t="shared" si="515"/>
        <v>0</v>
      </c>
      <c r="AG378" s="518">
        <f t="shared" si="515"/>
        <v>0</v>
      </c>
      <c r="AH378" s="518">
        <f t="shared" si="515"/>
        <v>0</v>
      </c>
      <c r="AI378" s="518">
        <f t="shared" si="515"/>
        <v>0</v>
      </c>
      <c r="AJ378" s="518">
        <f t="shared" si="515"/>
        <v>0</v>
      </c>
      <c r="AK378" s="518">
        <f t="shared" si="515"/>
        <v>0</v>
      </c>
      <c r="AL378" s="518">
        <f t="shared" si="515"/>
        <v>0</v>
      </c>
      <c r="AM378" s="518">
        <f t="shared" si="515"/>
        <v>0</v>
      </c>
      <c r="AN378" s="518">
        <f t="shared" si="515"/>
        <v>0</v>
      </c>
      <c r="AO378" s="518">
        <f t="shared" si="515"/>
        <v>0</v>
      </c>
      <c r="AP378" s="518">
        <f t="shared" si="515"/>
        <v>0</v>
      </c>
      <c r="AQ378" s="518">
        <f t="shared" si="515"/>
        <v>0</v>
      </c>
      <c r="AR378" s="518">
        <f t="shared" si="515"/>
        <v>0</v>
      </c>
      <c r="AS378" s="518">
        <f t="shared" si="515"/>
        <v>0</v>
      </c>
      <c r="AT378" s="518">
        <f t="shared" si="515"/>
        <v>0</v>
      </c>
      <c r="AU378" s="518">
        <f t="shared" si="515"/>
        <v>0</v>
      </c>
      <c r="AV378" s="518">
        <f t="shared" si="515"/>
        <v>0</v>
      </c>
      <c r="AW378" s="518">
        <f t="shared" si="515"/>
        <v>0</v>
      </c>
      <c r="AX378" s="518">
        <f t="shared" si="515"/>
        <v>0</v>
      </c>
      <c r="AY378" s="518">
        <f t="shared" si="515"/>
        <v>0</v>
      </c>
      <c r="AZ378" s="518">
        <f t="shared" si="515"/>
        <v>0</v>
      </c>
      <c r="BA378" s="518">
        <f t="shared" si="515"/>
        <v>0</v>
      </c>
      <c r="BB378" s="518">
        <f t="shared" si="515"/>
        <v>0</v>
      </c>
      <c r="BC378" s="518">
        <f t="shared" si="515"/>
        <v>0</v>
      </c>
      <c r="BD378" s="518">
        <f t="shared" si="515"/>
        <v>0</v>
      </c>
      <c r="BE378" s="518">
        <f t="shared" si="515"/>
        <v>0</v>
      </c>
      <c r="BF378" s="518">
        <f t="shared" si="515"/>
        <v>0</v>
      </c>
      <c r="BG378" s="518">
        <f t="shared" si="515"/>
        <v>0</v>
      </c>
      <c r="BH378" s="518">
        <f t="shared" si="515"/>
        <v>0</v>
      </c>
      <c r="BI378" s="518">
        <f t="shared" si="515"/>
        <v>0</v>
      </c>
      <c r="BJ378" s="518">
        <f t="shared" si="515"/>
        <v>0</v>
      </c>
      <c r="BK378" s="518">
        <f t="shared" si="515"/>
        <v>0</v>
      </c>
      <c r="BL378" s="518">
        <f t="shared" si="515"/>
        <v>0</v>
      </c>
      <c r="BM378" s="518">
        <f t="shared" si="515"/>
        <v>0</v>
      </c>
      <c r="BN378" s="518">
        <f t="shared" si="515"/>
        <v>0</v>
      </c>
      <c r="BO378" s="518">
        <f t="shared" si="515"/>
        <v>0</v>
      </c>
      <c r="BP378" s="518">
        <f t="shared" si="515"/>
        <v>0</v>
      </c>
      <c r="BQ378" s="518">
        <f t="shared" si="515"/>
        <v>0</v>
      </c>
      <c r="BR378" s="518">
        <f t="shared" ref="BR378:EC378" si="516">BQ378*(1+BR$376)</f>
        <v>0</v>
      </c>
      <c r="BS378" s="518">
        <f t="shared" si="516"/>
        <v>0</v>
      </c>
      <c r="BT378" s="518">
        <f t="shared" si="516"/>
        <v>0</v>
      </c>
      <c r="BU378" s="518">
        <f t="shared" si="516"/>
        <v>0</v>
      </c>
      <c r="BV378" s="518">
        <f t="shared" si="516"/>
        <v>0</v>
      </c>
      <c r="BW378" s="518">
        <f t="shared" si="516"/>
        <v>0</v>
      </c>
      <c r="BX378" s="518">
        <f t="shared" si="516"/>
        <v>0</v>
      </c>
      <c r="BY378" s="518">
        <f t="shared" si="516"/>
        <v>0</v>
      </c>
      <c r="BZ378" s="518">
        <f t="shared" si="516"/>
        <v>0</v>
      </c>
      <c r="CA378" s="518">
        <f t="shared" si="516"/>
        <v>0</v>
      </c>
      <c r="CB378" s="518">
        <f t="shared" si="516"/>
        <v>0</v>
      </c>
      <c r="CC378" s="518">
        <f t="shared" si="516"/>
        <v>0</v>
      </c>
      <c r="CD378" s="518">
        <f t="shared" si="516"/>
        <v>0</v>
      </c>
      <c r="CE378" s="518">
        <f t="shared" si="516"/>
        <v>0</v>
      </c>
      <c r="CF378" s="518">
        <f t="shared" si="516"/>
        <v>0</v>
      </c>
      <c r="CG378" s="518">
        <f t="shared" si="516"/>
        <v>0</v>
      </c>
      <c r="CH378" s="518">
        <f t="shared" si="516"/>
        <v>0</v>
      </c>
      <c r="CI378" s="518">
        <f t="shared" si="516"/>
        <v>0</v>
      </c>
      <c r="CJ378" s="518">
        <f t="shared" si="516"/>
        <v>0</v>
      </c>
      <c r="CK378" s="518">
        <f t="shared" si="516"/>
        <v>0</v>
      </c>
      <c r="CL378" s="518">
        <f t="shared" si="516"/>
        <v>0</v>
      </c>
      <c r="CM378" s="518">
        <f t="shared" si="516"/>
        <v>0</v>
      </c>
      <c r="CN378" s="518">
        <f t="shared" si="516"/>
        <v>0</v>
      </c>
      <c r="CO378" s="518">
        <f t="shared" si="516"/>
        <v>0</v>
      </c>
      <c r="CP378" s="518">
        <f t="shared" si="516"/>
        <v>0</v>
      </c>
      <c r="CQ378" s="518">
        <f t="shared" si="516"/>
        <v>0</v>
      </c>
      <c r="CR378" s="518">
        <f t="shared" si="516"/>
        <v>0</v>
      </c>
      <c r="CS378" s="518">
        <f t="shared" si="516"/>
        <v>0</v>
      </c>
      <c r="CT378" s="518">
        <f t="shared" si="516"/>
        <v>0</v>
      </c>
      <c r="CU378" s="518">
        <f t="shared" si="516"/>
        <v>0</v>
      </c>
      <c r="CV378" s="518">
        <f t="shared" si="516"/>
        <v>0</v>
      </c>
      <c r="CW378" s="518">
        <f t="shared" si="516"/>
        <v>0</v>
      </c>
      <c r="CX378" s="518">
        <f t="shared" si="516"/>
        <v>0</v>
      </c>
      <c r="CY378" s="518">
        <f t="shared" si="516"/>
        <v>0</v>
      </c>
      <c r="CZ378" s="518">
        <f t="shared" si="516"/>
        <v>0</v>
      </c>
      <c r="DA378" s="518">
        <f t="shared" si="516"/>
        <v>0</v>
      </c>
      <c r="DB378" s="518">
        <f t="shared" si="516"/>
        <v>0</v>
      </c>
      <c r="DC378" s="518">
        <f t="shared" si="516"/>
        <v>0</v>
      </c>
      <c r="DD378" s="518">
        <f t="shared" si="516"/>
        <v>0</v>
      </c>
      <c r="DE378" s="518">
        <f t="shared" si="516"/>
        <v>0</v>
      </c>
      <c r="DF378" s="518">
        <f t="shared" si="516"/>
        <v>0</v>
      </c>
      <c r="DG378" s="518">
        <f t="shared" si="516"/>
        <v>0</v>
      </c>
      <c r="DH378" s="518">
        <f t="shared" si="516"/>
        <v>0</v>
      </c>
      <c r="DI378" s="518">
        <f t="shared" si="516"/>
        <v>0</v>
      </c>
      <c r="DJ378" s="518">
        <f t="shared" si="516"/>
        <v>0</v>
      </c>
      <c r="DK378" s="518">
        <f t="shared" si="516"/>
        <v>0</v>
      </c>
      <c r="DL378" s="518">
        <f t="shared" si="516"/>
        <v>0</v>
      </c>
      <c r="DM378" s="518">
        <f t="shared" si="516"/>
        <v>0</v>
      </c>
      <c r="DN378" s="518">
        <f t="shared" si="516"/>
        <v>0</v>
      </c>
      <c r="DO378" s="518">
        <f t="shared" si="516"/>
        <v>0</v>
      </c>
      <c r="DP378" s="518">
        <f t="shared" si="516"/>
        <v>0</v>
      </c>
      <c r="DQ378" s="518">
        <f t="shared" si="516"/>
        <v>0</v>
      </c>
      <c r="DR378" s="518">
        <f t="shared" si="516"/>
        <v>0</v>
      </c>
      <c r="DS378" s="518">
        <f t="shared" si="516"/>
        <v>0</v>
      </c>
      <c r="DT378" s="518">
        <f t="shared" si="516"/>
        <v>0</v>
      </c>
      <c r="DU378" s="518">
        <f t="shared" si="516"/>
        <v>0</v>
      </c>
      <c r="DV378" s="518">
        <f t="shared" si="516"/>
        <v>0</v>
      </c>
      <c r="DW378" s="518">
        <f t="shared" si="516"/>
        <v>0</v>
      </c>
      <c r="DX378" s="518">
        <f t="shared" si="516"/>
        <v>0</v>
      </c>
      <c r="DY378" s="518">
        <f t="shared" si="516"/>
        <v>0</v>
      </c>
      <c r="DZ378" s="518">
        <f t="shared" si="516"/>
        <v>0</v>
      </c>
      <c r="EA378" s="518">
        <f t="shared" si="516"/>
        <v>0</v>
      </c>
      <c r="EB378" s="518">
        <f t="shared" si="516"/>
        <v>0</v>
      </c>
      <c r="EC378" s="518">
        <f t="shared" si="516"/>
        <v>0</v>
      </c>
      <c r="ED378" s="518">
        <f t="shared" ref="ED378:ES378" si="517">EC378*(1+ED$376)</f>
        <v>0</v>
      </c>
      <c r="EE378" s="518">
        <f t="shared" si="517"/>
        <v>0</v>
      </c>
      <c r="EF378" s="518">
        <f t="shared" si="517"/>
        <v>0</v>
      </c>
      <c r="EG378" s="518">
        <f t="shared" si="517"/>
        <v>0</v>
      </c>
      <c r="EH378" s="518">
        <f t="shared" si="517"/>
        <v>0</v>
      </c>
      <c r="EI378" s="518">
        <f t="shared" si="517"/>
        <v>0</v>
      </c>
      <c r="EJ378" s="518">
        <f t="shared" si="517"/>
        <v>0</v>
      </c>
      <c r="EK378" s="518">
        <f t="shared" si="517"/>
        <v>0</v>
      </c>
      <c r="EL378" s="518">
        <f t="shared" si="517"/>
        <v>0</v>
      </c>
      <c r="EM378" s="518">
        <f t="shared" si="517"/>
        <v>0</v>
      </c>
      <c r="EN378" s="518">
        <f t="shared" si="517"/>
        <v>0</v>
      </c>
      <c r="EO378" s="518">
        <f t="shared" si="517"/>
        <v>0</v>
      </c>
      <c r="EP378" s="518">
        <f t="shared" si="517"/>
        <v>0</v>
      </c>
      <c r="EQ378" s="518">
        <f t="shared" si="517"/>
        <v>0</v>
      </c>
      <c r="ER378" s="518">
        <f t="shared" si="517"/>
        <v>0</v>
      </c>
      <c r="ES378" s="518">
        <f t="shared" si="517"/>
        <v>0</v>
      </c>
    </row>
    <row r="379" spans="2:149" s="325" customFormat="1" ht="12.75" customHeight="1" outlineLevel="1">
      <c r="B379" s="13"/>
      <c r="D379" s="183"/>
      <c r="E379" s="330"/>
      <c r="F379" s="330"/>
      <c r="G379" s="330"/>
      <c r="H379" s="330"/>
      <c r="I379" s="330"/>
      <c r="J379" s="330"/>
      <c r="K379" s="330"/>
      <c r="L379" s="330"/>
      <c r="M379" s="330"/>
      <c r="N379" s="330"/>
      <c r="O379" s="330"/>
      <c r="P379" s="330"/>
      <c r="Q379" s="330"/>
      <c r="R379" s="330"/>
      <c r="S379" s="330"/>
      <c r="T379" s="330"/>
      <c r="U379" s="330"/>
      <c r="V379" s="330"/>
      <c r="W379" s="330"/>
      <c r="X379" s="330"/>
      <c r="Y379" s="330"/>
      <c r="Z379" s="330"/>
      <c r="AA379" s="330"/>
      <c r="AB379" s="330"/>
      <c r="AC379" s="330"/>
      <c r="AD379" s="330"/>
      <c r="AE379" s="330"/>
      <c r="AF379" s="330"/>
      <c r="AG379" s="330"/>
      <c r="AH379" s="330"/>
      <c r="AI379" s="330"/>
      <c r="AJ379" s="330"/>
      <c r="AK379" s="330"/>
      <c r="AL379" s="330"/>
      <c r="AM379" s="330"/>
      <c r="AN379" s="330"/>
      <c r="AO379" s="330"/>
      <c r="AP379" s="330"/>
      <c r="AQ379" s="330"/>
      <c r="AR379" s="330"/>
      <c r="AS379" s="330"/>
      <c r="AT379" s="330"/>
      <c r="AU379" s="330"/>
      <c r="AV379" s="330"/>
      <c r="AW379" s="330"/>
      <c r="AX379" s="330"/>
      <c r="AY379" s="330"/>
      <c r="AZ379" s="330"/>
      <c r="BA379" s="330"/>
      <c r="BB379" s="330"/>
      <c r="BC379" s="330"/>
      <c r="BD379" s="330"/>
      <c r="BE379" s="330"/>
      <c r="BF379" s="330"/>
      <c r="BG379" s="330"/>
      <c r="BH379" s="330"/>
      <c r="BI379" s="330"/>
      <c r="BJ379" s="330"/>
      <c r="BK379" s="330"/>
      <c r="BL379" s="330"/>
      <c r="BM379" s="330"/>
      <c r="BN379" s="330"/>
      <c r="BO379" s="330"/>
      <c r="BP379" s="330"/>
      <c r="BQ379" s="330"/>
      <c r="BR379" s="330"/>
      <c r="BS379" s="330"/>
      <c r="BT379" s="330"/>
      <c r="BU379" s="330"/>
      <c r="BV379" s="330"/>
      <c r="BW379" s="330"/>
      <c r="BX379" s="330"/>
      <c r="BY379" s="330"/>
      <c r="BZ379" s="330"/>
      <c r="CA379" s="330"/>
      <c r="CB379" s="330"/>
      <c r="CC379" s="330"/>
      <c r="CD379" s="330"/>
      <c r="CE379" s="330"/>
      <c r="CF379" s="330"/>
      <c r="CG379" s="330"/>
      <c r="CH379" s="330"/>
      <c r="CI379" s="330"/>
      <c r="CJ379" s="330"/>
      <c r="CK379" s="330"/>
      <c r="CL379" s="330"/>
      <c r="CM379" s="330"/>
      <c r="CN379" s="330"/>
      <c r="CO379" s="330"/>
      <c r="CP379" s="330"/>
      <c r="CQ379" s="330"/>
      <c r="CR379" s="330"/>
      <c r="CS379" s="330"/>
      <c r="CT379" s="330"/>
      <c r="CU379" s="330"/>
      <c r="CV379" s="330"/>
      <c r="CW379" s="330"/>
      <c r="CX379" s="330"/>
      <c r="CY379" s="330"/>
      <c r="CZ379" s="330"/>
      <c r="DA379" s="330"/>
      <c r="DB379" s="330"/>
      <c r="DC379" s="330"/>
      <c r="DD379" s="330"/>
      <c r="DE379" s="330"/>
      <c r="DF379" s="330"/>
      <c r="DG379" s="330"/>
      <c r="DH379" s="330"/>
      <c r="DI379" s="330"/>
      <c r="DJ379" s="330"/>
      <c r="DK379" s="330"/>
      <c r="DL379" s="330"/>
      <c r="DM379" s="330"/>
      <c r="DN379" s="330"/>
      <c r="DO379" s="330"/>
      <c r="DP379" s="330"/>
      <c r="DQ379" s="330"/>
      <c r="DR379" s="330"/>
      <c r="DS379" s="330"/>
      <c r="DT379" s="330"/>
      <c r="DU379" s="330"/>
      <c r="DV379" s="330"/>
      <c r="DW379" s="330"/>
      <c r="DX379" s="330"/>
      <c r="DY379" s="330"/>
      <c r="DZ379" s="330"/>
      <c r="EA379" s="330"/>
      <c r="EB379" s="330"/>
      <c r="EC379" s="330"/>
      <c r="ED379" s="330"/>
      <c r="EE379" s="330"/>
      <c r="EF379" s="330"/>
      <c r="EG379" s="330"/>
      <c r="EH379" s="330"/>
      <c r="EI379" s="330"/>
      <c r="EJ379" s="330"/>
      <c r="EK379" s="330"/>
      <c r="EL379" s="330"/>
      <c r="EM379" s="330"/>
      <c r="EN379" s="330"/>
      <c r="EO379" s="330"/>
      <c r="EP379" s="330"/>
      <c r="EQ379" s="330"/>
      <c r="ER379" s="330"/>
      <c r="ES379" s="330"/>
    </row>
    <row r="380" spans="2:149" s="325" customFormat="1" ht="12.75" customHeight="1" outlineLevel="1">
      <c r="B380" s="325" t="s">
        <v>732</v>
      </c>
      <c r="C380" s="13"/>
      <c r="D380" s="183"/>
      <c r="E380" s="492">
        <f t="shared" ref="E380:AJ380" ca="1" si="518">E120</f>
        <v>0</v>
      </c>
      <c r="F380" s="492">
        <f t="shared" ca="1" si="518"/>
        <v>0</v>
      </c>
      <c r="G380" s="492">
        <f t="shared" ca="1" si="518"/>
        <v>0</v>
      </c>
      <c r="H380" s="492">
        <f t="shared" ca="1" si="518"/>
        <v>0</v>
      </c>
      <c r="I380" s="492">
        <f t="shared" ca="1" si="518"/>
        <v>0</v>
      </c>
      <c r="J380" s="492">
        <f t="shared" ca="1" si="518"/>
        <v>0</v>
      </c>
      <c r="K380" s="492">
        <f t="shared" ca="1" si="518"/>
        <v>0</v>
      </c>
      <c r="L380" s="492">
        <f t="shared" ca="1" si="518"/>
        <v>0</v>
      </c>
      <c r="M380" s="492">
        <f t="shared" ca="1" si="518"/>
        <v>0</v>
      </c>
      <c r="N380" s="492">
        <f t="shared" ca="1" si="518"/>
        <v>0</v>
      </c>
      <c r="O380" s="492">
        <f t="shared" ca="1" si="518"/>
        <v>0</v>
      </c>
      <c r="P380" s="492">
        <f t="shared" ca="1" si="518"/>
        <v>0</v>
      </c>
      <c r="Q380" s="492">
        <f t="shared" ca="1" si="518"/>
        <v>0</v>
      </c>
      <c r="R380" s="492">
        <f t="shared" ca="1" si="518"/>
        <v>0</v>
      </c>
      <c r="S380" s="492">
        <f t="shared" ca="1" si="518"/>
        <v>0</v>
      </c>
      <c r="T380" s="492">
        <f t="shared" ca="1" si="518"/>
        <v>0</v>
      </c>
      <c r="U380" s="492">
        <f t="shared" ca="1" si="518"/>
        <v>0</v>
      </c>
      <c r="V380" s="492">
        <f t="shared" ca="1" si="518"/>
        <v>0</v>
      </c>
      <c r="W380" s="492">
        <f t="shared" ca="1" si="518"/>
        <v>0</v>
      </c>
      <c r="X380" s="492">
        <f t="shared" ca="1" si="518"/>
        <v>0</v>
      </c>
      <c r="Y380" s="492">
        <f t="shared" ca="1" si="518"/>
        <v>0</v>
      </c>
      <c r="Z380" s="492">
        <f t="shared" ca="1" si="518"/>
        <v>0</v>
      </c>
      <c r="AA380" s="492">
        <f t="shared" ca="1" si="518"/>
        <v>0</v>
      </c>
      <c r="AB380" s="492">
        <f t="shared" ca="1" si="518"/>
        <v>0</v>
      </c>
      <c r="AC380" s="492">
        <f t="shared" ca="1" si="518"/>
        <v>0</v>
      </c>
      <c r="AD380" s="492">
        <f t="shared" ca="1" si="518"/>
        <v>0</v>
      </c>
      <c r="AE380" s="492">
        <f t="shared" ca="1" si="518"/>
        <v>0</v>
      </c>
      <c r="AF380" s="492">
        <f t="shared" ca="1" si="518"/>
        <v>0</v>
      </c>
      <c r="AG380" s="492">
        <f t="shared" ca="1" si="518"/>
        <v>0</v>
      </c>
      <c r="AH380" s="492">
        <f t="shared" ca="1" si="518"/>
        <v>0</v>
      </c>
      <c r="AI380" s="492">
        <f t="shared" ca="1" si="518"/>
        <v>0</v>
      </c>
      <c r="AJ380" s="492">
        <f t="shared" ca="1" si="518"/>
        <v>0</v>
      </c>
      <c r="AK380" s="492">
        <f t="shared" ref="AK380:BP380" ca="1" si="519">AK120</f>
        <v>0</v>
      </c>
      <c r="AL380" s="492">
        <f t="shared" ca="1" si="519"/>
        <v>0</v>
      </c>
      <c r="AM380" s="492">
        <f t="shared" ca="1" si="519"/>
        <v>0</v>
      </c>
      <c r="AN380" s="492">
        <f t="shared" ca="1" si="519"/>
        <v>0</v>
      </c>
      <c r="AO380" s="492">
        <f t="shared" ca="1" si="519"/>
        <v>0</v>
      </c>
      <c r="AP380" s="492">
        <f t="shared" ca="1" si="519"/>
        <v>0</v>
      </c>
      <c r="AQ380" s="492">
        <f t="shared" ca="1" si="519"/>
        <v>0</v>
      </c>
      <c r="AR380" s="492">
        <f t="shared" ca="1" si="519"/>
        <v>0</v>
      </c>
      <c r="AS380" s="492">
        <f t="shared" ca="1" si="519"/>
        <v>0</v>
      </c>
      <c r="AT380" s="492">
        <f t="shared" ca="1" si="519"/>
        <v>0</v>
      </c>
      <c r="AU380" s="492">
        <f t="shared" ca="1" si="519"/>
        <v>0</v>
      </c>
      <c r="AV380" s="492">
        <f t="shared" ca="1" si="519"/>
        <v>0</v>
      </c>
      <c r="AW380" s="492">
        <f t="shared" ca="1" si="519"/>
        <v>0</v>
      </c>
      <c r="AX380" s="492">
        <f t="shared" ca="1" si="519"/>
        <v>0</v>
      </c>
      <c r="AY380" s="492">
        <f t="shared" ca="1" si="519"/>
        <v>0</v>
      </c>
      <c r="AZ380" s="492">
        <f t="shared" ca="1" si="519"/>
        <v>1</v>
      </c>
      <c r="BA380" s="492">
        <f t="shared" ca="1" si="519"/>
        <v>0</v>
      </c>
      <c r="BB380" s="492">
        <f t="shared" ca="1" si="519"/>
        <v>0</v>
      </c>
      <c r="BC380" s="492">
        <f t="shared" ca="1" si="519"/>
        <v>0</v>
      </c>
      <c r="BD380" s="492">
        <f t="shared" ca="1" si="519"/>
        <v>0</v>
      </c>
      <c r="BE380" s="492">
        <f t="shared" ca="1" si="519"/>
        <v>0</v>
      </c>
      <c r="BF380" s="492">
        <f t="shared" ca="1" si="519"/>
        <v>0</v>
      </c>
      <c r="BG380" s="492">
        <f t="shared" ca="1" si="519"/>
        <v>0</v>
      </c>
      <c r="BH380" s="492">
        <f t="shared" ca="1" si="519"/>
        <v>0</v>
      </c>
      <c r="BI380" s="492">
        <f t="shared" ca="1" si="519"/>
        <v>0</v>
      </c>
      <c r="BJ380" s="492">
        <f t="shared" ca="1" si="519"/>
        <v>0</v>
      </c>
      <c r="BK380" s="492">
        <f t="shared" ca="1" si="519"/>
        <v>0</v>
      </c>
      <c r="BL380" s="492">
        <f t="shared" ca="1" si="519"/>
        <v>0</v>
      </c>
      <c r="BM380" s="492">
        <f t="shared" ca="1" si="519"/>
        <v>0</v>
      </c>
      <c r="BN380" s="492">
        <f t="shared" ca="1" si="519"/>
        <v>0</v>
      </c>
      <c r="BO380" s="492">
        <f t="shared" ca="1" si="519"/>
        <v>0</v>
      </c>
      <c r="BP380" s="492">
        <f t="shared" ca="1" si="519"/>
        <v>0</v>
      </c>
      <c r="BQ380" s="492">
        <f t="shared" ref="BQ380:CV380" ca="1" si="520">BQ120</f>
        <v>0</v>
      </c>
      <c r="BR380" s="492">
        <f t="shared" ca="1" si="520"/>
        <v>0</v>
      </c>
      <c r="BS380" s="492">
        <f t="shared" ca="1" si="520"/>
        <v>0</v>
      </c>
      <c r="BT380" s="492">
        <f t="shared" ca="1" si="520"/>
        <v>0</v>
      </c>
      <c r="BU380" s="492">
        <f t="shared" ca="1" si="520"/>
        <v>0</v>
      </c>
      <c r="BV380" s="492">
        <f t="shared" ca="1" si="520"/>
        <v>0</v>
      </c>
      <c r="BW380" s="492">
        <f t="shared" ca="1" si="520"/>
        <v>0</v>
      </c>
      <c r="BX380" s="492">
        <f t="shared" ca="1" si="520"/>
        <v>0</v>
      </c>
      <c r="BY380" s="492">
        <f t="shared" ca="1" si="520"/>
        <v>0</v>
      </c>
      <c r="BZ380" s="492">
        <f t="shared" ca="1" si="520"/>
        <v>0</v>
      </c>
      <c r="CA380" s="492">
        <f t="shared" ca="1" si="520"/>
        <v>0</v>
      </c>
      <c r="CB380" s="492">
        <f t="shared" ca="1" si="520"/>
        <v>0</v>
      </c>
      <c r="CC380" s="492">
        <f t="shared" ca="1" si="520"/>
        <v>0</v>
      </c>
      <c r="CD380" s="492">
        <f t="shared" ca="1" si="520"/>
        <v>0</v>
      </c>
      <c r="CE380" s="492">
        <f t="shared" ca="1" si="520"/>
        <v>0</v>
      </c>
      <c r="CF380" s="492">
        <f t="shared" ca="1" si="520"/>
        <v>0</v>
      </c>
      <c r="CG380" s="492">
        <f t="shared" ca="1" si="520"/>
        <v>0</v>
      </c>
      <c r="CH380" s="492">
        <f t="shared" ca="1" si="520"/>
        <v>0</v>
      </c>
      <c r="CI380" s="492">
        <f t="shared" ca="1" si="520"/>
        <v>0</v>
      </c>
      <c r="CJ380" s="492">
        <f t="shared" ca="1" si="520"/>
        <v>0</v>
      </c>
      <c r="CK380" s="492">
        <f t="shared" ca="1" si="520"/>
        <v>0</v>
      </c>
      <c r="CL380" s="492">
        <f t="shared" ca="1" si="520"/>
        <v>0</v>
      </c>
      <c r="CM380" s="492">
        <f t="shared" ca="1" si="520"/>
        <v>0</v>
      </c>
      <c r="CN380" s="492">
        <f t="shared" ca="1" si="520"/>
        <v>0</v>
      </c>
      <c r="CO380" s="492">
        <f t="shared" ca="1" si="520"/>
        <v>0</v>
      </c>
      <c r="CP380" s="492">
        <f t="shared" ca="1" si="520"/>
        <v>0</v>
      </c>
      <c r="CQ380" s="492">
        <f t="shared" ca="1" si="520"/>
        <v>0</v>
      </c>
      <c r="CR380" s="492">
        <f t="shared" ca="1" si="520"/>
        <v>0</v>
      </c>
      <c r="CS380" s="492">
        <f t="shared" ca="1" si="520"/>
        <v>0</v>
      </c>
      <c r="CT380" s="492">
        <f t="shared" ca="1" si="520"/>
        <v>0</v>
      </c>
      <c r="CU380" s="492">
        <f t="shared" ca="1" si="520"/>
        <v>0</v>
      </c>
      <c r="CV380" s="492">
        <f t="shared" ca="1" si="520"/>
        <v>0</v>
      </c>
      <c r="CW380" s="492">
        <f t="shared" ref="CW380:EB380" ca="1" si="521">CW120</f>
        <v>0</v>
      </c>
      <c r="CX380" s="492">
        <f t="shared" ca="1" si="521"/>
        <v>0</v>
      </c>
      <c r="CY380" s="492">
        <f t="shared" ca="1" si="521"/>
        <v>0</v>
      </c>
      <c r="CZ380" s="492">
        <f t="shared" ca="1" si="521"/>
        <v>0</v>
      </c>
      <c r="DA380" s="492">
        <f t="shared" ca="1" si="521"/>
        <v>0</v>
      </c>
      <c r="DB380" s="492">
        <f t="shared" ca="1" si="521"/>
        <v>0</v>
      </c>
      <c r="DC380" s="492">
        <f t="shared" ca="1" si="521"/>
        <v>0</v>
      </c>
      <c r="DD380" s="492">
        <f t="shared" ca="1" si="521"/>
        <v>0</v>
      </c>
      <c r="DE380" s="492">
        <f t="shared" ca="1" si="521"/>
        <v>0</v>
      </c>
      <c r="DF380" s="492">
        <f t="shared" ca="1" si="521"/>
        <v>0</v>
      </c>
      <c r="DG380" s="492">
        <f t="shared" ca="1" si="521"/>
        <v>0</v>
      </c>
      <c r="DH380" s="492">
        <f t="shared" ca="1" si="521"/>
        <v>0</v>
      </c>
      <c r="DI380" s="492">
        <f t="shared" ca="1" si="521"/>
        <v>0</v>
      </c>
      <c r="DJ380" s="492">
        <f t="shared" ca="1" si="521"/>
        <v>0</v>
      </c>
      <c r="DK380" s="492">
        <f t="shared" ca="1" si="521"/>
        <v>0</v>
      </c>
      <c r="DL380" s="492">
        <f t="shared" ca="1" si="521"/>
        <v>0</v>
      </c>
      <c r="DM380" s="492">
        <f t="shared" ca="1" si="521"/>
        <v>0</v>
      </c>
      <c r="DN380" s="492">
        <f t="shared" ca="1" si="521"/>
        <v>0</v>
      </c>
      <c r="DO380" s="492">
        <f t="shared" ca="1" si="521"/>
        <v>0</v>
      </c>
      <c r="DP380" s="492">
        <f t="shared" ca="1" si="521"/>
        <v>0</v>
      </c>
      <c r="DQ380" s="492">
        <f t="shared" ca="1" si="521"/>
        <v>0</v>
      </c>
      <c r="DR380" s="492">
        <f t="shared" ca="1" si="521"/>
        <v>0</v>
      </c>
      <c r="DS380" s="492">
        <f t="shared" ca="1" si="521"/>
        <v>0</v>
      </c>
      <c r="DT380" s="492">
        <f t="shared" ca="1" si="521"/>
        <v>0</v>
      </c>
      <c r="DU380" s="492">
        <f t="shared" ca="1" si="521"/>
        <v>0</v>
      </c>
      <c r="DV380" s="492">
        <f t="shared" ca="1" si="521"/>
        <v>0</v>
      </c>
      <c r="DW380" s="492">
        <f t="shared" ca="1" si="521"/>
        <v>0</v>
      </c>
      <c r="DX380" s="492">
        <f t="shared" ca="1" si="521"/>
        <v>0</v>
      </c>
      <c r="DY380" s="492">
        <f t="shared" ca="1" si="521"/>
        <v>0</v>
      </c>
      <c r="DZ380" s="492">
        <f t="shared" ca="1" si="521"/>
        <v>0</v>
      </c>
      <c r="EA380" s="492">
        <f t="shared" ca="1" si="521"/>
        <v>0</v>
      </c>
      <c r="EB380" s="492">
        <f t="shared" ca="1" si="521"/>
        <v>0</v>
      </c>
      <c r="EC380" s="492">
        <f t="shared" ref="EC380:ES380" ca="1" si="522">EC120</f>
        <v>0</v>
      </c>
      <c r="ED380" s="492">
        <f t="shared" ca="1" si="522"/>
        <v>0</v>
      </c>
      <c r="EE380" s="492">
        <f t="shared" ca="1" si="522"/>
        <v>0</v>
      </c>
      <c r="EF380" s="492">
        <f t="shared" ca="1" si="522"/>
        <v>0</v>
      </c>
      <c r="EG380" s="492">
        <f t="shared" ca="1" si="522"/>
        <v>0</v>
      </c>
      <c r="EH380" s="492">
        <f t="shared" ca="1" si="522"/>
        <v>0</v>
      </c>
      <c r="EI380" s="492">
        <f t="shared" ca="1" si="522"/>
        <v>0</v>
      </c>
      <c r="EJ380" s="492">
        <f t="shared" ca="1" si="522"/>
        <v>0</v>
      </c>
      <c r="EK380" s="492">
        <f t="shared" ca="1" si="522"/>
        <v>0</v>
      </c>
      <c r="EL380" s="492">
        <f t="shared" ca="1" si="522"/>
        <v>0</v>
      </c>
      <c r="EM380" s="492">
        <f t="shared" ca="1" si="522"/>
        <v>0</v>
      </c>
      <c r="EN380" s="492">
        <f t="shared" ca="1" si="522"/>
        <v>0</v>
      </c>
      <c r="EO380" s="492">
        <f t="shared" ca="1" si="522"/>
        <v>0</v>
      </c>
      <c r="EP380" s="492">
        <f t="shared" ca="1" si="522"/>
        <v>0</v>
      </c>
      <c r="EQ380" s="492">
        <f t="shared" ca="1" si="522"/>
        <v>0</v>
      </c>
      <c r="ER380" s="492">
        <f t="shared" ca="1" si="522"/>
        <v>0</v>
      </c>
      <c r="ES380" s="492">
        <f t="shared" ca="1" si="522"/>
        <v>0</v>
      </c>
    </row>
    <row r="381" spans="2:149" s="325" customFormat="1" ht="12.75" customHeight="1" outlineLevel="1">
      <c r="B381" s="325" t="s">
        <v>733</v>
      </c>
      <c r="C381" s="13"/>
      <c r="D381" s="183"/>
      <c r="E381" s="376">
        <f ca="1">E377*E380*$D$372</f>
        <v>0</v>
      </c>
      <c r="F381" s="376">
        <f t="shared" ref="F381:BQ381" ca="1" si="523">F377*F380*$D$372</f>
        <v>0</v>
      </c>
      <c r="G381" s="376">
        <f t="shared" ca="1" si="523"/>
        <v>0</v>
      </c>
      <c r="H381" s="376">
        <f t="shared" ca="1" si="523"/>
        <v>0</v>
      </c>
      <c r="I381" s="376">
        <f t="shared" ca="1" si="523"/>
        <v>0</v>
      </c>
      <c r="J381" s="376">
        <f t="shared" ca="1" si="523"/>
        <v>0</v>
      </c>
      <c r="K381" s="376">
        <f t="shared" ca="1" si="523"/>
        <v>0</v>
      </c>
      <c r="L381" s="376">
        <f t="shared" ca="1" si="523"/>
        <v>0</v>
      </c>
      <c r="M381" s="376">
        <f t="shared" ca="1" si="523"/>
        <v>0</v>
      </c>
      <c r="N381" s="376">
        <f t="shared" ca="1" si="523"/>
        <v>0</v>
      </c>
      <c r="O381" s="376">
        <f t="shared" ca="1" si="523"/>
        <v>0</v>
      </c>
      <c r="P381" s="376">
        <f t="shared" ca="1" si="523"/>
        <v>0</v>
      </c>
      <c r="Q381" s="376">
        <f t="shared" ca="1" si="523"/>
        <v>0</v>
      </c>
      <c r="R381" s="376">
        <f t="shared" ca="1" si="523"/>
        <v>0</v>
      </c>
      <c r="S381" s="376">
        <f t="shared" ca="1" si="523"/>
        <v>0</v>
      </c>
      <c r="T381" s="376">
        <f t="shared" ca="1" si="523"/>
        <v>0</v>
      </c>
      <c r="U381" s="376">
        <f t="shared" ca="1" si="523"/>
        <v>0</v>
      </c>
      <c r="V381" s="376">
        <f t="shared" ca="1" si="523"/>
        <v>0</v>
      </c>
      <c r="W381" s="376">
        <f t="shared" ca="1" si="523"/>
        <v>0</v>
      </c>
      <c r="X381" s="376">
        <f t="shared" ca="1" si="523"/>
        <v>0</v>
      </c>
      <c r="Y381" s="376">
        <f t="shared" ca="1" si="523"/>
        <v>0</v>
      </c>
      <c r="Z381" s="376">
        <f t="shared" ca="1" si="523"/>
        <v>0</v>
      </c>
      <c r="AA381" s="376">
        <f t="shared" ca="1" si="523"/>
        <v>0</v>
      </c>
      <c r="AB381" s="376">
        <f t="shared" ca="1" si="523"/>
        <v>0</v>
      </c>
      <c r="AC381" s="376">
        <f t="shared" ca="1" si="523"/>
        <v>0</v>
      </c>
      <c r="AD381" s="376">
        <f t="shared" ca="1" si="523"/>
        <v>0</v>
      </c>
      <c r="AE381" s="376">
        <f t="shared" ca="1" si="523"/>
        <v>0</v>
      </c>
      <c r="AF381" s="376">
        <f t="shared" ca="1" si="523"/>
        <v>0</v>
      </c>
      <c r="AG381" s="376">
        <f t="shared" ca="1" si="523"/>
        <v>0</v>
      </c>
      <c r="AH381" s="376">
        <f t="shared" ca="1" si="523"/>
        <v>0</v>
      </c>
      <c r="AI381" s="376">
        <f t="shared" ca="1" si="523"/>
        <v>0</v>
      </c>
      <c r="AJ381" s="376">
        <f t="shared" ca="1" si="523"/>
        <v>0</v>
      </c>
      <c r="AK381" s="376">
        <f t="shared" ca="1" si="523"/>
        <v>0</v>
      </c>
      <c r="AL381" s="376">
        <f t="shared" ca="1" si="523"/>
        <v>0</v>
      </c>
      <c r="AM381" s="376">
        <f t="shared" ca="1" si="523"/>
        <v>0</v>
      </c>
      <c r="AN381" s="376">
        <f t="shared" ca="1" si="523"/>
        <v>0</v>
      </c>
      <c r="AO381" s="376">
        <f t="shared" ca="1" si="523"/>
        <v>0</v>
      </c>
      <c r="AP381" s="376">
        <f t="shared" ca="1" si="523"/>
        <v>0</v>
      </c>
      <c r="AQ381" s="376">
        <f t="shared" ca="1" si="523"/>
        <v>0</v>
      </c>
      <c r="AR381" s="376">
        <f t="shared" ca="1" si="523"/>
        <v>0</v>
      </c>
      <c r="AS381" s="376">
        <f t="shared" ca="1" si="523"/>
        <v>0</v>
      </c>
      <c r="AT381" s="376">
        <f t="shared" ca="1" si="523"/>
        <v>0</v>
      </c>
      <c r="AU381" s="376">
        <f t="shared" ca="1" si="523"/>
        <v>0</v>
      </c>
      <c r="AV381" s="376">
        <f t="shared" ca="1" si="523"/>
        <v>0</v>
      </c>
      <c r="AW381" s="376">
        <f t="shared" ca="1" si="523"/>
        <v>0</v>
      </c>
      <c r="AX381" s="376">
        <f t="shared" ca="1" si="523"/>
        <v>0</v>
      </c>
      <c r="AY381" s="376">
        <f t="shared" ca="1" si="523"/>
        <v>0</v>
      </c>
      <c r="AZ381" s="376">
        <f t="shared" ca="1" si="523"/>
        <v>100</v>
      </c>
      <c r="BA381" s="376">
        <f t="shared" ca="1" si="523"/>
        <v>0</v>
      </c>
      <c r="BB381" s="376">
        <f t="shared" ca="1" si="523"/>
        <v>0</v>
      </c>
      <c r="BC381" s="376">
        <f t="shared" ca="1" si="523"/>
        <v>0</v>
      </c>
      <c r="BD381" s="376">
        <f t="shared" ca="1" si="523"/>
        <v>0</v>
      </c>
      <c r="BE381" s="376">
        <f t="shared" ca="1" si="523"/>
        <v>0</v>
      </c>
      <c r="BF381" s="376">
        <f t="shared" ca="1" si="523"/>
        <v>0</v>
      </c>
      <c r="BG381" s="376">
        <f t="shared" ca="1" si="523"/>
        <v>0</v>
      </c>
      <c r="BH381" s="376">
        <f t="shared" ca="1" si="523"/>
        <v>0</v>
      </c>
      <c r="BI381" s="376">
        <f t="shared" ca="1" si="523"/>
        <v>0</v>
      </c>
      <c r="BJ381" s="376">
        <f t="shared" ca="1" si="523"/>
        <v>0</v>
      </c>
      <c r="BK381" s="376">
        <f t="shared" ca="1" si="523"/>
        <v>0</v>
      </c>
      <c r="BL381" s="376">
        <f t="shared" ca="1" si="523"/>
        <v>0</v>
      </c>
      <c r="BM381" s="376">
        <f t="shared" ca="1" si="523"/>
        <v>0</v>
      </c>
      <c r="BN381" s="376">
        <f t="shared" ca="1" si="523"/>
        <v>0</v>
      </c>
      <c r="BO381" s="376">
        <f t="shared" ca="1" si="523"/>
        <v>0</v>
      </c>
      <c r="BP381" s="376">
        <f t="shared" ca="1" si="523"/>
        <v>0</v>
      </c>
      <c r="BQ381" s="376">
        <f t="shared" ca="1" si="523"/>
        <v>0</v>
      </c>
      <c r="BR381" s="376">
        <f t="shared" ref="BR381:EC381" ca="1" si="524">BR377*BR380*$D$372</f>
        <v>0</v>
      </c>
      <c r="BS381" s="376">
        <f t="shared" ca="1" si="524"/>
        <v>0</v>
      </c>
      <c r="BT381" s="376">
        <f t="shared" ca="1" si="524"/>
        <v>0</v>
      </c>
      <c r="BU381" s="376">
        <f t="shared" ca="1" si="524"/>
        <v>0</v>
      </c>
      <c r="BV381" s="376">
        <f t="shared" ca="1" si="524"/>
        <v>0</v>
      </c>
      <c r="BW381" s="376">
        <f t="shared" ca="1" si="524"/>
        <v>0</v>
      </c>
      <c r="BX381" s="376">
        <f t="shared" ca="1" si="524"/>
        <v>0</v>
      </c>
      <c r="BY381" s="376">
        <f t="shared" ca="1" si="524"/>
        <v>0</v>
      </c>
      <c r="BZ381" s="376">
        <f t="shared" ca="1" si="524"/>
        <v>0</v>
      </c>
      <c r="CA381" s="376">
        <f t="shared" ca="1" si="524"/>
        <v>0</v>
      </c>
      <c r="CB381" s="376">
        <f t="shared" ca="1" si="524"/>
        <v>0</v>
      </c>
      <c r="CC381" s="376">
        <f t="shared" ca="1" si="524"/>
        <v>0</v>
      </c>
      <c r="CD381" s="376">
        <f t="shared" ca="1" si="524"/>
        <v>0</v>
      </c>
      <c r="CE381" s="376">
        <f t="shared" ca="1" si="524"/>
        <v>0</v>
      </c>
      <c r="CF381" s="376">
        <f t="shared" ca="1" si="524"/>
        <v>0</v>
      </c>
      <c r="CG381" s="376">
        <f t="shared" ca="1" si="524"/>
        <v>0</v>
      </c>
      <c r="CH381" s="376">
        <f t="shared" ca="1" si="524"/>
        <v>0</v>
      </c>
      <c r="CI381" s="376">
        <f t="shared" ca="1" si="524"/>
        <v>0</v>
      </c>
      <c r="CJ381" s="376">
        <f t="shared" ca="1" si="524"/>
        <v>0</v>
      </c>
      <c r="CK381" s="376">
        <f t="shared" ca="1" si="524"/>
        <v>0</v>
      </c>
      <c r="CL381" s="376">
        <f t="shared" ca="1" si="524"/>
        <v>0</v>
      </c>
      <c r="CM381" s="376">
        <f t="shared" ca="1" si="524"/>
        <v>0</v>
      </c>
      <c r="CN381" s="376">
        <f t="shared" ca="1" si="524"/>
        <v>0</v>
      </c>
      <c r="CO381" s="376">
        <f t="shared" ca="1" si="524"/>
        <v>0</v>
      </c>
      <c r="CP381" s="376">
        <f t="shared" ca="1" si="524"/>
        <v>0</v>
      </c>
      <c r="CQ381" s="376">
        <f t="shared" ca="1" si="524"/>
        <v>0</v>
      </c>
      <c r="CR381" s="376">
        <f t="shared" ca="1" si="524"/>
        <v>0</v>
      </c>
      <c r="CS381" s="376">
        <f t="shared" ca="1" si="524"/>
        <v>0</v>
      </c>
      <c r="CT381" s="376">
        <f t="shared" ca="1" si="524"/>
        <v>0</v>
      </c>
      <c r="CU381" s="376">
        <f t="shared" ca="1" si="524"/>
        <v>0</v>
      </c>
      <c r="CV381" s="376">
        <f t="shared" ca="1" si="524"/>
        <v>0</v>
      </c>
      <c r="CW381" s="376">
        <f t="shared" ca="1" si="524"/>
        <v>0</v>
      </c>
      <c r="CX381" s="376">
        <f t="shared" ca="1" si="524"/>
        <v>0</v>
      </c>
      <c r="CY381" s="376">
        <f t="shared" ca="1" si="524"/>
        <v>0</v>
      </c>
      <c r="CZ381" s="376">
        <f t="shared" ca="1" si="524"/>
        <v>0</v>
      </c>
      <c r="DA381" s="376">
        <f t="shared" ca="1" si="524"/>
        <v>0</v>
      </c>
      <c r="DB381" s="376">
        <f t="shared" ca="1" si="524"/>
        <v>0</v>
      </c>
      <c r="DC381" s="376">
        <f t="shared" ca="1" si="524"/>
        <v>0</v>
      </c>
      <c r="DD381" s="376">
        <f t="shared" ca="1" si="524"/>
        <v>0</v>
      </c>
      <c r="DE381" s="376">
        <f t="shared" ca="1" si="524"/>
        <v>0</v>
      </c>
      <c r="DF381" s="376">
        <f t="shared" ca="1" si="524"/>
        <v>0</v>
      </c>
      <c r="DG381" s="376">
        <f t="shared" ca="1" si="524"/>
        <v>0</v>
      </c>
      <c r="DH381" s="376">
        <f t="shared" ca="1" si="524"/>
        <v>0</v>
      </c>
      <c r="DI381" s="376">
        <f t="shared" ca="1" si="524"/>
        <v>0</v>
      </c>
      <c r="DJ381" s="376">
        <f t="shared" ca="1" si="524"/>
        <v>0</v>
      </c>
      <c r="DK381" s="376">
        <f t="shared" ca="1" si="524"/>
        <v>0</v>
      </c>
      <c r="DL381" s="376">
        <f t="shared" ca="1" si="524"/>
        <v>0</v>
      </c>
      <c r="DM381" s="376">
        <f t="shared" ca="1" si="524"/>
        <v>0</v>
      </c>
      <c r="DN381" s="376">
        <f t="shared" ca="1" si="524"/>
        <v>0</v>
      </c>
      <c r="DO381" s="376">
        <f t="shared" ca="1" si="524"/>
        <v>0</v>
      </c>
      <c r="DP381" s="376">
        <f t="shared" ca="1" si="524"/>
        <v>0</v>
      </c>
      <c r="DQ381" s="376">
        <f t="shared" ca="1" si="524"/>
        <v>0</v>
      </c>
      <c r="DR381" s="376">
        <f t="shared" ca="1" si="524"/>
        <v>0</v>
      </c>
      <c r="DS381" s="376">
        <f t="shared" ca="1" si="524"/>
        <v>0</v>
      </c>
      <c r="DT381" s="376">
        <f t="shared" ca="1" si="524"/>
        <v>0</v>
      </c>
      <c r="DU381" s="376">
        <f t="shared" ca="1" si="524"/>
        <v>0</v>
      </c>
      <c r="DV381" s="376">
        <f t="shared" ca="1" si="524"/>
        <v>0</v>
      </c>
      <c r="DW381" s="376">
        <f t="shared" ca="1" si="524"/>
        <v>0</v>
      </c>
      <c r="DX381" s="376">
        <f t="shared" ca="1" si="524"/>
        <v>0</v>
      </c>
      <c r="DY381" s="376">
        <f t="shared" ca="1" si="524"/>
        <v>0</v>
      </c>
      <c r="DZ381" s="376">
        <f t="shared" ca="1" si="524"/>
        <v>0</v>
      </c>
      <c r="EA381" s="376">
        <f t="shared" ca="1" si="524"/>
        <v>0</v>
      </c>
      <c r="EB381" s="376">
        <f t="shared" ca="1" si="524"/>
        <v>0</v>
      </c>
      <c r="EC381" s="376">
        <f t="shared" ca="1" si="524"/>
        <v>0</v>
      </c>
      <c r="ED381" s="376">
        <f t="shared" ref="ED381:ES381" ca="1" si="525">ED377*ED380*$D$372</f>
        <v>0</v>
      </c>
      <c r="EE381" s="376">
        <f t="shared" ca="1" si="525"/>
        <v>0</v>
      </c>
      <c r="EF381" s="376">
        <f t="shared" ca="1" si="525"/>
        <v>0</v>
      </c>
      <c r="EG381" s="376">
        <f t="shared" ca="1" si="525"/>
        <v>0</v>
      </c>
      <c r="EH381" s="376">
        <f t="shared" ca="1" si="525"/>
        <v>0</v>
      </c>
      <c r="EI381" s="376">
        <f t="shared" ca="1" si="525"/>
        <v>0</v>
      </c>
      <c r="EJ381" s="376">
        <f t="shared" ca="1" si="525"/>
        <v>0</v>
      </c>
      <c r="EK381" s="376">
        <f t="shared" ca="1" si="525"/>
        <v>0</v>
      </c>
      <c r="EL381" s="376">
        <f t="shared" ca="1" si="525"/>
        <v>0</v>
      </c>
      <c r="EM381" s="376">
        <f t="shared" ca="1" si="525"/>
        <v>0</v>
      </c>
      <c r="EN381" s="376">
        <f t="shared" ca="1" si="525"/>
        <v>0</v>
      </c>
      <c r="EO381" s="376">
        <f t="shared" ca="1" si="525"/>
        <v>0</v>
      </c>
      <c r="EP381" s="376">
        <f t="shared" ca="1" si="525"/>
        <v>0</v>
      </c>
      <c r="EQ381" s="376">
        <f t="shared" ca="1" si="525"/>
        <v>0</v>
      </c>
      <c r="ER381" s="376">
        <f t="shared" ca="1" si="525"/>
        <v>0</v>
      </c>
      <c r="ES381" s="376">
        <f t="shared" ca="1" si="525"/>
        <v>0</v>
      </c>
    </row>
    <row r="382" spans="2:149" s="325" customFormat="1" ht="12.75" customHeight="1" outlineLevel="1">
      <c r="B382" s="13"/>
      <c r="C382" s="13"/>
      <c r="D382" s="183"/>
      <c r="E382" s="330"/>
      <c r="F382" s="330"/>
      <c r="G382" s="330"/>
      <c r="H382" s="330"/>
      <c r="I382" s="330"/>
      <c r="J382" s="330"/>
      <c r="K382" s="330"/>
      <c r="L382" s="330"/>
      <c r="M382" s="330"/>
      <c r="N382" s="330"/>
      <c r="O382" s="330"/>
      <c r="P382" s="330"/>
      <c r="Q382" s="330"/>
      <c r="R382" s="330"/>
      <c r="S382" s="330"/>
      <c r="T382" s="330"/>
      <c r="U382" s="330"/>
      <c r="V382" s="330"/>
      <c r="W382" s="330"/>
      <c r="X382" s="330"/>
      <c r="Y382" s="330"/>
      <c r="Z382" s="330"/>
      <c r="AA382" s="330"/>
      <c r="AB382" s="330"/>
      <c r="AC382" s="330"/>
      <c r="AD382" s="330"/>
      <c r="AE382" s="330"/>
      <c r="AF382" s="330"/>
      <c r="AG382" s="330"/>
      <c r="AH382" s="330"/>
      <c r="AI382" s="330"/>
      <c r="AJ382" s="330"/>
      <c r="AK382" s="330"/>
      <c r="AL382" s="330"/>
      <c r="AM382" s="330"/>
      <c r="AN382" s="330"/>
      <c r="AO382" s="330"/>
      <c r="AP382" s="330"/>
      <c r="AQ382" s="330"/>
      <c r="AR382" s="330"/>
      <c r="AS382" s="330"/>
      <c r="AT382" s="330"/>
      <c r="AU382" s="330"/>
      <c r="AV382" s="330"/>
      <c r="AW382" s="330"/>
      <c r="AX382" s="330"/>
      <c r="AY382" s="330"/>
      <c r="AZ382" s="330"/>
      <c r="BA382" s="330"/>
      <c r="BB382" s="330"/>
      <c r="BC382" s="330"/>
      <c r="BD382" s="330"/>
      <c r="BE382" s="330"/>
      <c r="BF382" s="330"/>
      <c r="BG382" s="330"/>
      <c r="BH382" s="330"/>
      <c r="BI382" s="330"/>
      <c r="BJ382" s="330"/>
      <c r="BK382" s="330"/>
      <c r="BL382" s="330"/>
      <c r="BM382" s="330"/>
      <c r="BN382" s="330"/>
      <c r="BO382" s="330"/>
      <c r="BP382" s="330"/>
      <c r="BQ382" s="330"/>
      <c r="BR382" s="330"/>
      <c r="BS382" s="330"/>
      <c r="BT382" s="330"/>
      <c r="BU382" s="330"/>
      <c r="BV382" s="330"/>
      <c r="BW382" s="330"/>
      <c r="BX382" s="330"/>
      <c r="BY382" s="330"/>
      <c r="BZ382" s="330"/>
      <c r="CA382" s="330"/>
      <c r="CB382" s="330"/>
      <c r="CC382" s="330"/>
      <c r="CD382" s="330"/>
      <c r="CE382" s="330"/>
      <c r="CF382" s="330"/>
      <c r="CG382" s="330"/>
      <c r="CH382" s="330"/>
      <c r="CI382" s="330"/>
      <c r="CJ382" s="330"/>
      <c r="CK382" s="330"/>
      <c r="CL382" s="330"/>
      <c r="CM382" s="330"/>
      <c r="CN382" s="330"/>
      <c r="CO382" s="330"/>
      <c r="CP382" s="330"/>
      <c r="CQ382" s="330"/>
      <c r="CR382" s="330"/>
      <c r="CS382" s="330"/>
      <c r="CT382" s="330"/>
      <c r="CU382" s="330"/>
      <c r="CV382" s="330"/>
      <c r="CW382" s="330"/>
      <c r="CX382" s="330"/>
      <c r="CY382" s="330"/>
      <c r="CZ382" s="330"/>
      <c r="DA382" s="330"/>
      <c r="DB382" s="330"/>
      <c r="DC382" s="330"/>
      <c r="DD382" s="330"/>
      <c r="DE382" s="330"/>
      <c r="DF382" s="330"/>
      <c r="DG382" s="330"/>
      <c r="DH382" s="330"/>
      <c r="DI382" s="330"/>
      <c r="DJ382" s="330"/>
      <c r="DK382" s="330"/>
      <c r="DL382" s="330"/>
      <c r="DM382" s="330"/>
      <c r="DN382" s="330"/>
      <c r="DO382" s="330"/>
      <c r="DP382" s="330"/>
      <c r="DQ382" s="330"/>
      <c r="DR382" s="330"/>
      <c r="DS382" s="330"/>
      <c r="DT382" s="330"/>
      <c r="DU382" s="330"/>
      <c r="DV382" s="330"/>
      <c r="DW382" s="330"/>
      <c r="DX382" s="330"/>
      <c r="DY382" s="330"/>
      <c r="DZ382" s="330"/>
      <c r="EA382" s="330"/>
      <c r="EB382" s="330"/>
      <c r="EC382" s="330"/>
      <c r="ED382" s="330"/>
      <c r="EE382" s="330"/>
      <c r="EF382" s="330"/>
      <c r="EG382" s="330"/>
      <c r="EH382" s="330"/>
      <c r="EI382" s="330"/>
      <c r="EJ382" s="330"/>
      <c r="EK382" s="330"/>
      <c r="EL382" s="330"/>
      <c r="EM382" s="330"/>
      <c r="EN382" s="330"/>
      <c r="EO382" s="330"/>
      <c r="EP382" s="330"/>
      <c r="EQ382" s="330"/>
      <c r="ER382" s="330"/>
      <c r="ES382" s="330"/>
    </row>
    <row r="383" spans="2:149" s="325" customFormat="1" ht="12.75" customHeight="1" outlineLevel="1">
      <c r="B383" s="325" t="s">
        <v>734</v>
      </c>
      <c r="C383" s="13"/>
      <c r="D383" s="183"/>
      <c r="E383" s="492">
        <f t="shared" ref="E383:AJ383" ca="1" si="526">E106</f>
        <v>0</v>
      </c>
      <c r="F383" s="492">
        <f t="shared" ca="1" si="526"/>
        <v>0</v>
      </c>
      <c r="G383" s="492">
        <f t="shared" ca="1" si="526"/>
        <v>0</v>
      </c>
      <c r="H383" s="492">
        <f t="shared" ca="1" si="526"/>
        <v>0</v>
      </c>
      <c r="I383" s="492">
        <f t="shared" ca="1" si="526"/>
        <v>0</v>
      </c>
      <c r="J383" s="492">
        <f t="shared" ca="1" si="526"/>
        <v>0</v>
      </c>
      <c r="K383" s="492">
        <f t="shared" ca="1" si="526"/>
        <v>0</v>
      </c>
      <c r="L383" s="492">
        <f t="shared" ca="1" si="526"/>
        <v>0</v>
      </c>
      <c r="M383" s="492">
        <f t="shared" ca="1" si="526"/>
        <v>0</v>
      </c>
      <c r="N383" s="492">
        <f t="shared" ca="1" si="526"/>
        <v>0</v>
      </c>
      <c r="O383" s="492">
        <f t="shared" ca="1" si="526"/>
        <v>0</v>
      </c>
      <c r="P383" s="492">
        <f t="shared" ca="1" si="526"/>
        <v>0</v>
      </c>
      <c r="Q383" s="492">
        <f t="shared" ca="1" si="526"/>
        <v>0</v>
      </c>
      <c r="R383" s="492">
        <f t="shared" ca="1" si="526"/>
        <v>0</v>
      </c>
      <c r="S383" s="492">
        <f t="shared" ca="1" si="526"/>
        <v>0</v>
      </c>
      <c r="T383" s="492">
        <f t="shared" ca="1" si="526"/>
        <v>0</v>
      </c>
      <c r="U383" s="492">
        <f t="shared" ca="1" si="526"/>
        <v>0</v>
      </c>
      <c r="V383" s="492">
        <f t="shared" ca="1" si="526"/>
        <v>0</v>
      </c>
      <c r="W383" s="492">
        <f t="shared" ca="1" si="526"/>
        <v>0</v>
      </c>
      <c r="X383" s="492">
        <f t="shared" ca="1" si="526"/>
        <v>0</v>
      </c>
      <c r="Y383" s="492">
        <f t="shared" ca="1" si="526"/>
        <v>0</v>
      </c>
      <c r="Z383" s="492">
        <f t="shared" ca="1" si="526"/>
        <v>0</v>
      </c>
      <c r="AA383" s="492">
        <f t="shared" ca="1" si="526"/>
        <v>0</v>
      </c>
      <c r="AB383" s="492">
        <f t="shared" ca="1" si="526"/>
        <v>0</v>
      </c>
      <c r="AC383" s="492">
        <f t="shared" ca="1" si="526"/>
        <v>0</v>
      </c>
      <c r="AD383" s="492">
        <f t="shared" ca="1" si="526"/>
        <v>0</v>
      </c>
      <c r="AE383" s="492">
        <f t="shared" ca="1" si="526"/>
        <v>0</v>
      </c>
      <c r="AF383" s="492">
        <f t="shared" ca="1" si="526"/>
        <v>0</v>
      </c>
      <c r="AG383" s="492">
        <f t="shared" ca="1" si="526"/>
        <v>0</v>
      </c>
      <c r="AH383" s="492">
        <f t="shared" ca="1" si="526"/>
        <v>0</v>
      </c>
      <c r="AI383" s="492">
        <f t="shared" ca="1" si="526"/>
        <v>0</v>
      </c>
      <c r="AJ383" s="492">
        <f t="shared" ca="1" si="526"/>
        <v>0</v>
      </c>
      <c r="AK383" s="492">
        <f t="shared" ref="AK383:BP383" ca="1" si="527">AK106</f>
        <v>0</v>
      </c>
      <c r="AL383" s="492">
        <f t="shared" ca="1" si="527"/>
        <v>0</v>
      </c>
      <c r="AM383" s="492">
        <f t="shared" ca="1" si="527"/>
        <v>0</v>
      </c>
      <c r="AN383" s="492">
        <f t="shared" ca="1" si="527"/>
        <v>0</v>
      </c>
      <c r="AO383" s="492">
        <f t="shared" ca="1" si="527"/>
        <v>0</v>
      </c>
      <c r="AP383" s="492">
        <f t="shared" ca="1" si="527"/>
        <v>0</v>
      </c>
      <c r="AQ383" s="492">
        <f t="shared" ca="1" si="527"/>
        <v>0</v>
      </c>
      <c r="AR383" s="492">
        <f t="shared" ca="1" si="527"/>
        <v>0</v>
      </c>
      <c r="AS383" s="492">
        <f t="shared" ca="1" si="527"/>
        <v>0</v>
      </c>
      <c r="AT383" s="492">
        <f t="shared" ca="1" si="527"/>
        <v>0</v>
      </c>
      <c r="AU383" s="492">
        <f t="shared" ca="1" si="527"/>
        <v>0</v>
      </c>
      <c r="AV383" s="492">
        <f t="shared" ca="1" si="527"/>
        <v>0</v>
      </c>
      <c r="AW383" s="492">
        <f t="shared" ca="1" si="527"/>
        <v>0</v>
      </c>
      <c r="AX383" s="492">
        <f t="shared" ca="1" si="527"/>
        <v>0</v>
      </c>
      <c r="AY383" s="492">
        <f t="shared" ca="1" si="527"/>
        <v>0</v>
      </c>
      <c r="AZ383" s="492">
        <f t="shared" ca="1" si="527"/>
        <v>0</v>
      </c>
      <c r="BA383" s="492">
        <f t="shared" ca="1" si="527"/>
        <v>0</v>
      </c>
      <c r="BB383" s="492">
        <f t="shared" ca="1" si="527"/>
        <v>0</v>
      </c>
      <c r="BC383" s="492">
        <f t="shared" ca="1" si="527"/>
        <v>0</v>
      </c>
      <c r="BD383" s="492">
        <f t="shared" ca="1" si="527"/>
        <v>1</v>
      </c>
      <c r="BE383" s="492">
        <f t="shared" ca="1" si="527"/>
        <v>0</v>
      </c>
      <c r="BF383" s="492">
        <f t="shared" ca="1" si="527"/>
        <v>0</v>
      </c>
      <c r="BG383" s="492">
        <f t="shared" ca="1" si="527"/>
        <v>0</v>
      </c>
      <c r="BH383" s="492">
        <f t="shared" ca="1" si="527"/>
        <v>0</v>
      </c>
      <c r="BI383" s="492">
        <f t="shared" ca="1" si="527"/>
        <v>0</v>
      </c>
      <c r="BJ383" s="492">
        <f t="shared" ca="1" si="527"/>
        <v>0</v>
      </c>
      <c r="BK383" s="492">
        <f t="shared" ca="1" si="527"/>
        <v>0</v>
      </c>
      <c r="BL383" s="492">
        <f t="shared" ca="1" si="527"/>
        <v>0</v>
      </c>
      <c r="BM383" s="492">
        <f t="shared" ca="1" si="527"/>
        <v>0</v>
      </c>
      <c r="BN383" s="492">
        <f t="shared" ca="1" si="527"/>
        <v>0</v>
      </c>
      <c r="BO383" s="492">
        <f t="shared" ca="1" si="527"/>
        <v>0</v>
      </c>
      <c r="BP383" s="492">
        <f t="shared" ca="1" si="527"/>
        <v>0</v>
      </c>
      <c r="BQ383" s="492">
        <f t="shared" ref="BQ383:CV383" ca="1" si="528">BQ106</f>
        <v>0</v>
      </c>
      <c r="BR383" s="492">
        <f t="shared" ca="1" si="528"/>
        <v>0</v>
      </c>
      <c r="BS383" s="492">
        <f t="shared" ca="1" si="528"/>
        <v>0</v>
      </c>
      <c r="BT383" s="492">
        <f t="shared" ca="1" si="528"/>
        <v>0</v>
      </c>
      <c r="BU383" s="492">
        <f t="shared" ca="1" si="528"/>
        <v>0</v>
      </c>
      <c r="BV383" s="492">
        <f t="shared" ca="1" si="528"/>
        <v>0</v>
      </c>
      <c r="BW383" s="492">
        <f t="shared" ca="1" si="528"/>
        <v>0</v>
      </c>
      <c r="BX383" s="492">
        <f t="shared" ca="1" si="528"/>
        <v>0</v>
      </c>
      <c r="BY383" s="492">
        <f t="shared" ca="1" si="528"/>
        <v>0</v>
      </c>
      <c r="BZ383" s="492">
        <f t="shared" ca="1" si="528"/>
        <v>0</v>
      </c>
      <c r="CA383" s="492">
        <f t="shared" ca="1" si="528"/>
        <v>0</v>
      </c>
      <c r="CB383" s="492">
        <f t="shared" ca="1" si="528"/>
        <v>0</v>
      </c>
      <c r="CC383" s="492">
        <f t="shared" ca="1" si="528"/>
        <v>0</v>
      </c>
      <c r="CD383" s="492">
        <f t="shared" ca="1" si="528"/>
        <v>0</v>
      </c>
      <c r="CE383" s="492">
        <f t="shared" ca="1" si="528"/>
        <v>0</v>
      </c>
      <c r="CF383" s="492">
        <f t="shared" ca="1" si="528"/>
        <v>0</v>
      </c>
      <c r="CG383" s="492">
        <f t="shared" ca="1" si="528"/>
        <v>0</v>
      </c>
      <c r="CH383" s="492">
        <f t="shared" ca="1" si="528"/>
        <v>0</v>
      </c>
      <c r="CI383" s="492">
        <f t="shared" ca="1" si="528"/>
        <v>0</v>
      </c>
      <c r="CJ383" s="492">
        <f t="shared" ca="1" si="528"/>
        <v>0</v>
      </c>
      <c r="CK383" s="492">
        <f t="shared" ca="1" si="528"/>
        <v>0</v>
      </c>
      <c r="CL383" s="492">
        <f t="shared" ca="1" si="528"/>
        <v>0</v>
      </c>
      <c r="CM383" s="492">
        <f t="shared" ca="1" si="528"/>
        <v>0</v>
      </c>
      <c r="CN383" s="492">
        <f t="shared" ca="1" si="528"/>
        <v>0</v>
      </c>
      <c r="CO383" s="492">
        <f t="shared" ca="1" si="528"/>
        <v>0</v>
      </c>
      <c r="CP383" s="492">
        <f t="shared" ca="1" si="528"/>
        <v>0</v>
      </c>
      <c r="CQ383" s="492">
        <f t="shared" ca="1" si="528"/>
        <v>0</v>
      </c>
      <c r="CR383" s="492">
        <f t="shared" ca="1" si="528"/>
        <v>0</v>
      </c>
      <c r="CS383" s="492">
        <f t="shared" ca="1" si="528"/>
        <v>0</v>
      </c>
      <c r="CT383" s="492">
        <f t="shared" ca="1" si="528"/>
        <v>0</v>
      </c>
      <c r="CU383" s="492">
        <f t="shared" ca="1" si="528"/>
        <v>0</v>
      </c>
      <c r="CV383" s="492">
        <f t="shared" ca="1" si="528"/>
        <v>0</v>
      </c>
      <c r="CW383" s="492">
        <f t="shared" ref="CW383:EB383" ca="1" si="529">CW106</f>
        <v>0</v>
      </c>
      <c r="CX383" s="492">
        <f t="shared" ca="1" si="529"/>
        <v>0</v>
      </c>
      <c r="CY383" s="492">
        <f t="shared" ca="1" si="529"/>
        <v>0</v>
      </c>
      <c r="CZ383" s="492">
        <f t="shared" ca="1" si="529"/>
        <v>0</v>
      </c>
      <c r="DA383" s="492">
        <f t="shared" ca="1" si="529"/>
        <v>0</v>
      </c>
      <c r="DB383" s="492">
        <f t="shared" ca="1" si="529"/>
        <v>0</v>
      </c>
      <c r="DC383" s="492">
        <f t="shared" ca="1" si="529"/>
        <v>0</v>
      </c>
      <c r="DD383" s="492">
        <f t="shared" ca="1" si="529"/>
        <v>0</v>
      </c>
      <c r="DE383" s="492">
        <f t="shared" ca="1" si="529"/>
        <v>0</v>
      </c>
      <c r="DF383" s="492">
        <f t="shared" ca="1" si="529"/>
        <v>0</v>
      </c>
      <c r="DG383" s="492">
        <f t="shared" ca="1" si="529"/>
        <v>0</v>
      </c>
      <c r="DH383" s="492">
        <f t="shared" ca="1" si="529"/>
        <v>0</v>
      </c>
      <c r="DI383" s="492">
        <f t="shared" ca="1" si="529"/>
        <v>0</v>
      </c>
      <c r="DJ383" s="492">
        <f t="shared" ca="1" si="529"/>
        <v>0</v>
      </c>
      <c r="DK383" s="492">
        <f t="shared" ca="1" si="529"/>
        <v>0</v>
      </c>
      <c r="DL383" s="492">
        <f t="shared" ca="1" si="529"/>
        <v>0</v>
      </c>
      <c r="DM383" s="492">
        <f t="shared" ca="1" si="529"/>
        <v>0</v>
      </c>
      <c r="DN383" s="492">
        <f t="shared" ca="1" si="529"/>
        <v>0</v>
      </c>
      <c r="DO383" s="492">
        <f t="shared" ca="1" si="529"/>
        <v>0</v>
      </c>
      <c r="DP383" s="492">
        <f t="shared" ca="1" si="529"/>
        <v>0</v>
      </c>
      <c r="DQ383" s="492">
        <f t="shared" ca="1" si="529"/>
        <v>0</v>
      </c>
      <c r="DR383" s="492">
        <f t="shared" ca="1" si="529"/>
        <v>0</v>
      </c>
      <c r="DS383" s="492">
        <f t="shared" ca="1" si="529"/>
        <v>0</v>
      </c>
      <c r="DT383" s="492">
        <f t="shared" ca="1" si="529"/>
        <v>0</v>
      </c>
      <c r="DU383" s="492">
        <f t="shared" ca="1" si="529"/>
        <v>0</v>
      </c>
      <c r="DV383" s="492">
        <f t="shared" ca="1" si="529"/>
        <v>0</v>
      </c>
      <c r="DW383" s="492">
        <f t="shared" ca="1" si="529"/>
        <v>0</v>
      </c>
      <c r="DX383" s="492">
        <f t="shared" ca="1" si="529"/>
        <v>0</v>
      </c>
      <c r="DY383" s="492">
        <f t="shared" ca="1" si="529"/>
        <v>0</v>
      </c>
      <c r="DZ383" s="492">
        <f t="shared" ca="1" si="529"/>
        <v>0</v>
      </c>
      <c r="EA383" s="492">
        <f t="shared" ca="1" si="529"/>
        <v>0</v>
      </c>
      <c r="EB383" s="492">
        <f t="shared" ca="1" si="529"/>
        <v>0</v>
      </c>
      <c r="EC383" s="492">
        <f t="shared" ref="EC383:ES383" ca="1" si="530">EC106</f>
        <v>0</v>
      </c>
      <c r="ED383" s="492">
        <f t="shared" ca="1" si="530"/>
        <v>0</v>
      </c>
      <c r="EE383" s="492">
        <f t="shared" ca="1" si="530"/>
        <v>0</v>
      </c>
      <c r="EF383" s="492">
        <f t="shared" ca="1" si="530"/>
        <v>0</v>
      </c>
      <c r="EG383" s="492">
        <f t="shared" ca="1" si="530"/>
        <v>0</v>
      </c>
      <c r="EH383" s="492">
        <f t="shared" ca="1" si="530"/>
        <v>0</v>
      </c>
      <c r="EI383" s="492">
        <f t="shared" ca="1" si="530"/>
        <v>0</v>
      </c>
      <c r="EJ383" s="492">
        <f t="shared" ca="1" si="530"/>
        <v>0</v>
      </c>
      <c r="EK383" s="492">
        <f t="shared" ca="1" si="530"/>
        <v>0</v>
      </c>
      <c r="EL383" s="492">
        <f t="shared" ca="1" si="530"/>
        <v>0</v>
      </c>
      <c r="EM383" s="492">
        <f t="shared" ca="1" si="530"/>
        <v>0</v>
      </c>
      <c r="EN383" s="492">
        <f t="shared" ca="1" si="530"/>
        <v>0</v>
      </c>
      <c r="EO383" s="492">
        <f t="shared" ca="1" si="530"/>
        <v>0</v>
      </c>
      <c r="EP383" s="492">
        <f t="shared" ca="1" si="530"/>
        <v>0</v>
      </c>
      <c r="EQ383" s="492">
        <f t="shared" ca="1" si="530"/>
        <v>0</v>
      </c>
      <c r="ER383" s="492">
        <f t="shared" ca="1" si="530"/>
        <v>0</v>
      </c>
      <c r="ES383" s="492">
        <f t="shared" ca="1" si="530"/>
        <v>0</v>
      </c>
    </row>
    <row r="384" spans="2:149" s="325" customFormat="1" ht="12.75" customHeight="1" outlineLevel="1">
      <c r="B384" s="325" t="s">
        <v>254</v>
      </c>
      <c r="C384" s="13"/>
      <c r="D384" s="183"/>
      <c r="E384" s="376">
        <f ca="1">E378*E383*$D$372</f>
        <v>0</v>
      </c>
      <c r="F384" s="376">
        <f t="shared" ref="F384:BQ384" ca="1" si="531">F378*F383*$D$372</f>
        <v>0</v>
      </c>
      <c r="G384" s="376">
        <f t="shared" ca="1" si="531"/>
        <v>0</v>
      </c>
      <c r="H384" s="376">
        <f t="shared" ca="1" si="531"/>
        <v>0</v>
      </c>
      <c r="I384" s="376">
        <f t="shared" ca="1" si="531"/>
        <v>0</v>
      </c>
      <c r="J384" s="376">
        <f t="shared" ca="1" si="531"/>
        <v>0</v>
      </c>
      <c r="K384" s="376">
        <f t="shared" ca="1" si="531"/>
        <v>0</v>
      </c>
      <c r="L384" s="376">
        <f t="shared" ca="1" si="531"/>
        <v>0</v>
      </c>
      <c r="M384" s="376">
        <f t="shared" ca="1" si="531"/>
        <v>0</v>
      </c>
      <c r="N384" s="376">
        <f t="shared" ca="1" si="531"/>
        <v>0</v>
      </c>
      <c r="O384" s="376">
        <f t="shared" ca="1" si="531"/>
        <v>0</v>
      </c>
      <c r="P384" s="376">
        <f t="shared" ca="1" si="531"/>
        <v>0</v>
      </c>
      <c r="Q384" s="376">
        <f t="shared" ca="1" si="531"/>
        <v>0</v>
      </c>
      <c r="R384" s="376">
        <f t="shared" ca="1" si="531"/>
        <v>0</v>
      </c>
      <c r="S384" s="376">
        <f t="shared" ca="1" si="531"/>
        <v>0</v>
      </c>
      <c r="T384" s="376">
        <f t="shared" ca="1" si="531"/>
        <v>0</v>
      </c>
      <c r="U384" s="376">
        <f t="shared" ca="1" si="531"/>
        <v>0</v>
      </c>
      <c r="V384" s="376">
        <f t="shared" ca="1" si="531"/>
        <v>0</v>
      </c>
      <c r="W384" s="376">
        <f t="shared" ca="1" si="531"/>
        <v>0</v>
      </c>
      <c r="X384" s="376">
        <f t="shared" ca="1" si="531"/>
        <v>0</v>
      </c>
      <c r="Y384" s="376">
        <f t="shared" ca="1" si="531"/>
        <v>0</v>
      </c>
      <c r="Z384" s="376">
        <f t="shared" ca="1" si="531"/>
        <v>0</v>
      </c>
      <c r="AA384" s="376">
        <f t="shared" ca="1" si="531"/>
        <v>0</v>
      </c>
      <c r="AB384" s="376">
        <f t="shared" ca="1" si="531"/>
        <v>0</v>
      </c>
      <c r="AC384" s="376">
        <f t="shared" ca="1" si="531"/>
        <v>0</v>
      </c>
      <c r="AD384" s="376">
        <f t="shared" ca="1" si="531"/>
        <v>0</v>
      </c>
      <c r="AE384" s="376">
        <f t="shared" ca="1" si="531"/>
        <v>0</v>
      </c>
      <c r="AF384" s="376">
        <f t="shared" ca="1" si="531"/>
        <v>0</v>
      </c>
      <c r="AG384" s="376">
        <f t="shared" ca="1" si="531"/>
        <v>0</v>
      </c>
      <c r="AH384" s="376">
        <f t="shared" ca="1" si="531"/>
        <v>0</v>
      </c>
      <c r="AI384" s="376">
        <f t="shared" ca="1" si="531"/>
        <v>0</v>
      </c>
      <c r="AJ384" s="376">
        <f t="shared" ca="1" si="531"/>
        <v>0</v>
      </c>
      <c r="AK384" s="376">
        <f t="shared" ca="1" si="531"/>
        <v>0</v>
      </c>
      <c r="AL384" s="376">
        <f t="shared" ca="1" si="531"/>
        <v>0</v>
      </c>
      <c r="AM384" s="376">
        <f t="shared" ca="1" si="531"/>
        <v>0</v>
      </c>
      <c r="AN384" s="376">
        <f t="shared" ca="1" si="531"/>
        <v>0</v>
      </c>
      <c r="AO384" s="376">
        <f t="shared" ca="1" si="531"/>
        <v>0</v>
      </c>
      <c r="AP384" s="376">
        <f t="shared" ca="1" si="531"/>
        <v>0</v>
      </c>
      <c r="AQ384" s="376">
        <f t="shared" ca="1" si="531"/>
        <v>0</v>
      </c>
      <c r="AR384" s="376">
        <f t="shared" ca="1" si="531"/>
        <v>0</v>
      </c>
      <c r="AS384" s="376">
        <f t="shared" ca="1" si="531"/>
        <v>0</v>
      </c>
      <c r="AT384" s="376">
        <f t="shared" ca="1" si="531"/>
        <v>0</v>
      </c>
      <c r="AU384" s="376">
        <f t="shared" ca="1" si="531"/>
        <v>0</v>
      </c>
      <c r="AV384" s="376">
        <f t="shared" ca="1" si="531"/>
        <v>0</v>
      </c>
      <c r="AW384" s="376">
        <f t="shared" ca="1" si="531"/>
        <v>0</v>
      </c>
      <c r="AX384" s="376">
        <f t="shared" ca="1" si="531"/>
        <v>0</v>
      </c>
      <c r="AY384" s="376">
        <f t="shared" ca="1" si="531"/>
        <v>0</v>
      </c>
      <c r="AZ384" s="376">
        <f t="shared" ca="1" si="531"/>
        <v>0</v>
      </c>
      <c r="BA384" s="376">
        <f t="shared" ca="1" si="531"/>
        <v>0</v>
      </c>
      <c r="BB384" s="376">
        <f t="shared" ca="1" si="531"/>
        <v>0</v>
      </c>
      <c r="BC384" s="376">
        <f t="shared" ca="1" si="531"/>
        <v>0</v>
      </c>
      <c r="BD384" s="376">
        <f t="shared" ca="1" si="531"/>
        <v>0</v>
      </c>
      <c r="BE384" s="376">
        <f t="shared" ca="1" si="531"/>
        <v>0</v>
      </c>
      <c r="BF384" s="376">
        <f t="shared" ca="1" si="531"/>
        <v>0</v>
      </c>
      <c r="BG384" s="376">
        <f t="shared" ca="1" si="531"/>
        <v>0</v>
      </c>
      <c r="BH384" s="376">
        <f t="shared" ca="1" si="531"/>
        <v>0</v>
      </c>
      <c r="BI384" s="376">
        <f t="shared" ca="1" si="531"/>
        <v>0</v>
      </c>
      <c r="BJ384" s="376">
        <f t="shared" ca="1" si="531"/>
        <v>0</v>
      </c>
      <c r="BK384" s="376">
        <f t="shared" ca="1" si="531"/>
        <v>0</v>
      </c>
      <c r="BL384" s="376">
        <f t="shared" ca="1" si="531"/>
        <v>0</v>
      </c>
      <c r="BM384" s="376">
        <f t="shared" ca="1" si="531"/>
        <v>0</v>
      </c>
      <c r="BN384" s="376">
        <f t="shared" ca="1" si="531"/>
        <v>0</v>
      </c>
      <c r="BO384" s="376">
        <f t="shared" ca="1" si="531"/>
        <v>0</v>
      </c>
      <c r="BP384" s="376">
        <f t="shared" ca="1" si="531"/>
        <v>0</v>
      </c>
      <c r="BQ384" s="376">
        <f t="shared" ca="1" si="531"/>
        <v>0</v>
      </c>
      <c r="BR384" s="376">
        <f t="shared" ref="BR384:EC384" ca="1" si="532">BR378*BR383*$D$372</f>
        <v>0</v>
      </c>
      <c r="BS384" s="376">
        <f t="shared" ca="1" si="532"/>
        <v>0</v>
      </c>
      <c r="BT384" s="376">
        <f t="shared" ca="1" si="532"/>
        <v>0</v>
      </c>
      <c r="BU384" s="376">
        <f t="shared" ca="1" si="532"/>
        <v>0</v>
      </c>
      <c r="BV384" s="376">
        <f t="shared" ca="1" si="532"/>
        <v>0</v>
      </c>
      <c r="BW384" s="376">
        <f t="shared" ca="1" si="532"/>
        <v>0</v>
      </c>
      <c r="BX384" s="376">
        <f t="shared" ca="1" si="532"/>
        <v>0</v>
      </c>
      <c r="BY384" s="376">
        <f t="shared" ca="1" si="532"/>
        <v>0</v>
      </c>
      <c r="BZ384" s="376">
        <f t="shared" ca="1" si="532"/>
        <v>0</v>
      </c>
      <c r="CA384" s="376">
        <f t="shared" ca="1" si="532"/>
        <v>0</v>
      </c>
      <c r="CB384" s="376">
        <f t="shared" ca="1" si="532"/>
        <v>0</v>
      </c>
      <c r="CC384" s="376">
        <f t="shared" ca="1" si="532"/>
        <v>0</v>
      </c>
      <c r="CD384" s="376">
        <f t="shared" ca="1" si="532"/>
        <v>0</v>
      </c>
      <c r="CE384" s="376">
        <f t="shared" ca="1" si="532"/>
        <v>0</v>
      </c>
      <c r="CF384" s="376">
        <f t="shared" ca="1" si="532"/>
        <v>0</v>
      </c>
      <c r="CG384" s="376">
        <f t="shared" ca="1" si="532"/>
        <v>0</v>
      </c>
      <c r="CH384" s="376">
        <f t="shared" ca="1" si="532"/>
        <v>0</v>
      </c>
      <c r="CI384" s="376">
        <f t="shared" ca="1" si="532"/>
        <v>0</v>
      </c>
      <c r="CJ384" s="376">
        <f t="shared" ca="1" si="532"/>
        <v>0</v>
      </c>
      <c r="CK384" s="376">
        <f t="shared" ca="1" si="532"/>
        <v>0</v>
      </c>
      <c r="CL384" s="376">
        <f t="shared" ca="1" si="532"/>
        <v>0</v>
      </c>
      <c r="CM384" s="376">
        <f t="shared" ca="1" si="532"/>
        <v>0</v>
      </c>
      <c r="CN384" s="376">
        <f t="shared" ca="1" si="532"/>
        <v>0</v>
      </c>
      <c r="CO384" s="376">
        <f t="shared" ca="1" si="532"/>
        <v>0</v>
      </c>
      <c r="CP384" s="376">
        <f t="shared" ca="1" si="532"/>
        <v>0</v>
      </c>
      <c r="CQ384" s="376">
        <f t="shared" ca="1" si="532"/>
        <v>0</v>
      </c>
      <c r="CR384" s="376">
        <f t="shared" ca="1" si="532"/>
        <v>0</v>
      </c>
      <c r="CS384" s="376">
        <f t="shared" ca="1" si="532"/>
        <v>0</v>
      </c>
      <c r="CT384" s="376">
        <f t="shared" ca="1" si="532"/>
        <v>0</v>
      </c>
      <c r="CU384" s="376">
        <f t="shared" ca="1" si="532"/>
        <v>0</v>
      </c>
      <c r="CV384" s="376">
        <f t="shared" ca="1" si="532"/>
        <v>0</v>
      </c>
      <c r="CW384" s="376">
        <f t="shared" ca="1" si="532"/>
        <v>0</v>
      </c>
      <c r="CX384" s="376">
        <f t="shared" ca="1" si="532"/>
        <v>0</v>
      </c>
      <c r="CY384" s="376">
        <f t="shared" ca="1" si="532"/>
        <v>0</v>
      </c>
      <c r="CZ384" s="376">
        <f t="shared" ca="1" si="532"/>
        <v>0</v>
      </c>
      <c r="DA384" s="376">
        <f t="shared" ca="1" si="532"/>
        <v>0</v>
      </c>
      <c r="DB384" s="376">
        <f t="shared" ca="1" si="532"/>
        <v>0</v>
      </c>
      <c r="DC384" s="376">
        <f t="shared" ca="1" si="532"/>
        <v>0</v>
      </c>
      <c r="DD384" s="376">
        <f t="shared" ca="1" si="532"/>
        <v>0</v>
      </c>
      <c r="DE384" s="376">
        <f t="shared" ca="1" si="532"/>
        <v>0</v>
      </c>
      <c r="DF384" s="376">
        <f t="shared" ca="1" si="532"/>
        <v>0</v>
      </c>
      <c r="DG384" s="376">
        <f t="shared" ca="1" si="532"/>
        <v>0</v>
      </c>
      <c r="DH384" s="376">
        <f t="shared" ca="1" si="532"/>
        <v>0</v>
      </c>
      <c r="DI384" s="376">
        <f t="shared" ca="1" si="532"/>
        <v>0</v>
      </c>
      <c r="DJ384" s="376">
        <f t="shared" ca="1" si="532"/>
        <v>0</v>
      </c>
      <c r="DK384" s="376">
        <f t="shared" ca="1" si="532"/>
        <v>0</v>
      </c>
      <c r="DL384" s="376">
        <f t="shared" ca="1" si="532"/>
        <v>0</v>
      </c>
      <c r="DM384" s="376">
        <f t="shared" ca="1" si="532"/>
        <v>0</v>
      </c>
      <c r="DN384" s="376">
        <f t="shared" ca="1" si="532"/>
        <v>0</v>
      </c>
      <c r="DO384" s="376">
        <f t="shared" ca="1" si="532"/>
        <v>0</v>
      </c>
      <c r="DP384" s="376">
        <f t="shared" ca="1" si="532"/>
        <v>0</v>
      </c>
      <c r="DQ384" s="376">
        <f t="shared" ca="1" si="532"/>
        <v>0</v>
      </c>
      <c r="DR384" s="376">
        <f t="shared" ca="1" si="532"/>
        <v>0</v>
      </c>
      <c r="DS384" s="376">
        <f t="shared" ca="1" si="532"/>
        <v>0</v>
      </c>
      <c r="DT384" s="376">
        <f t="shared" ca="1" si="532"/>
        <v>0</v>
      </c>
      <c r="DU384" s="376">
        <f t="shared" ca="1" si="532"/>
        <v>0</v>
      </c>
      <c r="DV384" s="376">
        <f t="shared" ca="1" si="532"/>
        <v>0</v>
      </c>
      <c r="DW384" s="376">
        <f t="shared" ca="1" si="532"/>
        <v>0</v>
      </c>
      <c r="DX384" s="376">
        <f t="shared" ca="1" si="532"/>
        <v>0</v>
      </c>
      <c r="DY384" s="376">
        <f t="shared" ca="1" si="532"/>
        <v>0</v>
      </c>
      <c r="DZ384" s="376">
        <f t="shared" ca="1" si="532"/>
        <v>0</v>
      </c>
      <c r="EA384" s="376">
        <f t="shared" ca="1" si="532"/>
        <v>0</v>
      </c>
      <c r="EB384" s="376">
        <f t="shared" ca="1" si="532"/>
        <v>0</v>
      </c>
      <c r="EC384" s="376">
        <f t="shared" ca="1" si="532"/>
        <v>0</v>
      </c>
      <c r="ED384" s="376">
        <f t="shared" ref="ED384:ES384" ca="1" si="533">ED378*ED383*$D$372</f>
        <v>0</v>
      </c>
      <c r="EE384" s="376">
        <f t="shared" ca="1" si="533"/>
        <v>0</v>
      </c>
      <c r="EF384" s="376">
        <f t="shared" ca="1" si="533"/>
        <v>0</v>
      </c>
      <c r="EG384" s="376">
        <f t="shared" ca="1" si="533"/>
        <v>0</v>
      </c>
      <c r="EH384" s="376">
        <f t="shared" ca="1" si="533"/>
        <v>0</v>
      </c>
      <c r="EI384" s="376">
        <f t="shared" ca="1" si="533"/>
        <v>0</v>
      </c>
      <c r="EJ384" s="376">
        <f t="shared" ca="1" si="533"/>
        <v>0</v>
      </c>
      <c r="EK384" s="376">
        <f t="shared" ca="1" si="533"/>
        <v>0</v>
      </c>
      <c r="EL384" s="376">
        <f t="shared" ca="1" si="533"/>
        <v>0</v>
      </c>
      <c r="EM384" s="376">
        <f t="shared" ca="1" si="533"/>
        <v>0</v>
      </c>
      <c r="EN384" s="376">
        <f t="shared" ca="1" si="533"/>
        <v>0</v>
      </c>
      <c r="EO384" s="376">
        <f t="shared" ca="1" si="533"/>
        <v>0</v>
      </c>
      <c r="EP384" s="376">
        <f t="shared" ca="1" si="533"/>
        <v>0</v>
      </c>
      <c r="EQ384" s="376">
        <f t="shared" ca="1" si="533"/>
        <v>0</v>
      </c>
      <c r="ER384" s="376">
        <f t="shared" ca="1" si="533"/>
        <v>0</v>
      </c>
      <c r="ES384" s="376">
        <f t="shared" ca="1" si="533"/>
        <v>0</v>
      </c>
    </row>
    <row r="385" spans="1:256" s="325" customFormat="1" ht="12.75" customHeight="1" outlineLevel="1">
      <c r="A385" s="13"/>
      <c r="B385" s="13"/>
      <c r="C385" s="13"/>
      <c r="D385" s="183"/>
      <c r="E385" s="330"/>
      <c r="F385" s="330"/>
      <c r="G385" s="330"/>
      <c r="H385" s="330"/>
      <c r="I385" s="330"/>
      <c r="J385" s="330"/>
      <c r="K385" s="330"/>
      <c r="L385" s="330"/>
      <c r="M385" s="330"/>
      <c r="N385" s="330"/>
      <c r="O385" s="330"/>
      <c r="P385" s="330"/>
      <c r="Q385" s="330"/>
      <c r="R385" s="330"/>
      <c r="S385" s="330"/>
      <c r="T385" s="330"/>
      <c r="U385" s="330"/>
      <c r="V385" s="330"/>
      <c r="W385" s="330"/>
      <c r="X385" s="330"/>
      <c r="Y385" s="330"/>
      <c r="Z385" s="330"/>
      <c r="AA385" s="330"/>
      <c r="AB385" s="330"/>
      <c r="AC385" s="330"/>
      <c r="AD385" s="330"/>
      <c r="AE385" s="330"/>
      <c r="AF385" s="330"/>
      <c r="AG385" s="330"/>
      <c r="AH385" s="330"/>
      <c r="AI385" s="330"/>
      <c r="AJ385" s="330"/>
      <c r="AK385" s="330"/>
      <c r="AL385" s="330"/>
      <c r="AM385" s="330"/>
      <c r="AN385" s="330"/>
      <c r="AO385" s="330"/>
      <c r="AP385" s="330"/>
      <c r="AQ385" s="330"/>
      <c r="AR385" s="330"/>
      <c r="AS385" s="330"/>
      <c r="AT385" s="330"/>
      <c r="AU385" s="330"/>
      <c r="AV385" s="330"/>
      <c r="AW385" s="330"/>
      <c r="AX385" s="330"/>
      <c r="AY385" s="330"/>
      <c r="AZ385" s="330"/>
      <c r="BA385" s="330"/>
      <c r="BB385" s="330"/>
      <c r="BC385" s="330"/>
      <c r="BD385" s="330"/>
      <c r="BE385" s="330"/>
      <c r="BF385" s="330"/>
      <c r="BG385" s="330"/>
      <c r="BH385" s="330"/>
      <c r="BI385" s="330"/>
      <c r="BJ385" s="330"/>
      <c r="BK385" s="330"/>
      <c r="BL385" s="330"/>
      <c r="BM385" s="330"/>
      <c r="BN385" s="330"/>
      <c r="BO385" s="330"/>
      <c r="BP385" s="330"/>
      <c r="BQ385" s="330"/>
      <c r="BR385" s="330"/>
      <c r="BS385" s="330"/>
      <c r="BT385" s="330"/>
      <c r="BU385" s="330"/>
      <c r="BV385" s="330"/>
      <c r="BW385" s="330"/>
      <c r="BX385" s="330"/>
      <c r="BY385" s="330"/>
      <c r="BZ385" s="330"/>
      <c r="CA385" s="330"/>
      <c r="CB385" s="330"/>
      <c r="CC385" s="330"/>
      <c r="CD385" s="330"/>
      <c r="CE385" s="330"/>
      <c r="CF385" s="330"/>
      <c r="CG385" s="330"/>
      <c r="CH385" s="330"/>
      <c r="CI385" s="330"/>
      <c r="CJ385" s="330"/>
      <c r="CK385" s="330"/>
      <c r="CL385" s="330"/>
      <c r="CM385" s="330"/>
      <c r="CN385" s="330"/>
      <c r="CO385" s="330"/>
      <c r="CP385" s="330"/>
      <c r="CQ385" s="330"/>
      <c r="CR385" s="330"/>
      <c r="CS385" s="330"/>
      <c r="CT385" s="330"/>
      <c r="CU385" s="330"/>
      <c r="CV385" s="330"/>
      <c r="CW385" s="330"/>
      <c r="CX385" s="330"/>
      <c r="CY385" s="330"/>
      <c r="CZ385" s="330"/>
      <c r="DA385" s="330"/>
      <c r="DB385" s="330"/>
      <c r="DC385" s="330"/>
      <c r="DD385" s="330"/>
      <c r="DE385" s="330"/>
      <c r="DF385" s="330"/>
      <c r="DG385" s="330"/>
      <c r="DH385" s="330"/>
      <c r="DI385" s="330"/>
      <c r="DJ385" s="330"/>
      <c r="DK385" s="330"/>
      <c r="DL385" s="330"/>
      <c r="DM385" s="330"/>
      <c r="DN385" s="330"/>
      <c r="DO385" s="330"/>
      <c r="DP385" s="330"/>
      <c r="DQ385" s="330"/>
      <c r="DR385" s="330"/>
      <c r="DS385" s="330"/>
      <c r="DT385" s="330"/>
      <c r="DU385" s="330"/>
      <c r="DV385" s="330"/>
      <c r="DW385" s="330"/>
      <c r="DX385" s="330"/>
      <c r="DY385" s="330"/>
      <c r="DZ385" s="330"/>
      <c r="EA385" s="330"/>
      <c r="EB385" s="330"/>
      <c r="EC385" s="330"/>
      <c r="ED385" s="330"/>
      <c r="EE385" s="330"/>
      <c r="EF385" s="330"/>
      <c r="EG385" s="330"/>
      <c r="EH385" s="330"/>
      <c r="EI385" s="330"/>
      <c r="EJ385" s="330"/>
      <c r="EK385" s="330"/>
      <c r="EL385" s="330"/>
      <c r="EM385" s="330"/>
      <c r="EN385" s="330"/>
      <c r="EO385" s="330"/>
      <c r="EP385" s="330"/>
      <c r="EQ385" s="330"/>
      <c r="ER385" s="330"/>
      <c r="ES385" s="330"/>
    </row>
    <row r="386" spans="1:256" s="325" customFormat="1" ht="12.75" customHeight="1" outlineLevel="1">
      <c r="B386" s="325" t="s">
        <v>735</v>
      </c>
      <c r="C386" s="13"/>
      <c r="D386" s="183"/>
      <c r="E386" s="492">
        <f t="shared" ref="E386:AJ386" ca="1" si="534">SUM(E121:E129)</f>
        <v>0</v>
      </c>
      <c r="F386" s="492">
        <f t="shared" ca="1" si="534"/>
        <v>0</v>
      </c>
      <c r="G386" s="492">
        <f t="shared" ca="1" si="534"/>
        <v>0</v>
      </c>
      <c r="H386" s="492">
        <f t="shared" ca="1" si="534"/>
        <v>0</v>
      </c>
      <c r="I386" s="492">
        <f t="shared" ca="1" si="534"/>
        <v>0</v>
      </c>
      <c r="J386" s="492">
        <f t="shared" ca="1" si="534"/>
        <v>0</v>
      </c>
      <c r="K386" s="492">
        <f t="shared" ca="1" si="534"/>
        <v>0</v>
      </c>
      <c r="L386" s="492">
        <f t="shared" ca="1" si="534"/>
        <v>0</v>
      </c>
      <c r="M386" s="492">
        <f t="shared" ca="1" si="534"/>
        <v>0</v>
      </c>
      <c r="N386" s="492">
        <f t="shared" ca="1" si="534"/>
        <v>0</v>
      </c>
      <c r="O386" s="492">
        <f t="shared" ca="1" si="534"/>
        <v>0</v>
      </c>
      <c r="P386" s="492">
        <f t="shared" ca="1" si="534"/>
        <v>0</v>
      </c>
      <c r="Q386" s="492">
        <f t="shared" ca="1" si="534"/>
        <v>0</v>
      </c>
      <c r="R386" s="492">
        <f t="shared" ca="1" si="534"/>
        <v>0</v>
      </c>
      <c r="S386" s="492">
        <f t="shared" ca="1" si="534"/>
        <v>0</v>
      </c>
      <c r="T386" s="492">
        <f t="shared" ca="1" si="534"/>
        <v>0</v>
      </c>
      <c r="U386" s="492">
        <f t="shared" ca="1" si="534"/>
        <v>0</v>
      </c>
      <c r="V386" s="492">
        <f t="shared" ca="1" si="534"/>
        <v>0</v>
      </c>
      <c r="W386" s="492">
        <f t="shared" ca="1" si="534"/>
        <v>0</v>
      </c>
      <c r="X386" s="492">
        <f t="shared" ca="1" si="534"/>
        <v>0</v>
      </c>
      <c r="Y386" s="492">
        <f t="shared" ca="1" si="534"/>
        <v>0</v>
      </c>
      <c r="Z386" s="492">
        <f t="shared" ca="1" si="534"/>
        <v>0</v>
      </c>
      <c r="AA386" s="492">
        <f t="shared" ca="1" si="534"/>
        <v>0</v>
      </c>
      <c r="AB386" s="492">
        <f t="shared" ca="1" si="534"/>
        <v>0</v>
      </c>
      <c r="AC386" s="492">
        <f t="shared" ca="1" si="534"/>
        <v>0</v>
      </c>
      <c r="AD386" s="492">
        <f t="shared" ca="1" si="534"/>
        <v>0</v>
      </c>
      <c r="AE386" s="492">
        <f t="shared" ca="1" si="534"/>
        <v>0</v>
      </c>
      <c r="AF386" s="492">
        <f t="shared" ca="1" si="534"/>
        <v>0</v>
      </c>
      <c r="AG386" s="492">
        <f t="shared" ca="1" si="534"/>
        <v>0</v>
      </c>
      <c r="AH386" s="492">
        <f t="shared" ca="1" si="534"/>
        <v>0</v>
      </c>
      <c r="AI386" s="492">
        <f t="shared" ca="1" si="534"/>
        <v>0</v>
      </c>
      <c r="AJ386" s="492">
        <f t="shared" ca="1" si="534"/>
        <v>0</v>
      </c>
      <c r="AK386" s="492">
        <f t="shared" ref="AK386:BP386" ca="1" si="535">SUM(AK121:AK129)</f>
        <v>0</v>
      </c>
      <c r="AL386" s="492">
        <f t="shared" ca="1" si="535"/>
        <v>0</v>
      </c>
      <c r="AM386" s="492">
        <f t="shared" ca="1" si="535"/>
        <v>0</v>
      </c>
      <c r="AN386" s="492">
        <f t="shared" ca="1" si="535"/>
        <v>0</v>
      </c>
      <c r="AO386" s="492">
        <f t="shared" ca="1" si="535"/>
        <v>0</v>
      </c>
      <c r="AP386" s="492">
        <f t="shared" ca="1" si="535"/>
        <v>0</v>
      </c>
      <c r="AQ386" s="492">
        <f t="shared" ca="1" si="535"/>
        <v>0</v>
      </c>
      <c r="AR386" s="492">
        <f t="shared" ca="1" si="535"/>
        <v>0</v>
      </c>
      <c r="AS386" s="492">
        <f t="shared" ca="1" si="535"/>
        <v>0</v>
      </c>
      <c r="AT386" s="492">
        <f t="shared" ca="1" si="535"/>
        <v>0</v>
      </c>
      <c r="AU386" s="492">
        <f t="shared" ca="1" si="535"/>
        <v>0</v>
      </c>
      <c r="AV386" s="492">
        <f t="shared" ca="1" si="535"/>
        <v>0</v>
      </c>
      <c r="AW386" s="492">
        <f t="shared" ca="1" si="535"/>
        <v>0</v>
      </c>
      <c r="AX386" s="492">
        <f t="shared" ca="1" si="535"/>
        <v>0</v>
      </c>
      <c r="AY386" s="492">
        <f t="shared" ca="1" si="535"/>
        <v>0</v>
      </c>
      <c r="AZ386" s="492">
        <f t="shared" ca="1" si="535"/>
        <v>0</v>
      </c>
      <c r="BA386" s="492">
        <f t="shared" ca="1" si="535"/>
        <v>0</v>
      </c>
      <c r="BB386" s="492">
        <f t="shared" ca="1" si="535"/>
        <v>0</v>
      </c>
      <c r="BC386" s="492">
        <f t="shared" ca="1" si="535"/>
        <v>0</v>
      </c>
      <c r="BD386" s="492">
        <f t="shared" ca="1" si="535"/>
        <v>0</v>
      </c>
      <c r="BE386" s="492">
        <f t="shared" ca="1" si="535"/>
        <v>0</v>
      </c>
      <c r="BF386" s="492">
        <f t="shared" ca="1" si="535"/>
        <v>0</v>
      </c>
      <c r="BG386" s="492">
        <f t="shared" ca="1" si="535"/>
        <v>0</v>
      </c>
      <c r="BH386" s="492">
        <f t="shared" ca="1" si="535"/>
        <v>0</v>
      </c>
      <c r="BI386" s="492">
        <f t="shared" ca="1" si="535"/>
        <v>0</v>
      </c>
      <c r="BJ386" s="492">
        <f t="shared" ca="1" si="535"/>
        <v>0</v>
      </c>
      <c r="BK386" s="492">
        <f t="shared" ca="1" si="535"/>
        <v>0</v>
      </c>
      <c r="BL386" s="492">
        <f t="shared" ca="1" si="535"/>
        <v>0</v>
      </c>
      <c r="BM386" s="492">
        <f t="shared" ca="1" si="535"/>
        <v>0</v>
      </c>
      <c r="BN386" s="492">
        <f t="shared" ca="1" si="535"/>
        <v>0</v>
      </c>
      <c r="BO386" s="492">
        <f t="shared" ca="1" si="535"/>
        <v>0</v>
      </c>
      <c r="BP386" s="492">
        <f t="shared" ca="1" si="535"/>
        <v>0</v>
      </c>
      <c r="BQ386" s="492">
        <f t="shared" ref="BQ386:CV386" ca="1" si="536">SUM(BQ121:BQ129)</f>
        <v>0</v>
      </c>
      <c r="BR386" s="492">
        <f t="shared" ca="1" si="536"/>
        <v>0</v>
      </c>
      <c r="BS386" s="492">
        <f t="shared" ca="1" si="536"/>
        <v>0</v>
      </c>
      <c r="BT386" s="492">
        <f t="shared" ca="1" si="536"/>
        <v>0</v>
      </c>
      <c r="BU386" s="492">
        <f t="shared" ca="1" si="536"/>
        <v>0</v>
      </c>
      <c r="BV386" s="492">
        <f t="shared" ca="1" si="536"/>
        <v>0</v>
      </c>
      <c r="BW386" s="492">
        <f t="shared" ca="1" si="536"/>
        <v>0</v>
      </c>
      <c r="BX386" s="492">
        <f t="shared" ca="1" si="536"/>
        <v>0</v>
      </c>
      <c r="BY386" s="492">
        <f t="shared" ca="1" si="536"/>
        <v>0</v>
      </c>
      <c r="BZ386" s="492">
        <f t="shared" ca="1" si="536"/>
        <v>0</v>
      </c>
      <c r="CA386" s="492">
        <f t="shared" ca="1" si="536"/>
        <v>0</v>
      </c>
      <c r="CB386" s="492">
        <f t="shared" ca="1" si="536"/>
        <v>0</v>
      </c>
      <c r="CC386" s="492">
        <f t="shared" ca="1" si="536"/>
        <v>0</v>
      </c>
      <c r="CD386" s="492">
        <f t="shared" ca="1" si="536"/>
        <v>0</v>
      </c>
      <c r="CE386" s="492">
        <f t="shared" ca="1" si="536"/>
        <v>0</v>
      </c>
      <c r="CF386" s="492">
        <f t="shared" ca="1" si="536"/>
        <v>0</v>
      </c>
      <c r="CG386" s="492">
        <f t="shared" ca="1" si="536"/>
        <v>0</v>
      </c>
      <c r="CH386" s="492">
        <f t="shared" ca="1" si="536"/>
        <v>0</v>
      </c>
      <c r="CI386" s="492">
        <f t="shared" ca="1" si="536"/>
        <v>0</v>
      </c>
      <c r="CJ386" s="492">
        <f t="shared" ca="1" si="536"/>
        <v>0</v>
      </c>
      <c r="CK386" s="492">
        <f t="shared" ca="1" si="536"/>
        <v>0</v>
      </c>
      <c r="CL386" s="492">
        <f t="shared" ca="1" si="536"/>
        <v>0</v>
      </c>
      <c r="CM386" s="492">
        <f t="shared" ca="1" si="536"/>
        <v>0</v>
      </c>
      <c r="CN386" s="492">
        <f t="shared" ca="1" si="536"/>
        <v>0</v>
      </c>
      <c r="CO386" s="492">
        <f t="shared" ca="1" si="536"/>
        <v>0</v>
      </c>
      <c r="CP386" s="492">
        <f t="shared" ca="1" si="536"/>
        <v>0</v>
      </c>
      <c r="CQ386" s="492">
        <f t="shared" ca="1" si="536"/>
        <v>0</v>
      </c>
      <c r="CR386" s="492">
        <f t="shared" ca="1" si="536"/>
        <v>0</v>
      </c>
      <c r="CS386" s="492">
        <f t="shared" ca="1" si="536"/>
        <v>0</v>
      </c>
      <c r="CT386" s="492">
        <f t="shared" ca="1" si="536"/>
        <v>0</v>
      </c>
      <c r="CU386" s="492">
        <f t="shared" ca="1" si="536"/>
        <v>0</v>
      </c>
      <c r="CV386" s="492">
        <f t="shared" ca="1" si="536"/>
        <v>0</v>
      </c>
      <c r="CW386" s="492">
        <f t="shared" ref="CW386:EB386" ca="1" si="537">SUM(CW121:CW129)</f>
        <v>0</v>
      </c>
      <c r="CX386" s="492">
        <f t="shared" ca="1" si="537"/>
        <v>0</v>
      </c>
      <c r="CY386" s="492">
        <f t="shared" ca="1" si="537"/>
        <v>0</v>
      </c>
      <c r="CZ386" s="492">
        <f t="shared" ca="1" si="537"/>
        <v>0</v>
      </c>
      <c r="DA386" s="492">
        <f t="shared" ca="1" si="537"/>
        <v>0</v>
      </c>
      <c r="DB386" s="492">
        <f t="shared" ca="1" si="537"/>
        <v>0</v>
      </c>
      <c r="DC386" s="492">
        <f t="shared" ca="1" si="537"/>
        <v>0</v>
      </c>
      <c r="DD386" s="492">
        <f t="shared" ca="1" si="537"/>
        <v>0</v>
      </c>
      <c r="DE386" s="492">
        <f t="shared" ca="1" si="537"/>
        <v>0</v>
      </c>
      <c r="DF386" s="492">
        <f t="shared" ca="1" si="537"/>
        <v>0</v>
      </c>
      <c r="DG386" s="492">
        <f t="shared" ca="1" si="537"/>
        <v>0</v>
      </c>
      <c r="DH386" s="492">
        <f t="shared" ca="1" si="537"/>
        <v>0</v>
      </c>
      <c r="DI386" s="492">
        <f t="shared" ca="1" si="537"/>
        <v>0</v>
      </c>
      <c r="DJ386" s="492">
        <f t="shared" ca="1" si="537"/>
        <v>0</v>
      </c>
      <c r="DK386" s="492">
        <f t="shared" ca="1" si="537"/>
        <v>1</v>
      </c>
      <c r="DL386" s="492">
        <f t="shared" ca="1" si="537"/>
        <v>0</v>
      </c>
      <c r="DM386" s="492">
        <f t="shared" ca="1" si="537"/>
        <v>0</v>
      </c>
      <c r="DN386" s="492">
        <f t="shared" ca="1" si="537"/>
        <v>0</v>
      </c>
      <c r="DO386" s="492">
        <f t="shared" ca="1" si="537"/>
        <v>0</v>
      </c>
      <c r="DP386" s="492">
        <f t="shared" ca="1" si="537"/>
        <v>0</v>
      </c>
      <c r="DQ386" s="492">
        <f t="shared" ca="1" si="537"/>
        <v>0</v>
      </c>
      <c r="DR386" s="492">
        <f t="shared" ca="1" si="537"/>
        <v>0</v>
      </c>
      <c r="DS386" s="492">
        <f t="shared" ca="1" si="537"/>
        <v>0</v>
      </c>
      <c r="DT386" s="492">
        <f t="shared" ca="1" si="537"/>
        <v>0</v>
      </c>
      <c r="DU386" s="492">
        <f t="shared" ca="1" si="537"/>
        <v>0</v>
      </c>
      <c r="DV386" s="492">
        <f t="shared" ca="1" si="537"/>
        <v>0</v>
      </c>
      <c r="DW386" s="492">
        <f t="shared" ca="1" si="537"/>
        <v>0</v>
      </c>
      <c r="DX386" s="492">
        <f t="shared" ca="1" si="537"/>
        <v>0</v>
      </c>
      <c r="DY386" s="492">
        <f t="shared" ca="1" si="537"/>
        <v>0</v>
      </c>
      <c r="DZ386" s="492">
        <f t="shared" ca="1" si="537"/>
        <v>0</v>
      </c>
      <c r="EA386" s="492">
        <f t="shared" ca="1" si="537"/>
        <v>0</v>
      </c>
      <c r="EB386" s="492">
        <f t="shared" ca="1" si="537"/>
        <v>0</v>
      </c>
      <c r="EC386" s="492">
        <f t="shared" ref="EC386:ES386" ca="1" si="538">SUM(EC121:EC129)</f>
        <v>0</v>
      </c>
      <c r="ED386" s="492">
        <f t="shared" ca="1" si="538"/>
        <v>0</v>
      </c>
      <c r="EE386" s="492">
        <f t="shared" ca="1" si="538"/>
        <v>0</v>
      </c>
      <c r="EF386" s="492">
        <f t="shared" ca="1" si="538"/>
        <v>0</v>
      </c>
      <c r="EG386" s="492">
        <f t="shared" ca="1" si="538"/>
        <v>0</v>
      </c>
      <c r="EH386" s="492">
        <f t="shared" ca="1" si="538"/>
        <v>0</v>
      </c>
      <c r="EI386" s="492">
        <f t="shared" ca="1" si="538"/>
        <v>0</v>
      </c>
      <c r="EJ386" s="492">
        <f t="shared" ca="1" si="538"/>
        <v>0</v>
      </c>
      <c r="EK386" s="492">
        <f t="shared" ca="1" si="538"/>
        <v>0</v>
      </c>
      <c r="EL386" s="492">
        <f t="shared" ca="1" si="538"/>
        <v>0</v>
      </c>
      <c r="EM386" s="492">
        <f t="shared" ca="1" si="538"/>
        <v>0</v>
      </c>
      <c r="EN386" s="492">
        <f t="shared" ca="1" si="538"/>
        <v>0</v>
      </c>
      <c r="EO386" s="492">
        <f t="shared" ca="1" si="538"/>
        <v>0</v>
      </c>
      <c r="EP386" s="492">
        <f t="shared" ca="1" si="538"/>
        <v>0</v>
      </c>
      <c r="EQ386" s="492">
        <f t="shared" ca="1" si="538"/>
        <v>0</v>
      </c>
      <c r="ER386" s="492">
        <f t="shared" ca="1" si="538"/>
        <v>0</v>
      </c>
      <c r="ES386" s="492">
        <f t="shared" ca="1" si="538"/>
        <v>0</v>
      </c>
    </row>
    <row r="387" spans="1:256" s="325" customFormat="1" ht="12.75" customHeight="1" outlineLevel="1">
      <c r="B387" s="325" t="s">
        <v>253</v>
      </c>
      <c r="C387" s="13"/>
      <c r="D387" s="183"/>
      <c r="E387" s="376">
        <f ca="1">E377*E386*$D$372</f>
        <v>0</v>
      </c>
      <c r="F387" s="376">
        <f t="shared" ref="F387:BQ387" ca="1" si="539">F377*F386*$D$372</f>
        <v>0</v>
      </c>
      <c r="G387" s="376">
        <f t="shared" ca="1" si="539"/>
        <v>0</v>
      </c>
      <c r="H387" s="376">
        <f t="shared" ca="1" si="539"/>
        <v>0</v>
      </c>
      <c r="I387" s="376">
        <f t="shared" ca="1" si="539"/>
        <v>0</v>
      </c>
      <c r="J387" s="376">
        <f t="shared" ca="1" si="539"/>
        <v>0</v>
      </c>
      <c r="K387" s="376">
        <f t="shared" ca="1" si="539"/>
        <v>0</v>
      </c>
      <c r="L387" s="376">
        <f t="shared" ca="1" si="539"/>
        <v>0</v>
      </c>
      <c r="M387" s="376">
        <f t="shared" ca="1" si="539"/>
        <v>0</v>
      </c>
      <c r="N387" s="376">
        <f t="shared" ca="1" si="539"/>
        <v>0</v>
      </c>
      <c r="O387" s="376">
        <f t="shared" ca="1" si="539"/>
        <v>0</v>
      </c>
      <c r="P387" s="376">
        <f t="shared" ca="1" si="539"/>
        <v>0</v>
      </c>
      <c r="Q387" s="376">
        <f t="shared" ca="1" si="539"/>
        <v>0</v>
      </c>
      <c r="R387" s="376">
        <f t="shared" ca="1" si="539"/>
        <v>0</v>
      </c>
      <c r="S387" s="376">
        <f t="shared" ca="1" si="539"/>
        <v>0</v>
      </c>
      <c r="T387" s="376">
        <f t="shared" ca="1" si="539"/>
        <v>0</v>
      </c>
      <c r="U387" s="376">
        <f t="shared" ca="1" si="539"/>
        <v>0</v>
      </c>
      <c r="V387" s="376">
        <f t="shared" ca="1" si="539"/>
        <v>0</v>
      </c>
      <c r="W387" s="376">
        <f t="shared" ca="1" si="539"/>
        <v>0</v>
      </c>
      <c r="X387" s="376">
        <f t="shared" ca="1" si="539"/>
        <v>0</v>
      </c>
      <c r="Y387" s="376">
        <f t="shared" ca="1" si="539"/>
        <v>0</v>
      </c>
      <c r="Z387" s="376">
        <f t="shared" ca="1" si="539"/>
        <v>0</v>
      </c>
      <c r="AA387" s="376">
        <f t="shared" ca="1" si="539"/>
        <v>0</v>
      </c>
      <c r="AB387" s="376">
        <f t="shared" ca="1" si="539"/>
        <v>0</v>
      </c>
      <c r="AC387" s="376">
        <f t="shared" ca="1" si="539"/>
        <v>0</v>
      </c>
      <c r="AD387" s="376">
        <f t="shared" ca="1" si="539"/>
        <v>0</v>
      </c>
      <c r="AE387" s="376">
        <f t="shared" ca="1" si="539"/>
        <v>0</v>
      </c>
      <c r="AF387" s="376">
        <f t="shared" ca="1" si="539"/>
        <v>0</v>
      </c>
      <c r="AG387" s="376">
        <f t="shared" ca="1" si="539"/>
        <v>0</v>
      </c>
      <c r="AH387" s="376">
        <f t="shared" ca="1" si="539"/>
        <v>0</v>
      </c>
      <c r="AI387" s="376">
        <f t="shared" ca="1" si="539"/>
        <v>0</v>
      </c>
      <c r="AJ387" s="376">
        <f t="shared" ca="1" si="539"/>
        <v>0</v>
      </c>
      <c r="AK387" s="376">
        <f t="shared" ca="1" si="539"/>
        <v>0</v>
      </c>
      <c r="AL387" s="376">
        <f t="shared" ca="1" si="539"/>
        <v>0</v>
      </c>
      <c r="AM387" s="376">
        <f t="shared" ca="1" si="539"/>
        <v>0</v>
      </c>
      <c r="AN387" s="376">
        <f t="shared" ca="1" si="539"/>
        <v>0</v>
      </c>
      <c r="AO387" s="376">
        <f t="shared" ca="1" si="539"/>
        <v>0</v>
      </c>
      <c r="AP387" s="376">
        <f t="shared" ca="1" si="539"/>
        <v>0</v>
      </c>
      <c r="AQ387" s="376">
        <f t="shared" ca="1" si="539"/>
        <v>0</v>
      </c>
      <c r="AR387" s="376">
        <f t="shared" ca="1" si="539"/>
        <v>0</v>
      </c>
      <c r="AS387" s="376">
        <f t="shared" ca="1" si="539"/>
        <v>0</v>
      </c>
      <c r="AT387" s="376">
        <f t="shared" ca="1" si="539"/>
        <v>0</v>
      </c>
      <c r="AU387" s="376">
        <f t="shared" ca="1" si="539"/>
        <v>0</v>
      </c>
      <c r="AV387" s="376">
        <f t="shared" ca="1" si="539"/>
        <v>0</v>
      </c>
      <c r="AW387" s="376">
        <f t="shared" ca="1" si="539"/>
        <v>0</v>
      </c>
      <c r="AX387" s="376">
        <f t="shared" ca="1" si="539"/>
        <v>0</v>
      </c>
      <c r="AY387" s="376">
        <f t="shared" ca="1" si="539"/>
        <v>0</v>
      </c>
      <c r="AZ387" s="376">
        <f t="shared" ca="1" si="539"/>
        <v>0</v>
      </c>
      <c r="BA387" s="376">
        <f t="shared" ca="1" si="539"/>
        <v>0</v>
      </c>
      <c r="BB387" s="376">
        <f t="shared" ca="1" si="539"/>
        <v>0</v>
      </c>
      <c r="BC387" s="376">
        <f t="shared" ca="1" si="539"/>
        <v>0</v>
      </c>
      <c r="BD387" s="376">
        <f t="shared" ca="1" si="539"/>
        <v>0</v>
      </c>
      <c r="BE387" s="376">
        <f t="shared" ca="1" si="539"/>
        <v>0</v>
      </c>
      <c r="BF387" s="376">
        <f t="shared" ca="1" si="539"/>
        <v>0</v>
      </c>
      <c r="BG387" s="376">
        <f t="shared" ca="1" si="539"/>
        <v>0</v>
      </c>
      <c r="BH387" s="376">
        <f t="shared" ca="1" si="539"/>
        <v>0</v>
      </c>
      <c r="BI387" s="376">
        <f t="shared" ca="1" si="539"/>
        <v>0</v>
      </c>
      <c r="BJ387" s="376">
        <f t="shared" ca="1" si="539"/>
        <v>0</v>
      </c>
      <c r="BK387" s="376">
        <f t="shared" ca="1" si="539"/>
        <v>0</v>
      </c>
      <c r="BL387" s="376">
        <f t="shared" ca="1" si="539"/>
        <v>0</v>
      </c>
      <c r="BM387" s="376">
        <f t="shared" ca="1" si="539"/>
        <v>0</v>
      </c>
      <c r="BN387" s="376">
        <f t="shared" ca="1" si="539"/>
        <v>0</v>
      </c>
      <c r="BO387" s="376">
        <f t="shared" ca="1" si="539"/>
        <v>0</v>
      </c>
      <c r="BP387" s="376">
        <f t="shared" ca="1" si="539"/>
        <v>0</v>
      </c>
      <c r="BQ387" s="376">
        <f t="shared" ca="1" si="539"/>
        <v>0</v>
      </c>
      <c r="BR387" s="376">
        <f t="shared" ref="BR387:EC387" ca="1" si="540">BR377*BR386*$D$372</f>
        <v>0</v>
      </c>
      <c r="BS387" s="376">
        <f t="shared" ca="1" si="540"/>
        <v>0</v>
      </c>
      <c r="BT387" s="376">
        <f t="shared" ca="1" si="540"/>
        <v>0</v>
      </c>
      <c r="BU387" s="376">
        <f t="shared" ca="1" si="540"/>
        <v>0</v>
      </c>
      <c r="BV387" s="376">
        <f t="shared" ca="1" si="540"/>
        <v>0</v>
      </c>
      <c r="BW387" s="376">
        <f t="shared" ca="1" si="540"/>
        <v>0</v>
      </c>
      <c r="BX387" s="376">
        <f t="shared" ca="1" si="540"/>
        <v>0</v>
      </c>
      <c r="BY387" s="376">
        <f t="shared" ca="1" si="540"/>
        <v>0</v>
      </c>
      <c r="BZ387" s="376">
        <f t="shared" ca="1" si="540"/>
        <v>0</v>
      </c>
      <c r="CA387" s="376">
        <f t="shared" ca="1" si="540"/>
        <v>0</v>
      </c>
      <c r="CB387" s="376">
        <f t="shared" ca="1" si="540"/>
        <v>0</v>
      </c>
      <c r="CC387" s="376">
        <f t="shared" ca="1" si="540"/>
        <v>0</v>
      </c>
      <c r="CD387" s="376">
        <f t="shared" ca="1" si="540"/>
        <v>0</v>
      </c>
      <c r="CE387" s="376">
        <f t="shared" ca="1" si="540"/>
        <v>0</v>
      </c>
      <c r="CF387" s="376">
        <f t="shared" ca="1" si="540"/>
        <v>0</v>
      </c>
      <c r="CG387" s="376">
        <f t="shared" ca="1" si="540"/>
        <v>0</v>
      </c>
      <c r="CH387" s="376">
        <f t="shared" ca="1" si="540"/>
        <v>0</v>
      </c>
      <c r="CI387" s="376">
        <f t="shared" ca="1" si="540"/>
        <v>0</v>
      </c>
      <c r="CJ387" s="376">
        <f t="shared" ca="1" si="540"/>
        <v>0</v>
      </c>
      <c r="CK387" s="376">
        <f t="shared" ca="1" si="540"/>
        <v>0</v>
      </c>
      <c r="CL387" s="376">
        <f t="shared" ca="1" si="540"/>
        <v>0</v>
      </c>
      <c r="CM387" s="376">
        <f t="shared" ca="1" si="540"/>
        <v>0</v>
      </c>
      <c r="CN387" s="376">
        <f t="shared" ca="1" si="540"/>
        <v>0</v>
      </c>
      <c r="CO387" s="376">
        <f t="shared" ca="1" si="540"/>
        <v>0</v>
      </c>
      <c r="CP387" s="376">
        <f t="shared" ca="1" si="540"/>
        <v>0</v>
      </c>
      <c r="CQ387" s="376">
        <f t="shared" ca="1" si="540"/>
        <v>0</v>
      </c>
      <c r="CR387" s="376">
        <f t="shared" ca="1" si="540"/>
        <v>0</v>
      </c>
      <c r="CS387" s="376">
        <f t="shared" ca="1" si="540"/>
        <v>0</v>
      </c>
      <c r="CT387" s="376">
        <f t="shared" ca="1" si="540"/>
        <v>0</v>
      </c>
      <c r="CU387" s="376">
        <f t="shared" ca="1" si="540"/>
        <v>0</v>
      </c>
      <c r="CV387" s="376">
        <f t="shared" ca="1" si="540"/>
        <v>0</v>
      </c>
      <c r="CW387" s="376">
        <f t="shared" ca="1" si="540"/>
        <v>0</v>
      </c>
      <c r="CX387" s="376">
        <f t="shared" ca="1" si="540"/>
        <v>0</v>
      </c>
      <c r="CY387" s="376">
        <f t="shared" ca="1" si="540"/>
        <v>0</v>
      </c>
      <c r="CZ387" s="376">
        <f t="shared" ca="1" si="540"/>
        <v>0</v>
      </c>
      <c r="DA387" s="376">
        <f t="shared" ca="1" si="540"/>
        <v>0</v>
      </c>
      <c r="DB387" s="376">
        <f t="shared" ca="1" si="540"/>
        <v>0</v>
      </c>
      <c r="DC387" s="376">
        <f t="shared" ca="1" si="540"/>
        <v>0</v>
      </c>
      <c r="DD387" s="376">
        <f t="shared" ca="1" si="540"/>
        <v>0</v>
      </c>
      <c r="DE387" s="376">
        <f t="shared" ca="1" si="540"/>
        <v>0</v>
      </c>
      <c r="DF387" s="376">
        <f t="shared" ca="1" si="540"/>
        <v>0</v>
      </c>
      <c r="DG387" s="376">
        <f t="shared" ca="1" si="540"/>
        <v>0</v>
      </c>
      <c r="DH387" s="376">
        <f t="shared" ca="1" si="540"/>
        <v>0</v>
      </c>
      <c r="DI387" s="376">
        <f t="shared" ca="1" si="540"/>
        <v>0</v>
      </c>
      <c r="DJ387" s="376">
        <f t="shared" ca="1" si="540"/>
        <v>0</v>
      </c>
      <c r="DK387" s="376">
        <f t="shared" ca="1" si="540"/>
        <v>100</v>
      </c>
      <c r="DL387" s="376">
        <f t="shared" ca="1" si="540"/>
        <v>0</v>
      </c>
      <c r="DM387" s="376">
        <f t="shared" ca="1" si="540"/>
        <v>0</v>
      </c>
      <c r="DN387" s="376">
        <f t="shared" ca="1" si="540"/>
        <v>0</v>
      </c>
      <c r="DO387" s="376">
        <f t="shared" ca="1" si="540"/>
        <v>0</v>
      </c>
      <c r="DP387" s="376">
        <f t="shared" ca="1" si="540"/>
        <v>0</v>
      </c>
      <c r="DQ387" s="376">
        <f t="shared" ca="1" si="540"/>
        <v>0</v>
      </c>
      <c r="DR387" s="376">
        <f t="shared" ca="1" si="540"/>
        <v>0</v>
      </c>
      <c r="DS387" s="376">
        <f t="shared" ca="1" si="540"/>
        <v>0</v>
      </c>
      <c r="DT387" s="376">
        <f t="shared" ca="1" si="540"/>
        <v>0</v>
      </c>
      <c r="DU387" s="376">
        <f t="shared" ca="1" si="540"/>
        <v>0</v>
      </c>
      <c r="DV387" s="376">
        <f t="shared" ca="1" si="540"/>
        <v>0</v>
      </c>
      <c r="DW387" s="376">
        <f t="shared" ca="1" si="540"/>
        <v>0</v>
      </c>
      <c r="DX387" s="376">
        <f t="shared" ca="1" si="540"/>
        <v>0</v>
      </c>
      <c r="DY387" s="376">
        <f t="shared" ca="1" si="540"/>
        <v>0</v>
      </c>
      <c r="DZ387" s="376">
        <f t="shared" ca="1" si="540"/>
        <v>0</v>
      </c>
      <c r="EA387" s="376">
        <f t="shared" ca="1" si="540"/>
        <v>0</v>
      </c>
      <c r="EB387" s="376">
        <f t="shared" ca="1" si="540"/>
        <v>0</v>
      </c>
      <c r="EC387" s="376">
        <f t="shared" ca="1" si="540"/>
        <v>0</v>
      </c>
      <c r="ED387" s="376">
        <f t="shared" ref="ED387:ES387" ca="1" si="541">ED377*ED386*$D$372</f>
        <v>0</v>
      </c>
      <c r="EE387" s="376">
        <f t="shared" ca="1" si="541"/>
        <v>0</v>
      </c>
      <c r="EF387" s="376">
        <f t="shared" ca="1" si="541"/>
        <v>0</v>
      </c>
      <c r="EG387" s="376">
        <f t="shared" ca="1" si="541"/>
        <v>0</v>
      </c>
      <c r="EH387" s="376">
        <f t="shared" ca="1" si="541"/>
        <v>0</v>
      </c>
      <c r="EI387" s="376">
        <f t="shared" ca="1" si="541"/>
        <v>0</v>
      </c>
      <c r="EJ387" s="376">
        <f t="shared" ca="1" si="541"/>
        <v>0</v>
      </c>
      <c r="EK387" s="376">
        <f t="shared" ca="1" si="541"/>
        <v>0</v>
      </c>
      <c r="EL387" s="376">
        <f t="shared" ca="1" si="541"/>
        <v>0</v>
      </c>
      <c r="EM387" s="376">
        <f t="shared" ca="1" si="541"/>
        <v>0</v>
      </c>
      <c r="EN387" s="376">
        <f t="shared" ca="1" si="541"/>
        <v>0</v>
      </c>
      <c r="EO387" s="376">
        <f t="shared" ca="1" si="541"/>
        <v>0</v>
      </c>
      <c r="EP387" s="376">
        <f t="shared" ca="1" si="541"/>
        <v>0</v>
      </c>
      <c r="EQ387" s="376">
        <f t="shared" ca="1" si="541"/>
        <v>0</v>
      </c>
      <c r="ER387" s="376">
        <f t="shared" ca="1" si="541"/>
        <v>0</v>
      </c>
      <c r="ES387" s="376">
        <f t="shared" ca="1" si="541"/>
        <v>0</v>
      </c>
    </row>
    <row r="388" spans="1:256" s="325" customFormat="1" ht="12.75" customHeight="1" outlineLevel="1">
      <c r="A388" s="13"/>
      <c r="B388" s="13"/>
      <c r="C388" s="13"/>
      <c r="D388" s="183"/>
      <c r="E388" s="330"/>
      <c r="F388" s="330"/>
      <c r="G388" s="330"/>
      <c r="H388" s="330"/>
      <c r="I388" s="330"/>
      <c r="J388" s="330"/>
      <c r="K388" s="330"/>
      <c r="L388" s="330"/>
      <c r="M388" s="330"/>
      <c r="N388" s="330"/>
      <c r="O388" s="330"/>
      <c r="P388" s="330"/>
      <c r="Q388" s="330"/>
      <c r="R388" s="330"/>
      <c r="S388" s="330"/>
      <c r="T388" s="330"/>
      <c r="U388" s="330"/>
      <c r="V388" s="330"/>
      <c r="W388" s="330"/>
      <c r="X388" s="330"/>
      <c r="Y388" s="330"/>
      <c r="Z388" s="330"/>
      <c r="AA388" s="330"/>
      <c r="AB388" s="330"/>
      <c r="AC388" s="330"/>
      <c r="AD388" s="330"/>
      <c r="AE388" s="330"/>
      <c r="AF388" s="330"/>
      <c r="AG388" s="330"/>
      <c r="AH388" s="330"/>
      <c r="AI388" s="330"/>
      <c r="AJ388" s="330"/>
      <c r="AK388" s="330"/>
      <c r="AL388" s="330"/>
      <c r="AM388" s="330"/>
      <c r="AN388" s="330"/>
      <c r="AO388" s="330"/>
      <c r="AP388" s="330"/>
      <c r="AQ388" s="330"/>
      <c r="AR388" s="330"/>
      <c r="AS388" s="330"/>
      <c r="AT388" s="330"/>
      <c r="AU388" s="330"/>
      <c r="AV388" s="330"/>
      <c r="AW388" s="330"/>
      <c r="AX388" s="330"/>
      <c r="AY388" s="330"/>
      <c r="AZ388" s="330"/>
      <c r="BA388" s="330"/>
      <c r="BB388" s="330"/>
      <c r="BC388" s="330"/>
      <c r="BD388" s="330"/>
      <c r="BE388" s="330"/>
      <c r="BF388" s="330"/>
      <c r="BG388" s="330"/>
      <c r="BH388" s="330"/>
      <c r="BI388" s="330"/>
      <c r="BJ388" s="330"/>
      <c r="BK388" s="330"/>
      <c r="BL388" s="330"/>
      <c r="BM388" s="330"/>
      <c r="BN388" s="330"/>
      <c r="BO388" s="330"/>
      <c r="BP388" s="330"/>
      <c r="BQ388" s="330"/>
      <c r="BR388" s="330"/>
      <c r="BS388" s="330"/>
      <c r="BT388" s="330"/>
      <c r="BU388" s="330"/>
      <c r="BV388" s="330"/>
      <c r="BW388" s="330"/>
      <c r="BX388" s="330"/>
      <c r="BY388" s="330"/>
      <c r="BZ388" s="330"/>
      <c r="CA388" s="330"/>
      <c r="CB388" s="330"/>
      <c r="CC388" s="330"/>
      <c r="CD388" s="330"/>
      <c r="CE388" s="330"/>
      <c r="CF388" s="330"/>
      <c r="CG388" s="330"/>
      <c r="CH388" s="330"/>
      <c r="CI388" s="330"/>
      <c r="CJ388" s="330"/>
      <c r="CK388" s="330"/>
      <c r="CL388" s="330"/>
      <c r="CM388" s="330"/>
      <c r="CN388" s="330"/>
      <c r="CO388" s="330"/>
      <c r="CP388" s="330"/>
      <c r="CQ388" s="330"/>
      <c r="CR388" s="330"/>
      <c r="CS388" s="330"/>
      <c r="CT388" s="330"/>
      <c r="CU388" s="330"/>
      <c r="CV388" s="330"/>
      <c r="CW388" s="330"/>
      <c r="CX388" s="330"/>
      <c r="CY388" s="330"/>
      <c r="CZ388" s="330"/>
      <c r="DA388" s="330"/>
      <c r="DB388" s="330"/>
      <c r="DC388" s="330"/>
      <c r="DD388" s="330"/>
      <c r="DE388" s="330"/>
      <c r="DF388" s="330"/>
      <c r="DG388" s="330"/>
      <c r="DH388" s="330"/>
      <c r="DI388" s="330"/>
      <c r="DJ388" s="330"/>
      <c r="DK388" s="330"/>
      <c r="DL388" s="330"/>
      <c r="DM388" s="330"/>
      <c r="DN388" s="330"/>
      <c r="DO388" s="330"/>
      <c r="DP388" s="330"/>
      <c r="DQ388" s="330"/>
      <c r="DR388" s="330"/>
      <c r="DS388" s="330"/>
      <c r="DT388" s="330"/>
      <c r="DU388" s="330"/>
      <c r="DV388" s="330"/>
      <c r="DW388" s="330"/>
      <c r="DX388" s="330"/>
      <c r="DY388" s="330"/>
      <c r="DZ388" s="330"/>
      <c r="EA388" s="330"/>
      <c r="EB388" s="330"/>
      <c r="EC388" s="330"/>
      <c r="ED388" s="330"/>
      <c r="EE388" s="330"/>
      <c r="EF388" s="330"/>
      <c r="EG388" s="330"/>
      <c r="EH388" s="330"/>
      <c r="EI388" s="330"/>
      <c r="EJ388" s="330"/>
      <c r="EK388" s="330"/>
      <c r="EL388" s="330"/>
      <c r="EM388" s="330"/>
      <c r="EN388" s="330"/>
      <c r="EO388" s="330"/>
      <c r="EP388" s="330"/>
      <c r="EQ388" s="330"/>
      <c r="ER388" s="330"/>
      <c r="ES388" s="330"/>
    </row>
    <row r="389" spans="1:256" s="325" customFormat="1" ht="12.75" customHeight="1" outlineLevel="1">
      <c r="B389" s="325" t="s">
        <v>736</v>
      </c>
      <c r="C389" s="13"/>
      <c r="D389" s="183"/>
      <c r="E389" s="492">
        <f t="shared" ref="E389:AJ389" ca="1" si="542">SUM(E107:E114)+E105</f>
        <v>1</v>
      </c>
      <c r="F389" s="492">
        <f t="shared" ca="1" si="542"/>
        <v>0</v>
      </c>
      <c r="G389" s="492">
        <f t="shared" ca="1" si="542"/>
        <v>0</v>
      </c>
      <c r="H389" s="492">
        <f t="shared" ca="1" si="542"/>
        <v>0</v>
      </c>
      <c r="I389" s="492">
        <f t="shared" ca="1" si="542"/>
        <v>0</v>
      </c>
      <c r="J389" s="492">
        <f t="shared" ca="1" si="542"/>
        <v>0</v>
      </c>
      <c r="K389" s="492">
        <f t="shared" ca="1" si="542"/>
        <v>0</v>
      </c>
      <c r="L389" s="492">
        <f t="shared" ca="1" si="542"/>
        <v>0</v>
      </c>
      <c r="M389" s="492">
        <f t="shared" ca="1" si="542"/>
        <v>0</v>
      </c>
      <c r="N389" s="492">
        <f t="shared" ca="1" si="542"/>
        <v>0</v>
      </c>
      <c r="O389" s="492">
        <f t="shared" ca="1" si="542"/>
        <v>0</v>
      </c>
      <c r="P389" s="492">
        <f t="shared" ca="1" si="542"/>
        <v>0</v>
      </c>
      <c r="Q389" s="492">
        <f t="shared" ca="1" si="542"/>
        <v>0</v>
      </c>
      <c r="R389" s="492">
        <f t="shared" ca="1" si="542"/>
        <v>0</v>
      </c>
      <c r="S389" s="492">
        <f t="shared" ca="1" si="542"/>
        <v>0</v>
      </c>
      <c r="T389" s="492">
        <f t="shared" ca="1" si="542"/>
        <v>0</v>
      </c>
      <c r="U389" s="492">
        <f t="shared" ca="1" si="542"/>
        <v>0</v>
      </c>
      <c r="V389" s="492">
        <f t="shared" ca="1" si="542"/>
        <v>0</v>
      </c>
      <c r="W389" s="492">
        <f t="shared" ca="1" si="542"/>
        <v>0</v>
      </c>
      <c r="X389" s="492">
        <f t="shared" ca="1" si="542"/>
        <v>0</v>
      </c>
      <c r="Y389" s="492">
        <f t="shared" ca="1" si="542"/>
        <v>0</v>
      </c>
      <c r="Z389" s="492">
        <f t="shared" ca="1" si="542"/>
        <v>0</v>
      </c>
      <c r="AA389" s="492">
        <f t="shared" ca="1" si="542"/>
        <v>0</v>
      </c>
      <c r="AB389" s="492">
        <f t="shared" ca="1" si="542"/>
        <v>0</v>
      </c>
      <c r="AC389" s="492">
        <f t="shared" ca="1" si="542"/>
        <v>0</v>
      </c>
      <c r="AD389" s="492">
        <f t="shared" ca="1" si="542"/>
        <v>0</v>
      </c>
      <c r="AE389" s="492">
        <f t="shared" ca="1" si="542"/>
        <v>0</v>
      </c>
      <c r="AF389" s="492">
        <f t="shared" ca="1" si="542"/>
        <v>0</v>
      </c>
      <c r="AG389" s="492">
        <f t="shared" ca="1" si="542"/>
        <v>0</v>
      </c>
      <c r="AH389" s="492">
        <f t="shared" ca="1" si="542"/>
        <v>0</v>
      </c>
      <c r="AI389" s="492">
        <f t="shared" ca="1" si="542"/>
        <v>0</v>
      </c>
      <c r="AJ389" s="492">
        <f t="shared" ca="1" si="542"/>
        <v>0</v>
      </c>
      <c r="AK389" s="492">
        <f t="shared" ref="AK389:BP389" ca="1" si="543">SUM(AK107:AK114)+AK105</f>
        <v>0</v>
      </c>
      <c r="AL389" s="492">
        <f t="shared" ca="1" si="543"/>
        <v>0</v>
      </c>
      <c r="AM389" s="492">
        <f t="shared" ca="1" si="543"/>
        <v>0</v>
      </c>
      <c r="AN389" s="492">
        <f t="shared" ca="1" si="543"/>
        <v>0</v>
      </c>
      <c r="AO389" s="492">
        <f t="shared" ca="1" si="543"/>
        <v>0</v>
      </c>
      <c r="AP389" s="492">
        <f t="shared" ca="1" si="543"/>
        <v>0</v>
      </c>
      <c r="AQ389" s="492">
        <f t="shared" ca="1" si="543"/>
        <v>0</v>
      </c>
      <c r="AR389" s="492">
        <f t="shared" ca="1" si="543"/>
        <v>0</v>
      </c>
      <c r="AS389" s="492">
        <f t="shared" ca="1" si="543"/>
        <v>0</v>
      </c>
      <c r="AT389" s="492">
        <f t="shared" ca="1" si="543"/>
        <v>0</v>
      </c>
      <c r="AU389" s="492">
        <f t="shared" ca="1" si="543"/>
        <v>0</v>
      </c>
      <c r="AV389" s="492">
        <f t="shared" ca="1" si="543"/>
        <v>0</v>
      </c>
      <c r="AW389" s="492">
        <f t="shared" ca="1" si="543"/>
        <v>0</v>
      </c>
      <c r="AX389" s="492">
        <f t="shared" ca="1" si="543"/>
        <v>0</v>
      </c>
      <c r="AY389" s="492">
        <f t="shared" ca="1" si="543"/>
        <v>0</v>
      </c>
      <c r="AZ389" s="492">
        <f t="shared" ca="1" si="543"/>
        <v>0</v>
      </c>
      <c r="BA389" s="492">
        <f t="shared" ca="1" si="543"/>
        <v>0</v>
      </c>
      <c r="BB389" s="492">
        <f t="shared" ca="1" si="543"/>
        <v>0</v>
      </c>
      <c r="BC389" s="492">
        <f t="shared" ca="1" si="543"/>
        <v>0</v>
      </c>
      <c r="BD389" s="492">
        <f t="shared" ca="1" si="543"/>
        <v>0</v>
      </c>
      <c r="BE389" s="492">
        <f t="shared" ca="1" si="543"/>
        <v>0</v>
      </c>
      <c r="BF389" s="492">
        <f t="shared" ca="1" si="543"/>
        <v>0</v>
      </c>
      <c r="BG389" s="492">
        <f t="shared" ca="1" si="543"/>
        <v>0</v>
      </c>
      <c r="BH389" s="492">
        <f t="shared" ca="1" si="543"/>
        <v>0</v>
      </c>
      <c r="BI389" s="492">
        <f t="shared" ca="1" si="543"/>
        <v>0</v>
      </c>
      <c r="BJ389" s="492">
        <f t="shared" ca="1" si="543"/>
        <v>0</v>
      </c>
      <c r="BK389" s="492">
        <f t="shared" ca="1" si="543"/>
        <v>0</v>
      </c>
      <c r="BL389" s="492">
        <f t="shared" ca="1" si="543"/>
        <v>0</v>
      </c>
      <c r="BM389" s="492">
        <f t="shared" ca="1" si="543"/>
        <v>0</v>
      </c>
      <c r="BN389" s="492">
        <f t="shared" ca="1" si="543"/>
        <v>0</v>
      </c>
      <c r="BO389" s="492">
        <f t="shared" ca="1" si="543"/>
        <v>0</v>
      </c>
      <c r="BP389" s="492">
        <f t="shared" ca="1" si="543"/>
        <v>0</v>
      </c>
      <c r="BQ389" s="492">
        <f t="shared" ref="BQ389:CV389" ca="1" si="544">SUM(BQ107:BQ114)+BQ105</f>
        <v>0</v>
      </c>
      <c r="BR389" s="492">
        <f t="shared" ca="1" si="544"/>
        <v>0</v>
      </c>
      <c r="BS389" s="492">
        <f t="shared" ca="1" si="544"/>
        <v>0</v>
      </c>
      <c r="BT389" s="492">
        <f t="shared" ca="1" si="544"/>
        <v>0</v>
      </c>
      <c r="BU389" s="492">
        <f t="shared" ca="1" si="544"/>
        <v>0</v>
      </c>
      <c r="BV389" s="492">
        <f t="shared" ca="1" si="544"/>
        <v>0</v>
      </c>
      <c r="BW389" s="492">
        <f t="shared" ca="1" si="544"/>
        <v>0</v>
      </c>
      <c r="BX389" s="492">
        <f t="shared" ca="1" si="544"/>
        <v>0</v>
      </c>
      <c r="BY389" s="492">
        <f t="shared" ca="1" si="544"/>
        <v>0</v>
      </c>
      <c r="BZ389" s="492">
        <f t="shared" ca="1" si="544"/>
        <v>0</v>
      </c>
      <c r="CA389" s="492">
        <f t="shared" ca="1" si="544"/>
        <v>0</v>
      </c>
      <c r="CB389" s="492">
        <f t="shared" ca="1" si="544"/>
        <v>0</v>
      </c>
      <c r="CC389" s="492">
        <f t="shared" ca="1" si="544"/>
        <v>0</v>
      </c>
      <c r="CD389" s="492">
        <f t="shared" ca="1" si="544"/>
        <v>0</v>
      </c>
      <c r="CE389" s="492">
        <f t="shared" ca="1" si="544"/>
        <v>0</v>
      </c>
      <c r="CF389" s="492">
        <f t="shared" ca="1" si="544"/>
        <v>0</v>
      </c>
      <c r="CG389" s="492">
        <f t="shared" ca="1" si="544"/>
        <v>0</v>
      </c>
      <c r="CH389" s="492">
        <f t="shared" ca="1" si="544"/>
        <v>0</v>
      </c>
      <c r="CI389" s="492">
        <f t="shared" ca="1" si="544"/>
        <v>0</v>
      </c>
      <c r="CJ389" s="492">
        <f t="shared" ca="1" si="544"/>
        <v>0</v>
      </c>
      <c r="CK389" s="492">
        <f t="shared" ca="1" si="544"/>
        <v>0</v>
      </c>
      <c r="CL389" s="492">
        <f t="shared" ca="1" si="544"/>
        <v>0</v>
      </c>
      <c r="CM389" s="492">
        <f t="shared" ca="1" si="544"/>
        <v>0</v>
      </c>
      <c r="CN389" s="492">
        <f t="shared" ca="1" si="544"/>
        <v>0</v>
      </c>
      <c r="CO389" s="492">
        <f t="shared" ca="1" si="544"/>
        <v>0</v>
      </c>
      <c r="CP389" s="492">
        <f t="shared" ca="1" si="544"/>
        <v>0</v>
      </c>
      <c r="CQ389" s="492">
        <f t="shared" ca="1" si="544"/>
        <v>0</v>
      </c>
      <c r="CR389" s="492">
        <f t="shared" ca="1" si="544"/>
        <v>0</v>
      </c>
      <c r="CS389" s="492">
        <f t="shared" ca="1" si="544"/>
        <v>0</v>
      </c>
      <c r="CT389" s="492">
        <f t="shared" ca="1" si="544"/>
        <v>0</v>
      </c>
      <c r="CU389" s="492">
        <f t="shared" ca="1" si="544"/>
        <v>0</v>
      </c>
      <c r="CV389" s="492">
        <f t="shared" ca="1" si="544"/>
        <v>0</v>
      </c>
      <c r="CW389" s="492">
        <f t="shared" ref="CW389:EB389" ca="1" si="545">SUM(CW107:CW114)+CW105</f>
        <v>0</v>
      </c>
      <c r="CX389" s="492">
        <f t="shared" ca="1" si="545"/>
        <v>0</v>
      </c>
      <c r="CY389" s="492">
        <f t="shared" ca="1" si="545"/>
        <v>0</v>
      </c>
      <c r="CZ389" s="492">
        <f t="shared" ca="1" si="545"/>
        <v>0</v>
      </c>
      <c r="DA389" s="492">
        <f t="shared" ca="1" si="545"/>
        <v>0</v>
      </c>
      <c r="DB389" s="492">
        <f t="shared" ca="1" si="545"/>
        <v>0</v>
      </c>
      <c r="DC389" s="492">
        <f t="shared" ca="1" si="545"/>
        <v>0</v>
      </c>
      <c r="DD389" s="492">
        <f t="shared" ca="1" si="545"/>
        <v>0</v>
      </c>
      <c r="DE389" s="492">
        <f t="shared" ca="1" si="545"/>
        <v>0</v>
      </c>
      <c r="DF389" s="492">
        <f t="shared" ca="1" si="545"/>
        <v>0</v>
      </c>
      <c r="DG389" s="492">
        <f t="shared" ca="1" si="545"/>
        <v>0</v>
      </c>
      <c r="DH389" s="492">
        <f t="shared" ca="1" si="545"/>
        <v>0</v>
      </c>
      <c r="DI389" s="492">
        <f t="shared" ca="1" si="545"/>
        <v>0</v>
      </c>
      <c r="DJ389" s="492">
        <f t="shared" ca="1" si="545"/>
        <v>0</v>
      </c>
      <c r="DK389" s="492">
        <f t="shared" ca="1" si="545"/>
        <v>0</v>
      </c>
      <c r="DL389" s="492">
        <f t="shared" ca="1" si="545"/>
        <v>0</v>
      </c>
      <c r="DM389" s="492">
        <f t="shared" ca="1" si="545"/>
        <v>0</v>
      </c>
      <c r="DN389" s="492">
        <f t="shared" ca="1" si="545"/>
        <v>0</v>
      </c>
      <c r="DO389" s="492">
        <f t="shared" ca="1" si="545"/>
        <v>1</v>
      </c>
      <c r="DP389" s="492">
        <f t="shared" ca="1" si="545"/>
        <v>0</v>
      </c>
      <c r="DQ389" s="492">
        <f t="shared" ca="1" si="545"/>
        <v>0</v>
      </c>
      <c r="DR389" s="492">
        <f t="shared" ca="1" si="545"/>
        <v>0</v>
      </c>
      <c r="DS389" s="492">
        <f t="shared" ca="1" si="545"/>
        <v>0</v>
      </c>
      <c r="DT389" s="492">
        <f t="shared" ca="1" si="545"/>
        <v>0</v>
      </c>
      <c r="DU389" s="492">
        <f t="shared" ca="1" si="545"/>
        <v>0</v>
      </c>
      <c r="DV389" s="492">
        <f t="shared" ca="1" si="545"/>
        <v>0</v>
      </c>
      <c r="DW389" s="492">
        <f t="shared" ca="1" si="545"/>
        <v>0</v>
      </c>
      <c r="DX389" s="492">
        <f t="shared" ca="1" si="545"/>
        <v>0</v>
      </c>
      <c r="DY389" s="492">
        <f t="shared" ca="1" si="545"/>
        <v>0</v>
      </c>
      <c r="DZ389" s="492">
        <f t="shared" ca="1" si="545"/>
        <v>0</v>
      </c>
      <c r="EA389" s="492">
        <f t="shared" ca="1" si="545"/>
        <v>0</v>
      </c>
      <c r="EB389" s="492">
        <f t="shared" ca="1" si="545"/>
        <v>0</v>
      </c>
      <c r="EC389" s="492">
        <f t="shared" ref="EC389:ES389" ca="1" si="546">SUM(EC107:EC114)+EC105</f>
        <v>0</v>
      </c>
      <c r="ED389" s="492">
        <f t="shared" ca="1" si="546"/>
        <v>0</v>
      </c>
      <c r="EE389" s="492">
        <f t="shared" ca="1" si="546"/>
        <v>0</v>
      </c>
      <c r="EF389" s="492">
        <f t="shared" ca="1" si="546"/>
        <v>0</v>
      </c>
      <c r="EG389" s="492">
        <f t="shared" ca="1" si="546"/>
        <v>0</v>
      </c>
      <c r="EH389" s="492">
        <f t="shared" ca="1" si="546"/>
        <v>0</v>
      </c>
      <c r="EI389" s="492">
        <f t="shared" ca="1" si="546"/>
        <v>0</v>
      </c>
      <c r="EJ389" s="492">
        <f t="shared" ca="1" si="546"/>
        <v>0</v>
      </c>
      <c r="EK389" s="492">
        <f t="shared" ca="1" si="546"/>
        <v>0</v>
      </c>
      <c r="EL389" s="492">
        <f t="shared" ca="1" si="546"/>
        <v>0</v>
      </c>
      <c r="EM389" s="492">
        <f t="shared" ca="1" si="546"/>
        <v>0</v>
      </c>
      <c r="EN389" s="492">
        <f t="shared" ca="1" si="546"/>
        <v>0</v>
      </c>
      <c r="EO389" s="492">
        <f t="shared" ca="1" si="546"/>
        <v>0</v>
      </c>
      <c r="EP389" s="492">
        <f t="shared" ca="1" si="546"/>
        <v>0</v>
      </c>
      <c r="EQ389" s="492">
        <f t="shared" ca="1" si="546"/>
        <v>0</v>
      </c>
      <c r="ER389" s="492">
        <f t="shared" ca="1" si="546"/>
        <v>0</v>
      </c>
      <c r="ES389" s="492">
        <f t="shared" ca="1" si="546"/>
        <v>0</v>
      </c>
    </row>
    <row r="390" spans="1:256" s="325" customFormat="1" ht="12.75" customHeight="1" outlineLevel="1">
      <c r="B390" s="325" t="s">
        <v>254</v>
      </c>
      <c r="C390" s="13"/>
      <c r="D390" s="183"/>
      <c r="E390" s="376">
        <f ca="1">E378*E389*$D$372</f>
        <v>0</v>
      </c>
      <c r="F390" s="376">
        <f t="shared" ref="F390:BQ390" ca="1" si="547">F378*F389*$D$372</f>
        <v>0</v>
      </c>
      <c r="G390" s="376">
        <f t="shared" ca="1" si="547"/>
        <v>0</v>
      </c>
      <c r="H390" s="376">
        <f t="shared" ca="1" si="547"/>
        <v>0</v>
      </c>
      <c r="I390" s="376">
        <f t="shared" ca="1" si="547"/>
        <v>0</v>
      </c>
      <c r="J390" s="376">
        <f t="shared" ca="1" si="547"/>
        <v>0</v>
      </c>
      <c r="K390" s="376">
        <f t="shared" ca="1" si="547"/>
        <v>0</v>
      </c>
      <c r="L390" s="376">
        <f t="shared" ca="1" si="547"/>
        <v>0</v>
      </c>
      <c r="M390" s="376">
        <f t="shared" ca="1" si="547"/>
        <v>0</v>
      </c>
      <c r="N390" s="376">
        <f t="shared" ca="1" si="547"/>
        <v>0</v>
      </c>
      <c r="O390" s="376">
        <f t="shared" ca="1" si="547"/>
        <v>0</v>
      </c>
      <c r="P390" s="376">
        <f t="shared" ca="1" si="547"/>
        <v>0</v>
      </c>
      <c r="Q390" s="376">
        <f t="shared" ca="1" si="547"/>
        <v>0</v>
      </c>
      <c r="R390" s="376">
        <f t="shared" ca="1" si="547"/>
        <v>0</v>
      </c>
      <c r="S390" s="376">
        <f t="shared" ca="1" si="547"/>
        <v>0</v>
      </c>
      <c r="T390" s="376">
        <f t="shared" ca="1" si="547"/>
        <v>0</v>
      </c>
      <c r="U390" s="376">
        <f t="shared" ca="1" si="547"/>
        <v>0</v>
      </c>
      <c r="V390" s="376">
        <f t="shared" ca="1" si="547"/>
        <v>0</v>
      </c>
      <c r="W390" s="376">
        <f t="shared" ca="1" si="547"/>
        <v>0</v>
      </c>
      <c r="X390" s="376">
        <f t="shared" ca="1" si="547"/>
        <v>0</v>
      </c>
      <c r="Y390" s="376">
        <f t="shared" ca="1" si="547"/>
        <v>0</v>
      </c>
      <c r="Z390" s="376">
        <f t="shared" ca="1" si="547"/>
        <v>0</v>
      </c>
      <c r="AA390" s="376">
        <f t="shared" ca="1" si="547"/>
        <v>0</v>
      </c>
      <c r="AB390" s="376">
        <f t="shared" ca="1" si="547"/>
        <v>0</v>
      </c>
      <c r="AC390" s="376">
        <f t="shared" ca="1" si="547"/>
        <v>0</v>
      </c>
      <c r="AD390" s="376">
        <f t="shared" ca="1" si="547"/>
        <v>0</v>
      </c>
      <c r="AE390" s="376">
        <f t="shared" ca="1" si="547"/>
        <v>0</v>
      </c>
      <c r="AF390" s="376">
        <f t="shared" ca="1" si="547"/>
        <v>0</v>
      </c>
      <c r="AG390" s="376">
        <f t="shared" ca="1" si="547"/>
        <v>0</v>
      </c>
      <c r="AH390" s="376">
        <f t="shared" ca="1" si="547"/>
        <v>0</v>
      </c>
      <c r="AI390" s="376">
        <f t="shared" ca="1" si="547"/>
        <v>0</v>
      </c>
      <c r="AJ390" s="376">
        <f t="shared" ca="1" si="547"/>
        <v>0</v>
      </c>
      <c r="AK390" s="376">
        <f t="shared" ca="1" si="547"/>
        <v>0</v>
      </c>
      <c r="AL390" s="376">
        <f t="shared" ca="1" si="547"/>
        <v>0</v>
      </c>
      <c r="AM390" s="376">
        <f t="shared" ca="1" si="547"/>
        <v>0</v>
      </c>
      <c r="AN390" s="376">
        <f t="shared" ca="1" si="547"/>
        <v>0</v>
      </c>
      <c r="AO390" s="376">
        <f t="shared" ca="1" si="547"/>
        <v>0</v>
      </c>
      <c r="AP390" s="376">
        <f t="shared" ca="1" si="547"/>
        <v>0</v>
      </c>
      <c r="AQ390" s="376">
        <f t="shared" ca="1" si="547"/>
        <v>0</v>
      </c>
      <c r="AR390" s="376">
        <f t="shared" ca="1" si="547"/>
        <v>0</v>
      </c>
      <c r="AS390" s="376">
        <f t="shared" ca="1" si="547"/>
        <v>0</v>
      </c>
      <c r="AT390" s="376">
        <f t="shared" ca="1" si="547"/>
        <v>0</v>
      </c>
      <c r="AU390" s="376">
        <f t="shared" ca="1" si="547"/>
        <v>0</v>
      </c>
      <c r="AV390" s="376">
        <f t="shared" ca="1" si="547"/>
        <v>0</v>
      </c>
      <c r="AW390" s="376">
        <f t="shared" ca="1" si="547"/>
        <v>0</v>
      </c>
      <c r="AX390" s="376">
        <f t="shared" ca="1" si="547"/>
        <v>0</v>
      </c>
      <c r="AY390" s="376">
        <f t="shared" ca="1" si="547"/>
        <v>0</v>
      </c>
      <c r="AZ390" s="376">
        <f t="shared" ca="1" si="547"/>
        <v>0</v>
      </c>
      <c r="BA390" s="376">
        <f t="shared" ca="1" si="547"/>
        <v>0</v>
      </c>
      <c r="BB390" s="376">
        <f t="shared" ca="1" si="547"/>
        <v>0</v>
      </c>
      <c r="BC390" s="376">
        <f t="shared" ca="1" si="547"/>
        <v>0</v>
      </c>
      <c r="BD390" s="376">
        <f t="shared" ca="1" si="547"/>
        <v>0</v>
      </c>
      <c r="BE390" s="376">
        <f t="shared" ca="1" si="547"/>
        <v>0</v>
      </c>
      <c r="BF390" s="376">
        <f t="shared" ca="1" si="547"/>
        <v>0</v>
      </c>
      <c r="BG390" s="376">
        <f t="shared" ca="1" si="547"/>
        <v>0</v>
      </c>
      <c r="BH390" s="376">
        <f t="shared" ca="1" si="547"/>
        <v>0</v>
      </c>
      <c r="BI390" s="376">
        <f t="shared" ca="1" si="547"/>
        <v>0</v>
      </c>
      <c r="BJ390" s="376">
        <f t="shared" ca="1" si="547"/>
        <v>0</v>
      </c>
      <c r="BK390" s="376">
        <f t="shared" ca="1" si="547"/>
        <v>0</v>
      </c>
      <c r="BL390" s="376">
        <f t="shared" ca="1" si="547"/>
        <v>0</v>
      </c>
      <c r="BM390" s="376">
        <f t="shared" ca="1" si="547"/>
        <v>0</v>
      </c>
      <c r="BN390" s="376">
        <f t="shared" ca="1" si="547"/>
        <v>0</v>
      </c>
      <c r="BO390" s="376">
        <f t="shared" ca="1" si="547"/>
        <v>0</v>
      </c>
      <c r="BP390" s="376">
        <f t="shared" ca="1" si="547"/>
        <v>0</v>
      </c>
      <c r="BQ390" s="376">
        <f t="shared" ca="1" si="547"/>
        <v>0</v>
      </c>
      <c r="BR390" s="376">
        <f t="shared" ref="BR390:EC390" ca="1" si="548">BR378*BR389*$D$372</f>
        <v>0</v>
      </c>
      <c r="BS390" s="376">
        <f t="shared" ca="1" si="548"/>
        <v>0</v>
      </c>
      <c r="BT390" s="376">
        <f t="shared" ca="1" si="548"/>
        <v>0</v>
      </c>
      <c r="BU390" s="376">
        <f t="shared" ca="1" si="548"/>
        <v>0</v>
      </c>
      <c r="BV390" s="376">
        <f t="shared" ca="1" si="548"/>
        <v>0</v>
      </c>
      <c r="BW390" s="376">
        <f t="shared" ca="1" si="548"/>
        <v>0</v>
      </c>
      <c r="BX390" s="376">
        <f t="shared" ca="1" si="548"/>
        <v>0</v>
      </c>
      <c r="BY390" s="376">
        <f t="shared" ca="1" si="548"/>
        <v>0</v>
      </c>
      <c r="BZ390" s="376">
        <f t="shared" ca="1" si="548"/>
        <v>0</v>
      </c>
      <c r="CA390" s="376">
        <f t="shared" ca="1" si="548"/>
        <v>0</v>
      </c>
      <c r="CB390" s="376">
        <f t="shared" ca="1" si="548"/>
        <v>0</v>
      </c>
      <c r="CC390" s="376">
        <f t="shared" ca="1" si="548"/>
        <v>0</v>
      </c>
      <c r="CD390" s="376">
        <f t="shared" ca="1" si="548"/>
        <v>0</v>
      </c>
      <c r="CE390" s="376">
        <f t="shared" ca="1" si="548"/>
        <v>0</v>
      </c>
      <c r="CF390" s="376">
        <f t="shared" ca="1" si="548"/>
        <v>0</v>
      </c>
      <c r="CG390" s="376">
        <f t="shared" ca="1" si="548"/>
        <v>0</v>
      </c>
      <c r="CH390" s="376">
        <f t="shared" ca="1" si="548"/>
        <v>0</v>
      </c>
      <c r="CI390" s="376">
        <f t="shared" ca="1" si="548"/>
        <v>0</v>
      </c>
      <c r="CJ390" s="376">
        <f t="shared" ca="1" si="548"/>
        <v>0</v>
      </c>
      <c r="CK390" s="376">
        <f t="shared" ca="1" si="548"/>
        <v>0</v>
      </c>
      <c r="CL390" s="376">
        <f t="shared" ca="1" si="548"/>
        <v>0</v>
      </c>
      <c r="CM390" s="376">
        <f t="shared" ca="1" si="548"/>
        <v>0</v>
      </c>
      <c r="CN390" s="376">
        <f t="shared" ca="1" si="548"/>
        <v>0</v>
      </c>
      <c r="CO390" s="376">
        <f t="shared" ca="1" si="548"/>
        <v>0</v>
      </c>
      <c r="CP390" s="376">
        <f t="shared" ca="1" si="548"/>
        <v>0</v>
      </c>
      <c r="CQ390" s="376">
        <f t="shared" ca="1" si="548"/>
        <v>0</v>
      </c>
      <c r="CR390" s="376">
        <f t="shared" ca="1" si="548"/>
        <v>0</v>
      </c>
      <c r="CS390" s="376">
        <f t="shared" ca="1" si="548"/>
        <v>0</v>
      </c>
      <c r="CT390" s="376">
        <f t="shared" ca="1" si="548"/>
        <v>0</v>
      </c>
      <c r="CU390" s="376">
        <f t="shared" ca="1" si="548"/>
        <v>0</v>
      </c>
      <c r="CV390" s="376">
        <f t="shared" ca="1" si="548"/>
        <v>0</v>
      </c>
      <c r="CW390" s="376">
        <f t="shared" ca="1" si="548"/>
        <v>0</v>
      </c>
      <c r="CX390" s="376">
        <f t="shared" ca="1" si="548"/>
        <v>0</v>
      </c>
      <c r="CY390" s="376">
        <f t="shared" ca="1" si="548"/>
        <v>0</v>
      </c>
      <c r="CZ390" s="376">
        <f t="shared" ca="1" si="548"/>
        <v>0</v>
      </c>
      <c r="DA390" s="376">
        <f t="shared" ca="1" si="548"/>
        <v>0</v>
      </c>
      <c r="DB390" s="376">
        <f t="shared" ca="1" si="548"/>
        <v>0</v>
      </c>
      <c r="DC390" s="376">
        <f t="shared" ca="1" si="548"/>
        <v>0</v>
      </c>
      <c r="DD390" s="376">
        <f t="shared" ca="1" si="548"/>
        <v>0</v>
      </c>
      <c r="DE390" s="376">
        <f t="shared" ca="1" si="548"/>
        <v>0</v>
      </c>
      <c r="DF390" s="376">
        <f t="shared" ca="1" si="548"/>
        <v>0</v>
      </c>
      <c r="DG390" s="376">
        <f t="shared" ca="1" si="548"/>
        <v>0</v>
      </c>
      <c r="DH390" s="376">
        <f t="shared" ca="1" si="548"/>
        <v>0</v>
      </c>
      <c r="DI390" s="376">
        <f t="shared" ca="1" si="548"/>
        <v>0</v>
      </c>
      <c r="DJ390" s="376">
        <f t="shared" ca="1" si="548"/>
        <v>0</v>
      </c>
      <c r="DK390" s="376">
        <f t="shared" ca="1" si="548"/>
        <v>0</v>
      </c>
      <c r="DL390" s="376">
        <f t="shared" ca="1" si="548"/>
        <v>0</v>
      </c>
      <c r="DM390" s="376">
        <f t="shared" ca="1" si="548"/>
        <v>0</v>
      </c>
      <c r="DN390" s="376">
        <f t="shared" ca="1" si="548"/>
        <v>0</v>
      </c>
      <c r="DO390" s="376">
        <f t="shared" ca="1" si="548"/>
        <v>0</v>
      </c>
      <c r="DP390" s="376">
        <f t="shared" ca="1" si="548"/>
        <v>0</v>
      </c>
      <c r="DQ390" s="376">
        <f t="shared" ca="1" si="548"/>
        <v>0</v>
      </c>
      <c r="DR390" s="376">
        <f t="shared" ca="1" si="548"/>
        <v>0</v>
      </c>
      <c r="DS390" s="376">
        <f t="shared" ca="1" si="548"/>
        <v>0</v>
      </c>
      <c r="DT390" s="376">
        <f t="shared" ca="1" si="548"/>
        <v>0</v>
      </c>
      <c r="DU390" s="376">
        <f t="shared" ca="1" si="548"/>
        <v>0</v>
      </c>
      <c r="DV390" s="376">
        <f t="shared" ca="1" si="548"/>
        <v>0</v>
      </c>
      <c r="DW390" s="376">
        <f t="shared" ca="1" si="548"/>
        <v>0</v>
      </c>
      <c r="DX390" s="376">
        <f t="shared" ca="1" si="548"/>
        <v>0</v>
      </c>
      <c r="DY390" s="376">
        <f t="shared" ca="1" si="548"/>
        <v>0</v>
      </c>
      <c r="DZ390" s="376">
        <f t="shared" ca="1" si="548"/>
        <v>0</v>
      </c>
      <c r="EA390" s="376">
        <f t="shared" ca="1" si="548"/>
        <v>0</v>
      </c>
      <c r="EB390" s="376">
        <f t="shared" ca="1" si="548"/>
        <v>0</v>
      </c>
      <c r="EC390" s="376">
        <f t="shared" ca="1" si="548"/>
        <v>0</v>
      </c>
      <c r="ED390" s="376">
        <f t="shared" ref="ED390:ES390" ca="1" si="549">ED378*ED389*$D$372</f>
        <v>0</v>
      </c>
      <c r="EE390" s="376">
        <f t="shared" ca="1" si="549"/>
        <v>0</v>
      </c>
      <c r="EF390" s="376">
        <f t="shared" ca="1" si="549"/>
        <v>0</v>
      </c>
      <c r="EG390" s="376">
        <f t="shared" ca="1" si="549"/>
        <v>0</v>
      </c>
      <c r="EH390" s="376">
        <f t="shared" ca="1" si="549"/>
        <v>0</v>
      </c>
      <c r="EI390" s="376">
        <f t="shared" ca="1" si="549"/>
        <v>0</v>
      </c>
      <c r="EJ390" s="376">
        <f t="shared" ca="1" si="549"/>
        <v>0</v>
      </c>
      <c r="EK390" s="376">
        <f t="shared" ca="1" si="549"/>
        <v>0</v>
      </c>
      <c r="EL390" s="376">
        <f t="shared" ca="1" si="549"/>
        <v>0</v>
      </c>
      <c r="EM390" s="376">
        <f t="shared" ca="1" si="549"/>
        <v>0</v>
      </c>
      <c r="EN390" s="376">
        <f t="shared" ca="1" si="549"/>
        <v>0</v>
      </c>
      <c r="EO390" s="376">
        <f t="shared" ca="1" si="549"/>
        <v>0</v>
      </c>
      <c r="EP390" s="376">
        <f t="shared" ca="1" si="549"/>
        <v>0</v>
      </c>
      <c r="EQ390" s="376">
        <f t="shared" ca="1" si="549"/>
        <v>0</v>
      </c>
      <c r="ER390" s="376">
        <f t="shared" ca="1" si="549"/>
        <v>0</v>
      </c>
      <c r="ES390" s="376">
        <f t="shared" ca="1" si="549"/>
        <v>0</v>
      </c>
    </row>
    <row r="391" spans="1:256" s="325" customFormat="1" ht="12.75" customHeight="1" outlineLevel="1">
      <c r="A391" s="13"/>
      <c r="B391" s="13"/>
      <c r="C391" s="13"/>
      <c r="D391" s="183"/>
      <c r="E391" s="330"/>
      <c r="F391" s="330"/>
      <c r="G391" s="330"/>
      <c r="H391" s="330"/>
      <c r="I391" s="330"/>
      <c r="J391" s="330"/>
      <c r="K391" s="330"/>
      <c r="L391" s="330"/>
      <c r="M391" s="330"/>
      <c r="N391" s="330"/>
      <c r="O391" s="330"/>
      <c r="P391" s="330"/>
      <c r="Q391" s="330"/>
      <c r="R391" s="330"/>
      <c r="S391" s="330"/>
      <c r="T391" s="330"/>
      <c r="U391" s="330"/>
      <c r="V391" s="330"/>
      <c r="W391" s="330"/>
      <c r="X391" s="330"/>
      <c r="Y391" s="330"/>
      <c r="Z391" s="330"/>
      <c r="AA391" s="330"/>
      <c r="AB391" s="330"/>
      <c r="AC391" s="330"/>
      <c r="AD391" s="330"/>
      <c r="AE391" s="330"/>
      <c r="AF391" s="330"/>
      <c r="AG391" s="330"/>
      <c r="AH391" s="330"/>
      <c r="AI391" s="330"/>
      <c r="AJ391" s="330"/>
      <c r="AK391" s="330"/>
      <c r="AL391" s="330"/>
      <c r="AM391" s="330"/>
      <c r="AN391" s="330"/>
      <c r="AO391" s="330"/>
      <c r="AP391" s="330"/>
      <c r="AQ391" s="330"/>
      <c r="AR391" s="330"/>
      <c r="AS391" s="330"/>
      <c r="AT391" s="330"/>
      <c r="AU391" s="330"/>
      <c r="AV391" s="330"/>
      <c r="AW391" s="330"/>
      <c r="AX391" s="330"/>
      <c r="AY391" s="330"/>
      <c r="AZ391" s="330"/>
      <c r="BA391" s="330"/>
      <c r="BB391" s="330"/>
      <c r="BC391" s="330"/>
      <c r="BD391" s="330"/>
      <c r="BE391" s="330"/>
      <c r="BF391" s="330"/>
      <c r="BG391" s="330"/>
      <c r="BH391" s="330"/>
      <c r="BI391" s="330"/>
      <c r="BJ391" s="330"/>
      <c r="BK391" s="330"/>
      <c r="BL391" s="330"/>
      <c r="BM391" s="330"/>
      <c r="BN391" s="330"/>
      <c r="BO391" s="330"/>
      <c r="BP391" s="330"/>
      <c r="BQ391" s="330"/>
      <c r="BR391" s="330"/>
      <c r="BS391" s="330"/>
      <c r="BT391" s="330"/>
      <c r="BU391" s="330"/>
      <c r="BV391" s="330"/>
      <c r="BW391" s="330"/>
      <c r="BX391" s="330"/>
      <c r="BY391" s="330"/>
      <c r="BZ391" s="330"/>
      <c r="CA391" s="330"/>
      <c r="CB391" s="330"/>
      <c r="CC391" s="330"/>
      <c r="CD391" s="330"/>
      <c r="CE391" s="330"/>
      <c r="CF391" s="330"/>
      <c r="CG391" s="330"/>
      <c r="CH391" s="330"/>
      <c r="CI391" s="330"/>
      <c r="CJ391" s="330"/>
      <c r="CK391" s="330"/>
      <c r="CL391" s="330"/>
      <c r="CM391" s="330"/>
      <c r="CN391" s="330"/>
      <c r="CO391" s="330"/>
      <c r="CP391" s="330"/>
      <c r="CQ391" s="330"/>
      <c r="CR391" s="330"/>
      <c r="CS391" s="330"/>
      <c r="CT391" s="330"/>
      <c r="CU391" s="330"/>
      <c r="CV391" s="330"/>
      <c r="CW391" s="330"/>
      <c r="CX391" s="330"/>
      <c r="CY391" s="330"/>
      <c r="CZ391" s="330"/>
      <c r="DA391" s="330"/>
      <c r="DB391" s="330"/>
      <c r="DC391" s="330"/>
      <c r="DD391" s="330"/>
      <c r="DE391" s="330"/>
      <c r="DF391" s="330"/>
      <c r="DG391" s="330"/>
      <c r="DH391" s="330"/>
      <c r="DI391" s="330"/>
      <c r="DJ391" s="330"/>
      <c r="DK391" s="330"/>
      <c r="DL391" s="330"/>
      <c r="DM391" s="330"/>
      <c r="DN391" s="330"/>
      <c r="DO391" s="330"/>
      <c r="DP391" s="330"/>
      <c r="DQ391" s="330"/>
      <c r="DR391" s="330"/>
      <c r="DS391" s="330"/>
      <c r="DT391" s="330"/>
      <c r="DU391" s="330"/>
      <c r="DV391" s="330"/>
      <c r="DW391" s="330"/>
      <c r="DX391" s="330"/>
      <c r="DY391" s="330"/>
      <c r="DZ391" s="330"/>
      <c r="EA391" s="330"/>
      <c r="EB391" s="330"/>
      <c r="EC391" s="330"/>
      <c r="ED391" s="330"/>
      <c r="EE391" s="330"/>
      <c r="EF391" s="330"/>
      <c r="EG391" s="330"/>
      <c r="EH391" s="330"/>
      <c r="EI391" s="330"/>
      <c r="EJ391" s="330"/>
      <c r="EK391" s="330"/>
      <c r="EL391" s="330"/>
      <c r="EM391" s="330"/>
      <c r="EN391" s="330"/>
      <c r="EO391" s="330"/>
      <c r="EP391" s="330"/>
      <c r="EQ391" s="330"/>
      <c r="ER391" s="330"/>
      <c r="ES391" s="330"/>
    </row>
    <row r="392" spans="1:256" s="325" customFormat="1" ht="12.75" customHeight="1" outlineLevel="1">
      <c r="B392" s="325" t="s">
        <v>522</v>
      </c>
      <c r="C392" s="13"/>
      <c r="D392" s="183"/>
      <c r="E392" s="376">
        <f ca="1">E381+E384+E387+E390</f>
        <v>0</v>
      </c>
      <c r="F392" s="376">
        <f t="shared" ref="F392:BQ392" ca="1" si="550">F381+F384+F387+F390</f>
        <v>0</v>
      </c>
      <c r="G392" s="376">
        <f t="shared" ca="1" si="550"/>
        <v>0</v>
      </c>
      <c r="H392" s="376">
        <f t="shared" ca="1" si="550"/>
        <v>0</v>
      </c>
      <c r="I392" s="376">
        <f t="shared" ca="1" si="550"/>
        <v>0</v>
      </c>
      <c r="J392" s="376">
        <f t="shared" ca="1" si="550"/>
        <v>0</v>
      </c>
      <c r="K392" s="376">
        <f t="shared" ca="1" si="550"/>
        <v>0</v>
      </c>
      <c r="L392" s="376">
        <f t="shared" ca="1" si="550"/>
        <v>0</v>
      </c>
      <c r="M392" s="376">
        <f t="shared" ca="1" si="550"/>
        <v>0</v>
      </c>
      <c r="N392" s="376">
        <f t="shared" ca="1" si="550"/>
        <v>0</v>
      </c>
      <c r="O392" s="376">
        <f t="shared" ca="1" si="550"/>
        <v>0</v>
      </c>
      <c r="P392" s="376">
        <f t="shared" ca="1" si="550"/>
        <v>0</v>
      </c>
      <c r="Q392" s="376">
        <f t="shared" ca="1" si="550"/>
        <v>0</v>
      </c>
      <c r="R392" s="376">
        <f t="shared" ca="1" si="550"/>
        <v>0</v>
      </c>
      <c r="S392" s="376">
        <f t="shared" ca="1" si="550"/>
        <v>0</v>
      </c>
      <c r="T392" s="376">
        <f t="shared" ca="1" si="550"/>
        <v>0</v>
      </c>
      <c r="U392" s="376">
        <f t="shared" ca="1" si="550"/>
        <v>0</v>
      </c>
      <c r="V392" s="376">
        <f t="shared" ca="1" si="550"/>
        <v>0</v>
      </c>
      <c r="W392" s="376">
        <f t="shared" ca="1" si="550"/>
        <v>0</v>
      </c>
      <c r="X392" s="376">
        <f t="shared" ca="1" si="550"/>
        <v>0</v>
      </c>
      <c r="Y392" s="376">
        <f t="shared" ca="1" si="550"/>
        <v>0</v>
      </c>
      <c r="Z392" s="376">
        <f t="shared" ca="1" si="550"/>
        <v>0</v>
      </c>
      <c r="AA392" s="376">
        <f t="shared" ca="1" si="550"/>
        <v>0</v>
      </c>
      <c r="AB392" s="376">
        <f t="shared" ca="1" si="550"/>
        <v>0</v>
      </c>
      <c r="AC392" s="376">
        <f t="shared" ca="1" si="550"/>
        <v>0</v>
      </c>
      <c r="AD392" s="376">
        <f t="shared" ca="1" si="550"/>
        <v>0</v>
      </c>
      <c r="AE392" s="376">
        <f t="shared" ca="1" si="550"/>
        <v>0</v>
      </c>
      <c r="AF392" s="376">
        <f t="shared" ca="1" si="550"/>
        <v>0</v>
      </c>
      <c r="AG392" s="376">
        <f t="shared" ca="1" si="550"/>
        <v>0</v>
      </c>
      <c r="AH392" s="376">
        <f t="shared" ca="1" si="550"/>
        <v>0</v>
      </c>
      <c r="AI392" s="376">
        <f t="shared" ca="1" si="550"/>
        <v>0</v>
      </c>
      <c r="AJ392" s="376">
        <f t="shared" ca="1" si="550"/>
        <v>0</v>
      </c>
      <c r="AK392" s="376">
        <f t="shared" ca="1" si="550"/>
        <v>0</v>
      </c>
      <c r="AL392" s="376">
        <f t="shared" ca="1" si="550"/>
        <v>0</v>
      </c>
      <c r="AM392" s="376">
        <f t="shared" ca="1" si="550"/>
        <v>0</v>
      </c>
      <c r="AN392" s="376">
        <f t="shared" ca="1" si="550"/>
        <v>0</v>
      </c>
      <c r="AO392" s="376">
        <f t="shared" ca="1" si="550"/>
        <v>0</v>
      </c>
      <c r="AP392" s="376">
        <f t="shared" ca="1" si="550"/>
        <v>0</v>
      </c>
      <c r="AQ392" s="376">
        <f t="shared" ca="1" si="550"/>
        <v>0</v>
      </c>
      <c r="AR392" s="376">
        <f t="shared" ca="1" si="550"/>
        <v>0</v>
      </c>
      <c r="AS392" s="376">
        <f t="shared" ca="1" si="550"/>
        <v>0</v>
      </c>
      <c r="AT392" s="376">
        <f t="shared" ca="1" si="550"/>
        <v>0</v>
      </c>
      <c r="AU392" s="376">
        <f t="shared" ca="1" si="550"/>
        <v>0</v>
      </c>
      <c r="AV392" s="376">
        <f t="shared" ca="1" si="550"/>
        <v>0</v>
      </c>
      <c r="AW392" s="376">
        <f t="shared" ca="1" si="550"/>
        <v>0</v>
      </c>
      <c r="AX392" s="376">
        <f t="shared" ca="1" si="550"/>
        <v>0</v>
      </c>
      <c r="AY392" s="376">
        <f t="shared" ca="1" si="550"/>
        <v>0</v>
      </c>
      <c r="AZ392" s="376">
        <f t="shared" ca="1" si="550"/>
        <v>100</v>
      </c>
      <c r="BA392" s="376">
        <f t="shared" ca="1" si="550"/>
        <v>0</v>
      </c>
      <c r="BB392" s="376">
        <f t="shared" ca="1" si="550"/>
        <v>0</v>
      </c>
      <c r="BC392" s="376">
        <f t="shared" ca="1" si="550"/>
        <v>0</v>
      </c>
      <c r="BD392" s="376">
        <f t="shared" ca="1" si="550"/>
        <v>0</v>
      </c>
      <c r="BE392" s="376">
        <f t="shared" ca="1" si="550"/>
        <v>0</v>
      </c>
      <c r="BF392" s="376">
        <f t="shared" ca="1" si="550"/>
        <v>0</v>
      </c>
      <c r="BG392" s="376">
        <f t="shared" ca="1" si="550"/>
        <v>0</v>
      </c>
      <c r="BH392" s="376">
        <f t="shared" ca="1" si="550"/>
        <v>0</v>
      </c>
      <c r="BI392" s="376">
        <f t="shared" ca="1" si="550"/>
        <v>0</v>
      </c>
      <c r="BJ392" s="376">
        <f t="shared" ca="1" si="550"/>
        <v>0</v>
      </c>
      <c r="BK392" s="376">
        <f t="shared" ca="1" si="550"/>
        <v>0</v>
      </c>
      <c r="BL392" s="376">
        <f t="shared" ca="1" si="550"/>
        <v>0</v>
      </c>
      <c r="BM392" s="376">
        <f t="shared" ca="1" si="550"/>
        <v>0</v>
      </c>
      <c r="BN392" s="376">
        <f t="shared" ca="1" si="550"/>
        <v>0</v>
      </c>
      <c r="BO392" s="376">
        <f t="shared" ca="1" si="550"/>
        <v>0</v>
      </c>
      <c r="BP392" s="376">
        <f t="shared" ca="1" si="550"/>
        <v>0</v>
      </c>
      <c r="BQ392" s="376">
        <f t="shared" ca="1" si="550"/>
        <v>0</v>
      </c>
      <c r="BR392" s="376">
        <f t="shared" ref="BR392:EC392" ca="1" si="551">BR381+BR384+BR387+BR390</f>
        <v>0</v>
      </c>
      <c r="BS392" s="376">
        <f t="shared" ca="1" si="551"/>
        <v>0</v>
      </c>
      <c r="BT392" s="376">
        <f t="shared" ca="1" si="551"/>
        <v>0</v>
      </c>
      <c r="BU392" s="376">
        <f t="shared" ca="1" si="551"/>
        <v>0</v>
      </c>
      <c r="BV392" s="376">
        <f t="shared" ca="1" si="551"/>
        <v>0</v>
      </c>
      <c r="BW392" s="376">
        <f t="shared" ca="1" si="551"/>
        <v>0</v>
      </c>
      <c r="BX392" s="376">
        <f t="shared" ca="1" si="551"/>
        <v>0</v>
      </c>
      <c r="BY392" s="376">
        <f t="shared" ca="1" si="551"/>
        <v>0</v>
      </c>
      <c r="BZ392" s="376">
        <f t="shared" ca="1" si="551"/>
        <v>0</v>
      </c>
      <c r="CA392" s="376">
        <f t="shared" ca="1" si="551"/>
        <v>0</v>
      </c>
      <c r="CB392" s="376">
        <f t="shared" ca="1" si="551"/>
        <v>0</v>
      </c>
      <c r="CC392" s="376">
        <f t="shared" ca="1" si="551"/>
        <v>0</v>
      </c>
      <c r="CD392" s="376">
        <f t="shared" ca="1" si="551"/>
        <v>0</v>
      </c>
      <c r="CE392" s="376">
        <f t="shared" ca="1" si="551"/>
        <v>0</v>
      </c>
      <c r="CF392" s="376">
        <f t="shared" ca="1" si="551"/>
        <v>0</v>
      </c>
      <c r="CG392" s="376">
        <f t="shared" ca="1" si="551"/>
        <v>0</v>
      </c>
      <c r="CH392" s="376">
        <f t="shared" ca="1" si="551"/>
        <v>0</v>
      </c>
      <c r="CI392" s="376">
        <f t="shared" ca="1" si="551"/>
        <v>0</v>
      </c>
      <c r="CJ392" s="376">
        <f t="shared" ca="1" si="551"/>
        <v>0</v>
      </c>
      <c r="CK392" s="376">
        <f t="shared" ca="1" si="551"/>
        <v>0</v>
      </c>
      <c r="CL392" s="376">
        <f t="shared" ca="1" si="551"/>
        <v>0</v>
      </c>
      <c r="CM392" s="376">
        <f t="shared" ca="1" si="551"/>
        <v>0</v>
      </c>
      <c r="CN392" s="376">
        <f t="shared" ca="1" si="551"/>
        <v>0</v>
      </c>
      <c r="CO392" s="376">
        <f t="shared" ca="1" si="551"/>
        <v>0</v>
      </c>
      <c r="CP392" s="376">
        <f t="shared" ca="1" si="551"/>
        <v>0</v>
      </c>
      <c r="CQ392" s="376">
        <f t="shared" ca="1" si="551"/>
        <v>0</v>
      </c>
      <c r="CR392" s="376">
        <f t="shared" ca="1" si="551"/>
        <v>0</v>
      </c>
      <c r="CS392" s="376">
        <f t="shared" ca="1" si="551"/>
        <v>0</v>
      </c>
      <c r="CT392" s="376">
        <f t="shared" ca="1" si="551"/>
        <v>0</v>
      </c>
      <c r="CU392" s="376">
        <f t="shared" ca="1" si="551"/>
        <v>0</v>
      </c>
      <c r="CV392" s="376">
        <f t="shared" ca="1" si="551"/>
        <v>0</v>
      </c>
      <c r="CW392" s="376">
        <f t="shared" ca="1" si="551"/>
        <v>0</v>
      </c>
      <c r="CX392" s="376">
        <f t="shared" ca="1" si="551"/>
        <v>0</v>
      </c>
      <c r="CY392" s="376">
        <f t="shared" ca="1" si="551"/>
        <v>0</v>
      </c>
      <c r="CZ392" s="376">
        <f t="shared" ca="1" si="551"/>
        <v>0</v>
      </c>
      <c r="DA392" s="376">
        <f t="shared" ca="1" si="551"/>
        <v>0</v>
      </c>
      <c r="DB392" s="376">
        <f t="shared" ca="1" si="551"/>
        <v>0</v>
      </c>
      <c r="DC392" s="376">
        <f t="shared" ca="1" si="551"/>
        <v>0</v>
      </c>
      <c r="DD392" s="376">
        <f t="shared" ca="1" si="551"/>
        <v>0</v>
      </c>
      <c r="DE392" s="376">
        <f t="shared" ca="1" si="551"/>
        <v>0</v>
      </c>
      <c r="DF392" s="376">
        <f t="shared" ca="1" si="551"/>
        <v>0</v>
      </c>
      <c r="DG392" s="376">
        <f t="shared" ca="1" si="551"/>
        <v>0</v>
      </c>
      <c r="DH392" s="376">
        <f t="shared" ca="1" si="551"/>
        <v>0</v>
      </c>
      <c r="DI392" s="376">
        <f t="shared" ca="1" si="551"/>
        <v>0</v>
      </c>
      <c r="DJ392" s="376">
        <f t="shared" ca="1" si="551"/>
        <v>0</v>
      </c>
      <c r="DK392" s="376">
        <f t="shared" ca="1" si="551"/>
        <v>100</v>
      </c>
      <c r="DL392" s="376">
        <f t="shared" ca="1" si="551"/>
        <v>0</v>
      </c>
      <c r="DM392" s="376">
        <f t="shared" ca="1" si="551"/>
        <v>0</v>
      </c>
      <c r="DN392" s="376">
        <f t="shared" ca="1" si="551"/>
        <v>0</v>
      </c>
      <c r="DO392" s="376">
        <f t="shared" ca="1" si="551"/>
        <v>0</v>
      </c>
      <c r="DP392" s="376">
        <f t="shared" ca="1" si="551"/>
        <v>0</v>
      </c>
      <c r="DQ392" s="376">
        <f t="shared" ca="1" si="551"/>
        <v>0</v>
      </c>
      <c r="DR392" s="376">
        <f t="shared" ca="1" si="551"/>
        <v>0</v>
      </c>
      <c r="DS392" s="376">
        <f t="shared" ca="1" si="551"/>
        <v>0</v>
      </c>
      <c r="DT392" s="376">
        <f t="shared" ca="1" si="551"/>
        <v>0</v>
      </c>
      <c r="DU392" s="376">
        <f t="shared" ca="1" si="551"/>
        <v>0</v>
      </c>
      <c r="DV392" s="376">
        <f t="shared" ca="1" si="551"/>
        <v>0</v>
      </c>
      <c r="DW392" s="376">
        <f t="shared" ca="1" si="551"/>
        <v>0</v>
      </c>
      <c r="DX392" s="376">
        <f t="shared" ca="1" si="551"/>
        <v>0</v>
      </c>
      <c r="DY392" s="376">
        <f t="shared" ca="1" si="551"/>
        <v>0</v>
      </c>
      <c r="DZ392" s="376">
        <f t="shared" ca="1" si="551"/>
        <v>0</v>
      </c>
      <c r="EA392" s="376">
        <f t="shared" ca="1" si="551"/>
        <v>0</v>
      </c>
      <c r="EB392" s="376">
        <f t="shared" ca="1" si="551"/>
        <v>0</v>
      </c>
      <c r="EC392" s="376">
        <f t="shared" ca="1" si="551"/>
        <v>0</v>
      </c>
      <c r="ED392" s="376">
        <f t="shared" ref="ED392:ES392" ca="1" si="552">ED381+ED384+ED387+ED390</f>
        <v>0</v>
      </c>
      <c r="EE392" s="376">
        <f t="shared" ca="1" si="552"/>
        <v>0</v>
      </c>
      <c r="EF392" s="376">
        <f t="shared" ca="1" si="552"/>
        <v>0</v>
      </c>
      <c r="EG392" s="376">
        <f t="shared" ca="1" si="552"/>
        <v>0</v>
      </c>
      <c r="EH392" s="376">
        <f t="shared" ca="1" si="552"/>
        <v>0</v>
      </c>
      <c r="EI392" s="376">
        <f t="shared" ca="1" si="552"/>
        <v>0</v>
      </c>
      <c r="EJ392" s="376">
        <f t="shared" ca="1" si="552"/>
        <v>0</v>
      </c>
      <c r="EK392" s="376">
        <f t="shared" ca="1" si="552"/>
        <v>0</v>
      </c>
      <c r="EL392" s="376">
        <f t="shared" ca="1" si="552"/>
        <v>0</v>
      </c>
      <c r="EM392" s="376">
        <f t="shared" ca="1" si="552"/>
        <v>0</v>
      </c>
      <c r="EN392" s="376">
        <f t="shared" ca="1" si="552"/>
        <v>0</v>
      </c>
      <c r="EO392" s="376">
        <f t="shared" ca="1" si="552"/>
        <v>0</v>
      </c>
      <c r="EP392" s="376">
        <f t="shared" ca="1" si="552"/>
        <v>0</v>
      </c>
      <c r="EQ392" s="376">
        <f t="shared" ca="1" si="552"/>
        <v>0</v>
      </c>
      <c r="ER392" s="376">
        <f t="shared" ca="1" si="552"/>
        <v>0</v>
      </c>
      <c r="ES392" s="376">
        <f t="shared" ca="1" si="552"/>
        <v>0</v>
      </c>
    </row>
    <row r="393" spans="1:256" ht="12.75" customHeight="1" outlineLevel="1"/>
    <row r="394" spans="1:256" s="319" customFormat="1" ht="12.75" customHeight="1" outlineLevel="1">
      <c r="A394" s="13">
        <f>MAX($A$1:A393)+1</f>
        <v>27</v>
      </c>
      <c r="B394" s="14" t="s">
        <v>737</v>
      </c>
      <c r="C394" s="15"/>
      <c r="D394" s="15"/>
      <c r="E394" s="358"/>
      <c r="F394" s="358"/>
      <c r="G394" s="358"/>
      <c r="H394" s="358"/>
      <c r="I394" s="358"/>
      <c r="J394" s="358"/>
      <c r="K394" s="358"/>
      <c r="L394" s="358"/>
      <c r="M394" s="358"/>
      <c r="N394" s="358"/>
      <c r="O394" s="358"/>
      <c r="P394" s="358"/>
      <c r="Q394" s="358"/>
      <c r="R394" s="358"/>
      <c r="S394" s="358"/>
      <c r="T394" s="358"/>
      <c r="U394" s="358"/>
      <c r="V394" s="358"/>
      <c r="W394" s="358"/>
      <c r="X394" s="358"/>
      <c r="Y394" s="358"/>
      <c r="Z394" s="358"/>
      <c r="AA394" s="358"/>
      <c r="AB394" s="358"/>
      <c r="AC394" s="358"/>
      <c r="AD394" s="358"/>
      <c r="AE394" s="358"/>
      <c r="AF394" s="358"/>
      <c r="AG394" s="358"/>
      <c r="AH394" s="358"/>
      <c r="AI394" s="358"/>
      <c r="AJ394" s="358"/>
      <c r="AK394" s="358"/>
      <c r="AL394" s="358"/>
      <c r="AM394" s="358"/>
      <c r="AN394" s="358"/>
      <c r="AO394" s="358"/>
      <c r="AP394" s="358"/>
      <c r="AQ394" s="358"/>
      <c r="AR394" s="358"/>
      <c r="AS394" s="358"/>
      <c r="AT394" s="358"/>
      <c r="AU394" s="358"/>
      <c r="AV394" s="358"/>
      <c r="AW394" s="358"/>
      <c r="AX394" s="358"/>
      <c r="AY394" s="358"/>
      <c r="AZ394" s="358"/>
      <c r="BA394" s="358"/>
      <c r="BB394" s="358"/>
      <c r="BC394" s="358"/>
      <c r="BD394" s="358"/>
      <c r="BE394" s="358"/>
      <c r="BF394" s="358"/>
      <c r="BG394" s="358"/>
      <c r="BH394" s="358"/>
      <c r="BI394" s="358"/>
      <c r="BJ394" s="358"/>
      <c r="BK394" s="358"/>
      <c r="BL394" s="358"/>
      <c r="BM394" s="358"/>
      <c r="BN394" s="358"/>
      <c r="BO394" s="358"/>
      <c r="BP394" s="358"/>
      <c r="BQ394" s="358"/>
      <c r="BR394" s="358"/>
      <c r="BS394" s="358"/>
      <c r="BT394" s="358"/>
      <c r="BU394" s="358"/>
      <c r="BV394" s="358"/>
      <c r="BW394" s="358"/>
      <c r="BX394" s="358"/>
      <c r="BY394" s="358"/>
      <c r="BZ394" s="358"/>
      <c r="CA394" s="358"/>
      <c r="CB394" s="358"/>
      <c r="CC394" s="358"/>
      <c r="CD394" s="358"/>
      <c r="CE394" s="358"/>
      <c r="CF394" s="358"/>
      <c r="CG394" s="358"/>
      <c r="CH394" s="358"/>
      <c r="CI394" s="358"/>
      <c r="CJ394" s="358"/>
      <c r="CK394" s="358"/>
      <c r="CL394" s="358"/>
      <c r="CM394" s="358"/>
      <c r="CN394" s="358"/>
      <c r="CO394" s="358"/>
      <c r="CP394" s="358"/>
      <c r="CQ394" s="358"/>
      <c r="CR394" s="358"/>
      <c r="CS394" s="358"/>
      <c r="CT394" s="358"/>
      <c r="CU394" s="358"/>
      <c r="CV394" s="358"/>
      <c r="CW394" s="358"/>
      <c r="CX394" s="358"/>
      <c r="CY394" s="358"/>
      <c r="CZ394" s="358"/>
      <c r="DA394" s="358"/>
      <c r="DB394" s="358"/>
      <c r="DC394" s="358"/>
      <c r="DD394" s="358"/>
      <c r="DE394" s="358"/>
      <c r="DF394" s="358"/>
      <c r="DG394" s="358"/>
      <c r="DH394" s="358"/>
      <c r="DI394" s="358"/>
      <c r="DJ394" s="358"/>
      <c r="DK394" s="358"/>
      <c r="DL394" s="358"/>
      <c r="DM394" s="358"/>
      <c r="DN394" s="358"/>
      <c r="DO394" s="358"/>
      <c r="DP394" s="358"/>
      <c r="DQ394" s="358"/>
      <c r="DR394" s="358"/>
      <c r="DS394" s="358"/>
      <c r="DT394" s="358"/>
      <c r="DU394" s="358"/>
      <c r="DV394" s="358"/>
      <c r="DW394" s="358"/>
      <c r="DX394" s="358"/>
      <c r="DY394" s="358"/>
      <c r="DZ394" s="358"/>
      <c r="EA394" s="358"/>
      <c r="EB394" s="358"/>
      <c r="EC394" s="358"/>
      <c r="ED394" s="358"/>
      <c r="EE394" s="358"/>
      <c r="EF394" s="358"/>
      <c r="EG394" s="358"/>
      <c r="EH394" s="358"/>
      <c r="EI394" s="358"/>
      <c r="EJ394" s="358"/>
      <c r="EK394" s="358"/>
      <c r="EL394" s="358"/>
      <c r="EM394" s="358"/>
      <c r="EN394" s="358"/>
      <c r="EO394" s="358"/>
      <c r="EP394" s="358"/>
      <c r="EQ394" s="358"/>
      <c r="ER394" s="358"/>
      <c r="ES394" s="358"/>
      <c r="ET394" s="13"/>
      <c r="EU394" s="13"/>
      <c r="EV394" s="13"/>
      <c r="EW394" s="13"/>
      <c r="EX394" s="13"/>
      <c r="EY394" s="13"/>
      <c r="EZ394" s="13"/>
      <c r="FA394" s="13"/>
      <c r="FB394" s="13"/>
      <c r="FC394" s="13"/>
      <c r="FD394" s="13"/>
      <c r="FE394" s="13"/>
      <c r="FF394" s="13"/>
      <c r="FG394" s="13"/>
      <c r="FH394" s="13"/>
      <c r="FI394" s="13"/>
      <c r="FJ394" s="13"/>
      <c r="FK394" s="13"/>
      <c r="FL394" s="13"/>
      <c r="FM394" s="13"/>
      <c r="FN394" s="13"/>
      <c r="FO394" s="13"/>
      <c r="FP394" s="13"/>
      <c r="FQ394" s="13"/>
      <c r="FR394" s="13"/>
      <c r="FS394" s="13"/>
      <c r="FT394" s="13"/>
      <c r="FU394" s="13"/>
      <c r="FV394" s="13"/>
      <c r="FW394" s="13"/>
      <c r="FX394" s="13"/>
      <c r="FY394" s="13"/>
      <c r="FZ394" s="13"/>
      <c r="GA394" s="13"/>
      <c r="GB394" s="13"/>
      <c r="GC394" s="13"/>
      <c r="GD394" s="13"/>
      <c r="GE394" s="13"/>
      <c r="GF394" s="13"/>
      <c r="GG394" s="13"/>
      <c r="GH394" s="13"/>
      <c r="GI394" s="13"/>
      <c r="GJ394" s="13"/>
      <c r="GK394" s="13"/>
      <c r="GL394" s="13"/>
      <c r="GM394" s="13"/>
      <c r="GN394" s="13"/>
      <c r="GO394" s="13"/>
      <c r="GP394" s="13"/>
      <c r="GQ394" s="13"/>
      <c r="GR394" s="13"/>
      <c r="GS394" s="13"/>
      <c r="GT394" s="13"/>
      <c r="GU394" s="13"/>
      <c r="GV394" s="13"/>
      <c r="GW394" s="13"/>
      <c r="GX394" s="13"/>
      <c r="GY394" s="13"/>
      <c r="GZ394" s="13"/>
      <c r="HA394" s="13"/>
      <c r="HB394" s="13"/>
      <c r="HC394" s="13"/>
      <c r="HD394" s="13"/>
      <c r="HE394" s="13"/>
      <c r="HF394" s="13"/>
      <c r="HG394" s="13"/>
      <c r="HH394" s="13"/>
      <c r="HI394" s="13"/>
      <c r="HJ394" s="13"/>
      <c r="HK394" s="13"/>
      <c r="HL394" s="13"/>
      <c r="HM394" s="13"/>
      <c r="HN394" s="13"/>
      <c r="HO394" s="13"/>
      <c r="HP394" s="13"/>
      <c r="HQ394" s="13"/>
      <c r="HR394" s="13"/>
      <c r="HS394" s="13"/>
      <c r="HT394" s="13"/>
      <c r="HU394" s="13"/>
      <c r="HV394" s="13"/>
      <c r="HW394" s="13"/>
      <c r="HX394" s="13"/>
      <c r="HY394" s="13"/>
      <c r="HZ394" s="13"/>
      <c r="IA394" s="13"/>
      <c r="IB394" s="13"/>
      <c r="IC394" s="13"/>
      <c r="ID394" s="13"/>
      <c r="IE394" s="13"/>
      <c r="IF394" s="13"/>
      <c r="IG394" s="13"/>
      <c r="IH394" s="13"/>
      <c r="II394" s="13"/>
      <c r="IJ394" s="13"/>
      <c r="IK394" s="13"/>
      <c r="IL394" s="13"/>
      <c r="IM394" s="13"/>
      <c r="IN394" s="13"/>
      <c r="IO394" s="13"/>
      <c r="IP394" s="13"/>
      <c r="IQ394" s="13"/>
      <c r="IR394" s="13"/>
      <c r="IS394" s="13"/>
      <c r="IT394" s="13"/>
      <c r="IU394" s="13"/>
      <c r="IV394" s="13"/>
    </row>
    <row r="395" spans="1:256" ht="12.75" customHeight="1" outlineLevel="1"/>
    <row r="396" spans="1:256" outlineLevel="1">
      <c r="B396" s="331" t="str">
        <f>B20</f>
        <v>Tenancy Profile</v>
      </c>
      <c r="E396" s="470" t="str">
        <f ca="1">IF(E$20="V","V","-")</f>
        <v>-</v>
      </c>
      <c r="F396" s="470" t="str">
        <f t="shared" ref="F396:BQ396" ca="1" si="553">IF(F$20="V","V","-")</f>
        <v>-</v>
      </c>
      <c r="G396" s="470" t="str">
        <f t="shared" ca="1" si="553"/>
        <v>-</v>
      </c>
      <c r="H396" s="470" t="str">
        <f t="shared" ca="1" si="553"/>
        <v>-</v>
      </c>
      <c r="I396" s="470" t="str">
        <f t="shared" ca="1" si="553"/>
        <v>-</v>
      </c>
      <c r="J396" s="470" t="str">
        <f t="shared" ca="1" si="553"/>
        <v>-</v>
      </c>
      <c r="K396" s="470" t="str">
        <f t="shared" ca="1" si="553"/>
        <v>-</v>
      </c>
      <c r="L396" s="470" t="str">
        <f t="shared" ca="1" si="553"/>
        <v>-</v>
      </c>
      <c r="M396" s="470" t="str">
        <f t="shared" ca="1" si="553"/>
        <v>-</v>
      </c>
      <c r="N396" s="470" t="str">
        <f t="shared" ca="1" si="553"/>
        <v>-</v>
      </c>
      <c r="O396" s="470" t="str">
        <f t="shared" ca="1" si="553"/>
        <v>-</v>
      </c>
      <c r="P396" s="470" t="str">
        <f t="shared" ca="1" si="553"/>
        <v>-</v>
      </c>
      <c r="Q396" s="470" t="str">
        <f t="shared" ca="1" si="553"/>
        <v>-</v>
      </c>
      <c r="R396" s="470" t="str">
        <f t="shared" ca="1" si="553"/>
        <v>-</v>
      </c>
      <c r="S396" s="470" t="str">
        <f t="shared" ca="1" si="553"/>
        <v>-</v>
      </c>
      <c r="T396" s="470" t="str">
        <f t="shared" ca="1" si="553"/>
        <v>-</v>
      </c>
      <c r="U396" s="470" t="str">
        <f t="shared" ca="1" si="553"/>
        <v>-</v>
      </c>
      <c r="V396" s="470" t="str">
        <f t="shared" ca="1" si="553"/>
        <v>-</v>
      </c>
      <c r="W396" s="470" t="str">
        <f t="shared" ca="1" si="553"/>
        <v>-</v>
      </c>
      <c r="X396" s="470" t="str">
        <f t="shared" ca="1" si="553"/>
        <v>-</v>
      </c>
      <c r="Y396" s="470" t="str">
        <f t="shared" ca="1" si="553"/>
        <v>-</v>
      </c>
      <c r="Z396" s="470" t="str">
        <f t="shared" ca="1" si="553"/>
        <v>-</v>
      </c>
      <c r="AA396" s="470" t="str">
        <f t="shared" ca="1" si="553"/>
        <v>-</v>
      </c>
      <c r="AB396" s="470" t="str">
        <f t="shared" ca="1" si="553"/>
        <v>-</v>
      </c>
      <c r="AC396" s="470" t="str">
        <f t="shared" ca="1" si="553"/>
        <v>-</v>
      </c>
      <c r="AD396" s="470" t="str">
        <f t="shared" ca="1" si="553"/>
        <v>-</v>
      </c>
      <c r="AE396" s="470" t="str">
        <f t="shared" ca="1" si="553"/>
        <v>-</v>
      </c>
      <c r="AF396" s="470" t="str">
        <f t="shared" ca="1" si="553"/>
        <v>-</v>
      </c>
      <c r="AG396" s="470" t="str">
        <f t="shared" ca="1" si="553"/>
        <v>-</v>
      </c>
      <c r="AH396" s="470" t="str">
        <f t="shared" ca="1" si="553"/>
        <v>-</v>
      </c>
      <c r="AI396" s="470" t="str">
        <f t="shared" ca="1" si="553"/>
        <v>-</v>
      </c>
      <c r="AJ396" s="470" t="str">
        <f t="shared" ca="1" si="553"/>
        <v>-</v>
      </c>
      <c r="AK396" s="470" t="str">
        <f t="shared" ca="1" si="553"/>
        <v>-</v>
      </c>
      <c r="AL396" s="470" t="str">
        <f t="shared" ca="1" si="553"/>
        <v>-</v>
      </c>
      <c r="AM396" s="470" t="str">
        <f t="shared" ca="1" si="553"/>
        <v>-</v>
      </c>
      <c r="AN396" s="470" t="str">
        <f t="shared" ca="1" si="553"/>
        <v>-</v>
      </c>
      <c r="AO396" s="470" t="str">
        <f t="shared" ca="1" si="553"/>
        <v>-</v>
      </c>
      <c r="AP396" s="470" t="str">
        <f t="shared" ca="1" si="553"/>
        <v>-</v>
      </c>
      <c r="AQ396" s="470" t="str">
        <f t="shared" ca="1" si="553"/>
        <v>-</v>
      </c>
      <c r="AR396" s="470" t="str">
        <f t="shared" ca="1" si="553"/>
        <v>-</v>
      </c>
      <c r="AS396" s="470" t="str">
        <f t="shared" ca="1" si="553"/>
        <v>-</v>
      </c>
      <c r="AT396" s="470" t="str">
        <f t="shared" ca="1" si="553"/>
        <v>-</v>
      </c>
      <c r="AU396" s="470" t="str">
        <f t="shared" ca="1" si="553"/>
        <v>-</v>
      </c>
      <c r="AV396" s="470" t="str">
        <f t="shared" ca="1" si="553"/>
        <v>-</v>
      </c>
      <c r="AW396" s="470" t="str">
        <f t="shared" ca="1" si="553"/>
        <v>-</v>
      </c>
      <c r="AX396" s="470" t="str">
        <f t="shared" ca="1" si="553"/>
        <v>-</v>
      </c>
      <c r="AY396" s="470" t="str">
        <f t="shared" ca="1" si="553"/>
        <v>-</v>
      </c>
      <c r="AZ396" s="470" t="str">
        <f t="shared" ca="1" si="553"/>
        <v>-</v>
      </c>
      <c r="BA396" s="470" t="str">
        <f t="shared" ca="1" si="553"/>
        <v>V</v>
      </c>
      <c r="BB396" s="470" t="str">
        <f t="shared" ca="1" si="553"/>
        <v>V</v>
      </c>
      <c r="BC396" s="470" t="str">
        <f t="shared" ca="1" si="553"/>
        <v>V</v>
      </c>
      <c r="BD396" s="470" t="str">
        <f t="shared" ca="1" si="553"/>
        <v>-</v>
      </c>
      <c r="BE396" s="470" t="str">
        <f t="shared" ca="1" si="553"/>
        <v>-</v>
      </c>
      <c r="BF396" s="470" t="str">
        <f t="shared" ca="1" si="553"/>
        <v>-</v>
      </c>
      <c r="BG396" s="470" t="str">
        <f t="shared" ca="1" si="553"/>
        <v>-</v>
      </c>
      <c r="BH396" s="470" t="str">
        <f t="shared" ca="1" si="553"/>
        <v>-</v>
      </c>
      <c r="BI396" s="470" t="str">
        <f t="shared" ca="1" si="553"/>
        <v>-</v>
      </c>
      <c r="BJ396" s="470" t="str">
        <f t="shared" ca="1" si="553"/>
        <v>-</v>
      </c>
      <c r="BK396" s="470" t="str">
        <f t="shared" ca="1" si="553"/>
        <v>-</v>
      </c>
      <c r="BL396" s="470" t="str">
        <f t="shared" ca="1" si="553"/>
        <v>-</v>
      </c>
      <c r="BM396" s="470" t="str">
        <f t="shared" ca="1" si="553"/>
        <v>-</v>
      </c>
      <c r="BN396" s="470" t="str">
        <f t="shared" ca="1" si="553"/>
        <v>-</v>
      </c>
      <c r="BO396" s="470" t="str">
        <f t="shared" ca="1" si="553"/>
        <v>-</v>
      </c>
      <c r="BP396" s="470" t="str">
        <f t="shared" ca="1" si="553"/>
        <v>-</v>
      </c>
      <c r="BQ396" s="470" t="str">
        <f t="shared" ca="1" si="553"/>
        <v>-</v>
      </c>
      <c r="BR396" s="470" t="str">
        <f t="shared" ref="BR396:EC396" ca="1" si="554">IF(BR$20="V","V","-")</f>
        <v>-</v>
      </c>
      <c r="BS396" s="470" t="str">
        <f t="shared" ca="1" si="554"/>
        <v>-</v>
      </c>
      <c r="BT396" s="470" t="str">
        <f t="shared" ca="1" si="554"/>
        <v>-</v>
      </c>
      <c r="BU396" s="470" t="str">
        <f t="shared" ca="1" si="554"/>
        <v>-</v>
      </c>
      <c r="BV396" s="470" t="str">
        <f t="shared" ca="1" si="554"/>
        <v>-</v>
      </c>
      <c r="BW396" s="470" t="str">
        <f t="shared" ca="1" si="554"/>
        <v>-</v>
      </c>
      <c r="BX396" s="470" t="str">
        <f t="shared" ca="1" si="554"/>
        <v>-</v>
      </c>
      <c r="BY396" s="470" t="str">
        <f t="shared" ca="1" si="554"/>
        <v>-</v>
      </c>
      <c r="BZ396" s="470" t="str">
        <f t="shared" ca="1" si="554"/>
        <v>-</v>
      </c>
      <c r="CA396" s="470" t="str">
        <f t="shared" ca="1" si="554"/>
        <v>-</v>
      </c>
      <c r="CB396" s="470" t="str">
        <f t="shared" ca="1" si="554"/>
        <v>-</v>
      </c>
      <c r="CC396" s="470" t="str">
        <f t="shared" ca="1" si="554"/>
        <v>-</v>
      </c>
      <c r="CD396" s="470" t="str">
        <f t="shared" ca="1" si="554"/>
        <v>-</v>
      </c>
      <c r="CE396" s="470" t="str">
        <f t="shared" ca="1" si="554"/>
        <v>-</v>
      </c>
      <c r="CF396" s="470" t="str">
        <f t="shared" ca="1" si="554"/>
        <v>-</v>
      </c>
      <c r="CG396" s="470" t="str">
        <f t="shared" ca="1" si="554"/>
        <v>-</v>
      </c>
      <c r="CH396" s="470" t="str">
        <f t="shared" ca="1" si="554"/>
        <v>-</v>
      </c>
      <c r="CI396" s="470" t="str">
        <f t="shared" ca="1" si="554"/>
        <v>-</v>
      </c>
      <c r="CJ396" s="470" t="str">
        <f t="shared" ca="1" si="554"/>
        <v>-</v>
      </c>
      <c r="CK396" s="470" t="str">
        <f t="shared" ca="1" si="554"/>
        <v>-</v>
      </c>
      <c r="CL396" s="470" t="str">
        <f t="shared" ca="1" si="554"/>
        <v>-</v>
      </c>
      <c r="CM396" s="470" t="str">
        <f t="shared" ca="1" si="554"/>
        <v>-</v>
      </c>
      <c r="CN396" s="470" t="str">
        <f t="shared" ca="1" si="554"/>
        <v>-</v>
      </c>
      <c r="CO396" s="470" t="str">
        <f t="shared" ca="1" si="554"/>
        <v>-</v>
      </c>
      <c r="CP396" s="470" t="str">
        <f t="shared" ca="1" si="554"/>
        <v>-</v>
      </c>
      <c r="CQ396" s="470" t="str">
        <f t="shared" ca="1" si="554"/>
        <v>-</v>
      </c>
      <c r="CR396" s="470" t="str">
        <f t="shared" ca="1" si="554"/>
        <v>-</v>
      </c>
      <c r="CS396" s="470" t="str">
        <f t="shared" ca="1" si="554"/>
        <v>-</v>
      </c>
      <c r="CT396" s="470" t="str">
        <f t="shared" ca="1" si="554"/>
        <v>-</v>
      </c>
      <c r="CU396" s="470" t="str">
        <f t="shared" ca="1" si="554"/>
        <v>-</v>
      </c>
      <c r="CV396" s="470" t="str">
        <f t="shared" ca="1" si="554"/>
        <v>-</v>
      </c>
      <c r="CW396" s="470" t="str">
        <f t="shared" ca="1" si="554"/>
        <v>-</v>
      </c>
      <c r="CX396" s="470" t="str">
        <f t="shared" ca="1" si="554"/>
        <v>-</v>
      </c>
      <c r="CY396" s="470" t="str">
        <f t="shared" ca="1" si="554"/>
        <v>-</v>
      </c>
      <c r="CZ396" s="470" t="str">
        <f t="shared" ca="1" si="554"/>
        <v>-</v>
      </c>
      <c r="DA396" s="470" t="str">
        <f t="shared" ca="1" si="554"/>
        <v>-</v>
      </c>
      <c r="DB396" s="470" t="str">
        <f t="shared" ca="1" si="554"/>
        <v>-</v>
      </c>
      <c r="DC396" s="470" t="str">
        <f t="shared" ca="1" si="554"/>
        <v>-</v>
      </c>
      <c r="DD396" s="470" t="str">
        <f t="shared" ca="1" si="554"/>
        <v>-</v>
      </c>
      <c r="DE396" s="470" t="str">
        <f t="shared" ca="1" si="554"/>
        <v>-</v>
      </c>
      <c r="DF396" s="470" t="str">
        <f t="shared" ca="1" si="554"/>
        <v>-</v>
      </c>
      <c r="DG396" s="470" t="str">
        <f t="shared" ca="1" si="554"/>
        <v>-</v>
      </c>
      <c r="DH396" s="470" t="str">
        <f t="shared" ca="1" si="554"/>
        <v>-</v>
      </c>
      <c r="DI396" s="470" t="str">
        <f t="shared" ca="1" si="554"/>
        <v>-</v>
      </c>
      <c r="DJ396" s="470" t="str">
        <f t="shared" ca="1" si="554"/>
        <v>-</v>
      </c>
      <c r="DK396" s="470" t="str">
        <f t="shared" ca="1" si="554"/>
        <v>-</v>
      </c>
      <c r="DL396" s="470" t="str">
        <f t="shared" ca="1" si="554"/>
        <v>V</v>
      </c>
      <c r="DM396" s="470" t="str">
        <f t="shared" ca="1" si="554"/>
        <v>V</v>
      </c>
      <c r="DN396" s="470" t="str">
        <f t="shared" ca="1" si="554"/>
        <v>V</v>
      </c>
      <c r="DO396" s="470" t="str">
        <f t="shared" ca="1" si="554"/>
        <v>-</v>
      </c>
      <c r="DP396" s="470" t="str">
        <f t="shared" ca="1" si="554"/>
        <v>-</v>
      </c>
      <c r="DQ396" s="470" t="str">
        <f t="shared" ca="1" si="554"/>
        <v>-</v>
      </c>
      <c r="DR396" s="470" t="str">
        <f t="shared" ca="1" si="554"/>
        <v>-</v>
      </c>
      <c r="DS396" s="470" t="str">
        <f t="shared" ca="1" si="554"/>
        <v>-</v>
      </c>
      <c r="DT396" s="470" t="str">
        <f t="shared" ca="1" si="554"/>
        <v>-</v>
      </c>
      <c r="DU396" s="470" t="str">
        <f t="shared" ca="1" si="554"/>
        <v>-</v>
      </c>
      <c r="DV396" s="470" t="str">
        <f t="shared" ca="1" si="554"/>
        <v>-</v>
      </c>
      <c r="DW396" s="470" t="str">
        <f t="shared" ca="1" si="554"/>
        <v>-</v>
      </c>
      <c r="DX396" s="470" t="str">
        <f t="shared" ca="1" si="554"/>
        <v>-</v>
      </c>
      <c r="DY396" s="470" t="str">
        <f t="shared" ca="1" si="554"/>
        <v>-</v>
      </c>
      <c r="DZ396" s="470" t="str">
        <f t="shared" ca="1" si="554"/>
        <v>-</v>
      </c>
      <c r="EA396" s="470" t="str">
        <f t="shared" ca="1" si="554"/>
        <v>-</v>
      </c>
      <c r="EB396" s="470" t="str">
        <f t="shared" ca="1" si="554"/>
        <v>-</v>
      </c>
      <c r="EC396" s="470" t="str">
        <f t="shared" ca="1" si="554"/>
        <v>-</v>
      </c>
      <c r="ED396" s="470" t="str">
        <f t="shared" ref="ED396:ES396" ca="1" si="555">IF(ED$20="V","V","-")</f>
        <v>-</v>
      </c>
      <c r="EE396" s="470" t="str">
        <f t="shared" ca="1" si="555"/>
        <v>-</v>
      </c>
      <c r="EF396" s="470" t="str">
        <f t="shared" ca="1" si="555"/>
        <v>-</v>
      </c>
      <c r="EG396" s="470" t="str">
        <f t="shared" ca="1" si="555"/>
        <v>-</v>
      </c>
      <c r="EH396" s="470" t="str">
        <f t="shared" ca="1" si="555"/>
        <v>-</v>
      </c>
      <c r="EI396" s="470" t="str">
        <f t="shared" ca="1" si="555"/>
        <v>-</v>
      </c>
      <c r="EJ396" s="470" t="str">
        <f t="shared" ca="1" si="555"/>
        <v>-</v>
      </c>
      <c r="EK396" s="470" t="str">
        <f t="shared" ca="1" si="555"/>
        <v>-</v>
      </c>
      <c r="EL396" s="470" t="str">
        <f t="shared" ca="1" si="555"/>
        <v>-</v>
      </c>
      <c r="EM396" s="470" t="str">
        <f t="shared" ca="1" si="555"/>
        <v>-</v>
      </c>
      <c r="EN396" s="470" t="str">
        <f t="shared" ca="1" si="555"/>
        <v>-</v>
      </c>
      <c r="EO396" s="470" t="str">
        <f t="shared" ca="1" si="555"/>
        <v>-</v>
      </c>
      <c r="EP396" s="470" t="str">
        <f t="shared" ca="1" si="555"/>
        <v>-</v>
      </c>
      <c r="EQ396" s="470" t="str">
        <f t="shared" ca="1" si="555"/>
        <v>-</v>
      </c>
      <c r="ER396" s="470" t="str">
        <f t="shared" ca="1" si="555"/>
        <v>-</v>
      </c>
      <c r="ES396" s="470" t="str">
        <f t="shared" ca="1" si="555"/>
        <v>-</v>
      </c>
    </row>
    <row r="397" spans="1:256" s="325" customFormat="1" outlineLevel="1">
      <c r="B397" s="325" t="str">
        <f>B145</f>
        <v>Annualised Net Market Base Rent</v>
      </c>
      <c r="E397" s="374">
        <f t="shared" ref="E397:AJ397" ca="1" si="556">E145</f>
        <v>110.2265819896827</v>
      </c>
      <c r="F397" s="374">
        <f t="shared" ca="1" si="556"/>
        <v>110.45363070116585</v>
      </c>
      <c r="G397" s="374">
        <f t="shared" ca="1" si="556"/>
        <v>110.68114709581992</v>
      </c>
      <c r="H397" s="374">
        <f t="shared" ca="1" si="556"/>
        <v>110.90913213699569</v>
      </c>
      <c r="I397" s="374">
        <f t="shared" ca="1" si="556"/>
        <v>111.13758679002827</v>
      </c>
      <c r="J397" s="374">
        <f t="shared" ca="1" si="556"/>
        <v>111.36651202224115</v>
      </c>
      <c r="K397" s="374">
        <f t="shared" ca="1" si="556"/>
        <v>111.59590880295045</v>
      </c>
      <c r="L397" s="374">
        <f t="shared" ca="1" si="556"/>
        <v>111.82577810346882</v>
      </c>
      <c r="M397" s="374">
        <f t="shared" ca="1" si="556"/>
        <v>112.05612089710974</v>
      </c>
      <c r="N397" s="374">
        <f t="shared" ca="1" si="556"/>
        <v>112.28693815919149</v>
      </c>
      <c r="O397" s="374">
        <f t="shared" ca="1" si="556"/>
        <v>112.51823086704138</v>
      </c>
      <c r="P397" s="374">
        <f t="shared" ca="1" si="556"/>
        <v>112.74999999999984</v>
      </c>
      <c r="Q397" s="374">
        <f t="shared" ca="1" si="556"/>
        <v>112.98224653942461</v>
      </c>
      <c r="R397" s="374">
        <f t="shared" ca="1" si="556"/>
        <v>113.21497146869484</v>
      </c>
      <c r="S397" s="374">
        <f t="shared" ca="1" si="556"/>
        <v>113.44817577321527</v>
      </c>
      <c r="T397" s="374">
        <f t="shared" ca="1" si="556"/>
        <v>113.68186044042042</v>
      </c>
      <c r="U397" s="374">
        <f t="shared" ca="1" si="556"/>
        <v>113.91602645977881</v>
      </c>
      <c r="V397" s="374">
        <f t="shared" ca="1" si="556"/>
        <v>114.15067482279703</v>
      </c>
      <c r="W397" s="374">
        <f t="shared" ca="1" si="556"/>
        <v>114.38580652302404</v>
      </c>
      <c r="X397" s="374">
        <f t="shared" ca="1" si="556"/>
        <v>114.62142255605538</v>
      </c>
      <c r="Y397" s="374">
        <f t="shared" ca="1" si="556"/>
        <v>114.85752391953731</v>
      </c>
      <c r="Z397" s="374">
        <f t="shared" ca="1" si="556"/>
        <v>115.09411161317111</v>
      </c>
      <c r="AA397" s="374">
        <f t="shared" ca="1" si="556"/>
        <v>115.33118663871726</v>
      </c>
      <c r="AB397" s="374">
        <f t="shared" ca="1" si="556"/>
        <v>115.56874999999968</v>
      </c>
      <c r="AC397" s="374">
        <f t="shared" ca="1" si="556"/>
        <v>115.80680270291008</v>
      </c>
      <c r="AD397" s="374">
        <f t="shared" ca="1" si="556"/>
        <v>116.04534575541206</v>
      </c>
      <c r="AE397" s="374">
        <f t="shared" ca="1" si="556"/>
        <v>116.28438016754549</v>
      </c>
      <c r="AF397" s="374">
        <f t="shared" ca="1" si="556"/>
        <v>116.52390695143077</v>
      </c>
      <c r="AG397" s="374">
        <f t="shared" ca="1" si="556"/>
        <v>116.76392712127311</v>
      </c>
      <c r="AH397" s="374">
        <f t="shared" ca="1" si="556"/>
        <v>117.00444169336679</v>
      </c>
      <c r="AI397" s="374">
        <f t="shared" ca="1" si="556"/>
        <v>117.24545168609949</v>
      </c>
      <c r="AJ397" s="374">
        <f t="shared" ca="1" si="556"/>
        <v>117.48695811995661</v>
      </c>
      <c r="AK397" s="374">
        <f t="shared" ref="AK397:BP397" ca="1" si="557">AK145</f>
        <v>117.72896201752559</v>
      </c>
      <c r="AL397" s="374">
        <f t="shared" ca="1" si="557"/>
        <v>117.97146440350024</v>
      </c>
      <c r="AM397" s="374">
        <f t="shared" ca="1" si="557"/>
        <v>118.21446630468502</v>
      </c>
      <c r="AN397" s="374">
        <f t="shared" ca="1" si="557"/>
        <v>118.45796874999952</v>
      </c>
      <c r="AO397" s="374">
        <f t="shared" ca="1" si="557"/>
        <v>118.70197277048267</v>
      </c>
      <c r="AP397" s="374">
        <f t="shared" ca="1" si="557"/>
        <v>118.94647939929719</v>
      </c>
      <c r="AQ397" s="374">
        <f t="shared" ca="1" si="557"/>
        <v>119.19148967173396</v>
      </c>
      <c r="AR397" s="374">
        <f t="shared" ca="1" si="557"/>
        <v>119.43700462521639</v>
      </c>
      <c r="AS397" s="374">
        <f t="shared" ca="1" si="557"/>
        <v>119.68302529930477</v>
      </c>
      <c r="AT397" s="374">
        <f t="shared" ca="1" si="557"/>
        <v>119.9295527357008</v>
      </c>
      <c r="AU397" s="374">
        <f t="shared" ca="1" si="557"/>
        <v>120.1765879782518</v>
      </c>
      <c r="AV397" s="374">
        <f t="shared" ca="1" si="557"/>
        <v>120.42413207295536</v>
      </c>
      <c r="AW397" s="374">
        <f t="shared" ca="1" si="557"/>
        <v>120.67218606796357</v>
      </c>
      <c r="AX397" s="374">
        <f t="shared" ca="1" si="557"/>
        <v>120.92075101358758</v>
      </c>
      <c r="AY397" s="374">
        <f t="shared" ca="1" si="557"/>
        <v>121.16982796230198</v>
      </c>
      <c r="AZ397" s="374">
        <f t="shared" ca="1" si="557"/>
        <v>121.41941796874933</v>
      </c>
      <c r="BA397" s="374">
        <f t="shared" ca="1" si="557"/>
        <v>121.66952208974456</v>
      </c>
      <c r="BB397" s="374">
        <f t="shared" ca="1" si="557"/>
        <v>121.92014138427945</v>
      </c>
      <c r="BC397" s="374">
        <f t="shared" ca="1" si="557"/>
        <v>122.17127691352714</v>
      </c>
      <c r="BD397" s="374">
        <f t="shared" ca="1" si="557"/>
        <v>122.42292974084663</v>
      </c>
      <c r="BE397" s="374">
        <f t="shared" ca="1" si="557"/>
        <v>122.67510093178723</v>
      </c>
      <c r="BF397" s="374">
        <f t="shared" ca="1" si="557"/>
        <v>122.92779155409313</v>
      </c>
      <c r="BG397" s="374">
        <f t="shared" ca="1" si="557"/>
        <v>123.18100267770792</v>
      </c>
      <c r="BH397" s="374">
        <f t="shared" ca="1" si="557"/>
        <v>123.43473537477907</v>
      </c>
      <c r="BI397" s="374">
        <f t="shared" ca="1" si="557"/>
        <v>123.68899071966248</v>
      </c>
      <c r="BJ397" s="374">
        <f t="shared" ca="1" si="557"/>
        <v>123.94376978892709</v>
      </c>
      <c r="BK397" s="374">
        <f t="shared" ca="1" si="557"/>
        <v>124.19907366135936</v>
      </c>
      <c r="BL397" s="374">
        <f t="shared" ca="1" si="557"/>
        <v>124.4549034179679</v>
      </c>
      <c r="BM397" s="374">
        <f t="shared" ca="1" si="557"/>
        <v>124.71126014198799</v>
      </c>
      <c r="BN397" s="374">
        <f t="shared" ca="1" si="557"/>
        <v>124.96814491888625</v>
      </c>
      <c r="BO397" s="374">
        <f t="shared" ca="1" si="557"/>
        <v>125.22555883636512</v>
      </c>
      <c r="BP397" s="374">
        <f t="shared" ca="1" si="557"/>
        <v>125.48350298436759</v>
      </c>
      <c r="BQ397" s="374">
        <f t="shared" ref="BQ397:CV397" ca="1" si="558">BQ145</f>
        <v>125.74197845508171</v>
      </c>
      <c r="BR397" s="374">
        <f t="shared" ca="1" si="558"/>
        <v>126.00098634294527</v>
      </c>
      <c r="BS397" s="374">
        <f t="shared" ca="1" si="558"/>
        <v>126.26052774465043</v>
      </c>
      <c r="BT397" s="374">
        <f t="shared" ca="1" si="558"/>
        <v>126.52060375914834</v>
      </c>
      <c r="BU397" s="374">
        <f t="shared" ca="1" si="558"/>
        <v>126.78121548765384</v>
      </c>
      <c r="BV397" s="374">
        <f t="shared" ca="1" si="558"/>
        <v>127.04236403365006</v>
      </c>
      <c r="BW397" s="374">
        <f t="shared" ca="1" si="558"/>
        <v>127.30405050289312</v>
      </c>
      <c r="BX397" s="374">
        <f t="shared" ca="1" si="558"/>
        <v>127.56627600341687</v>
      </c>
      <c r="BY397" s="374">
        <f t="shared" ca="1" si="558"/>
        <v>127.82904164553749</v>
      </c>
      <c r="BZ397" s="374">
        <f t="shared" ca="1" si="558"/>
        <v>128.0923485418582</v>
      </c>
      <c r="CA397" s="374">
        <f t="shared" ca="1" si="558"/>
        <v>128.35619780727407</v>
      </c>
      <c r="CB397" s="374">
        <f t="shared" ca="1" si="558"/>
        <v>128.6205905589766</v>
      </c>
      <c r="CC397" s="374">
        <f t="shared" ca="1" si="558"/>
        <v>128.88552791645856</v>
      </c>
      <c r="CD397" s="374">
        <f t="shared" ca="1" si="558"/>
        <v>129.15101100151873</v>
      </c>
      <c r="CE397" s="374">
        <f t="shared" ca="1" si="558"/>
        <v>129.41704093826652</v>
      </c>
      <c r="CF397" s="374">
        <f t="shared" ca="1" si="558"/>
        <v>129.68361885312689</v>
      </c>
      <c r="CG397" s="374">
        <f t="shared" ca="1" si="558"/>
        <v>129.95074587484501</v>
      </c>
      <c r="CH397" s="374">
        <f t="shared" ca="1" si="558"/>
        <v>130.21842313449113</v>
      </c>
      <c r="CI397" s="374">
        <f t="shared" ca="1" si="558"/>
        <v>130.4866517654653</v>
      </c>
      <c r="CJ397" s="374">
        <f t="shared" ca="1" si="558"/>
        <v>130.75543290350214</v>
      </c>
      <c r="CK397" s="374">
        <f t="shared" ca="1" si="558"/>
        <v>131.02476768667577</v>
      </c>
      <c r="CL397" s="374">
        <f t="shared" ca="1" si="558"/>
        <v>131.2946572554045</v>
      </c>
      <c r="CM397" s="374">
        <f t="shared" ca="1" si="558"/>
        <v>131.56510275245574</v>
      </c>
      <c r="CN397" s="374">
        <f t="shared" ca="1" si="558"/>
        <v>131.83610532295086</v>
      </c>
      <c r="CO397" s="374">
        <f t="shared" ca="1" si="558"/>
        <v>132.10766611436986</v>
      </c>
      <c r="CP397" s="374">
        <f t="shared" ca="1" si="558"/>
        <v>132.3797862765565</v>
      </c>
      <c r="CQ397" s="374">
        <f t="shared" ca="1" si="558"/>
        <v>132.65246696172301</v>
      </c>
      <c r="CR397" s="374">
        <f t="shared" ca="1" si="558"/>
        <v>132.92570932445486</v>
      </c>
      <c r="CS397" s="374">
        <f t="shared" ca="1" si="558"/>
        <v>133.19951452171594</v>
      </c>
      <c r="CT397" s="374">
        <f t="shared" ca="1" si="558"/>
        <v>133.47388371285322</v>
      </c>
      <c r="CU397" s="374">
        <f t="shared" ca="1" si="558"/>
        <v>133.74881805960172</v>
      </c>
      <c r="CV397" s="374">
        <f t="shared" ca="1" si="558"/>
        <v>134.02431872608949</v>
      </c>
      <c r="CW397" s="374">
        <f t="shared" ref="CW397:EB397" ca="1" si="559">CW145</f>
        <v>134.30038687884246</v>
      </c>
      <c r="CX397" s="374">
        <f t="shared" ca="1" si="559"/>
        <v>134.5770236867894</v>
      </c>
      <c r="CY397" s="374">
        <f t="shared" ca="1" si="559"/>
        <v>134.85423032126693</v>
      </c>
      <c r="CZ397" s="374">
        <f t="shared" ca="1" si="559"/>
        <v>135.13200795602441</v>
      </c>
      <c r="DA397" s="374">
        <f t="shared" ca="1" si="559"/>
        <v>135.4103577672289</v>
      </c>
      <c r="DB397" s="374">
        <f t="shared" ca="1" si="559"/>
        <v>135.68928093347023</v>
      </c>
      <c r="DC397" s="374">
        <f t="shared" ca="1" si="559"/>
        <v>135.96877863576589</v>
      </c>
      <c r="DD397" s="374">
        <f t="shared" ca="1" si="559"/>
        <v>136.24885205756604</v>
      </c>
      <c r="DE397" s="374">
        <f t="shared" ca="1" si="559"/>
        <v>136.52950238475864</v>
      </c>
      <c r="DF397" s="374">
        <f t="shared" ca="1" si="559"/>
        <v>136.81073080567435</v>
      </c>
      <c r="DG397" s="374">
        <f t="shared" ca="1" si="559"/>
        <v>137.09253851109159</v>
      </c>
      <c r="DH397" s="374">
        <f t="shared" ca="1" si="559"/>
        <v>137.37492669424157</v>
      </c>
      <c r="DI397" s="374">
        <f t="shared" ca="1" si="559"/>
        <v>137.65789655081335</v>
      </c>
      <c r="DJ397" s="374">
        <f t="shared" ca="1" si="559"/>
        <v>137.94144927895897</v>
      </c>
      <c r="DK397" s="374">
        <f t="shared" ca="1" si="559"/>
        <v>138.22558607929844</v>
      </c>
      <c r="DL397" s="374">
        <f t="shared" ca="1" si="559"/>
        <v>138.51030815492484</v>
      </c>
      <c r="DM397" s="374">
        <f t="shared" ca="1" si="559"/>
        <v>138.79561671140945</v>
      </c>
      <c r="DN397" s="374">
        <f t="shared" ca="1" si="559"/>
        <v>139.08151295680682</v>
      </c>
      <c r="DO397" s="374">
        <f t="shared" ca="1" si="559"/>
        <v>139.36799810165985</v>
      </c>
      <c r="DP397" s="374">
        <f t="shared" ca="1" si="559"/>
        <v>139.65507335900503</v>
      </c>
      <c r="DQ397" s="374">
        <f t="shared" ca="1" si="559"/>
        <v>139.94273994437745</v>
      </c>
      <c r="DR397" s="374">
        <f t="shared" ca="1" si="559"/>
        <v>140.23099907581604</v>
      </c>
      <c r="DS397" s="374">
        <f t="shared" ca="1" si="559"/>
        <v>140.5198519738687</v>
      </c>
      <c r="DT397" s="374">
        <f t="shared" ca="1" si="559"/>
        <v>140.8092998615974</v>
      </c>
      <c r="DU397" s="374">
        <f t="shared" ca="1" si="559"/>
        <v>141.09934396458348</v>
      </c>
      <c r="DV397" s="374">
        <f t="shared" ca="1" si="559"/>
        <v>141.38998551093275</v>
      </c>
      <c r="DW397" s="374">
        <f t="shared" ca="1" si="559"/>
        <v>141.6812257312807</v>
      </c>
      <c r="DX397" s="374">
        <f t="shared" ca="1" si="559"/>
        <v>141.97306585879778</v>
      </c>
      <c r="DY397" s="374">
        <f t="shared" ca="1" si="559"/>
        <v>142.2655071291945</v>
      </c>
      <c r="DZ397" s="374">
        <f t="shared" ca="1" si="559"/>
        <v>142.55855078072679</v>
      </c>
      <c r="EA397" s="374">
        <f t="shared" ca="1" si="559"/>
        <v>142.85219805420115</v>
      </c>
      <c r="EB397" s="374">
        <f t="shared" ca="1" si="559"/>
        <v>143.14645019297996</v>
      </c>
      <c r="EC397" s="374">
        <f t="shared" ref="EC397:ES397" ca="1" si="560">EC145</f>
        <v>143.44130844298672</v>
      </c>
      <c r="ED397" s="374">
        <f t="shared" ca="1" si="560"/>
        <v>143.73677405271127</v>
      </c>
      <c r="EE397" s="374">
        <f t="shared" ca="1" si="560"/>
        <v>144.03284827321525</v>
      </c>
      <c r="EF397" s="374">
        <f t="shared" ca="1" si="560"/>
        <v>144.32953235813719</v>
      </c>
      <c r="EG397" s="374">
        <f t="shared" ca="1" si="560"/>
        <v>144.6268275636979</v>
      </c>
      <c r="EH397" s="374">
        <f t="shared" ca="1" si="560"/>
        <v>144.92473514870591</v>
      </c>
      <c r="EI397" s="374">
        <f t="shared" ca="1" si="560"/>
        <v>145.22325637456257</v>
      </c>
      <c r="EJ397" s="374">
        <f t="shared" ca="1" si="560"/>
        <v>145.52239250526753</v>
      </c>
      <c r="EK397" s="374">
        <f t="shared" ca="1" si="560"/>
        <v>145.82214480742419</v>
      </c>
      <c r="EL397" s="374">
        <f t="shared" ca="1" si="560"/>
        <v>146.12251455024477</v>
      </c>
      <c r="EM397" s="374">
        <f t="shared" ca="1" si="560"/>
        <v>146.42350300555597</v>
      </c>
      <c r="EN397" s="374">
        <f t="shared" ca="1" si="560"/>
        <v>146.72511144780424</v>
      </c>
      <c r="EO397" s="374">
        <f t="shared" ca="1" si="560"/>
        <v>147.02734115406116</v>
      </c>
      <c r="EP397" s="374">
        <f t="shared" ca="1" si="560"/>
        <v>147.33019340402885</v>
      </c>
      <c r="EQ397" s="374">
        <f t="shared" ca="1" si="560"/>
        <v>147.63366948004543</v>
      </c>
      <c r="ER397" s="374">
        <f t="shared" ca="1" si="560"/>
        <v>147.9377706670904</v>
      </c>
      <c r="ES397" s="374">
        <f t="shared" ca="1" si="560"/>
        <v>148.24249825279014</v>
      </c>
      <c r="ET397" s="13"/>
      <c r="EU397" s="13"/>
      <c r="EV397" s="13"/>
      <c r="EW397" s="13"/>
      <c r="EX397" s="13"/>
      <c r="EY397" s="13"/>
      <c r="EZ397" s="13"/>
      <c r="FA397" s="13"/>
      <c r="FB397" s="13"/>
      <c r="FC397" s="13"/>
      <c r="FD397" s="13"/>
      <c r="FE397" s="13"/>
      <c r="FF397" s="13"/>
      <c r="FG397" s="13"/>
      <c r="FH397" s="13"/>
      <c r="FI397" s="13"/>
      <c r="FJ397" s="13"/>
      <c r="FK397" s="13"/>
      <c r="FL397" s="13"/>
      <c r="FM397" s="13"/>
      <c r="FN397" s="13"/>
      <c r="FO397" s="13"/>
      <c r="FP397" s="13"/>
      <c r="FQ397" s="13"/>
      <c r="FR397" s="13"/>
      <c r="FS397" s="13"/>
      <c r="FT397" s="13"/>
      <c r="FU397" s="13"/>
      <c r="FV397" s="13"/>
      <c r="FW397" s="13"/>
      <c r="FX397" s="13"/>
      <c r="FY397" s="13"/>
      <c r="FZ397" s="13"/>
      <c r="GA397" s="13"/>
      <c r="GB397" s="13"/>
      <c r="GC397" s="13"/>
      <c r="GD397" s="13"/>
      <c r="GE397" s="13"/>
      <c r="GF397" s="13"/>
      <c r="GG397" s="13"/>
      <c r="GH397" s="13"/>
      <c r="GI397" s="13"/>
      <c r="GJ397" s="13"/>
      <c r="GK397" s="13"/>
      <c r="GL397" s="13"/>
      <c r="GM397" s="13"/>
      <c r="GN397" s="13"/>
      <c r="GO397" s="13"/>
      <c r="GP397" s="13"/>
      <c r="GQ397" s="13"/>
      <c r="GR397" s="13"/>
      <c r="GS397" s="13"/>
      <c r="GT397" s="13"/>
      <c r="GU397" s="13"/>
      <c r="GV397" s="13"/>
      <c r="GW397" s="13"/>
      <c r="GX397" s="13"/>
      <c r="GY397" s="13"/>
      <c r="GZ397" s="13"/>
      <c r="HA397" s="13"/>
      <c r="HB397" s="13"/>
      <c r="HC397" s="13"/>
      <c r="HD397" s="13"/>
      <c r="HE397" s="13"/>
      <c r="HF397" s="13"/>
      <c r="HG397" s="13"/>
      <c r="HH397" s="13"/>
      <c r="HI397" s="13"/>
      <c r="HJ397" s="13"/>
      <c r="HK397" s="13"/>
      <c r="HL397" s="13"/>
      <c r="HM397" s="13"/>
      <c r="HN397" s="13"/>
      <c r="HO397" s="13"/>
      <c r="HP397" s="13"/>
      <c r="HQ397" s="13"/>
      <c r="HR397" s="13"/>
      <c r="HS397" s="13"/>
      <c r="HT397" s="13"/>
      <c r="HU397" s="13"/>
      <c r="HV397" s="13"/>
      <c r="HW397" s="13"/>
      <c r="HX397" s="13"/>
      <c r="HY397" s="13"/>
      <c r="HZ397" s="13"/>
      <c r="IA397" s="13"/>
      <c r="IB397" s="13"/>
      <c r="IC397" s="13"/>
      <c r="ID397" s="13"/>
      <c r="IE397" s="13"/>
      <c r="IF397" s="13"/>
      <c r="IG397" s="13"/>
      <c r="IH397" s="13"/>
      <c r="II397" s="13"/>
      <c r="IJ397" s="13"/>
      <c r="IK397" s="13"/>
      <c r="IL397" s="13"/>
      <c r="IM397" s="13"/>
      <c r="IN397" s="13"/>
      <c r="IO397" s="13"/>
      <c r="IP397" s="13"/>
      <c r="IQ397" s="13"/>
      <c r="IR397" s="13"/>
      <c r="IS397" s="13"/>
      <c r="IT397" s="13"/>
      <c r="IU397" s="13"/>
      <c r="IV397" s="13"/>
    </row>
    <row r="398" spans="1:256" s="325" customFormat="1" outlineLevel="1">
      <c r="B398" s="325" t="s">
        <v>738</v>
      </c>
      <c r="D398" s="1529"/>
      <c r="E398" s="376">
        <f ca="1">IF(E396="V",1,0)*IF(D398&gt;0,D398,E397/12)</f>
        <v>0</v>
      </c>
      <c r="F398" s="376">
        <f ca="1">IF(F396="V",1,0)*IF(E398&gt;0,E398,F397/12)</f>
        <v>0</v>
      </c>
      <c r="G398" s="376">
        <f t="shared" ref="G398:BQ398" ca="1" si="561">IF(G396="V",1,0)*IF(F398&gt;0,F398,G397/12)</f>
        <v>0</v>
      </c>
      <c r="H398" s="376">
        <f t="shared" ca="1" si="561"/>
        <v>0</v>
      </c>
      <c r="I398" s="376">
        <f t="shared" ca="1" si="561"/>
        <v>0</v>
      </c>
      <c r="J398" s="376">
        <f t="shared" ca="1" si="561"/>
        <v>0</v>
      </c>
      <c r="K398" s="376">
        <f t="shared" ca="1" si="561"/>
        <v>0</v>
      </c>
      <c r="L398" s="376">
        <f t="shared" ca="1" si="561"/>
        <v>0</v>
      </c>
      <c r="M398" s="376">
        <f t="shared" ca="1" si="561"/>
        <v>0</v>
      </c>
      <c r="N398" s="376">
        <f t="shared" ca="1" si="561"/>
        <v>0</v>
      </c>
      <c r="O398" s="376">
        <f t="shared" ca="1" si="561"/>
        <v>0</v>
      </c>
      <c r="P398" s="376">
        <f t="shared" ca="1" si="561"/>
        <v>0</v>
      </c>
      <c r="Q398" s="376">
        <f t="shared" ca="1" si="561"/>
        <v>0</v>
      </c>
      <c r="R398" s="376">
        <f t="shared" ca="1" si="561"/>
        <v>0</v>
      </c>
      <c r="S398" s="376">
        <f t="shared" ca="1" si="561"/>
        <v>0</v>
      </c>
      <c r="T398" s="376">
        <f t="shared" ca="1" si="561"/>
        <v>0</v>
      </c>
      <c r="U398" s="376">
        <f t="shared" ca="1" si="561"/>
        <v>0</v>
      </c>
      <c r="V398" s="376">
        <f t="shared" ca="1" si="561"/>
        <v>0</v>
      </c>
      <c r="W398" s="376">
        <f t="shared" ca="1" si="561"/>
        <v>0</v>
      </c>
      <c r="X398" s="376">
        <f t="shared" ca="1" si="561"/>
        <v>0</v>
      </c>
      <c r="Y398" s="376">
        <f t="shared" ca="1" si="561"/>
        <v>0</v>
      </c>
      <c r="Z398" s="376">
        <f t="shared" ca="1" si="561"/>
        <v>0</v>
      </c>
      <c r="AA398" s="376">
        <f t="shared" ca="1" si="561"/>
        <v>0</v>
      </c>
      <c r="AB398" s="376">
        <f t="shared" ca="1" si="561"/>
        <v>0</v>
      </c>
      <c r="AC398" s="376">
        <f t="shared" ca="1" si="561"/>
        <v>0</v>
      </c>
      <c r="AD398" s="376">
        <f t="shared" ca="1" si="561"/>
        <v>0</v>
      </c>
      <c r="AE398" s="376">
        <f t="shared" ca="1" si="561"/>
        <v>0</v>
      </c>
      <c r="AF398" s="376">
        <f t="shared" ca="1" si="561"/>
        <v>0</v>
      </c>
      <c r="AG398" s="376">
        <f t="shared" ca="1" si="561"/>
        <v>0</v>
      </c>
      <c r="AH398" s="376">
        <f t="shared" ca="1" si="561"/>
        <v>0</v>
      </c>
      <c r="AI398" s="376">
        <f t="shared" ca="1" si="561"/>
        <v>0</v>
      </c>
      <c r="AJ398" s="376">
        <f t="shared" ca="1" si="561"/>
        <v>0</v>
      </c>
      <c r="AK398" s="376">
        <f t="shared" ca="1" si="561"/>
        <v>0</v>
      </c>
      <c r="AL398" s="376">
        <f t="shared" ca="1" si="561"/>
        <v>0</v>
      </c>
      <c r="AM398" s="376">
        <f t="shared" ca="1" si="561"/>
        <v>0</v>
      </c>
      <c r="AN398" s="376">
        <f t="shared" ca="1" si="561"/>
        <v>0</v>
      </c>
      <c r="AO398" s="376">
        <f t="shared" ca="1" si="561"/>
        <v>0</v>
      </c>
      <c r="AP398" s="376">
        <f t="shared" ca="1" si="561"/>
        <v>0</v>
      </c>
      <c r="AQ398" s="376">
        <f t="shared" ca="1" si="561"/>
        <v>0</v>
      </c>
      <c r="AR398" s="376">
        <f t="shared" ca="1" si="561"/>
        <v>0</v>
      </c>
      <c r="AS398" s="376">
        <f t="shared" ca="1" si="561"/>
        <v>0</v>
      </c>
      <c r="AT398" s="376">
        <f t="shared" ca="1" si="561"/>
        <v>0</v>
      </c>
      <c r="AU398" s="376">
        <f t="shared" ca="1" si="561"/>
        <v>0</v>
      </c>
      <c r="AV398" s="376">
        <f t="shared" ca="1" si="561"/>
        <v>0</v>
      </c>
      <c r="AW398" s="376">
        <f t="shared" ca="1" si="561"/>
        <v>0</v>
      </c>
      <c r="AX398" s="376">
        <f t="shared" ca="1" si="561"/>
        <v>0</v>
      </c>
      <c r="AY398" s="376">
        <f t="shared" ca="1" si="561"/>
        <v>0</v>
      </c>
      <c r="AZ398" s="376">
        <f t="shared" ca="1" si="561"/>
        <v>0</v>
      </c>
      <c r="BA398" s="376">
        <f t="shared" ca="1" si="561"/>
        <v>10.139126840812047</v>
      </c>
      <c r="BB398" s="376">
        <f t="shared" ca="1" si="561"/>
        <v>10.139126840812047</v>
      </c>
      <c r="BC398" s="376">
        <f t="shared" ca="1" si="561"/>
        <v>10.139126840812047</v>
      </c>
      <c r="BD398" s="376">
        <f t="shared" ca="1" si="561"/>
        <v>0</v>
      </c>
      <c r="BE398" s="376">
        <f t="shared" ca="1" si="561"/>
        <v>0</v>
      </c>
      <c r="BF398" s="376">
        <f t="shared" ca="1" si="561"/>
        <v>0</v>
      </c>
      <c r="BG398" s="376">
        <f t="shared" ca="1" si="561"/>
        <v>0</v>
      </c>
      <c r="BH398" s="376">
        <f t="shared" ca="1" si="561"/>
        <v>0</v>
      </c>
      <c r="BI398" s="376">
        <f t="shared" ca="1" si="561"/>
        <v>0</v>
      </c>
      <c r="BJ398" s="376">
        <f t="shared" ca="1" si="561"/>
        <v>0</v>
      </c>
      <c r="BK398" s="376">
        <f t="shared" ca="1" si="561"/>
        <v>0</v>
      </c>
      <c r="BL398" s="376">
        <f t="shared" ca="1" si="561"/>
        <v>0</v>
      </c>
      <c r="BM398" s="376">
        <f t="shared" ca="1" si="561"/>
        <v>0</v>
      </c>
      <c r="BN398" s="376">
        <f t="shared" ca="1" si="561"/>
        <v>0</v>
      </c>
      <c r="BO398" s="376">
        <f t="shared" ca="1" si="561"/>
        <v>0</v>
      </c>
      <c r="BP398" s="376">
        <f t="shared" ca="1" si="561"/>
        <v>0</v>
      </c>
      <c r="BQ398" s="376">
        <f t="shared" ca="1" si="561"/>
        <v>0</v>
      </c>
      <c r="BR398" s="376">
        <f t="shared" ref="BR398:EC398" ca="1" si="562">IF(BR396="V",1,0)*IF(BQ398&gt;0,BQ398,BR397/12)</f>
        <v>0</v>
      </c>
      <c r="BS398" s="376">
        <f t="shared" ca="1" si="562"/>
        <v>0</v>
      </c>
      <c r="BT398" s="376">
        <f t="shared" ca="1" si="562"/>
        <v>0</v>
      </c>
      <c r="BU398" s="376">
        <f t="shared" ca="1" si="562"/>
        <v>0</v>
      </c>
      <c r="BV398" s="376">
        <f t="shared" ca="1" si="562"/>
        <v>0</v>
      </c>
      <c r="BW398" s="376">
        <f t="shared" ca="1" si="562"/>
        <v>0</v>
      </c>
      <c r="BX398" s="376">
        <f t="shared" ca="1" si="562"/>
        <v>0</v>
      </c>
      <c r="BY398" s="376">
        <f t="shared" ca="1" si="562"/>
        <v>0</v>
      </c>
      <c r="BZ398" s="376">
        <f t="shared" ca="1" si="562"/>
        <v>0</v>
      </c>
      <c r="CA398" s="376">
        <f t="shared" ca="1" si="562"/>
        <v>0</v>
      </c>
      <c r="CB398" s="376">
        <f t="shared" ca="1" si="562"/>
        <v>0</v>
      </c>
      <c r="CC398" s="376">
        <f t="shared" ca="1" si="562"/>
        <v>0</v>
      </c>
      <c r="CD398" s="376">
        <f t="shared" ca="1" si="562"/>
        <v>0</v>
      </c>
      <c r="CE398" s="376">
        <f t="shared" ca="1" si="562"/>
        <v>0</v>
      </c>
      <c r="CF398" s="376">
        <f t="shared" ca="1" si="562"/>
        <v>0</v>
      </c>
      <c r="CG398" s="376">
        <f t="shared" ca="1" si="562"/>
        <v>0</v>
      </c>
      <c r="CH398" s="376">
        <f t="shared" ca="1" si="562"/>
        <v>0</v>
      </c>
      <c r="CI398" s="376">
        <f t="shared" ca="1" si="562"/>
        <v>0</v>
      </c>
      <c r="CJ398" s="376">
        <f t="shared" ca="1" si="562"/>
        <v>0</v>
      </c>
      <c r="CK398" s="376">
        <f t="shared" ca="1" si="562"/>
        <v>0</v>
      </c>
      <c r="CL398" s="376">
        <f t="shared" ca="1" si="562"/>
        <v>0</v>
      </c>
      <c r="CM398" s="376">
        <f t="shared" ca="1" si="562"/>
        <v>0</v>
      </c>
      <c r="CN398" s="376">
        <f t="shared" ca="1" si="562"/>
        <v>0</v>
      </c>
      <c r="CO398" s="376">
        <f t="shared" ca="1" si="562"/>
        <v>0</v>
      </c>
      <c r="CP398" s="376">
        <f t="shared" ca="1" si="562"/>
        <v>0</v>
      </c>
      <c r="CQ398" s="376">
        <f t="shared" ca="1" si="562"/>
        <v>0</v>
      </c>
      <c r="CR398" s="376">
        <f t="shared" ca="1" si="562"/>
        <v>0</v>
      </c>
      <c r="CS398" s="376">
        <f t="shared" ca="1" si="562"/>
        <v>0</v>
      </c>
      <c r="CT398" s="376">
        <f t="shared" ca="1" si="562"/>
        <v>0</v>
      </c>
      <c r="CU398" s="376">
        <f t="shared" ca="1" si="562"/>
        <v>0</v>
      </c>
      <c r="CV398" s="376">
        <f t="shared" ca="1" si="562"/>
        <v>0</v>
      </c>
      <c r="CW398" s="376">
        <f t="shared" ca="1" si="562"/>
        <v>0</v>
      </c>
      <c r="CX398" s="376">
        <f t="shared" ca="1" si="562"/>
        <v>0</v>
      </c>
      <c r="CY398" s="376">
        <f t="shared" ca="1" si="562"/>
        <v>0</v>
      </c>
      <c r="CZ398" s="376">
        <f t="shared" ca="1" si="562"/>
        <v>0</v>
      </c>
      <c r="DA398" s="376">
        <f t="shared" ca="1" si="562"/>
        <v>0</v>
      </c>
      <c r="DB398" s="376">
        <f t="shared" ca="1" si="562"/>
        <v>0</v>
      </c>
      <c r="DC398" s="376">
        <f t="shared" ca="1" si="562"/>
        <v>0</v>
      </c>
      <c r="DD398" s="376">
        <f t="shared" ca="1" si="562"/>
        <v>0</v>
      </c>
      <c r="DE398" s="376">
        <f t="shared" ca="1" si="562"/>
        <v>0</v>
      </c>
      <c r="DF398" s="376">
        <f t="shared" ca="1" si="562"/>
        <v>0</v>
      </c>
      <c r="DG398" s="376">
        <f t="shared" ca="1" si="562"/>
        <v>0</v>
      </c>
      <c r="DH398" s="376">
        <f t="shared" ca="1" si="562"/>
        <v>0</v>
      </c>
      <c r="DI398" s="376">
        <f t="shared" ca="1" si="562"/>
        <v>0</v>
      </c>
      <c r="DJ398" s="376">
        <f t="shared" ca="1" si="562"/>
        <v>0</v>
      </c>
      <c r="DK398" s="376">
        <f t="shared" ca="1" si="562"/>
        <v>0</v>
      </c>
      <c r="DL398" s="376">
        <f t="shared" ca="1" si="562"/>
        <v>11.54252567957707</v>
      </c>
      <c r="DM398" s="376">
        <f t="shared" ca="1" si="562"/>
        <v>11.54252567957707</v>
      </c>
      <c r="DN398" s="376">
        <f t="shared" ca="1" si="562"/>
        <v>11.54252567957707</v>
      </c>
      <c r="DO398" s="376">
        <f t="shared" ca="1" si="562"/>
        <v>0</v>
      </c>
      <c r="DP398" s="376">
        <f t="shared" ca="1" si="562"/>
        <v>0</v>
      </c>
      <c r="DQ398" s="376">
        <f t="shared" ca="1" si="562"/>
        <v>0</v>
      </c>
      <c r="DR398" s="376">
        <f t="shared" ca="1" si="562"/>
        <v>0</v>
      </c>
      <c r="DS398" s="376">
        <f t="shared" ca="1" si="562"/>
        <v>0</v>
      </c>
      <c r="DT398" s="376">
        <f t="shared" ca="1" si="562"/>
        <v>0</v>
      </c>
      <c r="DU398" s="376">
        <f t="shared" ca="1" si="562"/>
        <v>0</v>
      </c>
      <c r="DV398" s="376">
        <f t="shared" ca="1" si="562"/>
        <v>0</v>
      </c>
      <c r="DW398" s="376">
        <f t="shared" ca="1" si="562"/>
        <v>0</v>
      </c>
      <c r="DX398" s="376">
        <f t="shared" ca="1" si="562"/>
        <v>0</v>
      </c>
      <c r="DY398" s="376">
        <f t="shared" ca="1" si="562"/>
        <v>0</v>
      </c>
      <c r="DZ398" s="376">
        <f t="shared" ca="1" si="562"/>
        <v>0</v>
      </c>
      <c r="EA398" s="376">
        <f t="shared" ca="1" si="562"/>
        <v>0</v>
      </c>
      <c r="EB398" s="376">
        <f t="shared" ca="1" si="562"/>
        <v>0</v>
      </c>
      <c r="EC398" s="376">
        <f t="shared" ca="1" si="562"/>
        <v>0</v>
      </c>
      <c r="ED398" s="376">
        <f t="shared" ref="ED398:ES398" ca="1" si="563">IF(ED396="V",1,0)*IF(EC398&gt;0,EC398,ED397/12)</f>
        <v>0</v>
      </c>
      <c r="EE398" s="376">
        <f t="shared" ca="1" si="563"/>
        <v>0</v>
      </c>
      <c r="EF398" s="376">
        <f t="shared" ca="1" si="563"/>
        <v>0</v>
      </c>
      <c r="EG398" s="376">
        <f t="shared" ca="1" si="563"/>
        <v>0</v>
      </c>
      <c r="EH398" s="376">
        <f t="shared" ca="1" si="563"/>
        <v>0</v>
      </c>
      <c r="EI398" s="376">
        <f t="shared" ca="1" si="563"/>
        <v>0</v>
      </c>
      <c r="EJ398" s="376">
        <f t="shared" ca="1" si="563"/>
        <v>0</v>
      </c>
      <c r="EK398" s="376">
        <f t="shared" ca="1" si="563"/>
        <v>0</v>
      </c>
      <c r="EL398" s="376">
        <f t="shared" ca="1" si="563"/>
        <v>0</v>
      </c>
      <c r="EM398" s="376">
        <f t="shared" ca="1" si="563"/>
        <v>0</v>
      </c>
      <c r="EN398" s="376">
        <f t="shared" ca="1" si="563"/>
        <v>0</v>
      </c>
      <c r="EO398" s="376">
        <f t="shared" ca="1" si="563"/>
        <v>0</v>
      </c>
      <c r="EP398" s="376">
        <f t="shared" ca="1" si="563"/>
        <v>0</v>
      </c>
      <c r="EQ398" s="376">
        <f t="shared" ca="1" si="563"/>
        <v>0</v>
      </c>
      <c r="ER398" s="376">
        <f t="shared" ca="1" si="563"/>
        <v>0</v>
      </c>
      <c r="ES398" s="376">
        <f t="shared" ca="1" si="563"/>
        <v>0</v>
      </c>
      <c r="ET398" s="13"/>
    </row>
    <row r="399" spans="1:256" outlineLevel="1"/>
    <row r="400" spans="1:256"/>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spans="4:4"/>
    <row r="626" spans="4:4"/>
    <row r="627" spans="4:4"/>
    <row r="628" spans="4:4"/>
    <row r="629" spans="4:4"/>
    <row r="630" spans="4:4"/>
    <row r="631" spans="4:4"/>
    <row r="632" spans="4:4"/>
    <row r="633" spans="4:4"/>
    <row r="634" spans="4:4"/>
    <row r="635" spans="4:4"/>
    <row r="636" spans="4:4"/>
    <row r="637" spans="4:4"/>
    <row r="638" spans="4:4"/>
    <row r="639" spans="4:4"/>
    <row r="640" spans="4:4" hidden="1">
      <c r="D640" s="299"/>
    </row>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sheetData>
  <dataConsolidate/>
  <phoneticPr fontId="0" type="noConversion"/>
  <conditionalFormatting sqref="D323:D324 D47 D87">
    <cfRule type="expression" dxfId="70" priority="1" stopIfTrue="1">
      <formula>$C$74="Rent Free"</formula>
    </cfRule>
  </conditionalFormatting>
  <conditionalFormatting sqref="D327">
    <cfRule type="expression" dxfId="69" priority="2" stopIfTrue="1">
      <formula>$C$74="Fitout Contribution"</formula>
    </cfRule>
  </conditionalFormatting>
  <dataValidations count="2">
    <dataValidation type="list" showInputMessage="1" showErrorMessage="1" sqref="D59" xr:uid="{00000000-0002-0000-0600-000000000000}">
      <formula1>"Yes,No"</formula1>
    </dataValidation>
    <dataValidation type="list" allowBlank="1" showInputMessage="1" showErrorMessage="1" sqref="B12" xr:uid="{00000000-0002-0000-0600-000001000000}">
      <formula1>Tenant_List</formula1>
    </dataValidation>
  </dataValidations>
  <pageMargins left="0.75" right="0.75" top="1" bottom="1" header="0.5" footer="0.5"/>
  <pageSetup paperSize="9" scale="5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0" tint="-0.14999847407452621"/>
  </sheetPr>
  <dimension ref="A1:IV704"/>
  <sheetViews>
    <sheetView showGridLines="0" zoomScale="85" zoomScaleNormal="85" workbookViewId="0">
      <pane ySplit="8" topLeftCell="A106" activePane="bottomLeft" state="frozen"/>
      <selection pane="bottomLeft" activeCell="B2" sqref="B2"/>
    </sheetView>
  </sheetViews>
  <sheetFormatPr defaultColWidth="0" defaultRowHeight="13.8" zeroHeight="1"/>
  <cols>
    <col min="1" max="1" width="1.77734375" style="13" customWidth="1"/>
    <col min="2" max="2" width="54.21875" style="13" bestFit="1" customWidth="1"/>
    <col min="3" max="3" width="10.77734375" style="13" customWidth="1"/>
    <col min="4" max="5" width="9.77734375" style="330" bestFit="1" customWidth="1"/>
    <col min="6" max="6" width="9.44140625" style="330" bestFit="1" customWidth="1"/>
    <col min="7" max="7" width="8.77734375" style="330" bestFit="1" customWidth="1"/>
    <col min="8" max="9" width="9.77734375" style="330" bestFit="1" customWidth="1"/>
    <col min="10" max="10" width="9.44140625" style="330" bestFit="1" customWidth="1"/>
    <col min="11" max="12" width="9.77734375" style="330" bestFit="1" customWidth="1"/>
    <col min="13" max="13" width="9.44140625" style="330" bestFit="1" customWidth="1"/>
    <col min="14" max="16" width="9.5546875" style="330" bestFit="1" customWidth="1"/>
    <col min="17" max="17" width="9.77734375" style="330" bestFit="1" customWidth="1"/>
    <col min="18" max="18" width="9.44140625" style="330" bestFit="1" customWidth="1"/>
    <col min="19" max="19" width="8.77734375" style="330" bestFit="1" customWidth="1"/>
    <col min="20" max="21" width="9.77734375" style="330" bestFit="1" customWidth="1"/>
    <col min="22" max="22" width="9.44140625" style="330" bestFit="1" customWidth="1"/>
    <col min="23" max="24" width="9.77734375" style="330" bestFit="1" customWidth="1"/>
    <col min="25" max="25" width="9.44140625" style="330" bestFit="1" customWidth="1"/>
    <col min="26" max="28" width="9.5546875" style="330" bestFit="1" customWidth="1"/>
    <col min="29" max="29" width="9.77734375" style="330" bestFit="1" customWidth="1"/>
    <col min="30" max="30" width="9.44140625" style="330" bestFit="1" customWidth="1"/>
    <col min="31" max="31" width="8.77734375" style="330" bestFit="1" customWidth="1"/>
    <col min="32" max="33" width="9.77734375" style="330" bestFit="1" customWidth="1"/>
    <col min="34" max="34" width="9.44140625" style="330" bestFit="1" customWidth="1"/>
    <col min="35" max="36" width="9.77734375" style="330" bestFit="1" customWidth="1"/>
    <col min="37" max="37" width="9.44140625" style="330" bestFit="1" customWidth="1"/>
    <col min="38" max="40" width="9.5546875" style="330" bestFit="1" customWidth="1"/>
    <col min="41" max="41" width="9.77734375" style="330" bestFit="1" customWidth="1"/>
    <col min="42" max="42" width="9.44140625" style="330" bestFit="1" customWidth="1"/>
    <col min="43" max="43" width="8.77734375" style="330" bestFit="1" customWidth="1"/>
    <col min="44" max="45" width="9.77734375" style="330" bestFit="1" customWidth="1"/>
    <col min="46" max="46" width="9.44140625" style="330" bestFit="1" customWidth="1"/>
    <col min="47" max="48" width="9.77734375" style="330" bestFit="1" customWidth="1"/>
    <col min="49" max="49" width="9.44140625" style="330" bestFit="1" customWidth="1"/>
    <col min="50" max="52" width="9.5546875" style="330" bestFit="1" customWidth="1"/>
    <col min="53" max="53" width="9.77734375" style="330" bestFit="1" customWidth="1"/>
    <col min="54" max="54" width="9.44140625" style="330" bestFit="1" customWidth="1"/>
    <col min="55" max="55" width="8.77734375" style="330" bestFit="1" customWidth="1"/>
    <col min="56" max="57" width="9.77734375" style="330" bestFit="1" customWidth="1"/>
    <col min="58" max="58" width="9.44140625" style="330" bestFit="1" customWidth="1"/>
    <col min="59" max="60" width="9.77734375" style="330" bestFit="1" customWidth="1"/>
    <col min="61" max="61" width="9.44140625" style="330" bestFit="1" customWidth="1"/>
    <col min="62" max="64" width="9.5546875" style="330" bestFit="1" customWidth="1"/>
    <col min="65" max="65" width="9.77734375" style="330" bestFit="1" customWidth="1"/>
    <col min="66" max="66" width="9.44140625" style="330" bestFit="1" customWidth="1"/>
    <col min="67" max="67" width="8.77734375" style="330" bestFit="1" customWidth="1"/>
    <col min="68" max="69" width="9.77734375" style="330" bestFit="1" customWidth="1"/>
    <col min="70" max="70" width="9.44140625" style="330" bestFit="1" customWidth="1"/>
    <col min="71" max="72" width="9.77734375" style="330" bestFit="1" customWidth="1"/>
    <col min="73" max="73" width="9.44140625" style="330" bestFit="1" customWidth="1"/>
    <col min="74" max="76" width="9.5546875" style="330" bestFit="1" customWidth="1"/>
    <col min="77" max="77" width="9.77734375" style="330" bestFit="1" customWidth="1"/>
    <col min="78" max="78" width="9.44140625" style="330" bestFit="1" customWidth="1"/>
    <col min="79" max="79" width="8.77734375" style="330" bestFit="1" customWidth="1"/>
    <col min="80" max="81" width="9.77734375" style="330" bestFit="1" customWidth="1"/>
    <col min="82" max="82" width="9.44140625" style="330" bestFit="1" customWidth="1"/>
    <col min="83" max="84" width="9.77734375" style="330" bestFit="1" customWidth="1"/>
    <col min="85" max="85" width="9.44140625" style="330" bestFit="1" customWidth="1"/>
    <col min="86" max="88" width="9.5546875" style="330" bestFit="1" customWidth="1"/>
    <col min="89" max="89" width="9.77734375" style="330" bestFit="1" customWidth="1"/>
    <col min="90" max="90" width="9.44140625" style="330" bestFit="1" customWidth="1"/>
    <col min="91" max="91" width="8.77734375" style="330" bestFit="1" customWidth="1"/>
    <col min="92" max="93" width="9.77734375" style="330" bestFit="1" customWidth="1"/>
    <col min="94" max="94" width="9.44140625" style="330" bestFit="1" customWidth="1"/>
    <col min="95" max="96" width="9.77734375" style="330" bestFit="1" customWidth="1"/>
    <col min="97" max="97" width="9.44140625" style="330" bestFit="1" customWidth="1"/>
    <col min="98" max="100" width="9.5546875" style="330" bestFit="1" customWidth="1"/>
    <col min="101" max="101" width="9.77734375" style="330" bestFit="1" customWidth="1"/>
    <col min="102" max="102" width="9.44140625" style="330" bestFit="1" customWidth="1"/>
    <col min="103" max="103" width="8.77734375" style="330" bestFit="1" customWidth="1"/>
    <col min="104" max="105" width="9.77734375" style="330" bestFit="1" customWidth="1"/>
    <col min="106" max="106" width="9.44140625" style="330" bestFit="1" customWidth="1"/>
    <col min="107" max="108" width="9.77734375" style="330" bestFit="1" customWidth="1"/>
    <col min="109" max="109" width="9.44140625" style="330" bestFit="1" customWidth="1"/>
    <col min="110" max="112" width="9.5546875" style="330" bestFit="1" customWidth="1"/>
    <col min="113" max="113" width="9.77734375" style="330" bestFit="1" customWidth="1"/>
    <col min="114" max="114" width="9.44140625" style="330" bestFit="1" customWidth="1"/>
    <col min="115" max="115" width="8.77734375" style="330" bestFit="1" customWidth="1"/>
    <col min="116" max="117" width="9.77734375" style="330" bestFit="1" customWidth="1"/>
    <col min="118" max="118" width="9.44140625" style="330" bestFit="1" customWidth="1"/>
    <col min="119" max="120" width="9.77734375" style="330" bestFit="1" customWidth="1"/>
    <col min="121" max="121" width="9.44140625" style="330" bestFit="1" customWidth="1"/>
    <col min="122" max="124" width="9.5546875" style="330" bestFit="1" customWidth="1"/>
    <col min="125" max="125" width="9.77734375" style="330" bestFit="1" customWidth="1"/>
    <col min="126" max="126" width="9.44140625" style="330" bestFit="1" customWidth="1"/>
    <col min="127" max="127" width="8.77734375" style="330" bestFit="1" customWidth="1"/>
    <col min="128" max="129" width="9.77734375" style="330" bestFit="1" customWidth="1"/>
    <col min="130" max="130" width="9.44140625" style="330" bestFit="1" customWidth="1"/>
    <col min="131" max="132" width="9.77734375" style="330" bestFit="1" customWidth="1"/>
    <col min="133" max="133" width="9.44140625" style="330" bestFit="1" customWidth="1"/>
    <col min="134" max="136" width="9.5546875" style="330" bestFit="1" customWidth="1"/>
    <col min="137" max="137" width="9.77734375" style="330" bestFit="1" customWidth="1"/>
    <col min="138" max="138" width="9.44140625" style="330" bestFit="1" customWidth="1"/>
    <col min="139" max="139" width="8.77734375" style="330" bestFit="1" customWidth="1"/>
    <col min="140" max="141" width="9.77734375" style="330" bestFit="1" customWidth="1"/>
    <col min="142" max="142" width="9.44140625" style="330" bestFit="1" customWidth="1"/>
    <col min="143" max="144" width="9.77734375" style="330" bestFit="1" customWidth="1"/>
    <col min="145" max="145" width="9.44140625" style="330" bestFit="1" customWidth="1"/>
    <col min="146" max="148" width="9.5546875" style="330" bestFit="1" customWidth="1"/>
    <col min="149" max="149" width="9.77734375" style="330" bestFit="1" customWidth="1"/>
    <col min="150" max="150" width="5.5546875" style="13" customWidth="1"/>
    <col min="151" max="16384" width="0" style="13" hidden="1"/>
  </cols>
  <sheetData>
    <row r="1" spans="1:256"/>
    <row r="2" spans="1:256" ht="17.25" customHeight="1">
      <c r="B2" s="624" t="s">
        <v>1200</v>
      </c>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615"/>
      <c r="AK2" s="615"/>
      <c r="AL2" s="615"/>
      <c r="AM2" s="615"/>
      <c r="AN2" s="615"/>
      <c r="AO2" s="615"/>
      <c r="AP2" s="615"/>
      <c r="AQ2" s="615"/>
      <c r="AR2" s="615"/>
      <c r="AS2" s="615"/>
      <c r="AT2" s="615"/>
      <c r="AU2" s="615"/>
      <c r="AV2" s="615"/>
      <c r="AW2" s="615"/>
      <c r="AX2" s="615"/>
      <c r="AY2" s="615"/>
      <c r="AZ2" s="615"/>
      <c r="BA2" s="615"/>
      <c r="BB2" s="615"/>
      <c r="BC2" s="615"/>
      <c r="BD2" s="615"/>
      <c r="BE2" s="615"/>
      <c r="BF2" s="615"/>
      <c r="BG2" s="615"/>
      <c r="BH2" s="615"/>
      <c r="BI2" s="615"/>
      <c r="BJ2" s="615"/>
      <c r="BK2" s="615"/>
      <c r="BL2" s="615"/>
      <c r="BM2" s="615"/>
      <c r="BN2" s="615"/>
      <c r="BO2" s="615"/>
      <c r="BP2" s="615"/>
      <c r="BQ2" s="615"/>
      <c r="BR2" s="615"/>
      <c r="BS2" s="615"/>
      <c r="BT2" s="615"/>
      <c r="BU2" s="615"/>
      <c r="BV2" s="615"/>
      <c r="BW2" s="615"/>
      <c r="BX2" s="615"/>
      <c r="BY2" s="615"/>
      <c r="BZ2" s="615"/>
      <c r="CA2" s="615"/>
      <c r="CB2" s="615"/>
      <c r="CC2" s="615"/>
      <c r="CD2" s="615"/>
      <c r="CE2" s="615"/>
      <c r="CF2" s="615"/>
      <c r="CG2" s="615"/>
      <c r="CH2" s="615"/>
      <c r="CI2" s="615"/>
      <c r="CJ2" s="615"/>
      <c r="CK2" s="615"/>
      <c r="CL2" s="615"/>
      <c r="CM2" s="615"/>
      <c r="CN2" s="615"/>
      <c r="CO2" s="615"/>
      <c r="CP2" s="615"/>
      <c r="CQ2" s="615"/>
      <c r="CR2" s="615"/>
      <c r="CS2" s="615"/>
      <c r="CT2" s="615"/>
      <c r="CU2" s="615"/>
      <c r="CV2" s="615"/>
      <c r="CW2" s="615"/>
      <c r="CX2" s="615"/>
      <c r="CY2" s="615"/>
      <c r="CZ2" s="615"/>
      <c r="DA2" s="615"/>
      <c r="DB2" s="615"/>
      <c r="DC2" s="615"/>
      <c r="DD2" s="615"/>
      <c r="DE2" s="615"/>
      <c r="DF2" s="615"/>
      <c r="DG2" s="615"/>
      <c r="DH2" s="615"/>
      <c r="DI2" s="615"/>
      <c r="DJ2" s="615"/>
      <c r="DK2" s="615"/>
      <c r="DL2" s="615"/>
      <c r="DM2" s="615"/>
      <c r="DN2" s="615"/>
      <c r="DO2" s="615"/>
      <c r="DP2" s="615"/>
      <c r="DQ2" s="615"/>
      <c r="DR2" s="615"/>
      <c r="DS2" s="615"/>
      <c r="DT2" s="615"/>
      <c r="DU2" s="615"/>
      <c r="DV2" s="615"/>
      <c r="DW2" s="615"/>
      <c r="DX2" s="615"/>
      <c r="DY2" s="615"/>
      <c r="DZ2" s="615"/>
      <c r="EA2" s="615"/>
      <c r="EB2" s="615"/>
      <c r="EC2" s="615"/>
      <c r="ED2" s="615"/>
      <c r="EE2" s="615"/>
      <c r="EF2" s="615"/>
      <c r="EG2" s="615"/>
      <c r="EH2" s="615"/>
      <c r="EI2" s="615"/>
      <c r="EJ2" s="615"/>
      <c r="EK2" s="615"/>
      <c r="EL2" s="615"/>
      <c r="EM2" s="615"/>
      <c r="EN2" s="615"/>
      <c r="EO2" s="615"/>
      <c r="EP2" s="615"/>
      <c r="EQ2" s="615"/>
      <c r="ER2" s="615"/>
      <c r="ES2" s="615"/>
    </row>
    <row r="3" spans="1:256">
      <c r="B3" s="16" t="str">
        <f ca="1">Project_Name &amp; ": " &amp; "Sheet " &amp; MID(CELL("Filename",A1),FIND("]",CELL("Filename",A1))+1,(LEN(CELL("Filename",A1)))-(FIND("]",CELL("Filename",A1)))+1)</f>
        <v>: Sheet CF_Building</v>
      </c>
    </row>
    <row r="4" spans="1:256" ht="14.4" thickBot="1">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428"/>
      <c r="AM4" s="428"/>
      <c r="AN4" s="428"/>
      <c r="AO4" s="428"/>
      <c r="AP4" s="428"/>
      <c r="AQ4" s="428"/>
      <c r="AR4" s="428"/>
      <c r="AS4" s="428"/>
      <c r="AT4" s="428"/>
      <c r="AU4" s="428"/>
      <c r="AV4" s="428"/>
      <c r="AW4" s="428"/>
      <c r="AX4" s="428"/>
      <c r="AY4" s="428"/>
      <c r="AZ4" s="428"/>
      <c r="BA4" s="428"/>
      <c r="BB4" s="428"/>
      <c r="BC4" s="428"/>
      <c r="BD4" s="428"/>
      <c r="BE4" s="428"/>
      <c r="BF4" s="428"/>
      <c r="BG4" s="428"/>
      <c r="BH4" s="428"/>
      <c r="BI4" s="428"/>
      <c r="BJ4" s="428"/>
      <c r="BK4" s="428"/>
      <c r="BL4" s="428"/>
      <c r="BM4" s="428"/>
      <c r="BN4" s="428"/>
      <c r="BO4" s="428"/>
      <c r="BP4" s="428"/>
      <c r="BQ4" s="428"/>
      <c r="BR4" s="428"/>
      <c r="BS4" s="428"/>
      <c r="BT4" s="428"/>
      <c r="BU4" s="428"/>
      <c r="BV4" s="428"/>
      <c r="BW4" s="428"/>
      <c r="BX4" s="428"/>
      <c r="BY4" s="428"/>
      <c r="BZ4" s="428"/>
      <c r="CA4" s="428"/>
      <c r="CB4" s="428"/>
      <c r="CC4" s="428"/>
      <c r="CD4" s="428"/>
      <c r="CE4" s="428"/>
      <c r="CF4" s="428"/>
      <c r="CG4" s="428"/>
      <c r="CH4" s="428"/>
      <c r="CI4" s="428"/>
      <c r="CJ4" s="428"/>
      <c r="CK4" s="428"/>
      <c r="CL4" s="428"/>
      <c r="CM4" s="428"/>
      <c r="CN4" s="428"/>
      <c r="CO4" s="428"/>
      <c r="CP4" s="428"/>
      <c r="CQ4" s="428"/>
      <c r="CR4" s="428"/>
      <c r="CS4" s="428"/>
      <c r="CT4" s="428"/>
      <c r="CU4" s="428"/>
      <c r="CV4" s="428"/>
      <c r="CW4" s="428"/>
      <c r="CX4" s="428"/>
      <c r="CY4" s="428"/>
      <c r="CZ4" s="428"/>
      <c r="DA4" s="428"/>
      <c r="DB4" s="428"/>
      <c r="DC4" s="428"/>
      <c r="DD4" s="428"/>
      <c r="DE4" s="428"/>
      <c r="DF4" s="428"/>
      <c r="DG4" s="428"/>
      <c r="DH4" s="428"/>
      <c r="DI4" s="428"/>
      <c r="DJ4" s="428"/>
      <c r="DK4" s="428"/>
      <c r="DL4" s="428"/>
      <c r="DM4" s="428"/>
      <c r="DN4" s="428"/>
      <c r="DO4" s="428"/>
      <c r="DP4" s="428"/>
      <c r="DQ4" s="428"/>
      <c r="DR4" s="428"/>
      <c r="DS4" s="428"/>
      <c r="DT4" s="428"/>
      <c r="DU4" s="428"/>
      <c r="DV4" s="428"/>
      <c r="DW4" s="428"/>
      <c r="DX4" s="428"/>
      <c r="DY4" s="428"/>
      <c r="DZ4" s="428"/>
      <c r="EA4" s="428"/>
      <c r="EB4" s="428"/>
      <c r="EC4" s="428"/>
      <c r="ED4" s="428"/>
      <c r="EE4" s="428"/>
      <c r="EF4" s="428"/>
      <c r="EG4" s="428"/>
      <c r="EH4" s="428"/>
      <c r="EI4" s="428"/>
      <c r="EJ4" s="428"/>
      <c r="EK4" s="428"/>
      <c r="EL4" s="428"/>
      <c r="EM4" s="428"/>
      <c r="EN4" s="428"/>
      <c r="EO4" s="428"/>
      <c r="EP4" s="428"/>
      <c r="EQ4" s="428"/>
      <c r="ER4" s="428"/>
      <c r="ES4" s="428"/>
    </row>
    <row r="5" spans="1:256" ht="14.4" thickTop="1"/>
    <row r="6" spans="1:256" s="317" customFormat="1">
      <c r="A6" s="13"/>
      <c r="B6" s="338" t="str">
        <f>CF_Tenant!B6</f>
        <v>Period End Dates</v>
      </c>
      <c r="C6" s="339" t="s">
        <v>511</v>
      </c>
      <c r="D6" s="357">
        <f>CF_Tenant!D6</f>
        <v>44378</v>
      </c>
      <c r="E6" s="357">
        <f>CF_Tenant!E6</f>
        <v>44408</v>
      </c>
      <c r="F6" s="357">
        <f>CF_Tenant!F6</f>
        <v>44439</v>
      </c>
      <c r="G6" s="357">
        <f>CF_Tenant!G6</f>
        <v>44469</v>
      </c>
      <c r="H6" s="357">
        <f>CF_Tenant!H6</f>
        <v>44500</v>
      </c>
      <c r="I6" s="357">
        <f>CF_Tenant!I6</f>
        <v>44530</v>
      </c>
      <c r="J6" s="357">
        <f>CF_Tenant!J6</f>
        <v>44561</v>
      </c>
      <c r="K6" s="357">
        <f>CF_Tenant!K6</f>
        <v>44592</v>
      </c>
      <c r="L6" s="357">
        <f>CF_Tenant!L6</f>
        <v>44620</v>
      </c>
      <c r="M6" s="357">
        <f>CF_Tenant!M6</f>
        <v>44651</v>
      </c>
      <c r="N6" s="357">
        <f>CF_Tenant!N6</f>
        <v>44681</v>
      </c>
      <c r="O6" s="357">
        <f>CF_Tenant!O6</f>
        <v>44712</v>
      </c>
      <c r="P6" s="357">
        <f>CF_Tenant!P6</f>
        <v>44742</v>
      </c>
      <c r="Q6" s="357">
        <f>CF_Tenant!Q6</f>
        <v>44773</v>
      </c>
      <c r="R6" s="357">
        <f>CF_Tenant!R6</f>
        <v>44804</v>
      </c>
      <c r="S6" s="357">
        <f>CF_Tenant!S6</f>
        <v>44834</v>
      </c>
      <c r="T6" s="357">
        <f>CF_Tenant!T6</f>
        <v>44865</v>
      </c>
      <c r="U6" s="357">
        <f>CF_Tenant!U6</f>
        <v>44895</v>
      </c>
      <c r="V6" s="357">
        <f>CF_Tenant!V6</f>
        <v>44926</v>
      </c>
      <c r="W6" s="357">
        <f>CF_Tenant!W6</f>
        <v>44957</v>
      </c>
      <c r="X6" s="357">
        <f>CF_Tenant!X6</f>
        <v>44985</v>
      </c>
      <c r="Y6" s="357">
        <f>CF_Tenant!Y6</f>
        <v>45016</v>
      </c>
      <c r="Z6" s="357">
        <f>CF_Tenant!Z6</f>
        <v>45046</v>
      </c>
      <c r="AA6" s="357">
        <f>CF_Tenant!AA6</f>
        <v>45077</v>
      </c>
      <c r="AB6" s="357">
        <f>CF_Tenant!AB6</f>
        <v>45107</v>
      </c>
      <c r="AC6" s="357">
        <f>CF_Tenant!AC6</f>
        <v>45138</v>
      </c>
      <c r="AD6" s="357">
        <f>CF_Tenant!AD6</f>
        <v>45169</v>
      </c>
      <c r="AE6" s="357">
        <f>CF_Tenant!AE6</f>
        <v>45199</v>
      </c>
      <c r="AF6" s="357">
        <f>CF_Tenant!AF6</f>
        <v>45230</v>
      </c>
      <c r="AG6" s="357">
        <f>CF_Tenant!AG6</f>
        <v>45260</v>
      </c>
      <c r="AH6" s="357">
        <f>CF_Tenant!AH6</f>
        <v>45291</v>
      </c>
      <c r="AI6" s="357">
        <f>CF_Tenant!AI6</f>
        <v>45322</v>
      </c>
      <c r="AJ6" s="357">
        <f>CF_Tenant!AJ6</f>
        <v>45351</v>
      </c>
      <c r="AK6" s="357">
        <f>CF_Tenant!AK6</f>
        <v>45382</v>
      </c>
      <c r="AL6" s="357">
        <f>CF_Tenant!AL6</f>
        <v>45412</v>
      </c>
      <c r="AM6" s="357">
        <f>CF_Tenant!AM6</f>
        <v>45443</v>
      </c>
      <c r="AN6" s="357">
        <f>CF_Tenant!AN6</f>
        <v>45473</v>
      </c>
      <c r="AO6" s="357">
        <f>CF_Tenant!AO6</f>
        <v>45504</v>
      </c>
      <c r="AP6" s="357">
        <f>CF_Tenant!AP6</f>
        <v>45535</v>
      </c>
      <c r="AQ6" s="357">
        <f>CF_Tenant!AQ6</f>
        <v>45565</v>
      </c>
      <c r="AR6" s="357">
        <f>CF_Tenant!AR6</f>
        <v>45596</v>
      </c>
      <c r="AS6" s="357">
        <f>CF_Tenant!AS6</f>
        <v>45626</v>
      </c>
      <c r="AT6" s="357">
        <f>CF_Tenant!AT6</f>
        <v>45657</v>
      </c>
      <c r="AU6" s="357">
        <f>CF_Tenant!AU6</f>
        <v>45688</v>
      </c>
      <c r="AV6" s="357">
        <f>CF_Tenant!AV6</f>
        <v>45716</v>
      </c>
      <c r="AW6" s="357">
        <f>CF_Tenant!AW6</f>
        <v>45747</v>
      </c>
      <c r="AX6" s="357">
        <f>CF_Tenant!AX6</f>
        <v>45777</v>
      </c>
      <c r="AY6" s="357">
        <f>CF_Tenant!AY6</f>
        <v>45808</v>
      </c>
      <c r="AZ6" s="357">
        <f>CF_Tenant!AZ6</f>
        <v>45838</v>
      </c>
      <c r="BA6" s="357">
        <f>CF_Tenant!BA6</f>
        <v>45869</v>
      </c>
      <c r="BB6" s="357">
        <f>CF_Tenant!BB6</f>
        <v>45900</v>
      </c>
      <c r="BC6" s="357">
        <f>CF_Tenant!BC6</f>
        <v>45930</v>
      </c>
      <c r="BD6" s="357">
        <f>CF_Tenant!BD6</f>
        <v>45961</v>
      </c>
      <c r="BE6" s="357">
        <f>CF_Tenant!BE6</f>
        <v>45991</v>
      </c>
      <c r="BF6" s="357">
        <f>CF_Tenant!BF6</f>
        <v>46022</v>
      </c>
      <c r="BG6" s="357">
        <f>CF_Tenant!BG6</f>
        <v>46053</v>
      </c>
      <c r="BH6" s="357">
        <f>CF_Tenant!BH6</f>
        <v>46081</v>
      </c>
      <c r="BI6" s="357">
        <f>CF_Tenant!BI6</f>
        <v>46112</v>
      </c>
      <c r="BJ6" s="357">
        <f>CF_Tenant!BJ6</f>
        <v>46142</v>
      </c>
      <c r="BK6" s="357">
        <f>CF_Tenant!BK6</f>
        <v>46173</v>
      </c>
      <c r="BL6" s="357">
        <f>CF_Tenant!BL6</f>
        <v>46203</v>
      </c>
      <c r="BM6" s="357">
        <f>CF_Tenant!BM6</f>
        <v>46234</v>
      </c>
      <c r="BN6" s="357">
        <f>CF_Tenant!BN6</f>
        <v>46265</v>
      </c>
      <c r="BO6" s="357">
        <f>CF_Tenant!BO6</f>
        <v>46295</v>
      </c>
      <c r="BP6" s="357">
        <f>CF_Tenant!BP6</f>
        <v>46326</v>
      </c>
      <c r="BQ6" s="357">
        <f>CF_Tenant!BQ6</f>
        <v>46356</v>
      </c>
      <c r="BR6" s="357">
        <f>CF_Tenant!BR6</f>
        <v>46387</v>
      </c>
      <c r="BS6" s="357">
        <f>CF_Tenant!BS6</f>
        <v>46418</v>
      </c>
      <c r="BT6" s="357">
        <f>CF_Tenant!BT6</f>
        <v>46446</v>
      </c>
      <c r="BU6" s="357">
        <f>CF_Tenant!BU6</f>
        <v>46477</v>
      </c>
      <c r="BV6" s="357">
        <f>CF_Tenant!BV6</f>
        <v>46507</v>
      </c>
      <c r="BW6" s="357">
        <f>CF_Tenant!BW6</f>
        <v>46538</v>
      </c>
      <c r="BX6" s="357">
        <f>CF_Tenant!BX6</f>
        <v>46568</v>
      </c>
      <c r="BY6" s="357">
        <f>CF_Tenant!BY6</f>
        <v>46599</v>
      </c>
      <c r="BZ6" s="357">
        <f>CF_Tenant!BZ6</f>
        <v>46630</v>
      </c>
      <c r="CA6" s="357">
        <f>CF_Tenant!CA6</f>
        <v>46660</v>
      </c>
      <c r="CB6" s="357">
        <f>CF_Tenant!CB6</f>
        <v>46691</v>
      </c>
      <c r="CC6" s="357">
        <f>CF_Tenant!CC6</f>
        <v>46721</v>
      </c>
      <c r="CD6" s="357">
        <f>CF_Tenant!CD6</f>
        <v>46752</v>
      </c>
      <c r="CE6" s="357">
        <f>CF_Tenant!CE6</f>
        <v>46783</v>
      </c>
      <c r="CF6" s="357">
        <f>CF_Tenant!CF6</f>
        <v>46812</v>
      </c>
      <c r="CG6" s="357">
        <f>CF_Tenant!CG6</f>
        <v>46843</v>
      </c>
      <c r="CH6" s="357">
        <f>CF_Tenant!CH6</f>
        <v>46873</v>
      </c>
      <c r="CI6" s="357">
        <f>CF_Tenant!CI6</f>
        <v>46904</v>
      </c>
      <c r="CJ6" s="357">
        <f>CF_Tenant!CJ6</f>
        <v>46934</v>
      </c>
      <c r="CK6" s="357">
        <f>CF_Tenant!CK6</f>
        <v>46965</v>
      </c>
      <c r="CL6" s="357">
        <f>CF_Tenant!CL6</f>
        <v>46996</v>
      </c>
      <c r="CM6" s="357">
        <f>CF_Tenant!CM6</f>
        <v>47026</v>
      </c>
      <c r="CN6" s="357">
        <f>CF_Tenant!CN6</f>
        <v>47057</v>
      </c>
      <c r="CO6" s="357">
        <f>CF_Tenant!CO6</f>
        <v>47087</v>
      </c>
      <c r="CP6" s="357">
        <f>CF_Tenant!CP6</f>
        <v>47118</v>
      </c>
      <c r="CQ6" s="357">
        <f>CF_Tenant!CQ6</f>
        <v>47149</v>
      </c>
      <c r="CR6" s="357">
        <f>CF_Tenant!CR6</f>
        <v>47177</v>
      </c>
      <c r="CS6" s="357">
        <f>CF_Tenant!CS6</f>
        <v>47208</v>
      </c>
      <c r="CT6" s="357">
        <f>CF_Tenant!CT6</f>
        <v>47238</v>
      </c>
      <c r="CU6" s="357">
        <f>CF_Tenant!CU6</f>
        <v>47269</v>
      </c>
      <c r="CV6" s="357">
        <f>CF_Tenant!CV6</f>
        <v>47299</v>
      </c>
      <c r="CW6" s="357">
        <f>CF_Tenant!CW6</f>
        <v>47330</v>
      </c>
      <c r="CX6" s="357">
        <f>CF_Tenant!CX6</f>
        <v>47361</v>
      </c>
      <c r="CY6" s="357">
        <f>CF_Tenant!CY6</f>
        <v>47391</v>
      </c>
      <c r="CZ6" s="357">
        <f>CF_Tenant!CZ6</f>
        <v>47422</v>
      </c>
      <c r="DA6" s="357">
        <f>CF_Tenant!DA6</f>
        <v>47452</v>
      </c>
      <c r="DB6" s="357">
        <f>CF_Tenant!DB6</f>
        <v>47483</v>
      </c>
      <c r="DC6" s="357">
        <f>CF_Tenant!DC6</f>
        <v>47514</v>
      </c>
      <c r="DD6" s="357">
        <f>CF_Tenant!DD6</f>
        <v>47542</v>
      </c>
      <c r="DE6" s="357">
        <f>CF_Tenant!DE6</f>
        <v>47573</v>
      </c>
      <c r="DF6" s="357">
        <f>CF_Tenant!DF6</f>
        <v>47603</v>
      </c>
      <c r="DG6" s="357">
        <f>CF_Tenant!DG6</f>
        <v>47634</v>
      </c>
      <c r="DH6" s="357">
        <f>CF_Tenant!DH6</f>
        <v>47664</v>
      </c>
      <c r="DI6" s="357">
        <f>CF_Tenant!DI6</f>
        <v>47695</v>
      </c>
      <c r="DJ6" s="357">
        <f>CF_Tenant!DJ6</f>
        <v>47726</v>
      </c>
      <c r="DK6" s="357">
        <f>CF_Tenant!DK6</f>
        <v>47756</v>
      </c>
      <c r="DL6" s="357">
        <f>CF_Tenant!DL6</f>
        <v>47787</v>
      </c>
      <c r="DM6" s="357">
        <f>CF_Tenant!DM6</f>
        <v>47817</v>
      </c>
      <c r="DN6" s="357">
        <f>CF_Tenant!DN6</f>
        <v>47848</v>
      </c>
      <c r="DO6" s="357">
        <f>CF_Tenant!DO6</f>
        <v>47879</v>
      </c>
      <c r="DP6" s="357">
        <f>CF_Tenant!DP6</f>
        <v>47907</v>
      </c>
      <c r="DQ6" s="357">
        <f>CF_Tenant!DQ6</f>
        <v>47938</v>
      </c>
      <c r="DR6" s="357">
        <f>CF_Tenant!DR6</f>
        <v>47968</v>
      </c>
      <c r="DS6" s="357">
        <f>CF_Tenant!DS6</f>
        <v>47999</v>
      </c>
      <c r="DT6" s="357">
        <f>CF_Tenant!DT6</f>
        <v>48029</v>
      </c>
      <c r="DU6" s="357">
        <f>CF_Tenant!DU6</f>
        <v>48060</v>
      </c>
      <c r="DV6" s="357">
        <f>CF_Tenant!DV6</f>
        <v>48091</v>
      </c>
      <c r="DW6" s="357">
        <f>CF_Tenant!DW6</f>
        <v>48121</v>
      </c>
      <c r="DX6" s="357">
        <f>CF_Tenant!DX6</f>
        <v>48152</v>
      </c>
      <c r="DY6" s="357">
        <f>CF_Tenant!DY6</f>
        <v>48182</v>
      </c>
      <c r="DZ6" s="357">
        <f>CF_Tenant!DZ6</f>
        <v>48213</v>
      </c>
      <c r="EA6" s="357">
        <f>CF_Tenant!EA6</f>
        <v>48244</v>
      </c>
      <c r="EB6" s="357">
        <f>CF_Tenant!EB6</f>
        <v>48273</v>
      </c>
      <c r="EC6" s="357">
        <f>CF_Tenant!EC6</f>
        <v>48304</v>
      </c>
      <c r="ED6" s="357">
        <f>CF_Tenant!ED6</f>
        <v>48334</v>
      </c>
      <c r="EE6" s="357">
        <f>CF_Tenant!EE6</f>
        <v>48365</v>
      </c>
      <c r="EF6" s="357">
        <f>CF_Tenant!EF6</f>
        <v>48395</v>
      </c>
      <c r="EG6" s="357">
        <f>CF_Tenant!EG6</f>
        <v>48426</v>
      </c>
      <c r="EH6" s="357">
        <f>CF_Tenant!EH6</f>
        <v>48457</v>
      </c>
      <c r="EI6" s="357">
        <f>CF_Tenant!EI6</f>
        <v>48487</v>
      </c>
      <c r="EJ6" s="357">
        <f>CF_Tenant!EJ6</f>
        <v>48518</v>
      </c>
      <c r="EK6" s="357">
        <f>CF_Tenant!EK6</f>
        <v>48548</v>
      </c>
      <c r="EL6" s="357">
        <f>CF_Tenant!EL6</f>
        <v>48579</v>
      </c>
      <c r="EM6" s="357">
        <f>CF_Tenant!EM6</f>
        <v>48610</v>
      </c>
      <c r="EN6" s="357">
        <f>CF_Tenant!EN6</f>
        <v>48638</v>
      </c>
      <c r="EO6" s="357">
        <f>CF_Tenant!EO6</f>
        <v>48669</v>
      </c>
      <c r="EP6" s="357">
        <f>CF_Tenant!EP6</f>
        <v>48699</v>
      </c>
      <c r="EQ6" s="357">
        <f>CF_Tenant!EQ6</f>
        <v>48730</v>
      </c>
      <c r="ER6" s="357">
        <f>CF_Tenant!ER6</f>
        <v>48760</v>
      </c>
      <c r="ES6" s="357">
        <f>CF_Tenant!ES6</f>
        <v>48791</v>
      </c>
      <c r="ET6" s="13"/>
      <c r="EU6" s="13"/>
      <c r="EV6" s="13"/>
      <c r="EW6" s="13"/>
      <c r="EX6" s="13"/>
      <c r="EY6" s="13"/>
      <c r="EZ6" s="13"/>
      <c r="FA6" s="13"/>
      <c r="FB6" s="13"/>
      <c r="FC6" s="13"/>
      <c r="FD6" s="13"/>
      <c r="FE6" s="13"/>
      <c r="FF6" s="13"/>
      <c r="FG6" s="13"/>
      <c r="FH6" s="13"/>
      <c r="FI6" s="13"/>
      <c r="FJ6" s="13"/>
      <c r="FK6" s="13"/>
      <c r="FL6" s="13"/>
      <c r="FM6" s="13"/>
      <c r="FN6" s="13"/>
      <c r="FO6" s="13"/>
      <c r="FP6" s="13"/>
      <c r="FQ6" s="13"/>
      <c r="FR6" s="13"/>
      <c r="FS6" s="13"/>
      <c r="FT6" s="13"/>
      <c r="FU6" s="13"/>
      <c r="FV6" s="13"/>
      <c r="FW6" s="13"/>
      <c r="FX6" s="13"/>
      <c r="FY6" s="13"/>
      <c r="FZ6" s="13"/>
      <c r="GA6" s="13"/>
      <c r="GB6" s="13"/>
      <c r="GC6" s="13"/>
      <c r="GD6" s="13"/>
      <c r="GE6" s="13"/>
      <c r="GF6" s="13"/>
      <c r="GG6" s="13"/>
      <c r="GH6" s="13"/>
      <c r="GI6" s="13"/>
      <c r="GJ6" s="13"/>
      <c r="GK6" s="13"/>
      <c r="GL6" s="13"/>
      <c r="GM6" s="13"/>
      <c r="GN6" s="13"/>
      <c r="GO6" s="13"/>
      <c r="GP6" s="13"/>
      <c r="GQ6" s="13"/>
      <c r="GR6" s="13"/>
      <c r="GS6" s="13"/>
      <c r="GT6" s="13"/>
      <c r="GU6" s="13"/>
      <c r="GV6" s="13"/>
      <c r="GW6" s="13"/>
      <c r="GX6" s="13"/>
      <c r="GY6" s="13"/>
      <c r="GZ6" s="13"/>
      <c r="HA6" s="13"/>
      <c r="HB6" s="13"/>
      <c r="HC6" s="13"/>
      <c r="HD6" s="13"/>
      <c r="HE6" s="13"/>
      <c r="HF6" s="13"/>
      <c r="HG6" s="13"/>
      <c r="HH6" s="13"/>
      <c r="HI6" s="13"/>
      <c r="HJ6" s="13"/>
      <c r="HK6" s="13"/>
      <c r="HL6" s="13"/>
      <c r="HM6" s="13"/>
      <c r="HN6" s="13"/>
      <c r="HO6" s="13"/>
      <c r="HP6" s="13"/>
      <c r="HQ6" s="13"/>
      <c r="HR6" s="13"/>
      <c r="HS6" s="13"/>
      <c r="HT6" s="13"/>
      <c r="HU6" s="13"/>
      <c r="HV6" s="13"/>
      <c r="HW6" s="13"/>
      <c r="HX6" s="13"/>
      <c r="HY6" s="13"/>
      <c r="HZ6" s="13"/>
      <c r="IA6" s="13"/>
      <c r="IB6" s="13"/>
      <c r="IC6" s="13"/>
      <c r="ID6" s="13"/>
      <c r="IE6" s="13"/>
      <c r="IF6" s="13"/>
      <c r="IG6" s="13"/>
      <c r="IH6" s="13"/>
      <c r="II6" s="13"/>
      <c r="IJ6" s="13"/>
      <c r="IK6" s="13"/>
      <c r="IL6" s="13"/>
      <c r="IM6" s="13"/>
      <c r="IN6" s="13"/>
      <c r="IO6" s="13"/>
      <c r="IP6" s="13"/>
      <c r="IQ6" s="13"/>
      <c r="IR6" s="13"/>
      <c r="IS6" s="13"/>
      <c r="IT6" s="13"/>
      <c r="IU6" s="13"/>
      <c r="IV6" s="13"/>
    </row>
    <row r="7" spans="1:256" s="317" customFormat="1">
      <c r="A7" s="13"/>
      <c r="B7" s="338" t="str">
        <f>CF_Tenant!B7</f>
        <v>Year Number</v>
      </c>
      <c r="C7" s="14"/>
      <c r="D7" s="358"/>
      <c r="E7" s="1514">
        <f>CF_Tenant!E7</f>
        <v>1</v>
      </c>
      <c r="F7" s="359">
        <f>CF_Tenant!F7</f>
        <v>1</v>
      </c>
      <c r="G7" s="359">
        <f>CF_Tenant!G7</f>
        <v>1</v>
      </c>
      <c r="H7" s="359">
        <f>CF_Tenant!H7</f>
        <v>1</v>
      </c>
      <c r="I7" s="359">
        <f>CF_Tenant!I7</f>
        <v>1</v>
      </c>
      <c r="J7" s="359">
        <f>CF_Tenant!J7</f>
        <v>1</v>
      </c>
      <c r="K7" s="359">
        <f>CF_Tenant!K7</f>
        <v>1</v>
      </c>
      <c r="L7" s="359">
        <f>CF_Tenant!L7</f>
        <v>1</v>
      </c>
      <c r="M7" s="359">
        <f>CF_Tenant!M7</f>
        <v>1</v>
      </c>
      <c r="N7" s="359">
        <f>CF_Tenant!N7</f>
        <v>1</v>
      </c>
      <c r="O7" s="359">
        <f>CF_Tenant!O7</f>
        <v>1</v>
      </c>
      <c r="P7" s="359">
        <f>CF_Tenant!P7</f>
        <v>1</v>
      </c>
      <c r="Q7" s="359">
        <f>CF_Tenant!Q7</f>
        <v>2</v>
      </c>
      <c r="R7" s="359">
        <f>CF_Tenant!R7</f>
        <v>2</v>
      </c>
      <c r="S7" s="359">
        <f>CF_Tenant!S7</f>
        <v>2</v>
      </c>
      <c r="T7" s="359">
        <f>CF_Tenant!T7</f>
        <v>2</v>
      </c>
      <c r="U7" s="359">
        <f>CF_Tenant!U7</f>
        <v>2</v>
      </c>
      <c r="V7" s="359">
        <f>CF_Tenant!V7</f>
        <v>2</v>
      </c>
      <c r="W7" s="359">
        <f>CF_Tenant!W7</f>
        <v>2</v>
      </c>
      <c r="X7" s="359">
        <f>CF_Tenant!X7</f>
        <v>2</v>
      </c>
      <c r="Y7" s="359">
        <f>CF_Tenant!Y7</f>
        <v>2</v>
      </c>
      <c r="Z7" s="359">
        <f>CF_Tenant!Z7</f>
        <v>2</v>
      </c>
      <c r="AA7" s="359">
        <f>CF_Tenant!AA7</f>
        <v>2</v>
      </c>
      <c r="AB7" s="359">
        <f>CF_Tenant!AB7</f>
        <v>2</v>
      </c>
      <c r="AC7" s="359">
        <f>CF_Tenant!AC7</f>
        <v>3</v>
      </c>
      <c r="AD7" s="359">
        <f>CF_Tenant!AD7</f>
        <v>3</v>
      </c>
      <c r="AE7" s="359">
        <f>CF_Tenant!AE7</f>
        <v>3</v>
      </c>
      <c r="AF7" s="359">
        <f>CF_Tenant!AF7</f>
        <v>3</v>
      </c>
      <c r="AG7" s="359">
        <f>CF_Tenant!AG7</f>
        <v>3</v>
      </c>
      <c r="AH7" s="359">
        <f>CF_Tenant!AH7</f>
        <v>3</v>
      </c>
      <c r="AI7" s="359">
        <f>CF_Tenant!AI7</f>
        <v>3</v>
      </c>
      <c r="AJ7" s="359">
        <f>CF_Tenant!AJ7</f>
        <v>3</v>
      </c>
      <c r="AK7" s="359">
        <f>CF_Tenant!AK7</f>
        <v>3</v>
      </c>
      <c r="AL7" s="359">
        <f>CF_Tenant!AL7</f>
        <v>3</v>
      </c>
      <c r="AM7" s="359">
        <f>CF_Tenant!AM7</f>
        <v>3</v>
      </c>
      <c r="AN7" s="359">
        <f>CF_Tenant!AN7</f>
        <v>3</v>
      </c>
      <c r="AO7" s="359">
        <f>CF_Tenant!AO7</f>
        <v>4</v>
      </c>
      <c r="AP7" s="359">
        <f>CF_Tenant!AP7</f>
        <v>4</v>
      </c>
      <c r="AQ7" s="359">
        <f>CF_Tenant!AQ7</f>
        <v>4</v>
      </c>
      <c r="AR7" s="359">
        <f>CF_Tenant!AR7</f>
        <v>4</v>
      </c>
      <c r="AS7" s="359">
        <f>CF_Tenant!AS7</f>
        <v>4</v>
      </c>
      <c r="AT7" s="359">
        <f>CF_Tenant!AT7</f>
        <v>4</v>
      </c>
      <c r="AU7" s="359">
        <f>CF_Tenant!AU7</f>
        <v>4</v>
      </c>
      <c r="AV7" s="359">
        <f>CF_Tenant!AV7</f>
        <v>4</v>
      </c>
      <c r="AW7" s="359">
        <f>CF_Tenant!AW7</f>
        <v>4</v>
      </c>
      <c r="AX7" s="359">
        <f>CF_Tenant!AX7</f>
        <v>4</v>
      </c>
      <c r="AY7" s="359">
        <f>CF_Tenant!AY7</f>
        <v>4</v>
      </c>
      <c r="AZ7" s="359">
        <f>CF_Tenant!AZ7</f>
        <v>4</v>
      </c>
      <c r="BA7" s="359">
        <f>CF_Tenant!BA7</f>
        <v>5</v>
      </c>
      <c r="BB7" s="359">
        <f>CF_Tenant!BB7</f>
        <v>5</v>
      </c>
      <c r="BC7" s="359">
        <f>CF_Tenant!BC7</f>
        <v>5</v>
      </c>
      <c r="BD7" s="359">
        <f>CF_Tenant!BD7</f>
        <v>5</v>
      </c>
      <c r="BE7" s="359">
        <f>CF_Tenant!BE7</f>
        <v>5</v>
      </c>
      <c r="BF7" s="359">
        <f>CF_Tenant!BF7</f>
        <v>5</v>
      </c>
      <c r="BG7" s="359">
        <f>CF_Tenant!BG7</f>
        <v>5</v>
      </c>
      <c r="BH7" s="359">
        <f>CF_Tenant!BH7</f>
        <v>5</v>
      </c>
      <c r="BI7" s="359">
        <f>CF_Tenant!BI7</f>
        <v>5</v>
      </c>
      <c r="BJ7" s="359">
        <f>CF_Tenant!BJ7</f>
        <v>5</v>
      </c>
      <c r="BK7" s="359">
        <f>CF_Tenant!BK7</f>
        <v>5</v>
      </c>
      <c r="BL7" s="359">
        <f>CF_Tenant!BL7</f>
        <v>5</v>
      </c>
      <c r="BM7" s="359">
        <f>CF_Tenant!BM7</f>
        <v>6</v>
      </c>
      <c r="BN7" s="359">
        <f>CF_Tenant!BN7</f>
        <v>6</v>
      </c>
      <c r="BO7" s="359">
        <f>CF_Tenant!BO7</f>
        <v>6</v>
      </c>
      <c r="BP7" s="359">
        <f>CF_Tenant!BP7</f>
        <v>6</v>
      </c>
      <c r="BQ7" s="359">
        <f>CF_Tenant!BQ7</f>
        <v>6</v>
      </c>
      <c r="BR7" s="359">
        <f>CF_Tenant!BR7</f>
        <v>6</v>
      </c>
      <c r="BS7" s="359">
        <f>CF_Tenant!BS7</f>
        <v>6</v>
      </c>
      <c r="BT7" s="359">
        <f>CF_Tenant!BT7</f>
        <v>6</v>
      </c>
      <c r="BU7" s="359">
        <f>CF_Tenant!BU7</f>
        <v>6</v>
      </c>
      <c r="BV7" s="359">
        <f>CF_Tenant!BV7</f>
        <v>6</v>
      </c>
      <c r="BW7" s="359">
        <f>CF_Tenant!BW7</f>
        <v>6</v>
      </c>
      <c r="BX7" s="359">
        <f>CF_Tenant!BX7</f>
        <v>6</v>
      </c>
      <c r="BY7" s="359">
        <f>CF_Tenant!BY7</f>
        <v>7</v>
      </c>
      <c r="BZ7" s="359">
        <f>CF_Tenant!BZ7</f>
        <v>7</v>
      </c>
      <c r="CA7" s="359">
        <f>CF_Tenant!CA7</f>
        <v>7</v>
      </c>
      <c r="CB7" s="359">
        <f>CF_Tenant!CB7</f>
        <v>7</v>
      </c>
      <c r="CC7" s="359">
        <f>CF_Tenant!CC7</f>
        <v>7</v>
      </c>
      <c r="CD7" s="359">
        <f>CF_Tenant!CD7</f>
        <v>7</v>
      </c>
      <c r="CE7" s="359">
        <f>CF_Tenant!CE7</f>
        <v>7</v>
      </c>
      <c r="CF7" s="359">
        <f>CF_Tenant!CF7</f>
        <v>7</v>
      </c>
      <c r="CG7" s="359">
        <f>CF_Tenant!CG7</f>
        <v>7</v>
      </c>
      <c r="CH7" s="359">
        <f>CF_Tenant!CH7</f>
        <v>7</v>
      </c>
      <c r="CI7" s="359">
        <f>CF_Tenant!CI7</f>
        <v>7</v>
      </c>
      <c r="CJ7" s="359">
        <f>CF_Tenant!CJ7</f>
        <v>7</v>
      </c>
      <c r="CK7" s="359">
        <f>CF_Tenant!CK7</f>
        <v>8</v>
      </c>
      <c r="CL7" s="359">
        <f>CF_Tenant!CL7</f>
        <v>8</v>
      </c>
      <c r="CM7" s="359">
        <f>CF_Tenant!CM7</f>
        <v>8</v>
      </c>
      <c r="CN7" s="359">
        <f>CF_Tenant!CN7</f>
        <v>8</v>
      </c>
      <c r="CO7" s="359">
        <f>CF_Tenant!CO7</f>
        <v>8</v>
      </c>
      <c r="CP7" s="359">
        <f>CF_Tenant!CP7</f>
        <v>8</v>
      </c>
      <c r="CQ7" s="359">
        <f>CF_Tenant!CQ7</f>
        <v>8</v>
      </c>
      <c r="CR7" s="359">
        <f>CF_Tenant!CR7</f>
        <v>8</v>
      </c>
      <c r="CS7" s="359">
        <f>CF_Tenant!CS7</f>
        <v>8</v>
      </c>
      <c r="CT7" s="359">
        <f>CF_Tenant!CT7</f>
        <v>8</v>
      </c>
      <c r="CU7" s="359">
        <f>CF_Tenant!CU7</f>
        <v>8</v>
      </c>
      <c r="CV7" s="359">
        <f>CF_Tenant!CV7</f>
        <v>8</v>
      </c>
      <c r="CW7" s="359">
        <f>CF_Tenant!CW7</f>
        <v>9</v>
      </c>
      <c r="CX7" s="359">
        <f>CF_Tenant!CX7</f>
        <v>9</v>
      </c>
      <c r="CY7" s="359">
        <f>CF_Tenant!CY7</f>
        <v>9</v>
      </c>
      <c r="CZ7" s="359">
        <f>CF_Tenant!CZ7</f>
        <v>9</v>
      </c>
      <c r="DA7" s="359">
        <f>CF_Tenant!DA7</f>
        <v>9</v>
      </c>
      <c r="DB7" s="359">
        <f>CF_Tenant!DB7</f>
        <v>9</v>
      </c>
      <c r="DC7" s="359">
        <f>CF_Tenant!DC7</f>
        <v>9</v>
      </c>
      <c r="DD7" s="359">
        <f>CF_Tenant!DD7</f>
        <v>9</v>
      </c>
      <c r="DE7" s="359">
        <f>CF_Tenant!DE7</f>
        <v>9</v>
      </c>
      <c r="DF7" s="359">
        <f>CF_Tenant!DF7</f>
        <v>9</v>
      </c>
      <c r="DG7" s="359">
        <f>CF_Tenant!DG7</f>
        <v>9</v>
      </c>
      <c r="DH7" s="359">
        <f>CF_Tenant!DH7</f>
        <v>9</v>
      </c>
      <c r="DI7" s="359">
        <f>CF_Tenant!DI7</f>
        <v>10</v>
      </c>
      <c r="DJ7" s="359">
        <f>CF_Tenant!DJ7</f>
        <v>10</v>
      </c>
      <c r="DK7" s="359">
        <f>CF_Tenant!DK7</f>
        <v>10</v>
      </c>
      <c r="DL7" s="359">
        <f>CF_Tenant!DL7</f>
        <v>10</v>
      </c>
      <c r="DM7" s="359">
        <f>CF_Tenant!DM7</f>
        <v>10</v>
      </c>
      <c r="DN7" s="359">
        <f>CF_Tenant!DN7</f>
        <v>10</v>
      </c>
      <c r="DO7" s="359">
        <f>CF_Tenant!DO7</f>
        <v>10</v>
      </c>
      <c r="DP7" s="359">
        <f>CF_Tenant!DP7</f>
        <v>10</v>
      </c>
      <c r="DQ7" s="359">
        <f>CF_Tenant!DQ7</f>
        <v>10</v>
      </c>
      <c r="DR7" s="359">
        <f>CF_Tenant!DR7</f>
        <v>10</v>
      </c>
      <c r="DS7" s="359">
        <f>CF_Tenant!DS7</f>
        <v>10</v>
      </c>
      <c r="DT7" s="359">
        <f>CF_Tenant!DT7</f>
        <v>10</v>
      </c>
      <c r="DU7" s="359">
        <f>CF_Tenant!DU7</f>
        <v>11</v>
      </c>
      <c r="DV7" s="359">
        <f>CF_Tenant!DV7</f>
        <v>11</v>
      </c>
      <c r="DW7" s="359">
        <f>CF_Tenant!DW7</f>
        <v>11</v>
      </c>
      <c r="DX7" s="359">
        <f>CF_Tenant!DX7</f>
        <v>11</v>
      </c>
      <c r="DY7" s="359">
        <f>CF_Tenant!DY7</f>
        <v>11</v>
      </c>
      <c r="DZ7" s="359">
        <f>CF_Tenant!DZ7</f>
        <v>11</v>
      </c>
      <c r="EA7" s="359">
        <f>CF_Tenant!EA7</f>
        <v>11</v>
      </c>
      <c r="EB7" s="359">
        <f>CF_Tenant!EB7</f>
        <v>11</v>
      </c>
      <c r="EC7" s="359">
        <f>CF_Tenant!EC7</f>
        <v>11</v>
      </c>
      <c r="ED7" s="359">
        <f>CF_Tenant!ED7</f>
        <v>11</v>
      </c>
      <c r="EE7" s="359">
        <f>CF_Tenant!EE7</f>
        <v>11</v>
      </c>
      <c r="EF7" s="359">
        <f>CF_Tenant!EF7</f>
        <v>11</v>
      </c>
      <c r="EG7" s="359">
        <f>CF_Tenant!EG7</f>
        <v>12</v>
      </c>
      <c r="EH7" s="359">
        <f>CF_Tenant!EH7</f>
        <v>12</v>
      </c>
      <c r="EI7" s="359">
        <f>CF_Tenant!EI7</f>
        <v>12</v>
      </c>
      <c r="EJ7" s="359">
        <f>CF_Tenant!EJ7</f>
        <v>12</v>
      </c>
      <c r="EK7" s="359">
        <f>CF_Tenant!EK7</f>
        <v>12</v>
      </c>
      <c r="EL7" s="359">
        <f>CF_Tenant!EL7</f>
        <v>12</v>
      </c>
      <c r="EM7" s="359">
        <f>CF_Tenant!EM7</f>
        <v>12</v>
      </c>
      <c r="EN7" s="359">
        <f>CF_Tenant!EN7</f>
        <v>12</v>
      </c>
      <c r="EO7" s="359">
        <f>CF_Tenant!EO7</f>
        <v>12</v>
      </c>
      <c r="EP7" s="359">
        <f>CF_Tenant!EP7</f>
        <v>12</v>
      </c>
      <c r="EQ7" s="359">
        <f>CF_Tenant!EQ7</f>
        <v>12</v>
      </c>
      <c r="ER7" s="359">
        <f>CF_Tenant!ER7</f>
        <v>12</v>
      </c>
      <c r="ES7" s="359">
        <f>CF_Tenant!ES7</f>
        <v>13</v>
      </c>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row>
    <row r="8" spans="1:256" s="317" customFormat="1">
      <c r="A8" s="13"/>
      <c r="B8" s="338" t="str">
        <f>CF_Tenant!B8</f>
        <v>Month Number</v>
      </c>
      <c r="C8" s="14"/>
      <c r="D8" s="358"/>
      <c r="E8" s="360">
        <f>CF_Tenant!E8</f>
        <v>1</v>
      </c>
      <c r="F8" s="360">
        <f>CF_Tenant!F8</f>
        <v>2</v>
      </c>
      <c r="G8" s="360">
        <f>CF_Tenant!G8</f>
        <v>3</v>
      </c>
      <c r="H8" s="360">
        <f>CF_Tenant!H8</f>
        <v>4</v>
      </c>
      <c r="I8" s="360">
        <f>CF_Tenant!I8</f>
        <v>5</v>
      </c>
      <c r="J8" s="360">
        <f>CF_Tenant!J8</f>
        <v>6</v>
      </c>
      <c r="K8" s="360">
        <f>CF_Tenant!K8</f>
        <v>7</v>
      </c>
      <c r="L8" s="360">
        <f>CF_Tenant!L8</f>
        <v>8</v>
      </c>
      <c r="M8" s="360">
        <f>CF_Tenant!M8</f>
        <v>9</v>
      </c>
      <c r="N8" s="360">
        <f>CF_Tenant!N8</f>
        <v>10</v>
      </c>
      <c r="O8" s="360">
        <f>CF_Tenant!O8</f>
        <v>11</v>
      </c>
      <c r="P8" s="360">
        <f>CF_Tenant!P8</f>
        <v>12</v>
      </c>
      <c r="Q8" s="360">
        <f>CF_Tenant!Q8</f>
        <v>13</v>
      </c>
      <c r="R8" s="360">
        <f>CF_Tenant!R8</f>
        <v>14</v>
      </c>
      <c r="S8" s="360">
        <f>CF_Tenant!S8</f>
        <v>15</v>
      </c>
      <c r="T8" s="360">
        <f>CF_Tenant!T8</f>
        <v>16</v>
      </c>
      <c r="U8" s="360">
        <f>CF_Tenant!U8</f>
        <v>17</v>
      </c>
      <c r="V8" s="360">
        <f>CF_Tenant!V8</f>
        <v>18</v>
      </c>
      <c r="W8" s="360">
        <f>CF_Tenant!W8</f>
        <v>19</v>
      </c>
      <c r="X8" s="360">
        <f>CF_Tenant!X8</f>
        <v>20</v>
      </c>
      <c r="Y8" s="360">
        <f>CF_Tenant!Y8</f>
        <v>21</v>
      </c>
      <c r="Z8" s="360">
        <f>CF_Tenant!Z8</f>
        <v>22</v>
      </c>
      <c r="AA8" s="360">
        <f>CF_Tenant!AA8</f>
        <v>23</v>
      </c>
      <c r="AB8" s="360">
        <f>CF_Tenant!AB8</f>
        <v>24</v>
      </c>
      <c r="AC8" s="360">
        <f>CF_Tenant!AC8</f>
        <v>25</v>
      </c>
      <c r="AD8" s="360">
        <f>CF_Tenant!AD8</f>
        <v>26</v>
      </c>
      <c r="AE8" s="360">
        <f>CF_Tenant!AE8</f>
        <v>27</v>
      </c>
      <c r="AF8" s="360">
        <f>CF_Tenant!AF8</f>
        <v>28</v>
      </c>
      <c r="AG8" s="360">
        <f>CF_Tenant!AG8</f>
        <v>29</v>
      </c>
      <c r="AH8" s="360">
        <f>CF_Tenant!AH8</f>
        <v>30</v>
      </c>
      <c r="AI8" s="360">
        <f>CF_Tenant!AI8</f>
        <v>31</v>
      </c>
      <c r="AJ8" s="360">
        <f>CF_Tenant!AJ8</f>
        <v>32</v>
      </c>
      <c r="AK8" s="360">
        <f>CF_Tenant!AK8</f>
        <v>33</v>
      </c>
      <c r="AL8" s="360">
        <f>CF_Tenant!AL8</f>
        <v>34</v>
      </c>
      <c r="AM8" s="360">
        <f>CF_Tenant!AM8</f>
        <v>35</v>
      </c>
      <c r="AN8" s="360">
        <f>CF_Tenant!AN8</f>
        <v>36</v>
      </c>
      <c r="AO8" s="360">
        <f>CF_Tenant!AO8</f>
        <v>37</v>
      </c>
      <c r="AP8" s="360">
        <f>CF_Tenant!AP8</f>
        <v>38</v>
      </c>
      <c r="AQ8" s="360">
        <f>CF_Tenant!AQ8</f>
        <v>39</v>
      </c>
      <c r="AR8" s="360">
        <f>CF_Tenant!AR8</f>
        <v>40</v>
      </c>
      <c r="AS8" s="360">
        <f>CF_Tenant!AS8</f>
        <v>41</v>
      </c>
      <c r="AT8" s="360">
        <f>CF_Tenant!AT8</f>
        <v>42</v>
      </c>
      <c r="AU8" s="360">
        <f>CF_Tenant!AU8</f>
        <v>43</v>
      </c>
      <c r="AV8" s="360">
        <f>CF_Tenant!AV8</f>
        <v>44</v>
      </c>
      <c r="AW8" s="360">
        <f>CF_Tenant!AW8</f>
        <v>45</v>
      </c>
      <c r="AX8" s="360">
        <f>CF_Tenant!AX8</f>
        <v>46</v>
      </c>
      <c r="AY8" s="360">
        <f>CF_Tenant!AY8</f>
        <v>47</v>
      </c>
      <c r="AZ8" s="360">
        <f>CF_Tenant!AZ8</f>
        <v>48</v>
      </c>
      <c r="BA8" s="360">
        <f>CF_Tenant!BA8</f>
        <v>49</v>
      </c>
      <c r="BB8" s="360">
        <f>CF_Tenant!BB8</f>
        <v>50</v>
      </c>
      <c r="BC8" s="360">
        <f>CF_Tenant!BC8</f>
        <v>51</v>
      </c>
      <c r="BD8" s="360">
        <f>CF_Tenant!BD8</f>
        <v>52</v>
      </c>
      <c r="BE8" s="360">
        <f>CF_Tenant!BE8</f>
        <v>53</v>
      </c>
      <c r="BF8" s="360">
        <f>CF_Tenant!BF8</f>
        <v>54</v>
      </c>
      <c r="BG8" s="360">
        <f>CF_Tenant!BG8</f>
        <v>55</v>
      </c>
      <c r="BH8" s="360">
        <f>CF_Tenant!BH8</f>
        <v>56</v>
      </c>
      <c r="BI8" s="360">
        <f>CF_Tenant!BI8</f>
        <v>57</v>
      </c>
      <c r="BJ8" s="360">
        <f>CF_Tenant!BJ8</f>
        <v>58</v>
      </c>
      <c r="BK8" s="360">
        <f>CF_Tenant!BK8</f>
        <v>59</v>
      </c>
      <c r="BL8" s="360">
        <f>CF_Tenant!BL8</f>
        <v>60</v>
      </c>
      <c r="BM8" s="360">
        <f>CF_Tenant!BM8</f>
        <v>61</v>
      </c>
      <c r="BN8" s="360">
        <f>CF_Tenant!BN8</f>
        <v>62</v>
      </c>
      <c r="BO8" s="360">
        <f>CF_Tenant!BO8</f>
        <v>63</v>
      </c>
      <c r="BP8" s="360">
        <f>CF_Tenant!BP8</f>
        <v>64</v>
      </c>
      <c r="BQ8" s="360">
        <f>CF_Tenant!BQ8</f>
        <v>65</v>
      </c>
      <c r="BR8" s="360">
        <f>CF_Tenant!BR8</f>
        <v>66</v>
      </c>
      <c r="BS8" s="360">
        <f>CF_Tenant!BS8</f>
        <v>67</v>
      </c>
      <c r="BT8" s="360">
        <f>CF_Tenant!BT8</f>
        <v>68</v>
      </c>
      <c r="BU8" s="360">
        <f>CF_Tenant!BU8</f>
        <v>69</v>
      </c>
      <c r="BV8" s="360">
        <f>CF_Tenant!BV8</f>
        <v>70</v>
      </c>
      <c r="BW8" s="360">
        <f>CF_Tenant!BW8</f>
        <v>71</v>
      </c>
      <c r="BX8" s="360">
        <f>CF_Tenant!BX8</f>
        <v>72</v>
      </c>
      <c r="BY8" s="360">
        <f>CF_Tenant!BY8</f>
        <v>73</v>
      </c>
      <c r="BZ8" s="360">
        <f>CF_Tenant!BZ8</f>
        <v>74</v>
      </c>
      <c r="CA8" s="360">
        <f>CF_Tenant!CA8</f>
        <v>75</v>
      </c>
      <c r="CB8" s="360">
        <f>CF_Tenant!CB8</f>
        <v>76</v>
      </c>
      <c r="CC8" s="360">
        <f>CF_Tenant!CC8</f>
        <v>77</v>
      </c>
      <c r="CD8" s="360">
        <f>CF_Tenant!CD8</f>
        <v>78</v>
      </c>
      <c r="CE8" s="360">
        <f>CF_Tenant!CE8</f>
        <v>79</v>
      </c>
      <c r="CF8" s="360">
        <f>CF_Tenant!CF8</f>
        <v>80</v>
      </c>
      <c r="CG8" s="360">
        <f>CF_Tenant!CG8</f>
        <v>81</v>
      </c>
      <c r="CH8" s="360">
        <f>CF_Tenant!CH8</f>
        <v>82</v>
      </c>
      <c r="CI8" s="360">
        <f>CF_Tenant!CI8</f>
        <v>83</v>
      </c>
      <c r="CJ8" s="360">
        <f>CF_Tenant!CJ8</f>
        <v>84</v>
      </c>
      <c r="CK8" s="360">
        <f>CF_Tenant!CK8</f>
        <v>85</v>
      </c>
      <c r="CL8" s="360">
        <f>CF_Tenant!CL8</f>
        <v>86</v>
      </c>
      <c r="CM8" s="360">
        <f>CF_Tenant!CM8</f>
        <v>87</v>
      </c>
      <c r="CN8" s="360">
        <f>CF_Tenant!CN8</f>
        <v>88</v>
      </c>
      <c r="CO8" s="360">
        <f>CF_Tenant!CO8</f>
        <v>89</v>
      </c>
      <c r="CP8" s="360">
        <f>CF_Tenant!CP8</f>
        <v>90</v>
      </c>
      <c r="CQ8" s="360">
        <f>CF_Tenant!CQ8</f>
        <v>91</v>
      </c>
      <c r="CR8" s="360">
        <f>CF_Tenant!CR8</f>
        <v>92</v>
      </c>
      <c r="CS8" s="360">
        <f>CF_Tenant!CS8</f>
        <v>93</v>
      </c>
      <c r="CT8" s="360">
        <f>CF_Tenant!CT8</f>
        <v>94</v>
      </c>
      <c r="CU8" s="360">
        <f>CF_Tenant!CU8</f>
        <v>95</v>
      </c>
      <c r="CV8" s="360">
        <f>CF_Tenant!CV8</f>
        <v>96</v>
      </c>
      <c r="CW8" s="360">
        <f>CF_Tenant!CW8</f>
        <v>97</v>
      </c>
      <c r="CX8" s="360">
        <f>CF_Tenant!CX8</f>
        <v>98</v>
      </c>
      <c r="CY8" s="360">
        <f>CF_Tenant!CY8</f>
        <v>99</v>
      </c>
      <c r="CZ8" s="360">
        <f>CF_Tenant!CZ8</f>
        <v>100</v>
      </c>
      <c r="DA8" s="360">
        <f>CF_Tenant!DA8</f>
        <v>101</v>
      </c>
      <c r="DB8" s="360">
        <f>CF_Tenant!DB8</f>
        <v>102</v>
      </c>
      <c r="DC8" s="360">
        <f>CF_Tenant!DC8</f>
        <v>103</v>
      </c>
      <c r="DD8" s="360">
        <f>CF_Tenant!DD8</f>
        <v>104</v>
      </c>
      <c r="DE8" s="360">
        <f>CF_Tenant!DE8</f>
        <v>105</v>
      </c>
      <c r="DF8" s="360">
        <f>CF_Tenant!DF8</f>
        <v>106</v>
      </c>
      <c r="DG8" s="360">
        <f>CF_Tenant!DG8</f>
        <v>107</v>
      </c>
      <c r="DH8" s="360">
        <f>CF_Tenant!DH8</f>
        <v>108</v>
      </c>
      <c r="DI8" s="360">
        <f>CF_Tenant!DI8</f>
        <v>109</v>
      </c>
      <c r="DJ8" s="360">
        <f>CF_Tenant!DJ8</f>
        <v>110</v>
      </c>
      <c r="DK8" s="360">
        <f>CF_Tenant!DK8</f>
        <v>111</v>
      </c>
      <c r="DL8" s="360">
        <f>CF_Tenant!DL8</f>
        <v>112</v>
      </c>
      <c r="DM8" s="360">
        <f>CF_Tenant!DM8</f>
        <v>113</v>
      </c>
      <c r="DN8" s="360">
        <f>CF_Tenant!DN8</f>
        <v>114</v>
      </c>
      <c r="DO8" s="360">
        <f>CF_Tenant!DO8</f>
        <v>115</v>
      </c>
      <c r="DP8" s="360">
        <f>CF_Tenant!DP8</f>
        <v>116</v>
      </c>
      <c r="DQ8" s="360">
        <f>CF_Tenant!DQ8</f>
        <v>117</v>
      </c>
      <c r="DR8" s="360">
        <f>CF_Tenant!DR8</f>
        <v>118</v>
      </c>
      <c r="DS8" s="360">
        <f>CF_Tenant!DS8</f>
        <v>119</v>
      </c>
      <c r="DT8" s="360">
        <f>CF_Tenant!DT8</f>
        <v>120</v>
      </c>
      <c r="DU8" s="360">
        <f>CF_Tenant!DU8</f>
        <v>121</v>
      </c>
      <c r="DV8" s="360">
        <f>CF_Tenant!DV8</f>
        <v>122</v>
      </c>
      <c r="DW8" s="360">
        <f>CF_Tenant!DW8</f>
        <v>123</v>
      </c>
      <c r="DX8" s="360">
        <f>CF_Tenant!DX8</f>
        <v>124</v>
      </c>
      <c r="DY8" s="360">
        <f>CF_Tenant!DY8</f>
        <v>125</v>
      </c>
      <c r="DZ8" s="360">
        <f>CF_Tenant!DZ8</f>
        <v>126</v>
      </c>
      <c r="EA8" s="360">
        <f>CF_Tenant!EA8</f>
        <v>127</v>
      </c>
      <c r="EB8" s="360">
        <f>CF_Tenant!EB8</f>
        <v>128</v>
      </c>
      <c r="EC8" s="360">
        <f>CF_Tenant!EC8</f>
        <v>129</v>
      </c>
      <c r="ED8" s="360">
        <f>CF_Tenant!ED8</f>
        <v>130</v>
      </c>
      <c r="EE8" s="360">
        <f>CF_Tenant!EE8</f>
        <v>131</v>
      </c>
      <c r="EF8" s="360">
        <f>CF_Tenant!EF8</f>
        <v>132</v>
      </c>
      <c r="EG8" s="360">
        <f>CF_Tenant!EG8</f>
        <v>133</v>
      </c>
      <c r="EH8" s="360">
        <f>CF_Tenant!EH8</f>
        <v>134</v>
      </c>
      <c r="EI8" s="360">
        <f>CF_Tenant!EI8</f>
        <v>135</v>
      </c>
      <c r="EJ8" s="360">
        <f>CF_Tenant!EJ8</f>
        <v>136</v>
      </c>
      <c r="EK8" s="360">
        <f>CF_Tenant!EK8</f>
        <v>137</v>
      </c>
      <c r="EL8" s="360">
        <f>CF_Tenant!EL8</f>
        <v>138</v>
      </c>
      <c r="EM8" s="360">
        <f>CF_Tenant!EM8</f>
        <v>139</v>
      </c>
      <c r="EN8" s="360">
        <f>CF_Tenant!EN8</f>
        <v>140</v>
      </c>
      <c r="EO8" s="360">
        <f>CF_Tenant!EO8</f>
        <v>141</v>
      </c>
      <c r="EP8" s="360">
        <f>CF_Tenant!EP8</f>
        <v>142</v>
      </c>
      <c r="EQ8" s="360">
        <f>CF_Tenant!EQ8</f>
        <v>143</v>
      </c>
      <c r="ER8" s="360">
        <f>CF_Tenant!ER8</f>
        <v>144</v>
      </c>
      <c r="ES8" s="360">
        <f>CF_Tenant!ES8</f>
        <v>145</v>
      </c>
      <c r="ET8" s="13"/>
      <c r="EU8" s="13"/>
      <c r="EV8" s="13"/>
      <c r="EW8" s="13"/>
      <c r="EX8" s="13"/>
      <c r="EY8" s="13"/>
      <c r="EZ8" s="13"/>
      <c r="FA8" s="13"/>
      <c r="FB8" s="13"/>
      <c r="FC8" s="13"/>
      <c r="FD8" s="13"/>
      <c r="FE8" s="13"/>
      <c r="FF8" s="13"/>
      <c r="FG8" s="13"/>
      <c r="FH8" s="13"/>
      <c r="FI8" s="13"/>
      <c r="FJ8" s="13"/>
      <c r="FK8" s="13"/>
      <c r="FL8" s="13"/>
      <c r="FM8" s="13"/>
      <c r="FN8" s="13"/>
      <c r="FO8" s="13"/>
      <c r="FP8" s="13"/>
      <c r="FQ8" s="13"/>
      <c r="FR8" s="13"/>
      <c r="FS8" s="13"/>
      <c r="FT8" s="13"/>
      <c r="FU8" s="13"/>
      <c r="FV8" s="13"/>
      <c r="FW8" s="13"/>
      <c r="FX8" s="13"/>
      <c r="FY8" s="13"/>
      <c r="FZ8" s="13"/>
      <c r="GA8" s="13"/>
      <c r="GB8" s="13"/>
      <c r="GC8" s="13"/>
      <c r="GD8" s="13"/>
      <c r="GE8" s="13"/>
      <c r="GF8" s="13"/>
      <c r="GG8" s="13"/>
      <c r="GH8" s="13"/>
      <c r="GI8" s="13"/>
      <c r="GJ8" s="13"/>
      <c r="GK8" s="13"/>
      <c r="GL8" s="13"/>
      <c r="GM8" s="13"/>
      <c r="GN8" s="13"/>
      <c r="GO8" s="13"/>
      <c r="GP8" s="13"/>
      <c r="GQ8" s="13"/>
      <c r="GR8" s="13"/>
      <c r="GS8" s="13"/>
      <c r="GT8" s="13"/>
      <c r="GU8" s="13"/>
      <c r="GV8" s="13"/>
      <c r="GW8" s="13"/>
      <c r="GX8" s="13"/>
      <c r="GY8" s="13"/>
      <c r="GZ8" s="13"/>
      <c r="HA8" s="13"/>
      <c r="HB8" s="13"/>
      <c r="HC8" s="13"/>
      <c r="HD8" s="13"/>
      <c r="HE8" s="13"/>
      <c r="HF8" s="13"/>
      <c r="HG8" s="13"/>
      <c r="HH8" s="13"/>
      <c r="HI8" s="13"/>
      <c r="HJ8" s="13"/>
      <c r="HK8" s="13"/>
      <c r="HL8" s="13"/>
      <c r="HM8" s="13"/>
      <c r="HN8" s="13"/>
      <c r="HO8" s="13"/>
      <c r="HP8" s="13"/>
      <c r="HQ8" s="13"/>
      <c r="HR8" s="13"/>
      <c r="HS8" s="13"/>
      <c r="HT8" s="13"/>
      <c r="HU8" s="13"/>
      <c r="HV8" s="13"/>
      <c r="HW8" s="13"/>
      <c r="HX8" s="13"/>
      <c r="HY8" s="13"/>
      <c r="HZ8" s="13"/>
      <c r="IA8" s="13"/>
      <c r="IB8" s="13"/>
      <c r="IC8" s="13"/>
      <c r="ID8" s="13"/>
      <c r="IE8" s="13"/>
      <c r="IF8" s="13"/>
      <c r="IG8" s="13"/>
      <c r="IH8" s="13"/>
      <c r="II8" s="13"/>
      <c r="IJ8" s="13"/>
      <c r="IK8" s="13"/>
      <c r="IL8" s="13"/>
      <c r="IM8" s="13"/>
      <c r="IN8" s="13"/>
      <c r="IO8" s="13"/>
      <c r="IP8" s="13"/>
      <c r="IQ8" s="13"/>
      <c r="IR8" s="13"/>
      <c r="IS8" s="13"/>
      <c r="IT8" s="13"/>
      <c r="IU8" s="13"/>
      <c r="IV8" s="13"/>
    </row>
    <row r="9" spans="1:256" ht="6" customHeight="1"/>
    <row r="10" spans="1:256">
      <c r="B10" s="14" t="s">
        <v>739</v>
      </c>
      <c r="C10" s="15"/>
      <c r="D10" s="361"/>
      <c r="E10" s="358"/>
      <c r="F10" s="358"/>
      <c r="G10" s="358"/>
      <c r="H10" s="358"/>
      <c r="I10" s="358"/>
      <c r="J10" s="358"/>
      <c r="K10" s="358"/>
      <c r="L10" s="358"/>
      <c r="M10" s="358"/>
      <c r="N10" s="358"/>
      <c r="O10" s="358"/>
      <c r="P10" s="358"/>
      <c r="Q10" s="358"/>
      <c r="R10" s="358"/>
      <c r="S10" s="358"/>
      <c r="T10" s="358"/>
      <c r="U10" s="358"/>
      <c r="V10" s="358"/>
      <c r="W10" s="358"/>
      <c r="X10" s="358"/>
      <c r="Y10" s="358"/>
      <c r="Z10" s="358"/>
      <c r="AA10" s="358"/>
      <c r="AB10" s="358"/>
      <c r="AC10" s="358"/>
      <c r="AD10" s="358"/>
      <c r="AE10" s="358"/>
      <c r="AF10" s="358"/>
      <c r="AG10" s="358"/>
      <c r="AH10" s="358"/>
      <c r="AI10" s="358"/>
      <c r="AJ10" s="358"/>
      <c r="AK10" s="358"/>
      <c r="AL10" s="358"/>
      <c r="AM10" s="358"/>
      <c r="AN10" s="358"/>
      <c r="AO10" s="358"/>
      <c r="AP10" s="358"/>
      <c r="AQ10" s="358"/>
      <c r="AR10" s="358"/>
      <c r="AS10" s="358"/>
      <c r="AT10" s="358"/>
      <c r="AU10" s="358"/>
      <c r="AV10" s="358"/>
      <c r="AW10" s="358"/>
      <c r="AX10" s="358"/>
      <c r="AY10" s="358"/>
      <c r="AZ10" s="358"/>
      <c r="BA10" s="358"/>
      <c r="BB10" s="358"/>
      <c r="BC10" s="358"/>
      <c r="BD10" s="358"/>
      <c r="BE10" s="358"/>
      <c r="BF10" s="358"/>
      <c r="BG10" s="358"/>
      <c r="BH10" s="358"/>
      <c r="BI10" s="358"/>
      <c r="BJ10" s="358"/>
      <c r="BK10" s="358"/>
      <c r="BL10" s="358"/>
      <c r="BM10" s="358"/>
      <c r="BN10" s="358"/>
      <c r="BO10" s="358"/>
      <c r="BP10" s="358"/>
      <c r="BQ10" s="358"/>
      <c r="BR10" s="358"/>
      <c r="BS10" s="358"/>
      <c r="BT10" s="358"/>
      <c r="BU10" s="358"/>
      <c r="BV10" s="358"/>
      <c r="BW10" s="358"/>
      <c r="BX10" s="358"/>
      <c r="BY10" s="358"/>
      <c r="BZ10" s="358"/>
      <c r="CA10" s="358"/>
      <c r="CB10" s="358"/>
      <c r="CC10" s="358"/>
      <c r="CD10" s="358"/>
      <c r="CE10" s="358"/>
      <c r="CF10" s="358"/>
      <c r="CG10" s="358"/>
      <c r="CH10" s="358"/>
      <c r="CI10" s="358"/>
      <c r="CJ10" s="358"/>
      <c r="CK10" s="358"/>
      <c r="CL10" s="358"/>
      <c r="CM10" s="358"/>
      <c r="CN10" s="358"/>
      <c r="CO10" s="358"/>
      <c r="CP10" s="358"/>
      <c r="CQ10" s="358"/>
      <c r="CR10" s="358"/>
      <c r="CS10" s="358"/>
      <c r="CT10" s="358"/>
      <c r="CU10" s="358"/>
      <c r="CV10" s="358"/>
      <c r="CW10" s="358"/>
      <c r="CX10" s="358"/>
      <c r="CY10" s="358"/>
      <c r="CZ10" s="358"/>
      <c r="DA10" s="358"/>
      <c r="DB10" s="358"/>
      <c r="DC10" s="358"/>
      <c r="DD10" s="358"/>
      <c r="DE10" s="358"/>
      <c r="DF10" s="358"/>
      <c r="DG10" s="358"/>
      <c r="DH10" s="358"/>
      <c r="DI10" s="358"/>
      <c r="DJ10" s="358"/>
      <c r="DK10" s="358"/>
      <c r="DL10" s="358"/>
      <c r="DM10" s="358"/>
      <c r="DN10" s="358"/>
      <c r="DO10" s="358"/>
      <c r="DP10" s="358"/>
      <c r="DQ10" s="358"/>
      <c r="DR10" s="358"/>
      <c r="DS10" s="358"/>
      <c r="DT10" s="358"/>
      <c r="DU10" s="358"/>
      <c r="DV10" s="358"/>
      <c r="DW10" s="358"/>
      <c r="DX10" s="358"/>
      <c r="DY10" s="358"/>
      <c r="DZ10" s="358"/>
      <c r="EA10" s="358"/>
      <c r="EB10" s="358"/>
      <c r="EC10" s="358"/>
      <c r="ED10" s="358"/>
      <c r="EE10" s="358"/>
      <c r="EF10" s="358"/>
      <c r="EG10" s="358"/>
      <c r="EH10" s="358"/>
      <c r="EI10" s="358"/>
      <c r="EJ10" s="358"/>
      <c r="EK10" s="358"/>
      <c r="EL10" s="358"/>
      <c r="EM10" s="358"/>
      <c r="EN10" s="358"/>
      <c r="EO10" s="358"/>
      <c r="EP10" s="358"/>
      <c r="EQ10" s="358"/>
      <c r="ER10" s="358"/>
      <c r="ES10" s="358"/>
    </row>
    <row r="11" spans="1:256"/>
    <row r="12" spans="1:256" s="342" customFormat="1">
      <c r="B12" s="342" t="str">
        <f>CF_Tenant!B65</f>
        <v>Model Year Increment</v>
      </c>
      <c r="D12" s="365"/>
      <c r="E12" s="365">
        <f>CF_Tenant!E65</f>
        <v>1</v>
      </c>
      <c r="F12" s="365">
        <f>CF_Tenant!F65</f>
        <v>0</v>
      </c>
      <c r="G12" s="365">
        <f>CF_Tenant!G65</f>
        <v>0</v>
      </c>
      <c r="H12" s="365">
        <f>CF_Tenant!H65</f>
        <v>0</v>
      </c>
      <c r="I12" s="365">
        <f>CF_Tenant!I65</f>
        <v>0</v>
      </c>
      <c r="J12" s="365">
        <f>CF_Tenant!J65</f>
        <v>0</v>
      </c>
      <c r="K12" s="365">
        <f>CF_Tenant!K65</f>
        <v>0</v>
      </c>
      <c r="L12" s="365">
        <f>CF_Tenant!L65</f>
        <v>0</v>
      </c>
      <c r="M12" s="365">
        <f>CF_Tenant!M65</f>
        <v>0</v>
      </c>
      <c r="N12" s="365">
        <f>CF_Tenant!N65</f>
        <v>0</v>
      </c>
      <c r="O12" s="365">
        <f>CF_Tenant!O65</f>
        <v>0</v>
      </c>
      <c r="P12" s="365">
        <f>CF_Tenant!P65</f>
        <v>0</v>
      </c>
      <c r="Q12" s="365">
        <f>CF_Tenant!Q65</f>
        <v>1</v>
      </c>
      <c r="R12" s="365">
        <f>CF_Tenant!R65</f>
        <v>0</v>
      </c>
      <c r="S12" s="365">
        <f>CF_Tenant!S65</f>
        <v>0</v>
      </c>
      <c r="T12" s="365">
        <f>CF_Tenant!T65</f>
        <v>0</v>
      </c>
      <c r="U12" s="365">
        <f>CF_Tenant!U65</f>
        <v>0</v>
      </c>
      <c r="V12" s="365">
        <f>CF_Tenant!V65</f>
        <v>0</v>
      </c>
      <c r="W12" s="365">
        <f>CF_Tenant!W65</f>
        <v>0</v>
      </c>
      <c r="X12" s="365">
        <f>CF_Tenant!X65</f>
        <v>0</v>
      </c>
      <c r="Y12" s="365">
        <f>CF_Tenant!Y65</f>
        <v>0</v>
      </c>
      <c r="Z12" s="365">
        <f>CF_Tenant!Z65</f>
        <v>0</v>
      </c>
      <c r="AA12" s="365">
        <f>CF_Tenant!AA65</f>
        <v>0</v>
      </c>
      <c r="AB12" s="365">
        <f>CF_Tenant!AB65</f>
        <v>0</v>
      </c>
      <c r="AC12" s="365">
        <f>CF_Tenant!AC65</f>
        <v>1</v>
      </c>
      <c r="AD12" s="365">
        <f>CF_Tenant!AD65</f>
        <v>0</v>
      </c>
      <c r="AE12" s="365">
        <f>CF_Tenant!AE65</f>
        <v>0</v>
      </c>
      <c r="AF12" s="365">
        <f>CF_Tenant!AF65</f>
        <v>0</v>
      </c>
      <c r="AG12" s="365">
        <f>CF_Tenant!AG65</f>
        <v>0</v>
      </c>
      <c r="AH12" s="365">
        <f>CF_Tenant!AH65</f>
        <v>0</v>
      </c>
      <c r="AI12" s="365">
        <f>CF_Tenant!AI65</f>
        <v>0</v>
      </c>
      <c r="AJ12" s="365">
        <f>CF_Tenant!AJ65</f>
        <v>0</v>
      </c>
      <c r="AK12" s="365">
        <f>CF_Tenant!AK65</f>
        <v>0</v>
      </c>
      <c r="AL12" s="365">
        <f>CF_Tenant!AL65</f>
        <v>0</v>
      </c>
      <c r="AM12" s="365">
        <f>CF_Tenant!AM65</f>
        <v>0</v>
      </c>
      <c r="AN12" s="365">
        <f>CF_Tenant!AN65</f>
        <v>0</v>
      </c>
      <c r="AO12" s="365">
        <f>CF_Tenant!AO65</f>
        <v>1</v>
      </c>
      <c r="AP12" s="365">
        <f>CF_Tenant!AP65</f>
        <v>0</v>
      </c>
      <c r="AQ12" s="365">
        <f>CF_Tenant!AQ65</f>
        <v>0</v>
      </c>
      <c r="AR12" s="365">
        <f>CF_Tenant!AR65</f>
        <v>0</v>
      </c>
      <c r="AS12" s="365">
        <f>CF_Tenant!AS65</f>
        <v>0</v>
      </c>
      <c r="AT12" s="365">
        <f>CF_Tenant!AT65</f>
        <v>0</v>
      </c>
      <c r="AU12" s="365">
        <f>CF_Tenant!AU65</f>
        <v>0</v>
      </c>
      <c r="AV12" s="365">
        <f>CF_Tenant!AV65</f>
        <v>0</v>
      </c>
      <c r="AW12" s="365">
        <f>CF_Tenant!AW65</f>
        <v>0</v>
      </c>
      <c r="AX12" s="365">
        <f>CF_Tenant!AX65</f>
        <v>0</v>
      </c>
      <c r="AY12" s="365">
        <f>CF_Tenant!AY65</f>
        <v>0</v>
      </c>
      <c r="AZ12" s="365">
        <f>CF_Tenant!AZ65</f>
        <v>0</v>
      </c>
      <c r="BA12" s="365">
        <f>CF_Tenant!BA65</f>
        <v>1</v>
      </c>
      <c r="BB12" s="365">
        <f>CF_Tenant!BB65</f>
        <v>0</v>
      </c>
      <c r="BC12" s="365">
        <f>CF_Tenant!BC65</f>
        <v>0</v>
      </c>
      <c r="BD12" s="365">
        <f>CF_Tenant!BD65</f>
        <v>0</v>
      </c>
      <c r="BE12" s="365">
        <f>CF_Tenant!BE65</f>
        <v>0</v>
      </c>
      <c r="BF12" s="365">
        <f>CF_Tenant!BF65</f>
        <v>0</v>
      </c>
      <c r="BG12" s="365">
        <f>CF_Tenant!BG65</f>
        <v>0</v>
      </c>
      <c r="BH12" s="365">
        <f>CF_Tenant!BH65</f>
        <v>0</v>
      </c>
      <c r="BI12" s="365">
        <f>CF_Tenant!BI65</f>
        <v>0</v>
      </c>
      <c r="BJ12" s="365">
        <f>CF_Tenant!BJ65</f>
        <v>0</v>
      </c>
      <c r="BK12" s="365">
        <f>CF_Tenant!BK65</f>
        <v>0</v>
      </c>
      <c r="BL12" s="365">
        <f>CF_Tenant!BL65</f>
        <v>0</v>
      </c>
      <c r="BM12" s="365">
        <f>CF_Tenant!BM65</f>
        <v>1</v>
      </c>
      <c r="BN12" s="365">
        <f>CF_Tenant!BN65</f>
        <v>0</v>
      </c>
      <c r="BO12" s="365">
        <f>CF_Tenant!BO65</f>
        <v>0</v>
      </c>
      <c r="BP12" s="365">
        <f>CF_Tenant!BP65</f>
        <v>0</v>
      </c>
      <c r="BQ12" s="365">
        <f>CF_Tenant!BQ65</f>
        <v>0</v>
      </c>
      <c r="BR12" s="365">
        <f>CF_Tenant!BR65</f>
        <v>0</v>
      </c>
      <c r="BS12" s="365">
        <f>CF_Tenant!BS65</f>
        <v>0</v>
      </c>
      <c r="BT12" s="365">
        <f>CF_Tenant!BT65</f>
        <v>0</v>
      </c>
      <c r="BU12" s="365">
        <f>CF_Tenant!BU65</f>
        <v>0</v>
      </c>
      <c r="BV12" s="365">
        <f>CF_Tenant!BV65</f>
        <v>0</v>
      </c>
      <c r="BW12" s="365">
        <f>CF_Tenant!BW65</f>
        <v>0</v>
      </c>
      <c r="BX12" s="365">
        <f>CF_Tenant!BX65</f>
        <v>0</v>
      </c>
      <c r="BY12" s="365">
        <f>CF_Tenant!BY65</f>
        <v>1</v>
      </c>
      <c r="BZ12" s="365">
        <f>CF_Tenant!BZ65</f>
        <v>0</v>
      </c>
      <c r="CA12" s="365">
        <f>CF_Tenant!CA65</f>
        <v>0</v>
      </c>
      <c r="CB12" s="365">
        <f>CF_Tenant!CB65</f>
        <v>0</v>
      </c>
      <c r="CC12" s="365">
        <f>CF_Tenant!CC65</f>
        <v>0</v>
      </c>
      <c r="CD12" s="365">
        <f>CF_Tenant!CD65</f>
        <v>0</v>
      </c>
      <c r="CE12" s="365">
        <f>CF_Tenant!CE65</f>
        <v>0</v>
      </c>
      <c r="CF12" s="365">
        <f>CF_Tenant!CF65</f>
        <v>0</v>
      </c>
      <c r="CG12" s="365">
        <f>CF_Tenant!CG65</f>
        <v>0</v>
      </c>
      <c r="CH12" s="365">
        <f>CF_Tenant!CH65</f>
        <v>0</v>
      </c>
      <c r="CI12" s="365">
        <f>CF_Tenant!CI65</f>
        <v>0</v>
      </c>
      <c r="CJ12" s="365">
        <f>CF_Tenant!CJ65</f>
        <v>0</v>
      </c>
      <c r="CK12" s="365">
        <f>CF_Tenant!CK65</f>
        <v>1</v>
      </c>
      <c r="CL12" s="365">
        <f>CF_Tenant!CL65</f>
        <v>0</v>
      </c>
      <c r="CM12" s="365">
        <f>CF_Tenant!CM65</f>
        <v>0</v>
      </c>
      <c r="CN12" s="365">
        <f>CF_Tenant!CN65</f>
        <v>0</v>
      </c>
      <c r="CO12" s="365">
        <f>CF_Tenant!CO65</f>
        <v>0</v>
      </c>
      <c r="CP12" s="365">
        <f>CF_Tenant!CP65</f>
        <v>0</v>
      </c>
      <c r="CQ12" s="365">
        <f>CF_Tenant!CQ65</f>
        <v>0</v>
      </c>
      <c r="CR12" s="365">
        <f>CF_Tenant!CR65</f>
        <v>0</v>
      </c>
      <c r="CS12" s="365">
        <f>CF_Tenant!CS65</f>
        <v>0</v>
      </c>
      <c r="CT12" s="365">
        <f>CF_Tenant!CT65</f>
        <v>0</v>
      </c>
      <c r="CU12" s="365">
        <f>CF_Tenant!CU65</f>
        <v>0</v>
      </c>
      <c r="CV12" s="365">
        <f>CF_Tenant!CV65</f>
        <v>0</v>
      </c>
      <c r="CW12" s="365">
        <f>CF_Tenant!CW65</f>
        <v>1</v>
      </c>
      <c r="CX12" s="365">
        <f>CF_Tenant!CX65</f>
        <v>0</v>
      </c>
      <c r="CY12" s="365">
        <f>CF_Tenant!CY65</f>
        <v>0</v>
      </c>
      <c r="CZ12" s="365">
        <f>CF_Tenant!CZ65</f>
        <v>0</v>
      </c>
      <c r="DA12" s="365">
        <f>CF_Tenant!DA65</f>
        <v>0</v>
      </c>
      <c r="DB12" s="365">
        <f>CF_Tenant!DB65</f>
        <v>0</v>
      </c>
      <c r="DC12" s="365">
        <f>CF_Tenant!DC65</f>
        <v>0</v>
      </c>
      <c r="DD12" s="365">
        <f>CF_Tenant!DD65</f>
        <v>0</v>
      </c>
      <c r="DE12" s="365">
        <f>CF_Tenant!DE65</f>
        <v>0</v>
      </c>
      <c r="DF12" s="365">
        <f>CF_Tenant!DF65</f>
        <v>0</v>
      </c>
      <c r="DG12" s="365">
        <f>CF_Tenant!DG65</f>
        <v>0</v>
      </c>
      <c r="DH12" s="365">
        <f>CF_Tenant!DH65</f>
        <v>0</v>
      </c>
      <c r="DI12" s="365">
        <f>CF_Tenant!DI65</f>
        <v>1</v>
      </c>
      <c r="DJ12" s="365">
        <f>CF_Tenant!DJ65</f>
        <v>0</v>
      </c>
      <c r="DK12" s="365">
        <f>CF_Tenant!DK65</f>
        <v>0</v>
      </c>
      <c r="DL12" s="365">
        <f>CF_Tenant!DL65</f>
        <v>0</v>
      </c>
      <c r="DM12" s="365">
        <f>CF_Tenant!DM65</f>
        <v>0</v>
      </c>
      <c r="DN12" s="365">
        <f>CF_Tenant!DN65</f>
        <v>0</v>
      </c>
      <c r="DO12" s="365">
        <f>CF_Tenant!DO65</f>
        <v>0</v>
      </c>
      <c r="DP12" s="365">
        <f>CF_Tenant!DP65</f>
        <v>0</v>
      </c>
      <c r="DQ12" s="365">
        <f>CF_Tenant!DQ65</f>
        <v>0</v>
      </c>
      <c r="DR12" s="365">
        <f>CF_Tenant!DR65</f>
        <v>0</v>
      </c>
      <c r="DS12" s="365">
        <f>CF_Tenant!DS65</f>
        <v>0</v>
      </c>
      <c r="DT12" s="365">
        <f>CF_Tenant!DT65</f>
        <v>0</v>
      </c>
      <c r="DU12" s="365">
        <f>CF_Tenant!DU65</f>
        <v>1</v>
      </c>
      <c r="DV12" s="365">
        <f>CF_Tenant!DV65</f>
        <v>0</v>
      </c>
      <c r="DW12" s="365">
        <f>CF_Tenant!DW65</f>
        <v>0</v>
      </c>
      <c r="DX12" s="365">
        <f>CF_Tenant!DX65</f>
        <v>0</v>
      </c>
      <c r="DY12" s="365">
        <f>CF_Tenant!DY65</f>
        <v>0</v>
      </c>
      <c r="DZ12" s="365">
        <f>CF_Tenant!DZ65</f>
        <v>0</v>
      </c>
      <c r="EA12" s="365">
        <f>CF_Tenant!EA65</f>
        <v>0</v>
      </c>
      <c r="EB12" s="365">
        <f>CF_Tenant!EB65</f>
        <v>0</v>
      </c>
      <c r="EC12" s="365">
        <f>CF_Tenant!EC65</f>
        <v>0</v>
      </c>
      <c r="ED12" s="365">
        <f>CF_Tenant!ED65</f>
        <v>0</v>
      </c>
      <c r="EE12" s="365">
        <f>CF_Tenant!EE65</f>
        <v>0</v>
      </c>
      <c r="EF12" s="365">
        <f>CF_Tenant!EF65</f>
        <v>0</v>
      </c>
      <c r="EG12" s="365">
        <f>CF_Tenant!EG65</f>
        <v>1</v>
      </c>
      <c r="EH12" s="365">
        <f>CF_Tenant!EH65</f>
        <v>0</v>
      </c>
      <c r="EI12" s="365">
        <f>CF_Tenant!EI65</f>
        <v>0</v>
      </c>
      <c r="EJ12" s="365">
        <f>CF_Tenant!EJ65</f>
        <v>0</v>
      </c>
      <c r="EK12" s="365">
        <f>CF_Tenant!EK65</f>
        <v>0</v>
      </c>
      <c r="EL12" s="365">
        <f>CF_Tenant!EL65</f>
        <v>0</v>
      </c>
      <c r="EM12" s="365">
        <f>CF_Tenant!EM65</f>
        <v>0</v>
      </c>
      <c r="EN12" s="365">
        <f>CF_Tenant!EN65</f>
        <v>0</v>
      </c>
      <c r="EO12" s="365">
        <f>CF_Tenant!EO65</f>
        <v>0</v>
      </c>
      <c r="EP12" s="365">
        <f>CF_Tenant!EP65</f>
        <v>0</v>
      </c>
      <c r="EQ12" s="365">
        <f>CF_Tenant!EQ65</f>
        <v>0</v>
      </c>
      <c r="ER12" s="365">
        <f>CF_Tenant!ER65</f>
        <v>0</v>
      </c>
      <c r="ES12" s="365">
        <f>CF_Tenant!ES65</f>
        <v>1</v>
      </c>
    </row>
    <row r="13" spans="1:256" s="342" customFormat="1">
      <c r="B13" s="342" t="str">
        <f>CF_Tenant!B66</f>
        <v>Year Number</v>
      </c>
      <c r="D13" s="365"/>
      <c r="E13" s="519">
        <f>CF_Tenant!E66</f>
        <v>1</v>
      </c>
      <c r="F13" s="519">
        <f>CF_Tenant!F66</f>
        <v>1</v>
      </c>
      <c r="G13" s="519">
        <f>CF_Tenant!G66</f>
        <v>1</v>
      </c>
      <c r="H13" s="519">
        <f>CF_Tenant!H66</f>
        <v>1</v>
      </c>
      <c r="I13" s="519">
        <f>CF_Tenant!I66</f>
        <v>1</v>
      </c>
      <c r="J13" s="519">
        <f>CF_Tenant!J66</f>
        <v>1</v>
      </c>
      <c r="K13" s="519">
        <f>CF_Tenant!K66</f>
        <v>1</v>
      </c>
      <c r="L13" s="519">
        <f>CF_Tenant!L66</f>
        <v>1</v>
      </c>
      <c r="M13" s="519">
        <f>CF_Tenant!M66</f>
        <v>1</v>
      </c>
      <c r="N13" s="519">
        <f>CF_Tenant!N66</f>
        <v>1</v>
      </c>
      <c r="O13" s="519">
        <f>CF_Tenant!O66</f>
        <v>1</v>
      </c>
      <c r="P13" s="519">
        <f>CF_Tenant!P66</f>
        <v>1</v>
      </c>
      <c r="Q13" s="519">
        <f>CF_Tenant!Q66</f>
        <v>2</v>
      </c>
      <c r="R13" s="519">
        <f>CF_Tenant!R66</f>
        <v>2</v>
      </c>
      <c r="S13" s="519">
        <f>CF_Tenant!S66</f>
        <v>2</v>
      </c>
      <c r="T13" s="519">
        <f>CF_Tenant!T66</f>
        <v>2</v>
      </c>
      <c r="U13" s="519">
        <f>CF_Tenant!U66</f>
        <v>2</v>
      </c>
      <c r="V13" s="519">
        <f>CF_Tenant!V66</f>
        <v>2</v>
      </c>
      <c r="W13" s="519">
        <f>CF_Tenant!W66</f>
        <v>2</v>
      </c>
      <c r="X13" s="519">
        <f>CF_Tenant!X66</f>
        <v>2</v>
      </c>
      <c r="Y13" s="519">
        <f>CF_Tenant!Y66</f>
        <v>2</v>
      </c>
      <c r="Z13" s="519">
        <f>CF_Tenant!Z66</f>
        <v>2</v>
      </c>
      <c r="AA13" s="519">
        <f>CF_Tenant!AA66</f>
        <v>2</v>
      </c>
      <c r="AB13" s="519">
        <f>CF_Tenant!AB66</f>
        <v>2</v>
      </c>
      <c r="AC13" s="519">
        <f>CF_Tenant!AC66</f>
        <v>3</v>
      </c>
      <c r="AD13" s="519">
        <f>CF_Tenant!AD66</f>
        <v>3</v>
      </c>
      <c r="AE13" s="519">
        <f>CF_Tenant!AE66</f>
        <v>3</v>
      </c>
      <c r="AF13" s="519">
        <f>CF_Tenant!AF66</f>
        <v>3</v>
      </c>
      <c r="AG13" s="519">
        <f>CF_Tenant!AG66</f>
        <v>3</v>
      </c>
      <c r="AH13" s="519">
        <f>CF_Tenant!AH66</f>
        <v>3</v>
      </c>
      <c r="AI13" s="519">
        <f>CF_Tenant!AI66</f>
        <v>3</v>
      </c>
      <c r="AJ13" s="519">
        <f>CF_Tenant!AJ66</f>
        <v>3</v>
      </c>
      <c r="AK13" s="519">
        <f>CF_Tenant!AK66</f>
        <v>3</v>
      </c>
      <c r="AL13" s="519">
        <f>CF_Tenant!AL66</f>
        <v>3</v>
      </c>
      <c r="AM13" s="519">
        <f>CF_Tenant!AM66</f>
        <v>3</v>
      </c>
      <c r="AN13" s="519">
        <f>CF_Tenant!AN66</f>
        <v>3</v>
      </c>
      <c r="AO13" s="519">
        <f>CF_Tenant!AO66</f>
        <v>4</v>
      </c>
      <c r="AP13" s="519">
        <f>CF_Tenant!AP66</f>
        <v>4</v>
      </c>
      <c r="AQ13" s="519">
        <f>CF_Tenant!AQ66</f>
        <v>4</v>
      </c>
      <c r="AR13" s="519">
        <f>CF_Tenant!AR66</f>
        <v>4</v>
      </c>
      <c r="AS13" s="519">
        <f>CF_Tenant!AS66</f>
        <v>4</v>
      </c>
      <c r="AT13" s="519">
        <f>CF_Tenant!AT66</f>
        <v>4</v>
      </c>
      <c r="AU13" s="519">
        <f>CF_Tenant!AU66</f>
        <v>4</v>
      </c>
      <c r="AV13" s="519">
        <f>CF_Tenant!AV66</f>
        <v>4</v>
      </c>
      <c r="AW13" s="519">
        <f>CF_Tenant!AW66</f>
        <v>4</v>
      </c>
      <c r="AX13" s="519">
        <f>CF_Tenant!AX66</f>
        <v>4</v>
      </c>
      <c r="AY13" s="519">
        <f>CF_Tenant!AY66</f>
        <v>4</v>
      </c>
      <c r="AZ13" s="519">
        <f>CF_Tenant!AZ66</f>
        <v>4</v>
      </c>
      <c r="BA13" s="519">
        <f>CF_Tenant!BA66</f>
        <v>5</v>
      </c>
      <c r="BB13" s="519">
        <f>CF_Tenant!BB66</f>
        <v>5</v>
      </c>
      <c r="BC13" s="519">
        <f>CF_Tenant!BC66</f>
        <v>5</v>
      </c>
      <c r="BD13" s="519">
        <f>CF_Tenant!BD66</f>
        <v>5</v>
      </c>
      <c r="BE13" s="519">
        <f>CF_Tenant!BE66</f>
        <v>5</v>
      </c>
      <c r="BF13" s="519">
        <f>CF_Tenant!BF66</f>
        <v>5</v>
      </c>
      <c r="BG13" s="519">
        <f>CF_Tenant!BG66</f>
        <v>5</v>
      </c>
      <c r="BH13" s="519">
        <f>CF_Tenant!BH66</f>
        <v>5</v>
      </c>
      <c r="BI13" s="519">
        <f>CF_Tenant!BI66</f>
        <v>5</v>
      </c>
      <c r="BJ13" s="519">
        <f>CF_Tenant!BJ66</f>
        <v>5</v>
      </c>
      <c r="BK13" s="519">
        <f>CF_Tenant!BK66</f>
        <v>5</v>
      </c>
      <c r="BL13" s="519">
        <f>CF_Tenant!BL66</f>
        <v>5</v>
      </c>
      <c r="BM13" s="519">
        <f>CF_Tenant!BM66</f>
        <v>6</v>
      </c>
      <c r="BN13" s="519">
        <f>CF_Tenant!BN66</f>
        <v>6</v>
      </c>
      <c r="BO13" s="519">
        <f>CF_Tenant!BO66</f>
        <v>6</v>
      </c>
      <c r="BP13" s="519">
        <f>CF_Tenant!BP66</f>
        <v>6</v>
      </c>
      <c r="BQ13" s="519">
        <f>CF_Tenant!BQ66</f>
        <v>6</v>
      </c>
      <c r="BR13" s="519">
        <f>CF_Tenant!BR66</f>
        <v>6</v>
      </c>
      <c r="BS13" s="519">
        <f>CF_Tenant!BS66</f>
        <v>6</v>
      </c>
      <c r="BT13" s="519">
        <f>CF_Tenant!BT66</f>
        <v>6</v>
      </c>
      <c r="BU13" s="519">
        <f>CF_Tenant!BU66</f>
        <v>6</v>
      </c>
      <c r="BV13" s="519">
        <f>CF_Tenant!BV66</f>
        <v>6</v>
      </c>
      <c r="BW13" s="519">
        <f>CF_Tenant!BW66</f>
        <v>6</v>
      </c>
      <c r="BX13" s="519">
        <f>CF_Tenant!BX66</f>
        <v>6</v>
      </c>
      <c r="BY13" s="519">
        <f>CF_Tenant!BY66</f>
        <v>7</v>
      </c>
      <c r="BZ13" s="519">
        <f>CF_Tenant!BZ66</f>
        <v>7</v>
      </c>
      <c r="CA13" s="519">
        <f>CF_Tenant!CA66</f>
        <v>7</v>
      </c>
      <c r="CB13" s="519">
        <f>CF_Tenant!CB66</f>
        <v>7</v>
      </c>
      <c r="CC13" s="519">
        <f>CF_Tenant!CC66</f>
        <v>7</v>
      </c>
      <c r="CD13" s="519">
        <f>CF_Tenant!CD66</f>
        <v>7</v>
      </c>
      <c r="CE13" s="519">
        <f>CF_Tenant!CE66</f>
        <v>7</v>
      </c>
      <c r="CF13" s="519">
        <f>CF_Tenant!CF66</f>
        <v>7</v>
      </c>
      <c r="CG13" s="519">
        <f>CF_Tenant!CG66</f>
        <v>7</v>
      </c>
      <c r="CH13" s="519">
        <f>CF_Tenant!CH66</f>
        <v>7</v>
      </c>
      <c r="CI13" s="519">
        <f>CF_Tenant!CI66</f>
        <v>7</v>
      </c>
      <c r="CJ13" s="519">
        <f>CF_Tenant!CJ66</f>
        <v>7</v>
      </c>
      <c r="CK13" s="519">
        <f>CF_Tenant!CK66</f>
        <v>8</v>
      </c>
      <c r="CL13" s="519">
        <f>CF_Tenant!CL66</f>
        <v>8</v>
      </c>
      <c r="CM13" s="519">
        <f>CF_Tenant!CM66</f>
        <v>8</v>
      </c>
      <c r="CN13" s="519">
        <f>CF_Tenant!CN66</f>
        <v>8</v>
      </c>
      <c r="CO13" s="519">
        <f>CF_Tenant!CO66</f>
        <v>8</v>
      </c>
      <c r="CP13" s="519">
        <f>CF_Tenant!CP66</f>
        <v>8</v>
      </c>
      <c r="CQ13" s="519">
        <f>CF_Tenant!CQ66</f>
        <v>8</v>
      </c>
      <c r="CR13" s="519">
        <f>CF_Tenant!CR66</f>
        <v>8</v>
      </c>
      <c r="CS13" s="519">
        <f>CF_Tenant!CS66</f>
        <v>8</v>
      </c>
      <c r="CT13" s="519">
        <f>CF_Tenant!CT66</f>
        <v>8</v>
      </c>
      <c r="CU13" s="519">
        <f>CF_Tenant!CU66</f>
        <v>8</v>
      </c>
      <c r="CV13" s="519">
        <f>CF_Tenant!CV66</f>
        <v>8</v>
      </c>
      <c r="CW13" s="519">
        <f>CF_Tenant!CW66</f>
        <v>9</v>
      </c>
      <c r="CX13" s="519">
        <f>CF_Tenant!CX66</f>
        <v>9</v>
      </c>
      <c r="CY13" s="519">
        <f>CF_Tenant!CY66</f>
        <v>9</v>
      </c>
      <c r="CZ13" s="519">
        <f>CF_Tenant!CZ66</f>
        <v>9</v>
      </c>
      <c r="DA13" s="519">
        <f>CF_Tenant!DA66</f>
        <v>9</v>
      </c>
      <c r="DB13" s="519">
        <f>CF_Tenant!DB66</f>
        <v>9</v>
      </c>
      <c r="DC13" s="519">
        <f>CF_Tenant!DC66</f>
        <v>9</v>
      </c>
      <c r="DD13" s="519">
        <f>CF_Tenant!DD66</f>
        <v>9</v>
      </c>
      <c r="DE13" s="519">
        <f>CF_Tenant!DE66</f>
        <v>9</v>
      </c>
      <c r="DF13" s="519">
        <f>CF_Tenant!DF66</f>
        <v>9</v>
      </c>
      <c r="DG13" s="519">
        <f>CF_Tenant!DG66</f>
        <v>9</v>
      </c>
      <c r="DH13" s="519">
        <f>CF_Tenant!DH66</f>
        <v>9</v>
      </c>
      <c r="DI13" s="519">
        <f>CF_Tenant!DI66</f>
        <v>10</v>
      </c>
      <c r="DJ13" s="519">
        <f>CF_Tenant!DJ66</f>
        <v>10</v>
      </c>
      <c r="DK13" s="519">
        <f>CF_Tenant!DK66</f>
        <v>10</v>
      </c>
      <c r="DL13" s="519">
        <f>CF_Tenant!DL66</f>
        <v>10</v>
      </c>
      <c r="DM13" s="519">
        <f>CF_Tenant!DM66</f>
        <v>10</v>
      </c>
      <c r="DN13" s="519">
        <f>CF_Tenant!DN66</f>
        <v>10</v>
      </c>
      <c r="DO13" s="519">
        <f>CF_Tenant!DO66</f>
        <v>10</v>
      </c>
      <c r="DP13" s="519">
        <f>CF_Tenant!DP66</f>
        <v>10</v>
      </c>
      <c r="DQ13" s="519">
        <f>CF_Tenant!DQ66</f>
        <v>10</v>
      </c>
      <c r="DR13" s="519">
        <f>CF_Tenant!DR66</f>
        <v>10</v>
      </c>
      <c r="DS13" s="519">
        <f>CF_Tenant!DS66</f>
        <v>10</v>
      </c>
      <c r="DT13" s="519">
        <f>CF_Tenant!DT66</f>
        <v>10</v>
      </c>
      <c r="DU13" s="519">
        <f>CF_Tenant!DU66</f>
        <v>11</v>
      </c>
      <c r="DV13" s="519">
        <f>CF_Tenant!DV66</f>
        <v>11</v>
      </c>
      <c r="DW13" s="519">
        <f>CF_Tenant!DW66</f>
        <v>11</v>
      </c>
      <c r="DX13" s="519">
        <f>CF_Tenant!DX66</f>
        <v>11</v>
      </c>
      <c r="DY13" s="519">
        <f>CF_Tenant!DY66</f>
        <v>11</v>
      </c>
      <c r="DZ13" s="519">
        <f>CF_Tenant!DZ66</f>
        <v>11</v>
      </c>
      <c r="EA13" s="519">
        <f>CF_Tenant!EA66</f>
        <v>11</v>
      </c>
      <c r="EB13" s="519">
        <f>CF_Tenant!EB66</f>
        <v>11</v>
      </c>
      <c r="EC13" s="519">
        <f>CF_Tenant!EC66</f>
        <v>11</v>
      </c>
      <c r="ED13" s="519">
        <f>CF_Tenant!ED66</f>
        <v>11</v>
      </c>
      <c r="EE13" s="519">
        <f>CF_Tenant!EE66</f>
        <v>11</v>
      </c>
      <c r="EF13" s="519">
        <f>CF_Tenant!EF66</f>
        <v>11</v>
      </c>
      <c r="EG13" s="519">
        <f>CF_Tenant!EG66</f>
        <v>12</v>
      </c>
      <c r="EH13" s="519">
        <f>CF_Tenant!EH66</f>
        <v>12</v>
      </c>
      <c r="EI13" s="519">
        <f>CF_Tenant!EI66</f>
        <v>12</v>
      </c>
      <c r="EJ13" s="519">
        <f>CF_Tenant!EJ66</f>
        <v>12</v>
      </c>
      <c r="EK13" s="519">
        <f>CF_Tenant!EK66</f>
        <v>12</v>
      </c>
      <c r="EL13" s="519">
        <f>CF_Tenant!EL66</f>
        <v>12</v>
      </c>
      <c r="EM13" s="519">
        <f>CF_Tenant!EM66</f>
        <v>12</v>
      </c>
      <c r="EN13" s="519">
        <f>CF_Tenant!EN66</f>
        <v>12</v>
      </c>
      <c r="EO13" s="519">
        <f>CF_Tenant!EO66</f>
        <v>12</v>
      </c>
      <c r="EP13" s="519">
        <f>CF_Tenant!EP66</f>
        <v>12</v>
      </c>
      <c r="EQ13" s="519">
        <f>CF_Tenant!EQ66</f>
        <v>12</v>
      </c>
      <c r="ER13" s="519">
        <f>CF_Tenant!ER66</f>
        <v>12</v>
      </c>
      <c r="ES13" s="519">
        <f>CF_Tenant!ES66</f>
        <v>13</v>
      </c>
    </row>
    <row r="14" spans="1:256" s="342" customFormat="1">
      <c r="B14" s="342" t="str">
        <f>CF_Tenant!B67</f>
        <v>Calendar Year</v>
      </c>
      <c r="D14" s="365"/>
      <c r="E14" s="520">
        <f>YEAR(E6)</f>
        <v>2021</v>
      </c>
      <c r="F14" s="520">
        <f t="shared" ref="F14:BQ14" si="0">YEAR(F6)</f>
        <v>2021</v>
      </c>
      <c r="G14" s="520">
        <f t="shared" si="0"/>
        <v>2021</v>
      </c>
      <c r="H14" s="520">
        <f t="shared" si="0"/>
        <v>2021</v>
      </c>
      <c r="I14" s="520">
        <f t="shared" si="0"/>
        <v>2021</v>
      </c>
      <c r="J14" s="520">
        <f t="shared" si="0"/>
        <v>2021</v>
      </c>
      <c r="K14" s="520">
        <f t="shared" si="0"/>
        <v>2022</v>
      </c>
      <c r="L14" s="520">
        <f t="shared" si="0"/>
        <v>2022</v>
      </c>
      <c r="M14" s="520">
        <f t="shared" si="0"/>
        <v>2022</v>
      </c>
      <c r="N14" s="520">
        <f t="shared" si="0"/>
        <v>2022</v>
      </c>
      <c r="O14" s="520">
        <f t="shared" si="0"/>
        <v>2022</v>
      </c>
      <c r="P14" s="520">
        <f t="shared" si="0"/>
        <v>2022</v>
      </c>
      <c r="Q14" s="520">
        <f t="shared" si="0"/>
        <v>2022</v>
      </c>
      <c r="R14" s="520">
        <f t="shared" si="0"/>
        <v>2022</v>
      </c>
      <c r="S14" s="520">
        <f t="shared" si="0"/>
        <v>2022</v>
      </c>
      <c r="T14" s="520">
        <f t="shared" si="0"/>
        <v>2022</v>
      </c>
      <c r="U14" s="520">
        <f t="shared" si="0"/>
        <v>2022</v>
      </c>
      <c r="V14" s="520">
        <f t="shared" si="0"/>
        <v>2022</v>
      </c>
      <c r="W14" s="520">
        <f t="shared" si="0"/>
        <v>2023</v>
      </c>
      <c r="X14" s="520">
        <f t="shared" si="0"/>
        <v>2023</v>
      </c>
      <c r="Y14" s="520">
        <f t="shared" si="0"/>
        <v>2023</v>
      </c>
      <c r="Z14" s="520">
        <f t="shared" si="0"/>
        <v>2023</v>
      </c>
      <c r="AA14" s="520">
        <f t="shared" si="0"/>
        <v>2023</v>
      </c>
      <c r="AB14" s="520">
        <f t="shared" si="0"/>
        <v>2023</v>
      </c>
      <c r="AC14" s="520">
        <f t="shared" si="0"/>
        <v>2023</v>
      </c>
      <c r="AD14" s="520">
        <f t="shared" si="0"/>
        <v>2023</v>
      </c>
      <c r="AE14" s="520">
        <f t="shared" si="0"/>
        <v>2023</v>
      </c>
      <c r="AF14" s="520">
        <f t="shared" si="0"/>
        <v>2023</v>
      </c>
      <c r="AG14" s="520">
        <f t="shared" si="0"/>
        <v>2023</v>
      </c>
      <c r="AH14" s="520">
        <f t="shared" si="0"/>
        <v>2023</v>
      </c>
      <c r="AI14" s="520">
        <f t="shared" si="0"/>
        <v>2024</v>
      </c>
      <c r="AJ14" s="520">
        <f t="shared" si="0"/>
        <v>2024</v>
      </c>
      <c r="AK14" s="520">
        <f t="shared" si="0"/>
        <v>2024</v>
      </c>
      <c r="AL14" s="520">
        <f t="shared" si="0"/>
        <v>2024</v>
      </c>
      <c r="AM14" s="520">
        <f t="shared" si="0"/>
        <v>2024</v>
      </c>
      <c r="AN14" s="520">
        <f t="shared" si="0"/>
        <v>2024</v>
      </c>
      <c r="AO14" s="520">
        <f t="shared" si="0"/>
        <v>2024</v>
      </c>
      <c r="AP14" s="520">
        <f t="shared" si="0"/>
        <v>2024</v>
      </c>
      <c r="AQ14" s="520">
        <f t="shared" si="0"/>
        <v>2024</v>
      </c>
      <c r="AR14" s="520">
        <f t="shared" si="0"/>
        <v>2024</v>
      </c>
      <c r="AS14" s="520">
        <f t="shared" si="0"/>
        <v>2024</v>
      </c>
      <c r="AT14" s="520">
        <f t="shared" si="0"/>
        <v>2024</v>
      </c>
      <c r="AU14" s="520">
        <f t="shared" si="0"/>
        <v>2025</v>
      </c>
      <c r="AV14" s="520">
        <f t="shared" si="0"/>
        <v>2025</v>
      </c>
      <c r="AW14" s="520">
        <f t="shared" si="0"/>
        <v>2025</v>
      </c>
      <c r="AX14" s="520">
        <f t="shared" si="0"/>
        <v>2025</v>
      </c>
      <c r="AY14" s="520">
        <f t="shared" si="0"/>
        <v>2025</v>
      </c>
      <c r="AZ14" s="520">
        <f t="shared" si="0"/>
        <v>2025</v>
      </c>
      <c r="BA14" s="520">
        <f t="shared" si="0"/>
        <v>2025</v>
      </c>
      <c r="BB14" s="520">
        <f t="shared" si="0"/>
        <v>2025</v>
      </c>
      <c r="BC14" s="520">
        <f t="shared" si="0"/>
        <v>2025</v>
      </c>
      <c r="BD14" s="520">
        <f t="shared" si="0"/>
        <v>2025</v>
      </c>
      <c r="BE14" s="520">
        <f t="shared" si="0"/>
        <v>2025</v>
      </c>
      <c r="BF14" s="520">
        <f t="shared" si="0"/>
        <v>2025</v>
      </c>
      <c r="BG14" s="520">
        <f t="shared" si="0"/>
        <v>2026</v>
      </c>
      <c r="BH14" s="520">
        <f t="shared" si="0"/>
        <v>2026</v>
      </c>
      <c r="BI14" s="520">
        <f t="shared" si="0"/>
        <v>2026</v>
      </c>
      <c r="BJ14" s="520">
        <f t="shared" si="0"/>
        <v>2026</v>
      </c>
      <c r="BK14" s="520">
        <f t="shared" si="0"/>
        <v>2026</v>
      </c>
      <c r="BL14" s="520">
        <f t="shared" si="0"/>
        <v>2026</v>
      </c>
      <c r="BM14" s="520">
        <f t="shared" si="0"/>
        <v>2026</v>
      </c>
      <c r="BN14" s="520">
        <f t="shared" si="0"/>
        <v>2026</v>
      </c>
      <c r="BO14" s="520">
        <f t="shared" si="0"/>
        <v>2026</v>
      </c>
      <c r="BP14" s="520">
        <f t="shared" si="0"/>
        <v>2026</v>
      </c>
      <c r="BQ14" s="520">
        <f t="shared" si="0"/>
        <v>2026</v>
      </c>
      <c r="BR14" s="520">
        <f t="shared" ref="BR14:EC14" si="1">YEAR(BR6)</f>
        <v>2026</v>
      </c>
      <c r="BS14" s="520">
        <f t="shared" si="1"/>
        <v>2027</v>
      </c>
      <c r="BT14" s="520">
        <f t="shared" si="1"/>
        <v>2027</v>
      </c>
      <c r="BU14" s="520">
        <f t="shared" si="1"/>
        <v>2027</v>
      </c>
      <c r="BV14" s="520">
        <f t="shared" si="1"/>
        <v>2027</v>
      </c>
      <c r="BW14" s="520">
        <f t="shared" si="1"/>
        <v>2027</v>
      </c>
      <c r="BX14" s="520">
        <f t="shared" si="1"/>
        <v>2027</v>
      </c>
      <c r="BY14" s="520">
        <f t="shared" si="1"/>
        <v>2027</v>
      </c>
      <c r="BZ14" s="520">
        <f t="shared" si="1"/>
        <v>2027</v>
      </c>
      <c r="CA14" s="520">
        <f t="shared" si="1"/>
        <v>2027</v>
      </c>
      <c r="CB14" s="520">
        <f t="shared" si="1"/>
        <v>2027</v>
      </c>
      <c r="CC14" s="520">
        <f t="shared" si="1"/>
        <v>2027</v>
      </c>
      <c r="CD14" s="520">
        <f t="shared" si="1"/>
        <v>2027</v>
      </c>
      <c r="CE14" s="520">
        <f t="shared" si="1"/>
        <v>2028</v>
      </c>
      <c r="CF14" s="520">
        <f t="shared" si="1"/>
        <v>2028</v>
      </c>
      <c r="CG14" s="520">
        <f t="shared" si="1"/>
        <v>2028</v>
      </c>
      <c r="CH14" s="520">
        <f t="shared" si="1"/>
        <v>2028</v>
      </c>
      <c r="CI14" s="520">
        <f t="shared" si="1"/>
        <v>2028</v>
      </c>
      <c r="CJ14" s="520">
        <f t="shared" si="1"/>
        <v>2028</v>
      </c>
      <c r="CK14" s="520">
        <f t="shared" si="1"/>
        <v>2028</v>
      </c>
      <c r="CL14" s="520">
        <f t="shared" si="1"/>
        <v>2028</v>
      </c>
      <c r="CM14" s="520">
        <f t="shared" si="1"/>
        <v>2028</v>
      </c>
      <c r="CN14" s="520">
        <f t="shared" si="1"/>
        <v>2028</v>
      </c>
      <c r="CO14" s="520">
        <f t="shared" si="1"/>
        <v>2028</v>
      </c>
      <c r="CP14" s="520">
        <f t="shared" si="1"/>
        <v>2028</v>
      </c>
      <c r="CQ14" s="520">
        <f t="shared" si="1"/>
        <v>2029</v>
      </c>
      <c r="CR14" s="520">
        <f t="shared" si="1"/>
        <v>2029</v>
      </c>
      <c r="CS14" s="520">
        <f t="shared" si="1"/>
        <v>2029</v>
      </c>
      <c r="CT14" s="520">
        <f t="shared" si="1"/>
        <v>2029</v>
      </c>
      <c r="CU14" s="520">
        <f t="shared" si="1"/>
        <v>2029</v>
      </c>
      <c r="CV14" s="520">
        <f t="shared" si="1"/>
        <v>2029</v>
      </c>
      <c r="CW14" s="520">
        <f t="shared" si="1"/>
        <v>2029</v>
      </c>
      <c r="CX14" s="520">
        <f t="shared" si="1"/>
        <v>2029</v>
      </c>
      <c r="CY14" s="520">
        <f t="shared" si="1"/>
        <v>2029</v>
      </c>
      <c r="CZ14" s="520">
        <f t="shared" si="1"/>
        <v>2029</v>
      </c>
      <c r="DA14" s="520">
        <f t="shared" si="1"/>
        <v>2029</v>
      </c>
      <c r="DB14" s="520">
        <f t="shared" si="1"/>
        <v>2029</v>
      </c>
      <c r="DC14" s="520">
        <f t="shared" si="1"/>
        <v>2030</v>
      </c>
      <c r="DD14" s="520">
        <f t="shared" si="1"/>
        <v>2030</v>
      </c>
      <c r="DE14" s="520">
        <f t="shared" si="1"/>
        <v>2030</v>
      </c>
      <c r="DF14" s="520">
        <f t="shared" si="1"/>
        <v>2030</v>
      </c>
      <c r="DG14" s="520">
        <f t="shared" si="1"/>
        <v>2030</v>
      </c>
      <c r="DH14" s="520">
        <f t="shared" si="1"/>
        <v>2030</v>
      </c>
      <c r="DI14" s="520">
        <f t="shared" si="1"/>
        <v>2030</v>
      </c>
      <c r="DJ14" s="520">
        <f t="shared" si="1"/>
        <v>2030</v>
      </c>
      <c r="DK14" s="520">
        <f t="shared" si="1"/>
        <v>2030</v>
      </c>
      <c r="DL14" s="520">
        <f t="shared" si="1"/>
        <v>2030</v>
      </c>
      <c r="DM14" s="520">
        <f t="shared" si="1"/>
        <v>2030</v>
      </c>
      <c r="DN14" s="520">
        <f t="shared" si="1"/>
        <v>2030</v>
      </c>
      <c r="DO14" s="520">
        <f t="shared" si="1"/>
        <v>2031</v>
      </c>
      <c r="DP14" s="520">
        <f t="shared" si="1"/>
        <v>2031</v>
      </c>
      <c r="DQ14" s="520">
        <f t="shared" si="1"/>
        <v>2031</v>
      </c>
      <c r="DR14" s="520">
        <f t="shared" si="1"/>
        <v>2031</v>
      </c>
      <c r="DS14" s="520">
        <f t="shared" si="1"/>
        <v>2031</v>
      </c>
      <c r="DT14" s="520">
        <f t="shared" si="1"/>
        <v>2031</v>
      </c>
      <c r="DU14" s="520">
        <f t="shared" si="1"/>
        <v>2031</v>
      </c>
      <c r="DV14" s="520">
        <f t="shared" si="1"/>
        <v>2031</v>
      </c>
      <c r="DW14" s="520">
        <f t="shared" si="1"/>
        <v>2031</v>
      </c>
      <c r="DX14" s="520">
        <f t="shared" si="1"/>
        <v>2031</v>
      </c>
      <c r="DY14" s="520">
        <f t="shared" si="1"/>
        <v>2031</v>
      </c>
      <c r="DZ14" s="520">
        <f t="shared" si="1"/>
        <v>2031</v>
      </c>
      <c r="EA14" s="520">
        <f t="shared" si="1"/>
        <v>2032</v>
      </c>
      <c r="EB14" s="520">
        <f t="shared" si="1"/>
        <v>2032</v>
      </c>
      <c r="EC14" s="520">
        <f t="shared" si="1"/>
        <v>2032</v>
      </c>
      <c r="ED14" s="520">
        <f t="shared" ref="ED14:ES14" si="2">YEAR(ED6)</f>
        <v>2032</v>
      </c>
      <c r="EE14" s="520">
        <f t="shared" si="2"/>
        <v>2032</v>
      </c>
      <c r="EF14" s="520">
        <f t="shared" si="2"/>
        <v>2032</v>
      </c>
      <c r="EG14" s="520">
        <f t="shared" si="2"/>
        <v>2032</v>
      </c>
      <c r="EH14" s="520">
        <f t="shared" si="2"/>
        <v>2032</v>
      </c>
      <c r="EI14" s="520">
        <f t="shared" si="2"/>
        <v>2032</v>
      </c>
      <c r="EJ14" s="520">
        <f t="shared" si="2"/>
        <v>2032</v>
      </c>
      <c r="EK14" s="520">
        <f t="shared" si="2"/>
        <v>2032</v>
      </c>
      <c r="EL14" s="520">
        <f t="shared" si="2"/>
        <v>2032</v>
      </c>
      <c r="EM14" s="520">
        <f t="shared" si="2"/>
        <v>2033</v>
      </c>
      <c r="EN14" s="520">
        <f t="shared" si="2"/>
        <v>2033</v>
      </c>
      <c r="EO14" s="520">
        <f t="shared" si="2"/>
        <v>2033</v>
      </c>
      <c r="EP14" s="520">
        <f t="shared" si="2"/>
        <v>2033</v>
      </c>
      <c r="EQ14" s="520">
        <f t="shared" si="2"/>
        <v>2033</v>
      </c>
      <c r="ER14" s="520">
        <f t="shared" si="2"/>
        <v>2033</v>
      </c>
      <c r="ES14" s="520">
        <f t="shared" si="2"/>
        <v>2033</v>
      </c>
    </row>
    <row r="15" spans="1:256"/>
    <row r="16" spans="1:256" s="319" customFormat="1" ht="12.75" customHeight="1">
      <c r="A16" s="13">
        <f>MAX($A$1:A15)+1</f>
        <v>1</v>
      </c>
      <c r="B16" s="14" t="s">
        <v>740</v>
      </c>
      <c r="C16" s="15"/>
      <c r="D16" s="361"/>
      <c r="E16" s="358"/>
      <c r="F16" s="358"/>
      <c r="G16" s="358"/>
      <c r="H16" s="358"/>
      <c r="I16" s="358"/>
      <c r="J16" s="358"/>
      <c r="K16" s="358"/>
      <c r="L16" s="358"/>
      <c r="M16" s="358"/>
      <c r="N16" s="358"/>
      <c r="O16" s="358"/>
      <c r="P16" s="358"/>
      <c r="Q16" s="358"/>
      <c r="R16" s="358"/>
      <c r="S16" s="358"/>
      <c r="T16" s="358"/>
      <c r="U16" s="358"/>
      <c r="V16" s="358"/>
      <c r="W16" s="358"/>
      <c r="X16" s="358"/>
      <c r="Y16" s="358"/>
      <c r="Z16" s="358"/>
      <c r="AA16" s="358"/>
      <c r="AB16" s="358"/>
      <c r="AC16" s="358"/>
      <c r="AD16" s="358"/>
      <c r="AE16" s="358"/>
      <c r="AF16" s="358"/>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8"/>
      <c r="BC16" s="358"/>
      <c r="BD16" s="358"/>
      <c r="BE16" s="358"/>
      <c r="BF16" s="358"/>
      <c r="BG16" s="358"/>
      <c r="BH16" s="358"/>
      <c r="BI16" s="358"/>
      <c r="BJ16" s="358"/>
      <c r="BK16" s="358"/>
      <c r="BL16" s="358"/>
      <c r="BM16" s="358"/>
      <c r="BN16" s="358"/>
      <c r="BO16" s="358"/>
      <c r="BP16" s="358"/>
      <c r="BQ16" s="358"/>
      <c r="BR16" s="358"/>
      <c r="BS16" s="358"/>
      <c r="BT16" s="358"/>
      <c r="BU16" s="358"/>
      <c r="BV16" s="358"/>
      <c r="BW16" s="358"/>
      <c r="BX16" s="358"/>
      <c r="BY16" s="358"/>
      <c r="BZ16" s="358"/>
      <c r="CA16" s="358"/>
      <c r="CB16" s="358"/>
      <c r="CC16" s="358"/>
      <c r="CD16" s="358"/>
      <c r="CE16" s="358"/>
      <c r="CF16" s="358"/>
      <c r="CG16" s="358"/>
      <c r="CH16" s="358"/>
      <c r="CI16" s="358"/>
      <c r="CJ16" s="358"/>
      <c r="CK16" s="358"/>
      <c r="CL16" s="358"/>
      <c r="CM16" s="358"/>
      <c r="CN16" s="358"/>
      <c r="CO16" s="358"/>
      <c r="CP16" s="358"/>
      <c r="CQ16" s="358"/>
      <c r="CR16" s="358"/>
      <c r="CS16" s="358"/>
      <c r="CT16" s="358"/>
      <c r="CU16" s="358"/>
      <c r="CV16" s="358"/>
      <c r="CW16" s="358"/>
      <c r="CX16" s="358"/>
      <c r="CY16" s="358"/>
      <c r="CZ16" s="358"/>
      <c r="DA16" s="358"/>
      <c r="DB16" s="358"/>
      <c r="DC16" s="358"/>
      <c r="DD16" s="358"/>
      <c r="DE16" s="358"/>
      <c r="DF16" s="358"/>
      <c r="DG16" s="358"/>
      <c r="DH16" s="358"/>
      <c r="DI16" s="358"/>
      <c r="DJ16" s="358"/>
      <c r="DK16" s="358"/>
      <c r="DL16" s="358"/>
      <c r="DM16" s="358"/>
      <c r="DN16" s="358"/>
      <c r="DO16" s="358"/>
      <c r="DP16" s="358"/>
      <c r="DQ16" s="358"/>
      <c r="DR16" s="358"/>
      <c r="DS16" s="358"/>
      <c r="DT16" s="358"/>
      <c r="DU16" s="358"/>
      <c r="DV16" s="358"/>
      <c r="DW16" s="358"/>
      <c r="DX16" s="358"/>
      <c r="DY16" s="358"/>
      <c r="DZ16" s="358"/>
      <c r="EA16" s="358"/>
      <c r="EB16" s="358"/>
      <c r="EC16" s="358"/>
      <c r="ED16" s="358"/>
      <c r="EE16" s="358"/>
      <c r="EF16" s="358"/>
      <c r="EG16" s="358"/>
      <c r="EH16" s="358"/>
      <c r="EI16" s="358"/>
      <c r="EJ16" s="358"/>
      <c r="EK16" s="358"/>
      <c r="EL16" s="358"/>
      <c r="EM16" s="358"/>
      <c r="EN16" s="358"/>
      <c r="EO16" s="358"/>
      <c r="EP16" s="358"/>
      <c r="EQ16" s="358"/>
      <c r="ER16" s="358"/>
      <c r="ES16" s="358"/>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row>
    <row r="17" spans="1:256" ht="12.75" customHeight="1"/>
    <row r="18" spans="1:256" s="342" customFormat="1" ht="12.75" customHeight="1">
      <c r="B18" s="342" t="s">
        <v>658</v>
      </c>
      <c r="D18" s="365"/>
      <c r="E18" s="347">
        <f>CF_Tenant!E233</f>
        <v>2.5000000000000001E-2</v>
      </c>
      <c r="F18" s="347">
        <f>CF_Tenant!F233</f>
        <v>2.5000000000000001E-2</v>
      </c>
      <c r="G18" s="347">
        <f>CF_Tenant!G233</f>
        <v>2.5000000000000001E-2</v>
      </c>
      <c r="H18" s="347">
        <f>CF_Tenant!H233</f>
        <v>2.5000000000000001E-2</v>
      </c>
      <c r="I18" s="347">
        <f>CF_Tenant!I233</f>
        <v>2.5000000000000001E-2</v>
      </c>
      <c r="J18" s="347">
        <f>CF_Tenant!J233</f>
        <v>2.5000000000000001E-2</v>
      </c>
      <c r="K18" s="347">
        <f>CF_Tenant!K233</f>
        <v>2.5000000000000001E-2</v>
      </c>
      <c r="L18" s="347">
        <f>CF_Tenant!L233</f>
        <v>2.5000000000000001E-2</v>
      </c>
      <c r="M18" s="347">
        <f>CF_Tenant!M233</f>
        <v>2.5000000000000001E-2</v>
      </c>
      <c r="N18" s="347">
        <f>CF_Tenant!N233</f>
        <v>2.5000000000000001E-2</v>
      </c>
      <c r="O18" s="347">
        <f>CF_Tenant!O233</f>
        <v>2.5000000000000001E-2</v>
      </c>
      <c r="P18" s="347">
        <f>CF_Tenant!P233</f>
        <v>2.5000000000000001E-2</v>
      </c>
      <c r="Q18" s="347">
        <f>CF_Tenant!Q233</f>
        <v>2.5000000000000001E-2</v>
      </c>
      <c r="R18" s="347">
        <f>CF_Tenant!R233</f>
        <v>2.5000000000000001E-2</v>
      </c>
      <c r="S18" s="347">
        <f>CF_Tenant!S233</f>
        <v>2.5000000000000001E-2</v>
      </c>
      <c r="T18" s="347">
        <f>CF_Tenant!T233</f>
        <v>2.5000000000000001E-2</v>
      </c>
      <c r="U18" s="347">
        <f>CF_Tenant!U233</f>
        <v>2.5000000000000001E-2</v>
      </c>
      <c r="V18" s="347">
        <f>CF_Tenant!V233</f>
        <v>2.5000000000000001E-2</v>
      </c>
      <c r="W18" s="347">
        <f>CF_Tenant!W233</f>
        <v>2.5000000000000001E-2</v>
      </c>
      <c r="X18" s="347">
        <f>CF_Tenant!X233</f>
        <v>2.5000000000000001E-2</v>
      </c>
      <c r="Y18" s="347">
        <f>CF_Tenant!Y233</f>
        <v>2.5000000000000001E-2</v>
      </c>
      <c r="Z18" s="347">
        <f>CF_Tenant!Z233</f>
        <v>2.5000000000000001E-2</v>
      </c>
      <c r="AA18" s="347">
        <f>CF_Tenant!AA233</f>
        <v>2.5000000000000001E-2</v>
      </c>
      <c r="AB18" s="347">
        <f>CF_Tenant!AB233</f>
        <v>2.5000000000000001E-2</v>
      </c>
      <c r="AC18" s="347">
        <f>CF_Tenant!AC233</f>
        <v>2.5000000000000001E-2</v>
      </c>
      <c r="AD18" s="347">
        <f>CF_Tenant!AD233</f>
        <v>2.5000000000000001E-2</v>
      </c>
      <c r="AE18" s="347">
        <f>CF_Tenant!AE233</f>
        <v>2.5000000000000001E-2</v>
      </c>
      <c r="AF18" s="347">
        <f>CF_Tenant!AF233</f>
        <v>2.5000000000000001E-2</v>
      </c>
      <c r="AG18" s="347">
        <f>CF_Tenant!AG233</f>
        <v>2.5000000000000001E-2</v>
      </c>
      <c r="AH18" s="347">
        <f>CF_Tenant!AH233</f>
        <v>2.5000000000000001E-2</v>
      </c>
      <c r="AI18" s="347">
        <f>CF_Tenant!AI233</f>
        <v>2.5000000000000001E-2</v>
      </c>
      <c r="AJ18" s="347">
        <f>CF_Tenant!AJ233</f>
        <v>2.5000000000000001E-2</v>
      </c>
      <c r="AK18" s="347">
        <f>CF_Tenant!AK233</f>
        <v>2.5000000000000001E-2</v>
      </c>
      <c r="AL18" s="347">
        <f>CF_Tenant!AL233</f>
        <v>2.5000000000000001E-2</v>
      </c>
      <c r="AM18" s="347">
        <f>CF_Tenant!AM233</f>
        <v>2.5000000000000001E-2</v>
      </c>
      <c r="AN18" s="347">
        <f>CF_Tenant!AN233</f>
        <v>2.5000000000000001E-2</v>
      </c>
      <c r="AO18" s="347">
        <f>CF_Tenant!AO233</f>
        <v>2.5000000000000001E-2</v>
      </c>
      <c r="AP18" s="347">
        <f>CF_Tenant!AP233</f>
        <v>2.5000000000000001E-2</v>
      </c>
      <c r="AQ18" s="347">
        <f>CF_Tenant!AQ233</f>
        <v>2.5000000000000001E-2</v>
      </c>
      <c r="AR18" s="347">
        <f>CF_Tenant!AR233</f>
        <v>2.5000000000000001E-2</v>
      </c>
      <c r="AS18" s="347">
        <f>CF_Tenant!AS233</f>
        <v>2.5000000000000001E-2</v>
      </c>
      <c r="AT18" s="347">
        <f>CF_Tenant!AT233</f>
        <v>2.5000000000000001E-2</v>
      </c>
      <c r="AU18" s="347">
        <f>CF_Tenant!AU233</f>
        <v>2.5000000000000001E-2</v>
      </c>
      <c r="AV18" s="347">
        <f>CF_Tenant!AV233</f>
        <v>2.5000000000000001E-2</v>
      </c>
      <c r="AW18" s="347">
        <f>CF_Tenant!AW233</f>
        <v>2.5000000000000001E-2</v>
      </c>
      <c r="AX18" s="347">
        <f>CF_Tenant!AX233</f>
        <v>2.5000000000000001E-2</v>
      </c>
      <c r="AY18" s="347">
        <f>CF_Tenant!AY233</f>
        <v>2.5000000000000001E-2</v>
      </c>
      <c r="AZ18" s="347">
        <f>CF_Tenant!AZ233</f>
        <v>2.5000000000000001E-2</v>
      </c>
      <c r="BA18" s="347">
        <f>CF_Tenant!BA233</f>
        <v>2.5000000000000001E-2</v>
      </c>
      <c r="BB18" s="347">
        <f>CF_Tenant!BB233</f>
        <v>2.5000000000000001E-2</v>
      </c>
      <c r="BC18" s="347">
        <f>CF_Tenant!BC233</f>
        <v>2.5000000000000001E-2</v>
      </c>
      <c r="BD18" s="347">
        <f>CF_Tenant!BD233</f>
        <v>2.5000000000000001E-2</v>
      </c>
      <c r="BE18" s="347">
        <f>CF_Tenant!BE233</f>
        <v>2.5000000000000001E-2</v>
      </c>
      <c r="BF18" s="347">
        <f>CF_Tenant!BF233</f>
        <v>2.5000000000000001E-2</v>
      </c>
      <c r="BG18" s="347">
        <f>CF_Tenant!BG233</f>
        <v>2.5000000000000001E-2</v>
      </c>
      <c r="BH18" s="347">
        <f>CF_Tenant!BH233</f>
        <v>2.5000000000000001E-2</v>
      </c>
      <c r="BI18" s="347">
        <f>CF_Tenant!BI233</f>
        <v>2.5000000000000001E-2</v>
      </c>
      <c r="BJ18" s="347">
        <f>CF_Tenant!BJ233</f>
        <v>2.5000000000000001E-2</v>
      </c>
      <c r="BK18" s="347">
        <f>CF_Tenant!BK233</f>
        <v>2.5000000000000001E-2</v>
      </c>
      <c r="BL18" s="347">
        <f>CF_Tenant!BL233</f>
        <v>2.5000000000000001E-2</v>
      </c>
      <c r="BM18" s="347">
        <f>CF_Tenant!BM233</f>
        <v>2.5000000000000001E-2</v>
      </c>
      <c r="BN18" s="347">
        <f>CF_Tenant!BN233</f>
        <v>2.5000000000000001E-2</v>
      </c>
      <c r="BO18" s="347">
        <f>CF_Tenant!BO233</f>
        <v>2.5000000000000001E-2</v>
      </c>
      <c r="BP18" s="347">
        <f>CF_Tenant!BP233</f>
        <v>2.5000000000000001E-2</v>
      </c>
      <c r="BQ18" s="347">
        <f>CF_Tenant!BQ233</f>
        <v>2.5000000000000001E-2</v>
      </c>
      <c r="BR18" s="347">
        <f>CF_Tenant!BR233</f>
        <v>2.5000000000000001E-2</v>
      </c>
      <c r="BS18" s="347">
        <f>CF_Tenant!BS233</f>
        <v>2.5000000000000001E-2</v>
      </c>
      <c r="BT18" s="347">
        <f>CF_Tenant!BT233</f>
        <v>2.5000000000000001E-2</v>
      </c>
      <c r="BU18" s="347">
        <f>CF_Tenant!BU233</f>
        <v>2.5000000000000001E-2</v>
      </c>
      <c r="BV18" s="347">
        <f>CF_Tenant!BV233</f>
        <v>2.5000000000000001E-2</v>
      </c>
      <c r="BW18" s="347">
        <f>CF_Tenant!BW233</f>
        <v>2.5000000000000001E-2</v>
      </c>
      <c r="BX18" s="347">
        <f>CF_Tenant!BX233</f>
        <v>2.5000000000000001E-2</v>
      </c>
      <c r="BY18" s="347">
        <f>CF_Tenant!BY233</f>
        <v>2.5000000000000001E-2</v>
      </c>
      <c r="BZ18" s="347">
        <f>CF_Tenant!BZ233</f>
        <v>2.5000000000000001E-2</v>
      </c>
      <c r="CA18" s="347">
        <f>CF_Tenant!CA233</f>
        <v>2.5000000000000001E-2</v>
      </c>
      <c r="CB18" s="347">
        <f>CF_Tenant!CB233</f>
        <v>2.5000000000000001E-2</v>
      </c>
      <c r="CC18" s="347">
        <f>CF_Tenant!CC233</f>
        <v>2.5000000000000001E-2</v>
      </c>
      <c r="CD18" s="347">
        <f>CF_Tenant!CD233</f>
        <v>2.5000000000000001E-2</v>
      </c>
      <c r="CE18" s="347">
        <f>CF_Tenant!CE233</f>
        <v>2.5000000000000001E-2</v>
      </c>
      <c r="CF18" s="347">
        <f>CF_Tenant!CF233</f>
        <v>2.5000000000000001E-2</v>
      </c>
      <c r="CG18" s="347">
        <f>CF_Tenant!CG233</f>
        <v>2.5000000000000001E-2</v>
      </c>
      <c r="CH18" s="347">
        <f>CF_Tenant!CH233</f>
        <v>2.5000000000000001E-2</v>
      </c>
      <c r="CI18" s="347">
        <f>CF_Tenant!CI233</f>
        <v>2.5000000000000001E-2</v>
      </c>
      <c r="CJ18" s="347">
        <f>CF_Tenant!CJ233</f>
        <v>2.5000000000000001E-2</v>
      </c>
      <c r="CK18" s="347">
        <f>CF_Tenant!CK233</f>
        <v>2.5000000000000001E-2</v>
      </c>
      <c r="CL18" s="347">
        <f>CF_Tenant!CL233</f>
        <v>2.5000000000000001E-2</v>
      </c>
      <c r="CM18" s="347">
        <f>CF_Tenant!CM233</f>
        <v>2.5000000000000001E-2</v>
      </c>
      <c r="CN18" s="347">
        <f>CF_Tenant!CN233</f>
        <v>2.5000000000000001E-2</v>
      </c>
      <c r="CO18" s="347">
        <f>CF_Tenant!CO233</f>
        <v>2.5000000000000001E-2</v>
      </c>
      <c r="CP18" s="347">
        <f>CF_Tenant!CP233</f>
        <v>2.5000000000000001E-2</v>
      </c>
      <c r="CQ18" s="347">
        <f>CF_Tenant!CQ233</f>
        <v>2.5000000000000001E-2</v>
      </c>
      <c r="CR18" s="347">
        <f>CF_Tenant!CR233</f>
        <v>2.5000000000000001E-2</v>
      </c>
      <c r="CS18" s="347">
        <f>CF_Tenant!CS233</f>
        <v>2.5000000000000001E-2</v>
      </c>
      <c r="CT18" s="347">
        <f>CF_Tenant!CT233</f>
        <v>2.5000000000000001E-2</v>
      </c>
      <c r="CU18" s="347">
        <f>CF_Tenant!CU233</f>
        <v>2.5000000000000001E-2</v>
      </c>
      <c r="CV18" s="347">
        <f>CF_Tenant!CV233</f>
        <v>2.5000000000000001E-2</v>
      </c>
      <c r="CW18" s="347">
        <f>CF_Tenant!CW233</f>
        <v>2.5000000000000001E-2</v>
      </c>
      <c r="CX18" s="347">
        <f>CF_Tenant!CX233</f>
        <v>2.5000000000000001E-2</v>
      </c>
      <c r="CY18" s="347">
        <f>CF_Tenant!CY233</f>
        <v>2.5000000000000001E-2</v>
      </c>
      <c r="CZ18" s="347">
        <f>CF_Tenant!CZ233</f>
        <v>2.5000000000000001E-2</v>
      </c>
      <c r="DA18" s="347">
        <f>CF_Tenant!DA233</f>
        <v>2.5000000000000001E-2</v>
      </c>
      <c r="DB18" s="347">
        <f>CF_Tenant!DB233</f>
        <v>2.5000000000000001E-2</v>
      </c>
      <c r="DC18" s="347">
        <f>CF_Tenant!DC233</f>
        <v>2.5000000000000001E-2</v>
      </c>
      <c r="DD18" s="347">
        <f>CF_Tenant!DD233</f>
        <v>2.5000000000000001E-2</v>
      </c>
      <c r="DE18" s="347">
        <f>CF_Tenant!DE233</f>
        <v>2.5000000000000001E-2</v>
      </c>
      <c r="DF18" s="347">
        <f>CF_Tenant!DF233</f>
        <v>2.5000000000000001E-2</v>
      </c>
      <c r="DG18" s="347">
        <f>CF_Tenant!DG233</f>
        <v>2.5000000000000001E-2</v>
      </c>
      <c r="DH18" s="347">
        <f>CF_Tenant!DH233</f>
        <v>2.5000000000000001E-2</v>
      </c>
      <c r="DI18" s="347">
        <f>CF_Tenant!DI233</f>
        <v>2.5000000000000001E-2</v>
      </c>
      <c r="DJ18" s="347">
        <f>CF_Tenant!DJ233</f>
        <v>2.5000000000000001E-2</v>
      </c>
      <c r="DK18" s="347">
        <f>CF_Tenant!DK233</f>
        <v>2.5000000000000001E-2</v>
      </c>
      <c r="DL18" s="347">
        <f>CF_Tenant!DL233</f>
        <v>2.5000000000000001E-2</v>
      </c>
      <c r="DM18" s="347">
        <f>CF_Tenant!DM233</f>
        <v>2.5000000000000001E-2</v>
      </c>
      <c r="DN18" s="347">
        <f>CF_Tenant!DN233</f>
        <v>2.5000000000000001E-2</v>
      </c>
      <c r="DO18" s="347">
        <f>CF_Tenant!DO233</f>
        <v>2.5000000000000001E-2</v>
      </c>
      <c r="DP18" s="347">
        <f>CF_Tenant!DP233</f>
        <v>2.5000000000000001E-2</v>
      </c>
      <c r="DQ18" s="347">
        <f>CF_Tenant!DQ233</f>
        <v>2.5000000000000001E-2</v>
      </c>
      <c r="DR18" s="347">
        <f>CF_Tenant!DR233</f>
        <v>2.5000000000000001E-2</v>
      </c>
      <c r="DS18" s="347">
        <f>CF_Tenant!DS233</f>
        <v>2.5000000000000001E-2</v>
      </c>
      <c r="DT18" s="347">
        <f>CF_Tenant!DT233</f>
        <v>2.5000000000000001E-2</v>
      </c>
      <c r="DU18" s="347">
        <f>CF_Tenant!DU233</f>
        <v>2.5000000000000001E-2</v>
      </c>
      <c r="DV18" s="347">
        <f>CF_Tenant!DV233</f>
        <v>2.5000000000000001E-2</v>
      </c>
      <c r="DW18" s="347">
        <f>CF_Tenant!DW233</f>
        <v>2.5000000000000001E-2</v>
      </c>
      <c r="DX18" s="347">
        <f>CF_Tenant!DX233</f>
        <v>2.5000000000000001E-2</v>
      </c>
      <c r="DY18" s="347">
        <f>CF_Tenant!DY233</f>
        <v>2.5000000000000001E-2</v>
      </c>
      <c r="DZ18" s="347">
        <f>CF_Tenant!DZ233</f>
        <v>2.5000000000000001E-2</v>
      </c>
      <c r="EA18" s="347">
        <f>CF_Tenant!EA233</f>
        <v>2.5000000000000001E-2</v>
      </c>
      <c r="EB18" s="347">
        <f>CF_Tenant!EB233</f>
        <v>2.5000000000000001E-2</v>
      </c>
      <c r="EC18" s="347">
        <f>CF_Tenant!EC233</f>
        <v>2.5000000000000001E-2</v>
      </c>
      <c r="ED18" s="347">
        <f>CF_Tenant!ED233</f>
        <v>2.5000000000000001E-2</v>
      </c>
      <c r="EE18" s="347">
        <f>CF_Tenant!EE233</f>
        <v>2.5000000000000001E-2</v>
      </c>
      <c r="EF18" s="347">
        <f>CF_Tenant!EF233</f>
        <v>2.5000000000000001E-2</v>
      </c>
      <c r="EG18" s="347">
        <f>CF_Tenant!EG233</f>
        <v>2.5000000000000001E-2</v>
      </c>
      <c r="EH18" s="347">
        <f>CF_Tenant!EH233</f>
        <v>2.5000000000000001E-2</v>
      </c>
      <c r="EI18" s="347">
        <f>CF_Tenant!EI233</f>
        <v>2.5000000000000001E-2</v>
      </c>
      <c r="EJ18" s="347">
        <f>CF_Tenant!EJ233</f>
        <v>2.5000000000000001E-2</v>
      </c>
      <c r="EK18" s="347">
        <f>CF_Tenant!EK233</f>
        <v>2.5000000000000001E-2</v>
      </c>
      <c r="EL18" s="347">
        <f>CF_Tenant!EL233</f>
        <v>2.5000000000000001E-2</v>
      </c>
      <c r="EM18" s="347">
        <f>CF_Tenant!EM233</f>
        <v>2.5000000000000001E-2</v>
      </c>
      <c r="EN18" s="347">
        <f>CF_Tenant!EN233</f>
        <v>2.5000000000000001E-2</v>
      </c>
      <c r="EO18" s="347">
        <f>CF_Tenant!EO233</f>
        <v>2.5000000000000001E-2</v>
      </c>
      <c r="EP18" s="347">
        <f>CF_Tenant!EP233</f>
        <v>2.5000000000000001E-2</v>
      </c>
      <c r="EQ18" s="347">
        <f>CF_Tenant!EQ233</f>
        <v>2.5000000000000001E-2</v>
      </c>
      <c r="ER18" s="347">
        <f>CF_Tenant!ER233</f>
        <v>2.5000000000000001E-2</v>
      </c>
      <c r="ES18" s="347">
        <f>CF_Tenant!ES233</f>
        <v>2.5000000000000001E-2</v>
      </c>
    </row>
    <row r="19" spans="1:256" s="342" customFormat="1" ht="12.75" customHeight="1">
      <c r="B19" s="342" t="s">
        <v>659</v>
      </c>
      <c r="D19" s="365"/>
      <c r="E19" s="521">
        <f>CF_Tenant!E234</f>
        <v>2.0598362698427408E-3</v>
      </c>
      <c r="F19" s="521">
        <f>CF_Tenant!F234</f>
        <v>2.0598362698427408E-3</v>
      </c>
      <c r="G19" s="521">
        <f>CF_Tenant!G234</f>
        <v>2.0598362698427408E-3</v>
      </c>
      <c r="H19" s="521">
        <f>CF_Tenant!H234</f>
        <v>2.0598362698427408E-3</v>
      </c>
      <c r="I19" s="521">
        <f>CF_Tenant!I234</f>
        <v>2.0598362698427408E-3</v>
      </c>
      <c r="J19" s="521">
        <f>CF_Tenant!J234</f>
        <v>2.0598362698427408E-3</v>
      </c>
      <c r="K19" s="521">
        <f>CF_Tenant!K234</f>
        <v>2.0598362698427408E-3</v>
      </c>
      <c r="L19" s="521">
        <f>CF_Tenant!L234</f>
        <v>2.0598362698427408E-3</v>
      </c>
      <c r="M19" s="521">
        <f>CF_Tenant!M234</f>
        <v>2.0598362698427408E-3</v>
      </c>
      <c r="N19" s="521">
        <f>CF_Tenant!N234</f>
        <v>2.0598362698427408E-3</v>
      </c>
      <c r="O19" s="521">
        <f>CF_Tenant!O234</f>
        <v>2.0598362698427408E-3</v>
      </c>
      <c r="P19" s="521">
        <f>CF_Tenant!P234</f>
        <v>2.0598362698427408E-3</v>
      </c>
      <c r="Q19" s="521">
        <f>CF_Tenant!Q234</f>
        <v>2.0598362698427408E-3</v>
      </c>
      <c r="R19" s="521">
        <f>CF_Tenant!R234</f>
        <v>2.0598362698427408E-3</v>
      </c>
      <c r="S19" s="521">
        <f>CF_Tenant!S234</f>
        <v>2.0598362698427408E-3</v>
      </c>
      <c r="T19" s="521">
        <f>CF_Tenant!T234</f>
        <v>2.0598362698427408E-3</v>
      </c>
      <c r="U19" s="521">
        <f>CF_Tenant!U234</f>
        <v>2.0598362698427408E-3</v>
      </c>
      <c r="V19" s="521">
        <f>CF_Tenant!V234</f>
        <v>2.0598362698427408E-3</v>
      </c>
      <c r="W19" s="521">
        <f>CF_Tenant!W234</f>
        <v>2.0598362698427408E-3</v>
      </c>
      <c r="X19" s="521">
        <f>CF_Tenant!X234</f>
        <v>2.0598362698427408E-3</v>
      </c>
      <c r="Y19" s="521">
        <f>CF_Tenant!Y234</f>
        <v>2.0598362698427408E-3</v>
      </c>
      <c r="Z19" s="521">
        <f>CF_Tenant!Z234</f>
        <v>2.0598362698427408E-3</v>
      </c>
      <c r="AA19" s="521">
        <f>CF_Tenant!AA234</f>
        <v>2.0598362698427408E-3</v>
      </c>
      <c r="AB19" s="521">
        <f>CF_Tenant!AB234</f>
        <v>2.0598362698427408E-3</v>
      </c>
      <c r="AC19" s="521">
        <f>CF_Tenant!AC234</f>
        <v>2.0598362698427408E-3</v>
      </c>
      <c r="AD19" s="521">
        <f>CF_Tenant!AD234</f>
        <v>2.0598362698427408E-3</v>
      </c>
      <c r="AE19" s="521">
        <f>CF_Tenant!AE234</f>
        <v>2.0598362698427408E-3</v>
      </c>
      <c r="AF19" s="521">
        <f>CF_Tenant!AF234</f>
        <v>2.0598362698427408E-3</v>
      </c>
      <c r="AG19" s="521">
        <f>CF_Tenant!AG234</f>
        <v>2.0598362698427408E-3</v>
      </c>
      <c r="AH19" s="521">
        <f>CF_Tenant!AH234</f>
        <v>2.0598362698427408E-3</v>
      </c>
      <c r="AI19" s="521">
        <f>CF_Tenant!AI234</f>
        <v>2.0598362698427408E-3</v>
      </c>
      <c r="AJ19" s="521">
        <f>CF_Tenant!AJ234</f>
        <v>2.0598362698427408E-3</v>
      </c>
      <c r="AK19" s="521">
        <f>CF_Tenant!AK234</f>
        <v>2.0598362698427408E-3</v>
      </c>
      <c r="AL19" s="521">
        <f>CF_Tenant!AL234</f>
        <v>2.0598362698427408E-3</v>
      </c>
      <c r="AM19" s="521">
        <f>CF_Tenant!AM234</f>
        <v>2.0598362698427408E-3</v>
      </c>
      <c r="AN19" s="521">
        <f>CF_Tenant!AN234</f>
        <v>2.0598362698427408E-3</v>
      </c>
      <c r="AO19" s="521">
        <f>CF_Tenant!AO234</f>
        <v>2.0598362698427408E-3</v>
      </c>
      <c r="AP19" s="521">
        <f>CF_Tenant!AP234</f>
        <v>2.0598362698427408E-3</v>
      </c>
      <c r="AQ19" s="521">
        <f>CF_Tenant!AQ234</f>
        <v>2.0598362698427408E-3</v>
      </c>
      <c r="AR19" s="521">
        <f>CF_Tenant!AR234</f>
        <v>2.0598362698427408E-3</v>
      </c>
      <c r="AS19" s="521">
        <f>CF_Tenant!AS234</f>
        <v>2.0598362698427408E-3</v>
      </c>
      <c r="AT19" s="521">
        <f>CF_Tenant!AT234</f>
        <v>2.0598362698427408E-3</v>
      </c>
      <c r="AU19" s="521">
        <f>CF_Tenant!AU234</f>
        <v>2.0598362698427408E-3</v>
      </c>
      <c r="AV19" s="521">
        <f>CF_Tenant!AV234</f>
        <v>2.0598362698427408E-3</v>
      </c>
      <c r="AW19" s="521">
        <f>CF_Tenant!AW234</f>
        <v>2.0598362698427408E-3</v>
      </c>
      <c r="AX19" s="521">
        <f>CF_Tenant!AX234</f>
        <v>2.0598362698427408E-3</v>
      </c>
      <c r="AY19" s="521">
        <f>CF_Tenant!AY234</f>
        <v>2.0598362698427408E-3</v>
      </c>
      <c r="AZ19" s="521">
        <f>CF_Tenant!AZ234</f>
        <v>2.0598362698427408E-3</v>
      </c>
      <c r="BA19" s="521">
        <f>CF_Tenant!BA234</f>
        <v>2.0598362698427408E-3</v>
      </c>
      <c r="BB19" s="521">
        <f>CF_Tenant!BB234</f>
        <v>2.0598362698427408E-3</v>
      </c>
      <c r="BC19" s="521">
        <f>CF_Tenant!BC234</f>
        <v>2.0598362698427408E-3</v>
      </c>
      <c r="BD19" s="521">
        <f>CF_Tenant!BD234</f>
        <v>2.0598362698427408E-3</v>
      </c>
      <c r="BE19" s="521">
        <f>CF_Tenant!BE234</f>
        <v>2.0598362698427408E-3</v>
      </c>
      <c r="BF19" s="521">
        <f>CF_Tenant!BF234</f>
        <v>2.0598362698427408E-3</v>
      </c>
      <c r="BG19" s="521">
        <f>CF_Tenant!BG234</f>
        <v>2.0598362698427408E-3</v>
      </c>
      <c r="BH19" s="521">
        <f>CF_Tenant!BH234</f>
        <v>2.0598362698427408E-3</v>
      </c>
      <c r="BI19" s="521">
        <f>CF_Tenant!BI234</f>
        <v>2.0598362698427408E-3</v>
      </c>
      <c r="BJ19" s="521">
        <f>CF_Tenant!BJ234</f>
        <v>2.0598362698427408E-3</v>
      </c>
      <c r="BK19" s="521">
        <f>CF_Tenant!BK234</f>
        <v>2.0598362698427408E-3</v>
      </c>
      <c r="BL19" s="521">
        <f>CF_Tenant!BL234</f>
        <v>2.0598362698427408E-3</v>
      </c>
      <c r="BM19" s="521">
        <f>CF_Tenant!BM234</f>
        <v>2.0598362698427408E-3</v>
      </c>
      <c r="BN19" s="521">
        <f>CF_Tenant!BN234</f>
        <v>2.0598362698427408E-3</v>
      </c>
      <c r="BO19" s="521">
        <f>CF_Tenant!BO234</f>
        <v>2.0598362698427408E-3</v>
      </c>
      <c r="BP19" s="521">
        <f>CF_Tenant!BP234</f>
        <v>2.0598362698427408E-3</v>
      </c>
      <c r="BQ19" s="521">
        <f>CF_Tenant!BQ234</f>
        <v>2.0598362698427408E-3</v>
      </c>
      <c r="BR19" s="521">
        <f>CF_Tenant!BR234</f>
        <v>2.0598362698427408E-3</v>
      </c>
      <c r="BS19" s="521">
        <f>CF_Tenant!BS234</f>
        <v>2.0598362698427408E-3</v>
      </c>
      <c r="BT19" s="521">
        <f>CF_Tenant!BT234</f>
        <v>2.0598362698427408E-3</v>
      </c>
      <c r="BU19" s="521">
        <f>CF_Tenant!BU234</f>
        <v>2.0598362698427408E-3</v>
      </c>
      <c r="BV19" s="521">
        <f>CF_Tenant!BV234</f>
        <v>2.0598362698427408E-3</v>
      </c>
      <c r="BW19" s="521">
        <f>CF_Tenant!BW234</f>
        <v>2.0598362698427408E-3</v>
      </c>
      <c r="BX19" s="521">
        <f>CF_Tenant!BX234</f>
        <v>2.0598362698427408E-3</v>
      </c>
      <c r="BY19" s="521">
        <f>CF_Tenant!BY234</f>
        <v>2.0598362698427408E-3</v>
      </c>
      <c r="BZ19" s="521">
        <f>CF_Tenant!BZ234</f>
        <v>2.0598362698427408E-3</v>
      </c>
      <c r="CA19" s="521">
        <f>CF_Tenant!CA234</f>
        <v>2.0598362698427408E-3</v>
      </c>
      <c r="CB19" s="521">
        <f>CF_Tenant!CB234</f>
        <v>2.0598362698427408E-3</v>
      </c>
      <c r="CC19" s="521">
        <f>CF_Tenant!CC234</f>
        <v>2.0598362698427408E-3</v>
      </c>
      <c r="CD19" s="521">
        <f>CF_Tenant!CD234</f>
        <v>2.0598362698427408E-3</v>
      </c>
      <c r="CE19" s="521">
        <f>CF_Tenant!CE234</f>
        <v>2.0598362698427408E-3</v>
      </c>
      <c r="CF19" s="521">
        <f>CF_Tenant!CF234</f>
        <v>2.0598362698427408E-3</v>
      </c>
      <c r="CG19" s="521">
        <f>CF_Tenant!CG234</f>
        <v>2.0598362698427408E-3</v>
      </c>
      <c r="CH19" s="521">
        <f>CF_Tenant!CH234</f>
        <v>2.0598362698427408E-3</v>
      </c>
      <c r="CI19" s="521">
        <f>CF_Tenant!CI234</f>
        <v>2.0598362698427408E-3</v>
      </c>
      <c r="CJ19" s="521">
        <f>CF_Tenant!CJ234</f>
        <v>2.0598362698427408E-3</v>
      </c>
      <c r="CK19" s="521">
        <f>CF_Tenant!CK234</f>
        <v>2.0598362698427408E-3</v>
      </c>
      <c r="CL19" s="521">
        <f>CF_Tenant!CL234</f>
        <v>2.0598362698427408E-3</v>
      </c>
      <c r="CM19" s="521">
        <f>CF_Tenant!CM234</f>
        <v>2.0598362698427408E-3</v>
      </c>
      <c r="CN19" s="521">
        <f>CF_Tenant!CN234</f>
        <v>2.0598362698427408E-3</v>
      </c>
      <c r="CO19" s="521">
        <f>CF_Tenant!CO234</f>
        <v>2.0598362698427408E-3</v>
      </c>
      <c r="CP19" s="521">
        <f>CF_Tenant!CP234</f>
        <v>2.0598362698427408E-3</v>
      </c>
      <c r="CQ19" s="521">
        <f>CF_Tenant!CQ234</f>
        <v>2.0598362698427408E-3</v>
      </c>
      <c r="CR19" s="521">
        <f>CF_Tenant!CR234</f>
        <v>2.0598362698427408E-3</v>
      </c>
      <c r="CS19" s="521">
        <f>CF_Tenant!CS234</f>
        <v>2.0598362698427408E-3</v>
      </c>
      <c r="CT19" s="521">
        <f>CF_Tenant!CT234</f>
        <v>2.0598362698427408E-3</v>
      </c>
      <c r="CU19" s="521">
        <f>CF_Tenant!CU234</f>
        <v>2.0598362698427408E-3</v>
      </c>
      <c r="CV19" s="521">
        <f>CF_Tenant!CV234</f>
        <v>2.0598362698427408E-3</v>
      </c>
      <c r="CW19" s="521">
        <f>CF_Tenant!CW234</f>
        <v>2.0598362698427408E-3</v>
      </c>
      <c r="CX19" s="521">
        <f>CF_Tenant!CX234</f>
        <v>2.0598362698427408E-3</v>
      </c>
      <c r="CY19" s="521">
        <f>CF_Tenant!CY234</f>
        <v>2.0598362698427408E-3</v>
      </c>
      <c r="CZ19" s="521">
        <f>CF_Tenant!CZ234</f>
        <v>2.0598362698427408E-3</v>
      </c>
      <c r="DA19" s="521">
        <f>CF_Tenant!DA234</f>
        <v>2.0598362698427408E-3</v>
      </c>
      <c r="DB19" s="521">
        <f>CF_Tenant!DB234</f>
        <v>2.0598362698427408E-3</v>
      </c>
      <c r="DC19" s="521">
        <f>CF_Tenant!DC234</f>
        <v>2.0598362698427408E-3</v>
      </c>
      <c r="DD19" s="521">
        <f>CF_Tenant!DD234</f>
        <v>2.0598362698427408E-3</v>
      </c>
      <c r="DE19" s="521">
        <f>CF_Tenant!DE234</f>
        <v>2.0598362698427408E-3</v>
      </c>
      <c r="DF19" s="521">
        <f>CF_Tenant!DF234</f>
        <v>2.0598362698427408E-3</v>
      </c>
      <c r="DG19" s="521">
        <f>CF_Tenant!DG234</f>
        <v>2.0598362698427408E-3</v>
      </c>
      <c r="DH19" s="521">
        <f>CF_Tenant!DH234</f>
        <v>2.0598362698427408E-3</v>
      </c>
      <c r="DI19" s="521">
        <f>CF_Tenant!DI234</f>
        <v>2.0598362698427408E-3</v>
      </c>
      <c r="DJ19" s="521">
        <f>CF_Tenant!DJ234</f>
        <v>2.0598362698427408E-3</v>
      </c>
      <c r="DK19" s="521">
        <f>CF_Tenant!DK234</f>
        <v>2.0598362698427408E-3</v>
      </c>
      <c r="DL19" s="521">
        <f>CF_Tenant!DL234</f>
        <v>2.0598362698427408E-3</v>
      </c>
      <c r="DM19" s="521">
        <f>CF_Tenant!DM234</f>
        <v>2.0598362698427408E-3</v>
      </c>
      <c r="DN19" s="521">
        <f>CF_Tenant!DN234</f>
        <v>2.0598362698427408E-3</v>
      </c>
      <c r="DO19" s="521">
        <f>CF_Tenant!DO234</f>
        <v>2.0598362698427408E-3</v>
      </c>
      <c r="DP19" s="521">
        <f>CF_Tenant!DP234</f>
        <v>2.0598362698427408E-3</v>
      </c>
      <c r="DQ19" s="521">
        <f>CF_Tenant!DQ234</f>
        <v>2.0598362698427408E-3</v>
      </c>
      <c r="DR19" s="521">
        <f>CF_Tenant!DR234</f>
        <v>2.0598362698427408E-3</v>
      </c>
      <c r="DS19" s="521">
        <f>CF_Tenant!DS234</f>
        <v>2.0598362698427408E-3</v>
      </c>
      <c r="DT19" s="521">
        <f>CF_Tenant!DT234</f>
        <v>2.0598362698427408E-3</v>
      </c>
      <c r="DU19" s="521">
        <f>CF_Tenant!DU234</f>
        <v>2.0598362698427408E-3</v>
      </c>
      <c r="DV19" s="521">
        <f>CF_Tenant!DV234</f>
        <v>2.0598362698427408E-3</v>
      </c>
      <c r="DW19" s="521">
        <f>CF_Tenant!DW234</f>
        <v>2.0598362698427408E-3</v>
      </c>
      <c r="DX19" s="521">
        <f>CF_Tenant!DX234</f>
        <v>2.0598362698427408E-3</v>
      </c>
      <c r="DY19" s="521">
        <f>CF_Tenant!DY234</f>
        <v>2.0598362698427408E-3</v>
      </c>
      <c r="DZ19" s="521">
        <f>CF_Tenant!DZ234</f>
        <v>2.0598362698427408E-3</v>
      </c>
      <c r="EA19" s="521">
        <f>CF_Tenant!EA234</f>
        <v>2.0598362698427408E-3</v>
      </c>
      <c r="EB19" s="521">
        <f>CF_Tenant!EB234</f>
        <v>2.0598362698427408E-3</v>
      </c>
      <c r="EC19" s="521">
        <f>CF_Tenant!EC234</f>
        <v>2.0598362698427408E-3</v>
      </c>
      <c r="ED19" s="521">
        <f>CF_Tenant!ED234</f>
        <v>2.0598362698427408E-3</v>
      </c>
      <c r="EE19" s="521">
        <f>CF_Tenant!EE234</f>
        <v>2.0598362698427408E-3</v>
      </c>
      <c r="EF19" s="521">
        <f>CF_Tenant!EF234</f>
        <v>2.0598362698427408E-3</v>
      </c>
      <c r="EG19" s="521">
        <f>CF_Tenant!EG234</f>
        <v>2.0598362698427408E-3</v>
      </c>
      <c r="EH19" s="521">
        <f>CF_Tenant!EH234</f>
        <v>2.0598362698427408E-3</v>
      </c>
      <c r="EI19" s="521">
        <f>CF_Tenant!EI234</f>
        <v>2.0598362698427408E-3</v>
      </c>
      <c r="EJ19" s="521">
        <f>CF_Tenant!EJ234</f>
        <v>2.0598362698427408E-3</v>
      </c>
      <c r="EK19" s="521">
        <f>CF_Tenant!EK234</f>
        <v>2.0598362698427408E-3</v>
      </c>
      <c r="EL19" s="521">
        <f>CF_Tenant!EL234</f>
        <v>2.0598362698427408E-3</v>
      </c>
      <c r="EM19" s="521">
        <f>CF_Tenant!EM234</f>
        <v>2.0598362698427408E-3</v>
      </c>
      <c r="EN19" s="521">
        <f>CF_Tenant!EN234</f>
        <v>2.0598362698427408E-3</v>
      </c>
      <c r="EO19" s="521">
        <f>CF_Tenant!EO234</f>
        <v>2.0598362698427408E-3</v>
      </c>
      <c r="EP19" s="521">
        <f>CF_Tenant!EP234</f>
        <v>2.0598362698427408E-3</v>
      </c>
      <c r="EQ19" s="521">
        <f>CF_Tenant!EQ234</f>
        <v>2.0598362698427408E-3</v>
      </c>
      <c r="ER19" s="521">
        <f>CF_Tenant!ER234</f>
        <v>2.0598362698427408E-3</v>
      </c>
      <c r="ES19" s="521">
        <f>CF_Tenant!ES234</f>
        <v>2.0598362698427408E-3</v>
      </c>
    </row>
    <row r="20" spans="1:256" ht="12.75" customHeight="1"/>
    <row r="21" spans="1:256" s="343" customFormat="1" ht="12.75" customHeight="1">
      <c r="A21" s="342"/>
      <c r="B21" s="342" t="s">
        <v>741</v>
      </c>
      <c r="C21" s="342"/>
      <c r="D21" s="346">
        <f>IP_Outgoings!C16/12</f>
        <v>2.5</v>
      </c>
      <c r="E21" s="346">
        <f>D21*(1+E$19)</f>
        <v>2.5051495906746069</v>
      </c>
      <c r="F21" s="346">
        <f t="shared" ref="F21:BQ21" si="3">E21*(1+F$19)</f>
        <v>2.5103097886628603</v>
      </c>
      <c r="G21" s="346">
        <f t="shared" si="3"/>
        <v>2.5154806158140892</v>
      </c>
      <c r="H21" s="346">
        <f t="shared" si="3"/>
        <v>2.5206620940226294</v>
      </c>
      <c r="I21" s="346">
        <f t="shared" si="3"/>
        <v>2.5258542452279151</v>
      </c>
      <c r="J21" s="346">
        <f t="shared" si="3"/>
        <v>2.531057091414572</v>
      </c>
      <c r="K21" s="346">
        <f t="shared" si="3"/>
        <v>2.5362706546125104</v>
      </c>
      <c r="L21" s="346">
        <f t="shared" si="3"/>
        <v>2.5414949568970191</v>
      </c>
      <c r="M21" s="346">
        <f t="shared" si="3"/>
        <v>2.5467300203888579</v>
      </c>
      <c r="N21" s="346">
        <f t="shared" si="3"/>
        <v>2.551975867254352</v>
      </c>
      <c r="O21" s="346">
        <f t="shared" si="3"/>
        <v>2.5572325197054857</v>
      </c>
      <c r="P21" s="346">
        <f t="shared" si="3"/>
        <v>2.5624999999999964</v>
      </c>
      <c r="Q21" s="346">
        <f t="shared" si="3"/>
        <v>2.5677783304414685</v>
      </c>
      <c r="R21" s="346">
        <f t="shared" si="3"/>
        <v>2.5730675333794282</v>
      </c>
      <c r="S21" s="346">
        <f t="shared" si="3"/>
        <v>2.5783676312094381</v>
      </c>
      <c r="T21" s="346">
        <f t="shared" si="3"/>
        <v>2.5836786463731918</v>
      </c>
      <c r="U21" s="346">
        <f t="shared" si="3"/>
        <v>2.5890006013586095</v>
      </c>
      <c r="V21" s="346">
        <f t="shared" si="3"/>
        <v>2.5943335186999326</v>
      </c>
      <c r="W21" s="346">
        <f t="shared" si="3"/>
        <v>2.5996774209778195</v>
      </c>
      <c r="X21" s="346">
        <f t="shared" si="3"/>
        <v>2.6050323308194407</v>
      </c>
      <c r="Y21" s="346">
        <f t="shared" si="3"/>
        <v>2.6103982708985756</v>
      </c>
      <c r="Z21" s="346">
        <f t="shared" si="3"/>
        <v>2.6157752639357073</v>
      </c>
      <c r="AA21" s="346">
        <f t="shared" si="3"/>
        <v>2.6211633326981194</v>
      </c>
      <c r="AB21" s="346">
        <f t="shared" si="3"/>
        <v>2.6265624999999928</v>
      </c>
      <c r="AC21" s="346">
        <f t="shared" si="3"/>
        <v>2.6319727887025017</v>
      </c>
      <c r="AD21" s="346">
        <f t="shared" si="3"/>
        <v>2.6373942217139104</v>
      </c>
      <c r="AE21" s="346">
        <f t="shared" si="3"/>
        <v>2.6428268219896704</v>
      </c>
      <c r="AF21" s="346">
        <f t="shared" si="3"/>
        <v>2.6482706125325182</v>
      </c>
      <c r="AG21" s="346">
        <f t="shared" si="3"/>
        <v>2.6537256163925713</v>
      </c>
      <c r="AH21" s="346">
        <f t="shared" si="3"/>
        <v>2.6591918566674275</v>
      </c>
      <c r="AI21" s="346">
        <f t="shared" si="3"/>
        <v>2.6646693565022614</v>
      </c>
      <c r="AJ21" s="346">
        <f t="shared" si="3"/>
        <v>2.6701581390899234</v>
      </c>
      <c r="AK21" s="346">
        <f t="shared" si="3"/>
        <v>2.6756582276710366</v>
      </c>
      <c r="AL21" s="346">
        <f t="shared" si="3"/>
        <v>2.6811696455340965</v>
      </c>
      <c r="AM21" s="346">
        <f t="shared" si="3"/>
        <v>2.686692416015569</v>
      </c>
      <c r="AN21" s="346">
        <f t="shared" si="3"/>
        <v>2.692226562499989</v>
      </c>
      <c r="AO21" s="346">
        <f t="shared" si="3"/>
        <v>2.6977721084200605</v>
      </c>
      <c r="AP21" s="346">
        <f t="shared" si="3"/>
        <v>2.7033290772567544</v>
      </c>
      <c r="AQ21" s="346">
        <f t="shared" si="3"/>
        <v>2.7088974925394083</v>
      </c>
      <c r="AR21" s="346">
        <f t="shared" si="3"/>
        <v>2.7144773778458271</v>
      </c>
      <c r="AS21" s="346">
        <f t="shared" si="3"/>
        <v>2.7200687568023816</v>
      </c>
      <c r="AT21" s="346">
        <f t="shared" si="3"/>
        <v>2.7256716530841092</v>
      </c>
      <c r="AU21" s="346">
        <f t="shared" si="3"/>
        <v>2.7312860904148142</v>
      </c>
      <c r="AV21" s="346">
        <f t="shared" si="3"/>
        <v>2.7369120925671675</v>
      </c>
      <c r="AW21" s="346">
        <f t="shared" si="3"/>
        <v>2.7425496833628085</v>
      </c>
      <c r="AX21" s="346">
        <f t="shared" si="3"/>
        <v>2.7481988866724447</v>
      </c>
      <c r="AY21" s="346">
        <f t="shared" si="3"/>
        <v>2.7538597264159539</v>
      </c>
      <c r="AZ21" s="346">
        <f t="shared" si="3"/>
        <v>2.7595322265624849</v>
      </c>
      <c r="BA21" s="346">
        <f t="shared" si="3"/>
        <v>2.7652164111305582</v>
      </c>
      <c r="BB21" s="346">
        <f t="shared" si="3"/>
        <v>2.7709123041881694</v>
      </c>
      <c r="BC21" s="346">
        <f t="shared" si="3"/>
        <v>2.7766199298528895</v>
      </c>
      <c r="BD21" s="346">
        <f t="shared" si="3"/>
        <v>2.7823393122919686</v>
      </c>
      <c r="BE21" s="346">
        <f t="shared" si="3"/>
        <v>2.7880704757224368</v>
      </c>
      <c r="BF21" s="346">
        <f t="shared" si="3"/>
        <v>2.7938134444112075</v>
      </c>
      <c r="BG21" s="346">
        <f t="shared" si="3"/>
        <v>2.7995682426751798</v>
      </c>
      <c r="BH21" s="346">
        <f t="shared" si="3"/>
        <v>2.8053348948813421</v>
      </c>
      <c r="BI21" s="346">
        <f t="shared" si="3"/>
        <v>2.8111134254468744</v>
      </c>
      <c r="BJ21" s="346">
        <f t="shared" si="3"/>
        <v>2.8169038588392517</v>
      </c>
      <c r="BK21" s="346">
        <f t="shared" si="3"/>
        <v>2.8227062195763488</v>
      </c>
      <c r="BL21" s="346">
        <f t="shared" si="3"/>
        <v>2.828520532226543</v>
      </c>
      <c r="BM21" s="346">
        <f t="shared" si="3"/>
        <v>2.8343468214088183</v>
      </c>
      <c r="BN21" s="346">
        <f t="shared" si="3"/>
        <v>2.8401851117928696</v>
      </c>
      <c r="BO21" s="346">
        <f t="shared" si="3"/>
        <v>2.8460354280992077</v>
      </c>
      <c r="BP21" s="346">
        <f t="shared" si="3"/>
        <v>2.8518977950992639</v>
      </c>
      <c r="BQ21" s="346">
        <f t="shared" si="3"/>
        <v>2.8577722376154937</v>
      </c>
      <c r="BR21" s="346">
        <f t="shared" ref="BR21:EC21" si="4">BQ21*(1+BR$19)</f>
        <v>2.8636587805214839</v>
      </c>
      <c r="BS21" s="346">
        <f t="shared" si="4"/>
        <v>2.8695574487420559</v>
      </c>
      <c r="BT21" s="346">
        <f t="shared" si="4"/>
        <v>2.875468267253372</v>
      </c>
      <c r="BU21" s="346">
        <f t="shared" si="4"/>
        <v>2.8813912610830426</v>
      </c>
      <c r="BV21" s="346">
        <f t="shared" si="4"/>
        <v>2.8873264553102294</v>
      </c>
      <c r="BW21" s="346">
        <f t="shared" si="4"/>
        <v>2.8932738750657538</v>
      </c>
      <c r="BX21" s="346">
        <f t="shared" si="4"/>
        <v>2.8992335455322027</v>
      </c>
      <c r="BY21" s="346">
        <f t="shared" si="4"/>
        <v>2.9052054919440349</v>
      </c>
      <c r="BZ21" s="346">
        <f t="shared" si="4"/>
        <v>2.9111897395876873</v>
      </c>
      <c r="CA21" s="346">
        <f t="shared" si="4"/>
        <v>2.9171863138016842</v>
      </c>
      <c r="CB21" s="346">
        <f t="shared" si="4"/>
        <v>2.9231952399767418</v>
      </c>
      <c r="CC21" s="346">
        <f t="shared" si="4"/>
        <v>2.9292165435558775</v>
      </c>
      <c r="CD21" s="346">
        <f t="shared" si="4"/>
        <v>2.9352502500345174</v>
      </c>
      <c r="CE21" s="346">
        <f t="shared" si="4"/>
        <v>2.9412963849606033</v>
      </c>
      <c r="CF21" s="346">
        <f t="shared" si="4"/>
        <v>2.9473549739347025</v>
      </c>
      <c r="CG21" s="346">
        <f t="shared" si="4"/>
        <v>2.9534260426101144</v>
      </c>
      <c r="CH21" s="346">
        <f t="shared" si="4"/>
        <v>2.9595096166929808</v>
      </c>
      <c r="CI21" s="346">
        <f t="shared" si="4"/>
        <v>2.9656057219423935</v>
      </c>
      <c r="CJ21" s="346">
        <f t="shared" si="4"/>
        <v>2.9717143841705034</v>
      </c>
      <c r="CK21" s="346">
        <f t="shared" si="4"/>
        <v>2.9778356292426311</v>
      </c>
      <c r="CL21" s="346">
        <f t="shared" si="4"/>
        <v>2.9839694830773751</v>
      </c>
      <c r="CM21" s="346">
        <f t="shared" si="4"/>
        <v>2.9901159716467216</v>
      </c>
      <c r="CN21" s="346">
        <f t="shared" si="4"/>
        <v>2.9962751209761556</v>
      </c>
      <c r="CO21" s="346">
        <f t="shared" si="4"/>
        <v>3.0024469571447696</v>
      </c>
      <c r="CP21" s="346">
        <f t="shared" si="4"/>
        <v>3.0086315062853752</v>
      </c>
      <c r="CQ21" s="346">
        <f t="shared" si="4"/>
        <v>3.0148287945846133</v>
      </c>
      <c r="CR21" s="346">
        <f t="shared" si="4"/>
        <v>3.021038848283065</v>
      </c>
      <c r="CS21" s="346">
        <f t="shared" si="4"/>
        <v>3.0272616936753622</v>
      </c>
      <c r="CT21" s="346">
        <f t="shared" si="4"/>
        <v>3.0334973571103001</v>
      </c>
      <c r="CU21" s="346">
        <f t="shared" si="4"/>
        <v>3.0397458649909481</v>
      </c>
      <c r="CV21" s="346">
        <f t="shared" si="4"/>
        <v>3.0460072437747612</v>
      </c>
      <c r="CW21" s="346">
        <f t="shared" si="4"/>
        <v>3.0522815199736923</v>
      </c>
      <c r="CX21" s="346">
        <f t="shared" si="4"/>
        <v>3.0585687201543048</v>
      </c>
      <c r="CY21" s="346">
        <f t="shared" si="4"/>
        <v>3.0648688709378851</v>
      </c>
      <c r="CZ21" s="346">
        <f t="shared" si="4"/>
        <v>3.0711819990005549</v>
      </c>
      <c r="DA21" s="346">
        <f t="shared" si="4"/>
        <v>3.0775081310733845</v>
      </c>
      <c r="DB21" s="346">
        <f t="shared" si="4"/>
        <v>3.0838472939425055</v>
      </c>
      <c r="DC21" s="346">
        <f t="shared" si="4"/>
        <v>3.0901995144492247</v>
      </c>
      <c r="DD21" s="346">
        <f t="shared" si="4"/>
        <v>3.0965648194901378</v>
      </c>
      <c r="DE21" s="346">
        <f t="shared" si="4"/>
        <v>3.1029432360172429</v>
      </c>
      <c r="DF21" s="346">
        <f t="shared" si="4"/>
        <v>3.1093347910380542</v>
      </c>
      <c r="DG21" s="346">
        <f t="shared" si="4"/>
        <v>3.1157395116157183</v>
      </c>
      <c r="DH21" s="346">
        <f t="shared" si="4"/>
        <v>3.1221574248691266</v>
      </c>
      <c r="DI21" s="346">
        <f t="shared" si="4"/>
        <v>3.128588557973031</v>
      </c>
      <c r="DJ21" s="346">
        <f t="shared" si="4"/>
        <v>3.135032938158159</v>
      </c>
      <c r="DK21" s="346">
        <f t="shared" si="4"/>
        <v>3.141490592711329</v>
      </c>
      <c r="DL21" s="346">
        <f t="shared" si="4"/>
        <v>3.1479615489755655</v>
      </c>
      <c r="DM21" s="346">
        <f t="shared" si="4"/>
        <v>3.1544458343502155</v>
      </c>
      <c r="DN21" s="346">
        <f t="shared" si="4"/>
        <v>3.1609434762910644</v>
      </c>
      <c r="DO21" s="346">
        <f t="shared" si="4"/>
        <v>3.1674545023104517</v>
      </c>
      <c r="DP21" s="346">
        <f t="shared" si="4"/>
        <v>3.1739789399773874</v>
      </c>
      <c r="DQ21" s="346">
        <f t="shared" si="4"/>
        <v>3.1805168169176699</v>
      </c>
      <c r="DR21" s="346">
        <f t="shared" si="4"/>
        <v>3.1870681608140017</v>
      </c>
      <c r="DS21" s="346">
        <f t="shared" si="4"/>
        <v>3.1936329994061072</v>
      </c>
      <c r="DT21" s="346">
        <f t="shared" si="4"/>
        <v>3.2002113604908504</v>
      </c>
      <c r="DU21" s="346">
        <f t="shared" si="4"/>
        <v>3.206803271922352</v>
      </c>
      <c r="DV21" s="346">
        <f t="shared" si="4"/>
        <v>3.2134087616121079</v>
      </c>
      <c r="DW21" s="346">
        <f t="shared" si="4"/>
        <v>3.2200278575291068</v>
      </c>
      <c r="DX21" s="346">
        <f t="shared" si="4"/>
        <v>3.2266605876999495</v>
      </c>
      <c r="DY21" s="346">
        <f t="shared" si="4"/>
        <v>3.2333069802089658</v>
      </c>
      <c r="DZ21" s="346">
        <f t="shared" si="4"/>
        <v>3.2399670631983359</v>
      </c>
      <c r="EA21" s="346">
        <f t="shared" si="4"/>
        <v>3.2466408648682079</v>
      </c>
      <c r="EB21" s="346">
        <f t="shared" si="4"/>
        <v>3.253328413476817</v>
      </c>
      <c r="EC21" s="346">
        <f t="shared" si="4"/>
        <v>3.2600297373406066</v>
      </c>
      <c r="ED21" s="346">
        <f t="shared" ref="ED21:ES21" si="5">EC21*(1+ED$19)</f>
        <v>3.2667448648343469</v>
      </c>
      <c r="EE21" s="346">
        <f t="shared" si="5"/>
        <v>3.2734738243912553</v>
      </c>
      <c r="EF21" s="346">
        <f t="shared" si="5"/>
        <v>3.2802166445031173</v>
      </c>
      <c r="EG21" s="346">
        <f t="shared" si="5"/>
        <v>3.2869733537204069</v>
      </c>
      <c r="EH21" s="346">
        <f t="shared" si="5"/>
        <v>3.2937439806524069</v>
      </c>
      <c r="EI21" s="346">
        <f t="shared" si="5"/>
        <v>3.300528553967331</v>
      </c>
      <c r="EJ21" s="346">
        <f t="shared" si="5"/>
        <v>3.3073271023924447</v>
      </c>
      <c r="EK21" s="346">
        <f t="shared" si="5"/>
        <v>3.3141396547141864</v>
      </c>
      <c r="EL21" s="346">
        <f t="shared" si="5"/>
        <v>3.3209662397782909</v>
      </c>
      <c r="EM21" s="346">
        <f t="shared" si="5"/>
        <v>3.3278068864899093</v>
      </c>
      <c r="EN21" s="346">
        <f t="shared" si="5"/>
        <v>3.3346616238137337</v>
      </c>
      <c r="EO21" s="346">
        <f t="shared" si="5"/>
        <v>3.341530480774118</v>
      </c>
      <c r="EP21" s="346">
        <f t="shared" si="5"/>
        <v>3.3484134864552018</v>
      </c>
      <c r="EQ21" s="346">
        <f t="shared" si="5"/>
        <v>3.3553106700010327</v>
      </c>
      <c r="ER21" s="346">
        <f t="shared" si="5"/>
        <v>3.3622220606156912</v>
      </c>
      <c r="ES21" s="346">
        <f t="shared" si="5"/>
        <v>3.3691476875634128</v>
      </c>
    </row>
    <row r="22" spans="1:256" s="343" customFormat="1" ht="12.75" customHeight="1">
      <c r="A22" s="342"/>
      <c r="B22" s="342" t="s">
        <v>742</v>
      </c>
      <c r="C22" s="342"/>
      <c r="D22" s="346">
        <f>IP_Outgoings!C37/12</f>
        <v>0</v>
      </c>
      <c r="E22" s="346">
        <f>D22*(1+E$19)</f>
        <v>0</v>
      </c>
      <c r="F22" s="346">
        <f t="shared" ref="F22:BQ22" si="6">E22*(1+F$19)</f>
        <v>0</v>
      </c>
      <c r="G22" s="346">
        <f t="shared" si="6"/>
        <v>0</v>
      </c>
      <c r="H22" s="346">
        <f t="shared" si="6"/>
        <v>0</v>
      </c>
      <c r="I22" s="346">
        <f t="shared" si="6"/>
        <v>0</v>
      </c>
      <c r="J22" s="346">
        <f t="shared" si="6"/>
        <v>0</v>
      </c>
      <c r="K22" s="346">
        <f t="shared" si="6"/>
        <v>0</v>
      </c>
      <c r="L22" s="346">
        <f t="shared" si="6"/>
        <v>0</v>
      </c>
      <c r="M22" s="346">
        <f t="shared" si="6"/>
        <v>0</v>
      </c>
      <c r="N22" s="346">
        <f t="shared" si="6"/>
        <v>0</v>
      </c>
      <c r="O22" s="346">
        <f t="shared" si="6"/>
        <v>0</v>
      </c>
      <c r="P22" s="346">
        <f t="shared" si="6"/>
        <v>0</v>
      </c>
      <c r="Q22" s="346">
        <f t="shared" si="6"/>
        <v>0</v>
      </c>
      <c r="R22" s="346">
        <f t="shared" si="6"/>
        <v>0</v>
      </c>
      <c r="S22" s="346">
        <f t="shared" si="6"/>
        <v>0</v>
      </c>
      <c r="T22" s="346">
        <f t="shared" si="6"/>
        <v>0</v>
      </c>
      <c r="U22" s="346">
        <f t="shared" si="6"/>
        <v>0</v>
      </c>
      <c r="V22" s="346">
        <f t="shared" si="6"/>
        <v>0</v>
      </c>
      <c r="W22" s="346">
        <f t="shared" si="6"/>
        <v>0</v>
      </c>
      <c r="X22" s="346">
        <f t="shared" si="6"/>
        <v>0</v>
      </c>
      <c r="Y22" s="346">
        <f t="shared" si="6"/>
        <v>0</v>
      </c>
      <c r="Z22" s="346">
        <f t="shared" si="6"/>
        <v>0</v>
      </c>
      <c r="AA22" s="346">
        <f t="shared" si="6"/>
        <v>0</v>
      </c>
      <c r="AB22" s="346">
        <f t="shared" si="6"/>
        <v>0</v>
      </c>
      <c r="AC22" s="346">
        <f t="shared" si="6"/>
        <v>0</v>
      </c>
      <c r="AD22" s="346">
        <f t="shared" si="6"/>
        <v>0</v>
      </c>
      <c r="AE22" s="346">
        <f t="shared" si="6"/>
        <v>0</v>
      </c>
      <c r="AF22" s="346">
        <f t="shared" si="6"/>
        <v>0</v>
      </c>
      <c r="AG22" s="346">
        <f t="shared" si="6"/>
        <v>0</v>
      </c>
      <c r="AH22" s="346">
        <f t="shared" si="6"/>
        <v>0</v>
      </c>
      <c r="AI22" s="346">
        <f t="shared" si="6"/>
        <v>0</v>
      </c>
      <c r="AJ22" s="346">
        <f t="shared" si="6"/>
        <v>0</v>
      </c>
      <c r="AK22" s="346">
        <f t="shared" si="6"/>
        <v>0</v>
      </c>
      <c r="AL22" s="346">
        <f t="shared" si="6"/>
        <v>0</v>
      </c>
      <c r="AM22" s="346">
        <f t="shared" si="6"/>
        <v>0</v>
      </c>
      <c r="AN22" s="346">
        <f t="shared" si="6"/>
        <v>0</v>
      </c>
      <c r="AO22" s="346">
        <f t="shared" si="6"/>
        <v>0</v>
      </c>
      <c r="AP22" s="346">
        <f t="shared" si="6"/>
        <v>0</v>
      </c>
      <c r="AQ22" s="346">
        <f t="shared" si="6"/>
        <v>0</v>
      </c>
      <c r="AR22" s="346">
        <f t="shared" si="6"/>
        <v>0</v>
      </c>
      <c r="AS22" s="346">
        <f t="shared" si="6"/>
        <v>0</v>
      </c>
      <c r="AT22" s="346">
        <f t="shared" si="6"/>
        <v>0</v>
      </c>
      <c r="AU22" s="346">
        <f t="shared" si="6"/>
        <v>0</v>
      </c>
      <c r="AV22" s="346">
        <f t="shared" si="6"/>
        <v>0</v>
      </c>
      <c r="AW22" s="346">
        <f t="shared" si="6"/>
        <v>0</v>
      </c>
      <c r="AX22" s="346">
        <f t="shared" si="6"/>
        <v>0</v>
      </c>
      <c r="AY22" s="346">
        <f t="shared" si="6"/>
        <v>0</v>
      </c>
      <c r="AZ22" s="346">
        <f t="shared" si="6"/>
        <v>0</v>
      </c>
      <c r="BA22" s="346">
        <f t="shared" si="6"/>
        <v>0</v>
      </c>
      <c r="BB22" s="346">
        <f t="shared" si="6"/>
        <v>0</v>
      </c>
      <c r="BC22" s="346">
        <f t="shared" si="6"/>
        <v>0</v>
      </c>
      <c r="BD22" s="346">
        <f t="shared" si="6"/>
        <v>0</v>
      </c>
      <c r="BE22" s="346">
        <f t="shared" si="6"/>
        <v>0</v>
      </c>
      <c r="BF22" s="346">
        <f t="shared" si="6"/>
        <v>0</v>
      </c>
      <c r="BG22" s="346">
        <f t="shared" si="6"/>
        <v>0</v>
      </c>
      <c r="BH22" s="346">
        <f t="shared" si="6"/>
        <v>0</v>
      </c>
      <c r="BI22" s="346">
        <f t="shared" si="6"/>
        <v>0</v>
      </c>
      <c r="BJ22" s="346">
        <f t="shared" si="6"/>
        <v>0</v>
      </c>
      <c r="BK22" s="346">
        <f t="shared" si="6"/>
        <v>0</v>
      </c>
      <c r="BL22" s="346">
        <f t="shared" si="6"/>
        <v>0</v>
      </c>
      <c r="BM22" s="346">
        <f t="shared" si="6"/>
        <v>0</v>
      </c>
      <c r="BN22" s="346">
        <f t="shared" si="6"/>
        <v>0</v>
      </c>
      <c r="BO22" s="346">
        <f t="shared" si="6"/>
        <v>0</v>
      </c>
      <c r="BP22" s="346">
        <f t="shared" si="6"/>
        <v>0</v>
      </c>
      <c r="BQ22" s="346">
        <f t="shared" si="6"/>
        <v>0</v>
      </c>
      <c r="BR22" s="346">
        <f t="shared" ref="BR22:EC22" si="7">BQ22*(1+BR$19)</f>
        <v>0</v>
      </c>
      <c r="BS22" s="346">
        <f t="shared" si="7"/>
        <v>0</v>
      </c>
      <c r="BT22" s="346">
        <f t="shared" si="7"/>
        <v>0</v>
      </c>
      <c r="BU22" s="346">
        <f t="shared" si="7"/>
        <v>0</v>
      </c>
      <c r="BV22" s="346">
        <f t="shared" si="7"/>
        <v>0</v>
      </c>
      <c r="BW22" s="346">
        <f t="shared" si="7"/>
        <v>0</v>
      </c>
      <c r="BX22" s="346">
        <f t="shared" si="7"/>
        <v>0</v>
      </c>
      <c r="BY22" s="346">
        <f t="shared" si="7"/>
        <v>0</v>
      </c>
      <c r="BZ22" s="346">
        <f t="shared" si="7"/>
        <v>0</v>
      </c>
      <c r="CA22" s="346">
        <f t="shared" si="7"/>
        <v>0</v>
      </c>
      <c r="CB22" s="346">
        <f t="shared" si="7"/>
        <v>0</v>
      </c>
      <c r="CC22" s="346">
        <f t="shared" si="7"/>
        <v>0</v>
      </c>
      <c r="CD22" s="346">
        <f t="shared" si="7"/>
        <v>0</v>
      </c>
      <c r="CE22" s="346">
        <f t="shared" si="7"/>
        <v>0</v>
      </c>
      <c r="CF22" s="346">
        <f t="shared" si="7"/>
        <v>0</v>
      </c>
      <c r="CG22" s="346">
        <f t="shared" si="7"/>
        <v>0</v>
      </c>
      <c r="CH22" s="346">
        <f t="shared" si="7"/>
        <v>0</v>
      </c>
      <c r="CI22" s="346">
        <f t="shared" si="7"/>
        <v>0</v>
      </c>
      <c r="CJ22" s="346">
        <f t="shared" si="7"/>
        <v>0</v>
      </c>
      <c r="CK22" s="346">
        <f t="shared" si="7"/>
        <v>0</v>
      </c>
      <c r="CL22" s="346">
        <f t="shared" si="7"/>
        <v>0</v>
      </c>
      <c r="CM22" s="346">
        <f t="shared" si="7"/>
        <v>0</v>
      </c>
      <c r="CN22" s="346">
        <f t="shared" si="7"/>
        <v>0</v>
      </c>
      <c r="CO22" s="346">
        <f t="shared" si="7"/>
        <v>0</v>
      </c>
      <c r="CP22" s="346">
        <f t="shared" si="7"/>
        <v>0</v>
      </c>
      <c r="CQ22" s="346">
        <f t="shared" si="7"/>
        <v>0</v>
      </c>
      <c r="CR22" s="346">
        <f t="shared" si="7"/>
        <v>0</v>
      </c>
      <c r="CS22" s="346">
        <f t="shared" si="7"/>
        <v>0</v>
      </c>
      <c r="CT22" s="346">
        <f t="shared" si="7"/>
        <v>0</v>
      </c>
      <c r="CU22" s="346">
        <f t="shared" si="7"/>
        <v>0</v>
      </c>
      <c r="CV22" s="346">
        <f t="shared" si="7"/>
        <v>0</v>
      </c>
      <c r="CW22" s="346">
        <f t="shared" si="7"/>
        <v>0</v>
      </c>
      <c r="CX22" s="346">
        <f t="shared" si="7"/>
        <v>0</v>
      </c>
      <c r="CY22" s="346">
        <f t="shared" si="7"/>
        <v>0</v>
      </c>
      <c r="CZ22" s="346">
        <f t="shared" si="7"/>
        <v>0</v>
      </c>
      <c r="DA22" s="346">
        <f t="shared" si="7"/>
        <v>0</v>
      </c>
      <c r="DB22" s="346">
        <f t="shared" si="7"/>
        <v>0</v>
      </c>
      <c r="DC22" s="346">
        <f t="shared" si="7"/>
        <v>0</v>
      </c>
      <c r="DD22" s="346">
        <f t="shared" si="7"/>
        <v>0</v>
      </c>
      <c r="DE22" s="346">
        <f t="shared" si="7"/>
        <v>0</v>
      </c>
      <c r="DF22" s="346">
        <f t="shared" si="7"/>
        <v>0</v>
      </c>
      <c r="DG22" s="346">
        <f t="shared" si="7"/>
        <v>0</v>
      </c>
      <c r="DH22" s="346">
        <f t="shared" si="7"/>
        <v>0</v>
      </c>
      <c r="DI22" s="346">
        <f t="shared" si="7"/>
        <v>0</v>
      </c>
      <c r="DJ22" s="346">
        <f t="shared" si="7"/>
        <v>0</v>
      </c>
      <c r="DK22" s="346">
        <f t="shared" si="7"/>
        <v>0</v>
      </c>
      <c r="DL22" s="346">
        <f t="shared" si="7"/>
        <v>0</v>
      </c>
      <c r="DM22" s="346">
        <f t="shared" si="7"/>
        <v>0</v>
      </c>
      <c r="DN22" s="346">
        <f t="shared" si="7"/>
        <v>0</v>
      </c>
      <c r="DO22" s="346">
        <f t="shared" si="7"/>
        <v>0</v>
      </c>
      <c r="DP22" s="346">
        <f t="shared" si="7"/>
        <v>0</v>
      </c>
      <c r="DQ22" s="346">
        <f t="shared" si="7"/>
        <v>0</v>
      </c>
      <c r="DR22" s="346">
        <f t="shared" si="7"/>
        <v>0</v>
      </c>
      <c r="DS22" s="346">
        <f t="shared" si="7"/>
        <v>0</v>
      </c>
      <c r="DT22" s="346">
        <f t="shared" si="7"/>
        <v>0</v>
      </c>
      <c r="DU22" s="346">
        <f t="shared" si="7"/>
        <v>0</v>
      </c>
      <c r="DV22" s="346">
        <f t="shared" si="7"/>
        <v>0</v>
      </c>
      <c r="DW22" s="346">
        <f t="shared" si="7"/>
        <v>0</v>
      </c>
      <c r="DX22" s="346">
        <f t="shared" si="7"/>
        <v>0</v>
      </c>
      <c r="DY22" s="346">
        <f t="shared" si="7"/>
        <v>0</v>
      </c>
      <c r="DZ22" s="346">
        <f t="shared" si="7"/>
        <v>0</v>
      </c>
      <c r="EA22" s="346">
        <f t="shared" si="7"/>
        <v>0</v>
      </c>
      <c r="EB22" s="346">
        <f t="shared" si="7"/>
        <v>0</v>
      </c>
      <c r="EC22" s="346">
        <f t="shared" si="7"/>
        <v>0</v>
      </c>
      <c r="ED22" s="346">
        <f t="shared" ref="ED22:ES22" si="8">EC22*(1+ED$19)</f>
        <v>0</v>
      </c>
      <c r="EE22" s="346">
        <f t="shared" si="8"/>
        <v>0</v>
      </c>
      <c r="EF22" s="346">
        <f t="shared" si="8"/>
        <v>0</v>
      </c>
      <c r="EG22" s="346">
        <f t="shared" si="8"/>
        <v>0</v>
      </c>
      <c r="EH22" s="346">
        <f t="shared" si="8"/>
        <v>0</v>
      </c>
      <c r="EI22" s="346">
        <f t="shared" si="8"/>
        <v>0</v>
      </c>
      <c r="EJ22" s="346">
        <f t="shared" si="8"/>
        <v>0</v>
      </c>
      <c r="EK22" s="346">
        <f t="shared" si="8"/>
        <v>0</v>
      </c>
      <c r="EL22" s="346">
        <f t="shared" si="8"/>
        <v>0</v>
      </c>
      <c r="EM22" s="346">
        <f t="shared" si="8"/>
        <v>0</v>
      </c>
      <c r="EN22" s="346">
        <f t="shared" si="8"/>
        <v>0</v>
      </c>
      <c r="EO22" s="346">
        <f t="shared" si="8"/>
        <v>0</v>
      </c>
      <c r="EP22" s="346">
        <f t="shared" si="8"/>
        <v>0</v>
      </c>
      <c r="EQ22" s="346">
        <f t="shared" si="8"/>
        <v>0</v>
      </c>
      <c r="ER22" s="346">
        <f t="shared" si="8"/>
        <v>0</v>
      </c>
      <c r="ES22" s="346">
        <f t="shared" si="8"/>
        <v>0</v>
      </c>
    </row>
    <row r="23" spans="1:256" s="343" customFormat="1" ht="9" customHeight="1">
      <c r="A23" s="342"/>
      <c r="B23" s="342"/>
      <c r="C23" s="342"/>
      <c r="D23" s="365"/>
      <c r="E23" s="365"/>
      <c r="F23" s="365"/>
      <c r="G23" s="365"/>
      <c r="H23" s="365"/>
      <c r="I23" s="365"/>
      <c r="J23" s="365"/>
      <c r="K23" s="365"/>
      <c r="L23" s="365"/>
      <c r="M23" s="365"/>
      <c r="N23" s="365"/>
      <c r="O23" s="365"/>
      <c r="P23" s="365"/>
      <c r="Q23" s="365"/>
      <c r="R23" s="365"/>
      <c r="S23" s="365"/>
      <c r="T23" s="365"/>
      <c r="U23" s="365"/>
      <c r="V23" s="365"/>
      <c r="W23" s="365"/>
      <c r="X23" s="365"/>
      <c r="Y23" s="365"/>
      <c r="Z23" s="365"/>
      <c r="AA23" s="365"/>
      <c r="AB23" s="365"/>
      <c r="AC23" s="365"/>
      <c r="AD23" s="365"/>
      <c r="AE23" s="365"/>
      <c r="AF23" s="365"/>
      <c r="AG23" s="365"/>
      <c r="AH23" s="365"/>
      <c r="AI23" s="365"/>
      <c r="AJ23" s="365"/>
      <c r="AK23" s="365"/>
      <c r="AL23" s="365"/>
      <c r="AM23" s="365"/>
      <c r="AN23" s="365"/>
      <c r="AO23" s="365"/>
      <c r="AP23" s="365"/>
      <c r="AQ23" s="365"/>
      <c r="AR23" s="365"/>
      <c r="AS23" s="365"/>
      <c r="AT23" s="365"/>
      <c r="AU23" s="365"/>
      <c r="AV23" s="365"/>
      <c r="AW23" s="365"/>
      <c r="AX23" s="365"/>
      <c r="AY23" s="365"/>
      <c r="AZ23" s="365"/>
      <c r="BA23" s="365"/>
      <c r="BB23" s="365"/>
      <c r="BC23" s="365"/>
      <c r="BD23" s="365"/>
      <c r="BE23" s="365"/>
      <c r="BF23" s="365"/>
      <c r="BG23" s="365"/>
      <c r="BH23" s="365"/>
      <c r="BI23" s="365"/>
      <c r="BJ23" s="365"/>
      <c r="BK23" s="365"/>
      <c r="BL23" s="365"/>
      <c r="BM23" s="365"/>
      <c r="BN23" s="365"/>
      <c r="BO23" s="365"/>
      <c r="BP23" s="365"/>
      <c r="BQ23" s="365"/>
      <c r="BR23" s="365"/>
      <c r="BS23" s="365"/>
      <c r="BT23" s="365"/>
      <c r="BU23" s="365"/>
      <c r="BV23" s="365"/>
      <c r="BW23" s="365"/>
      <c r="BX23" s="365"/>
      <c r="BY23" s="365"/>
      <c r="BZ23" s="365"/>
      <c r="CA23" s="365"/>
      <c r="CB23" s="365"/>
      <c r="CC23" s="365"/>
      <c r="CD23" s="365"/>
      <c r="CE23" s="365"/>
      <c r="CF23" s="365"/>
      <c r="CG23" s="365"/>
      <c r="CH23" s="365"/>
      <c r="CI23" s="365"/>
      <c r="CJ23" s="365"/>
      <c r="CK23" s="365"/>
      <c r="CL23" s="365"/>
      <c r="CM23" s="365"/>
      <c r="CN23" s="365"/>
      <c r="CO23" s="365"/>
      <c r="CP23" s="365"/>
      <c r="CQ23" s="365"/>
      <c r="CR23" s="365"/>
      <c r="CS23" s="365"/>
      <c r="CT23" s="365"/>
      <c r="CU23" s="365"/>
      <c r="CV23" s="365"/>
      <c r="CW23" s="365"/>
      <c r="CX23" s="365"/>
      <c r="CY23" s="365"/>
      <c r="CZ23" s="365"/>
      <c r="DA23" s="365"/>
      <c r="DB23" s="365"/>
      <c r="DC23" s="365"/>
      <c r="DD23" s="365"/>
      <c r="DE23" s="365"/>
      <c r="DF23" s="365"/>
      <c r="DG23" s="365"/>
      <c r="DH23" s="365"/>
      <c r="DI23" s="365"/>
      <c r="DJ23" s="365"/>
      <c r="DK23" s="365"/>
      <c r="DL23" s="365"/>
      <c r="DM23" s="365"/>
      <c r="DN23" s="365"/>
      <c r="DO23" s="365"/>
      <c r="DP23" s="365"/>
      <c r="DQ23" s="365"/>
      <c r="DR23" s="365"/>
      <c r="DS23" s="365"/>
      <c r="DT23" s="365"/>
      <c r="DU23" s="365"/>
      <c r="DV23" s="365"/>
      <c r="DW23" s="365"/>
      <c r="DX23" s="365"/>
      <c r="DY23" s="365"/>
      <c r="DZ23" s="365"/>
      <c r="EA23" s="365"/>
      <c r="EB23" s="365"/>
      <c r="EC23" s="365"/>
      <c r="ED23" s="365"/>
      <c r="EE23" s="365"/>
      <c r="EF23" s="365"/>
      <c r="EG23" s="365"/>
      <c r="EH23" s="365"/>
      <c r="EI23" s="365"/>
      <c r="EJ23" s="365"/>
      <c r="EK23" s="365"/>
      <c r="EL23" s="365"/>
      <c r="EM23" s="365"/>
      <c r="EN23" s="365"/>
      <c r="EO23" s="365"/>
      <c r="EP23" s="365"/>
      <c r="EQ23" s="365"/>
      <c r="ER23" s="365"/>
      <c r="ES23" s="365"/>
    </row>
    <row r="24" spans="1:256" s="343" customFormat="1" ht="12.75" customHeight="1">
      <c r="A24" s="342"/>
      <c r="B24" s="342" t="s">
        <v>660</v>
      </c>
      <c r="C24" s="342"/>
      <c r="D24" s="1515">
        <f>IP_Outgoings!C38/12</f>
        <v>2.5</v>
      </c>
      <c r="E24" s="1515">
        <f>CF_Tenant!E236</f>
        <v>2.5051495906746069</v>
      </c>
      <c r="F24" s="1515">
        <f>CF_Tenant!F236</f>
        <v>2.5103097886628603</v>
      </c>
      <c r="G24" s="1515">
        <f>CF_Tenant!G236</f>
        <v>2.5154806158140892</v>
      </c>
      <c r="H24" s="1515">
        <f>CF_Tenant!H236</f>
        <v>2.5206620940226294</v>
      </c>
      <c r="I24" s="1515">
        <f>CF_Tenant!I236</f>
        <v>2.5258542452279151</v>
      </c>
      <c r="J24" s="1515">
        <f>CF_Tenant!J236</f>
        <v>2.531057091414572</v>
      </c>
      <c r="K24" s="1515">
        <f>CF_Tenant!K236</f>
        <v>2.5362706546125104</v>
      </c>
      <c r="L24" s="1515">
        <f>CF_Tenant!L236</f>
        <v>2.5414949568970191</v>
      </c>
      <c r="M24" s="1515">
        <f>CF_Tenant!M236</f>
        <v>2.5467300203888579</v>
      </c>
      <c r="N24" s="1515">
        <f>CF_Tenant!N236</f>
        <v>2.551975867254352</v>
      </c>
      <c r="O24" s="1515">
        <f>CF_Tenant!O236</f>
        <v>2.5572325197054857</v>
      </c>
      <c r="P24" s="1515">
        <f>CF_Tenant!P236</f>
        <v>2.5624999999999964</v>
      </c>
      <c r="Q24" s="1515">
        <f>CF_Tenant!Q236</f>
        <v>2.5677783304414685</v>
      </c>
      <c r="R24" s="1515">
        <f>CF_Tenant!R236</f>
        <v>2.5730675333794282</v>
      </c>
      <c r="S24" s="1515">
        <f>CF_Tenant!S236</f>
        <v>2.5783676312094381</v>
      </c>
      <c r="T24" s="1515">
        <f>CF_Tenant!T236</f>
        <v>2.5836786463731918</v>
      </c>
      <c r="U24" s="1515">
        <f>CF_Tenant!U236</f>
        <v>2.5890006013586095</v>
      </c>
      <c r="V24" s="1515">
        <f>CF_Tenant!V236</f>
        <v>2.5943335186999326</v>
      </c>
      <c r="W24" s="346">
        <f>CF_Tenant!W236</f>
        <v>2.5996774209778195</v>
      </c>
      <c r="X24" s="346">
        <f>CF_Tenant!X236</f>
        <v>2.6050323308194407</v>
      </c>
      <c r="Y24" s="346">
        <f>CF_Tenant!Y236</f>
        <v>2.6103982708985756</v>
      </c>
      <c r="Z24" s="346">
        <f>CF_Tenant!Z236</f>
        <v>2.6157752639357073</v>
      </c>
      <c r="AA24" s="346">
        <f>CF_Tenant!AA236</f>
        <v>2.6211633326981194</v>
      </c>
      <c r="AB24" s="346">
        <f>CF_Tenant!AB236</f>
        <v>2.6265624999999928</v>
      </c>
      <c r="AC24" s="346">
        <f>CF_Tenant!AC236</f>
        <v>2.6319727887025017</v>
      </c>
      <c r="AD24" s="346">
        <f>CF_Tenant!AD236</f>
        <v>2.6373942217139104</v>
      </c>
      <c r="AE24" s="346">
        <f>CF_Tenant!AE236</f>
        <v>2.6428268219896704</v>
      </c>
      <c r="AF24" s="346">
        <f>CF_Tenant!AF236</f>
        <v>2.6482706125325182</v>
      </c>
      <c r="AG24" s="346">
        <f>CF_Tenant!AG236</f>
        <v>2.6537256163925713</v>
      </c>
      <c r="AH24" s="346">
        <f>CF_Tenant!AH236</f>
        <v>2.6591918566674275</v>
      </c>
      <c r="AI24" s="346">
        <f>CF_Tenant!AI236</f>
        <v>2.6646693565022614</v>
      </c>
      <c r="AJ24" s="346">
        <f>CF_Tenant!AJ236</f>
        <v>2.6701581390899234</v>
      </c>
      <c r="AK24" s="346">
        <f>CF_Tenant!AK236</f>
        <v>2.6756582276710366</v>
      </c>
      <c r="AL24" s="346">
        <f>CF_Tenant!AL236</f>
        <v>2.6811696455340965</v>
      </c>
      <c r="AM24" s="346">
        <f>CF_Tenant!AM236</f>
        <v>2.686692416015569</v>
      </c>
      <c r="AN24" s="346">
        <f>CF_Tenant!AN236</f>
        <v>2.692226562499989</v>
      </c>
      <c r="AO24" s="346">
        <f>CF_Tenant!AO236</f>
        <v>2.6977721084200605</v>
      </c>
      <c r="AP24" s="346">
        <f>CF_Tenant!AP236</f>
        <v>2.7033290772567544</v>
      </c>
      <c r="AQ24" s="346">
        <f>CF_Tenant!AQ236</f>
        <v>2.7088974925394083</v>
      </c>
      <c r="AR24" s="346">
        <f>CF_Tenant!AR236</f>
        <v>2.7144773778458271</v>
      </c>
      <c r="AS24" s="346">
        <f>CF_Tenant!AS236</f>
        <v>2.7200687568023816</v>
      </c>
      <c r="AT24" s="346">
        <f>CF_Tenant!AT236</f>
        <v>2.7256716530841092</v>
      </c>
      <c r="AU24" s="346">
        <f>CF_Tenant!AU236</f>
        <v>2.7312860904148142</v>
      </c>
      <c r="AV24" s="346">
        <f>CF_Tenant!AV236</f>
        <v>2.7369120925671675</v>
      </c>
      <c r="AW24" s="346">
        <f>CF_Tenant!AW236</f>
        <v>2.7425496833628085</v>
      </c>
      <c r="AX24" s="346">
        <f>CF_Tenant!AX236</f>
        <v>2.7481988866724447</v>
      </c>
      <c r="AY24" s="346">
        <f>CF_Tenant!AY236</f>
        <v>2.7538597264159539</v>
      </c>
      <c r="AZ24" s="346">
        <f>CF_Tenant!AZ236</f>
        <v>2.7595322265624849</v>
      </c>
      <c r="BA24" s="346">
        <f>CF_Tenant!BA236</f>
        <v>2.7652164111305582</v>
      </c>
      <c r="BB24" s="346">
        <f>CF_Tenant!BB236</f>
        <v>2.7709123041881694</v>
      </c>
      <c r="BC24" s="346">
        <f>CF_Tenant!BC236</f>
        <v>2.7766199298528895</v>
      </c>
      <c r="BD24" s="346">
        <f>CF_Tenant!BD236</f>
        <v>2.7823393122919686</v>
      </c>
      <c r="BE24" s="346">
        <f>CF_Tenant!BE236</f>
        <v>2.7880704757224368</v>
      </c>
      <c r="BF24" s="346">
        <f>CF_Tenant!BF236</f>
        <v>2.7938134444112075</v>
      </c>
      <c r="BG24" s="346">
        <f>CF_Tenant!BG236</f>
        <v>2.7995682426751798</v>
      </c>
      <c r="BH24" s="346">
        <f>CF_Tenant!BH236</f>
        <v>2.8053348948813421</v>
      </c>
      <c r="BI24" s="346">
        <f>CF_Tenant!BI236</f>
        <v>2.8111134254468744</v>
      </c>
      <c r="BJ24" s="346">
        <f>CF_Tenant!BJ236</f>
        <v>2.8169038588392517</v>
      </c>
      <c r="BK24" s="346">
        <f>CF_Tenant!BK236</f>
        <v>2.8227062195763488</v>
      </c>
      <c r="BL24" s="346">
        <f>CF_Tenant!BL236</f>
        <v>2.828520532226543</v>
      </c>
      <c r="BM24" s="346">
        <f>CF_Tenant!BM236</f>
        <v>2.8343468214088183</v>
      </c>
      <c r="BN24" s="346">
        <f>CF_Tenant!BN236</f>
        <v>2.8401851117928696</v>
      </c>
      <c r="BO24" s="346">
        <f>CF_Tenant!BO236</f>
        <v>2.8460354280992077</v>
      </c>
      <c r="BP24" s="346">
        <f>CF_Tenant!BP236</f>
        <v>2.8518977950992639</v>
      </c>
      <c r="BQ24" s="346">
        <f>CF_Tenant!BQ236</f>
        <v>2.8577722376154937</v>
      </c>
      <c r="BR24" s="346">
        <f>CF_Tenant!BR236</f>
        <v>2.8636587805214839</v>
      </c>
      <c r="BS24" s="346">
        <f>CF_Tenant!BS236</f>
        <v>2.8695574487420559</v>
      </c>
      <c r="BT24" s="346">
        <f>CF_Tenant!BT236</f>
        <v>2.875468267253372</v>
      </c>
      <c r="BU24" s="346">
        <f>CF_Tenant!BU236</f>
        <v>2.8813912610830426</v>
      </c>
      <c r="BV24" s="346">
        <f>CF_Tenant!BV236</f>
        <v>2.8873264553102294</v>
      </c>
      <c r="BW24" s="346">
        <f>CF_Tenant!BW236</f>
        <v>2.8932738750657538</v>
      </c>
      <c r="BX24" s="346">
        <f>CF_Tenant!BX236</f>
        <v>2.8992335455322027</v>
      </c>
      <c r="BY24" s="346">
        <f>CF_Tenant!BY236</f>
        <v>2.9052054919440349</v>
      </c>
      <c r="BZ24" s="346">
        <f>CF_Tenant!BZ236</f>
        <v>2.9111897395876873</v>
      </c>
      <c r="CA24" s="346">
        <f>CF_Tenant!CA236</f>
        <v>2.9171863138016842</v>
      </c>
      <c r="CB24" s="346">
        <f>CF_Tenant!CB236</f>
        <v>2.9231952399767418</v>
      </c>
      <c r="CC24" s="346">
        <f>CF_Tenant!CC236</f>
        <v>2.9292165435558775</v>
      </c>
      <c r="CD24" s="346">
        <f>CF_Tenant!CD236</f>
        <v>2.9352502500345174</v>
      </c>
      <c r="CE24" s="346">
        <f>CF_Tenant!CE236</f>
        <v>2.9412963849606033</v>
      </c>
      <c r="CF24" s="346">
        <f>CF_Tenant!CF236</f>
        <v>2.9473549739347025</v>
      </c>
      <c r="CG24" s="346">
        <f>CF_Tenant!CG236</f>
        <v>2.9534260426101144</v>
      </c>
      <c r="CH24" s="346">
        <f>CF_Tenant!CH236</f>
        <v>2.9595096166929808</v>
      </c>
      <c r="CI24" s="346">
        <f>CF_Tenant!CI236</f>
        <v>2.9656057219423935</v>
      </c>
      <c r="CJ24" s="346">
        <f>CF_Tenant!CJ236</f>
        <v>2.9717143841705034</v>
      </c>
      <c r="CK24" s="346">
        <f>CF_Tenant!CK236</f>
        <v>2.9778356292426311</v>
      </c>
      <c r="CL24" s="346">
        <f>CF_Tenant!CL236</f>
        <v>2.9839694830773751</v>
      </c>
      <c r="CM24" s="346">
        <f>CF_Tenant!CM236</f>
        <v>2.9901159716467216</v>
      </c>
      <c r="CN24" s="346">
        <f>CF_Tenant!CN236</f>
        <v>2.9962751209761556</v>
      </c>
      <c r="CO24" s="346">
        <f>CF_Tenant!CO236</f>
        <v>3.0024469571447696</v>
      </c>
      <c r="CP24" s="346">
        <f>CF_Tenant!CP236</f>
        <v>3.0086315062853752</v>
      </c>
      <c r="CQ24" s="346">
        <f>CF_Tenant!CQ236</f>
        <v>3.0148287945846133</v>
      </c>
      <c r="CR24" s="346">
        <f>CF_Tenant!CR236</f>
        <v>3.021038848283065</v>
      </c>
      <c r="CS24" s="346">
        <f>CF_Tenant!CS236</f>
        <v>3.0272616936753622</v>
      </c>
      <c r="CT24" s="346">
        <f>CF_Tenant!CT236</f>
        <v>3.0334973571103001</v>
      </c>
      <c r="CU24" s="346">
        <f>CF_Tenant!CU236</f>
        <v>3.0397458649909481</v>
      </c>
      <c r="CV24" s="346">
        <f>CF_Tenant!CV236</f>
        <v>3.0460072437747612</v>
      </c>
      <c r="CW24" s="346">
        <f>CF_Tenant!CW236</f>
        <v>3.0522815199736923</v>
      </c>
      <c r="CX24" s="346">
        <f>CF_Tenant!CX236</f>
        <v>3.0585687201543048</v>
      </c>
      <c r="CY24" s="346">
        <f>CF_Tenant!CY236</f>
        <v>3.0648688709378851</v>
      </c>
      <c r="CZ24" s="346">
        <f>CF_Tenant!CZ236</f>
        <v>3.0711819990005549</v>
      </c>
      <c r="DA24" s="346">
        <f>CF_Tenant!DA236</f>
        <v>3.0775081310733845</v>
      </c>
      <c r="DB24" s="346">
        <f>CF_Tenant!DB236</f>
        <v>3.0838472939425055</v>
      </c>
      <c r="DC24" s="346">
        <f>CF_Tenant!DC236</f>
        <v>3.0901995144492247</v>
      </c>
      <c r="DD24" s="346">
        <f>CF_Tenant!DD236</f>
        <v>3.0965648194901378</v>
      </c>
      <c r="DE24" s="346">
        <f>CF_Tenant!DE236</f>
        <v>3.1029432360172429</v>
      </c>
      <c r="DF24" s="346">
        <f>CF_Tenant!DF236</f>
        <v>3.1093347910380542</v>
      </c>
      <c r="DG24" s="346">
        <f>CF_Tenant!DG236</f>
        <v>3.1157395116157183</v>
      </c>
      <c r="DH24" s="346">
        <f>CF_Tenant!DH236</f>
        <v>3.1221574248691266</v>
      </c>
      <c r="DI24" s="346">
        <f>CF_Tenant!DI236</f>
        <v>3.128588557973031</v>
      </c>
      <c r="DJ24" s="346">
        <f>CF_Tenant!DJ236</f>
        <v>3.135032938158159</v>
      </c>
      <c r="DK24" s="346">
        <f>CF_Tenant!DK236</f>
        <v>3.141490592711329</v>
      </c>
      <c r="DL24" s="346">
        <f>CF_Tenant!DL236</f>
        <v>3.1479615489755655</v>
      </c>
      <c r="DM24" s="346">
        <f>CF_Tenant!DM236</f>
        <v>3.1544458343502155</v>
      </c>
      <c r="DN24" s="346">
        <f>CF_Tenant!DN236</f>
        <v>3.1609434762910644</v>
      </c>
      <c r="DO24" s="346">
        <f>CF_Tenant!DO236</f>
        <v>3.1674545023104517</v>
      </c>
      <c r="DP24" s="346">
        <f>CF_Tenant!DP236</f>
        <v>3.1739789399773874</v>
      </c>
      <c r="DQ24" s="346">
        <f>CF_Tenant!DQ236</f>
        <v>3.1805168169176699</v>
      </c>
      <c r="DR24" s="346">
        <f>CF_Tenant!DR236</f>
        <v>3.1870681608140017</v>
      </c>
      <c r="DS24" s="346">
        <f>CF_Tenant!DS236</f>
        <v>3.1936329994061072</v>
      </c>
      <c r="DT24" s="346">
        <f>CF_Tenant!DT236</f>
        <v>3.2002113604908504</v>
      </c>
      <c r="DU24" s="346">
        <f>CF_Tenant!DU236</f>
        <v>3.206803271922352</v>
      </c>
      <c r="DV24" s="346">
        <f>CF_Tenant!DV236</f>
        <v>3.2134087616121079</v>
      </c>
      <c r="DW24" s="346">
        <f>CF_Tenant!DW236</f>
        <v>3.2200278575291068</v>
      </c>
      <c r="DX24" s="346">
        <f>CF_Tenant!DX236</f>
        <v>3.2266605876999495</v>
      </c>
      <c r="DY24" s="346">
        <f>CF_Tenant!DY236</f>
        <v>3.2333069802089658</v>
      </c>
      <c r="DZ24" s="346">
        <f>CF_Tenant!DZ236</f>
        <v>3.2399670631983359</v>
      </c>
      <c r="EA24" s="346">
        <f>CF_Tenant!EA236</f>
        <v>3.2466408648682079</v>
      </c>
      <c r="EB24" s="346">
        <f>CF_Tenant!EB236</f>
        <v>3.253328413476817</v>
      </c>
      <c r="EC24" s="346">
        <f>CF_Tenant!EC236</f>
        <v>3.2600297373406066</v>
      </c>
      <c r="ED24" s="346">
        <f>CF_Tenant!ED236</f>
        <v>3.2667448648343469</v>
      </c>
      <c r="EE24" s="346">
        <f>CF_Tenant!EE236</f>
        <v>3.2734738243912553</v>
      </c>
      <c r="EF24" s="346">
        <f>CF_Tenant!EF236</f>
        <v>3.2802166445031173</v>
      </c>
      <c r="EG24" s="346">
        <f>CF_Tenant!EG236</f>
        <v>3.2869733537204069</v>
      </c>
      <c r="EH24" s="346">
        <f>CF_Tenant!EH236</f>
        <v>3.2937439806524069</v>
      </c>
      <c r="EI24" s="346">
        <f>CF_Tenant!EI236</f>
        <v>3.300528553967331</v>
      </c>
      <c r="EJ24" s="346">
        <f>CF_Tenant!EJ236</f>
        <v>3.3073271023924447</v>
      </c>
      <c r="EK24" s="346">
        <f>CF_Tenant!EK236</f>
        <v>3.3141396547141864</v>
      </c>
      <c r="EL24" s="346">
        <f>CF_Tenant!EL236</f>
        <v>3.3209662397782909</v>
      </c>
      <c r="EM24" s="346">
        <f>CF_Tenant!EM236</f>
        <v>3.3278068864899093</v>
      </c>
      <c r="EN24" s="346">
        <f>CF_Tenant!EN236</f>
        <v>3.3346616238137337</v>
      </c>
      <c r="EO24" s="346">
        <f>CF_Tenant!EO236</f>
        <v>3.341530480774118</v>
      </c>
      <c r="EP24" s="346">
        <f>CF_Tenant!EP236</f>
        <v>3.3484134864552018</v>
      </c>
      <c r="EQ24" s="346">
        <f>CF_Tenant!EQ236</f>
        <v>3.3553106700010327</v>
      </c>
      <c r="ER24" s="346">
        <f>CF_Tenant!ER236</f>
        <v>3.3622220606156912</v>
      </c>
      <c r="ES24" s="346">
        <f>CF_Tenant!ES236</f>
        <v>3.3691476875634128</v>
      </c>
    </row>
    <row r="25" spans="1:256" s="343" customFormat="1" ht="12.75" customHeight="1">
      <c r="A25" s="342"/>
      <c r="B25" s="342" t="s">
        <v>743</v>
      </c>
      <c r="C25" s="342"/>
      <c r="D25" s="346">
        <f>IP_Outgoings!C46/12</f>
        <v>0</v>
      </c>
      <c r="E25" s="346">
        <f t="shared" ref="E25:AJ25" si="9">D25+(D25*E$19)</f>
        <v>0</v>
      </c>
      <c r="F25" s="346">
        <f t="shared" si="9"/>
        <v>0</v>
      </c>
      <c r="G25" s="346">
        <f t="shared" si="9"/>
        <v>0</v>
      </c>
      <c r="H25" s="346">
        <f t="shared" si="9"/>
        <v>0</v>
      </c>
      <c r="I25" s="346">
        <f t="shared" si="9"/>
        <v>0</v>
      </c>
      <c r="J25" s="346">
        <f t="shared" si="9"/>
        <v>0</v>
      </c>
      <c r="K25" s="346">
        <f t="shared" si="9"/>
        <v>0</v>
      </c>
      <c r="L25" s="346">
        <f t="shared" si="9"/>
        <v>0</v>
      </c>
      <c r="M25" s="346">
        <f t="shared" si="9"/>
        <v>0</v>
      </c>
      <c r="N25" s="346">
        <f t="shared" si="9"/>
        <v>0</v>
      </c>
      <c r="O25" s="346">
        <f t="shared" si="9"/>
        <v>0</v>
      </c>
      <c r="P25" s="346">
        <f t="shared" si="9"/>
        <v>0</v>
      </c>
      <c r="Q25" s="346">
        <f t="shared" si="9"/>
        <v>0</v>
      </c>
      <c r="R25" s="346">
        <f t="shared" si="9"/>
        <v>0</v>
      </c>
      <c r="S25" s="346">
        <f t="shared" si="9"/>
        <v>0</v>
      </c>
      <c r="T25" s="346">
        <f t="shared" si="9"/>
        <v>0</v>
      </c>
      <c r="U25" s="346">
        <f t="shared" si="9"/>
        <v>0</v>
      </c>
      <c r="V25" s="346">
        <f t="shared" si="9"/>
        <v>0</v>
      </c>
      <c r="W25" s="346">
        <f t="shared" si="9"/>
        <v>0</v>
      </c>
      <c r="X25" s="346">
        <f t="shared" si="9"/>
        <v>0</v>
      </c>
      <c r="Y25" s="346">
        <f t="shared" si="9"/>
        <v>0</v>
      </c>
      <c r="Z25" s="346">
        <f t="shared" si="9"/>
        <v>0</v>
      </c>
      <c r="AA25" s="346">
        <f t="shared" si="9"/>
        <v>0</v>
      </c>
      <c r="AB25" s="346">
        <f t="shared" si="9"/>
        <v>0</v>
      </c>
      <c r="AC25" s="346">
        <f t="shared" si="9"/>
        <v>0</v>
      </c>
      <c r="AD25" s="346">
        <f t="shared" si="9"/>
        <v>0</v>
      </c>
      <c r="AE25" s="346">
        <f t="shared" si="9"/>
        <v>0</v>
      </c>
      <c r="AF25" s="346">
        <f t="shared" si="9"/>
        <v>0</v>
      </c>
      <c r="AG25" s="346">
        <f t="shared" si="9"/>
        <v>0</v>
      </c>
      <c r="AH25" s="346">
        <f t="shared" si="9"/>
        <v>0</v>
      </c>
      <c r="AI25" s="346">
        <f t="shared" si="9"/>
        <v>0</v>
      </c>
      <c r="AJ25" s="346">
        <f t="shared" si="9"/>
        <v>0</v>
      </c>
      <c r="AK25" s="346">
        <f t="shared" ref="AK25:BP25" si="10">AJ25+(AJ25*AK$19)</f>
        <v>0</v>
      </c>
      <c r="AL25" s="346">
        <f t="shared" si="10"/>
        <v>0</v>
      </c>
      <c r="AM25" s="346">
        <f t="shared" si="10"/>
        <v>0</v>
      </c>
      <c r="AN25" s="346">
        <f t="shared" si="10"/>
        <v>0</v>
      </c>
      <c r="AO25" s="346">
        <f t="shared" si="10"/>
        <v>0</v>
      </c>
      <c r="AP25" s="346">
        <f t="shared" si="10"/>
        <v>0</v>
      </c>
      <c r="AQ25" s="346">
        <f t="shared" si="10"/>
        <v>0</v>
      </c>
      <c r="AR25" s="346">
        <f t="shared" si="10"/>
        <v>0</v>
      </c>
      <c r="AS25" s="346">
        <f t="shared" si="10"/>
        <v>0</v>
      </c>
      <c r="AT25" s="346">
        <f t="shared" si="10"/>
        <v>0</v>
      </c>
      <c r="AU25" s="346">
        <f t="shared" si="10"/>
        <v>0</v>
      </c>
      <c r="AV25" s="346">
        <f t="shared" si="10"/>
        <v>0</v>
      </c>
      <c r="AW25" s="346">
        <f t="shared" si="10"/>
        <v>0</v>
      </c>
      <c r="AX25" s="346">
        <f t="shared" si="10"/>
        <v>0</v>
      </c>
      <c r="AY25" s="346">
        <f t="shared" si="10"/>
        <v>0</v>
      </c>
      <c r="AZ25" s="346">
        <f t="shared" si="10"/>
        <v>0</v>
      </c>
      <c r="BA25" s="346">
        <f t="shared" si="10"/>
        <v>0</v>
      </c>
      <c r="BB25" s="346">
        <f t="shared" si="10"/>
        <v>0</v>
      </c>
      <c r="BC25" s="346">
        <f t="shared" si="10"/>
        <v>0</v>
      </c>
      <c r="BD25" s="346">
        <f t="shared" si="10"/>
        <v>0</v>
      </c>
      <c r="BE25" s="346">
        <f t="shared" si="10"/>
        <v>0</v>
      </c>
      <c r="BF25" s="346">
        <f t="shared" si="10"/>
        <v>0</v>
      </c>
      <c r="BG25" s="346">
        <f t="shared" si="10"/>
        <v>0</v>
      </c>
      <c r="BH25" s="346">
        <f t="shared" si="10"/>
        <v>0</v>
      </c>
      <c r="BI25" s="346">
        <f t="shared" si="10"/>
        <v>0</v>
      </c>
      <c r="BJ25" s="346">
        <f t="shared" si="10"/>
        <v>0</v>
      </c>
      <c r="BK25" s="346">
        <f t="shared" si="10"/>
        <v>0</v>
      </c>
      <c r="BL25" s="346">
        <f t="shared" si="10"/>
        <v>0</v>
      </c>
      <c r="BM25" s="346">
        <f t="shared" si="10"/>
        <v>0</v>
      </c>
      <c r="BN25" s="346">
        <f t="shared" si="10"/>
        <v>0</v>
      </c>
      <c r="BO25" s="346">
        <f t="shared" si="10"/>
        <v>0</v>
      </c>
      <c r="BP25" s="346">
        <f t="shared" si="10"/>
        <v>0</v>
      </c>
      <c r="BQ25" s="346">
        <f t="shared" ref="BQ25:CV25" si="11">BP25+(BP25*BQ$19)</f>
        <v>0</v>
      </c>
      <c r="BR25" s="346">
        <f t="shared" si="11"/>
        <v>0</v>
      </c>
      <c r="BS25" s="346">
        <f t="shared" si="11"/>
        <v>0</v>
      </c>
      <c r="BT25" s="346">
        <f t="shared" si="11"/>
        <v>0</v>
      </c>
      <c r="BU25" s="346">
        <f t="shared" si="11"/>
        <v>0</v>
      </c>
      <c r="BV25" s="346">
        <f t="shared" si="11"/>
        <v>0</v>
      </c>
      <c r="BW25" s="346">
        <f t="shared" si="11"/>
        <v>0</v>
      </c>
      <c r="BX25" s="346">
        <f t="shared" si="11"/>
        <v>0</v>
      </c>
      <c r="BY25" s="346">
        <f t="shared" si="11"/>
        <v>0</v>
      </c>
      <c r="BZ25" s="346">
        <f t="shared" si="11"/>
        <v>0</v>
      </c>
      <c r="CA25" s="346">
        <f t="shared" si="11"/>
        <v>0</v>
      </c>
      <c r="CB25" s="346">
        <f t="shared" si="11"/>
        <v>0</v>
      </c>
      <c r="CC25" s="346">
        <f t="shared" si="11"/>
        <v>0</v>
      </c>
      <c r="CD25" s="346">
        <f t="shared" si="11"/>
        <v>0</v>
      </c>
      <c r="CE25" s="346">
        <f t="shared" si="11"/>
        <v>0</v>
      </c>
      <c r="CF25" s="346">
        <f t="shared" si="11"/>
        <v>0</v>
      </c>
      <c r="CG25" s="346">
        <f t="shared" si="11"/>
        <v>0</v>
      </c>
      <c r="CH25" s="346">
        <f t="shared" si="11"/>
        <v>0</v>
      </c>
      <c r="CI25" s="346">
        <f t="shared" si="11"/>
        <v>0</v>
      </c>
      <c r="CJ25" s="346">
        <f t="shared" si="11"/>
        <v>0</v>
      </c>
      <c r="CK25" s="346">
        <f t="shared" si="11"/>
        <v>0</v>
      </c>
      <c r="CL25" s="346">
        <f t="shared" si="11"/>
        <v>0</v>
      </c>
      <c r="CM25" s="346">
        <f t="shared" si="11"/>
        <v>0</v>
      </c>
      <c r="CN25" s="346">
        <f t="shared" si="11"/>
        <v>0</v>
      </c>
      <c r="CO25" s="346">
        <f t="shared" si="11"/>
        <v>0</v>
      </c>
      <c r="CP25" s="346">
        <f t="shared" si="11"/>
        <v>0</v>
      </c>
      <c r="CQ25" s="346">
        <f t="shared" si="11"/>
        <v>0</v>
      </c>
      <c r="CR25" s="346">
        <f t="shared" si="11"/>
        <v>0</v>
      </c>
      <c r="CS25" s="346">
        <f t="shared" si="11"/>
        <v>0</v>
      </c>
      <c r="CT25" s="346">
        <f t="shared" si="11"/>
        <v>0</v>
      </c>
      <c r="CU25" s="346">
        <f t="shared" si="11"/>
        <v>0</v>
      </c>
      <c r="CV25" s="346">
        <f t="shared" si="11"/>
        <v>0</v>
      </c>
      <c r="CW25" s="346">
        <f t="shared" ref="CW25:DU25" si="12">CV25+(CV25*CW$19)</f>
        <v>0</v>
      </c>
      <c r="CX25" s="346">
        <f t="shared" si="12"/>
        <v>0</v>
      </c>
      <c r="CY25" s="346">
        <f t="shared" si="12"/>
        <v>0</v>
      </c>
      <c r="CZ25" s="346">
        <f t="shared" si="12"/>
        <v>0</v>
      </c>
      <c r="DA25" s="346">
        <f t="shared" si="12"/>
        <v>0</v>
      </c>
      <c r="DB25" s="346">
        <f t="shared" si="12"/>
        <v>0</v>
      </c>
      <c r="DC25" s="346">
        <f t="shared" si="12"/>
        <v>0</v>
      </c>
      <c r="DD25" s="346">
        <f t="shared" si="12"/>
        <v>0</v>
      </c>
      <c r="DE25" s="346">
        <f t="shared" si="12"/>
        <v>0</v>
      </c>
      <c r="DF25" s="346">
        <f t="shared" si="12"/>
        <v>0</v>
      </c>
      <c r="DG25" s="346">
        <f t="shared" si="12"/>
        <v>0</v>
      </c>
      <c r="DH25" s="346">
        <f t="shared" si="12"/>
        <v>0</v>
      </c>
      <c r="DI25" s="346">
        <f t="shared" si="12"/>
        <v>0</v>
      </c>
      <c r="DJ25" s="346">
        <f t="shared" si="12"/>
        <v>0</v>
      </c>
      <c r="DK25" s="346">
        <f t="shared" si="12"/>
        <v>0</v>
      </c>
      <c r="DL25" s="346">
        <f t="shared" si="12"/>
        <v>0</v>
      </c>
      <c r="DM25" s="346">
        <f t="shared" si="12"/>
        <v>0</v>
      </c>
      <c r="DN25" s="346">
        <f t="shared" si="12"/>
        <v>0</v>
      </c>
      <c r="DO25" s="346">
        <f t="shared" si="12"/>
        <v>0</v>
      </c>
      <c r="DP25" s="346">
        <f t="shared" si="12"/>
        <v>0</v>
      </c>
      <c r="DQ25" s="346">
        <f t="shared" si="12"/>
        <v>0</v>
      </c>
      <c r="DR25" s="346">
        <f t="shared" si="12"/>
        <v>0</v>
      </c>
      <c r="DS25" s="346">
        <f t="shared" si="12"/>
        <v>0</v>
      </c>
      <c r="DT25" s="346">
        <f t="shared" si="12"/>
        <v>0</v>
      </c>
      <c r="DU25" s="346">
        <f t="shared" si="12"/>
        <v>0</v>
      </c>
      <c r="DV25" s="346">
        <f t="shared" ref="DV25:ES25" si="13">DU25+(DU25*DV$19)</f>
        <v>0</v>
      </c>
      <c r="DW25" s="346">
        <f t="shared" si="13"/>
        <v>0</v>
      </c>
      <c r="DX25" s="346">
        <f t="shared" si="13"/>
        <v>0</v>
      </c>
      <c r="DY25" s="346">
        <f t="shared" si="13"/>
        <v>0</v>
      </c>
      <c r="DZ25" s="346">
        <f t="shared" si="13"/>
        <v>0</v>
      </c>
      <c r="EA25" s="346">
        <f t="shared" si="13"/>
        <v>0</v>
      </c>
      <c r="EB25" s="346">
        <f t="shared" si="13"/>
        <v>0</v>
      </c>
      <c r="EC25" s="346">
        <f t="shared" si="13"/>
        <v>0</v>
      </c>
      <c r="ED25" s="346">
        <f t="shared" si="13"/>
        <v>0</v>
      </c>
      <c r="EE25" s="346">
        <f t="shared" si="13"/>
        <v>0</v>
      </c>
      <c r="EF25" s="346">
        <f t="shared" si="13"/>
        <v>0</v>
      </c>
      <c r="EG25" s="346">
        <f t="shared" si="13"/>
        <v>0</v>
      </c>
      <c r="EH25" s="346">
        <f t="shared" si="13"/>
        <v>0</v>
      </c>
      <c r="EI25" s="346">
        <f t="shared" si="13"/>
        <v>0</v>
      </c>
      <c r="EJ25" s="346">
        <f t="shared" si="13"/>
        <v>0</v>
      </c>
      <c r="EK25" s="346">
        <f t="shared" si="13"/>
        <v>0</v>
      </c>
      <c r="EL25" s="346">
        <f t="shared" si="13"/>
        <v>0</v>
      </c>
      <c r="EM25" s="346">
        <f t="shared" si="13"/>
        <v>0</v>
      </c>
      <c r="EN25" s="346">
        <f t="shared" si="13"/>
        <v>0</v>
      </c>
      <c r="EO25" s="346">
        <f t="shared" si="13"/>
        <v>0</v>
      </c>
      <c r="EP25" s="346">
        <f t="shared" si="13"/>
        <v>0</v>
      </c>
      <c r="EQ25" s="346">
        <f t="shared" si="13"/>
        <v>0</v>
      </c>
      <c r="ER25" s="346">
        <f t="shared" si="13"/>
        <v>0</v>
      </c>
      <c r="ES25" s="346">
        <f t="shared" si="13"/>
        <v>0</v>
      </c>
    </row>
    <row r="26" spans="1:256" s="343" customFormat="1" ht="12.75" customHeight="1">
      <c r="A26" s="342"/>
      <c r="B26" s="344" t="s">
        <v>744</v>
      </c>
      <c r="C26" s="342"/>
      <c r="D26" s="346">
        <f t="shared" ref="D26:AI26" si="14">SUM(D24:D25)</f>
        <v>2.5</v>
      </c>
      <c r="E26" s="346">
        <f t="shared" si="14"/>
        <v>2.5051495906746069</v>
      </c>
      <c r="F26" s="346">
        <f t="shared" si="14"/>
        <v>2.5103097886628603</v>
      </c>
      <c r="G26" s="346">
        <f t="shared" si="14"/>
        <v>2.5154806158140892</v>
      </c>
      <c r="H26" s="346">
        <f t="shared" si="14"/>
        <v>2.5206620940226294</v>
      </c>
      <c r="I26" s="346">
        <f t="shared" si="14"/>
        <v>2.5258542452279151</v>
      </c>
      <c r="J26" s="346">
        <f t="shared" si="14"/>
        <v>2.531057091414572</v>
      </c>
      <c r="K26" s="346">
        <f t="shared" si="14"/>
        <v>2.5362706546125104</v>
      </c>
      <c r="L26" s="346">
        <f t="shared" si="14"/>
        <v>2.5414949568970191</v>
      </c>
      <c r="M26" s="346">
        <f t="shared" si="14"/>
        <v>2.5467300203888579</v>
      </c>
      <c r="N26" s="346">
        <f t="shared" si="14"/>
        <v>2.551975867254352</v>
      </c>
      <c r="O26" s="346">
        <f t="shared" si="14"/>
        <v>2.5572325197054857</v>
      </c>
      <c r="P26" s="346">
        <f t="shared" si="14"/>
        <v>2.5624999999999964</v>
      </c>
      <c r="Q26" s="346">
        <f t="shared" si="14"/>
        <v>2.5677783304414685</v>
      </c>
      <c r="R26" s="346">
        <f t="shared" si="14"/>
        <v>2.5730675333794282</v>
      </c>
      <c r="S26" s="346">
        <f t="shared" si="14"/>
        <v>2.5783676312094381</v>
      </c>
      <c r="T26" s="346">
        <f t="shared" si="14"/>
        <v>2.5836786463731918</v>
      </c>
      <c r="U26" s="346">
        <f t="shared" si="14"/>
        <v>2.5890006013586095</v>
      </c>
      <c r="V26" s="346">
        <f t="shared" si="14"/>
        <v>2.5943335186999326</v>
      </c>
      <c r="W26" s="346">
        <f t="shared" si="14"/>
        <v>2.5996774209778195</v>
      </c>
      <c r="X26" s="346">
        <f t="shared" si="14"/>
        <v>2.6050323308194407</v>
      </c>
      <c r="Y26" s="346">
        <f t="shared" si="14"/>
        <v>2.6103982708985756</v>
      </c>
      <c r="Z26" s="346">
        <f t="shared" si="14"/>
        <v>2.6157752639357073</v>
      </c>
      <c r="AA26" s="346">
        <f t="shared" si="14"/>
        <v>2.6211633326981194</v>
      </c>
      <c r="AB26" s="346">
        <f t="shared" si="14"/>
        <v>2.6265624999999928</v>
      </c>
      <c r="AC26" s="346">
        <f t="shared" si="14"/>
        <v>2.6319727887025017</v>
      </c>
      <c r="AD26" s="346">
        <f t="shared" si="14"/>
        <v>2.6373942217139104</v>
      </c>
      <c r="AE26" s="346">
        <f t="shared" si="14"/>
        <v>2.6428268219896704</v>
      </c>
      <c r="AF26" s="346">
        <f t="shared" si="14"/>
        <v>2.6482706125325182</v>
      </c>
      <c r="AG26" s="346">
        <f t="shared" si="14"/>
        <v>2.6537256163925713</v>
      </c>
      <c r="AH26" s="346">
        <f t="shared" si="14"/>
        <v>2.6591918566674275</v>
      </c>
      <c r="AI26" s="346">
        <f t="shared" si="14"/>
        <v>2.6646693565022614</v>
      </c>
      <c r="AJ26" s="346">
        <f t="shared" ref="AJ26:BO26" si="15">SUM(AJ24:AJ25)</f>
        <v>2.6701581390899234</v>
      </c>
      <c r="AK26" s="346">
        <f t="shared" si="15"/>
        <v>2.6756582276710366</v>
      </c>
      <c r="AL26" s="346">
        <f t="shared" si="15"/>
        <v>2.6811696455340965</v>
      </c>
      <c r="AM26" s="346">
        <f t="shared" si="15"/>
        <v>2.686692416015569</v>
      </c>
      <c r="AN26" s="346">
        <f t="shared" si="15"/>
        <v>2.692226562499989</v>
      </c>
      <c r="AO26" s="346">
        <f t="shared" si="15"/>
        <v>2.6977721084200605</v>
      </c>
      <c r="AP26" s="346">
        <f t="shared" si="15"/>
        <v>2.7033290772567544</v>
      </c>
      <c r="AQ26" s="346">
        <f t="shared" si="15"/>
        <v>2.7088974925394083</v>
      </c>
      <c r="AR26" s="346">
        <f t="shared" si="15"/>
        <v>2.7144773778458271</v>
      </c>
      <c r="AS26" s="346">
        <f t="shared" si="15"/>
        <v>2.7200687568023816</v>
      </c>
      <c r="AT26" s="346">
        <f t="shared" si="15"/>
        <v>2.7256716530841092</v>
      </c>
      <c r="AU26" s="346">
        <f t="shared" si="15"/>
        <v>2.7312860904148142</v>
      </c>
      <c r="AV26" s="346">
        <f t="shared" si="15"/>
        <v>2.7369120925671675</v>
      </c>
      <c r="AW26" s="346">
        <f t="shared" si="15"/>
        <v>2.7425496833628085</v>
      </c>
      <c r="AX26" s="346">
        <f t="shared" si="15"/>
        <v>2.7481988866724447</v>
      </c>
      <c r="AY26" s="346">
        <f t="shared" si="15"/>
        <v>2.7538597264159539</v>
      </c>
      <c r="AZ26" s="346">
        <f t="shared" si="15"/>
        <v>2.7595322265624849</v>
      </c>
      <c r="BA26" s="346">
        <f t="shared" si="15"/>
        <v>2.7652164111305582</v>
      </c>
      <c r="BB26" s="346">
        <f t="shared" si="15"/>
        <v>2.7709123041881694</v>
      </c>
      <c r="BC26" s="346">
        <f t="shared" si="15"/>
        <v>2.7766199298528895</v>
      </c>
      <c r="BD26" s="346">
        <f t="shared" si="15"/>
        <v>2.7823393122919686</v>
      </c>
      <c r="BE26" s="346">
        <f t="shared" si="15"/>
        <v>2.7880704757224368</v>
      </c>
      <c r="BF26" s="346">
        <f t="shared" si="15"/>
        <v>2.7938134444112075</v>
      </c>
      <c r="BG26" s="346">
        <f t="shared" si="15"/>
        <v>2.7995682426751798</v>
      </c>
      <c r="BH26" s="346">
        <f t="shared" si="15"/>
        <v>2.8053348948813421</v>
      </c>
      <c r="BI26" s="346">
        <f t="shared" si="15"/>
        <v>2.8111134254468744</v>
      </c>
      <c r="BJ26" s="346">
        <f t="shared" si="15"/>
        <v>2.8169038588392517</v>
      </c>
      <c r="BK26" s="346">
        <f t="shared" si="15"/>
        <v>2.8227062195763488</v>
      </c>
      <c r="BL26" s="346">
        <f t="shared" si="15"/>
        <v>2.828520532226543</v>
      </c>
      <c r="BM26" s="346">
        <f t="shared" si="15"/>
        <v>2.8343468214088183</v>
      </c>
      <c r="BN26" s="346">
        <f t="shared" si="15"/>
        <v>2.8401851117928696</v>
      </c>
      <c r="BO26" s="346">
        <f t="shared" si="15"/>
        <v>2.8460354280992077</v>
      </c>
      <c r="BP26" s="346">
        <f t="shared" ref="BP26:CU26" si="16">SUM(BP24:BP25)</f>
        <v>2.8518977950992639</v>
      </c>
      <c r="BQ26" s="346">
        <f t="shared" si="16"/>
        <v>2.8577722376154937</v>
      </c>
      <c r="BR26" s="346">
        <f t="shared" si="16"/>
        <v>2.8636587805214839</v>
      </c>
      <c r="BS26" s="346">
        <f t="shared" si="16"/>
        <v>2.8695574487420559</v>
      </c>
      <c r="BT26" s="346">
        <f t="shared" si="16"/>
        <v>2.875468267253372</v>
      </c>
      <c r="BU26" s="346">
        <f t="shared" si="16"/>
        <v>2.8813912610830426</v>
      </c>
      <c r="BV26" s="346">
        <f t="shared" si="16"/>
        <v>2.8873264553102294</v>
      </c>
      <c r="BW26" s="346">
        <f t="shared" si="16"/>
        <v>2.8932738750657538</v>
      </c>
      <c r="BX26" s="346">
        <f t="shared" si="16"/>
        <v>2.8992335455322027</v>
      </c>
      <c r="BY26" s="346">
        <f t="shared" si="16"/>
        <v>2.9052054919440349</v>
      </c>
      <c r="BZ26" s="346">
        <f t="shared" si="16"/>
        <v>2.9111897395876873</v>
      </c>
      <c r="CA26" s="346">
        <f t="shared" si="16"/>
        <v>2.9171863138016842</v>
      </c>
      <c r="CB26" s="346">
        <f t="shared" si="16"/>
        <v>2.9231952399767418</v>
      </c>
      <c r="CC26" s="346">
        <f t="shared" si="16"/>
        <v>2.9292165435558775</v>
      </c>
      <c r="CD26" s="346">
        <f t="shared" si="16"/>
        <v>2.9352502500345174</v>
      </c>
      <c r="CE26" s="346">
        <f t="shared" si="16"/>
        <v>2.9412963849606033</v>
      </c>
      <c r="CF26" s="346">
        <f t="shared" si="16"/>
        <v>2.9473549739347025</v>
      </c>
      <c r="CG26" s="346">
        <f t="shared" si="16"/>
        <v>2.9534260426101144</v>
      </c>
      <c r="CH26" s="346">
        <f t="shared" si="16"/>
        <v>2.9595096166929808</v>
      </c>
      <c r="CI26" s="346">
        <f t="shared" si="16"/>
        <v>2.9656057219423935</v>
      </c>
      <c r="CJ26" s="346">
        <f t="shared" si="16"/>
        <v>2.9717143841705034</v>
      </c>
      <c r="CK26" s="346">
        <f t="shared" si="16"/>
        <v>2.9778356292426311</v>
      </c>
      <c r="CL26" s="346">
        <f t="shared" si="16"/>
        <v>2.9839694830773751</v>
      </c>
      <c r="CM26" s="346">
        <f t="shared" si="16"/>
        <v>2.9901159716467216</v>
      </c>
      <c r="CN26" s="346">
        <f t="shared" si="16"/>
        <v>2.9962751209761556</v>
      </c>
      <c r="CO26" s="346">
        <f t="shared" si="16"/>
        <v>3.0024469571447696</v>
      </c>
      <c r="CP26" s="346">
        <f t="shared" si="16"/>
        <v>3.0086315062853752</v>
      </c>
      <c r="CQ26" s="346">
        <f t="shared" si="16"/>
        <v>3.0148287945846133</v>
      </c>
      <c r="CR26" s="346">
        <f t="shared" si="16"/>
        <v>3.021038848283065</v>
      </c>
      <c r="CS26" s="346">
        <f t="shared" si="16"/>
        <v>3.0272616936753622</v>
      </c>
      <c r="CT26" s="346">
        <f t="shared" si="16"/>
        <v>3.0334973571103001</v>
      </c>
      <c r="CU26" s="346">
        <f t="shared" si="16"/>
        <v>3.0397458649909481</v>
      </c>
      <c r="CV26" s="346">
        <f t="shared" ref="CV26:DU26" si="17">SUM(CV24:CV25)</f>
        <v>3.0460072437747612</v>
      </c>
      <c r="CW26" s="346">
        <f t="shared" si="17"/>
        <v>3.0522815199736923</v>
      </c>
      <c r="CX26" s="346">
        <f t="shared" si="17"/>
        <v>3.0585687201543048</v>
      </c>
      <c r="CY26" s="346">
        <f t="shared" si="17"/>
        <v>3.0648688709378851</v>
      </c>
      <c r="CZ26" s="346">
        <f t="shared" si="17"/>
        <v>3.0711819990005549</v>
      </c>
      <c r="DA26" s="346">
        <f t="shared" si="17"/>
        <v>3.0775081310733845</v>
      </c>
      <c r="DB26" s="346">
        <f t="shared" si="17"/>
        <v>3.0838472939425055</v>
      </c>
      <c r="DC26" s="346">
        <f t="shared" si="17"/>
        <v>3.0901995144492247</v>
      </c>
      <c r="DD26" s="346">
        <f t="shared" si="17"/>
        <v>3.0965648194901378</v>
      </c>
      <c r="DE26" s="346">
        <f t="shared" si="17"/>
        <v>3.1029432360172429</v>
      </c>
      <c r="DF26" s="346">
        <f t="shared" si="17"/>
        <v>3.1093347910380542</v>
      </c>
      <c r="DG26" s="346">
        <f t="shared" si="17"/>
        <v>3.1157395116157183</v>
      </c>
      <c r="DH26" s="346">
        <f t="shared" si="17"/>
        <v>3.1221574248691266</v>
      </c>
      <c r="DI26" s="346">
        <f t="shared" si="17"/>
        <v>3.128588557973031</v>
      </c>
      <c r="DJ26" s="346">
        <f t="shared" si="17"/>
        <v>3.135032938158159</v>
      </c>
      <c r="DK26" s="346">
        <f t="shared" si="17"/>
        <v>3.141490592711329</v>
      </c>
      <c r="DL26" s="346">
        <f t="shared" si="17"/>
        <v>3.1479615489755655</v>
      </c>
      <c r="DM26" s="346">
        <f t="shared" si="17"/>
        <v>3.1544458343502155</v>
      </c>
      <c r="DN26" s="346">
        <f t="shared" si="17"/>
        <v>3.1609434762910644</v>
      </c>
      <c r="DO26" s="346">
        <f t="shared" si="17"/>
        <v>3.1674545023104517</v>
      </c>
      <c r="DP26" s="346">
        <f t="shared" si="17"/>
        <v>3.1739789399773874</v>
      </c>
      <c r="DQ26" s="346">
        <f t="shared" si="17"/>
        <v>3.1805168169176699</v>
      </c>
      <c r="DR26" s="346">
        <f t="shared" si="17"/>
        <v>3.1870681608140017</v>
      </c>
      <c r="DS26" s="346">
        <f t="shared" si="17"/>
        <v>3.1936329994061072</v>
      </c>
      <c r="DT26" s="346">
        <f t="shared" si="17"/>
        <v>3.2002113604908504</v>
      </c>
      <c r="DU26" s="346">
        <f t="shared" si="17"/>
        <v>3.206803271922352</v>
      </c>
      <c r="DV26" s="346">
        <f t="shared" ref="DV26:ES26" si="18">SUM(DV24:DV25)</f>
        <v>3.2134087616121079</v>
      </c>
      <c r="DW26" s="346">
        <f t="shared" si="18"/>
        <v>3.2200278575291068</v>
      </c>
      <c r="DX26" s="346">
        <f t="shared" si="18"/>
        <v>3.2266605876999495</v>
      </c>
      <c r="DY26" s="346">
        <f t="shared" si="18"/>
        <v>3.2333069802089658</v>
      </c>
      <c r="DZ26" s="346">
        <f t="shared" si="18"/>
        <v>3.2399670631983359</v>
      </c>
      <c r="EA26" s="346">
        <f t="shared" si="18"/>
        <v>3.2466408648682079</v>
      </c>
      <c r="EB26" s="346">
        <f t="shared" si="18"/>
        <v>3.253328413476817</v>
      </c>
      <c r="EC26" s="346">
        <f t="shared" si="18"/>
        <v>3.2600297373406066</v>
      </c>
      <c r="ED26" s="346">
        <f t="shared" si="18"/>
        <v>3.2667448648343469</v>
      </c>
      <c r="EE26" s="346">
        <f t="shared" si="18"/>
        <v>3.2734738243912553</v>
      </c>
      <c r="EF26" s="346">
        <f t="shared" si="18"/>
        <v>3.2802166445031173</v>
      </c>
      <c r="EG26" s="346">
        <f t="shared" si="18"/>
        <v>3.2869733537204069</v>
      </c>
      <c r="EH26" s="346">
        <f t="shared" si="18"/>
        <v>3.2937439806524069</v>
      </c>
      <c r="EI26" s="346">
        <f t="shared" si="18"/>
        <v>3.300528553967331</v>
      </c>
      <c r="EJ26" s="346">
        <f t="shared" si="18"/>
        <v>3.3073271023924447</v>
      </c>
      <c r="EK26" s="346">
        <f t="shared" si="18"/>
        <v>3.3141396547141864</v>
      </c>
      <c r="EL26" s="346">
        <f t="shared" si="18"/>
        <v>3.3209662397782909</v>
      </c>
      <c r="EM26" s="346">
        <f t="shared" si="18"/>
        <v>3.3278068864899093</v>
      </c>
      <c r="EN26" s="346">
        <f t="shared" si="18"/>
        <v>3.3346616238137337</v>
      </c>
      <c r="EO26" s="346">
        <f t="shared" si="18"/>
        <v>3.341530480774118</v>
      </c>
      <c r="EP26" s="346">
        <f t="shared" si="18"/>
        <v>3.3484134864552018</v>
      </c>
      <c r="EQ26" s="346">
        <f t="shared" si="18"/>
        <v>3.3553106700010327</v>
      </c>
      <c r="ER26" s="346">
        <f t="shared" si="18"/>
        <v>3.3622220606156912</v>
      </c>
      <c r="ES26" s="346">
        <f t="shared" si="18"/>
        <v>3.3691476875634128</v>
      </c>
    </row>
    <row r="27" spans="1:256" ht="12.75" customHeight="1">
      <c r="Q27" s="362"/>
    </row>
    <row r="28" spans="1:256" s="319" customFormat="1" ht="12.75" customHeight="1">
      <c r="A28" s="13">
        <f>MAX($A$1:A27)+1</f>
        <v>2</v>
      </c>
      <c r="B28" s="14" t="s">
        <v>745</v>
      </c>
      <c r="C28" s="15"/>
      <c r="D28" s="361"/>
      <c r="E28" s="358"/>
      <c r="F28" s="358"/>
      <c r="G28" s="358"/>
      <c r="H28" s="358"/>
      <c r="I28" s="358"/>
      <c r="J28" s="358"/>
      <c r="K28" s="358"/>
      <c r="L28" s="358"/>
      <c r="M28" s="358"/>
      <c r="N28" s="358"/>
      <c r="O28" s="358"/>
      <c r="P28" s="358"/>
      <c r="Q28" s="358"/>
      <c r="R28" s="358"/>
      <c r="S28" s="358"/>
      <c r="T28" s="358"/>
      <c r="U28" s="358"/>
      <c r="V28" s="358"/>
      <c r="W28" s="358"/>
      <c r="X28" s="358"/>
      <c r="Y28" s="358"/>
      <c r="Z28" s="358"/>
      <c r="AA28" s="358"/>
      <c r="AB28" s="358"/>
      <c r="AC28" s="358"/>
      <c r="AD28" s="358"/>
      <c r="AE28" s="358"/>
      <c r="AF28" s="358"/>
      <c r="AG28" s="358"/>
      <c r="AH28" s="358"/>
      <c r="AI28" s="358"/>
      <c r="AJ28" s="358"/>
      <c r="AK28" s="358"/>
      <c r="AL28" s="358"/>
      <c r="AM28" s="358"/>
      <c r="AN28" s="358"/>
      <c r="AO28" s="358"/>
      <c r="AP28" s="358"/>
      <c r="AQ28" s="358"/>
      <c r="AR28" s="358"/>
      <c r="AS28" s="358"/>
      <c r="AT28" s="358"/>
      <c r="AU28" s="358"/>
      <c r="AV28" s="358"/>
      <c r="AW28" s="358"/>
      <c r="AX28" s="358"/>
      <c r="AY28" s="358"/>
      <c r="AZ28" s="358"/>
      <c r="BA28" s="358"/>
      <c r="BB28" s="358"/>
      <c r="BC28" s="358"/>
      <c r="BD28" s="358"/>
      <c r="BE28" s="358"/>
      <c r="BF28" s="358"/>
      <c r="BG28" s="358"/>
      <c r="BH28" s="358"/>
      <c r="BI28" s="358"/>
      <c r="BJ28" s="358"/>
      <c r="BK28" s="358"/>
      <c r="BL28" s="358"/>
      <c r="BM28" s="358"/>
      <c r="BN28" s="358"/>
      <c r="BO28" s="358"/>
      <c r="BP28" s="358"/>
      <c r="BQ28" s="358"/>
      <c r="BR28" s="358"/>
      <c r="BS28" s="358"/>
      <c r="BT28" s="358"/>
      <c r="BU28" s="358"/>
      <c r="BV28" s="358"/>
      <c r="BW28" s="358"/>
      <c r="BX28" s="358"/>
      <c r="BY28" s="358"/>
      <c r="BZ28" s="358"/>
      <c r="CA28" s="358"/>
      <c r="CB28" s="358"/>
      <c r="CC28" s="358"/>
      <c r="CD28" s="358"/>
      <c r="CE28" s="358"/>
      <c r="CF28" s="358"/>
      <c r="CG28" s="358"/>
      <c r="CH28" s="358"/>
      <c r="CI28" s="358"/>
      <c r="CJ28" s="358"/>
      <c r="CK28" s="358"/>
      <c r="CL28" s="358"/>
      <c r="CM28" s="358"/>
      <c r="CN28" s="358"/>
      <c r="CO28" s="358"/>
      <c r="CP28" s="358"/>
      <c r="CQ28" s="358"/>
      <c r="CR28" s="358"/>
      <c r="CS28" s="358"/>
      <c r="CT28" s="358"/>
      <c r="CU28" s="358"/>
      <c r="CV28" s="358"/>
      <c r="CW28" s="358"/>
      <c r="CX28" s="358"/>
      <c r="CY28" s="358"/>
      <c r="CZ28" s="358"/>
      <c r="DA28" s="358"/>
      <c r="DB28" s="358"/>
      <c r="DC28" s="358"/>
      <c r="DD28" s="358"/>
      <c r="DE28" s="358"/>
      <c r="DF28" s="358"/>
      <c r="DG28" s="358"/>
      <c r="DH28" s="358"/>
      <c r="DI28" s="358"/>
      <c r="DJ28" s="358"/>
      <c r="DK28" s="358"/>
      <c r="DL28" s="358"/>
      <c r="DM28" s="358"/>
      <c r="DN28" s="358"/>
      <c r="DO28" s="358"/>
      <c r="DP28" s="358"/>
      <c r="DQ28" s="358"/>
      <c r="DR28" s="358"/>
      <c r="DS28" s="358"/>
      <c r="DT28" s="358"/>
      <c r="DU28" s="358"/>
      <c r="DV28" s="358"/>
      <c r="DW28" s="358"/>
      <c r="DX28" s="358"/>
      <c r="DY28" s="358"/>
      <c r="DZ28" s="358"/>
      <c r="EA28" s="358"/>
      <c r="EB28" s="358"/>
      <c r="EC28" s="358"/>
      <c r="ED28" s="358"/>
      <c r="EE28" s="358"/>
      <c r="EF28" s="358"/>
      <c r="EG28" s="358"/>
      <c r="EH28" s="358"/>
      <c r="EI28" s="358"/>
      <c r="EJ28" s="358"/>
      <c r="EK28" s="358"/>
      <c r="EL28" s="358"/>
      <c r="EM28" s="358"/>
      <c r="EN28" s="358"/>
      <c r="EO28" s="358"/>
      <c r="EP28" s="358"/>
      <c r="EQ28" s="358"/>
      <c r="ER28" s="358"/>
      <c r="ES28" s="358"/>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row>
    <row r="29" spans="1:256" ht="12.75" customHeight="1"/>
    <row r="30" spans="1:256" s="342" customFormat="1" ht="12.75" customHeight="1">
      <c r="B30" s="342" t="s">
        <v>730</v>
      </c>
      <c r="D30" s="365"/>
      <c r="E30" s="347">
        <f>VLOOKUP(E$7,IP_Assumptions!$B$192:$D$202,3,TRUE)</f>
        <v>0</v>
      </c>
      <c r="F30" s="347">
        <f>VLOOKUP(F$7,IP_Assumptions!$B$192:$D$202,3,TRUE)</f>
        <v>0</v>
      </c>
      <c r="G30" s="347">
        <f>VLOOKUP(G$7,IP_Assumptions!$B$192:$D$202,3,TRUE)</f>
        <v>0</v>
      </c>
      <c r="H30" s="347">
        <f>VLOOKUP(H$7,IP_Assumptions!$B$192:$D$202,3,TRUE)</f>
        <v>0</v>
      </c>
      <c r="I30" s="347">
        <f>VLOOKUP(I$7,IP_Assumptions!$B$192:$D$202,3,TRUE)</f>
        <v>0</v>
      </c>
      <c r="J30" s="347">
        <f>VLOOKUP(J$7,IP_Assumptions!$B$192:$D$202,3,TRUE)</f>
        <v>0</v>
      </c>
      <c r="K30" s="347">
        <f>VLOOKUP(K$7,IP_Assumptions!$B$192:$D$202,3,TRUE)</f>
        <v>0</v>
      </c>
      <c r="L30" s="347">
        <f>VLOOKUP(L$7,IP_Assumptions!$B$192:$D$202,3,TRUE)</f>
        <v>0</v>
      </c>
      <c r="M30" s="347">
        <f>VLOOKUP(M$7,IP_Assumptions!$B$192:$D$202,3,TRUE)</f>
        <v>0</v>
      </c>
      <c r="N30" s="347">
        <f>VLOOKUP(N$7,IP_Assumptions!$B$192:$D$202,3,TRUE)</f>
        <v>0</v>
      </c>
      <c r="O30" s="347">
        <f>VLOOKUP(O$7,IP_Assumptions!$B$192:$D$202,3,TRUE)</f>
        <v>0</v>
      </c>
      <c r="P30" s="347">
        <f>VLOOKUP(P$7,IP_Assumptions!$B$192:$D$202,3,TRUE)</f>
        <v>0</v>
      </c>
      <c r="Q30" s="347">
        <f>VLOOKUP(Q$7,IP_Assumptions!$B$192:$D$202,3,TRUE)</f>
        <v>0</v>
      </c>
      <c r="R30" s="347">
        <f>VLOOKUP(R$7,IP_Assumptions!$B$192:$D$202,3,TRUE)</f>
        <v>0</v>
      </c>
      <c r="S30" s="347">
        <f>VLOOKUP(S$7,IP_Assumptions!$B$192:$D$202,3,TRUE)</f>
        <v>0</v>
      </c>
      <c r="T30" s="347">
        <f>VLOOKUP(T$7,IP_Assumptions!$B$192:$D$202,3,TRUE)</f>
        <v>0</v>
      </c>
      <c r="U30" s="347">
        <f>VLOOKUP(U$7,IP_Assumptions!$B$192:$D$202,3,TRUE)</f>
        <v>0</v>
      </c>
      <c r="V30" s="347">
        <f>VLOOKUP(V$7,IP_Assumptions!$B$192:$D$202,3,TRUE)</f>
        <v>0</v>
      </c>
      <c r="W30" s="347">
        <f>VLOOKUP(W$7,IP_Assumptions!$B$192:$D$202,3,TRUE)</f>
        <v>0</v>
      </c>
      <c r="X30" s="347">
        <f>VLOOKUP(X$7,IP_Assumptions!$B$192:$D$202,3,TRUE)</f>
        <v>0</v>
      </c>
      <c r="Y30" s="347">
        <f>VLOOKUP(Y$7,IP_Assumptions!$B$192:$D$202,3,TRUE)</f>
        <v>0</v>
      </c>
      <c r="Z30" s="347">
        <f>VLOOKUP(Z$7,IP_Assumptions!$B$192:$D$202,3,TRUE)</f>
        <v>0</v>
      </c>
      <c r="AA30" s="347">
        <f>VLOOKUP(AA$7,IP_Assumptions!$B$192:$D$202,3,TRUE)</f>
        <v>0</v>
      </c>
      <c r="AB30" s="347">
        <f>VLOOKUP(AB$7,IP_Assumptions!$B$192:$D$202,3,TRUE)</f>
        <v>0</v>
      </c>
      <c r="AC30" s="347">
        <f>VLOOKUP(AC$7,IP_Assumptions!$B$192:$D$202,3,TRUE)</f>
        <v>0</v>
      </c>
      <c r="AD30" s="347">
        <f>VLOOKUP(AD$7,IP_Assumptions!$B$192:$D$202,3,TRUE)</f>
        <v>0</v>
      </c>
      <c r="AE30" s="347">
        <f>VLOOKUP(AE$7,IP_Assumptions!$B$192:$D$202,3,TRUE)</f>
        <v>0</v>
      </c>
      <c r="AF30" s="347">
        <f>VLOOKUP(AF$7,IP_Assumptions!$B$192:$D$202,3,TRUE)</f>
        <v>0</v>
      </c>
      <c r="AG30" s="347">
        <f>VLOOKUP(AG$7,IP_Assumptions!$B$192:$D$202,3,TRUE)</f>
        <v>0</v>
      </c>
      <c r="AH30" s="347">
        <f>VLOOKUP(AH$7,IP_Assumptions!$B$192:$D$202,3,TRUE)</f>
        <v>0</v>
      </c>
      <c r="AI30" s="347">
        <f>VLOOKUP(AI$7,IP_Assumptions!$B$192:$D$202,3,TRUE)</f>
        <v>0</v>
      </c>
      <c r="AJ30" s="347">
        <f>VLOOKUP(AJ$7,IP_Assumptions!$B$192:$D$202,3,TRUE)</f>
        <v>0</v>
      </c>
      <c r="AK30" s="347">
        <f>VLOOKUP(AK$7,IP_Assumptions!$B$192:$D$202,3,TRUE)</f>
        <v>0</v>
      </c>
      <c r="AL30" s="347">
        <f>VLOOKUP(AL$7,IP_Assumptions!$B$192:$D$202,3,TRUE)</f>
        <v>0</v>
      </c>
      <c r="AM30" s="347">
        <f>VLOOKUP(AM$7,IP_Assumptions!$B$192:$D$202,3,TRUE)</f>
        <v>0</v>
      </c>
      <c r="AN30" s="347">
        <f>VLOOKUP(AN$7,IP_Assumptions!$B$192:$D$202,3,TRUE)</f>
        <v>0</v>
      </c>
      <c r="AO30" s="347">
        <f>VLOOKUP(AO$7,IP_Assumptions!$B$192:$D$202,3,TRUE)</f>
        <v>0</v>
      </c>
      <c r="AP30" s="347">
        <f>VLOOKUP(AP$7,IP_Assumptions!$B$192:$D$202,3,TRUE)</f>
        <v>0</v>
      </c>
      <c r="AQ30" s="347">
        <f>VLOOKUP(AQ$7,IP_Assumptions!$B$192:$D$202,3,TRUE)</f>
        <v>0</v>
      </c>
      <c r="AR30" s="347">
        <f>VLOOKUP(AR$7,IP_Assumptions!$B$192:$D$202,3,TRUE)</f>
        <v>0</v>
      </c>
      <c r="AS30" s="347">
        <f>VLOOKUP(AS$7,IP_Assumptions!$B$192:$D$202,3,TRUE)</f>
        <v>0</v>
      </c>
      <c r="AT30" s="347">
        <f>VLOOKUP(AT$7,IP_Assumptions!$B$192:$D$202,3,TRUE)</f>
        <v>0</v>
      </c>
      <c r="AU30" s="347">
        <f>VLOOKUP(AU$7,IP_Assumptions!$B$192:$D$202,3,TRUE)</f>
        <v>0</v>
      </c>
      <c r="AV30" s="347">
        <f>VLOOKUP(AV$7,IP_Assumptions!$B$192:$D$202,3,TRUE)</f>
        <v>0</v>
      </c>
      <c r="AW30" s="347">
        <f>VLOOKUP(AW$7,IP_Assumptions!$B$192:$D$202,3,TRUE)</f>
        <v>0</v>
      </c>
      <c r="AX30" s="347">
        <f>VLOOKUP(AX$7,IP_Assumptions!$B$192:$D$202,3,TRUE)</f>
        <v>0</v>
      </c>
      <c r="AY30" s="347">
        <f>VLOOKUP(AY$7,IP_Assumptions!$B$192:$D$202,3,TRUE)</f>
        <v>0</v>
      </c>
      <c r="AZ30" s="347">
        <f>VLOOKUP(AZ$7,IP_Assumptions!$B$192:$D$202,3,TRUE)</f>
        <v>0</v>
      </c>
      <c r="BA30" s="347">
        <f>VLOOKUP(BA$7,IP_Assumptions!$B$192:$D$202,3,TRUE)</f>
        <v>0</v>
      </c>
      <c r="BB30" s="347">
        <f>VLOOKUP(BB$7,IP_Assumptions!$B$192:$D$202,3,TRUE)</f>
        <v>0</v>
      </c>
      <c r="BC30" s="347">
        <f>VLOOKUP(BC$7,IP_Assumptions!$B$192:$D$202,3,TRUE)</f>
        <v>0</v>
      </c>
      <c r="BD30" s="347">
        <f>VLOOKUP(BD$7,IP_Assumptions!$B$192:$D$202,3,TRUE)</f>
        <v>0</v>
      </c>
      <c r="BE30" s="347">
        <f>VLOOKUP(BE$7,IP_Assumptions!$B$192:$D$202,3,TRUE)</f>
        <v>0</v>
      </c>
      <c r="BF30" s="347">
        <f>VLOOKUP(BF$7,IP_Assumptions!$B$192:$D$202,3,TRUE)</f>
        <v>0</v>
      </c>
      <c r="BG30" s="347">
        <f>VLOOKUP(BG$7,IP_Assumptions!$B$192:$D$202,3,TRUE)</f>
        <v>0</v>
      </c>
      <c r="BH30" s="347">
        <f>VLOOKUP(BH$7,IP_Assumptions!$B$192:$D$202,3,TRUE)</f>
        <v>0</v>
      </c>
      <c r="BI30" s="347">
        <f>VLOOKUP(BI$7,IP_Assumptions!$B$192:$D$202,3,TRUE)</f>
        <v>0</v>
      </c>
      <c r="BJ30" s="347">
        <f>VLOOKUP(BJ$7,IP_Assumptions!$B$192:$D$202,3,TRUE)</f>
        <v>0</v>
      </c>
      <c r="BK30" s="347">
        <f>VLOOKUP(BK$7,IP_Assumptions!$B$192:$D$202,3,TRUE)</f>
        <v>0</v>
      </c>
      <c r="BL30" s="347">
        <f>VLOOKUP(BL$7,IP_Assumptions!$B$192:$D$202,3,TRUE)</f>
        <v>0</v>
      </c>
      <c r="BM30" s="347">
        <f>VLOOKUP(BM$7,IP_Assumptions!$B$192:$D$202,3,TRUE)</f>
        <v>0</v>
      </c>
      <c r="BN30" s="347">
        <f>VLOOKUP(BN$7,IP_Assumptions!$B$192:$D$202,3,TRUE)</f>
        <v>0</v>
      </c>
      <c r="BO30" s="347">
        <f>VLOOKUP(BO$7,IP_Assumptions!$B$192:$D$202,3,TRUE)</f>
        <v>0</v>
      </c>
      <c r="BP30" s="347">
        <f>VLOOKUP(BP$7,IP_Assumptions!$B$192:$D$202,3,TRUE)</f>
        <v>0</v>
      </c>
      <c r="BQ30" s="347">
        <f>VLOOKUP(BQ$7,IP_Assumptions!$B$192:$D$202,3,TRUE)</f>
        <v>0</v>
      </c>
      <c r="BR30" s="347">
        <f>VLOOKUP(BR$7,IP_Assumptions!$B$192:$D$202,3,TRUE)</f>
        <v>0</v>
      </c>
      <c r="BS30" s="347">
        <f>VLOOKUP(BS$7,IP_Assumptions!$B$192:$D$202,3,TRUE)</f>
        <v>0</v>
      </c>
      <c r="BT30" s="347">
        <f>VLOOKUP(BT$7,IP_Assumptions!$B$192:$D$202,3,TRUE)</f>
        <v>0</v>
      </c>
      <c r="BU30" s="347">
        <f>VLOOKUP(BU$7,IP_Assumptions!$B$192:$D$202,3,TRUE)</f>
        <v>0</v>
      </c>
      <c r="BV30" s="347">
        <f>VLOOKUP(BV$7,IP_Assumptions!$B$192:$D$202,3,TRUE)</f>
        <v>0</v>
      </c>
      <c r="BW30" s="347">
        <f>VLOOKUP(BW$7,IP_Assumptions!$B$192:$D$202,3,TRUE)</f>
        <v>0</v>
      </c>
      <c r="BX30" s="347">
        <f>VLOOKUP(BX$7,IP_Assumptions!$B$192:$D$202,3,TRUE)</f>
        <v>0</v>
      </c>
      <c r="BY30" s="347">
        <f>VLOOKUP(BY$7,IP_Assumptions!$B$192:$D$202,3,TRUE)</f>
        <v>0</v>
      </c>
      <c r="BZ30" s="347">
        <f>VLOOKUP(BZ$7,IP_Assumptions!$B$192:$D$202,3,TRUE)</f>
        <v>0</v>
      </c>
      <c r="CA30" s="347">
        <f>VLOOKUP(CA$7,IP_Assumptions!$B$192:$D$202,3,TRUE)</f>
        <v>0</v>
      </c>
      <c r="CB30" s="347">
        <f>VLOOKUP(CB$7,IP_Assumptions!$B$192:$D$202,3,TRUE)</f>
        <v>0</v>
      </c>
      <c r="CC30" s="347">
        <f>VLOOKUP(CC$7,IP_Assumptions!$B$192:$D$202,3,TRUE)</f>
        <v>0</v>
      </c>
      <c r="CD30" s="347">
        <f>VLOOKUP(CD$7,IP_Assumptions!$B$192:$D$202,3,TRUE)</f>
        <v>0</v>
      </c>
      <c r="CE30" s="347">
        <f>VLOOKUP(CE$7,IP_Assumptions!$B$192:$D$202,3,TRUE)</f>
        <v>0</v>
      </c>
      <c r="CF30" s="347">
        <f>VLOOKUP(CF$7,IP_Assumptions!$B$192:$D$202,3,TRUE)</f>
        <v>0</v>
      </c>
      <c r="CG30" s="347">
        <f>VLOOKUP(CG$7,IP_Assumptions!$B$192:$D$202,3,TRUE)</f>
        <v>0</v>
      </c>
      <c r="CH30" s="347">
        <f>VLOOKUP(CH$7,IP_Assumptions!$B$192:$D$202,3,TRUE)</f>
        <v>0</v>
      </c>
      <c r="CI30" s="347">
        <f>VLOOKUP(CI$7,IP_Assumptions!$B$192:$D$202,3,TRUE)</f>
        <v>0</v>
      </c>
      <c r="CJ30" s="347">
        <f>VLOOKUP(CJ$7,IP_Assumptions!$B$192:$D$202,3,TRUE)</f>
        <v>0</v>
      </c>
      <c r="CK30" s="347">
        <f>VLOOKUP(CK$7,IP_Assumptions!$B$192:$D$202,3,TRUE)</f>
        <v>0</v>
      </c>
      <c r="CL30" s="347">
        <f>VLOOKUP(CL$7,IP_Assumptions!$B$192:$D$202,3,TRUE)</f>
        <v>0</v>
      </c>
      <c r="CM30" s="347">
        <f>VLOOKUP(CM$7,IP_Assumptions!$B$192:$D$202,3,TRUE)</f>
        <v>0</v>
      </c>
      <c r="CN30" s="347">
        <f>VLOOKUP(CN$7,IP_Assumptions!$B$192:$D$202,3,TRUE)</f>
        <v>0</v>
      </c>
      <c r="CO30" s="347">
        <f>VLOOKUP(CO$7,IP_Assumptions!$B$192:$D$202,3,TRUE)</f>
        <v>0</v>
      </c>
      <c r="CP30" s="347">
        <f>VLOOKUP(CP$7,IP_Assumptions!$B$192:$D$202,3,TRUE)</f>
        <v>0</v>
      </c>
      <c r="CQ30" s="347">
        <f>VLOOKUP(CQ$7,IP_Assumptions!$B$192:$D$202,3,TRUE)</f>
        <v>0</v>
      </c>
      <c r="CR30" s="347">
        <f>VLOOKUP(CR$7,IP_Assumptions!$B$192:$D$202,3,TRUE)</f>
        <v>0</v>
      </c>
      <c r="CS30" s="347">
        <f>VLOOKUP(CS$7,IP_Assumptions!$B$192:$D$202,3,TRUE)</f>
        <v>0</v>
      </c>
      <c r="CT30" s="347">
        <f>VLOOKUP(CT$7,IP_Assumptions!$B$192:$D$202,3,TRUE)</f>
        <v>0</v>
      </c>
      <c r="CU30" s="347">
        <f>VLOOKUP(CU$7,IP_Assumptions!$B$192:$D$202,3,TRUE)</f>
        <v>0</v>
      </c>
      <c r="CV30" s="347">
        <f>VLOOKUP(CV$7,IP_Assumptions!$B$192:$D$202,3,TRUE)</f>
        <v>0</v>
      </c>
      <c r="CW30" s="347">
        <f>VLOOKUP(CW$7,IP_Assumptions!$B$192:$D$202,3,TRUE)</f>
        <v>0</v>
      </c>
      <c r="CX30" s="347">
        <f>VLOOKUP(CX$7,IP_Assumptions!$B$192:$D$202,3,TRUE)</f>
        <v>0</v>
      </c>
      <c r="CY30" s="347">
        <f>VLOOKUP(CY$7,IP_Assumptions!$B$192:$D$202,3,TRUE)</f>
        <v>0</v>
      </c>
      <c r="CZ30" s="347">
        <f>VLOOKUP(CZ$7,IP_Assumptions!$B$192:$D$202,3,TRUE)</f>
        <v>0</v>
      </c>
      <c r="DA30" s="347">
        <f>VLOOKUP(DA$7,IP_Assumptions!$B$192:$D$202,3,TRUE)</f>
        <v>0</v>
      </c>
      <c r="DB30" s="347">
        <f>VLOOKUP(DB$7,IP_Assumptions!$B$192:$D$202,3,TRUE)</f>
        <v>0</v>
      </c>
      <c r="DC30" s="347">
        <f>VLOOKUP(DC$7,IP_Assumptions!$B$192:$D$202,3,TRUE)</f>
        <v>0</v>
      </c>
      <c r="DD30" s="347">
        <f>VLOOKUP(DD$7,IP_Assumptions!$B$192:$D$202,3,TRUE)</f>
        <v>0</v>
      </c>
      <c r="DE30" s="347">
        <f>VLOOKUP(DE$7,IP_Assumptions!$B$192:$D$202,3,TRUE)</f>
        <v>0</v>
      </c>
      <c r="DF30" s="347">
        <f>VLOOKUP(DF$7,IP_Assumptions!$B$192:$D$202,3,TRUE)</f>
        <v>0</v>
      </c>
      <c r="DG30" s="347">
        <f>VLOOKUP(DG$7,IP_Assumptions!$B$192:$D$202,3,TRUE)</f>
        <v>0</v>
      </c>
      <c r="DH30" s="347">
        <f>VLOOKUP(DH$7,IP_Assumptions!$B$192:$D$202,3,TRUE)</f>
        <v>0</v>
      </c>
      <c r="DI30" s="347">
        <f>VLOOKUP(DI$7,IP_Assumptions!$B$192:$D$202,3,TRUE)</f>
        <v>0</v>
      </c>
      <c r="DJ30" s="347">
        <f>VLOOKUP(DJ$7,IP_Assumptions!$B$192:$D$202,3,TRUE)</f>
        <v>0</v>
      </c>
      <c r="DK30" s="347">
        <f>VLOOKUP(DK$7,IP_Assumptions!$B$192:$D$202,3,TRUE)</f>
        <v>0</v>
      </c>
      <c r="DL30" s="347">
        <f>VLOOKUP(DL$7,IP_Assumptions!$B$192:$D$202,3,TRUE)</f>
        <v>0</v>
      </c>
      <c r="DM30" s="347">
        <f>VLOOKUP(DM$7,IP_Assumptions!$B$192:$D$202,3,TRUE)</f>
        <v>0</v>
      </c>
      <c r="DN30" s="347">
        <f>VLOOKUP(DN$7,IP_Assumptions!$B$192:$D$202,3,TRUE)</f>
        <v>0</v>
      </c>
      <c r="DO30" s="347">
        <f>VLOOKUP(DO$7,IP_Assumptions!$B$192:$D$202,3,TRUE)</f>
        <v>0</v>
      </c>
      <c r="DP30" s="347">
        <f>VLOOKUP(DP$7,IP_Assumptions!$B$192:$D$202,3,TRUE)</f>
        <v>0</v>
      </c>
      <c r="DQ30" s="347">
        <f>VLOOKUP(DQ$7,IP_Assumptions!$B$192:$D$202,3,TRUE)</f>
        <v>0</v>
      </c>
      <c r="DR30" s="347">
        <f>VLOOKUP(DR$7,IP_Assumptions!$B$192:$D$202,3,TRUE)</f>
        <v>0</v>
      </c>
      <c r="DS30" s="347">
        <f>VLOOKUP(DS$7,IP_Assumptions!$B$192:$D$202,3,TRUE)</f>
        <v>0</v>
      </c>
      <c r="DT30" s="347">
        <f>VLOOKUP(DT$7,IP_Assumptions!$B$192:$D$202,3,TRUE)</f>
        <v>0</v>
      </c>
      <c r="DU30" s="347">
        <f>VLOOKUP(DU$7,IP_Assumptions!$B$192:$D$202,3,TRUE)</f>
        <v>0</v>
      </c>
      <c r="DV30" s="347">
        <f>VLOOKUP(DV$7,IP_Assumptions!$B$192:$D$202,3,TRUE)</f>
        <v>0</v>
      </c>
      <c r="DW30" s="347">
        <f>VLOOKUP(DW$7,IP_Assumptions!$B$192:$D$202,3,TRUE)</f>
        <v>0</v>
      </c>
      <c r="DX30" s="347">
        <f>VLOOKUP(DX$7,IP_Assumptions!$B$192:$D$202,3,TRUE)</f>
        <v>0</v>
      </c>
      <c r="DY30" s="347">
        <f>VLOOKUP(DY$7,IP_Assumptions!$B$192:$D$202,3,TRUE)</f>
        <v>0</v>
      </c>
      <c r="DZ30" s="347">
        <f>VLOOKUP(DZ$7,IP_Assumptions!$B$192:$D$202,3,TRUE)</f>
        <v>0</v>
      </c>
      <c r="EA30" s="347">
        <f>VLOOKUP(EA$7,IP_Assumptions!$B$192:$D$202,3,TRUE)</f>
        <v>0</v>
      </c>
      <c r="EB30" s="347">
        <f>VLOOKUP(EB$7,IP_Assumptions!$B$192:$D$202,3,TRUE)</f>
        <v>0</v>
      </c>
      <c r="EC30" s="347">
        <f>VLOOKUP(EC$7,IP_Assumptions!$B$192:$D$202,3,TRUE)</f>
        <v>0</v>
      </c>
      <c r="ED30" s="347">
        <f>VLOOKUP(ED$7,IP_Assumptions!$B$192:$D$202,3,TRUE)</f>
        <v>0</v>
      </c>
      <c r="EE30" s="347">
        <f>VLOOKUP(EE$7,IP_Assumptions!$B$192:$D$202,3,TRUE)</f>
        <v>0</v>
      </c>
      <c r="EF30" s="347">
        <f>VLOOKUP(EF$7,IP_Assumptions!$B$192:$D$202,3,TRUE)</f>
        <v>0</v>
      </c>
      <c r="EG30" s="347">
        <f>VLOOKUP(EG$7,IP_Assumptions!$B$192:$D$202,3,TRUE)</f>
        <v>0</v>
      </c>
      <c r="EH30" s="347">
        <f>VLOOKUP(EH$7,IP_Assumptions!$B$192:$D$202,3,TRUE)</f>
        <v>0</v>
      </c>
      <c r="EI30" s="347">
        <f>VLOOKUP(EI$7,IP_Assumptions!$B$192:$D$202,3,TRUE)</f>
        <v>0</v>
      </c>
      <c r="EJ30" s="347">
        <f>VLOOKUP(EJ$7,IP_Assumptions!$B$192:$D$202,3,TRUE)</f>
        <v>0</v>
      </c>
      <c r="EK30" s="347">
        <f>VLOOKUP(EK$7,IP_Assumptions!$B$192:$D$202,3,TRUE)</f>
        <v>0</v>
      </c>
      <c r="EL30" s="347">
        <f>VLOOKUP(EL$7,IP_Assumptions!$B$192:$D$202,3,TRUE)</f>
        <v>0</v>
      </c>
      <c r="EM30" s="347">
        <f>VLOOKUP(EM$7,IP_Assumptions!$B$192:$D$202,3,TRUE)</f>
        <v>0</v>
      </c>
      <c r="EN30" s="347">
        <f>VLOOKUP(EN$7,IP_Assumptions!$B$192:$D$202,3,TRUE)</f>
        <v>0</v>
      </c>
      <c r="EO30" s="347">
        <f>VLOOKUP(EO$7,IP_Assumptions!$B$192:$D$202,3,TRUE)</f>
        <v>0</v>
      </c>
      <c r="EP30" s="347">
        <f>VLOOKUP(EP$7,IP_Assumptions!$B$192:$D$202,3,TRUE)</f>
        <v>0</v>
      </c>
      <c r="EQ30" s="347">
        <f>VLOOKUP(EQ$7,IP_Assumptions!$B$192:$D$202,3,TRUE)</f>
        <v>0</v>
      </c>
      <c r="ER30" s="347">
        <f>VLOOKUP(ER$7,IP_Assumptions!$B$192:$D$202,3,TRUE)</f>
        <v>0</v>
      </c>
      <c r="ES30" s="347">
        <f>VLOOKUP(ES$7,IP_Assumptions!$B$192:$D$202,3,TRUE)</f>
        <v>0</v>
      </c>
    </row>
    <row r="31" spans="1:256" s="342" customFormat="1" ht="12.75" customHeight="1">
      <c r="B31" s="342" t="s">
        <v>731</v>
      </c>
      <c r="D31" s="365"/>
      <c r="E31" s="347">
        <f>(1+E30)^(1/12)-1</f>
        <v>0</v>
      </c>
      <c r="F31" s="347">
        <f t="shared" ref="F31:BQ31" si="19">(1+F30)^(1/12)-1</f>
        <v>0</v>
      </c>
      <c r="G31" s="347">
        <f t="shared" si="19"/>
        <v>0</v>
      </c>
      <c r="H31" s="347">
        <f t="shared" si="19"/>
        <v>0</v>
      </c>
      <c r="I31" s="347">
        <f t="shared" si="19"/>
        <v>0</v>
      </c>
      <c r="J31" s="347">
        <f t="shared" si="19"/>
        <v>0</v>
      </c>
      <c r="K31" s="347">
        <f t="shared" si="19"/>
        <v>0</v>
      </c>
      <c r="L31" s="347">
        <f t="shared" si="19"/>
        <v>0</v>
      </c>
      <c r="M31" s="347">
        <f t="shared" si="19"/>
        <v>0</v>
      </c>
      <c r="N31" s="347">
        <f t="shared" si="19"/>
        <v>0</v>
      </c>
      <c r="O31" s="347">
        <f t="shared" si="19"/>
        <v>0</v>
      </c>
      <c r="P31" s="347">
        <f t="shared" si="19"/>
        <v>0</v>
      </c>
      <c r="Q31" s="347">
        <f t="shared" si="19"/>
        <v>0</v>
      </c>
      <c r="R31" s="347">
        <f t="shared" si="19"/>
        <v>0</v>
      </c>
      <c r="S31" s="347">
        <f t="shared" si="19"/>
        <v>0</v>
      </c>
      <c r="T31" s="347">
        <f t="shared" si="19"/>
        <v>0</v>
      </c>
      <c r="U31" s="347">
        <f t="shared" si="19"/>
        <v>0</v>
      </c>
      <c r="V31" s="347">
        <f t="shared" si="19"/>
        <v>0</v>
      </c>
      <c r="W31" s="347">
        <f t="shared" si="19"/>
        <v>0</v>
      </c>
      <c r="X31" s="347">
        <f t="shared" si="19"/>
        <v>0</v>
      </c>
      <c r="Y31" s="347">
        <f t="shared" si="19"/>
        <v>0</v>
      </c>
      <c r="Z31" s="347">
        <f t="shared" si="19"/>
        <v>0</v>
      </c>
      <c r="AA31" s="347">
        <f t="shared" si="19"/>
        <v>0</v>
      </c>
      <c r="AB31" s="347">
        <f t="shared" si="19"/>
        <v>0</v>
      </c>
      <c r="AC31" s="347">
        <f t="shared" si="19"/>
        <v>0</v>
      </c>
      <c r="AD31" s="347">
        <f t="shared" si="19"/>
        <v>0</v>
      </c>
      <c r="AE31" s="347">
        <f t="shared" si="19"/>
        <v>0</v>
      </c>
      <c r="AF31" s="347">
        <f t="shared" si="19"/>
        <v>0</v>
      </c>
      <c r="AG31" s="347">
        <f t="shared" si="19"/>
        <v>0</v>
      </c>
      <c r="AH31" s="347">
        <f t="shared" si="19"/>
        <v>0</v>
      </c>
      <c r="AI31" s="347">
        <f t="shared" si="19"/>
        <v>0</v>
      </c>
      <c r="AJ31" s="347">
        <f t="shared" si="19"/>
        <v>0</v>
      </c>
      <c r="AK31" s="347">
        <f t="shared" si="19"/>
        <v>0</v>
      </c>
      <c r="AL31" s="347">
        <f t="shared" si="19"/>
        <v>0</v>
      </c>
      <c r="AM31" s="347">
        <f t="shared" si="19"/>
        <v>0</v>
      </c>
      <c r="AN31" s="347">
        <f t="shared" si="19"/>
        <v>0</v>
      </c>
      <c r="AO31" s="347">
        <f t="shared" si="19"/>
        <v>0</v>
      </c>
      <c r="AP31" s="347">
        <f t="shared" si="19"/>
        <v>0</v>
      </c>
      <c r="AQ31" s="347">
        <f t="shared" si="19"/>
        <v>0</v>
      </c>
      <c r="AR31" s="347">
        <f t="shared" si="19"/>
        <v>0</v>
      </c>
      <c r="AS31" s="347">
        <f t="shared" si="19"/>
        <v>0</v>
      </c>
      <c r="AT31" s="347">
        <f t="shared" si="19"/>
        <v>0</v>
      </c>
      <c r="AU31" s="347">
        <f t="shared" si="19"/>
        <v>0</v>
      </c>
      <c r="AV31" s="347">
        <f t="shared" si="19"/>
        <v>0</v>
      </c>
      <c r="AW31" s="347">
        <f t="shared" si="19"/>
        <v>0</v>
      </c>
      <c r="AX31" s="347">
        <f t="shared" si="19"/>
        <v>0</v>
      </c>
      <c r="AY31" s="347">
        <f t="shared" si="19"/>
        <v>0</v>
      </c>
      <c r="AZ31" s="347">
        <f t="shared" si="19"/>
        <v>0</v>
      </c>
      <c r="BA31" s="347">
        <f t="shared" si="19"/>
        <v>0</v>
      </c>
      <c r="BB31" s="347">
        <f t="shared" si="19"/>
        <v>0</v>
      </c>
      <c r="BC31" s="347">
        <f t="shared" si="19"/>
        <v>0</v>
      </c>
      <c r="BD31" s="347">
        <f t="shared" si="19"/>
        <v>0</v>
      </c>
      <c r="BE31" s="347">
        <f t="shared" si="19"/>
        <v>0</v>
      </c>
      <c r="BF31" s="347">
        <f t="shared" si="19"/>
        <v>0</v>
      </c>
      <c r="BG31" s="347">
        <f t="shared" si="19"/>
        <v>0</v>
      </c>
      <c r="BH31" s="347">
        <f t="shared" si="19"/>
        <v>0</v>
      </c>
      <c r="BI31" s="347">
        <f t="shared" si="19"/>
        <v>0</v>
      </c>
      <c r="BJ31" s="347">
        <f t="shared" si="19"/>
        <v>0</v>
      </c>
      <c r="BK31" s="347">
        <f t="shared" si="19"/>
        <v>0</v>
      </c>
      <c r="BL31" s="347">
        <f t="shared" si="19"/>
        <v>0</v>
      </c>
      <c r="BM31" s="347">
        <f t="shared" si="19"/>
        <v>0</v>
      </c>
      <c r="BN31" s="347">
        <f t="shared" si="19"/>
        <v>0</v>
      </c>
      <c r="BO31" s="347">
        <f t="shared" si="19"/>
        <v>0</v>
      </c>
      <c r="BP31" s="347">
        <f t="shared" si="19"/>
        <v>0</v>
      </c>
      <c r="BQ31" s="347">
        <f t="shared" si="19"/>
        <v>0</v>
      </c>
      <c r="BR31" s="347">
        <f t="shared" ref="BR31:EC31" si="20">(1+BR30)^(1/12)-1</f>
        <v>0</v>
      </c>
      <c r="BS31" s="347">
        <f t="shared" si="20"/>
        <v>0</v>
      </c>
      <c r="BT31" s="347">
        <f t="shared" si="20"/>
        <v>0</v>
      </c>
      <c r="BU31" s="347">
        <f t="shared" si="20"/>
        <v>0</v>
      </c>
      <c r="BV31" s="347">
        <f t="shared" si="20"/>
        <v>0</v>
      </c>
      <c r="BW31" s="347">
        <f t="shared" si="20"/>
        <v>0</v>
      </c>
      <c r="BX31" s="347">
        <f t="shared" si="20"/>
        <v>0</v>
      </c>
      <c r="BY31" s="347">
        <f t="shared" si="20"/>
        <v>0</v>
      </c>
      <c r="BZ31" s="347">
        <f t="shared" si="20"/>
        <v>0</v>
      </c>
      <c r="CA31" s="347">
        <f t="shared" si="20"/>
        <v>0</v>
      </c>
      <c r="CB31" s="347">
        <f t="shared" si="20"/>
        <v>0</v>
      </c>
      <c r="CC31" s="347">
        <f t="shared" si="20"/>
        <v>0</v>
      </c>
      <c r="CD31" s="347">
        <f t="shared" si="20"/>
        <v>0</v>
      </c>
      <c r="CE31" s="347">
        <f t="shared" si="20"/>
        <v>0</v>
      </c>
      <c r="CF31" s="347">
        <f t="shared" si="20"/>
        <v>0</v>
      </c>
      <c r="CG31" s="347">
        <f t="shared" si="20"/>
        <v>0</v>
      </c>
      <c r="CH31" s="347">
        <f t="shared" si="20"/>
        <v>0</v>
      </c>
      <c r="CI31" s="347">
        <f t="shared" si="20"/>
        <v>0</v>
      </c>
      <c r="CJ31" s="347">
        <f t="shared" si="20"/>
        <v>0</v>
      </c>
      <c r="CK31" s="347">
        <f t="shared" si="20"/>
        <v>0</v>
      </c>
      <c r="CL31" s="347">
        <f t="shared" si="20"/>
        <v>0</v>
      </c>
      <c r="CM31" s="347">
        <f t="shared" si="20"/>
        <v>0</v>
      </c>
      <c r="CN31" s="347">
        <f t="shared" si="20"/>
        <v>0</v>
      </c>
      <c r="CO31" s="347">
        <f t="shared" si="20"/>
        <v>0</v>
      </c>
      <c r="CP31" s="347">
        <f t="shared" si="20"/>
        <v>0</v>
      </c>
      <c r="CQ31" s="347">
        <f t="shared" si="20"/>
        <v>0</v>
      </c>
      <c r="CR31" s="347">
        <f t="shared" si="20"/>
        <v>0</v>
      </c>
      <c r="CS31" s="347">
        <f t="shared" si="20"/>
        <v>0</v>
      </c>
      <c r="CT31" s="347">
        <f t="shared" si="20"/>
        <v>0</v>
      </c>
      <c r="CU31" s="347">
        <f t="shared" si="20"/>
        <v>0</v>
      </c>
      <c r="CV31" s="347">
        <f t="shared" si="20"/>
        <v>0</v>
      </c>
      <c r="CW31" s="347">
        <f t="shared" si="20"/>
        <v>0</v>
      </c>
      <c r="CX31" s="347">
        <f t="shared" si="20"/>
        <v>0</v>
      </c>
      <c r="CY31" s="347">
        <f t="shared" si="20"/>
        <v>0</v>
      </c>
      <c r="CZ31" s="347">
        <f t="shared" si="20"/>
        <v>0</v>
      </c>
      <c r="DA31" s="347">
        <f t="shared" si="20"/>
        <v>0</v>
      </c>
      <c r="DB31" s="347">
        <f t="shared" si="20"/>
        <v>0</v>
      </c>
      <c r="DC31" s="347">
        <f t="shared" si="20"/>
        <v>0</v>
      </c>
      <c r="DD31" s="347">
        <f t="shared" si="20"/>
        <v>0</v>
      </c>
      <c r="DE31" s="347">
        <f t="shared" si="20"/>
        <v>0</v>
      </c>
      <c r="DF31" s="347">
        <f t="shared" si="20"/>
        <v>0</v>
      </c>
      <c r="DG31" s="347">
        <f t="shared" si="20"/>
        <v>0</v>
      </c>
      <c r="DH31" s="347">
        <f t="shared" si="20"/>
        <v>0</v>
      </c>
      <c r="DI31" s="347">
        <f t="shared" si="20"/>
        <v>0</v>
      </c>
      <c r="DJ31" s="347">
        <f t="shared" si="20"/>
        <v>0</v>
      </c>
      <c r="DK31" s="347">
        <f t="shared" si="20"/>
        <v>0</v>
      </c>
      <c r="DL31" s="347">
        <f t="shared" si="20"/>
        <v>0</v>
      </c>
      <c r="DM31" s="347">
        <f t="shared" si="20"/>
        <v>0</v>
      </c>
      <c r="DN31" s="347">
        <f t="shared" si="20"/>
        <v>0</v>
      </c>
      <c r="DO31" s="347">
        <f t="shared" si="20"/>
        <v>0</v>
      </c>
      <c r="DP31" s="347">
        <f t="shared" si="20"/>
        <v>0</v>
      </c>
      <c r="DQ31" s="347">
        <f t="shared" si="20"/>
        <v>0</v>
      </c>
      <c r="DR31" s="347">
        <f t="shared" si="20"/>
        <v>0</v>
      </c>
      <c r="DS31" s="347">
        <f t="shared" si="20"/>
        <v>0</v>
      </c>
      <c r="DT31" s="347">
        <f t="shared" si="20"/>
        <v>0</v>
      </c>
      <c r="DU31" s="347">
        <f t="shared" si="20"/>
        <v>0</v>
      </c>
      <c r="DV31" s="347">
        <f t="shared" si="20"/>
        <v>0</v>
      </c>
      <c r="DW31" s="347">
        <f t="shared" si="20"/>
        <v>0</v>
      </c>
      <c r="DX31" s="347">
        <f t="shared" si="20"/>
        <v>0</v>
      </c>
      <c r="DY31" s="347">
        <f t="shared" si="20"/>
        <v>0</v>
      </c>
      <c r="DZ31" s="347">
        <f t="shared" si="20"/>
        <v>0</v>
      </c>
      <c r="EA31" s="347">
        <f t="shared" si="20"/>
        <v>0</v>
      </c>
      <c r="EB31" s="347">
        <f t="shared" si="20"/>
        <v>0</v>
      </c>
      <c r="EC31" s="347">
        <f t="shared" si="20"/>
        <v>0</v>
      </c>
      <c r="ED31" s="347">
        <f t="shared" ref="ED31:ES31" si="21">(1+ED30)^(1/12)-1</f>
        <v>0</v>
      </c>
      <c r="EE31" s="347">
        <f t="shared" si="21"/>
        <v>0</v>
      </c>
      <c r="EF31" s="347">
        <f t="shared" si="21"/>
        <v>0</v>
      </c>
      <c r="EG31" s="347">
        <f t="shared" si="21"/>
        <v>0</v>
      </c>
      <c r="EH31" s="347">
        <f t="shared" si="21"/>
        <v>0</v>
      </c>
      <c r="EI31" s="347">
        <f t="shared" si="21"/>
        <v>0</v>
      </c>
      <c r="EJ31" s="347">
        <f t="shared" si="21"/>
        <v>0</v>
      </c>
      <c r="EK31" s="347">
        <f t="shared" si="21"/>
        <v>0</v>
      </c>
      <c r="EL31" s="347">
        <f t="shared" si="21"/>
        <v>0</v>
      </c>
      <c r="EM31" s="347">
        <f t="shared" si="21"/>
        <v>0</v>
      </c>
      <c r="EN31" s="347">
        <f t="shared" si="21"/>
        <v>0</v>
      </c>
      <c r="EO31" s="347">
        <f t="shared" si="21"/>
        <v>0</v>
      </c>
      <c r="EP31" s="347">
        <f t="shared" si="21"/>
        <v>0</v>
      </c>
      <c r="EQ31" s="347">
        <f t="shared" si="21"/>
        <v>0</v>
      </c>
      <c r="ER31" s="347">
        <f t="shared" si="21"/>
        <v>0</v>
      </c>
      <c r="ES31" s="347">
        <f t="shared" si="21"/>
        <v>0</v>
      </c>
    </row>
    <row r="32" spans="1:256" ht="12.75" customHeight="1"/>
    <row r="33" spans="1:256" s="319" customFormat="1" ht="12.75" customHeight="1">
      <c r="A33" s="13">
        <f>MAX($A$1:A32)+1</f>
        <v>3</v>
      </c>
      <c r="B33" s="179" t="s">
        <v>746</v>
      </c>
      <c r="C33" s="180"/>
      <c r="D33" s="363"/>
      <c r="E33" s="363"/>
      <c r="F33" s="363"/>
      <c r="G33" s="363"/>
      <c r="H33" s="363"/>
      <c r="I33" s="363"/>
      <c r="J33" s="363"/>
      <c r="K33" s="363"/>
      <c r="L33" s="363"/>
      <c r="M33" s="363"/>
      <c r="N33" s="363"/>
      <c r="O33" s="363"/>
      <c r="P33" s="363"/>
      <c r="Q33" s="363"/>
      <c r="R33" s="363"/>
      <c r="S33" s="363"/>
      <c r="T33" s="363"/>
      <c r="U33" s="363"/>
      <c r="V33" s="363"/>
      <c r="W33" s="363"/>
      <c r="X33" s="363"/>
      <c r="Y33" s="363"/>
      <c r="Z33" s="363"/>
      <c r="AA33" s="363"/>
      <c r="AB33" s="363"/>
      <c r="AC33" s="363"/>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H33" s="363"/>
      <c r="BI33" s="363"/>
      <c r="BJ33" s="363"/>
      <c r="BK33" s="363"/>
      <c r="BL33" s="363"/>
      <c r="BM33" s="363"/>
      <c r="BN33" s="363"/>
      <c r="BO33" s="363"/>
      <c r="BP33" s="363"/>
      <c r="BQ33" s="363"/>
      <c r="BR33" s="363"/>
      <c r="BS33" s="363"/>
      <c r="BT33" s="363"/>
      <c r="BU33" s="363"/>
      <c r="BV33" s="363"/>
      <c r="BW33" s="363"/>
      <c r="BX33" s="363"/>
      <c r="BY33" s="363"/>
      <c r="BZ33" s="363"/>
      <c r="CA33" s="363"/>
      <c r="CB33" s="363"/>
      <c r="CC33" s="363"/>
      <c r="CD33" s="363"/>
      <c r="CE33" s="363"/>
      <c r="CF33" s="363"/>
      <c r="CG33" s="363"/>
      <c r="CH33" s="363"/>
      <c r="CI33" s="363"/>
      <c r="CJ33" s="363"/>
      <c r="CK33" s="363"/>
      <c r="CL33" s="363"/>
      <c r="CM33" s="363"/>
      <c r="CN33" s="363"/>
      <c r="CO33" s="363"/>
      <c r="CP33" s="363"/>
      <c r="CQ33" s="363"/>
      <c r="CR33" s="363"/>
      <c r="CS33" s="363"/>
      <c r="CT33" s="363"/>
      <c r="CU33" s="363"/>
      <c r="CV33" s="363"/>
      <c r="CW33" s="363"/>
      <c r="CX33" s="363"/>
      <c r="CY33" s="363"/>
      <c r="CZ33" s="363"/>
      <c r="DA33" s="363"/>
      <c r="DB33" s="363"/>
      <c r="DC33" s="363"/>
      <c r="DD33" s="363"/>
      <c r="DE33" s="363"/>
      <c r="DF33" s="363"/>
      <c r="DG33" s="363"/>
      <c r="DH33" s="363"/>
      <c r="DI33" s="363"/>
      <c r="DJ33" s="363"/>
      <c r="DK33" s="363"/>
      <c r="DL33" s="363"/>
      <c r="DM33" s="363"/>
      <c r="DN33" s="363"/>
      <c r="DO33" s="363"/>
      <c r="DP33" s="363"/>
      <c r="DQ33" s="363"/>
      <c r="DR33" s="363"/>
      <c r="DS33" s="363"/>
      <c r="DT33" s="363"/>
      <c r="DU33" s="363"/>
      <c r="DV33" s="363"/>
      <c r="DW33" s="363"/>
      <c r="DX33" s="363"/>
      <c r="DY33" s="363"/>
      <c r="DZ33" s="363"/>
      <c r="EA33" s="363"/>
      <c r="EB33" s="363"/>
      <c r="EC33" s="363"/>
      <c r="ED33" s="363"/>
      <c r="EE33" s="363"/>
      <c r="EF33" s="363"/>
      <c r="EG33" s="363"/>
      <c r="EH33" s="363"/>
      <c r="EI33" s="363"/>
      <c r="EJ33" s="363"/>
      <c r="EK33" s="363"/>
      <c r="EL33" s="363"/>
      <c r="EM33" s="363"/>
      <c r="EN33" s="363"/>
      <c r="EO33" s="363"/>
      <c r="EP33" s="363"/>
      <c r="EQ33" s="363"/>
      <c r="ER33" s="363"/>
      <c r="ES33" s="363"/>
      <c r="ET33" s="13"/>
      <c r="EU33" s="13"/>
      <c r="EV33" s="13"/>
      <c r="EW33" s="13"/>
      <c r="EX33" s="13"/>
      <c r="EY33" s="13"/>
      <c r="EZ33" s="13"/>
      <c r="FA33" s="13"/>
      <c r="FB33" s="13"/>
      <c r="FC33" s="13"/>
      <c r="FD33" s="13"/>
      <c r="FE33" s="13"/>
      <c r="FF33" s="13"/>
      <c r="FG33" s="13"/>
      <c r="FH33" s="13"/>
      <c r="FI33" s="13"/>
      <c r="FJ33" s="13"/>
      <c r="FK33" s="13"/>
      <c r="FL33" s="13"/>
      <c r="FM33" s="13"/>
      <c r="FN33" s="13"/>
      <c r="FO33" s="13"/>
      <c r="FP33" s="13"/>
      <c r="FQ33" s="13"/>
      <c r="FR33" s="13"/>
      <c r="FS33" s="13"/>
      <c r="FT33" s="13"/>
      <c r="FU33" s="13"/>
      <c r="FV33" s="13"/>
      <c r="FW33" s="13"/>
      <c r="FX33" s="13"/>
      <c r="FY33" s="13"/>
      <c r="FZ33" s="13"/>
      <c r="GA33" s="13"/>
      <c r="GB33" s="13"/>
      <c r="GC33" s="13"/>
      <c r="GD33" s="13"/>
      <c r="GE33" s="13"/>
      <c r="GF33" s="13"/>
      <c r="GG33" s="13"/>
      <c r="GH33" s="13"/>
      <c r="GI33" s="13"/>
      <c r="GJ33" s="13"/>
      <c r="GK33" s="13"/>
      <c r="GL33" s="13"/>
      <c r="GM33" s="13"/>
      <c r="GN33" s="13"/>
      <c r="GO33" s="13"/>
      <c r="GP33" s="13"/>
      <c r="GQ33" s="13"/>
      <c r="GR33" s="13"/>
      <c r="GS33" s="13"/>
      <c r="GT33" s="13"/>
      <c r="GU33" s="13"/>
      <c r="GV33" s="13"/>
      <c r="GW33" s="13"/>
      <c r="GX33" s="13"/>
      <c r="GY33" s="13"/>
      <c r="GZ33" s="13"/>
      <c r="HA33" s="13"/>
      <c r="HB33" s="13"/>
      <c r="HC33" s="13"/>
      <c r="HD33" s="13"/>
      <c r="HE33" s="13"/>
      <c r="HF33" s="13"/>
      <c r="HG33" s="13"/>
      <c r="HH33" s="13"/>
      <c r="HI33" s="13"/>
      <c r="HJ33" s="13"/>
      <c r="HK33" s="13"/>
      <c r="HL33" s="13"/>
      <c r="HM33" s="13"/>
      <c r="HN33" s="13"/>
      <c r="HO33" s="13"/>
      <c r="HP33" s="13"/>
      <c r="HQ33" s="13"/>
      <c r="HR33" s="13"/>
      <c r="HS33" s="13"/>
      <c r="HT33" s="13"/>
      <c r="HU33" s="13"/>
      <c r="HV33" s="13"/>
      <c r="HW33" s="13"/>
      <c r="HX33" s="13"/>
      <c r="HY33" s="13"/>
      <c r="HZ33" s="13"/>
      <c r="IA33" s="13"/>
      <c r="IB33" s="13"/>
      <c r="IC33" s="13"/>
      <c r="ID33" s="13"/>
      <c r="IE33" s="13"/>
      <c r="IF33" s="13"/>
      <c r="IG33" s="13"/>
      <c r="IH33" s="13"/>
      <c r="II33" s="13"/>
      <c r="IJ33" s="13"/>
      <c r="IK33" s="13"/>
      <c r="IL33" s="13"/>
      <c r="IM33" s="13"/>
      <c r="IN33" s="13"/>
      <c r="IO33" s="13"/>
      <c r="IP33" s="13"/>
      <c r="IQ33" s="13"/>
      <c r="IR33" s="13"/>
      <c r="IS33" s="13"/>
      <c r="IT33" s="13"/>
      <c r="IU33" s="13"/>
      <c r="IV33" s="13"/>
    </row>
    <row r="34" spans="1:256" ht="12.75" customHeight="1"/>
    <row r="35" spans="1:256" ht="12.75" customHeight="1">
      <c r="B35" s="342" t="s">
        <v>747</v>
      </c>
      <c r="D35" s="365">
        <f>IF(IP_Assumptions!C163="On",1,0)</f>
        <v>0</v>
      </c>
      <c r="J35" s="522"/>
    </row>
    <row r="36" spans="1:256" s="342" customFormat="1" ht="12.75" customHeight="1">
      <c r="B36" s="342" t="s">
        <v>748</v>
      </c>
      <c r="D36" s="365">
        <f>IP_Assumptions!$D$163*D35</f>
        <v>0</v>
      </c>
      <c r="E36" s="330"/>
      <c r="F36" s="330" t="s">
        <v>0</v>
      </c>
      <c r="G36" s="330" t="s">
        <v>0</v>
      </c>
      <c r="H36" s="330" t="s">
        <v>0</v>
      </c>
      <c r="I36" s="330" t="s">
        <v>0</v>
      </c>
      <c r="J36" s="330" t="s">
        <v>0</v>
      </c>
      <c r="K36" s="330" t="s">
        <v>0</v>
      </c>
      <c r="L36" s="330" t="s">
        <v>0</v>
      </c>
      <c r="M36" s="330" t="s">
        <v>0</v>
      </c>
      <c r="N36" s="330" t="s">
        <v>0</v>
      </c>
      <c r="O36" s="330" t="s">
        <v>0</v>
      </c>
      <c r="P36" s="330" t="s">
        <v>0</v>
      </c>
      <c r="Q36" s="330" t="s">
        <v>0</v>
      </c>
      <c r="R36" s="330" t="s">
        <v>0</v>
      </c>
      <c r="S36" s="330" t="s">
        <v>0</v>
      </c>
      <c r="T36" s="330" t="s">
        <v>0</v>
      </c>
      <c r="U36" s="330" t="s">
        <v>0</v>
      </c>
      <c r="V36" s="330" t="s">
        <v>0</v>
      </c>
      <c r="W36" s="330" t="s">
        <v>0</v>
      </c>
      <c r="X36" s="330" t="s">
        <v>0</v>
      </c>
      <c r="Y36" s="330" t="s">
        <v>0</v>
      </c>
      <c r="Z36" s="330" t="s">
        <v>0</v>
      </c>
      <c r="AA36" s="330" t="s">
        <v>0</v>
      </c>
      <c r="AB36" s="330" t="s">
        <v>0</v>
      </c>
      <c r="AC36" s="330" t="s">
        <v>0</v>
      </c>
      <c r="AD36" s="330" t="s">
        <v>0</v>
      </c>
      <c r="AE36" s="330" t="s">
        <v>0</v>
      </c>
      <c r="AF36" s="330" t="s">
        <v>0</v>
      </c>
      <c r="AG36" s="330" t="s">
        <v>0</v>
      </c>
      <c r="AH36" s="330" t="s">
        <v>0</v>
      </c>
      <c r="AI36" s="330" t="s">
        <v>0</v>
      </c>
      <c r="AJ36" s="330" t="s">
        <v>0</v>
      </c>
      <c r="AK36" s="330" t="s">
        <v>0</v>
      </c>
      <c r="AL36" s="330" t="s">
        <v>0</v>
      </c>
      <c r="AM36" s="330" t="s">
        <v>0</v>
      </c>
      <c r="AN36" s="330" t="s">
        <v>0</v>
      </c>
      <c r="AO36" s="330" t="s">
        <v>0</v>
      </c>
      <c r="AP36" s="330" t="s">
        <v>0</v>
      </c>
      <c r="AQ36" s="330" t="s">
        <v>0</v>
      </c>
      <c r="AR36" s="330" t="s">
        <v>0</v>
      </c>
      <c r="AS36" s="330" t="s">
        <v>0</v>
      </c>
      <c r="AT36" s="330" t="s">
        <v>0</v>
      </c>
      <c r="AU36" s="330" t="s">
        <v>0</v>
      </c>
      <c r="AV36" s="330" t="s">
        <v>0</v>
      </c>
      <c r="AW36" s="330" t="s">
        <v>0</v>
      </c>
      <c r="AX36" s="330" t="s">
        <v>0</v>
      </c>
      <c r="AY36" s="330" t="s">
        <v>0</v>
      </c>
      <c r="AZ36" s="330" t="s">
        <v>0</v>
      </c>
      <c r="BA36" s="330" t="s">
        <v>0</v>
      </c>
      <c r="BB36" s="330" t="s">
        <v>0</v>
      </c>
      <c r="BC36" s="330" t="s">
        <v>0</v>
      </c>
      <c r="BD36" s="330" t="s">
        <v>0</v>
      </c>
      <c r="BE36" s="330" t="s">
        <v>0</v>
      </c>
      <c r="BF36" s="330" t="s">
        <v>0</v>
      </c>
      <c r="BG36" s="330" t="s">
        <v>0</v>
      </c>
      <c r="BH36" s="330" t="s">
        <v>0</v>
      </c>
      <c r="BI36" s="330" t="s">
        <v>0</v>
      </c>
      <c r="BJ36" s="330" t="s">
        <v>0</v>
      </c>
      <c r="BK36" s="330" t="s">
        <v>0</v>
      </c>
      <c r="BL36" s="330" t="s">
        <v>0</v>
      </c>
      <c r="BM36" s="330" t="s">
        <v>0</v>
      </c>
      <c r="BN36" s="330" t="s">
        <v>0</v>
      </c>
      <c r="BO36" s="330" t="s">
        <v>0</v>
      </c>
      <c r="BP36" s="330" t="s">
        <v>0</v>
      </c>
      <c r="BQ36" s="330" t="s">
        <v>0</v>
      </c>
      <c r="BR36" s="330" t="s">
        <v>0</v>
      </c>
      <c r="BS36" s="330" t="s">
        <v>0</v>
      </c>
      <c r="BT36" s="330" t="s">
        <v>0</v>
      </c>
      <c r="BU36" s="330" t="s">
        <v>0</v>
      </c>
      <c r="BV36" s="330" t="s">
        <v>0</v>
      </c>
      <c r="BW36" s="330" t="s">
        <v>0</v>
      </c>
      <c r="BX36" s="330" t="s">
        <v>0</v>
      </c>
      <c r="BY36" s="330" t="s">
        <v>0</v>
      </c>
      <c r="BZ36" s="330" t="s">
        <v>0</v>
      </c>
      <c r="CA36" s="330" t="s">
        <v>0</v>
      </c>
      <c r="CB36" s="330" t="s">
        <v>0</v>
      </c>
      <c r="CC36" s="330" t="s">
        <v>0</v>
      </c>
      <c r="CD36" s="330" t="s">
        <v>0</v>
      </c>
      <c r="CE36" s="330" t="s">
        <v>0</v>
      </c>
      <c r="CF36" s="330" t="s">
        <v>0</v>
      </c>
      <c r="CG36" s="330" t="s">
        <v>0</v>
      </c>
      <c r="CH36" s="330" t="s">
        <v>0</v>
      </c>
      <c r="CI36" s="330" t="s">
        <v>0</v>
      </c>
      <c r="CJ36" s="330" t="s">
        <v>0</v>
      </c>
      <c r="CK36" s="330" t="s">
        <v>0</v>
      </c>
      <c r="CL36" s="330" t="s">
        <v>0</v>
      </c>
      <c r="CM36" s="330" t="s">
        <v>0</v>
      </c>
      <c r="CN36" s="330" t="s">
        <v>0</v>
      </c>
      <c r="CO36" s="330" t="s">
        <v>0</v>
      </c>
      <c r="CP36" s="330" t="s">
        <v>0</v>
      </c>
      <c r="CQ36" s="330" t="s">
        <v>0</v>
      </c>
      <c r="CR36" s="330" t="s">
        <v>0</v>
      </c>
      <c r="CS36" s="330" t="s">
        <v>0</v>
      </c>
      <c r="CT36" s="330" t="s">
        <v>0</v>
      </c>
      <c r="CU36" s="330" t="s">
        <v>0</v>
      </c>
      <c r="CV36" s="330" t="s">
        <v>0</v>
      </c>
      <c r="CW36" s="330" t="s">
        <v>0</v>
      </c>
      <c r="CX36" s="330" t="s">
        <v>0</v>
      </c>
      <c r="CY36" s="330" t="s">
        <v>0</v>
      </c>
      <c r="CZ36" s="330" t="s">
        <v>0</v>
      </c>
      <c r="DA36" s="330" t="s">
        <v>0</v>
      </c>
      <c r="DB36" s="330" t="s">
        <v>0</v>
      </c>
      <c r="DC36" s="330" t="s">
        <v>0</v>
      </c>
      <c r="DD36" s="330" t="s">
        <v>0</v>
      </c>
      <c r="DE36" s="330" t="s">
        <v>0</v>
      </c>
      <c r="DF36" s="330" t="s">
        <v>0</v>
      </c>
      <c r="DG36" s="330" t="s">
        <v>0</v>
      </c>
      <c r="DH36" s="330" t="s">
        <v>0</v>
      </c>
      <c r="DI36" s="330" t="s">
        <v>0</v>
      </c>
      <c r="DJ36" s="330" t="s">
        <v>0</v>
      </c>
      <c r="DK36" s="330" t="s">
        <v>0</v>
      </c>
      <c r="DL36" s="330" t="s">
        <v>0</v>
      </c>
      <c r="DM36" s="330" t="s">
        <v>0</v>
      </c>
      <c r="DN36" s="330" t="s">
        <v>0</v>
      </c>
      <c r="DO36" s="330" t="s">
        <v>0</v>
      </c>
      <c r="DP36" s="330" t="s">
        <v>0</v>
      </c>
      <c r="DQ36" s="330" t="s">
        <v>0</v>
      </c>
      <c r="DR36" s="330" t="s">
        <v>0</v>
      </c>
      <c r="DS36" s="330" t="s">
        <v>0</v>
      </c>
      <c r="DT36" s="330" t="s">
        <v>0</v>
      </c>
      <c r="DU36" s="330" t="s">
        <v>0</v>
      </c>
      <c r="DV36" s="330" t="s">
        <v>0</v>
      </c>
      <c r="DW36" s="330" t="s">
        <v>0</v>
      </c>
      <c r="DX36" s="330" t="s">
        <v>0</v>
      </c>
      <c r="DY36" s="330" t="s">
        <v>0</v>
      </c>
      <c r="DZ36" s="330" t="s">
        <v>0</v>
      </c>
      <c r="EA36" s="330" t="s">
        <v>0</v>
      </c>
      <c r="EB36" s="330" t="s">
        <v>0</v>
      </c>
      <c r="EC36" s="330" t="s">
        <v>0</v>
      </c>
      <c r="ED36" s="330" t="s">
        <v>0</v>
      </c>
      <c r="EE36" s="330" t="s">
        <v>0</v>
      </c>
      <c r="EF36" s="330" t="s">
        <v>0</v>
      </c>
      <c r="EG36" s="330" t="s">
        <v>0</v>
      </c>
      <c r="EH36" s="330" t="s">
        <v>0</v>
      </c>
      <c r="EI36" s="330" t="s">
        <v>0</v>
      </c>
      <c r="EJ36" s="330" t="s">
        <v>0</v>
      </c>
      <c r="EK36" s="330" t="s">
        <v>0</v>
      </c>
      <c r="EL36" s="330" t="s">
        <v>0</v>
      </c>
      <c r="EM36" s="330" t="s">
        <v>0</v>
      </c>
      <c r="EN36" s="330" t="s">
        <v>0</v>
      </c>
      <c r="EO36" s="330" t="s">
        <v>0</v>
      </c>
      <c r="EP36" s="330" t="s">
        <v>0</v>
      </c>
      <c r="EQ36" s="330" t="s">
        <v>0</v>
      </c>
      <c r="ER36" s="330" t="s">
        <v>0</v>
      </c>
      <c r="ES36" s="330" t="s">
        <v>0</v>
      </c>
    </row>
    <row r="37" spans="1:256" s="342" customFormat="1" ht="12.75" customHeight="1">
      <c r="B37" s="342" t="s">
        <v>730</v>
      </c>
      <c r="D37" s="365"/>
      <c r="E37" s="347">
        <f>E30</f>
        <v>0</v>
      </c>
      <c r="F37" s="347">
        <f t="shared" ref="F37:BQ37" si="22">F30</f>
        <v>0</v>
      </c>
      <c r="G37" s="347">
        <f t="shared" si="22"/>
        <v>0</v>
      </c>
      <c r="H37" s="347">
        <f t="shared" si="22"/>
        <v>0</v>
      </c>
      <c r="I37" s="347">
        <f t="shared" si="22"/>
        <v>0</v>
      </c>
      <c r="J37" s="347">
        <f t="shared" si="22"/>
        <v>0</v>
      </c>
      <c r="K37" s="347">
        <f t="shared" si="22"/>
        <v>0</v>
      </c>
      <c r="L37" s="347">
        <f t="shared" si="22"/>
        <v>0</v>
      </c>
      <c r="M37" s="347">
        <f t="shared" si="22"/>
        <v>0</v>
      </c>
      <c r="N37" s="347">
        <f t="shared" si="22"/>
        <v>0</v>
      </c>
      <c r="O37" s="347">
        <f t="shared" si="22"/>
        <v>0</v>
      </c>
      <c r="P37" s="347">
        <f t="shared" si="22"/>
        <v>0</v>
      </c>
      <c r="Q37" s="347">
        <f t="shared" si="22"/>
        <v>0</v>
      </c>
      <c r="R37" s="347">
        <f t="shared" si="22"/>
        <v>0</v>
      </c>
      <c r="S37" s="347">
        <f t="shared" si="22"/>
        <v>0</v>
      </c>
      <c r="T37" s="347">
        <f t="shared" si="22"/>
        <v>0</v>
      </c>
      <c r="U37" s="347">
        <f t="shared" si="22"/>
        <v>0</v>
      </c>
      <c r="V37" s="347">
        <f t="shared" si="22"/>
        <v>0</v>
      </c>
      <c r="W37" s="347">
        <f t="shared" si="22"/>
        <v>0</v>
      </c>
      <c r="X37" s="347">
        <f t="shared" si="22"/>
        <v>0</v>
      </c>
      <c r="Y37" s="347">
        <f t="shared" si="22"/>
        <v>0</v>
      </c>
      <c r="Z37" s="347">
        <f t="shared" si="22"/>
        <v>0</v>
      </c>
      <c r="AA37" s="347">
        <f t="shared" si="22"/>
        <v>0</v>
      </c>
      <c r="AB37" s="347">
        <f t="shared" si="22"/>
        <v>0</v>
      </c>
      <c r="AC37" s="347">
        <f t="shared" si="22"/>
        <v>0</v>
      </c>
      <c r="AD37" s="347">
        <f t="shared" si="22"/>
        <v>0</v>
      </c>
      <c r="AE37" s="347">
        <f t="shared" si="22"/>
        <v>0</v>
      </c>
      <c r="AF37" s="347">
        <f t="shared" si="22"/>
        <v>0</v>
      </c>
      <c r="AG37" s="347">
        <f t="shared" si="22"/>
        <v>0</v>
      </c>
      <c r="AH37" s="347">
        <f t="shared" si="22"/>
        <v>0</v>
      </c>
      <c r="AI37" s="347">
        <f t="shared" si="22"/>
        <v>0</v>
      </c>
      <c r="AJ37" s="347">
        <f t="shared" si="22"/>
        <v>0</v>
      </c>
      <c r="AK37" s="347">
        <f t="shared" si="22"/>
        <v>0</v>
      </c>
      <c r="AL37" s="347">
        <f t="shared" si="22"/>
        <v>0</v>
      </c>
      <c r="AM37" s="347">
        <f t="shared" si="22"/>
        <v>0</v>
      </c>
      <c r="AN37" s="347">
        <f t="shared" si="22"/>
        <v>0</v>
      </c>
      <c r="AO37" s="347">
        <f t="shared" si="22"/>
        <v>0</v>
      </c>
      <c r="AP37" s="347">
        <f t="shared" si="22"/>
        <v>0</v>
      </c>
      <c r="AQ37" s="347">
        <f t="shared" si="22"/>
        <v>0</v>
      </c>
      <c r="AR37" s="347">
        <f t="shared" si="22"/>
        <v>0</v>
      </c>
      <c r="AS37" s="347">
        <f t="shared" si="22"/>
        <v>0</v>
      </c>
      <c r="AT37" s="347">
        <f t="shared" si="22"/>
        <v>0</v>
      </c>
      <c r="AU37" s="347">
        <f t="shared" si="22"/>
        <v>0</v>
      </c>
      <c r="AV37" s="347">
        <f t="shared" si="22"/>
        <v>0</v>
      </c>
      <c r="AW37" s="347">
        <f t="shared" si="22"/>
        <v>0</v>
      </c>
      <c r="AX37" s="347">
        <f t="shared" si="22"/>
        <v>0</v>
      </c>
      <c r="AY37" s="347">
        <f t="shared" si="22"/>
        <v>0</v>
      </c>
      <c r="AZ37" s="347">
        <f t="shared" si="22"/>
        <v>0</v>
      </c>
      <c r="BA37" s="347">
        <f t="shared" si="22"/>
        <v>0</v>
      </c>
      <c r="BB37" s="347">
        <f t="shared" si="22"/>
        <v>0</v>
      </c>
      <c r="BC37" s="347">
        <f t="shared" si="22"/>
        <v>0</v>
      </c>
      <c r="BD37" s="347">
        <f t="shared" si="22"/>
        <v>0</v>
      </c>
      <c r="BE37" s="347">
        <f t="shared" si="22"/>
        <v>0</v>
      </c>
      <c r="BF37" s="347">
        <f t="shared" si="22"/>
        <v>0</v>
      </c>
      <c r="BG37" s="347">
        <f t="shared" si="22"/>
        <v>0</v>
      </c>
      <c r="BH37" s="347">
        <f t="shared" si="22"/>
        <v>0</v>
      </c>
      <c r="BI37" s="347">
        <f t="shared" si="22"/>
        <v>0</v>
      </c>
      <c r="BJ37" s="347">
        <f t="shared" si="22"/>
        <v>0</v>
      </c>
      <c r="BK37" s="347">
        <f t="shared" si="22"/>
        <v>0</v>
      </c>
      <c r="BL37" s="347">
        <f t="shared" si="22"/>
        <v>0</v>
      </c>
      <c r="BM37" s="347">
        <f t="shared" si="22"/>
        <v>0</v>
      </c>
      <c r="BN37" s="347">
        <f t="shared" si="22"/>
        <v>0</v>
      </c>
      <c r="BO37" s="347">
        <f t="shared" si="22"/>
        <v>0</v>
      </c>
      <c r="BP37" s="347">
        <f t="shared" si="22"/>
        <v>0</v>
      </c>
      <c r="BQ37" s="347">
        <f t="shared" si="22"/>
        <v>0</v>
      </c>
      <c r="BR37" s="347">
        <f t="shared" ref="BR37:EC37" si="23">BR30</f>
        <v>0</v>
      </c>
      <c r="BS37" s="347">
        <f t="shared" si="23"/>
        <v>0</v>
      </c>
      <c r="BT37" s="347">
        <f t="shared" si="23"/>
        <v>0</v>
      </c>
      <c r="BU37" s="347">
        <f t="shared" si="23"/>
        <v>0</v>
      </c>
      <c r="BV37" s="347">
        <f t="shared" si="23"/>
        <v>0</v>
      </c>
      <c r="BW37" s="347">
        <f t="shared" si="23"/>
        <v>0</v>
      </c>
      <c r="BX37" s="347">
        <f t="shared" si="23"/>
        <v>0</v>
      </c>
      <c r="BY37" s="347">
        <f t="shared" si="23"/>
        <v>0</v>
      </c>
      <c r="BZ37" s="347">
        <f t="shared" si="23"/>
        <v>0</v>
      </c>
      <c r="CA37" s="347">
        <f t="shared" si="23"/>
        <v>0</v>
      </c>
      <c r="CB37" s="347">
        <f t="shared" si="23"/>
        <v>0</v>
      </c>
      <c r="CC37" s="347">
        <f t="shared" si="23"/>
        <v>0</v>
      </c>
      <c r="CD37" s="347">
        <f t="shared" si="23"/>
        <v>0</v>
      </c>
      <c r="CE37" s="347">
        <f t="shared" si="23"/>
        <v>0</v>
      </c>
      <c r="CF37" s="347">
        <f t="shared" si="23"/>
        <v>0</v>
      </c>
      <c r="CG37" s="347">
        <f t="shared" si="23"/>
        <v>0</v>
      </c>
      <c r="CH37" s="347">
        <f t="shared" si="23"/>
        <v>0</v>
      </c>
      <c r="CI37" s="347">
        <f t="shared" si="23"/>
        <v>0</v>
      </c>
      <c r="CJ37" s="347">
        <f t="shared" si="23"/>
        <v>0</v>
      </c>
      <c r="CK37" s="347">
        <f t="shared" si="23"/>
        <v>0</v>
      </c>
      <c r="CL37" s="347">
        <f t="shared" si="23"/>
        <v>0</v>
      </c>
      <c r="CM37" s="347">
        <f t="shared" si="23"/>
        <v>0</v>
      </c>
      <c r="CN37" s="347">
        <f t="shared" si="23"/>
        <v>0</v>
      </c>
      <c r="CO37" s="347">
        <f t="shared" si="23"/>
        <v>0</v>
      </c>
      <c r="CP37" s="347">
        <f t="shared" si="23"/>
        <v>0</v>
      </c>
      <c r="CQ37" s="347">
        <f t="shared" si="23"/>
        <v>0</v>
      </c>
      <c r="CR37" s="347">
        <f t="shared" si="23"/>
        <v>0</v>
      </c>
      <c r="CS37" s="347">
        <f t="shared" si="23"/>
        <v>0</v>
      </c>
      <c r="CT37" s="347">
        <f t="shared" si="23"/>
        <v>0</v>
      </c>
      <c r="CU37" s="347">
        <f t="shared" si="23"/>
        <v>0</v>
      </c>
      <c r="CV37" s="347">
        <f t="shared" si="23"/>
        <v>0</v>
      </c>
      <c r="CW37" s="347">
        <f t="shared" si="23"/>
        <v>0</v>
      </c>
      <c r="CX37" s="347">
        <f t="shared" si="23"/>
        <v>0</v>
      </c>
      <c r="CY37" s="347">
        <f t="shared" si="23"/>
        <v>0</v>
      </c>
      <c r="CZ37" s="347">
        <f t="shared" si="23"/>
        <v>0</v>
      </c>
      <c r="DA37" s="347">
        <f t="shared" si="23"/>
        <v>0</v>
      </c>
      <c r="DB37" s="347">
        <f t="shared" si="23"/>
        <v>0</v>
      </c>
      <c r="DC37" s="347">
        <f t="shared" si="23"/>
        <v>0</v>
      </c>
      <c r="DD37" s="347">
        <f t="shared" si="23"/>
        <v>0</v>
      </c>
      <c r="DE37" s="347">
        <f t="shared" si="23"/>
        <v>0</v>
      </c>
      <c r="DF37" s="347">
        <f t="shared" si="23"/>
        <v>0</v>
      </c>
      <c r="DG37" s="347">
        <f t="shared" si="23"/>
        <v>0</v>
      </c>
      <c r="DH37" s="347">
        <f t="shared" si="23"/>
        <v>0</v>
      </c>
      <c r="DI37" s="347">
        <f t="shared" si="23"/>
        <v>0</v>
      </c>
      <c r="DJ37" s="347">
        <f t="shared" si="23"/>
        <v>0</v>
      </c>
      <c r="DK37" s="347">
        <f t="shared" si="23"/>
        <v>0</v>
      </c>
      <c r="DL37" s="347">
        <f t="shared" si="23"/>
        <v>0</v>
      </c>
      <c r="DM37" s="347">
        <f t="shared" si="23"/>
        <v>0</v>
      </c>
      <c r="DN37" s="347">
        <f t="shared" si="23"/>
        <v>0</v>
      </c>
      <c r="DO37" s="347">
        <f t="shared" si="23"/>
        <v>0</v>
      </c>
      <c r="DP37" s="347">
        <f t="shared" si="23"/>
        <v>0</v>
      </c>
      <c r="DQ37" s="347">
        <f t="shared" si="23"/>
        <v>0</v>
      </c>
      <c r="DR37" s="347">
        <f t="shared" si="23"/>
        <v>0</v>
      </c>
      <c r="DS37" s="347">
        <f t="shared" si="23"/>
        <v>0</v>
      </c>
      <c r="DT37" s="347">
        <f t="shared" si="23"/>
        <v>0</v>
      </c>
      <c r="DU37" s="347">
        <f t="shared" si="23"/>
        <v>0</v>
      </c>
      <c r="DV37" s="347">
        <f t="shared" si="23"/>
        <v>0</v>
      </c>
      <c r="DW37" s="347">
        <f t="shared" si="23"/>
        <v>0</v>
      </c>
      <c r="DX37" s="347">
        <f t="shared" si="23"/>
        <v>0</v>
      </c>
      <c r="DY37" s="347">
        <f t="shared" si="23"/>
        <v>0</v>
      </c>
      <c r="DZ37" s="347">
        <f t="shared" si="23"/>
        <v>0</v>
      </c>
      <c r="EA37" s="347">
        <f t="shared" si="23"/>
        <v>0</v>
      </c>
      <c r="EB37" s="347">
        <f t="shared" si="23"/>
        <v>0</v>
      </c>
      <c r="EC37" s="347">
        <f t="shared" si="23"/>
        <v>0</v>
      </c>
      <c r="ED37" s="347">
        <f t="shared" ref="ED37:ES37" si="24">ED30</f>
        <v>0</v>
      </c>
      <c r="EE37" s="347">
        <f t="shared" si="24"/>
        <v>0</v>
      </c>
      <c r="EF37" s="347">
        <f t="shared" si="24"/>
        <v>0</v>
      </c>
      <c r="EG37" s="347">
        <f t="shared" si="24"/>
        <v>0</v>
      </c>
      <c r="EH37" s="347">
        <f t="shared" si="24"/>
        <v>0</v>
      </c>
      <c r="EI37" s="347">
        <f t="shared" si="24"/>
        <v>0</v>
      </c>
      <c r="EJ37" s="347">
        <f t="shared" si="24"/>
        <v>0</v>
      </c>
      <c r="EK37" s="347">
        <f t="shared" si="24"/>
        <v>0</v>
      </c>
      <c r="EL37" s="347">
        <f t="shared" si="24"/>
        <v>0</v>
      </c>
      <c r="EM37" s="347">
        <f t="shared" si="24"/>
        <v>0</v>
      </c>
      <c r="EN37" s="347">
        <f t="shared" si="24"/>
        <v>0</v>
      </c>
      <c r="EO37" s="347">
        <f t="shared" si="24"/>
        <v>0</v>
      </c>
      <c r="EP37" s="347">
        <f t="shared" si="24"/>
        <v>0</v>
      </c>
      <c r="EQ37" s="347">
        <f t="shared" si="24"/>
        <v>0</v>
      </c>
      <c r="ER37" s="347">
        <f t="shared" si="24"/>
        <v>0</v>
      </c>
      <c r="ES37" s="347">
        <f t="shared" si="24"/>
        <v>0</v>
      </c>
    </row>
    <row r="38" spans="1:256" s="342" customFormat="1" ht="12.75" customHeight="1">
      <c r="B38" s="342" t="s">
        <v>749</v>
      </c>
      <c r="D38" s="365"/>
      <c r="E38" s="365"/>
      <c r="F38" s="365">
        <f t="shared" ref="F38:AK38" si="25">F12</f>
        <v>0</v>
      </c>
      <c r="G38" s="365">
        <f t="shared" si="25"/>
        <v>0</v>
      </c>
      <c r="H38" s="365">
        <f t="shared" si="25"/>
        <v>0</v>
      </c>
      <c r="I38" s="365">
        <f t="shared" si="25"/>
        <v>0</v>
      </c>
      <c r="J38" s="365">
        <f t="shared" si="25"/>
        <v>0</v>
      </c>
      <c r="K38" s="365">
        <f t="shared" si="25"/>
        <v>0</v>
      </c>
      <c r="L38" s="365">
        <f t="shared" si="25"/>
        <v>0</v>
      </c>
      <c r="M38" s="365">
        <f t="shared" si="25"/>
        <v>0</v>
      </c>
      <c r="N38" s="365">
        <f t="shared" si="25"/>
        <v>0</v>
      </c>
      <c r="O38" s="365">
        <f t="shared" si="25"/>
        <v>0</v>
      </c>
      <c r="P38" s="365">
        <f t="shared" si="25"/>
        <v>0</v>
      </c>
      <c r="Q38" s="365">
        <f t="shared" si="25"/>
        <v>1</v>
      </c>
      <c r="R38" s="365">
        <f t="shared" si="25"/>
        <v>0</v>
      </c>
      <c r="S38" s="365">
        <f t="shared" si="25"/>
        <v>0</v>
      </c>
      <c r="T38" s="365">
        <f t="shared" si="25"/>
        <v>0</v>
      </c>
      <c r="U38" s="365">
        <f t="shared" si="25"/>
        <v>0</v>
      </c>
      <c r="V38" s="365">
        <f t="shared" si="25"/>
        <v>0</v>
      </c>
      <c r="W38" s="365">
        <f t="shared" si="25"/>
        <v>0</v>
      </c>
      <c r="X38" s="365">
        <f t="shared" si="25"/>
        <v>0</v>
      </c>
      <c r="Y38" s="365">
        <f t="shared" si="25"/>
        <v>0</v>
      </c>
      <c r="Z38" s="365">
        <f t="shared" si="25"/>
        <v>0</v>
      </c>
      <c r="AA38" s="365">
        <f t="shared" si="25"/>
        <v>0</v>
      </c>
      <c r="AB38" s="365">
        <f t="shared" si="25"/>
        <v>0</v>
      </c>
      <c r="AC38" s="365">
        <f t="shared" si="25"/>
        <v>1</v>
      </c>
      <c r="AD38" s="365">
        <f t="shared" si="25"/>
        <v>0</v>
      </c>
      <c r="AE38" s="365">
        <f t="shared" si="25"/>
        <v>0</v>
      </c>
      <c r="AF38" s="365">
        <f t="shared" si="25"/>
        <v>0</v>
      </c>
      <c r="AG38" s="365">
        <f t="shared" si="25"/>
        <v>0</v>
      </c>
      <c r="AH38" s="365">
        <f t="shared" si="25"/>
        <v>0</v>
      </c>
      <c r="AI38" s="365">
        <f t="shared" si="25"/>
        <v>0</v>
      </c>
      <c r="AJ38" s="365">
        <f t="shared" si="25"/>
        <v>0</v>
      </c>
      <c r="AK38" s="365">
        <f t="shared" si="25"/>
        <v>0</v>
      </c>
      <c r="AL38" s="365">
        <f t="shared" ref="AL38:BQ38" si="26">AL12</f>
        <v>0</v>
      </c>
      <c r="AM38" s="365">
        <f t="shared" si="26"/>
        <v>0</v>
      </c>
      <c r="AN38" s="365">
        <f t="shared" si="26"/>
        <v>0</v>
      </c>
      <c r="AO38" s="365">
        <f t="shared" si="26"/>
        <v>1</v>
      </c>
      <c r="AP38" s="365">
        <f t="shared" si="26"/>
        <v>0</v>
      </c>
      <c r="AQ38" s="365">
        <f t="shared" si="26"/>
        <v>0</v>
      </c>
      <c r="AR38" s="365">
        <f t="shared" si="26"/>
        <v>0</v>
      </c>
      <c r="AS38" s="365">
        <f t="shared" si="26"/>
        <v>0</v>
      </c>
      <c r="AT38" s="365">
        <f t="shared" si="26"/>
        <v>0</v>
      </c>
      <c r="AU38" s="365">
        <f t="shared" si="26"/>
        <v>0</v>
      </c>
      <c r="AV38" s="365">
        <f t="shared" si="26"/>
        <v>0</v>
      </c>
      <c r="AW38" s="365">
        <f t="shared" si="26"/>
        <v>0</v>
      </c>
      <c r="AX38" s="365">
        <f t="shared" si="26"/>
        <v>0</v>
      </c>
      <c r="AY38" s="365">
        <f t="shared" si="26"/>
        <v>0</v>
      </c>
      <c r="AZ38" s="365">
        <f t="shared" si="26"/>
        <v>0</v>
      </c>
      <c r="BA38" s="365">
        <f t="shared" si="26"/>
        <v>1</v>
      </c>
      <c r="BB38" s="365">
        <f t="shared" si="26"/>
        <v>0</v>
      </c>
      <c r="BC38" s="365">
        <f t="shared" si="26"/>
        <v>0</v>
      </c>
      <c r="BD38" s="365">
        <f t="shared" si="26"/>
        <v>0</v>
      </c>
      <c r="BE38" s="365">
        <f t="shared" si="26"/>
        <v>0</v>
      </c>
      <c r="BF38" s="365">
        <f t="shared" si="26"/>
        <v>0</v>
      </c>
      <c r="BG38" s="365">
        <f t="shared" si="26"/>
        <v>0</v>
      </c>
      <c r="BH38" s="365">
        <f t="shared" si="26"/>
        <v>0</v>
      </c>
      <c r="BI38" s="365">
        <f t="shared" si="26"/>
        <v>0</v>
      </c>
      <c r="BJ38" s="365">
        <f t="shared" si="26"/>
        <v>0</v>
      </c>
      <c r="BK38" s="365">
        <f t="shared" si="26"/>
        <v>0</v>
      </c>
      <c r="BL38" s="365">
        <f t="shared" si="26"/>
        <v>0</v>
      </c>
      <c r="BM38" s="365">
        <f t="shared" si="26"/>
        <v>1</v>
      </c>
      <c r="BN38" s="365">
        <f t="shared" si="26"/>
        <v>0</v>
      </c>
      <c r="BO38" s="365">
        <f t="shared" si="26"/>
        <v>0</v>
      </c>
      <c r="BP38" s="365">
        <f t="shared" si="26"/>
        <v>0</v>
      </c>
      <c r="BQ38" s="365">
        <f t="shared" si="26"/>
        <v>0</v>
      </c>
      <c r="BR38" s="365">
        <f t="shared" ref="BR38:CW38" si="27">BR12</f>
        <v>0</v>
      </c>
      <c r="BS38" s="365">
        <f t="shared" si="27"/>
        <v>0</v>
      </c>
      <c r="BT38" s="365">
        <f t="shared" si="27"/>
        <v>0</v>
      </c>
      <c r="BU38" s="365">
        <f t="shared" si="27"/>
        <v>0</v>
      </c>
      <c r="BV38" s="365">
        <f t="shared" si="27"/>
        <v>0</v>
      </c>
      <c r="BW38" s="365">
        <f t="shared" si="27"/>
        <v>0</v>
      </c>
      <c r="BX38" s="365">
        <f t="shared" si="27"/>
        <v>0</v>
      </c>
      <c r="BY38" s="365">
        <f t="shared" si="27"/>
        <v>1</v>
      </c>
      <c r="BZ38" s="365">
        <f t="shared" si="27"/>
        <v>0</v>
      </c>
      <c r="CA38" s="365">
        <f t="shared" si="27"/>
        <v>0</v>
      </c>
      <c r="CB38" s="365">
        <f t="shared" si="27"/>
        <v>0</v>
      </c>
      <c r="CC38" s="365">
        <f t="shared" si="27"/>
        <v>0</v>
      </c>
      <c r="CD38" s="365">
        <f t="shared" si="27"/>
        <v>0</v>
      </c>
      <c r="CE38" s="365">
        <f t="shared" si="27"/>
        <v>0</v>
      </c>
      <c r="CF38" s="365">
        <f t="shared" si="27"/>
        <v>0</v>
      </c>
      <c r="CG38" s="365">
        <f t="shared" si="27"/>
        <v>0</v>
      </c>
      <c r="CH38" s="365">
        <f t="shared" si="27"/>
        <v>0</v>
      </c>
      <c r="CI38" s="365">
        <f t="shared" si="27"/>
        <v>0</v>
      </c>
      <c r="CJ38" s="365">
        <f t="shared" si="27"/>
        <v>0</v>
      </c>
      <c r="CK38" s="365">
        <f t="shared" si="27"/>
        <v>1</v>
      </c>
      <c r="CL38" s="365">
        <f t="shared" si="27"/>
        <v>0</v>
      </c>
      <c r="CM38" s="365">
        <f t="shared" si="27"/>
        <v>0</v>
      </c>
      <c r="CN38" s="365">
        <f t="shared" si="27"/>
        <v>0</v>
      </c>
      <c r="CO38" s="365">
        <f t="shared" si="27"/>
        <v>0</v>
      </c>
      <c r="CP38" s="365">
        <f t="shared" si="27"/>
        <v>0</v>
      </c>
      <c r="CQ38" s="365">
        <f t="shared" si="27"/>
        <v>0</v>
      </c>
      <c r="CR38" s="365">
        <f t="shared" si="27"/>
        <v>0</v>
      </c>
      <c r="CS38" s="365">
        <f t="shared" si="27"/>
        <v>0</v>
      </c>
      <c r="CT38" s="365">
        <f t="shared" si="27"/>
        <v>0</v>
      </c>
      <c r="CU38" s="365">
        <f t="shared" si="27"/>
        <v>0</v>
      </c>
      <c r="CV38" s="365">
        <f t="shared" si="27"/>
        <v>0</v>
      </c>
      <c r="CW38" s="365">
        <f t="shared" si="27"/>
        <v>1</v>
      </c>
      <c r="CX38" s="365">
        <f t="shared" ref="CX38:EC38" si="28">CX12</f>
        <v>0</v>
      </c>
      <c r="CY38" s="365">
        <f t="shared" si="28"/>
        <v>0</v>
      </c>
      <c r="CZ38" s="365">
        <f t="shared" si="28"/>
        <v>0</v>
      </c>
      <c r="DA38" s="365">
        <f t="shared" si="28"/>
        <v>0</v>
      </c>
      <c r="DB38" s="365">
        <f t="shared" si="28"/>
        <v>0</v>
      </c>
      <c r="DC38" s="365">
        <f t="shared" si="28"/>
        <v>0</v>
      </c>
      <c r="DD38" s="365">
        <f t="shared" si="28"/>
        <v>0</v>
      </c>
      <c r="DE38" s="365">
        <f t="shared" si="28"/>
        <v>0</v>
      </c>
      <c r="DF38" s="365">
        <f t="shared" si="28"/>
        <v>0</v>
      </c>
      <c r="DG38" s="365">
        <f t="shared" si="28"/>
        <v>0</v>
      </c>
      <c r="DH38" s="365">
        <f t="shared" si="28"/>
        <v>0</v>
      </c>
      <c r="DI38" s="365">
        <f t="shared" si="28"/>
        <v>1</v>
      </c>
      <c r="DJ38" s="365">
        <f t="shared" si="28"/>
        <v>0</v>
      </c>
      <c r="DK38" s="365">
        <f t="shared" si="28"/>
        <v>0</v>
      </c>
      <c r="DL38" s="365">
        <f t="shared" si="28"/>
        <v>0</v>
      </c>
      <c r="DM38" s="365">
        <f t="shared" si="28"/>
        <v>0</v>
      </c>
      <c r="DN38" s="365">
        <f t="shared" si="28"/>
        <v>0</v>
      </c>
      <c r="DO38" s="365">
        <f t="shared" si="28"/>
        <v>0</v>
      </c>
      <c r="DP38" s="365">
        <f t="shared" si="28"/>
        <v>0</v>
      </c>
      <c r="DQ38" s="365">
        <f t="shared" si="28"/>
        <v>0</v>
      </c>
      <c r="DR38" s="365">
        <f t="shared" si="28"/>
        <v>0</v>
      </c>
      <c r="DS38" s="365">
        <f t="shared" si="28"/>
        <v>0</v>
      </c>
      <c r="DT38" s="365">
        <f t="shared" si="28"/>
        <v>0</v>
      </c>
      <c r="DU38" s="365">
        <f t="shared" si="28"/>
        <v>1</v>
      </c>
      <c r="DV38" s="365">
        <f t="shared" si="28"/>
        <v>0</v>
      </c>
      <c r="DW38" s="365">
        <f t="shared" si="28"/>
        <v>0</v>
      </c>
      <c r="DX38" s="365">
        <f t="shared" si="28"/>
        <v>0</v>
      </c>
      <c r="DY38" s="365">
        <f t="shared" si="28"/>
        <v>0</v>
      </c>
      <c r="DZ38" s="365">
        <f t="shared" si="28"/>
        <v>0</v>
      </c>
      <c r="EA38" s="365">
        <f t="shared" si="28"/>
        <v>0</v>
      </c>
      <c r="EB38" s="365">
        <f t="shared" si="28"/>
        <v>0</v>
      </c>
      <c r="EC38" s="365">
        <f t="shared" si="28"/>
        <v>0</v>
      </c>
      <c r="ED38" s="365">
        <f t="shared" ref="ED38:ES38" si="29">ED12</f>
        <v>0</v>
      </c>
      <c r="EE38" s="365">
        <f t="shared" si="29"/>
        <v>0</v>
      </c>
      <c r="EF38" s="365">
        <f t="shared" si="29"/>
        <v>0</v>
      </c>
      <c r="EG38" s="365">
        <f t="shared" si="29"/>
        <v>1</v>
      </c>
      <c r="EH38" s="365">
        <f t="shared" si="29"/>
        <v>0</v>
      </c>
      <c r="EI38" s="365">
        <f t="shared" si="29"/>
        <v>0</v>
      </c>
      <c r="EJ38" s="365">
        <f t="shared" si="29"/>
        <v>0</v>
      </c>
      <c r="EK38" s="365">
        <f t="shared" si="29"/>
        <v>0</v>
      </c>
      <c r="EL38" s="365">
        <f t="shared" si="29"/>
        <v>0</v>
      </c>
      <c r="EM38" s="365">
        <f t="shared" si="29"/>
        <v>0</v>
      </c>
      <c r="EN38" s="365">
        <f t="shared" si="29"/>
        <v>0</v>
      </c>
      <c r="EO38" s="365">
        <f t="shared" si="29"/>
        <v>0</v>
      </c>
      <c r="EP38" s="365">
        <f t="shared" si="29"/>
        <v>0</v>
      </c>
      <c r="EQ38" s="365">
        <f t="shared" si="29"/>
        <v>0</v>
      </c>
      <c r="ER38" s="365">
        <f t="shared" si="29"/>
        <v>0</v>
      </c>
      <c r="ES38" s="365">
        <f t="shared" si="29"/>
        <v>1</v>
      </c>
    </row>
    <row r="39" spans="1:256" s="342" customFormat="1" ht="12.75" customHeight="1">
      <c r="B39" s="342" t="s">
        <v>750</v>
      </c>
      <c r="D39" s="365">
        <f>D36/12</f>
        <v>0</v>
      </c>
      <c r="E39" s="365">
        <f>D39+D39*D37*E38*$D$35</f>
        <v>0</v>
      </c>
      <c r="F39" s="365">
        <f t="shared" ref="F39:BQ39" si="30">E39+E39*E37*F38*$D$35</f>
        <v>0</v>
      </c>
      <c r="G39" s="365">
        <f t="shared" si="30"/>
        <v>0</v>
      </c>
      <c r="H39" s="365">
        <f t="shared" si="30"/>
        <v>0</v>
      </c>
      <c r="I39" s="365">
        <f t="shared" si="30"/>
        <v>0</v>
      </c>
      <c r="J39" s="365">
        <f t="shared" si="30"/>
        <v>0</v>
      </c>
      <c r="K39" s="365">
        <f t="shared" si="30"/>
        <v>0</v>
      </c>
      <c r="L39" s="365">
        <f t="shared" si="30"/>
        <v>0</v>
      </c>
      <c r="M39" s="365">
        <f t="shared" si="30"/>
        <v>0</v>
      </c>
      <c r="N39" s="365">
        <f t="shared" si="30"/>
        <v>0</v>
      </c>
      <c r="O39" s="365">
        <f t="shared" si="30"/>
        <v>0</v>
      </c>
      <c r="P39" s="365">
        <f t="shared" si="30"/>
        <v>0</v>
      </c>
      <c r="Q39" s="365">
        <f t="shared" si="30"/>
        <v>0</v>
      </c>
      <c r="R39" s="365">
        <f t="shared" si="30"/>
        <v>0</v>
      </c>
      <c r="S39" s="365">
        <f t="shared" si="30"/>
        <v>0</v>
      </c>
      <c r="T39" s="365">
        <f t="shared" si="30"/>
        <v>0</v>
      </c>
      <c r="U39" s="365">
        <f t="shared" si="30"/>
        <v>0</v>
      </c>
      <c r="V39" s="365">
        <f t="shared" si="30"/>
        <v>0</v>
      </c>
      <c r="W39" s="365">
        <f t="shared" si="30"/>
        <v>0</v>
      </c>
      <c r="X39" s="365">
        <f t="shared" si="30"/>
        <v>0</v>
      </c>
      <c r="Y39" s="365">
        <f t="shared" si="30"/>
        <v>0</v>
      </c>
      <c r="Z39" s="365">
        <f t="shared" si="30"/>
        <v>0</v>
      </c>
      <c r="AA39" s="365">
        <f t="shared" si="30"/>
        <v>0</v>
      </c>
      <c r="AB39" s="365">
        <f t="shared" si="30"/>
        <v>0</v>
      </c>
      <c r="AC39" s="365">
        <f t="shared" si="30"/>
        <v>0</v>
      </c>
      <c r="AD39" s="365">
        <f t="shared" si="30"/>
        <v>0</v>
      </c>
      <c r="AE39" s="365">
        <f t="shared" si="30"/>
        <v>0</v>
      </c>
      <c r="AF39" s="365">
        <f t="shared" si="30"/>
        <v>0</v>
      </c>
      <c r="AG39" s="365">
        <f t="shared" si="30"/>
        <v>0</v>
      </c>
      <c r="AH39" s="365">
        <f t="shared" si="30"/>
        <v>0</v>
      </c>
      <c r="AI39" s="365">
        <f t="shared" si="30"/>
        <v>0</v>
      </c>
      <c r="AJ39" s="365">
        <f t="shared" si="30"/>
        <v>0</v>
      </c>
      <c r="AK39" s="365">
        <f t="shared" si="30"/>
        <v>0</v>
      </c>
      <c r="AL39" s="365">
        <f t="shared" si="30"/>
        <v>0</v>
      </c>
      <c r="AM39" s="365">
        <f t="shared" si="30"/>
        <v>0</v>
      </c>
      <c r="AN39" s="365">
        <f t="shared" si="30"/>
        <v>0</v>
      </c>
      <c r="AO39" s="365">
        <f t="shared" si="30"/>
        <v>0</v>
      </c>
      <c r="AP39" s="365">
        <f t="shared" si="30"/>
        <v>0</v>
      </c>
      <c r="AQ39" s="365">
        <f t="shared" si="30"/>
        <v>0</v>
      </c>
      <c r="AR39" s="365">
        <f t="shared" si="30"/>
        <v>0</v>
      </c>
      <c r="AS39" s="365">
        <f t="shared" si="30"/>
        <v>0</v>
      </c>
      <c r="AT39" s="365">
        <f t="shared" si="30"/>
        <v>0</v>
      </c>
      <c r="AU39" s="365">
        <f t="shared" si="30"/>
        <v>0</v>
      </c>
      <c r="AV39" s="365">
        <f t="shared" si="30"/>
        <v>0</v>
      </c>
      <c r="AW39" s="365">
        <f t="shared" si="30"/>
        <v>0</v>
      </c>
      <c r="AX39" s="365">
        <f t="shared" si="30"/>
        <v>0</v>
      </c>
      <c r="AY39" s="365">
        <f t="shared" si="30"/>
        <v>0</v>
      </c>
      <c r="AZ39" s="365">
        <f t="shared" si="30"/>
        <v>0</v>
      </c>
      <c r="BA39" s="365">
        <f t="shared" si="30"/>
        <v>0</v>
      </c>
      <c r="BB39" s="365">
        <f t="shared" si="30"/>
        <v>0</v>
      </c>
      <c r="BC39" s="365">
        <f t="shared" si="30"/>
        <v>0</v>
      </c>
      <c r="BD39" s="365">
        <f t="shared" si="30"/>
        <v>0</v>
      </c>
      <c r="BE39" s="365">
        <f t="shared" si="30"/>
        <v>0</v>
      </c>
      <c r="BF39" s="365">
        <f t="shared" si="30"/>
        <v>0</v>
      </c>
      <c r="BG39" s="365">
        <f t="shared" si="30"/>
        <v>0</v>
      </c>
      <c r="BH39" s="365">
        <f t="shared" si="30"/>
        <v>0</v>
      </c>
      <c r="BI39" s="365">
        <f t="shared" si="30"/>
        <v>0</v>
      </c>
      <c r="BJ39" s="365">
        <f t="shared" si="30"/>
        <v>0</v>
      </c>
      <c r="BK39" s="365">
        <f t="shared" si="30"/>
        <v>0</v>
      </c>
      <c r="BL39" s="365">
        <f t="shared" si="30"/>
        <v>0</v>
      </c>
      <c r="BM39" s="365">
        <f t="shared" si="30"/>
        <v>0</v>
      </c>
      <c r="BN39" s="365">
        <f t="shared" si="30"/>
        <v>0</v>
      </c>
      <c r="BO39" s="365">
        <f t="shared" si="30"/>
        <v>0</v>
      </c>
      <c r="BP39" s="365">
        <f t="shared" si="30"/>
        <v>0</v>
      </c>
      <c r="BQ39" s="365">
        <f t="shared" si="30"/>
        <v>0</v>
      </c>
      <c r="BR39" s="365">
        <f t="shared" ref="BR39:EC39" si="31">BQ39+BQ39*BQ37*BR38*$D$35</f>
        <v>0</v>
      </c>
      <c r="BS39" s="365">
        <f t="shared" si="31"/>
        <v>0</v>
      </c>
      <c r="BT39" s="365">
        <f t="shared" si="31"/>
        <v>0</v>
      </c>
      <c r="BU39" s="365">
        <f t="shared" si="31"/>
        <v>0</v>
      </c>
      <c r="BV39" s="365">
        <f t="shared" si="31"/>
        <v>0</v>
      </c>
      <c r="BW39" s="365">
        <f t="shared" si="31"/>
        <v>0</v>
      </c>
      <c r="BX39" s="365">
        <f t="shared" si="31"/>
        <v>0</v>
      </c>
      <c r="BY39" s="365">
        <f t="shared" si="31"/>
        <v>0</v>
      </c>
      <c r="BZ39" s="365">
        <f t="shared" si="31"/>
        <v>0</v>
      </c>
      <c r="CA39" s="365">
        <f t="shared" si="31"/>
        <v>0</v>
      </c>
      <c r="CB39" s="365">
        <f t="shared" si="31"/>
        <v>0</v>
      </c>
      <c r="CC39" s="365">
        <f t="shared" si="31"/>
        <v>0</v>
      </c>
      <c r="CD39" s="365">
        <f t="shared" si="31"/>
        <v>0</v>
      </c>
      <c r="CE39" s="365">
        <f t="shared" si="31"/>
        <v>0</v>
      </c>
      <c r="CF39" s="365">
        <f t="shared" si="31"/>
        <v>0</v>
      </c>
      <c r="CG39" s="365">
        <f t="shared" si="31"/>
        <v>0</v>
      </c>
      <c r="CH39" s="365">
        <f t="shared" si="31"/>
        <v>0</v>
      </c>
      <c r="CI39" s="365">
        <f t="shared" si="31"/>
        <v>0</v>
      </c>
      <c r="CJ39" s="365">
        <f t="shared" si="31"/>
        <v>0</v>
      </c>
      <c r="CK39" s="365">
        <f t="shared" si="31"/>
        <v>0</v>
      </c>
      <c r="CL39" s="365">
        <f t="shared" si="31"/>
        <v>0</v>
      </c>
      <c r="CM39" s="365">
        <f t="shared" si="31"/>
        <v>0</v>
      </c>
      <c r="CN39" s="365">
        <f t="shared" si="31"/>
        <v>0</v>
      </c>
      <c r="CO39" s="365">
        <f t="shared" si="31"/>
        <v>0</v>
      </c>
      <c r="CP39" s="365">
        <f t="shared" si="31"/>
        <v>0</v>
      </c>
      <c r="CQ39" s="365">
        <f t="shared" si="31"/>
        <v>0</v>
      </c>
      <c r="CR39" s="365">
        <f t="shared" si="31"/>
        <v>0</v>
      </c>
      <c r="CS39" s="365">
        <f t="shared" si="31"/>
        <v>0</v>
      </c>
      <c r="CT39" s="365">
        <f t="shared" si="31"/>
        <v>0</v>
      </c>
      <c r="CU39" s="365">
        <f t="shared" si="31"/>
        <v>0</v>
      </c>
      <c r="CV39" s="365">
        <f t="shared" si="31"/>
        <v>0</v>
      </c>
      <c r="CW39" s="365">
        <f t="shared" si="31"/>
        <v>0</v>
      </c>
      <c r="CX39" s="365">
        <f t="shared" si="31"/>
        <v>0</v>
      </c>
      <c r="CY39" s="365">
        <f t="shared" si="31"/>
        <v>0</v>
      </c>
      <c r="CZ39" s="365">
        <f t="shared" si="31"/>
        <v>0</v>
      </c>
      <c r="DA39" s="365">
        <f t="shared" si="31"/>
        <v>0</v>
      </c>
      <c r="DB39" s="365">
        <f t="shared" si="31"/>
        <v>0</v>
      </c>
      <c r="DC39" s="365">
        <f t="shared" si="31"/>
        <v>0</v>
      </c>
      <c r="DD39" s="365">
        <f t="shared" si="31"/>
        <v>0</v>
      </c>
      <c r="DE39" s="365">
        <f t="shared" si="31"/>
        <v>0</v>
      </c>
      <c r="DF39" s="365">
        <f t="shared" si="31"/>
        <v>0</v>
      </c>
      <c r="DG39" s="365">
        <f t="shared" si="31"/>
        <v>0</v>
      </c>
      <c r="DH39" s="365">
        <f t="shared" si="31"/>
        <v>0</v>
      </c>
      <c r="DI39" s="365">
        <f t="shared" si="31"/>
        <v>0</v>
      </c>
      <c r="DJ39" s="365">
        <f t="shared" si="31"/>
        <v>0</v>
      </c>
      <c r="DK39" s="365">
        <f t="shared" si="31"/>
        <v>0</v>
      </c>
      <c r="DL39" s="365">
        <f t="shared" si="31"/>
        <v>0</v>
      </c>
      <c r="DM39" s="365">
        <f t="shared" si="31"/>
        <v>0</v>
      </c>
      <c r="DN39" s="365">
        <f t="shared" si="31"/>
        <v>0</v>
      </c>
      <c r="DO39" s="365">
        <f t="shared" si="31"/>
        <v>0</v>
      </c>
      <c r="DP39" s="365">
        <f t="shared" si="31"/>
        <v>0</v>
      </c>
      <c r="DQ39" s="365">
        <f t="shared" si="31"/>
        <v>0</v>
      </c>
      <c r="DR39" s="365">
        <f t="shared" si="31"/>
        <v>0</v>
      </c>
      <c r="DS39" s="365">
        <f t="shared" si="31"/>
        <v>0</v>
      </c>
      <c r="DT39" s="365">
        <f t="shared" si="31"/>
        <v>0</v>
      </c>
      <c r="DU39" s="365">
        <f t="shared" si="31"/>
        <v>0</v>
      </c>
      <c r="DV39" s="365">
        <f t="shared" si="31"/>
        <v>0</v>
      </c>
      <c r="DW39" s="365">
        <f t="shared" si="31"/>
        <v>0</v>
      </c>
      <c r="DX39" s="365">
        <f t="shared" si="31"/>
        <v>0</v>
      </c>
      <c r="DY39" s="365">
        <f t="shared" si="31"/>
        <v>0</v>
      </c>
      <c r="DZ39" s="365">
        <f t="shared" si="31"/>
        <v>0</v>
      </c>
      <c r="EA39" s="365">
        <f t="shared" si="31"/>
        <v>0</v>
      </c>
      <c r="EB39" s="365">
        <f t="shared" si="31"/>
        <v>0</v>
      </c>
      <c r="EC39" s="365">
        <f t="shared" si="31"/>
        <v>0</v>
      </c>
      <c r="ED39" s="365">
        <f t="shared" ref="ED39:ES39" si="32">EC39+EC39*EC37*ED38*$D$35</f>
        <v>0</v>
      </c>
      <c r="EE39" s="365">
        <f t="shared" si="32"/>
        <v>0</v>
      </c>
      <c r="EF39" s="365">
        <f t="shared" si="32"/>
        <v>0</v>
      </c>
      <c r="EG39" s="365">
        <f t="shared" si="32"/>
        <v>0</v>
      </c>
      <c r="EH39" s="365">
        <f t="shared" si="32"/>
        <v>0</v>
      </c>
      <c r="EI39" s="365">
        <f t="shared" si="32"/>
        <v>0</v>
      </c>
      <c r="EJ39" s="365">
        <f t="shared" si="32"/>
        <v>0</v>
      </c>
      <c r="EK39" s="365">
        <f t="shared" si="32"/>
        <v>0</v>
      </c>
      <c r="EL39" s="365">
        <f t="shared" si="32"/>
        <v>0</v>
      </c>
      <c r="EM39" s="365">
        <f t="shared" si="32"/>
        <v>0</v>
      </c>
      <c r="EN39" s="365">
        <f t="shared" si="32"/>
        <v>0</v>
      </c>
      <c r="EO39" s="365">
        <f t="shared" si="32"/>
        <v>0</v>
      </c>
      <c r="EP39" s="365">
        <f t="shared" si="32"/>
        <v>0</v>
      </c>
      <c r="EQ39" s="365">
        <f t="shared" si="32"/>
        <v>0</v>
      </c>
      <c r="ER39" s="365">
        <f t="shared" si="32"/>
        <v>0</v>
      </c>
      <c r="ES39" s="365">
        <f t="shared" si="32"/>
        <v>0</v>
      </c>
    </row>
    <row r="40" spans="1:256" ht="12.75" customHeight="1"/>
    <row r="41" spans="1:256" s="319" customFormat="1" ht="12.75" customHeight="1">
      <c r="A41" s="13">
        <f>MAX($A$1:A40)+1</f>
        <v>4</v>
      </c>
      <c r="B41" s="179" t="s">
        <v>751</v>
      </c>
      <c r="C41" s="180"/>
      <c r="D41" s="363"/>
      <c r="E41" s="363"/>
      <c r="F41" s="363"/>
      <c r="G41" s="363"/>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H41" s="363"/>
      <c r="BI41" s="363"/>
      <c r="BJ41" s="363"/>
      <c r="BK41" s="363"/>
      <c r="BL41" s="363"/>
      <c r="BM41" s="363"/>
      <c r="BN41" s="363"/>
      <c r="BO41" s="363"/>
      <c r="BP41" s="363"/>
      <c r="BQ41" s="363"/>
      <c r="BR41" s="363"/>
      <c r="BS41" s="363"/>
      <c r="BT41" s="363"/>
      <c r="BU41" s="363"/>
      <c r="BV41" s="363"/>
      <c r="BW41" s="363"/>
      <c r="BX41" s="363"/>
      <c r="BY41" s="363"/>
      <c r="BZ41" s="363"/>
      <c r="CA41" s="363"/>
      <c r="CB41" s="363"/>
      <c r="CC41" s="363"/>
      <c r="CD41" s="363"/>
      <c r="CE41" s="363"/>
      <c r="CF41" s="363"/>
      <c r="CG41" s="363"/>
      <c r="CH41" s="363"/>
      <c r="CI41" s="363"/>
      <c r="CJ41" s="363"/>
      <c r="CK41" s="363"/>
      <c r="CL41" s="363"/>
      <c r="CM41" s="363"/>
      <c r="CN41" s="363"/>
      <c r="CO41" s="363"/>
      <c r="CP41" s="363"/>
      <c r="CQ41" s="363"/>
      <c r="CR41" s="363"/>
      <c r="CS41" s="363"/>
      <c r="CT41" s="363"/>
      <c r="CU41" s="363"/>
      <c r="CV41" s="363"/>
      <c r="CW41" s="363"/>
      <c r="CX41" s="363"/>
      <c r="CY41" s="363"/>
      <c r="CZ41" s="363"/>
      <c r="DA41" s="363"/>
      <c r="DB41" s="363"/>
      <c r="DC41" s="363"/>
      <c r="DD41" s="363"/>
      <c r="DE41" s="363"/>
      <c r="DF41" s="363"/>
      <c r="DG41" s="363"/>
      <c r="DH41" s="363"/>
      <c r="DI41" s="363"/>
      <c r="DJ41" s="363"/>
      <c r="DK41" s="363"/>
      <c r="DL41" s="363"/>
      <c r="DM41" s="363"/>
      <c r="DN41" s="363"/>
      <c r="DO41" s="363"/>
      <c r="DP41" s="363"/>
      <c r="DQ41" s="363"/>
      <c r="DR41" s="363"/>
      <c r="DS41" s="363"/>
      <c r="DT41" s="363"/>
      <c r="DU41" s="363"/>
      <c r="DV41" s="363"/>
      <c r="DW41" s="363"/>
      <c r="DX41" s="363"/>
      <c r="DY41" s="363"/>
      <c r="DZ41" s="363"/>
      <c r="EA41" s="363"/>
      <c r="EB41" s="363"/>
      <c r="EC41" s="363"/>
      <c r="ED41" s="363"/>
      <c r="EE41" s="363"/>
      <c r="EF41" s="363"/>
      <c r="EG41" s="363"/>
      <c r="EH41" s="363"/>
      <c r="EI41" s="363"/>
      <c r="EJ41" s="363"/>
      <c r="EK41" s="363"/>
      <c r="EL41" s="363"/>
      <c r="EM41" s="363"/>
      <c r="EN41" s="363"/>
      <c r="EO41" s="363"/>
      <c r="EP41" s="363"/>
      <c r="EQ41" s="363"/>
      <c r="ER41" s="363"/>
      <c r="ES41" s="363"/>
      <c r="ET41" s="13"/>
      <c r="EU41" s="13"/>
      <c r="EV41" s="13"/>
      <c r="EW41" s="13"/>
      <c r="EX41" s="13"/>
      <c r="EY41" s="13"/>
      <c r="EZ41" s="13"/>
      <c r="FA41" s="13"/>
      <c r="FB41" s="13"/>
      <c r="FC41" s="13"/>
      <c r="FD41" s="13"/>
      <c r="FE41" s="13"/>
      <c r="FF41" s="13"/>
      <c r="FG41" s="13"/>
      <c r="FH41" s="13"/>
      <c r="FI41" s="13"/>
      <c r="FJ41" s="13"/>
      <c r="FK41" s="13"/>
      <c r="FL41" s="13"/>
      <c r="FM41" s="13"/>
      <c r="FN41" s="13"/>
      <c r="FO41" s="13"/>
      <c r="FP41" s="13"/>
      <c r="FQ41" s="13"/>
      <c r="FR41" s="13"/>
      <c r="FS41" s="13"/>
      <c r="FT41" s="13"/>
      <c r="FU41" s="13"/>
      <c r="FV41" s="13"/>
      <c r="FW41" s="13"/>
      <c r="FX41" s="13"/>
      <c r="FY41" s="13"/>
      <c r="FZ41" s="13"/>
      <c r="GA41" s="13"/>
      <c r="GB41" s="13"/>
      <c r="GC41" s="13"/>
      <c r="GD41" s="13"/>
      <c r="GE41" s="13"/>
      <c r="GF41" s="13"/>
      <c r="GG41" s="13"/>
      <c r="GH41" s="13"/>
      <c r="GI41" s="13"/>
      <c r="GJ41" s="13"/>
      <c r="GK41" s="13"/>
      <c r="GL41" s="13"/>
      <c r="GM41" s="13"/>
      <c r="GN41" s="13"/>
      <c r="GO41" s="13"/>
      <c r="GP41" s="13"/>
      <c r="GQ41" s="13"/>
      <c r="GR41" s="13"/>
      <c r="GS41" s="13"/>
      <c r="GT41" s="13"/>
      <c r="GU41" s="13"/>
      <c r="GV41" s="13"/>
      <c r="GW41" s="13"/>
      <c r="GX41" s="13"/>
      <c r="GY41" s="13"/>
      <c r="GZ41" s="13"/>
      <c r="HA41" s="13"/>
      <c r="HB41" s="13"/>
      <c r="HC41" s="13"/>
      <c r="HD41" s="13"/>
      <c r="HE41" s="13"/>
      <c r="HF41" s="13"/>
      <c r="HG41" s="13"/>
      <c r="HH41" s="13"/>
      <c r="HI41" s="13"/>
      <c r="HJ41" s="13"/>
      <c r="HK41" s="13"/>
      <c r="HL41" s="13"/>
      <c r="HM41" s="13"/>
      <c r="HN41" s="13"/>
      <c r="HO41" s="13"/>
      <c r="HP41" s="13"/>
      <c r="HQ41" s="13"/>
      <c r="HR41" s="13"/>
      <c r="HS41" s="13"/>
      <c r="HT41" s="13"/>
      <c r="HU41" s="13"/>
      <c r="HV41" s="13"/>
      <c r="HW41" s="13"/>
      <c r="HX41" s="13"/>
      <c r="HY41" s="13"/>
      <c r="HZ41" s="13"/>
      <c r="IA41" s="13"/>
      <c r="IB41" s="13"/>
      <c r="IC41" s="13"/>
      <c r="ID41" s="13"/>
      <c r="IE41" s="13"/>
      <c r="IF41" s="13"/>
      <c r="IG41" s="13"/>
      <c r="IH41" s="13"/>
      <c r="II41" s="13"/>
      <c r="IJ41" s="13"/>
      <c r="IK41" s="13"/>
      <c r="IL41" s="13"/>
      <c r="IM41" s="13"/>
      <c r="IN41" s="13"/>
      <c r="IO41" s="13"/>
      <c r="IP41" s="13"/>
      <c r="IQ41" s="13"/>
      <c r="IR41" s="13"/>
      <c r="IS41" s="13"/>
      <c r="IT41" s="13"/>
      <c r="IU41" s="13"/>
      <c r="IV41" s="13"/>
    </row>
    <row r="42" spans="1:256" ht="12.75" customHeight="1"/>
    <row r="43" spans="1:256" ht="12.75" customHeight="1">
      <c r="B43" s="342" t="s">
        <v>752</v>
      </c>
      <c r="D43" s="365">
        <f>IF(IP_Assumptions!C164="On",1,0)</f>
        <v>0</v>
      </c>
    </row>
    <row r="44" spans="1:256" ht="12.75" customHeight="1">
      <c r="B44" s="342" t="s">
        <v>748</v>
      </c>
      <c r="C44" s="342"/>
      <c r="D44" s="365">
        <f>IP_Assumptions!D164*NLA*D43</f>
        <v>0</v>
      </c>
    </row>
    <row r="45" spans="1:256" s="342" customFormat="1" ht="12.75" customHeight="1">
      <c r="B45" s="342" t="s">
        <v>730</v>
      </c>
      <c r="D45" s="365"/>
      <c r="E45" s="347">
        <f t="shared" ref="E45:BP45" si="33">E30</f>
        <v>0</v>
      </c>
      <c r="F45" s="347">
        <f t="shared" si="33"/>
        <v>0</v>
      </c>
      <c r="G45" s="347">
        <f t="shared" si="33"/>
        <v>0</v>
      </c>
      <c r="H45" s="347">
        <f t="shared" si="33"/>
        <v>0</v>
      </c>
      <c r="I45" s="347">
        <f t="shared" si="33"/>
        <v>0</v>
      </c>
      <c r="J45" s="347">
        <f t="shared" si="33"/>
        <v>0</v>
      </c>
      <c r="K45" s="347">
        <f t="shared" si="33"/>
        <v>0</v>
      </c>
      <c r="L45" s="347">
        <f t="shared" si="33"/>
        <v>0</v>
      </c>
      <c r="M45" s="347">
        <f t="shared" si="33"/>
        <v>0</v>
      </c>
      <c r="N45" s="347">
        <f t="shared" si="33"/>
        <v>0</v>
      </c>
      <c r="O45" s="347">
        <f t="shared" si="33"/>
        <v>0</v>
      </c>
      <c r="P45" s="347">
        <f t="shared" si="33"/>
        <v>0</v>
      </c>
      <c r="Q45" s="347">
        <f t="shared" si="33"/>
        <v>0</v>
      </c>
      <c r="R45" s="347">
        <f t="shared" si="33"/>
        <v>0</v>
      </c>
      <c r="S45" s="347">
        <f t="shared" si="33"/>
        <v>0</v>
      </c>
      <c r="T45" s="347">
        <f t="shared" si="33"/>
        <v>0</v>
      </c>
      <c r="U45" s="347">
        <f t="shared" si="33"/>
        <v>0</v>
      </c>
      <c r="V45" s="347">
        <f t="shared" si="33"/>
        <v>0</v>
      </c>
      <c r="W45" s="347">
        <f t="shared" si="33"/>
        <v>0</v>
      </c>
      <c r="X45" s="347">
        <f t="shared" si="33"/>
        <v>0</v>
      </c>
      <c r="Y45" s="347">
        <f t="shared" si="33"/>
        <v>0</v>
      </c>
      <c r="Z45" s="347">
        <f t="shared" si="33"/>
        <v>0</v>
      </c>
      <c r="AA45" s="347">
        <f t="shared" si="33"/>
        <v>0</v>
      </c>
      <c r="AB45" s="347">
        <f t="shared" si="33"/>
        <v>0</v>
      </c>
      <c r="AC45" s="347">
        <f t="shared" si="33"/>
        <v>0</v>
      </c>
      <c r="AD45" s="347">
        <f t="shared" si="33"/>
        <v>0</v>
      </c>
      <c r="AE45" s="347">
        <f t="shared" si="33"/>
        <v>0</v>
      </c>
      <c r="AF45" s="347">
        <f t="shared" si="33"/>
        <v>0</v>
      </c>
      <c r="AG45" s="347">
        <f t="shared" si="33"/>
        <v>0</v>
      </c>
      <c r="AH45" s="347">
        <f t="shared" si="33"/>
        <v>0</v>
      </c>
      <c r="AI45" s="347">
        <f t="shared" si="33"/>
        <v>0</v>
      </c>
      <c r="AJ45" s="347">
        <f t="shared" si="33"/>
        <v>0</v>
      </c>
      <c r="AK45" s="347">
        <f t="shared" si="33"/>
        <v>0</v>
      </c>
      <c r="AL45" s="347">
        <f t="shared" si="33"/>
        <v>0</v>
      </c>
      <c r="AM45" s="347">
        <f t="shared" si="33"/>
        <v>0</v>
      </c>
      <c r="AN45" s="347">
        <f t="shared" si="33"/>
        <v>0</v>
      </c>
      <c r="AO45" s="347">
        <f t="shared" si="33"/>
        <v>0</v>
      </c>
      <c r="AP45" s="347">
        <f t="shared" si="33"/>
        <v>0</v>
      </c>
      <c r="AQ45" s="347">
        <f t="shared" si="33"/>
        <v>0</v>
      </c>
      <c r="AR45" s="347">
        <f t="shared" si="33"/>
        <v>0</v>
      </c>
      <c r="AS45" s="347">
        <f t="shared" si="33"/>
        <v>0</v>
      </c>
      <c r="AT45" s="347">
        <f t="shared" si="33"/>
        <v>0</v>
      </c>
      <c r="AU45" s="347">
        <f t="shared" si="33"/>
        <v>0</v>
      </c>
      <c r="AV45" s="347">
        <f t="shared" si="33"/>
        <v>0</v>
      </c>
      <c r="AW45" s="347">
        <f t="shared" si="33"/>
        <v>0</v>
      </c>
      <c r="AX45" s="347">
        <f t="shared" si="33"/>
        <v>0</v>
      </c>
      <c r="AY45" s="347">
        <f t="shared" si="33"/>
        <v>0</v>
      </c>
      <c r="AZ45" s="347">
        <f t="shared" si="33"/>
        <v>0</v>
      </c>
      <c r="BA45" s="347">
        <f t="shared" si="33"/>
        <v>0</v>
      </c>
      <c r="BB45" s="347">
        <f t="shared" si="33"/>
        <v>0</v>
      </c>
      <c r="BC45" s="347">
        <f t="shared" si="33"/>
        <v>0</v>
      </c>
      <c r="BD45" s="347">
        <f t="shared" si="33"/>
        <v>0</v>
      </c>
      <c r="BE45" s="347">
        <f t="shared" si="33"/>
        <v>0</v>
      </c>
      <c r="BF45" s="347">
        <f t="shared" si="33"/>
        <v>0</v>
      </c>
      <c r="BG45" s="347">
        <f t="shared" si="33"/>
        <v>0</v>
      </c>
      <c r="BH45" s="347">
        <f t="shared" si="33"/>
        <v>0</v>
      </c>
      <c r="BI45" s="347">
        <f t="shared" si="33"/>
        <v>0</v>
      </c>
      <c r="BJ45" s="347">
        <f t="shared" si="33"/>
        <v>0</v>
      </c>
      <c r="BK45" s="347">
        <f t="shared" si="33"/>
        <v>0</v>
      </c>
      <c r="BL45" s="347">
        <f t="shared" si="33"/>
        <v>0</v>
      </c>
      <c r="BM45" s="347">
        <f t="shared" si="33"/>
        <v>0</v>
      </c>
      <c r="BN45" s="347">
        <f t="shared" si="33"/>
        <v>0</v>
      </c>
      <c r="BO45" s="347">
        <f t="shared" si="33"/>
        <v>0</v>
      </c>
      <c r="BP45" s="347">
        <f t="shared" si="33"/>
        <v>0</v>
      </c>
      <c r="BQ45" s="347">
        <f t="shared" ref="BQ45:EB45" si="34">BQ30</f>
        <v>0</v>
      </c>
      <c r="BR45" s="347">
        <f t="shared" si="34"/>
        <v>0</v>
      </c>
      <c r="BS45" s="347">
        <f t="shared" si="34"/>
        <v>0</v>
      </c>
      <c r="BT45" s="347">
        <f t="shared" si="34"/>
        <v>0</v>
      </c>
      <c r="BU45" s="347">
        <f t="shared" si="34"/>
        <v>0</v>
      </c>
      <c r="BV45" s="347">
        <f t="shared" si="34"/>
        <v>0</v>
      </c>
      <c r="BW45" s="347">
        <f t="shared" si="34"/>
        <v>0</v>
      </c>
      <c r="BX45" s="347">
        <f t="shared" si="34"/>
        <v>0</v>
      </c>
      <c r="BY45" s="347">
        <f t="shared" si="34"/>
        <v>0</v>
      </c>
      <c r="BZ45" s="347">
        <f t="shared" si="34"/>
        <v>0</v>
      </c>
      <c r="CA45" s="347">
        <f t="shared" si="34"/>
        <v>0</v>
      </c>
      <c r="CB45" s="347">
        <f t="shared" si="34"/>
        <v>0</v>
      </c>
      <c r="CC45" s="347">
        <f t="shared" si="34"/>
        <v>0</v>
      </c>
      <c r="CD45" s="347">
        <f t="shared" si="34"/>
        <v>0</v>
      </c>
      <c r="CE45" s="347">
        <f t="shared" si="34"/>
        <v>0</v>
      </c>
      <c r="CF45" s="347">
        <f t="shared" si="34"/>
        <v>0</v>
      </c>
      <c r="CG45" s="347">
        <f t="shared" si="34"/>
        <v>0</v>
      </c>
      <c r="CH45" s="347">
        <f t="shared" si="34"/>
        <v>0</v>
      </c>
      <c r="CI45" s="347">
        <f t="shared" si="34"/>
        <v>0</v>
      </c>
      <c r="CJ45" s="347">
        <f t="shared" si="34"/>
        <v>0</v>
      </c>
      <c r="CK45" s="347">
        <f t="shared" si="34"/>
        <v>0</v>
      </c>
      <c r="CL45" s="347">
        <f t="shared" si="34"/>
        <v>0</v>
      </c>
      <c r="CM45" s="347">
        <f t="shared" si="34"/>
        <v>0</v>
      </c>
      <c r="CN45" s="347">
        <f t="shared" si="34"/>
        <v>0</v>
      </c>
      <c r="CO45" s="347">
        <f t="shared" si="34"/>
        <v>0</v>
      </c>
      <c r="CP45" s="347">
        <f t="shared" si="34"/>
        <v>0</v>
      </c>
      <c r="CQ45" s="347">
        <f t="shared" si="34"/>
        <v>0</v>
      </c>
      <c r="CR45" s="347">
        <f t="shared" si="34"/>
        <v>0</v>
      </c>
      <c r="CS45" s="347">
        <f t="shared" si="34"/>
        <v>0</v>
      </c>
      <c r="CT45" s="347">
        <f t="shared" si="34"/>
        <v>0</v>
      </c>
      <c r="CU45" s="347">
        <f t="shared" si="34"/>
        <v>0</v>
      </c>
      <c r="CV45" s="347">
        <f t="shared" si="34"/>
        <v>0</v>
      </c>
      <c r="CW45" s="347">
        <f t="shared" si="34"/>
        <v>0</v>
      </c>
      <c r="CX45" s="347">
        <f t="shared" si="34"/>
        <v>0</v>
      </c>
      <c r="CY45" s="347">
        <f t="shared" si="34"/>
        <v>0</v>
      </c>
      <c r="CZ45" s="347">
        <f t="shared" si="34"/>
        <v>0</v>
      </c>
      <c r="DA45" s="347">
        <f t="shared" si="34"/>
        <v>0</v>
      </c>
      <c r="DB45" s="347">
        <f t="shared" si="34"/>
        <v>0</v>
      </c>
      <c r="DC45" s="347">
        <f t="shared" si="34"/>
        <v>0</v>
      </c>
      <c r="DD45" s="347">
        <f t="shared" si="34"/>
        <v>0</v>
      </c>
      <c r="DE45" s="347">
        <f t="shared" si="34"/>
        <v>0</v>
      </c>
      <c r="DF45" s="347">
        <f t="shared" si="34"/>
        <v>0</v>
      </c>
      <c r="DG45" s="347">
        <f t="shared" si="34"/>
        <v>0</v>
      </c>
      <c r="DH45" s="347">
        <f t="shared" si="34"/>
        <v>0</v>
      </c>
      <c r="DI45" s="347">
        <f t="shared" si="34"/>
        <v>0</v>
      </c>
      <c r="DJ45" s="347">
        <f t="shared" si="34"/>
        <v>0</v>
      </c>
      <c r="DK45" s="347">
        <f t="shared" si="34"/>
        <v>0</v>
      </c>
      <c r="DL45" s="347">
        <f t="shared" si="34"/>
        <v>0</v>
      </c>
      <c r="DM45" s="347">
        <f t="shared" si="34"/>
        <v>0</v>
      </c>
      <c r="DN45" s="347">
        <f t="shared" si="34"/>
        <v>0</v>
      </c>
      <c r="DO45" s="347">
        <f t="shared" si="34"/>
        <v>0</v>
      </c>
      <c r="DP45" s="347">
        <f t="shared" si="34"/>
        <v>0</v>
      </c>
      <c r="DQ45" s="347">
        <f t="shared" si="34"/>
        <v>0</v>
      </c>
      <c r="DR45" s="347">
        <f t="shared" si="34"/>
        <v>0</v>
      </c>
      <c r="DS45" s="347">
        <f t="shared" si="34"/>
        <v>0</v>
      </c>
      <c r="DT45" s="347">
        <f t="shared" si="34"/>
        <v>0</v>
      </c>
      <c r="DU45" s="347">
        <f t="shared" si="34"/>
        <v>0</v>
      </c>
      <c r="DV45" s="347">
        <f t="shared" si="34"/>
        <v>0</v>
      </c>
      <c r="DW45" s="347">
        <f t="shared" si="34"/>
        <v>0</v>
      </c>
      <c r="DX45" s="347">
        <f t="shared" si="34"/>
        <v>0</v>
      </c>
      <c r="DY45" s="347">
        <f t="shared" si="34"/>
        <v>0</v>
      </c>
      <c r="DZ45" s="347">
        <f t="shared" si="34"/>
        <v>0</v>
      </c>
      <c r="EA45" s="347">
        <f t="shared" si="34"/>
        <v>0</v>
      </c>
      <c r="EB45" s="347">
        <f t="shared" si="34"/>
        <v>0</v>
      </c>
      <c r="EC45" s="347">
        <f t="shared" ref="EC45:ES45" si="35">EC30</f>
        <v>0</v>
      </c>
      <c r="ED45" s="347">
        <f t="shared" si="35"/>
        <v>0</v>
      </c>
      <c r="EE45" s="347">
        <f t="shared" si="35"/>
        <v>0</v>
      </c>
      <c r="EF45" s="347">
        <f t="shared" si="35"/>
        <v>0</v>
      </c>
      <c r="EG45" s="347">
        <f t="shared" si="35"/>
        <v>0</v>
      </c>
      <c r="EH45" s="347">
        <f t="shared" si="35"/>
        <v>0</v>
      </c>
      <c r="EI45" s="347">
        <f t="shared" si="35"/>
        <v>0</v>
      </c>
      <c r="EJ45" s="347">
        <f t="shared" si="35"/>
        <v>0</v>
      </c>
      <c r="EK45" s="347">
        <f t="shared" si="35"/>
        <v>0</v>
      </c>
      <c r="EL45" s="347">
        <f t="shared" si="35"/>
        <v>0</v>
      </c>
      <c r="EM45" s="347">
        <f t="shared" si="35"/>
        <v>0</v>
      </c>
      <c r="EN45" s="347">
        <f t="shared" si="35"/>
        <v>0</v>
      </c>
      <c r="EO45" s="347">
        <f t="shared" si="35"/>
        <v>0</v>
      </c>
      <c r="EP45" s="347">
        <f t="shared" si="35"/>
        <v>0</v>
      </c>
      <c r="EQ45" s="347">
        <f t="shared" si="35"/>
        <v>0</v>
      </c>
      <c r="ER45" s="347">
        <f t="shared" si="35"/>
        <v>0</v>
      </c>
      <c r="ES45" s="347">
        <f t="shared" si="35"/>
        <v>0</v>
      </c>
    </row>
    <row r="46" spans="1:256" s="342" customFormat="1" ht="12.75" customHeight="1">
      <c r="B46" s="342" t="s">
        <v>749</v>
      </c>
      <c r="D46" s="365"/>
      <c r="E46" s="365"/>
      <c r="F46" s="365">
        <f t="shared" ref="F46:AK46" si="36">F12</f>
        <v>0</v>
      </c>
      <c r="G46" s="365">
        <f t="shared" si="36"/>
        <v>0</v>
      </c>
      <c r="H46" s="365">
        <f t="shared" si="36"/>
        <v>0</v>
      </c>
      <c r="I46" s="365">
        <f t="shared" si="36"/>
        <v>0</v>
      </c>
      <c r="J46" s="365">
        <f t="shared" si="36"/>
        <v>0</v>
      </c>
      <c r="K46" s="365">
        <f t="shared" si="36"/>
        <v>0</v>
      </c>
      <c r="L46" s="365">
        <f t="shared" si="36"/>
        <v>0</v>
      </c>
      <c r="M46" s="365">
        <f t="shared" si="36"/>
        <v>0</v>
      </c>
      <c r="N46" s="365">
        <f t="shared" si="36"/>
        <v>0</v>
      </c>
      <c r="O46" s="365">
        <f t="shared" si="36"/>
        <v>0</v>
      </c>
      <c r="P46" s="365">
        <f t="shared" si="36"/>
        <v>0</v>
      </c>
      <c r="Q46" s="365">
        <f t="shared" si="36"/>
        <v>1</v>
      </c>
      <c r="R46" s="365">
        <f t="shared" si="36"/>
        <v>0</v>
      </c>
      <c r="S46" s="365">
        <f t="shared" si="36"/>
        <v>0</v>
      </c>
      <c r="T46" s="365">
        <f t="shared" si="36"/>
        <v>0</v>
      </c>
      <c r="U46" s="365">
        <f t="shared" si="36"/>
        <v>0</v>
      </c>
      <c r="V46" s="365">
        <f t="shared" si="36"/>
        <v>0</v>
      </c>
      <c r="W46" s="365">
        <f t="shared" si="36"/>
        <v>0</v>
      </c>
      <c r="X46" s="365">
        <f t="shared" si="36"/>
        <v>0</v>
      </c>
      <c r="Y46" s="365">
        <f t="shared" si="36"/>
        <v>0</v>
      </c>
      <c r="Z46" s="365">
        <f t="shared" si="36"/>
        <v>0</v>
      </c>
      <c r="AA46" s="365">
        <f t="shared" si="36"/>
        <v>0</v>
      </c>
      <c r="AB46" s="365">
        <f t="shared" si="36"/>
        <v>0</v>
      </c>
      <c r="AC46" s="365">
        <f t="shared" si="36"/>
        <v>1</v>
      </c>
      <c r="AD46" s="365">
        <f t="shared" si="36"/>
        <v>0</v>
      </c>
      <c r="AE46" s="365">
        <f t="shared" si="36"/>
        <v>0</v>
      </c>
      <c r="AF46" s="365">
        <f t="shared" si="36"/>
        <v>0</v>
      </c>
      <c r="AG46" s="365">
        <f t="shared" si="36"/>
        <v>0</v>
      </c>
      <c r="AH46" s="365">
        <f t="shared" si="36"/>
        <v>0</v>
      </c>
      <c r="AI46" s="365">
        <f t="shared" si="36"/>
        <v>0</v>
      </c>
      <c r="AJ46" s="365">
        <f t="shared" si="36"/>
        <v>0</v>
      </c>
      <c r="AK46" s="365">
        <f t="shared" si="36"/>
        <v>0</v>
      </c>
      <c r="AL46" s="365">
        <f t="shared" ref="AL46:BQ46" si="37">AL12</f>
        <v>0</v>
      </c>
      <c r="AM46" s="365">
        <f t="shared" si="37"/>
        <v>0</v>
      </c>
      <c r="AN46" s="365">
        <f t="shared" si="37"/>
        <v>0</v>
      </c>
      <c r="AO46" s="365">
        <f t="shared" si="37"/>
        <v>1</v>
      </c>
      <c r="AP46" s="365">
        <f t="shared" si="37"/>
        <v>0</v>
      </c>
      <c r="AQ46" s="365">
        <f t="shared" si="37"/>
        <v>0</v>
      </c>
      <c r="AR46" s="365">
        <f t="shared" si="37"/>
        <v>0</v>
      </c>
      <c r="AS46" s="365">
        <f t="shared" si="37"/>
        <v>0</v>
      </c>
      <c r="AT46" s="365">
        <f t="shared" si="37"/>
        <v>0</v>
      </c>
      <c r="AU46" s="365">
        <f t="shared" si="37"/>
        <v>0</v>
      </c>
      <c r="AV46" s="365">
        <f t="shared" si="37"/>
        <v>0</v>
      </c>
      <c r="AW46" s="365">
        <f t="shared" si="37"/>
        <v>0</v>
      </c>
      <c r="AX46" s="365">
        <f t="shared" si="37"/>
        <v>0</v>
      </c>
      <c r="AY46" s="365">
        <f t="shared" si="37"/>
        <v>0</v>
      </c>
      <c r="AZ46" s="365">
        <f t="shared" si="37"/>
        <v>0</v>
      </c>
      <c r="BA46" s="365">
        <f t="shared" si="37"/>
        <v>1</v>
      </c>
      <c r="BB46" s="365">
        <f t="shared" si="37"/>
        <v>0</v>
      </c>
      <c r="BC46" s="365">
        <f t="shared" si="37"/>
        <v>0</v>
      </c>
      <c r="BD46" s="365">
        <f t="shared" si="37"/>
        <v>0</v>
      </c>
      <c r="BE46" s="365">
        <f t="shared" si="37"/>
        <v>0</v>
      </c>
      <c r="BF46" s="365">
        <f t="shared" si="37"/>
        <v>0</v>
      </c>
      <c r="BG46" s="365">
        <f t="shared" si="37"/>
        <v>0</v>
      </c>
      <c r="BH46" s="365">
        <f t="shared" si="37"/>
        <v>0</v>
      </c>
      <c r="BI46" s="365">
        <f t="shared" si="37"/>
        <v>0</v>
      </c>
      <c r="BJ46" s="365">
        <f t="shared" si="37"/>
        <v>0</v>
      </c>
      <c r="BK46" s="365">
        <f t="shared" si="37"/>
        <v>0</v>
      </c>
      <c r="BL46" s="365">
        <f t="shared" si="37"/>
        <v>0</v>
      </c>
      <c r="BM46" s="365">
        <f t="shared" si="37"/>
        <v>1</v>
      </c>
      <c r="BN46" s="365">
        <f t="shared" si="37"/>
        <v>0</v>
      </c>
      <c r="BO46" s="365">
        <f t="shared" si="37"/>
        <v>0</v>
      </c>
      <c r="BP46" s="365">
        <f t="shared" si="37"/>
        <v>0</v>
      </c>
      <c r="BQ46" s="365">
        <f t="shared" si="37"/>
        <v>0</v>
      </c>
      <c r="BR46" s="365">
        <f t="shared" ref="BR46:CW46" si="38">BR12</f>
        <v>0</v>
      </c>
      <c r="BS46" s="365">
        <f t="shared" si="38"/>
        <v>0</v>
      </c>
      <c r="BT46" s="365">
        <f t="shared" si="38"/>
        <v>0</v>
      </c>
      <c r="BU46" s="365">
        <f t="shared" si="38"/>
        <v>0</v>
      </c>
      <c r="BV46" s="365">
        <f t="shared" si="38"/>
        <v>0</v>
      </c>
      <c r="BW46" s="365">
        <f t="shared" si="38"/>
        <v>0</v>
      </c>
      <c r="BX46" s="365">
        <f t="shared" si="38"/>
        <v>0</v>
      </c>
      <c r="BY46" s="365">
        <f t="shared" si="38"/>
        <v>1</v>
      </c>
      <c r="BZ46" s="365">
        <f t="shared" si="38"/>
        <v>0</v>
      </c>
      <c r="CA46" s="365">
        <f t="shared" si="38"/>
        <v>0</v>
      </c>
      <c r="CB46" s="365">
        <f t="shared" si="38"/>
        <v>0</v>
      </c>
      <c r="CC46" s="365">
        <f t="shared" si="38"/>
        <v>0</v>
      </c>
      <c r="CD46" s="365">
        <f t="shared" si="38"/>
        <v>0</v>
      </c>
      <c r="CE46" s="365">
        <f t="shared" si="38"/>
        <v>0</v>
      </c>
      <c r="CF46" s="365">
        <f t="shared" si="38"/>
        <v>0</v>
      </c>
      <c r="CG46" s="365">
        <f t="shared" si="38"/>
        <v>0</v>
      </c>
      <c r="CH46" s="365">
        <f t="shared" si="38"/>
        <v>0</v>
      </c>
      <c r="CI46" s="365">
        <f t="shared" si="38"/>
        <v>0</v>
      </c>
      <c r="CJ46" s="365">
        <f t="shared" si="38"/>
        <v>0</v>
      </c>
      <c r="CK46" s="365">
        <f t="shared" si="38"/>
        <v>1</v>
      </c>
      <c r="CL46" s="365">
        <f t="shared" si="38"/>
        <v>0</v>
      </c>
      <c r="CM46" s="365">
        <f t="shared" si="38"/>
        <v>0</v>
      </c>
      <c r="CN46" s="365">
        <f t="shared" si="38"/>
        <v>0</v>
      </c>
      <c r="CO46" s="365">
        <f t="shared" si="38"/>
        <v>0</v>
      </c>
      <c r="CP46" s="365">
        <f t="shared" si="38"/>
        <v>0</v>
      </c>
      <c r="CQ46" s="365">
        <f t="shared" si="38"/>
        <v>0</v>
      </c>
      <c r="CR46" s="365">
        <f t="shared" si="38"/>
        <v>0</v>
      </c>
      <c r="CS46" s="365">
        <f t="shared" si="38"/>
        <v>0</v>
      </c>
      <c r="CT46" s="365">
        <f t="shared" si="38"/>
        <v>0</v>
      </c>
      <c r="CU46" s="365">
        <f t="shared" si="38"/>
        <v>0</v>
      </c>
      <c r="CV46" s="365">
        <f t="shared" si="38"/>
        <v>0</v>
      </c>
      <c r="CW46" s="365">
        <f t="shared" si="38"/>
        <v>1</v>
      </c>
      <c r="CX46" s="365">
        <f t="shared" ref="CX46:EC46" si="39">CX12</f>
        <v>0</v>
      </c>
      <c r="CY46" s="365">
        <f t="shared" si="39"/>
        <v>0</v>
      </c>
      <c r="CZ46" s="365">
        <f t="shared" si="39"/>
        <v>0</v>
      </c>
      <c r="DA46" s="365">
        <f t="shared" si="39"/>
        <v>0</v>
      </c>
      <c r="DB46" s="365">
        <f t="shared" si="39"/>
        <v>0</v>
      </c>
      <c r="DC46" s="365">
        <f t="shared" si="39"/>
        <v>0</v>
      </c>
      <c r="DD46" s="365">
        <f t="shared" si="39"/>
        <v>0</v>
      </c>
      <c r="DE46" s="365">
        <f t="shared" si="39"/>
        <v>0</v>
      </c>
      <c r="DF46" s="365">
        <f t="shared" si="39"/>
        <v>0</v>
      </c>
      <c r="DG46" s="365">
        <f t="shared" si="39"/>
        <v>0</v>
      </c>
      <c r="DH46" s="365">
        <f t="shared" si="39"/>
        <v>0</v>
      </c>
      <c r="DI46" s="365">
        <f t="shared" si="39"/>
        <v>1</v>
      </c>
      <c r="DJ46" s="365">
        <f t="shared" si="39"/>
        <v>0</v>
      </c>
      <c r="DK46" s="365">
        <f t="shared" si="39"/>
        <v>0</v>
      </c>
      <c r="DL46" s="365">
        <f t="shared" si="39"/>
        <v>0</v>
      </c>
      <c r="DM46" s="365">
        <f t="shared" si="39"/>
        <v>0</v>
      </c>
      <c r="DN46" s="365">
        <f t="shared" si="39"/>
        <v>0</v>
      </c>
      <c r="DO46" s="365">
        <f t="shared" si="39"/>
        <v>0</v>
      </c>
      <c r="DP46" s="365">
        <f t="shared" si="39"/>
        <v>0</v>
      </c>
      <c r="DQ46" s="365">
        <f t="shared" si="39"/>
        <v>0</v>
      </c>
      <c r="DR46" s="365">
        <f t="shared" si="39"/>
        <v>0</v>
      </c>
      <c r="DS46" s="365">
        <f t="shared" si="39"/>
        <v>0</v>
      </c>
      <c r="DT46" s="365">
        <f t="shared" si="39"/>
        <v>0</v>
      </c>
      <c r="DU46" s="365">
        <f t="shared" si="39"/>
        <v>1</v>
      </c>
      <c r="DV46" s="365">
        <f t="shared" si="39"/>
        <v>0</v>
      </c>
      <c r="DW46" s="365">
        <f t="shared" si="39"/>
        <v>0</v>
      </c>
      <c r="DX46" s="365">
        <f t="shared" si="39"/>
        <v>0</v>
      </c>
      <c r="DY46" s="365">
        <f t="shared" si="39"/>
        <v>0</v>
      </c>
      <c r="DZ46" s="365">
        <f t="shared" si="39"/>
        <v>0</v>
      </c>
      <c r="EA46" s="365">
        <f t="shared" si="39"/>
        <v>0</v>
      </c>
      <c r="EB46" s="365">
        <f t="shared" si="39"/>
        <v>0</v>
      </c>
      <c r="EC46" s="365">
        <f t="shared" si="39"/>
        <v>0</v>
      </c>
      <c r="ED46" s="365">
        <f t="shared" ref="ED46:ES46" si="40">ED12</f>
        <v>0</v>
      </c>
      <c r="EE46" s="365">
        <f t="shared" si="40"/>
        <v>0</v>
      </c>
      <c r="EF46" s="365">
        <f t="shared" si="40"/>
        <v>0</v>
      </c>
      <c r="EG46" s="365">
        <f t="shared" si="40"/>
        <v>1</v>
      </c>
      <c r="EH46" s="365">
        <f t="shared" si="40"/>
        <v>0</v>
      </c>
      <c r="EI46" s="365">
        <f t="shared" si="40"/>
        <v>0</v>
      </c>
      <c r="EJ46" s="365">
        <f t="shared" si="40"/>
        <v>0</v>
      </c>
      <c r="EK46" s="365">
        <f t="shared" si="40"/>
        <v>0</v>
      </c>
      <c r="EL46" s="365">
        <f t="shared" si="40"/>
        <v>0</v>
      </c>
      <c r="EM46" s="365">
        <f t="shared" si="40"/>
        <v>0</v>
      </c>
      <c r="EN46" s="365">
        <f t="shared" si="40"/>
        <v>0</v>
      </c>
      <c r="EO46" s="365">
        <f t="shared" si="40"/>
        <v>0</v>
      </c>
      <c r="EP46" s="365">
        <f t="shared" si="40"/>
        <v>0</v>
      </c>
      <c r="EQ46" s="365">
        <f t="shared" si="40"/>
        <v>0</v>
      </c>
      <c r="ER46" s="365">
        <f t="shared" si="40"/>
        <v>0</v>
      </c>
      <c r="ES46" s="365">
        <f t="shared" si="40"/>
        <v>1</v>
      </c>
    </row>
    <row r="47" spans="1:256" s="342" customFormat="1" ht="12.75" customHeight="1">
      <c r="B47" s="342" t="s">
        <v>753</v>
      </c>
      <c r="D47" s="523">
        <f>D44/12</f>
        <v>0</v>
      </c>
      <c r="E47" s="365">
        <f>D47+D47*D45*E46*$D$43</f>
        <v>0</v>
      </c>
      <c r="F47" s="365">
        <f t="shared" ref="F47:BQ47" si="41">E47+E47*E45*F46*$D$43</f>
        <v>0</v>
      </c>
      <c r="G47" s="365">
        <f t="shared" si="41"/>
        <v>0</v>
      </c>
      <c r="H47" s="365">
        <f t="shared" si="41"/>
        <v>0</v>
      </c>
      <c r="I47" s="365">
        <f t="shared" si="41"/>
        <v>0</v>
      </c>
      <c r="J47" s="365">
        <f t="shared" si="41"/>
        <v>0</v>
      </c>
      <c r="K47" s="365">
        <f t="shared" si="41"/>
        <v>0</v>
      </c>
      <c r="L47" s="365">
        <f t="shared" si="41"/>
        <v>0</v>
      </c>
      <c r="M47" s="365">
        <f t="shared" si="41"/>
        <v>0</v>
      </c>
      <c r="N47" s="365">
        <f t="shared" si="41"/>
        <v>0</v>
      </c>
      <c r="O47" s="365">
        <f t="shared" si="41"/>
        <v>0</v>
      </c>
      <c r="P47" s="365">
        <f t="shared" si="41"/>
        <v>0</v>
      </c>
      <c r="Q47" s="365">
        <f t="shared" si="41"/>
        <v>0</v>
      </c>
      <c r="R47" s="365">
        <f t="shared" si="41"/>
        <v>0</v>
      </c>
      <c r="S47" s="365">
        <f t="shared" si="41"/>
        <v>0</v>
      </c>
      <c r="T47" s="365">
        <f t="shared" si="41"/>
        <v>0</v>
      </c>
      <c r="U47" s="365">
        <f t="shared" si="41"/>
        <v>0</v>
      </c>
      <c r="V47" s="365">
        <f t="shared" si="41"/>
        <v>0</v>
      </c>
      <c r="W47" s="365">
        <f t="shared" si="41"/>
        <v>0</v>
      </c>
      <c r="X47" s="365">
        <f t="shared" si="41"/>
        <v>0</v>
      </c>
      <c r="Y47" s="365">
        <f t="shared" si="41"/>
        <v>0</v>
      </c>
      <c r="Z47" s="365">
        <f t="shared" si="41"/>
        <v>0</v>
      </c>
      <c r="AA47" s="365">
        <f t="shared" si="41"/>
        <v>0</v>
      </c>
      <c r="AB47" s="365">
        <f t="shared" si="41"/>
        <v>0</v>
      </c>
      <c r="AC47" s="365">
        <f t="shared" si="41"/>
        <v>0</v>
      </c>
      <c r="AD47" s="365">
        <f t="shared" si="41"/>
        <v>0</v>
      </c>
      <c r="AE47" s="365">
        <f t="shared" si="41"/>
        <v>0</v>
      </c>
      <c r="AF47" s="365">
        <f t="shared" si="41"/>
        <v>0</v>
      </c>
      <c r="AG47" s="365">
        <f t="shared" si="41"/>
        <v>0</v>
      </c>
      <c r="AH47" s="365">
        <f t="shared" si="41"/>
        <v>0</v>
      </c>
      <c r="AI47" s="365">
        <f t="shared" si="41"/>
        <v>0</v>
      </c>
      <c r="AJ47" s="365">
        <f t="shared" si="41"/>
        <v>0</v>
      </c>
      <c r="AK47" s="365">
        <f t="shared" si="41"/>
        <v>0</v>
      </c>
      <c r="AL47" s="365">
        <f t="shared" si="41"/>
        <v>0</v>
      </c>
      <c r="AM47" s="365">
        <f t="shared" si="41"/>
        <v>0</v>
      </c>
      <c r="AN47" s="365">
        <f t="shared" si="41"/>
        <v>0</v>
      </c>
      <c r="AO47" s="365">
        <f t="shared" si="41"/>
        <v>0</v>
      </c>
      <c r="AP47" s="365">
        <f t="shared" si="41"/>
        <v>0</v>
      </c>
      <c r="AQ47" s="365">
        <f t="shared" si="41"/>
        <v>0</v>
      </c>
      <c r="AR47" s="365">
        <f t="shared" si="41"/>
        <v>0</v>
      </c>
      <c r="AS47" s="365">
        <f t="shared" si="41"/>
        <v>0</v>
      </c>
      <c r="AT47" s="365">
        <f t="shared" si="41"/>
        <v>0</v>
      </c>
      <c r="AU47" s="365">
        <f t="shared" si="41"/>
        <v>0</v>
      </c>
      <c r="AV47" s="365">
        <f t="shared" si="41"/>
        <v>0</v>
      </c>
      <c r="AW47" s="365">
        <f t="shared" si="41"/>
        <v>0</v>
      </c>
      <c r="AX47" s="365">
        <f t="shared" si="41"/>
        <v>0</v>
      </c>
      <c r="AY47" s="365">
        <f t="shared" si="41"/>
        <v>0</v>
      </c>
      <c r="AZ47" s="365">
        <f t="shared" si="41"/>
        <v>0</v>
      </c>
      <c r="BA47" s="365">
        <f t="shared" si="41"/>
        <v>0</v>
      </c>
      <c r="BB47" s="365">
        <f t="shared" si="41"/>
        <v>0</v>
      </c>
      <c r="BC47" s="365">
        <f t="shared" si="41"/>
        <v>0</v>
      </c>
      <c r="BD47" s="365">
        <f t="shared" si="41"/>
        <v>0</v>
      </c>
      <c r="BE47" s="365">
        <f t="shared" si="41"/>
        <v>0</v>
      </c>
      <c r="BF47" s="365">
        <f t="shared" si="41"/>
        <v>0</v>
      </c>
      <c r="BG47" s="365">
        <f t="shared" si="41"/>
        <v>0</v>
      </c>
      <c r="BH47" s="365">
        <f t="shared" si="41"/>
        <v>0</v>
      </c>
      <c r="BI47" s="365">
        <f t="shared" si="41"/>
        <v>0</v>
      </c>
      <c r="BJ47" s="365">
        <f t="shared" si="41"/>
        <v>0</v>
      </c>
      <c r="BK47" s="365">
        <f t="shared" si="41"/>
        <v>0</v>
      </c>
      <c r="BL47" s="365">
        <f t="shared" si="41"/>
        <v>0</v>
      </c>
      <c r="BM47" s="365">
        <f t="shared" si="41"/>
        <v>0</v>
      </c>
      <c r="BN47" s="365">
        <f t="shared" si="41"/>
        <v>0</v>
      </c>
      <c r="BO47" s="365">
        <f t="shared" si="41"/>
        <v>0</v>
      </c>
      <c r="BP47" s="365">
        <f t="shared" si="41"/>
        <v>0</v>
      </c>
      <c r="BQ47" s="365">
        <f t="shared" si="41"/>
        <v>0</v>
      </c>
      <c r="BR47" s="365">
        <f t="shared" ref="BR47:EC47" si="42">BQ47+BQ47*BQ45*BR46*$D$43</f>
        <v>0</v>
      </c>
      <c r="BS47" s="365">
        <f t="shared" si="42"/>
        <v>0</v>
      </c>
      <c r="BT47" s="365">
        <f t="shared" si="42"/>
        <v>0</v>
      </c>
      <c r="BU47" s="365">
        <f t="shared" si="42"/>
        <v>0</v>
      </c>
      <c r="BV47" s="365">
        <f t="shared" si="42"/>
        <v>0</v>
      </c>
      <c r="BW47" s="365">
        <f t="shared" si="42"/>
        <v>0</v>
      </c>
      <c r="BX47" s="365">
        <f t="shared" si="42"/>
        <v>0</v>
      </c>
      <c r="BY47" s="365">
        <f t="shared" si="42"/>
        <v>0</v>
      </c>
      <c r="BZ47" s="365">
        <f t="shared" si="42"/>
        <v>0</v>
      </c>
      <c r="CA47" s="365">
        <f t="shared" si="42"/>
        <v>0</v>
      </c>
      <c r="CB47" s="365">
        <f t="shared" si="42"/>
        <v>0</v>
      </c>
      <c r="CC47" s="365">
        <f t="shared" si="42"/>
        <v>0</v>
      </c>
      <c r="CD47" s="365">
        <f t="shared" si="42"/>
        <v>0</v>
      </c>
      <c r="CE47" s="365">
        <f t="shared" si="42"/>
        <v>0</v>
      </c>
      <c r="CF47" s="365">
        <f t="shared" si="42"/>
        <v>0</v>
      </c>
      <c r="CG47" s="365">
        <f t="shared" si="42"/>
        <v>0</v>
      </c>
      <c r="CH47" s="365">
        <f t="shared" si="42"/>
        <v>0</v>
      </c>
      <c r="CI47" s="365">
        <f t="shared" si="42"/>
        <v>0</v>
      </c>
      <c r="CJ47" s="365">
        <f t="shared" si="42"/>
        <v>0</v>
      </c>
      <c r="CK47" s="365">
        <f t="shared" si="42"/>
        <v>0</v>
      </c>
      <c r="CL47" s="365">
        <f t="shared" si="42"/>
        <v>0</v>
      </c>
      <c r="CM47" s="365">
        <f t="shared" si="42"/>
        <v>0</v>
      </c>
      <c r="CN47" s="365">
        <f t="shared" si="42"/>
        <v>0</v>
      </c>
      <c r="CO47" s="365">
        <f t="shared" si="42"/>
        <v>0</v>
      </c>
      <c r="CP47" s="365">
        <f t="shared" si="42"/>
        <v>0</v>
      </c>
      <c r="CQ47" s="365">
        <f t="shared" si="42"/>
        <v>0</v>
      </c>
      <c r="CR47" s="365">
        <f t="shared" si="42"/>
        <v>0</v>
      </c>
      <c r="CS47" s="365">
        <f t="shared" si="42"/>
        <v>0</v>
      </c>
      <c r="CT47" s="365">
        <f t="shared" si="42"/>
        <v>0</v>
      </c>
      <c r="CU47" s="365">
        <f t="shared" si="42"/>
        <v>0</v>
      </c>
      <c r="CV47" s="365">
        <f t="shared" si="42"/>
        <v>0</v>
      </c>
      <c r="CW47" s="365">
        <f t="shared" si="42"/>
        <v>0</v>
      </c>
      <c r="CX47" s="365">
        <f t="shared" si="42"/>
        <v>0</v>
      </c>
      <c r="CY47" s="365">
        <f t="shared" si="42"/>
        <v>0</v>
      </c>
      <c r="CZ47" s="365">
        <f t="shared" si="42"/>
        <v>0</v>
      </c>
      <c r="DA47" s="365">
        <f t="shared" si="42"/>
        <v>0</v>
      </c>
      <c r="DB47" s="365">
        <f t="shared" si="42"/>
        <v>0</v>
      </c>
      <c r="DC47" s="365">
        <f t="shared" si="42"/>
        <v>0</v>
      </c>
      <c r="DD47" s="365">
        <f t="shared" si="42"/>
        <v>0</v>
      </c>
      <c r="DE47" s="365">
        <f t="shared" si="42"/>
        <v>0</v>
      </c>
      <c r="DF47" s="365">
        <f t="shared" si="42"/>
        <v>0</v>
      </c>
      <c r="DG47" s="365">
        <f t="shared" si="42"/>
        <v>0</v>
      </c>
      <c r="DH47" s="365">
        <f t="shared" si="42"/>
        <v>0</v>
      </c>
      <c r="DI47" s="365">
        <f t="shared" si="42"/>
        <v>0</v>
      </c>
      <c r="DJ47" s="365">
        <f t="shared" si="42"/>
        <v>0</v>
      </c>
      <c r="DK47" s="365">
        <f t="shared" si="42"/>
        <v>0</v>
      </c>
      <c r="DL47" s="365">
        <f t="shared" si="42"/>
        <v>0</v>
      </c>
      <c r="DM47" s="365">
        <f t="shared" si="42"/>
        <v>0</v>
      </c>
      <c r="DN47" s="365">
        <f t="shared" si="42"/>
        <v>0</v>
      </c>
      <c r="DO47" s="365">
        <f t="shared" si="42"/>
        <v>0</v>
      </c>
      <c r="DP47" s="365">
        <f t="shared" si="42"/>
        <v>0</v>
      </c>
      <c r="DQ47" s="365">
        <f t="shared" si="42"/>
        <v>0</v>
      </c>
      <c r="DR47" s="365">
        <f t="shared" si="42"/>
        <v>0</v>
      </c>
      <c r="DS47" s="365">
        <f t="shared" si="42"/>
        <v>0</v>
      </c>
      <c r="DT47" s="365">
        <f t="shared" si="42"/>
        <v>0</v>
      </c>
      <c r="DU47" s="365">
        <f t="shared" si="42"/>
        <v>0</v>
      </c>
      <c r="DV47" s="365">
        <f t="shared" si="42"/>
        <v>0</v>
      </c>
      <c r="DW47" s="365">
        <f t="shared" si="42"/>
        <v>0</v>
      </c>
      <c r="DX47" s="365">
        <f t="shared" si="42"/>
        <v>0</v>
      </c>
      <c r="DY47" s="365">
        <f t="shared" si="42"/>
        <v>0</v>
      </c>
      <c r="DZ47" s="365">
        <f t="shared" si="42"/>
        <v>0</v>
      </c>
      <c r="EA47" s="365">
        <f t="shared" si="42"/>
        <v>0</v>
      </c>
      <c r="EB47" s="365">
        <f t="shared" si="42"/>
        <v>0</v>
      </c>
      <c r="EC47" s="365">
        <f t="shared" si="42"/>
        <v>0</v>
      </c>
      <c r="ED47" s="365">
        <f t="shared" ref="ED47:ES47" si="43">EC47+EC47*EC45*ED46*$D$43</f>
        <v>0</v>
      </c>
      <c r="EE47" s="365">
        <f t="shared" si="43"/>
        <v>0</v>
      </c>
      <c r="EF47" s="365">
        <f t="shared" si="43"/>
        <v>0</v>
      </c>
      <c r="EG47" s="365">
        <f t="shared" si="43"/>
        <v>0</v>
      </c>
      <c r="EH47" s="365">
        <f t="shared" si="43"/>
        <v>0</v>
      </c>
      <c r="EI47" s="365">
        <f t="shared" si="43"/>
        <v>0</v>
      </c>
      <c r="EJ47" s="365">
        <f t="shared" si="43"/>
        <v>0</v>
      </c>
      <c r="EK47" s="365">
        <f t="shared" si="43"/>
        <v>0</v>
      </c>
      <c r="EL47" s="365">
        <f t="shared" si="43"/>
        <v>0</v>
      </c>
      <c r="EM47" s="365">
        <f t="shared" si="43"/>
        <v>0</v>
      </c>
      <c r="EN47" s="365">
        <f t="shared" si="43"/>
        <v>0</v>
      </c>
      <c r="EO47" s="365">
        <f t="shared" si="43"/>
        <v>0</v>
      </c>
      <c r="EP47" s="365">
        <f t="shared" si="43"/>
        <v>0</v>
      </c>
      <c r="EQ47" s="365">
        <f t="shared" si="43"/>
        <v>0</v>
      </c>
      <c r="ER47" s="365">
        <f t="shared" si="43"/>
        <v>0</v>
      </c>
      <c r="ES47" s="365">
        <f t="shared" si="43"/>
        <v>0</v>
      </c>
    </row>
    <row r="48" spans="1:256" ht="12.75" customHeight="1"/>
    <row r="49" spans="1:256" s="319" customFormat="1" ht="12.75" customHeight="1">
      <c r="A49" s="13">
        <f>MAX($A$1:A48)+1</f>
        <v>5</v>
      </c>
      <c r="B49" s="179" t="s">
        <v>754</v>
      </c>
      <c r="C49" s="180"/>
      <c r="D49" s="363"/>
      <c r="E49" s="363"/>
      <c r="F49" s="363"/>
      <c r="G49" s="363"/>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3"/>
      <c r="BW49" s="363"/>
      <c r="BX49" s="363"/>
      <c r="BY49" s="363"/>
      <c r="BZ49" s="363"/>
      <c r="CA49" s="363"/>
      <c r="CB49" s="363"/>
      <c r="CC49" s="363"/>
      <c r="CD49" s="363"/>
      <c r="CE49" s="363"/>
      <c r="CF49" s="363"/>
      <c r="CG49" s="363"/>
      <c r="CH49" s="363"/>
      <c r="CI49" s="363"/>
      <c r="CJ49" s="363"/>
      <c r="CK49" s="363"/>
      <c r="CL49" s="363"/>
      <c r="CM49" s="363"/>
      <c r="CN49" s="363"/>
      <c r="CO49" s="363"/>
      <c r="CP49" s="363"/>
      <c r="CQ49" s="363"/>
      <c r="CR49" s="363"/>
      <c r="CS49" s="363"/>
      <c r="CT49" s="363"/>
      <c r="CU49" s="363"/>
      <c r="CV49" s="363"/>
      <c r="CW49" s="363"/>
      <c r="CX49" s="363"/>
      <c r="CY49" s="363"/>
      <c r="CZ49" s="363"/>
      <c r="DA49" s="363"/>
      <c r="DB49" s="363"/>
      <c r="DC49" s="363"/>
      <c r="DD49" s="363"/>
      <c r="DE49" s="363"/>
      <c r="DF49" s="363"/>
      <c r="DG49" s="363"/>
      <c r="DH49" s="363"/>
      <c r="DI49" s="363"/>
      <c r="DJ49" s="363"/>
      <c r="DK49" s="363"/>
      <c r="DL49" s="363"/>
      <c r="DM49" s="363"/>
      <c r="DN49" s="363"/>
      <c r="DO49" s="363"/>
      <c r="DP49" s="363"/>
      <c r="DQ49" s="363"/>
      <c r="DR49" s="363"/>
      <c r="DS49" s="363"/>
      <c r="DT49" s="363"/>
      <c r="DU49" s="363"/>
      <c r="DV49" s="363"/>
      <c r="DW49" s="363"/>
      <c r="DX49" s="363"/>
      <c r="DY49" s="363"/>
      <c r="DZ49" s="363"/>
      <c r="EA49" s="363"/>
      <c r="EB49" s="363"/>
      <c r="EC49" s="363"/>
      <c r="ED49" s="363"/>
      <c r="EE49" s="363"/>
      <c r="EF49" s="363"/>
      <c r="EG49" s="363"/>
      <c r="EH49" s="363"/>
      <c r="EI49" s="363"/>
      <c r="EJ49" s="363"/>
      <c r="EK49" s="363"/>
      <c r="EL49" s="363"/>
      <c r="EM49" s="363"/>
      <c r="EN49" s="363"/>
      <c r="EO49" s="363"/>
      <c r="EP49" s="363"/>
      <c r="EQ49" s="363"/>
      <c r="ER49" s="363"/>
      <c r="ES49" s="363"/>
      <c r="ET49" s="13"/>
      <c r="EU49" s="13"/>
      <c r="EV49" s="13"/>
      <c r="EW49" s="13"/>
      <c r="EX49" s="13"/>
      <c r="EY49" s="13"/>
      <c r="EZ49" s="13"/>
      <c r="FA49" s="13"/>
      <c r="FB49" s="13"/>
      <c r="FC49" s="13"/>
      <c r="FD49" s="13"/>
      <c r="FE49" s="13"/>
      <c r="FF49" s="13"/>
      <c r="FG49" s="13"/>
      <c r="FH49" s="13"/>
      <c r="FI49" s="13"/>
      <c r="FJ49" s="13"/>
      <c r="FK49" s="13"/>
      <c r="FL49" s="13"/>
      <c r="FM49" s="13"/>
      <c r="FN49" s="13"/>
      <c r="FO49" s="13"/>
      <c r="FP49" s="13"/>
      <c r="FQ49" s="13"/>
      <c r="FR49" s="13"/>
      <c r="FS49" s="13"/>
      <c r="FT49" s="13"/>
      <c r="FU49" s="13"/>
      <c r="FV49" s="13"/>
      <c r="FW49" s="13"/>
      <c r="FX49" s="13"/>
      <c r="FY49" s="13"/>
      <c r="FZ49" s="13"/>
      <c r="GA49" s="13"/>
      <c r="GB49" s="13"/>
      <c r="GC49" s="13"/>
      <c r="GD49" s="13"/>
      <c r="GE49" s="13"/>
      <c r="GF49" s="13"/>
      <c r="GG49" s="13"/>
      <c r="GH49" s="13"/>
      <c r="GI49" s="13"/>
      <c r="GJ49" s="13"/>
      <c r="GK49" s="13"/>
      <c r="GL49" s="13"/>
      <c r="GM49" s="13"/>
      <c r="GN49" s="13"/>
      <c r="GO49" s="13"/>
      <c r="GP49" s="13"/>
      <c r="GQ49" s="13"/>
      <c r="GR49" s="13"/>
      <c r="GS49" s="13"/>
      <c r="GT49" s="13"/>
      <c r="GU49" s="13"/>
      <c r="GV49" s="13"/>
      <c r="GW49" s="13"/>
      <c r="GX49" s="13"/>
      <c r="GY49" s="13"/>
      <c r="GZ49" s="13"/>
      <c r="HA49" s="13"/>
      <c r="HB49" s="13"/>
      <c r="HC49" s="13"/>
      <c r="HD49" s="13"/>
      <c r="HE49" s="13"/>
      <c r="HF49" s="13"/>
      <c r="HG49" s="13"/>
      <c r="HH49" s="13"/>
      <c r="HI49" s="13"/>
      <c r="HJ49" s="13"/>
      <c r="HK49" s="13"/>
      <c r="HL49" s="13"/>
      <c r="HM49" s="13"/>
      <c r="HN49" s="13"/>
      <c r="HO49" s="13"/>
      <c r="HP49" s="13"/>
      <c r="HQ49" s="13"/>
      <c r="HR49" s="13"/>
      <c r="HS49" s="13"/>
      <c r="HT49" s="13"/>
      <c r="HU49" s="13"/>
      <c r="HV49" s="13"/>
      <c r="HW49" s="13"/>
      <c r="HX49" s="13"/>
      <c r="HY49" s="13"/>
      <c r="HZ49" s="13"/>
      <c r="IA49" s="13"/>
      <c r="IB49" s="13"/>
      <c r="IC49" s="13"/>
      <c r="ID49" s="13"/>
      <c r="IE49" s="13"/>
      <c r="IF49" s="13"/>
      <c r="IG49" s="13"/>
      <c r="IH49" s="13"/>
      <c r="II49" s="13"/>
      <c r="IJ49" s="13"/>
      <c r="IK49" s="13"/>
      <c r="IL49" s="13"/>
      <c r="IM49" s="13"/>
      <c r="IN49" s="13"/>
      <c r="IO49" s="13"/>
      <c r="IP49" s="13"/>
      <c r="IQ49" s="13"/>
      <c r="IR49" s="13"/>
      <c r="IS49" s="13"/>
      <c r="IT49" s="13"/>
      <c r="IU49" s="13"/>
      <c r="IV49" s="13"/>
    </row>
    <row r="50" spans="1:256" ht="12.75" customHeight="1"/>
    <row r="51" spans="1:256" s="342" customFormat="1" ht="12.75" customHeight="1">
      <c r="B51" s="342" t="s">
        <v>755</v>
      </c>
      <c r="C51" s="13"/>
      <c r="D51" s="365">
        <f>IF(IP_Assumptions!C167="On",1,0)</f>
        <v>0</v>
      </c>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30"/>
      <c r="AC51" s="330"/>
      <c r="AD51" s="330"/>
      <c r="AE51" s="330"/>
      <c r="AF51" s="330"/>
      <c r="AG51" s="330"/>
      <c r="AH51" s="330"/>
      <c r="AI51" s="330"/>
      <c r="AJ51" s="330"/>
      <c r="AK51" s="330"/>
      <c r="AL51" s="330"/>
      <c r="AM51" s="330"/>
      <c r="AN51" s="330"/>
      <c r="AO51" s="330"/>
      <c r="AP51" s="330"/>
      <c r="AQ51" s="330"/>
      <c r="AR51" s="330"/>
      <c r="AS51" s="330"/>
      <c r="AT51" s="330"/>
      <c r="AU51" s="330"/>
      <c r="AV51" s="330"/>
      <c r="AW51" s="330"/>
      <c r="AX51" s="330"/>
      <c r="AY51" s="330"/>
      <c r="AZ51" s="330"/>
      <c r="BA51" s="330"/>
      <c r="BB51" s="330"/>
      <c r="BC51" s="330"/>
      <c r="BD51" s="330"/>
      <c r="BE51" s="330"/>
      <c r="BF51" s="330"/>
      <c r="BG51" s="330"/>
      <c r="BH51" s="330"/>
      <c r="BI51" s="330"/>
      <c r="BJ51" s="330"/>
      <c r="BK51" s="330"/>
      <c r="BL51" s="330"/>
      <c r="BM51" s="330"/>
      <c r="BN51" s="330"/>
      <c r="BO51" s="330"/>
      <c r="BP51" s="330"/>
      <c r="BQ51" s="330"/>
      <c r="BR51" s="330"/>
      <c r="BS51" s="330"/>
      <c r="BT51" s="330"/>
      <c r="BU51" s="330"/>
      <c r="BV51" s="330"/>
      <c r="BW51" s="330"/>
      <c r="BX51" s="330"/>
      <c r="BY51" s="330"/>
      <c r="BZ51" s="330"/>
      <c r="CA51" s="330"/>
      <c r="CB51" s="330"/>
      <c r="CC51" s="330"/>
      <c r="CD51" s="330"/>
      <c r="CE51" s="330"/>
      <c r="CF51" s="330"/>
      <c r="CG51" s="330"/>
      <c r="CH51" s="330"/>
      <c r="CI51" s="330"/>
      <c r="CJ51" s="330"/>
      <c r="CK51" s="330"/>
      <c r="CL51" s="330"/>
      <c r="CM51" s="330"/>
      <c r="CN51" s="330"/>
      <c r="CO51" s="330"/>
      <c r="CP51" s="330"/>
      <c r="CQ51" s="330"/>
      <c r="CR51" s="330"/>
      <c r="CS51" s="330"/>
      <c r="CT51" s="330"/>
      <c r="CU51" s="330"/>
      <c r="CV51" s="330"/>
      <c r="CW51" s="330"/>
      <c r="CX51" s="330"/>
      <c r="CY51" s="330"/>
      <c r="CZ51" s="330"/>
      <c r="DA51" s="330"/>
      <c r="DB51" s="330"/>
      <c r="DC51" s="330"/>
      <c r="DD51" s="330"/>
      <c r="DE51" s="330"/>
      <c r="DF51" s="330"/>
      <c r="DG51" s="330"/>
      <c r="DH51" s="330"/>
      <c r="DI51" s="330"/>
      <c r="DJ51" s="330"/>
      <c r="DK51" s="330"/>
      <c r="DL51" s="330"/>
      <c r="DM51" s="330"/>
      <c r="DN51" s="330"/>
      <c r="DO51" s="330"/>
      <c r="DP51" s="330"/>
      <c r="DQ51" s="330"/>
      <c r="DR51" s="330"/>
      <c r="DS51" s="330"/>
      <c r="DT51" s="330"/>
      <c r="DU51" s="330"/>
      <c r="DV51" s="330"/>
      <c r="DW51" s="330"/>
      <c r="DX51" s="330"/>
      <c r="DY51" s="330"/>
      <c r="DZ51" s="330"/>
      <c r="EA51" s="330"/>
      <c r="EB51" s="330"/>
      <c r="EC51" s="330"/>
      <c r="ED51" s="330"/>
      <c r="EE51" s="330"/>
      <c r="EF51" s="330"/>
      <c r="EG51" s="330"/>
      <c r="EH51" s="330"/>
      <c r="EI51" s="330"/>
      <c r="EJ51" s="330"/>
      <c r="EK51" s="330"/>
      <c r="EL51" s="330"/>
      <c r="EM51" s="330"/>
      <c r="EN51" s="330"/>
      <c r="EO51" s="330"/>
      <c r="EP51" s="330"/>
      <c r="EQ51" s="330"/>
      <c r="ER51" s="330"/>
      <c r="ES51" s="330"/>
    </row>
    <row r="52" spans="1:256" s="342" customFormat="1" ht="12.75" customHeight="1">
      <c r="B52" s="342" t="s">
        <v>756</v>
      </c>
      <c r="D52" s="365"/>
      <c r="E52" s="524">
        <f>IF(ISERROR(-SUMPRODUCT((E$6&gt;=(IP_Assumptions!$E$170:$E$180))*((IP_Assumptions!$F$170:$F$180)&gt;=E$6)*(IP_Assumptions!$I$170:$I$180))*$D$51/12),0,-SUMPRODUCT((E$6&gt;=(IP_Assumptions!$E$170:$E$180))*((IP_Assumptions!$F$170:$F$180)&gt;=E$6)*(IP_Assumptions!$I$170:$I$180))*$D$51/12)</f>
        <v>0</v>
      </c>
      <c r="F52" s="524">
        <f>IF(ISERROR(-SUMPRODUCT((F$6&gt;=(IP_Assumptions!$E$170:$E$180))*((IP_Assumptions!$F$170:$F$180)&gt;=F$6)*(IP_Assumptions!$I$170:$I$180))*$D$51/12),0,-SUMPRODUCT((F$6&gt;=(IP_Assumptions!$E$170:$E$180))*((IP_Assumptions!$F$170:$F$180)&gt;=F$6)*(IP_Assumptions!$I$170:$I$180))*$D$51/12)</f>
        <v>0</v>
      </c>
      <c r="G52" s="524">
        <f>IF(ISERROR(-SUMPRODUCT((G$6&gt;=(IP_Assumptions!$E$170:$E$180))*((IP_Assumptions!$F$170:$F$180)&gt;=G$6)*(IP_Assumptions!$I$170:$I$180))*$D$51/12),0,-SUMPRODUCT((G$6&gt;=(IP_Assumptions!$E$170:$E$180))*((IP_Assumptions!$F$170:$F$180)&gt;=G$6)*(IP_Assumptions!$I$170:$I$180))*$D$51/12)</f>
        <v>0</v>
      </c>
      <c r="H52" s="524">
        <f>IF(ISERROR(-SUMPRODUCT((H$6&gt;=(IP_Assumptions!$E$170:$E$180))*((IP_Assumptions!$F$170:$F$180)&gt;=H$6)*(IP_Assumptions!$I$170:$I$180))*$D$51/12),0,-SUMPRODUCT((H$6&gt;=(IP_Assumptions!$E$170:$E$180))*((IP_Assumptions!$F$170:$F$180)&gt;=H$6)*(IP_Assumptions!$I$170:$I$180))*$D$51/12)</f>
        <v>0</v>
      </c>
      <c r="I52" s="524">
        <f>IF(ISERROR(-SUMPRODUCT((I$6&gt;=(IP_Assumptions!$E$170:$E$180))*((IP_Assumptions!$F$170:$F$180)&gt;=I$6)*(IP_Assumptions!$I$170:$I$180))*$D$51/12),0,-SUMPRODUCT((I$6&gt;=(IP_Assumptions!$E$170:$E$180))*((IP_Assumptions!$F$170:$F$180)&gt;=I$6)*(IP_Assumptions!$I$170:$I$180))*$D$51/12)</f>
        <v>0</v>
      </c>
      <c r="J52" s="524">
        <f>IF(ISERROR(-SUMPRODUCT((J$6&gt;=(IP_Assumptions!$E$170:$E$180))*((IP_Assumptions!$F$170:$F$180)&gt;=J$6)*(IP_Assumptions!$I$170:$I$180))*$D$51/12),0,-SUMPRODUCT((J$6&gt;=(IP_Assumptions!$E$170:$E$180))*((IP_Assumptions!$F$170:$F$180)&gt;=J$6)*(IP_Assumptions!$I$170:$I$180))*$D$51/12)</f>
        <v>0</v>
      </c>
      <c r="K52" s="524">
        <f>IF(ISERROR(-SUMPRODUCT((K$6&gt;=(IP_Assumptions!$E$170:$E$180))*((IP_Assumptions!$F$170:$F$180)&gt;=K$6)*(IP_Assumptions!$I$170:$I$180))*$D$51/12),0,-SUMPRODUCT((K$6&gt;=(IP_Assumptions!$E$170:$E$180))*((IP_Assumptions!$F$170:$F$180)&gt;=K$6)*(IP_Assumptions!$I$170:$I$180))*$D$51/12)</f>
        <v>0</v>
      </c>
      <c r="L52" s="524">
        <f>IF(ISERROR(-SUMPRODUCT((L$6&gt;=(IP_Assumptions!$E$170:$E$180))*((IP_Assumptions!$F$170:$F$180)&gt;=L$6)*(IP_Assumptions!$I$170:$I$180))*$D$51/12),0,-SUMPRODUCT((L$6&gt;=(IP_Assumptions!$E$170:$E$180))*((IP_Assumptions!$F$170:$F$180)&gt;=L$6)*(IP_Assumptions!$I$170:$I$180))*$D$51/12)</f>
        <v>0</v>
      </c>
      <c r="M52" s="524">
        <f>IF(ISERROR(-SUMPRODUCT((M$6&gt;=(IP_Assumptions!$E$170:$E$180))*((IP_Assumptions!$F$170:$F$180)&gt;=M$6)*(IP_Assumptions!$I$170:$I$180))*$D$51/12),0,-SUMPRODUCT((M$6&gt;=(IP_Assumptions!$E$170:$E$180))*((IP_Assumptions!$F$170:$F$180)&gt;=M$6)*(IP_Assumptions!$I$170:$I$180))*$D$51/12)</f>
        <v>0</v>
      </c>
      <c r="N52" s="524">
        <f>IF(ISERROR(-SUMPRODUCT((N$6&gt;=(IP_Assumptions!$E$170:$E$180))*((IP_Assumptions!$F$170:$F$180)&gt;=N$6)*(IP_Assumptions!$I$170:$I$180))*$D$51/12),0,-SUMPRODUCT((N$6&gt;=(IP_Assumptions!$E$170:$E$180))*((IP_Assumptions!$F$170:$F$180)&gt;=N$6)*(IP_Assumptions!$I$170:$I$180))*$D$51/12)</f>
        <v>0</v>
      </c>
      <c r="O52" s="524">
        <f>IF(ISERROR(-SUMPRODUCT((O$6&gt;=(IP_Assumptions!$E$170:$E$180))*((IP_Assumptions!$F$170:$F$180)&gt;=O$6)*(IP_Assumptions!$I$170:$I$180))*$D$51/12),0,-SUMPRODUCT((O$6&gt;=(IP_Assumptions!$E$170:$E$180))*((IP_Assumptions!$F$170:$F$180)&gt;=O$6)*(IP_Assumptions!$I$170:$I$180))*$D$51/12)</f>
        <v>0</v>
      </c>
      <c r="P52" s="524">
        <f>IF(ISERROR(-SUMPRODUCT((P$6&gt;=(IP_Assumptions!$E$170:$E$180))*((IP_Assumptions!$F$170:$F$180)&gt;=P$6)*(IP_Assumptions!$I$170:$I$180))*$D$51/12),0,-SUMPRODUCT((P$6&gt;=(IP_Assumptions!$E$170:$E$180))*((IP_Assumptions!$F$170:$F$180)&gt;=P$6)*(IP_Assumptions!$I$170:$I$180))*$D$51/12)</f>
        <v>0</v>
      </c>
      <c r="Q52" s="524">
        <f>IF(ISERROR(-SUMPRODUCT((Q$6&gt;=(IP_Assumptions!$E$170:$E$180))*((IP_Assumptions!$F$170:$F$180)&gt;=Q$6)*(IP_Assumptions!$I$170:$I$180))*$D$51/12),0,-SUMPRODUCT((Q$6&gt;=(IP_Assumptions!$E$170:$E$180))*((IP_Assumptions!$F$170:$F$180)&gt;=Q$6)*(IP_Assumptions!$I$170:$I$180))*$D$51/12)</f>
        <v>0</v>
      </c>
      <c r="R52" s="524">
        <f>IF(ISERROR(-SUMPRODUCT((R$6&gt;=(IP_Assumptions!$E$170:$E$180))*((IP_Assumptions!$F$170:$F$180)&gt;=R$6)*(IP_Assumptions!$I$170:$I$180))*$D$51/12),0,-SUMPRODUCT((R$6&gt;=(IP_Assumptions!$E$170:$E$180))*((IP_Assumptions!$F$170:$F$180)&gt;=R$6)*(IP_Assumptions!$I$170:$I$180))*$D$51/12)</f>
        <v>0</v>
      </c>
      <c r="S52" s="524">
        <f>IF(ISERROR(-SUMPRODUCT((S$6&gt;=(IP_Assumptions!$E$170:$E$180))*((IP_Assumptions!$F$170:$F$180)&gt;=S$6)*(IP_Assumptions!$I$170:$I$180))*$D$51/12),0,-SUMPRODUCT((S$6&gt;=(IP_Assumptions!$E$170:$E$180))*((IP_Assumptions!$F$170:$F$180)&gt;=S$6)*(IP_Assumptions!$I$170:$I$180))*$D$51/12)</f>
        <v>0</v>
      </c>
      <c r="T52" s="524">
        <f>IF(ISERROR(-SUMPRODUCT((T$6&gt;=(IP_Assumptions!$E$170:$E$180))*((IP_Assumptions!$F$170:$F$180)&gt;=T$6)*(IP_Assumptions!$I$170:$I$180))*$D$51/12),0,-SUMPRODUCT((T$6&gt;=(IP_Assumptions!$E$170:$E$180))*((IP_Assumptions!$F$170:$F$180)&gt;=T$6)*(IP_Assumptions!$I$170:$I$180))*$D$51/12)</f>
        <v>0</v>
      </c>
      <c r="U52" s="524">
        <f>IF(ISERROR(-SUMPRODUCT((U$6&gt;=(IP_Assumptions!$E$170:$E$180))*((IP_Assumptions!$F$170:$F$180)&gt;=U$6)*(IP_Assumptions!$I$170:$I$180))*$D$51/12),0,-SUMPRODUCT((U$6&gt;=(IP_Assumptions!$E$170:$E$180))*((IP_Assumptions!$F$170:$F$180)&gt;=U$6)*(IP_Assumptions!$I$170:$I$180))*$D$51/12)</f>
        <v>0</v>
      </c>
      <c r="V52" s="524">
        <f>IF(ISERROR(-SUMPRODUCT((V$6&gt;=(IP_Assumptions!$E$170:$E$180))*((IP_Assumptions!$F$170:$F$180)&gt;=V$6)*(IP_Assumptions!$I$170:$I$180))*$D$51/12),0,-SUMPRODUCT((V$6&gt;=(IP_Assumptions!$E$170:$E$180))*((IP_Assumptions!$F$170:$F$180)&gt;=V$6)*(IP_Assumptions!$I$170:$I$180))*$D$51/12)</f>
        <v>0</v>
      </c>
      <c r="W52" s="524">
        <f>IF(ISERROR(-SUMPRODUCT((W$6&gt;=(IP_Assumptions!$E$170:$E$180))*((IP_Assumptions!$F$170:$F$180)&gt;=W$6)*(IP_Assumptions!$I$170:$I$180))*$D$51/12),0,-SUMPRODUCT((W$6&gt;=(IP_Assumptions!$E$170:$E$180))*((IP_Assumptions!$F$170:$F$180)&gt;=W$6)*(IP_Assumptions!$I$170:$I$180))*$D$51/12)</f>
        <v>0</v>
      </c>
      <c r="X52" s="524">
        <f>IF(ISERROR(-SUMPRODUCT((X$6&gt;=(IP_Assumptions!$E$170:$E$180))*((IP_Assumptions!$F$170:$F$180)&gt;=X$6)*(IP_Assumptions!$I$170:$I$180))*$D$51/12),0,-SUMPRODUCT((X$6&gt;=(IP_Assumptions!$E$170:$E$180))*((IP_Assumptions!$F$170:$F$180)&gt;=X$6)*(IP_Assumptions!$I$170:$I$180))*$D$51/12)</f>
        <v>0</v>
      </c>
      <c r="Y52" s="524">
        <f>IF(ISERROR(-SUMPRODUCT((Y$6&gt;=(IP_Assumptions!$E$170:$E$180))*((IP_Assumptions!$F$170:$F$180)&gt;=Y$6)*(IP_Assumptions!$I$170:$I$180))*$D$51/12),0,-SUMPRODUCT((Y$6&gt;=(IP_Assumptions!$E$170:$E$180))*((IP_Assumptions!$F$170:$F$180)&gt;=Y$6)*(IP_Assumptions!$I$170:$I$180))*$D$51/12)</f>
        <v>0</v>
      </c>
      <c r="Z52" s="524">
        <f>IF(ISERROR(-SUMPRODUCT((Z$6&gt;=(IP_Assumptions!$E$170:$E$180))*((IP_Assumptions!$F$170:$F$180)&gt;=Z$6)*(IP_Assumptions!$I$170:$I$180))*$D$51/12),0,-SUMPRODUCT((Z$6&gt;=(IP_Assumptions!$E$170:$E$180))*((IP_Assumptions!$F$170:$F$180)&gt;=Z$6)*(IP_Assumptions!$I$170:$I$180))*$D$51/12)</f>
        <v>0</v>
      </c>
      <c r="AA52" s="524">
        <f>IF(ISERROR(-SUMPRODUCT((AA$6&gt;=(IP_Assumptions!$E$170:$E$180))*((IP_Assumptions!$F$170:$F$180)&gt;=AA$6)*(IP_Assumptions!$I$170:$I$180))*$D$51/12),0,-SUMPRODUCT((AA$6&gt;=(IP_Assumptions!$E$170:$E$180))*((IP_Assumptions!$F$170:$F$180)&gt;=AA$6)*(IP_Assumptions!$I$170:$I$180))*$D$51/12)</f>
        <v>0</v>
      </c>
      <c r="AB52" s="524">
        <f>IF(ISERROR(-SUMPRODUCT((AB$6&gt;=(IP_Assumptions!$E$170:$E$180))*((IP_Assumptions!$F$170:$F$180)&gt;=AB$6)*(IP_Assumptions!$I$170:$I$180))*$D$51/12),0,-SUMPRODUCT((AB$6&gt;=(IP_Assumptions!$E$170:$E$180))*((IP_Assumptions!$F$170:$F$180)&gt;=AB$6)*(IP_Assumptions!$I$170:$I$180))*$D$51/12)</f>
        <v>0</v>
      </c>
      <c r="AC52" s="524">
        <f>IF(ISERROR(-SUMPRODUCT((AC$6&gt;=(IP_Assumptions!$E$170:$E$180))*((IP_Assumptions!$F$170:$F$180)&gt;=AC$6)*(IP_Assumptions!$I$170:$I$180))*$D$51/12),0,-SUMPRODUCT((AC$6&gt;=(IP_Assumptions!$E$170:$E$180))*((IP_Assumptions!$F$170:$F$180)&gt;=AC$6)*(IP_Assumptions!$I$170:$I$180))*$D$51/12)</f>
        <v>0</v>
      </c>
      <c r="AD52" s="524">
        <f>IF(ISERROR(-SUMPRODUCT((AD$6&gt;=(IP_Assumptions!$E$170:$E$180))*((IP_Assumptions!$F$170:$F$180)&gt;=AD$6)*(IP_Assumptions!$I$170:$I$180))*$D$51/12),0,-SUMPRODUCT((AD$6&gt;=(IP_Assumptions!$E$170:$E$180))*((IP_Assumptions!$F$170:$F$180)&gt;=AD$6)*(IP_Assumptions!$I$170:$I$180))*$D$51/12)</f>
        <v>0</v>
      </c>
      <c r="AE52" s="524">
        <f>IF(ISERROR(-SUMPRODUCT((AE$6&gt;=(IP_Assumptions!$E$170:$E$180))*((IP_Assumptions!$F$170:$F$180)&gt;=AE$6)*(IP_Assumptions!$I$170:$I$180))*$D$51/12),0,-SUMPRODUCT((AE$6&gt;=(IP_Assumptions!$E$170:$E$180))*((IP_Assumptions!$F$170:$F$180)&gt;=AE$6)*(IP_Assumptions!$I$170:$I$180))*$D$51/12)</f>
        <v>0</v>
      </c>
      <c r="AF52" s="524">
        <f>IF(ISERROR(-SUMPRODUCT((AF$6&gt;=(IP_Assumptions!$E$170:$E$180))*((IP_Assumptions!$F$170:$F$180)&gt;=AF$6)*(IP_Assumptions!$I$170:$I$180))*$D$51/12),0,-SUMPRODUCT((AF$6&gt;=(IP_Assumptions!$E$170:$E$180))*((IP_Assumptions!$F$170:$F$180)&gt;=AF$6)*(IP_Assumptions!$I$170:$I$180))*$D$51/12)</f>
        <v>0</v>
      </c>
      <c r="AG52" s="524">
        <f>IF(ISERROR(-SUMPRODUCT((AG$6&gt;=(IP_Assumptions!$E$170:$E$180))*((IP_Assumptions!$F$170:$F$180)&gt;=AG$6)*(IP_Assumptions!$I$170:$I$180))*$D$51/12),0,-SUMPRODUCT((AG$6&gt;=(IP_Assumptions!$E$170:$E$180))*((IP_Assumptions!$F$170:$F$180)&gt;=AG$6)*(IP_Assumptions!$I$170:$I$180))*$D$51/12)</f>
        <v>0</v>
      </c>
      <c r="AH52" s="524">
        <f>IF(ISERROR(-SUMPRODUCT((AH$6&gt;=(IP_Assumptions!$E$170:$E$180))*((IP_Assumptions!$F$170:$F$180)&gt;=AH$6)*(IP_Assumptions!$I$170:$I$180))*$D$51/12),0,-SUMPRODUCT((AH$6&gt;=(IP_Assumptions!$E$170:$E$180))*((IP_Assumptions!$F$170:$F$180)&gt;=AH$6)*(IP_Assumptions!$I$170:$I$180))*$D$51/12)</f>
        <v>0</v>
      </c>
      <c r="AI52" s="524">
        <f>IF(ISERROR(-SUMPRODUCT((AI$6&gt;=(IP_Assumptions!$E$170:$E$180))*((IP_Assumptions!$F$170:$F$180)&gt;=AI$6)*(IP_Assumptions!$I$170:$I$180))*$D$51/12),0,-SUMPRODUCT((AI$6&gt;=(IP_Assumptions!$E$170:$E$180))*((IP_Assumptions!$F$170:$F$180)&gt;=AI$6)*(IP_Assumptions!$I$170:$I$180))*$D$51/12)</f>
        <v>0</v>
      </c>
      <c r="AJ52" s="524">
        <f>IF(ISERROR(-SUMPRODUCT((AJ$6&gt;=(IP_Assumptions!$E$170:$E$180))*((IP_Assumptions!$F$170:$F$180)&gt;=AJ$6)*(IP_Assumptions!$I$170:$I$180))*$D$51/12),0,-SUMPRODUCT((AJ$6&gt;=(IP_Assumptions!$E$170:$E$180))*((IP_Assumptions!$F$170:$F$180)&gt;=AJ$6)*(IP_Assumptions!$I$170:$I$180))*$D$51/12)</f>
        <v>0</v>
      </c>
      <c r="AK52" s="524">
        <f>IF(ISERROR(-SUMPRODUCT((AK$6&gt;=(IP_Assumptions!$E$170:$E$180))*((IP_Assumptions!$F$170:$F$180)&gt;=AK$6)*(IP_Assumptions!$I$170:$I$180))*$D$51/12),0,-SUMPRODUCT((AK$6&gt;=(IP_Assumptions!$E$170:$E$180))*((IP_Assumptions!$F$170:$F$180)&gt;=AK$6)*(IP_Assumptions!$I$170:$I$180))*$D$51/12)</f>
        <v>0</v>
      </c>
      <c r="AL52" s="524">
        <f>IF(ISERROR(-SUMPRODUCT((AL$6&gt;=(IP_Assumptions!$E$170:$E$180))*((IP_Assumptions!$F$170:$F$180)&gt;=AL$6)*(IP_Assumptions!$I$170:$I$180))*$D$51/12),0,-SUMPRODUCT((AL$6&gt;=(IP_Assumptions!$E$170:$E$180))*((IP_Assumptions!$F$170:$F$180)&gt;=AL$6)*(IP_Assumptions!$I$170:$I$180))*$D$51/12)</f>
        <v>0</v>
      </c>
      <c r="AM52" s="524">
        <f>IF(ISERROR(-SUMPRODUCT((AM$6&gt;=(IP_Assumptions!$E$170:$E$180))*((IP_Assumptions!$F$170:$F$180)&gt;=AM$6)*(IP_Assumptions!$I$170:$I$180))*$D$51/12),0,-SUMPRODUCT((AM$6&gt;=(IP_Assumptions!$E$170:$E$180))*((IP_Assumptions!$F$170:$F$180)&gt;=AM$6)*(IP_Assumptions!$I$170:$I$180))*$D$51/12)</f>
        <v>0</v>
      </c>
      <c r="AN52" s="524">
        <f>IF(ISERROR(-SUMPRODUCT((AN$6&gt;=(IP_Assumptions!$E$170:$E$180))*((IP_Assumptions!$F$170:$F$180)&gt;=AN$6)*(IP_Assumptions!$I$170:$I$180))*$D$51/12),0,-SUMPRODUCT((AN$6&gt;=(IP_Assumptions!$E$170:$E$180))*((IP_Assumptions!$F$170:$F$180)&gt;=AN$6)*(IP_Assumptions!$I$170:$I$180))*$D$51/12)</f>
        <v>0</v>
      </c>
      <c r="AO52" s="524">
        <f>IF(ISERROR(-SUMPRODUCT((AO$6&gt;=(IP_Assumptions!$E$170:$E$180))*((IP_Assumptions!$F$170:$F$180)&gt;=AO$6)*(IP_Assumptions!$I$170:$I$180))*$D$51/12),0,-SUMPRODUCT((AO$6&gt;=(IP_Assumptions!$E$170:$E$180))*((IP_Assumptions!$F$170:$F$180)&gt;=AO$6)*(IP_Assumptions!$I$170:$I$180))*$D$51/12)</f>
        <v>0</v>
      </c>
      <c r="AP52" s="524">
        <f>IF(ISERROR(-SUMPRODUCT((AP$6&gt;=(IP_Assumptions!$E$170:$E$180))*((IP_Assumptions!$F$170:$F$180)&gt;=AP$6)*(IP_Assumptions!$I$170:$I$180))*$D$51/12),0,-SUMPRODUCT((AP$6&gt;=(IP_Assumptions!$E$170:$E$180))*((IP_Assumptions!$F$170:$F$180)&gt;=AP$6)*(IP_Assumptions!$I$170:$I$180))*$D$51/12)</f>
        <v>0</v>
      </c>
      <c r="AQ52" s="524">
        <f>IF(ISERROR(-SUMPRODUCT((AQ$6&gt;=(IP_Assumptions!$E$170:$E$180))*((IP_Assumptions!$F$170:$F$180)&gt;=AQ$6)*(IP_Assumptions!$I$170:$I$180))*$D$51/12),0,-SUMPRODUCT((AQ$6&gt;=(IP_Assumptions!$E$170:$E$180))*((IP_Assumptions!$F$170:$F$180)&gt;=AQ$6)*(IP_Assumptions!$I$170:$I$180))*$D$51/12)</f>
        <v>0</v>
      </c>
      <c r="AR52" s="524">
        <f>IF(ISERROR(-SUMPRODUCT((AR$6&gt;=(IP_Assumptions!$E$170:$E$180))*((IP_Assumptions!$F$170:$F$180)&gt;=AR$6)*(IP_Assumptions!$I$170:$I$180))*$D$51/12),0,-SUMPRODUCT((AR$6&gt;=(IP_Assumptions!$E$170:$E$180))*((IP_Assumptions!$F$170:$F$180)&gt;=AR$6)*(IP_Assumptions!$I$170:$I$180))*$D$51/12)</f>
        <v>0</v>
      </c>
      <c r="AS52" s="524">
        <f>IF(ISERROR(-SUMPRODUCT((AS$6&gt;=(IP_Assumptions!$E$170:$E$180))*((IP_Assumptions!$F$170:$F$180)&gt;=AS$6)*(IP_Assumptions!$I$170:$I$180))*$D$51/12),0,-SUMPRODUCT((AS$6&gt;=(IP_Assumptions!$E$170:$E$180))*((IP_Assumptions!$F$170:$F$180)&gt;=AS$6)*(IP_Assumptions!$I$170:$I$180))*$D$51/12)</f>
        <v>0</v>
      </c>
      <c r="AT52" s="524">
        <f>IF(ISERROR(-SUMPRODUCT((AT$6&gt;=(IP_Assumptions!$E$170:$E$180))*((IP_Assumptions!$F$170:$F$180)&gt;=AT$6)*(IP_Assumptions!$I$170:$I$180))*$D$51/12),0,-SUMPRODUCT((AT$6&gt;=(IP_Assumptions!$E$170:$E$180))*((IP_Assumptions!$F$170:$F$180)&gt;=AT$6)*(IP_Assumptions!$I$170:$I$180))*$D$51/12)</f>
        <v>0</v>
      </c>
      <c r="AU52" s="524">
        <f>IF(ISERROR(-SUMPRODUCT((AU$6&gt;=(IP_Assumptions!$E$170:$E$180))*((IP_Assumptions!$F$170:$F$180)&gt;=AU$6)*(IP_Assumptions!$I$170:$I$180))*$D$51/12),0,-SUMPRODUCT((AU$6&gt;=(IP_Assumptions!$E$170:$E$180))*((IP_Assumptions!$F$170:$F$180)&gt;=AU$6)*(IP_Assumptions!$I$170:$I$180))*$D$51/12)</f>
        <v>0</v>
      </c>
      <c r="AV52" s="524">
        <f>IF(ISERROR(-SUMPRODUCT((AV$6&gt;=(IP_Assumptions!$E$170:$E$180))*((IP_Assumptions!$F$170:$F$180)&gt;=AV$6)*(IP_Assumptions!$I$170:$I$180))*$D$51/12),0,-SUMPRODUCT((AV$6&gt;=(IP_Assumptions!$E$170:$E$180))*((IP_Assumptions!$F$170:$F$180)&gt;=AV$6)*(IP_Assumptions!$I$170:$I$180))*$D$51/12)</f>
        <v>0</v>
      </c>
      <c r="AW52" s="524">
        <f>IF(ISERROR(-SUMPRODUCT((AW$6&gt;=(IP_Assumptions!$E$170:$E$180))*((IP_Assumptions!$F$170:$F$180)&gt;=AW$6)*(IP_Assumptions!$I$170:$I$180))*$D$51/12),0,-SUMPRODUCT((AW$6&gt;=(IP_Assumptions!$E$170:$E$180))*((IP_Assumptions!$F$170:$F$180)&gt;=AW$6)*(IP_Assumptions!$I$170:$I$180))*$D$51/12)</f>
        <v>0</v>
      </c>
      <c r="AX52" s="524">
        <f>IF(ISERROR(-SUMPRODUCT((AX$6&gt;=(IP_Assumptions!$E$170:$E$180))*((IP_Assumptions!$F$170:$F$180)&gt;=AX$6)*(IP_Assumptions!$I$170:$I$180))*$D$51/12),0,-SUMPRODUCT((AX$6&gt;=(IP_Assumptions!$E$170:$E$180))*((IP_Assumptions!$F$170:$F$180)&gt;=AX$6)*(IP_Assumptions!$I$170:$I$180))*$D$51/12)</f>
        <v>0</v>
      </c>
      <c r="AY52" s="524">
        <f>IF(ISERROR(-SUMPRODUCT((AY$6&gt;=(IP_Assumptions!$E$170:$E$180))*((IP_Assumptions!$F$170:$F$180)&gt;=AY$6)*(IP_Assumptions!$I$170:$I$180))*$D$51/12),0,-SUMPRODUCT((AY$6&gt;=(IP_Assumptions!$E$170:$E$180))*((IP_Assumptions!$F$170:$F$180)&gt;=AY$6)*(IP_Assumptions!$I$170:$I$180))*$D$51/12)</f>
        <v>0</v>
      </c>
      <c r="AZ52" s="524">
        <f>IF(ISERROR(-SUMPRODUCT((AZ$6&gt;=(IP_Assumptions!$E$170:$E$180))*((IP_Assumptions!$F$170:$F$180)&gt;=AZ$6)*(IP_Assumptions!$I$170:$I$180))*$D$51/12),0,-SUMPRODUCT((AZ$6&gt;=(IP_Assumptions!$E$170:$E$180))*((IP_Assumptions!$F$170:$F$180)&gt;=AZ$6)*(IP_Assumptions!$I$170:$I$180))*$D$51/12)</f>
        <v>0</v>
      </c>
      <c r="BA52" s="524">
        <f>IF(ISERROR(-SUMPRODUCT((BA$6&gt;=(IP_Assumptions!$E$170:$E$180))*((IP_Assumptions!$F$170:$F$180)&gt;=BA$6)*(IP_Assumptions!$I$170:$I$180))*$D$51/12),0,-SUMPRODUCT((BA$6&gt;=(IP_Assumptions!$E$170:$E$180))*((IP_Assumptions!$F$170:$F$180)&gt;=BA$6)*(IP_Assumptions!$I$170:$I$180))*$D$51/12)</f>
        <v>0</v>
      </c>
      <c r="BB52" s="524">
        <f>IF(ISERROR(-SUMPRODUCT((BB$6&gt;=(IP_Assumptions!$E$170:$E$180))*((IP_Assumptions!$F$170:$F$180)&gt;=BB$6)*(IP_Assumptions!$I$170:$I$180))*$D$51/12),0,-SUMPRODUCT((BB$6&gt;=(IP_Assumptions!$E$170:$E$180))*((IP_Assumptions!$F$170:$F$180)&gt;=BB$6)*(IP_Assumptions!$I$170:$I$180))*$D$51/12)</f>
        <v>0</v>
      </c>
      <c r="BC52" s="524">
        <f>IF(ISERROR(-SUMPRODUCT((BC$6&gt;=(IP_Assumptions!$E$170:$E$180))*((IP_Assumptions!$F$170:$F$180)&gt;=BC$6)*(IP_Assumptions!$I$170:$I$180))*$D$51/12),0,-SUMPRODUCT((BC$6&gt;=(IP_Assumptions!$E$170:$E$180))*((IP_Assumptions!$F$170:$F$180)&gt;=BC$6)*(IP_Assumptions!$I$170:$I$180))*$D$51/12)</f>
        <v>0</v>
      </c>
      <c r="BD52" s="524">
        <f>IF(ISERROR(-SUMPRODUCT((BD$6&gt;=(IP_Assumptions!$E$170:$E$180))*((IP_Assumptions!$F$170:$F$180)&gt;=BD$6)*(IP_Assumptions!$I$170:$I$180))*$D$51/12),0,-SUMPRODUCT((BD$6&gt;=(IP_Assumptions!$E$170:$E$180))*((IP_Assumptions!$F$170:$F$180)&gt;=BD$6)*(IP_Assumptions!$I$170:$I$180))*$D$51/12)</f>
        <v>0</v>
      </c>
      <c r="BE52" s="524">
        <f>IF(ISERROR(-SUMPRODUCT((BE$6&gt;=(IP_Assumptions!$E$170:$E$180))*((IP_Assumptions!$F$170:$F$180)&gt;=BE$6)*(IP_Assumptions!$I$170:$I$180))*$D$51/12),0,-SUMPRODUCT((BE$6&gt;=(IP_Assumptions!$E$170:$E$180))*((IP_Assumptions!$F$170:$F$180)&gt;=BE$6)*(IP_Assumptions!$I$170:$I$180))*$D$51/12)</f>
        <v>0</v>
      </c>
      <c r="BF52" s="524">
        <f>IF(ISERROR(-SUMPRODUCT((BF$6&gt;=(IP_Assumptions!$E$170:$E$180))*((IP_Assumptions!$F$170:$F$180)&gt;=BF$6)*(IP_Assumptions!$I$170:$I$180))*$D$51/12),0,-SUMPRODUCT((BF$6&gt;=(IP_Assumptions!$E$170:$E$180))*((IP_Assumptions!$F$170:$F$180)&gt;=BF$6)*(IP_Assumptions!$I$170:$I$180))*$D$51/12)</f>
        <v>0</v>
      </c>
      <c r="BG52" s="524">
        <f>IF(ISERROR(-SUMPRODUCT((BG$6&gt;=(IP_Assumptions!$E$170:$E$180))*((IP_Assumptions!$F$170:$F$180)&gt;=BG$6)*(IP_Assumptions!$I$170:$I$180))*$D$51/12),0,-SUMPRODUCT((BG$6&gt;=(IP_Assumptions!$E$170:$E$180))*((IP_Assumptions!$F$170:$F$180)&gt;=BG$6)*(IP_Assumptions!$I$170:$I$180))*$D$51/12)</f>
        <v>0</v>
      </c>
      <c r="BH52" s="524">
        <f>IF(ISERROR(-SUMPRODUCT((BH$6&gt;=(IP_Assumptions!$E$170:$E$180))*((IP_Assumptions!$F$170:$F$180)&gt;=BH$6)*(IP_Assumptions!$I$170:$I$180))*$D$51/12),0,-SUMPRODUCT((BH$6&gt;=(IP_Assumptions!$E$170:$E$180))*((IP_Assumptions!$F$170:$F$180)&gt;=BH$6)*(IP_Assumptions!$I$170:$I$180))*$D$51/12)</f>
        <v>0</v>
      </c>
      <c r="BI52" s="524">
        <f>IF(ISERROR(-SUMPRODUCT((BI$6&gt;=(IP_Assumptions!$E$170:$E$180))*((IP_Assumptions!$F$170:$F$180)&gt;=BI$6)*(IP_Assumptions!$I$170:$I$180))*$D$51/12),0,-SUMPRODUCT((BI$6&gt;=(IP_Assumptions!$E$170:$E$180))*((IP_Assumptions!$F$170:$F$180)&gt;=BI$6)*(IP_Assumptions!$I$170:$I$180))*$D$51/12)</f>
        <v>0</v>
      </c>
      <c r="BJ52" s="524">
        <f>IF(ISERROR(-SUMPRODUCT((BJ$6&gt;=(IP_Assumptions!$E$170:$E$180))*((IP_Assumptions!$F$170:$F$180)&gt;=BJ$6)*(IP_Assumptions!$I$170:$I$180))*$D$51/12),0,-SUMPRODUCT((BJ$6&gt;=(IP_Assumptions!$E$170:$E$180))*((IP_Assumptions!$F$170:$F$180)&gt;=BJ$6)*(IP_Assumptions!$I$170:$I$180))*$D$51/12)</f>
        <v>0</v>
      </c>
      <c r="BK52" s="524">
        <f>IF(ISERROR(-SUMPRODUCT((BK$6&gt;=(IP_Assumptions!$E$170:$E$180))*((IP_Assumptions!$F$170:$F$180)&gt;=BK$6)*(IP_Assumptions!$I$170:$I$180))*$D$51/12),0,-SUMPRODUCT((BK$6&gt;=(IP_Assumptions!$E$170:$E$180))*((IP_Assumptions!$F$170:$F$180)&gt;=BK$6)*(IP_Assumptions!$I$170:$I$180))*$D$51/12)</f>
        <v>0</v>
      </c>
      <c r="BL52" s="524">
        <f>IF(ISERROR(-SUMPRODUCT((BL$6&gt;=(IP_Assumptions!$E$170:$E$180))*((IP_Assumptions!$F$170:$F$180)&gt;=BL$6)*(IP_Assumptions!$I$170:$I$180))*$D$51/12),0,-SUMPRODUCT((BL$6&gt;=(IP_Assumptions!$E$170:$E$180))*((IP_Assumptions!$F$170:$F$180)&gt;=BL$6)*(IP_Assumptions!$I$170:$I$180))*$D$51/12)</f>
        <v>0</v>
      </c>
      <c r="BM52" s="524">
        <f>IF(ISERROR(-SUMPRODUCT((BM$6&gt;=(IP_Assumptions!$E$170:$E$180))*((IP_Assumptions!$F$170:$F$180)&gt;=BM$6)*(IP_Assumptions!$I$170:$I$180))*$D$51/12),0,-SUMPRODUCT((BM$6&gt;=(IP_Assumptions!$E$170:$E$180))*((IP_Assumptions!$F$170:$F$180)&gt;=BM$6)*(IP_Assumptions!$I$170:$I$180))*$D$51/12)</f>
        <v>0</v>
      </c>
      <c r="BN52" s="524">
        <f>IF(ISERROR(-SUMPRODUCT((BN$6&gt;=(IP_Assumptions!$E$170:$E$180))*((IP_Assumptions!$F$170:$F$180)&gt;=BN$6)*(IP_Assumptions!$I$170:$I$180))*$D$51/12),0,-SUMPRODUCT((BN$6&gt;=(IP_Assumptions!$E$170:$E$180))*((IP_Assumptions!$F$170:$F$180)&gt;=BN$6)*(IP_Assumptions!$I$170:$I$180))*$D$51/12)</f>
        <v>0</v>
      </c>
      <c r="BO52" s="524">
        <f>IF(ISERROR(-SUMPRODUCT((BO$6&gt;=(IP_Assumptions!$E$170:$E$180))*((IP_Assumptions!$F$170:$F$180)&gt;=BO$6)*(IP_Assumptions!$I$170:$I$180))*$D$51/12),0,-SUMPRODUCT((BO$6&gt;=(IP_Assumptions!$E$170:$E$180))*((IP_Assumptions!$F$170:$F$180)&gt;=BO$6)*(IP_Assumptions!$I$170:$I$180))*$D$51/12)</f>
        <v>0</v>
      </c>
      <c r="BP52" s="524">
        <f>IF(ISERROR(-SUMPRODUCT((BP$6&gt;=(IP_Assumptions!$E$170:$E$180))*((IP_Assumptions!$F$170:$F$180)&gt;=BP$6)*(IP_Assumptions!$I$170:$I$180))*$D$51/12),0,-SUMPRODUCT((BP$6&gt;=(IP_Assumptions!$E$170:$E$180))*((IP_Assumptions!$F$170:$F$180)&gt;=BP$6)*(IP_Assumptions!$I$170:$I$180))*$D$51/12)</f>
        <v>0</v>
      </c>
      <c r="BQ52" s="524">
        <f>IF(ISERROR(-SUMPRODUCT((BQ$6&gt;=(IP_Assumptions!$E$170:$E$180))*((IP_Assumptions!$F$170:$F$180)&gt;=BQ$6)*(IP_Assumptions!$I$170:$I$180))*$D$51/12),0,-SUMPRODUCT((BQ$6&gt;=(IP_Assumptions!$E$170:$E$180))*((IP_Assumptions!$F$170:$F$180)&gt;=BQ$6)*(IP_Assumptions!$I$170:$I$180))*$D$51/12)</f>
        <v>0</v>
      </c>
      <c r="BR52" s="524">
        <f>IF(ISERROR(-SUMPRODUCT((BR$6&gt;=(IP_Assumptions!$E$170:$E$180))*((IP_Assumptions!$F$170:$F$180)&gt;=BR$6)*(IP_Assumptions!$I$170:$I$180))*$D$51/12),0,-SUMPRODUCT((BR$6&gt;=(IP_Assumptions!$E$170:$E$180))*((IP_Assumptions!$F$170:$F$180)&gt;=BR$6)*(IP_Assumptions!$I$170:$I$180))*$D$51/12)</f>
        <v>0</v>
      </c>
      <c r="BS52" s="524">
        <f>IF(ISERROR(-SUMPRODUCT((BS$6&gt;=(IP_Assumptions!$E$170:$E$180))*((IP_Assumptions!$F$170:$F$180)&gt;=BS$6)*(IP_Assumptions!$I$170:$I$180))*$D$51/12),0,-SUMPRODUCT((BS$6&gt;=(IP_Assumptions!$E$170:$E$180))*((IP_Assumptions!$F$170:$F$180)&gt;=BS$6)*(IP_Assumptions!$I$170:$I$180))*$D$51/12)</f>
        <v>0</v>
      </c>
      <c r="BT52" s="524">
        <f>IF(ISERROR(-SUMPRODUCT((BT$6&gt;=(IP_Assumptions!$E$170:$E$180))*((IP_Assumptions!$F$170:$F$180)&gt;=BT$6)*(IP_Assumptions!$I$170:$I$180))*$D$51/12),0,-SUMPRODUCT((BT$6&gt;=(IP_Assumptions!$E$170:$E$180))*((IP_Assumptions!$F$170:$F$180)&gt;=BT$6)*(IP_Assumptions!$I$170:$I$180))*$D$51/12)</f>
        <v>0</v>
      </c>
      <c r="BU52" s="524">
        <f>IF(ISERROR(-SUMPRODUCT((BU$6&gt;=(IP_Assumptions!$E$170:$E$180))*((IP_Assumptions!$F$170:$F$180)&gt;=BU$6)*(IP_Assumptions!$I$170:$I$180))*$D$51/12),0,-SUMPRODUCT((BU$6&gt;=(IP_Assumptions!$E$170:$E$180))*((IP_Assumptions!$F$170:$F$180)&gt;=BU$6)*(IP_Assumptions!$I$170:$I$180))*$D$51/12)</f>
        <v>0</v>
      </c>
      <c r="BV52" s="524">
        <f>IF(ISERROR(-SUMPRODUCT((BV$6&gt;=(IP_Assumptions!$E$170:$E$180))*((IP_Assumptions!$F$170:$F$180)&gt;=BV$6)*(IP_Assumptions!$I$170:$I$180))*$D$51/12),0,-SUMPRODUCT((BV$6&gt;=(IP_Assumptions!$E$170:$E$180))*((IP_Assumptions!$F$170:$F$180)&gt;=BV$6)*(IP_Assumptions!$I$170:$I$180))*$D$51/12)</f>
        <v>0</v>
      </c>
      <c r="BW52" s="524">
        <f>IF(ISERROR(-SUMPRODUCT((BW$6&gt;=(IP_Assumptions!$E$170:$E$180))*((IP_Assumptions!$F$170:$F$180)&gt;=BW$6)*(IP_Assumptions!$I$170:$I$180))*$D$51/12),0,-SUMPRODUCT((BW$6&gt;=(IP_Assumptions!$E$170:$E$180))*((IP_Assumptions!$F$170:$F$180)&gt;=BW$6)*(IP_Assumptions!$I$170:$I$180))*$D$51/12)</f>
        <v>0</v>
      </c>
      <c r="BX52" s="524">
        <f>IF(ISERROR(-SUMPRODUCT((BX$6&gt;=(IP_Assumptions!$E$170:$E$180))*((IP_Assumptions!$F$170:$F$180)&gt;=BX$6)*(IP_Assumptions!$I$170:$I$180))*$D$51/12),0,-SUMPRODUCT((BX$6&gt;=(IP_Assumptions!$E$170:$E$180))*((IP_Assumptions!$F$170:$F$180)&gt;=BX$6)*(IP_Assumptions!$I$170:$I$180))*$D$51/12)</f>
        <v>0</v>
      </c>
      <c r="BY52" s="524">
        <f>IF(ISERROR(-SUMPRODUCT((BY$6&gt;=(IP_Assumptions!$E$170:$E$180))*((IP_Assumptions!$F$170:$F$180)&gt;=BY$6)*(IP_Assumptions!$I$170:$I$180))*$D$51/12),0,-SUMPRODUCT((BY$6&gt;=(IP_Assumptions!$E$170:$E$180))*((IP_Assumptions!$F$170:$F$180)&gt;=BY$6)*(IP_Assumptions!$I$170:$I$180))*$D$51/12)</f>
        <v>0</v>
      </c>
      <c r="BZ52" s="524">
        <f>IF(ISERROR(-SUMPRODUCT((BZ$6&gt;=(IP_Assumptions!$E$170:$E$180))*((IP_Assumptions!$F$170:$F$180)&gt;=BZ$6)*(IP_Assumptions!$I$170:$I$180))*$D$51/12),0,-SUMPRODUCT((BZ$6&gt;=(IP_Assumptions!$E$170:$E$180))*((IP_Assumptions!$F$170:$F$180)&gt;=BZ$6)*(IP_Assumptions!$I$170:$I$180))*$D$51/12)</f>
        <v>0</v>
      </c>
      <c r="CA52" s="524">
        <f>IF(ISERROR(-SUMPRODUCT((CA$6&gt;=(IP_Assumptions!$E$170:$E$180))*((IP_Assumptions!$F$170:$F$180)&gt;=CA$6)*(IP_Assumptions!$I$170:$I$180))*$D$51/12),0,-SUMPRODUCT((CA$6&gt;=(IP_Assumptions!$E$170:$E$180))*((IP_Assumptions!$F$170:$F$180)&gt;=CA$6)*(IP_Assumptions!$I$170:$I$180))*$D$51/12)</f>
        <v>0</v>
      </c>
      <c r="CB52" s="524">
        <f>IF(ISERROR(-SUMPRODUCT((CB$6&gt;=(IP_Assumptions!$E$170:$E$180))*((IP_Assumptions!$F$170:$F$180)&gt;=CB$6)*(IP_Assumptions!$I$170:$I$180))*$D$51/12),0,-SUMPRODUCT((CB$6&gt;=(IP_Assumptions!$E$170:$E$180))*((IP_Assumptions!$F$170:$F$180)&gt;=CB$6)*(IP_Assumptions!$I$170:$I$180))*$D$51/12)</f>
        <v>0</v>
      </c>
      <c r="CC52" s="524">
        <f>IF(ISERROR(-SUMPRODUCT((CC$6&gt;=(IP_Assumptions!$E$170:$E$180))*((IP_Assumptions!$F$170:$F$180)&gt;=CC$6)*(IP_Assumptions!$I$170:$I$180))*$D$51/12),0,-SUMPRODUCT((CC$6&gt;=(IP_Assumptions!$E$170:$E$180))*((IP_Assumptions!$F$170:$F$180)&gt;=CC$6)*(IP_Assumptions!$I$170:$I$180))*$D$51/12)</f>
        <v>0</v>
      </c>
      <c r="CD52" s="524">
        <f>IF(ISERROR(-SUMPRODUCT((CD$6&gt;=(IP_Assumptions!$E$170:$E$180))*((IP_Assumptions!$F$170:$F$180)&gt;=CD$6)*(IP_Assumptions!$I$170:$I$180))*$D$51/12),0,-SUMPRODUCT((CD$6&gt;=(IP_Assumptions!$E$170:$E$180))*((IP_Assumptions!$F$170:$F$180)&gt;=CD$6)*(IP_Assumptions!$I$170:$I$180))*$D$51/12)</f>
        <v>0</v>
      </c>
      <c r="CE52" s="524">
        <f>IF(ISERROR(-SUMPRODUCT((CE$6&gt;=(IP_Assumptions!$E$170:$E$180))*((IP_Assumptions!$F$170:$F$180)&gt;=CE$6)*(IP_Assumptions!$I$170:$I$180))*$D$51/12),0,-SUMPRODUCT((CE$6&gt;=(IP_Assumptions!$E$170:$E$180))*((IP_Assumptions!$F$170:$F$180)&gt;=CE$6)*(IP_Assumptions!$I$170:$I$180))*$D$51/12)</f>
        <v>0</v>
      </c>
      <c r="CF52" s="524">
        <f>IF(ISERROR(-SUMPRODUCT((CF$6&gt;=(IP_Assumptions!$E$170:$E$180))*((IP_Assumptions!$F$170:$F$180)&gt;=CF$6)*(IP_Assumptions!$I$170:$I$180))*$D$51/12),0,-SUMPRODUCT((CF$6&gt;=(IP_Assumptions!$E$170:$E$180))*((IP_Assumptions!$F$170:$F$180)&gt;=CF$6)*(IP_Assumptions!$I$170:$I$180))*$D$51/12)</f>
        <v>0</v>
      </c>
      <c r="CG52" s="524">
        <f>IF(ISERROR(-SUMPRODUCT((CG$6&gt;=(IP_Assumptions!$E$170:$E$180))*((IP_Assumptions!$F$170:$F$180)&gt;=CG$6)*(IP_Assumptions!$I$170:$I$180))*$D$51/12),0,-SUMPRODUCT((CG$6&gt;=(IP_Assumptions!$E$170:$E$180))*((IP_Assumptions!$F$170:$F$180)&gt;=CG$6)*(IP_Assumptions!$I$170:$I$180))*$D$51/12)</f>
        <v>0</v>
      </c>
      <c r="CH52" s="524">
        <f>IF(ISERROR(-SUMPRODUCT((CH$6&gt;=(IP_Assumptions!$E$170:$E$180))*((IP_Assumptions!$F$170:$F$180)&gt;=CH$6)*(IP_Assumptions!$I$170:$I$180))*$D$51/12),0,-SUMPRODUCT((CH$6&gt;=(IP_Assumptions!$E$170:$E$180))*((IP_Assumptions!$F$170:$F$180)&gt;=CH$6)*(IP_Assumptions!$I$170:$I$180))*$D$51/12)</f>
        <v>0</v>
      </c>
      <c r="CI52" s="524">
        <f>IF(ISERROR(-SUMPRODUCT((CI$6&gt;=(IP_Assumptions!$E$170:$E$180))*((IP_Assumptions!$F$170:$F$180)&gt;=CI$6)*(IP_Assumptions!$I$170:$I$180))*$D$51/12),0,-SUMPRODUCT((CI$6&gt;=(IP_Assumptions!$E$170:$E$180))*((IP_Assumptions!$F$170:$F$180)&gt;=CI$6)*(IP_Assumptions!$I$170:$I$180))*$D$51/12)</f>
        <v>0</v>
      </c>
      <c r="CJ52" s="524">
        <f>IF(ISERROR(-SUMPRODUCT((CJ$6&gt;=(IP_Assumptions!$E$170:$E$180))*((IP_Assumptions!$F$170:$F$180)&gt;=CJ$6)*(IP_Assumptions!$I$170:$I$180))*$D$51/12),0,-SUMPRODUCT((CJ$6&gt;=(IP_Assumptions!$E$170:$E$180))*((IP_Assumptions!$F$170:$F$180)&gt;=CJ$6)*(IP_Assumptions!$I$170:$I$180))*$D$51/12)</f>
        <v>0</v>
      </c>
      <c r="CK52" s="524">
        <f>IF(ISERROR(-SUMPRODUCT((CK$6&gt;=(IP_Assumptions!$E$170:$E$180))*((IP_Assumptions!$F$170:$F$180)&gt;=CK$6)*(IP_Assumptions!$I$170:$I$180))*$D$51/12),0,-SUMPRODUCT((CK$6&gt;=(IP_Assumptions!$E$170:$E$180))*((IP_Assumptions!$F$170:$F$180)&gt;=CK$6)*(IP_Assumptions!$I$170:$I$180))*$D$51/12)</f>
        <v>0</v>
      </c>
      <c r="CL52" s="524">
        <f>IF(ISERROR(-SUMPRODUCT((CL$6&gt;=(IP_Assumptions!$E$170:$E$180))*((IP_Assumptions!$F$170:$F$180)&gt;=CL$6)*(IP_Assumptions!$I$170:$I$180))*$D$51/12),0,-SUMPRODUCT((CL$6&gt;=(IP_Assumptions!$E$170:$E$180))*((IP_Assumptions!$F$170:$F$180)&gt;=CL$6)*(IP_Assumptions!$I$170:$I$180))*$D$51/12)</f>
        <v>0</v>
      </c>
      <c r="CM52" s="524">
        <f>IF(ISERROR(-SUMPRODUCT((CM$6&gt;=(IP_Assumptions!$E$170:$E$180))*((IP_Assumptions!$F$170:$F$180)&gt;=CM$6)*(IP_Assumptions!$I$170:$I$180))*$D$51/12),0,-SUMPRODUCT((CM$6&gt;=(IP_Assumptions!$E$170:$E$180))*((IP_Assumptions!$F$170:$F$180)&gt;=CM$6)*(IP_Assumptions!$I$170:$I$180))*$D$51/12)</f>
        <v>0</v>
      </c>
      <c r="CN52" s="524">
        <f>IF(ISERROR(-SUMPRODUCT((CN$6&gt;=(IP_Assumptions!$E$170:$E$180))*((IP_Assumptions!$F$170:$F$180)&gt;=CN$6)*(IP_Assumptions!$I$170:$I$180))*$D$51/12),0,-SUMPRODUCT((CN$6&gt;=(IP_Assumptions!$E$170:$E$180))*((IP_Assumptions!$F$170:$F$180)&gt;=CN$6)*(IP_Assumptions!$I$170:$I$180))*$D$51/12)</f>
        <v>0</v>
      </c>
      <c r="CO52" s="524">
        <f>IF(ISERROR(-SUMPRODUCT((CO$6&gt;=(IP_Assumptions!$E$170:$E$180))*((IP_Assumptions!$F$170:$F$180)&gt;=CO$6)*(IP_Assumptions!$I$170:$I$180))*$D$51/12),0,-SUMPRODUCT((CO$6&gt;=(IP_Assumptions!$E$170:$E$180))*((IP_Assumptions!$F$170:$F$180)&gt;=CO$6)*(IP_Assumptions!$I$170:$I$180))*$D$51/12)</f>
        <v>0</v>
      </c>
      <c r="CP52" s="524">
        <f>IF(ISERROR(-SUMPRODUCT((CP$6&gt;=(IP_Assumptions!$E$170:$E$180))*((IP_Assumptions!$F$170:$F$180)&gt;=CP$6)*(IP_Assumptions!$I$170:$I$180))*$D$51/12),0,-SUMPRODUCT((CP$6&gt;=(IP_Assumptions!$E$170:$E$180))*((IP_Assumptions!$F$170:$F$180)&gt;=CP$6)*(IP_Assumptions!$I$170:$I$180))*$D$51/12)</f>
        <v>0</v>
      </c>
      <c r="CQ52" s="524">
        <f>IF(ISERROR(-SUMPRODUCT((CQ$6&gt;=(IP_Assumptions!$E$170:$E$180))*((IP_Assumptions!$F$170:$F$180)&gt;=CQ$6)*(IP_Assumptions!$I$170:$I$180))*$D$51/12),0,-SUMPRODUCT((CQ$6&gt;=(IP_Assumptions!$E$170:$E$180))*((IP_Assumptions!$F$170:$F$180)&gt;=CQ$6)*(IP_Assumptions!$I$170:$I$180))*$D$51/12)</f>
        <v>0</v>
      </c>
      <c r="CR52" s="524">
        <f>IF(ISERROR(-SUMPRODUCT((CR$6&gt;=(IP_Assumptions!$E$170:$E$180))*((IP_Assumptions!$F$170:$F$180)&gt;=CR$6)*(IP_Assumptions!$I$170:$I$180))*$D$51/12),0,-SUMPRODUCT((CR$6&gt;=(IP_Assumptions!$E$170:$E$180))*((IP_Assumptions!$F$170:$F$180)&gt;=CR$6)*(IP_Assumptions!$I$170:$I$180))*$D$51/12)</f>
        <v>0</v>
      </c>
      <c r="CS52" s="524">
        <f>IF(ISERROR(-SUMPRODUCT((CS$6&gt;=(IP_Assumptions!$E$170:$E$180))*((IP_Assumptions!$F$170:$F$180)&gt;=CS$6)*(IP_Assumptions!$I$170:$I$180))*$D$51/12),0,-SUMPRODUCT((CS$6&gt;=(IP_Assumptions!$E$170:$E$180))*((IP_Assumptions!$F$170:$F$180)&gt;=CS$6)*(IP_Assumptions!$I$170:$I$180))*$D$51/12)</f>
        <v>0</v>
      </c>
      <c r="CT52" s="524">
        <f>IF(ISERROR(-SUMPRODUCT((CT$6&gt;=(IP_Assumptions!$E$170:$E$180))*((IP_Assumptions!$F$170:$F$180)&gt;=CT$6)*(IP_Assumptions!$I$170:$I$180))*$D$51/12),0,-SUMPRODUCT((CT$6&gt;=(IP_Assumptions!$E$170:$E$180))*((IP_Assumptions!$F$170:$F$180)&gt;=CT$6)*(IP_Assumptions!$I$170:$I$180))*$D$51/12)</f>
        <v>0</v>
      </c>
      <c r="CU52" s="524">
        <f>IF(ISERROR(-SUMPRODUCT((CU$6&gt;=(IP_Assumptions!$E$170:$E$180))*((IP_Assumptions!$F$170:$F$180)&gt;=CU$6)*(IP_Assumptions!$I$170:$I$180))*$D$51/12),0,-SUMPRODUCT((CU$6&gt;=(IP_Assumptions!$E$170:$E$180))*((IP_Assumptions!$F$170:$F$180)&gt;=CU$6)*(IP_Assumptions!$I$170:$I$180))*$D$51/12)</f>
        <v>0</v>
      </c>
      <c r="CV52" s="524">
        <f>IF(ISERROR(-SUMPRODUCT((CV$6&gt;=(IP_Assumptions!$E$170:$E$180))*((IP_Assumptions!$F$170:$F$180)&gt;=CV$6)*(IP_Assumptions!$I$170:$I$180))*$D$51/12),0,-SUMPRODUCT((CV$6&gt;=(IP_Assumptions!$E$170:$E$180))*((IP_Assumptions!$F$170:$F$180)&gt;=CV$6)*(IP_Assumptions!$I$170:$I$180))*$D$51/12)</f>
        <v>0</v>
      </c>
      <c r="CW52" s="524">
        <f>IF(ISERROR(-SUMPRODUCT((CW$6&gt;=(IP_Assumptions!$E$170:$E$180))*((IP_Assumptions!$F$170:$F$180)&gt;=CW$6)*(IP_Assumptions!$I$170:$I$180))*$D$51/12),0,-SUMPRODUCT((CW$6&gt;=(IP_Assumptions!$E$170:$E$180))*((IP_Assumptions!$F$170:$F$180)&gt;=CW$6)*(IP_Assumptions!$I$170:$I$180))*$D$51/12)</f>
        <v>0</v>
      </c>
      <c r="CX52" s="524">
        <f>IF(ISERROR(-SUMPRODUCT((CX$6&gt;=(IP_Assumptions!$E$170:$E$180))*((IP_Assumptions!$F$170:$F$180)&gt;=CX$6)*(IP_Assumptions!$I$170:$I$180))*$D$51/12),0,-SUMPRODUCT((CX$6&gt;=(IP_Assumptions!$E$170:$E$180))*((IP_Assumptions!$F$170:$F$180)&gt;=CX$6)*(IP_Assumptions!$I$170:$I$180))*$D$51/12)</f>
        <v>0</v>
      </c>
      <c r="CY52" s="524">
        <f>IF(ISERROR(-SUMPRODUCT((CY$6&gt;=(IP_Assumptions!$E$170:$E$180))*((IP_Assumptions!$F$170:$F$180)&gt;=CY$6)*(IP_Assumptions!$I$170:$I$180))*$D$51/12),0,-SUMPRODUCT((CY$6&gt;=(IP_Assumptions!$E$170:$E$180))*((IP_Assumptions!$F$170:$F$180)&gt;=CY$6)*(IP_Assumptions!$I$170:$I$180))*$D$51/12)</f>
        <v>0</v>
      </c>
      <c r="CZ52" s="524">
        <f>IF(ISERROR(-SUMPRODUCT((CZ$6&gt;=(IP_Assumptions!$E$170:$E$180))*((IP_Assumptions!$F$170:$F$180)&gt;=CZ$6)*(IP_Assumptions!$I$170:$I$180))*$D$51/12),0,-SUMPRODUCT((CZ$6&gt;=(IP_Assumptions!$E$170:$E$180))*((IP_Assumptions!$F$170:$F$180)&gt;=CZ$6)*(IP_Assumptions!$I$170:$I$180))*$D$51/12)</f>
        <v>0</v>
      </c>
      <c r="DA52" s="524">
        <f>IF(ISERROR(-SUMPRODUCT((DA$6&gt;=(IP_Assumptions!$E$170:$E$180))*((IP_Assumptions!$F$170:$F$180)&gt;=DA$6)*(IP_Assumptions!$I$170:$I$180))*$D$51/12),0,-SUMPRODUCT((DA$6&gt;=(IP_Assumptions!$E$170:$E$180))*((IP_Assumptions!$F$170:$F$180)&gt;=DA$6)*(IP_Assumptions!$I$170:$I$180))*$D$51/12)</f>
        <v>0</v>
      </c>
      <c r="DB52" s="524">
        <f>IF(ISERROR(-SUMPRODUCT((DB$6&gt;=(IP_Assumptions!$E$170:$E$180))*((IP_Assumptions!$F$170:$F$180)&gt;=DB$6)*(IP_Assumptions!$I$170:$I$180))*$D$51/12),0,-SUMPRODUCT((DB$6&gt;=(IP_Assumptions!$E$170:$E$180))*((IP_Assumptions!$F$170:$F$180)&gt;=DB$6)*(IP_Assumptions!$I$170:$I$180))*$D$51/12)</f>
        <v>0</v>
      </c>
      <c r="DC52" s="524">
        <f>IF(ISERROR(-SUMPRODUCT((DC$6&gt;=(IP_Assumptions!$E$170:$E$180))*((IP_Assumptions!$F$170:$F$180)&gt;=DC$6)*(IP_Assumptions!$I$170:$I$180))*$D$51/12),0,-SUMPRODUCT((DC$6&gt;=(IP_Assumptions!$E$170:$E$180))*((IP_Assumptions!$F$170:$F$180)&gt;=DC$6)*(IP_Assumptions!$I$170:$I$180))*$D$51/12)</f>
        <v>0</v>
      </c>
      <c r="DD52" s="524">
        <f>IF(ISERROR(-SUMPRODUCT((DD$6&gt;=(IP_Assumptions!$E$170:$E$180))*((IP_Assumptions!$F$170:$F$180)&gt;=DD$6)*(IP_Assumptions!$I$170:$I$180))*$D$51/12),0,-SUMPRODUCT((DD$6&gt;=(IP_Assumptions!$E$170:$E$180))*((IP_Assumptions!$F$170:$F$180)&gt;=DD$6)*(IP_Assumptions!$I$170:$I$180))*$D$51/12)</f>
        <v>0</v>
      </c>
      <c r="DE52" s="524">
        <f>IF(ISERROR(-SUMPRODUCT((DE$6&gt;=(IP_Assumptions!$E$170:$E$180))*((IP_Assumptions!$F$170:$F$180)&gt;=DE$6)*(IP_Assumptions!$I$170:$I$180))*$D$51/12),0,-SUMPRODUCT((DE$6&gt;=(IP_Assumptions!$E$170:$E$180))*((IP_Assumptions!$F$170:$F$180)&gt;=DE$6)*(IP_Assumptions!$I$170:$I$180))*$D$51/12)</f>
        <v>0</v>
      </c>
      <c r="DF52" s="524">
        <f>IF(ISERROR(-SUMPRODUCT((DF$6&gt;=(IP_Assumptions!$E$170:$E$180))*((IP_Assumptions!$F$170:$F$180)&gt;=DF$6)*(IP_Assumptions!$I$170:$I$180))*$D$51/12),0,-SUMPRODUCT((DF$6&gt;=(IP_Assumptions!$E$170:$E$180))*((IP_Assumptions!$F$170:$F$180)&gt;=DF$6)*(IP_Assumptions!$I$170:$I$180))*$D$51/12)</f>
        <v>0</v>
      </c>
      <c r="DG52" s="524">
        <f>IF(ISERROR(-SUMPRODUCT((DG$6&gt;=(IP_Assumptions!$E$170:$E$180))*((IP_Assumptions!$F$170:$F$180)&gt;=DG$6)*(IP_Assumptions!$I$170:$I$180))*$D$51/12),0,-SUMPRODUCT((DG$6&gt;=(IP_Assumptions!$E$170:$E$180))*((IP_Assumptions!$F$170:$F$180)&gt;=DG$6)*(IP_Assumptions!$I$170:$I$180))*$D$51/12)</f>
        <v>0</v>
      </c>
      <c r="DH52" s="524">
        <f>IF(ISERROR(-SUMPRODUCT((DH$6&gt;=(IP_Assumptions!$E$170:$E$180))*((IP_Assumptions!$F$170:$F$180)&gt;=DH$6)*(IP_Assumptions!$I$170:$I$180))*$D$51/12),0,-SUMPRODUCT((DH$6&gt;=(IP_Assumptions!$E$170:$E$180))*((IP_Assumptions!$F$170:$F$180)&gt;=DH$6)*(IP_Assumptions!$I$170:$I$180))*$D$51/12)</f>
        <v>0</v>
      </c>
      <c r="DI52" s="524">
        <f>IF(ISERROR(-SUMPRODUCT((DI$6&gt;=(IP_Assumptions!$E$170:$E$180))*((IP_Assumptions!$F$170:$F$180)&gt;=DI$6)*(IP_Assumptions!$I$170:$I$180))*$D$51/12),0,-SUMPRODUCT((DI$6&gt;=(IP_Assumptions!$E$170:$E$180))*((IP_Assumptions!$F$170:$F$180)&gt;=DI$6)*(IP_Assumptions!$I$170:$I$180))*$D$51/12)</f>
        <v>0</v>
      </c>
      <c r="DJ52" s="524">
        <f>IF(ISERROR(-SUMPRODUCT((DJ$6&gt;=(IP_Assumptions!$E$170:$E$180))*((IP_Assumptions!$F$170:$F$180)&gt;=DJ$6)*(IP_Assumptions!$I$170:$I$180))*$D$51/12),0,-SUMPRODUCT((DJ$6&gt;=(IP_Assumptions!$E$170:$E$180))*((IP_Assumptions!$F$170:$F$180)&gt;=DJ$6)*(IP_Assumptions!$I$170:$I$180))*$D$51/12)</f>
        <v>0</v>
      </c>
      <c r="DK52" s="524">
        <f>IF(ISERROR(-SUMPRODUCT((DK$6&gt;=(IP_Assumptions!$E$170:$E$180))*((IP_Assumptions!$F$170:$F$180)&gt;=DK$6)*(IP_Assumptions!$I$170:$I$180))*$D$51/12),0,-SUMPRODUCT((DK$6&gt;=(IP_Assumptions!$E$170:$E$180))*((IP_Assumptions!$F$170:$F$180)&gt;=DK$6)*(IP_Assumptions!$I$170:$I$180))*$D$51/12)</f>
        <v>0</v>
      </c>
      <c r="DL52" s="524">
        <f>IF(ISERROR(-SUMPRODUCT((DL$6&gt;=(IP_Assumptions!$E$170:$E$180))*((IP_Assumptions!$F$170:$F$180)&gt;=DL$6)*(IP_Assumptions!$I$170:$I$180))*$D$51/12),0,-SUMPRODUCT((DL$6&gt;=(IP_Assumptions!$E$170:$E$180))*((IP_Assumptions!$F$170:$F$180)&gt;=DL$6)*(IP_Assumptions!$I$170:$I$180))*$D$51/12)</f>
        <v>0</v>
      </c>
      <c r="DM52" s="524">
        <f>IF(ISERROR(-SUMPRODUCT((DM$6&gt;=(IP_Assumptions!$E$170:$E$180))*((IP_Assumptions!$F$170:$F$180)&gt;=DM$6)*(IP_Assumptions!$I$170:$I$180))*$D$51/12),0,-SUMPRODUCT((DM$6&gt;=(IP_Assumptions!$E$170:$E$180))*((IP_Assumptions!$F$170:$F$180)&gt;=DM$6)*(IP_Assumptions!$I$170:$I$180))*$D$51/12)</f>
        <v>0</v>
      </c>
      <c r="DN52" s="524">
        <f>IF(ISERROR(-SUMPRODUCT((DN$6&gt;=(IP_Assumptions!$E$170:$E$180))*((IP_Assumptions!$F$170:$F$180)&gt;=DN$6)*(IP_Assumptions!$I$170:$I$180))*$D$51/12),0,-SUMPRODUCT((DN$6&gt;=(IP_Assumptions!$E$170:$E$180))*((IP_Assumptions!$F$170:$F$180)&gt;=DN$6)*(IP_Assumptions!$I$170:$I$180))*$D$51/12)</f>
        <v>0</v>
      </c>
      <c r="DO52" s="524">
        <f>IF(ISERROR(-SUMPRODUCT((DO$6&gt;=(IP_Assumptions!$E$170:$E$180))*((IP_Assumptions!$F$170:$F$180)&gt;=DO$6)*(IP_Assumptions!$I$170:$I$180))*$D$51/12),0,-SUMPRODUCT((DO$6&gt;=(IP_Assumptions!$E$170:$E$180))*((IP_Assumptions!$F$170:$F$180)&gt;=DO$6)*(IP_Assumptions!$I$170:$I$180))*$D$51/12)</f>
        <v>0</v>
      </c>
      <c r="DP52" s="524">
        <f>IF(ISERROR(-SUMPRODUCT((DP$6&gt;=(IP_Assumptions!$E$170:$E$180))*((IP_Assumptions!$F$170:$F$180)&gt;=DP$6)*(IP_Assumptions!$I$170:$I$180))*$D$51/12),0,-SUMPRODUCT((DP$6&gt;=(IP_Assumptions!$E$170:$E$180))*((IP_Assumptions!$F$170:$F$180)&gt;=DP$6)*(IP_Assumptions!$I$170:$I$180))*$D$51/12)</f>
        <v>0</v>
      </c>
      <c r="DQ52" s="524">
        <f>IF(ISERROR(-SUMPRODUCT((DQ$6&gt;=(IP_Assumptions!$E$170:$E$180))*((IP_Assumptions!$F$170:$F$180)&gt;=DQ$6)*(IP_Assumptions!$I$170:$I$180))*$D$51/12),0,-SUMPRODUCT((DQ$6&gt;=(IP_Assumptions!$E$170:$E$180))*((IP_Assumptions!$F$170:$F$180)&gt;=DQ$6)*(IP_Assumptions!$I$170:$I$180))*$D$51/12)</f>
        <v>0</v>
      </c>
      <c r="DR52" s="524">
        <f>IF(ISERROR(-SUMPRODUCT((DR$6&gt;=(IP_Assumptions!$E$170:$E$180))*((IP_Assumptions!$F$170:$F$180)&gt;=DR$6)*(IP_Assumptions!$I$170:$I$180))*$D$51/12),0,-SUMPRODUCT((DR$6&gt;=(IP_Assumptions!$E$170:$E$180))*((IP_Assumptions!$F$170:$F$180)&gt;=DR$6)*(IP_Assumptions!$I$170:$I$180))*$D$51/12)</f>
        <v>0</v>
      </c>
      <c r="DS52" s="524">
        <f>IF(ISERROR(-SUMPRODUCT((DS$6&gt;=(IP_Assumptions!$E$170:$E$180))*((IP_Assumptions!$F$170:$F$180)&gt;=DS$6)*(IP_Assumptions!$I$170:$I$180))*$D$51/12),0,-SUMPRODUCT((DS$6&gt;=(IP_Assumptions!$E$170:$E$180))*((IP_Assumptions!$F$170:$F$180)&gt;=DS$6)*(IP_Assumptions!$I$170:$I$180))*$D$51/12)</f>
        <v>0</v>
      </c>
      <c r="DT52" s="524">
        <f>IF(ISERROR(-SUMPRODUCT((DT$6&gt;=(IP_Assumptions!$E$170:$E$180))*((IP_Assumptions!$F$170:$F$180)&gt;=DT$6)*(IP_Assumptions!$I$170:$I$180))*$D$51/12),0,-SUMPRODUCT((DT$6&gt;=(IP_Assumptions!$E$170:$E$180))*((IP_Assumptions!$F$170:$F$180)&gt;=DT$6)*(IP_Assumptions!$I$170:$I$180))*$D$51/12)</f>
        <v>0</v>
      </c>
      <c r="DU52" s="524">
        <f>IF(ISERROR(-SUMPRODUCT((DU$6&gt;=(IP_Assumptions!$E$170:$E$180))*((IP_Assumptions!$F$170:$F$180)&gt;=DU$6)*(IP_Assumptions!$I$170:$I$180))*$D$51/12),0,-SUMPRODUCT((DU$6&gt;=(IP_Assumptions!$E$170:$E$180))*((IP_Assumptions!$F$170:$F$180)&gt;=DU$6)*(IP_Assumptions!$I$170:$I$180))*$D$51/12)</f>
        <v>0</v>
      </c>
      <c r="DV52" s="524">
        <f>IF(ISERROR(-SUMPRODUCT((DV$6&gt;=(IP_Assumptions!$E$170:$E$180))*((IP_Assumptions!$F$170:$F$180)&gt;=DV$6)*(IP_Assumptions!$I$170:$I$180))*$D$51/12),0,-SUMPRODUCT((DV$6&gt;=(IP_Assumptions!$E$170:$E$180))*((IP_Assumptions!$F$170:$F$180)&gt;=DV$6)*(IP_Assumptions!$I$170:$I$180))*$D$51/12)</f>
        <v>0</v>
      </c>
      <c r="DW52" s="524">
        <f>IF(ISERROR(-SUMPRODUCT((DW$6&gt;=(IP_Assumptions!$E$170:$E$180))*((IP_Assumptions!$F$170:$F$180)&gt;=DW$6)*(IP_Assumptions!$I$170:$I$180))*$D$51/12),0,-SUMPRODUCT((DW$6&gt;=(IP_Assumptions!$E$170:$E$180))*((IP_Assumptions!$F$170:$F$180)&gt;=DW$6)*(IP_Assumptions!$I$170:$I$180))*$D$51/12)</f>
        <v>0</v>
      </c>
      <c r="DX52" s="524">
        <f>IF(ISERROR(-SUMPRODUCT((DX$6&gt;=(IP_Assumptions!$E$170:$E$180))*((IP_Assumptions!$F$170:$F$180)&gt;=DX$6)*(IP_Assumptions!$I$170:$I$180))*$D$51/12),0,-SUMPRODUCT((DX$6&gt;=(IP_Assumptions!$E$170:$E$180))*((IP_Assumptions!$F$170:$F$180)&gt;=DX$6)*(IP_Assumptions!$I$170:$I$180))*$D$51/12)</f>
        <v>0</v>
      </c>
      <c r="DY52" s="524">
        <f>IF(ISERROR(-SUMPRODUCT((DY$6&gt;=(IP_Assumptions!$E$170:$E$180))*((IP_Assumptions!$F$170:$F$180)&gt;=DY$6)*(IP_Assumptions!$I$170:$I$180))*$D$51/12),0,-SUMPRODUCT((DY$6&gt;=(IP_Assumptions!$E$170:$E$180))*((IP_Assumptions!$F$170:$F$180)&gt;=DY$6)*(IP_Assumptions!$I$170:$I$180))*$D$51/12)</f>
        <v>0</v>
      </c>
      <c r="DZ52" s="524">
        <f>IF(ISERROR(-SUMPRODUCT((DZ$6&gt;=(IP_Assumptions!$E$170:$E$180))*((IP_Assumptions!$F$170:$F$180)&gt;=DZ$6)*(IP_Assumptions!$I$170:$I$180))*$D$51/12),0,-SUMPRODUCT((DZ$6&gt;=(IP_Assumptions!$E$170:$E$180))*((IP_Assumptions!$F$170:$F$180)&gt;=DZ$6)*(IP_Assumptions!$I$170:$I$180))*$D$51/12)</f>
        <v>0</v>
      </c>
      <c r="EA52" s="524">
        <f>IF(ISERROR(-SUMPRODUCT((EA$6&gt;=(IP_Assumptions!$E$170:$E$180))*((IP_Assumptions!$F$170:$F$180)&gt;=EA$6)*(IP_Assumptions!$I$170:$I$180))*$D$51/12),0,-SUMPRODUCT((EA$6&gt;=(IP_Assumptions!$E$170:$E$180))*((IP_Assumptions!$F$170:$F$180)&gt;=EA$6)*(IP_Assumptions!$I$170:$I$180))*$D$51/12)</f>
        <v>0</v>
      </c>
      <c r="EB52" s="524">
        <f>IF(ISERROR(-SUMPRODUCT((EB$6&gt;=(IP_Assumptions!$E$170:$E$180))*((IP_Assumptions!$F$170:$F$180)&gt;=EB$6)*(IP_Assumptions!$I$170:$I$180))*$D$51/12),0,-SUMPRODUCT((EB$6&gt;=(IP_Assumptions!$E$170:$E$180))*((IP_Assumptions!$F$170:$F$180)&gt;=EB$6)*(IP_Assumptions!$I$170:$I$180))*$D$51/12)</f>
        <v>0</v>
      </c>
      <c r="EC52" s="524">
        <f>IF(ISERROR(-SUMPRODUCT((EC$6&gt;=(IP_Assumptions!$E$170:$E$180))*((IP_Assumptions!$F$170:$F$180)&gt;=EC$6)*(IP_Assumptions!$I$170:$I$180))*$D$51/12),0,-SUMPRODUCT((EC$6&gt;=(IP_Assumptions!$E$170:$E$180))*((IP_Assumptions!$F$170:$F$180)&gt;=EC$6)*(IP_Assumptions!$I$170:$I$180))*$D$51/12)</f>
        <v>0</v>
      </c>
      <c r="ED52" s="524">
        <f>IF(ISERROR(-SUMPRODUCT((ED$6&gt;=(IP_Assumptions!$E$170:$E$180))*((IP_Assumptions!$F$170:$F$180)&gt;=ED$6)*(IP_Assumptions!$I$170:$I$180))*$D$51/12),0,-SUMPRODUCT((ED$6&gt;=(IP_Assumptions!$E$170:$E$180))*((IP_Assumptions!$F$170:$F$180)&gt;=ED$6)*(IP_Assumptions!$I$170:$I$180))*$D$51/12)</f>
        <v>0</v>
      </c>
      <c r="EE52" s="524">
        <f>IF(ISERROR(-SUMPRODUCT((EE$6&gt;=(IP_Assumptions!$E$170:$E$180))*((IP_Assumptions!$F$170:$F$180)&gt;=EE$6)*(IP_Assumptions!$I$170:$I$180))*$D$51/12),0,-SUMPRODUCT((EE$6&gt;=(IP_Assumptions!$E$170:$E$180))*((IP_Assumptions!$F$170:$F$180)&gt;=EE$6)*(IP_Assumptions!$I$170:$I$180))*$D$51/12)</f>
        <v>0</v>
      </c>
      <c r="EF52" s="524">
        <f>IF(ISERROR(-SUMPRODUCT((EF$6&gt;=(IP_Assumptions!$E$170:$E$180))*((IP_Assumptions!$F$170:$F$180)&gt;=EF$6)*(IP_Assumptions!$I$170:$I$180))*$D$51/12),0,-SUMPRODUCT((EF$6&gt;=(IP_Assumptions!$E$170:$E$180))*((IP_Assumptions!$F$170:$F$180)&gt;=EF$6)*(IP_Assumptions!$I$170:$I$180))*$D$51/12)</f>
        <v>0</v>
      </c>
      <c r="EG52" s="524">
        <f>IF(ISERROR(-SUMPRODUCT((EG$6&gt;=(IP_Assumptions!$E$170:$E$180))*((IP_Assumptions!$F$170:$F$180)&gt;=EG$6)*(IP_Assumptions!$I$170:$I$180))*$D$51/12),0,-SUMPRODUCT((EG$6&gt;=(IP_Assumptions!$E$170:$E$180))*((IP_Assumptions!$F$170:$F$180)&gt;=EG$6)*(IP_Assumptions!$I$170:$I$180))*$D$51/12)</f>
        <v>0</v>
      </c>
      <c r="EH52" s="524">
        <f>IF(ISERROR(-SUMPRODUCT((EH$6&gt;=(IP_Assumptions!$E$170:$E$180))*((IP_Assumptions!$F$170:$F$180)&gt;=EH$6)*(IP_Assumptions!$I$170:$I$180))*$D$51/12),0,-SUMPRODUCT((EH$6&gt;=(IP_Assumptions!$E$170:$E$180))*((IP_Assumptions!$F$170:$F$180)&gt;=EH$6)*(IP_Assumptions!$I$170:$I$180))*$D$51/12)</f>
        <v>0</v>
      </c>
      <c r="EI52" s="524">
        <f>IF(ISERROR(-SUMPRODUCT((EI$6&gt;=(IP_Assumptions!$E$170:$E$180))*((IP_Assumptions!$F$170:$F$180)&gt;=EI$6)*(IP_Assumptions!$I$170:$I$180))*$D$51/12),0,-SUMPRODUCT((EI$6&gt;=(IP_Assumptions!$E$170:$E$180))*((IP_Assumptions!$F$170:$F$180)&gt;=EI$6)*(IP_Assumptions!$I$170:$I$180))*$D$51/12)</f>
        <v>0</v>
      </c>
      <c r="EJ52" s="524">
        <f>IF(ISERROR(-SUMPRODUCT((EJ$6&gt;=(IP_Assumptions!$E$170:$E$180))*((IP_Assumptions!$F$170:$F$180)&gt;=EJ$6)*(IP_Assumptions!$I$170:$I$180))*$D$51/12),0,-SUMPRODUCT((EJ$6&gt;=(IP_Assumptions!$E$170:$E$180))*((IP_Assumptions!$F$170:$F$180)&gt;=EJ$6)*(IP_Assumptions!$I$170:$I$180))*$D$51/12)</f>
        <v>0</v>
      </c>
      <c r="EK52" s="524">
        <f>IF(ISERROR(-SUMPRODUCT((EK$6&gt;=(IP_Assumptions!$E$170:$E$180))*((IP_Assumptions!$F$170:$F$180)&gt;=EK$6)*(IP_Assumptions!$I$170:$I$180))*$D$51/12),0,-SUMPRODUCT((EK$6&gt;=(IP_Assumptions!$E$170:$E$180))*((IP_Assumptions!$F$170:$F$180)&gt;=EK$6)*(IP_Assumptions!$I$170:$I$180))*$D$51/12)</f>
        <v>0</v>
      </c>
      <c r="EL52" s="524">
        <f>IF(ISERROR(-SUMPRODUCT((EL$6&gt;=(IP_Assumptions!$E$170:$E$180))*((IP_Assumptions!$F$170:$F$180)&gt;=EL$6)*(IP_Assumptions!$I$170:$I$180))*$D$51/12),0,-SUMPRODUCT((EL$6&gt;=(IP_Assumptions!$E$170:$E$180))*((IP_Assumptions!$F$170:$F$180)&gt;=EL$6)*(IP_Assumptions!$I$170:$I$180))*$D$51/12)</f>
        <v>0</v>
      </c>
      <c r="EM52" s="524">
        <f>IF(ISERROR(-SUMPRODUCT((EM$6&gt;=(IP_Assumptions!$E$170:$E$180))*((IP_Assumptions!$F$170:$F$180)&gt;=EM$6)*(IP_Assumptions!$I$170:$I$180))*$D$51/12),0,-SUMPRODUCT((EM$6&gt;=(IP_Assumptions!$E$170:$E$180))*((IP_Assumptions!$F$170:$F$180)&gt;=EM$6)*(IP_Assumptions!$I$170:$I$180))*$D$51/12)</f>
        <v>0</v>
      </c>
      <c r="EN52" s="524">
        <f>IF(ISERROR(-SUMPRODUCT((EN$6&gt;=(IP_Assumptions!$E$170:$E$180))*((IP_Assumptions!$F$170:$F$180)&gt;=EN$6)*(IP_Assumptions!$I$170:$I$180))*$D$51/12),0,-SUMPRODUCT((EN$6&gt;=(IP_Assumptions!$E$170:$E$180))*((IP_Assumptions!$F$170:$F$180)&gt;=EN$6)*(IP_Assumptions!$I$170:$I$180))*$D$51/12)</f>
        <v>0</v>
      </c>
      <c r="EO52" s="524">
        <f>IF(ISERROR(-SUMPRODUCT((EO$6&gt;=(IP_Assumptions!$E$170:$E$180))*((IP_Assumptions!$F$170:$F$180)&gt;=EO$6)*(IP_Assumptions!$I$170:$I$180))*$D$51/12),0,-SUMPRODUCT((EO$6&gt;=(IP_Assumptions!$E$170:$E$180))*((IP_Assumptions!$F$170:$F$180)&gt;=EO$6)*(IP_Assumptions!$I$170:$I$180))*$D$51/12)</f>
        <v>0</v>
      </c>
      <c r="EP52" s="524">
        <f>IF(ISERROR(-SUMPRODUCT((EP$6&gt;=(IP_Assumptions!$E$170:$E$180))*((IP_Assumptions!$F$170:$F$180)&gt;=EP$6)*(IP_Assumptions!$I$170:$I$180))*$D$51/12),0,-SUMPRODUCT((EP$6&gt;=(IP_Assumptions!$E$170:$E$180))*((IP_Assumptions!$F$170:$F$180)&gt;=EP$6)*(IP_Assumptions!$I$170:$I$180))*$D$51/12)</f>
        <v>0</v>
      </c>
      <c r="EQ52" s="524">
        <f>IF(ISERROR(-SUMPRODUCT((EQ$6&gt;=(IP_Assumptions!$E$170:$E$180))*((IP_Assumptions!$F$170:$F$180)&gt;=EQ$6)*(IP_Assumptions!$I$170:$I$180))*$D$51/12),0,-SUMPRODUCT((EQ$6&gt;=(IP_Assumptions!$E$170:$E$180))*((IP_Assumptions!$F$170:$F$180)&gt;=EQ$6)*(IP_Assumptions!$I$170:$I$180))*$D$51/12)</f>
        <v>0</v>
      </c>
      <c r="ER52" s="524">
        <f>IF(ISERROR(-SUMPRODUCT((ER$6&gt;=(IP_Assumptions!$E$170:$E$180))*((IP_Assumptions!$F$170:$F$180)&gt;=ER$6)*(IP_Assumptions!$I$170:$I$180))*$D$51/12),0,-SUMPRODUCT((ER$6&gt;=(IP_Assumptions!$E$170:$E$180))*((IP_Assumptions!$F$170:$F$180)&gt;=ER$6)*(IP_Assumptions!$I$170:$I$180))*$D$51/12)</f>
        <v>0</v>
      </c>
      <c r="ES52" s="524">
        <f>IF(ISERROR(-SUMPRODUCT((ES$6&gt;=(IP_Assumptions!$E$170:$E$180))*((IP_Assumptions!$F$170:$F$180)&gt;=ES$6)*(IP_Assumptions!$I$170:$I$180))*$D$51/12),0,-SUMPRODUCT((ES$6&gt;=(IP_Assumptions!$E$170:$E$180))*((IP_Assumptions!$F$170:$F$180)&gt;=ES$6)*(IP_Assumptions!$I$170:$I$180))*$D$51/12)</f>
        <v>0</v>
      </c>
    </row>
    <row r="53" spans="1:256" ht="12.75" customHeight="1"/>
    <row r="54" spans="1:256" s="319" customFormat="1" ht="12.75" customHeight="1">
      <c r="A54" s="13">
        <f>MAX($A$1:A53)+1</f>
        <v>6</v>
      </c>
      <c r="B54" s="179" t="s">
        <v>757</v>
      </c>
      <c r="C54" s="180"/>
      <c r="D54" s="363"/>
      <c r="E54" s="363"/>
      <c r="F54" s="363"/>
      <c r="G54" s="363"/>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3"/>
      <c r="BW54" s="363"/>
      <c r="BX54" s="363"/>
      <c r="BY54" s="363"/>
      <c r="BZ54" s="363"/>
      <c r="CA54" s="363"/>
      <c r="CB54" s="363"/>
      <c r="CC54" s="363"/>
      <c r="CD54" s="363"/>
      <c r="CE54" s="363"/>
      <c r="CF54" s="363"/>
      <c r="CG54" s="363"/>
      <c r="CH54" s="363"/>
      <c r="CI54" s="363"/>
      <c r="CJ54" s="363"/>
      <c r="CK54" s="363"/>
      <c r="CL54" s="363"/>
      <c r="CM54" s="363"/>
      <c r="CN54" s="363"/>
      <c r="CO54" s="363"/>
      <c r="CP54" s="363"/>
      <c r="CQ54" s="363"/>
      <c r="CR54" s="363"/>
      <c r="CS54" s="363"/>
      <c r="CT54" s="363"/>
      <c r="CU54" s="363"/>
      <c r="CV54" s="363"/>
      <c r="CW54" s="363"/>
      <c r="CX54" s="363"/>
      <c r="CY54" s="363"/>
      <c r="CZ54" s="363"/>
      <c r="DA54" s="363"/>
      <c r="DB54" s="363"/>
      <c r="DC54" s="363"/>
      <c r="DD54" s="363"/>
      <c r="DE54" s="363"/>
      <c r="DF54" s="363"/>
      <c r="DG54" s="363"/>
      <c r="DH54" s="363"/>
      <c r="DI54" s="363"/>
      <c r="DJ54" s="363"/>
      <c r="DK54" s="363"/>
      <c r="DL54" s="363"/>
      <c r="DM54" s="363"/>
      <c r="DN54" s="363"/>
      <c r="DO54" s="363"/>
      <c r="DP54" s="363"/>
      <c r="DQ54" s="363"/>
      <c r="DR54" s="363"/>
      <c r="DS54" s="363"/>
      <c r="DT54" s="363"/>
      <c r="DU54" s="363"/>
      <c r="DV54" s="363"/>
      <c r="DW54" s="363"/>
      <c r="DX54" s="363"/>
      <c r="DY54" s="363"/>
      <c r="DZ54" s="363"/>
      <c r="EA54" s="363"/>
      <c r="EB54" s="363"/>
      <c r="EC54" s="363"/>
      <c r="ED54" s="363"/>
      <c r="EE54" s="363"/>
      <c r="EF54" s="363"/>
      <c r="EG54" s="363"/>
      <c r="EH54" s="363"/>
      <c r="EI54" s="363"/>
      <c r="EJ54" s="363"/>
      <c r="EK54" s="363"/>
      <c r="EL54" s="363"/>
      <c r="EM54" s="363"/>
      <c r="EN54" s="363"/>
      <c r="EO54" s="363"/>
      <c r="EP54" s="363"/>
      <c r="EQ54" s="363"/>
      <c r="ER54" s="363"/>
      <c r="ES54" s="363"/>
      <c r="ET54" s="13"/>
      <c r="EU54" s="13"/>
      <c r="EV54" s="13"/>
      <c r="EW54" s="13"/>
      <c r="EX54" s="13"/>
      <c r="EY54" s="13"/>
      <c r="EZ54" s="13"/>
      <c r="FA54" s="13"/>
      <c r="FB54" s="13"/>
      <c r="FC54" s="13"/>
      <c r="FD54" s="13"/>
      <c r="FE54" s="13"/>
      <c r="FF54" s="13"/>
      <c r="FG54" s="13"/>
      <c r="FH54" s="13"/>
      <c r="FI54" s="13"/>
      <c r="FJ54" s="13"/>
      <c r="FK54" s="13"/>
      <c r="FL54" s="13"/>
      <c r="FM54" s="13"/>
      <c r="FN54" s="13"/>
      <c r="FO54" s="13"/>
      <c r="FP54" s="13"/>
      <c r="FQ54" s="13"/>
      <c r="FR54" s="13"/>
      <c r="FS54" s="13"/>
      <c r="FT54" s="13"/>
      <c r="FU54" s="13"/>
      <c r="FV54" s="13"/>
      <c r="FW54" s="13"/>
      <c r="FX54" s="13"/>
      <c r="FY54" s="13"/>
      <c r="FZ54" s="13"/>
      <c r="GA54" s="13"/>
      <c r="GB54" s="13"/>
      <c r="GC54" s="13"/>
      <c r="GD54" s="13"/>
      <c r="GE54" s="13"/>
      <c r="GF54" s="13"/>
      <c r="GG54" s="13"/>
      <c r="GH54" s="13"/>
      <c r="GI54" s="13"/>
      <c r="GJ54" s="13"/>
      <c r="GK54" s="13"/>
      <c r="GL54" s="13"/>
      <c r="GM54" s="13"/>
      <c r="GN54" s="13"/>
      <c r="GO54" s="13"/>
      <c r="GP54" s="13"/>
      <c r="GQ54" s="13"/>
      <c r="GR54" s="13"/>
      <c r="GS54" s="13"/>
      <c r="GT54" s="13"/>
      <c r="GU54" s="13"/>
      <c r="GV54" s="13"/>
      <c r="GW54" s="13"/>
      <c r="GX54" s="13"/>
      <c r="GY54" s="13"/>
      <c r="GZ54" s="13"/>
      <c r="HA54" s="13"/>
      <c r="HB54" s="13"/>
      <c r="HC54" s="13"/>
      <c r="HD54" s="13"/>
      <c r="HE54" s="13"/>
      <c r="HF54" s="13"/>
      <c r="HG54" s="13"/>
      <c r="HH54" s="13"/>
      <c r="HI54" s="13"/>
      <c r="HJ54" s="13"/>
      <c r="HK54" s="13"/>
      <c r="HL54" s="13"/>
      <c r="HM54" s="13"/>
      <c r="HN54" s="13"/>
      <c r="HO54" s="13"/>
      <c r="HP54" s="13"/>
      <c r="HQ54" s="13"/>
      <c r="HR54" s="13"/>
      <c r="HS54" s="13"/>
      <c r="HT54" s="13"/>
      <c r="HU54" s="13"/>
      <c r="HV54" s="13"/>
      <c r="HW54" s="13"/>
      <c r="HX54" s="13"/>
      <c r="HY54" s="13"/>
      <c r="HZ54" s="13"/>
      <c r="IA54" s="13"/>
      <c r="IB54" s="13"/>
      <c r="IC54" s="13"/>
      <c r="ID54" s="13"/>
      <c r="IE54" s="13"/>
      <c r="IF54" s="13"/>
      <c r="IG54" s="13"/>
      <c r="IH54" s="13"/>
      <c r="II54" s="13"/>
      <c r="IJ54" s="13"/>
      <c r="IK54" s="13"/>
      <c r="IL54" s="13"/>
      <c r="IM54" s="13"/>
      <c r="IN54" s="13"/>
      <c r="IO54" s="13"/>
      <c r="IP54" s="13"/>
      <c r="IQ54" s="13"/>
      <c r="IR54" s="13"/>
      <c r="IS54" s="13"/>
      <c r="IT54" s="13"/>
      <c r="IU54" s="13"/>
      <c r="IV54" s="13"/>
    </row>
    <row r="55" spans="1:256" ht="12.75" customHeight="1"/>
    <row r="56" spans="1:256" s="342" customFormat="1" ht="12.75" customHeight="1">
      <c r="B56" s="342" t="s">
        <v>758</v>
      </c>
      <c r="D56" s="330"/>
      <c r="E56" s="346">
        <f>E39</f>
        <v>0</v>
      </c>
      <c r="F56" s="346">
        <f t="shared" ref="F56:BQ56" si="44">F39</f>
        <v>0</v>
      </c>
      <c r="G56" s="346">
        <f t="shared" si="44"/>
        <v>0</v>
      </c>
      <c r="H56" s="346">
        <f t="shared" si="44"/>
        <v>0</v>
      </c>
      <c r="I56" s="346">
        <f t="shared" si="44"/>
        <v>0</v>
      </c>
      <c r="J56" s="346">
        <f t="shared" si="44"/>
        <v>0</v>
      </c>
      <c r="K56" s="346">
        <f t="shared" si="44"/>
        <v>0</v>
      </c>
      <c r="L56" s="346">
        <f t="shared" si="44"/>
        <v>0</v>
      </c>
      <c r="M56" s="346">
        <f t="shared" si="44"/>
        <v>0</v>
      </c>
      <c r="N56" s="346">
        <f t="shared" si="44"/>
        <v>0</v>
      </c>
      <c r="O56" s="346">
        <f t="shared" si="44"/>
        <v>0</v>
      </c>
      <c r="P56" s="346">
        <f t="shared" si="44"/>
        <v>0</v>
      </c>
      <c r="Q56" s="346">
        <f t="shared" si="44"/>
        <v>0</v>
      </c>
      <c r="R56" s="346">
        <f t="shared" si="44"/>
        <v>0</v>
      </c>
      <c r="S56" s="346">
        <f t="shared" si="44"/>
        <v>0</v>
      </c>
      <c r="T56" s="346">
        <f t="shared" si="44"/>
        <v>0</v>
      </c>
      <c r="U56" s="346">
        <f t="shared" si="44"/>
        <v>0</v>
      </c>
      <c r="V56" s="346">
        <f t="shared" si="44"/>
        <v>0</v>
      </c>
      <c r="W56" s="346">
        <f t="shared" si="44"/>
        <v>0</v>
      </c>
      <c r="X56" s="346">
        <f t="shared" si="44"/>
        <v>0</v>
      </c>
      <c r="Y56" s="346">
        <f t="shared" si="44"/>
        <v>0</v>
      </c>
      <c r="Z56" s="346">
        <f t="shared" si="44"/>
        <v>0</v>
      </c>
      <c r="AA56" s="346">
        <f t="shared" si="44"/>
        <v>0</v>
      </c>
      <c r="AB56" s="346">
        <f t="shared" si="44"/>
        <v>0</v>
      </c>
      <c r="AC56" s="346">
        <f t="shared" si="44"/>
        <v>0</v>
      </c>
      <c r="AD56" s="346">
        <f t="shared" si="44"/>
        <v>0</v>
      </c>
      <c r="AE56" s="346">
        <f t="shared" si="44"/>
        <v>0</v>
      </c>
      <c r="AF56" s="346">
        <f t="shared" si="44"/>
        <v>0</v>
      </c>
      <c r="AG56" s="346">
        <f t="shared" si="44"/>
        <v>0</v>
      </c>
      <c r="AH56" s="346">
        <f t="shared" si="44"/>
        <v>0</v>
      </c>
      <c r="AI56" s="346">
        <f t="shared" si="44"/>
        <v>0</v>
      </c>
      <c r="AJ56" s="346">
        <f t="shared" si="44"/>
        <v>0</v>
      </c>
      <c r="AK56" s="346">
        <f t="shared" si="44"/>
        <v>0</v>
      </c>
      <c r="AL56" s="346">
        <f t="shared" si="44"/>
        <v>0</v>
      </c>
      <c r="AM56" s="346">
        <f t="shared" si="44"/>
        <v>0</v>
      </c>
      <c r="AN56" s="346">
        <f t="shared" si="44"/>
        <v>0</v>
      </c>
      <c r="AO56" s="346">
        <f t="shared" si="44"/>
        <v>0</v>
      </c>
      <c r="AP56" s="346">
        <f t="shared" si="44"/>
        <v>0</v>
      </c>
      <c r="AQ56" s="346">
        <f t="shared" si="44"/>
        <v>0</v>
      </c>
      <c r="AR56" s="346">
        <f t="shared" si="44"/>
        <v>0</v>
      </c>
      <c r="AS56" s="346">
        <f t="shared" si="44"/>
        <v>0</v>
      </c>
      <c r="AT56" s="346">
        <f t="shared" si="44"/>
        <v>0</v>
      </c>
      <c r="AU56" s="346">
        <f t="shared" si="44"/>
        <v>0</v>
      </c>
      <c r="AV56" s="346">
        <f t="shared" si="44"/>
        <v>0</v>
      </c>
      <c r="AW56" s="346">
        <f t="shared" si="44"/>
        <v>0</v>
      </c>
      <c r="AX56" s="346">
        <f t="shared" si="44"/>
        <v>0</v>
      </c>
      <c r="AY56" s="346">
        <f t="shared" si="44"/>
        <v>0</v>
      </c>
      <c r="AZ56" s="346">
        <f t="shared" si="44"/>
        <v>0</v>
      </c>
      <c r="BA56" s="346">
        <f t="shared" si="44"/>
        <v>0</v>
      </c>
      <c r="BB56" s="346">
        <f t="shared" si="44"/>
        <v>0</v>
      </c>
      <c r="BC56" s="346">
        <f t="shared" si="44"/>
        <v>0</v>
      </c>
      <c r="BD56" s="346">
        <f t="shared" si="44"/>
        <v>0</v>
      </c>
      <c r="BE56" s="346">
        <f t="shared" si="44"/>
        <v>0</v>
      </c>
      <c r="BF56" s="346">
        <f t="shared" si="44"/>
        <v>0</v>
      </c>
      <c r="BG56" s="346">
        <f t="shared" si="44"/>
        <v>0</v>
      </c>
      <c r="BH56" s="346">
        <f t="shared" si="44"/>
        <v>0</v>
      </c>
      <c r="BI56" s="346">
        <f t="shared" si="44"/>
        <v>0</v>
      </c>
      <c r="BJ56" s="346">
        <f t="shared" si="44"/>
        <v>0</v>
      </c>
      <c r="BK56" s="346">
        <f t="shared" si="44"/>
        <v>0</v>
      </c>
      <c r="BL56" s="346">
        <f t="shared" si="44"/>
        <v>0</v>
      </c>
      <c r="BM56" s="346">
        <f t="shared" si="44"/>
        <v>0</v>
      </c>
      <c r="BN56" s="346">
        <f t="shared" si="44"/>
        <v>0</v>
      </c>
      <c r="BO56" s="346">
        <f t="shared" si="44"/>
        <v>0</v>
      </c>
      <c r="BP56" s="346">
        <f t="shared" si="44"/>
        <v>0</v>
      </c>
      <c r="BQ56" s="346">
        <f t="shared" si="44"/>
        <v>0</v>
      </c>
      <c r="BR56" s="346">
        <f t="shared" ref="BR56:EC56" si="45">BR39</f>
        <v>0</v>
      </c>
      <c r="BS56" s="346">
        <f t="shared" si="45"/>
        <v>0</v>
      </c>
      <c r="BT56" s="346">
        <f t="shared" si="45"/>
        <v>0</v>
      </c>
      <c r="BU56" s="346">
        <f t="shared" si="45"/>
        <v>0</v>
      </c>
      <c r="BV56" s="346">
        <f t="shared" si="45"/>
        <v>0</v>
      </c>
      <c r="BW56" s="346">
        <f t="shared" si="45"/>
        <v>0</v>
      </c>
      <c r="BX56" s="346">
        <f t="shared" si="45"/>
        <v>0</v>
      </c>
      <c r="BY56" s="346">
        <f t="shared" si="45"/>
        <v>0</v>
      </c>
      <c r="BZ56" s="346">
        <f t="shared" si="45"/>
        <v>0</v>
      </c>
      <c r="CA56" s="346">
        <f t="shared" si="45"/>
        <v>0</v>
      </c>
      <c r="CB56" s="346">
        <f t="shared" si="45"/>
        <v>0</v>
      </c>
      <c r="CC56" s="346">
        <f t="shared" si="45"/>
        <v>0</v>
      </c>
      <c r="CD56" s="346">
        <f t="shared" si="45"/>
        <v>0</v>
      </c>
      <c r="CE56" s="346">
        <f t="shared" si="45"/>
        <v>0</v>
      </c>
      <c r="CF56" s="346">
        <f t="shared" si="45"/>
        <v>0</v>
      </c>
      <c r="CG56" s="346">
        <f t="shared" si="45"/>
        <v>0</v>
      </c>
      <c r="CH56" s="346">
        <f t="shared" si="45"/>
        <v>0</v>
      </c>
      <c r="CI56" s="346">
        <f t="shared" si="45"/>
        <v>0</v>
      </c>
      <c r="CJ56" s="346">
        <f t="shared" si="45"/>
        <v>0</v>
      </c>
      <c r="CK56" s="346">
        <f t="shared" si="45"/>
        <v>0</v>
      </c>
      <c r="CL56" s="346">
        <f t="shared" si="45"/>
        <v>0</v>
      </c>
      <c r="CM56" s="346">
        <f t="shared" si="45"/>
        <v>0</v>
      </c>
      <c r="CN56" s="346">
        <f t="shared" si="45"/>
        <v>0</v>
      </c>
      <c r="CO56" s="346">
        <f t="shared" si="45"/>
        <v>0</v>
      </c>
      <c r="CP56" s="346">
        <f t="shared" si="45"/>
        <v>0</v>
      </c>
      <c r="CQ56" s="346">
        <f t="shared" si="45"/>
        <v>0</v>
      </c>
      <c r="CR56" s="346">
        <f t="shared" si="45"/>
        <v>0</v>
      </c>
      <c r="CS56" s="346">
        <f t="shared" si="45"/>
        <v>0</v>
      </c>
      <c r="CT56" s="346">
        <f t="shared" si="45"/>
        <v>0</v>
      </c>
      <c r="CU56" s="346">
        <f t="shared" si="45"/>
        <v>0</v>
      </c>
      <c r="CV56" s="346">
        <f t="shared" si="45"/>
        <v>0</v>
      </c>
      <c r="CW56" s="346">
        <f t="shared" si="45"/>
        <v>0</v>
      </c>
      <c r="CX56" s="346">
        <f t="shared" si="45"/>
        <v>0</v>
      </c>
      <c r="CY56" s="346">
        <f t="shared" si="45"/>
        <v>0</v>
      </c>
      <c r="CZ56" s="346">
        <f t="shared" si="45"/>
        <v>0</v>
      </c>
      <c r="DA56" s="346">
        <f t="shared" si="45"/>
        <v>0</v>
      </c>
      <c r="DB56" s="346">
        <f t="shared" si="45"/>
        <v>0</v>
      </c>
      <c r="DC56" s="346">
        <f t="shared" si="45"/>
        <v>0</v>
      </c>
      <c r="DD56" s="346">
        <f t="shared" si="45"/>
        <v>0</v>
      </c>
      <c r="DE56" s="346">
        <f t="shared" si="45"/>
        <v>0</v>
      </c>
      <c r="DF56" s="346">
        <f t="shared" si="45"/>
        <v>0</v>
      </c>
      <c r="DG56" s="346">
        <f t="shared" si="45"/>
        <v>0</v>
      </c>
      <c r="DH56" s="346">
        <f t="shared" si="45"/>
        <v>0</v>
      </c>
      <c r="DI56" s="346">
        <f t="shared" si="45"/>
        <v>0</v>
      </c>
      <c r="DJ56" s="346">
        <f t="shared" si="45"/>
        <v>0</v>
      </c>
      <c r="DK56" s="346">
        <f t="shared" si="45"/>
        <v>0</v>
      </c>
      <c r="DL56" s="346">
        <f t="shared" si="45"/>
        <v>0</v>
      </c>
      <c r="DM56" s="346">
        <f t="shared" si="45"/>
        <v>0</v>
      </c>
      <c r="DN56" s="346">
        <f t="shared" si="45"/>
        <v>0</v>
      </c>
      <c r="DO56" s="346">
        <f t="shared" si="45"/>
        <v>0</v>
      </c>
      <c r="DP56" s="346">
        <f t="shared" si="45"/>
        <v>0</v>
      </c>
      <c r="DQ56" s="346">
        <f t="shared" si="45"/>
        <v>0</v>
      </c>
      <c r="DR56" s="346">
        <f t="shared" si="45"/>
        <v>0</v>
      </c>
      <c r="DS56" s="346">
        <f t="shared" si="45"/>
        <v>0</v>
      </c>
      <c r="DT56" s="346">
        <f t="shared" si="45"/>
        <v>0</v>
      </c>
      <c r="DU56" s="346">
        <f t="shared" si="45"/>
        <v>0</v>
      </c>
      <c r="DV56" s="346">
        <f t="shared" si="45"/>
        <v>0</v>
      </c>
      <c r="DW56" s="346">
        <f t="shared" si="45"/>
        <v>0</v>
      </c>
      <c r="DX56" s="346">
        <f t="shared" si="45"/>
        <v>0</v>
      </c>
      <c r="DY56" s="346">
        <f t="shared" si="45"/>
        <v>0</v>
      </c>
      <c r="DZ56" s="346">
        <f t="shared" si="45"/>
        <v>0</v>
      </c>
      <c r="EA56" s="346">
        <f t="shared" si="45"/>
        <v>0</v>
      </c>
      <c r="EB56" s="346">
        <f t="shared" si="45"/>
        <v>0</v>
      </c>
      <c r="EC56" s="346">
        <f t="shared" si="45"/>
        <v>0</v>
      </c>
      <c r="ED56" s="346">
        <f t="shared" ref="ED56:ES56" si="46">ED39</f>
        <v>0</v>
      </c>
      <c r="EE56" s="346">
        <f t="shared" si="46"/>
        <v>0</v>
      </c>
      <c r="EF56" s="346">
        <f t="shared" si="46"/>
        <v>0</v>
      </c>
      <c r="EG56" s="346">
        <f t="shared" si="46"/>
        <v>0</v>
      </c>
      <c r="EH56" s="346">
        <f t="shared" si="46"/>
        <v>0</v>
      </c>
      <c r="EI56" s="346">
        <f t="shared" si="46"/>
        <v>0</v>
      </c>
      <c r="EJ56" s="346">
        <f t="shared" si="46"/>
        <v>0</v>
      </c>
      <c r="EK56" s="346">
        <f t="shared" si="46"/>
        <v>0</v>
      </c>
      <c r="EL56" s="346">
        <f t="shared" si="46"/>
        <v>0</v>
      </c>
      <c r="EM56" s="346">
        <f t="shared" si="46"/>
        <v>0</v>
      </c>
      <c r="EN56" s="346">
        <f t="shared" si="46"/>
        <v>0</v>
      </c>
      <c r="EO56" s="346">
        <f t="shared" si="46"/>
        <v>0</v>
      </c>
      <c r="EP56" s="346">
        <f t="shared" si="46"/>
        <v>0</v>
      </c>
      <c r="EQ56" s="346">
        <f t="shared" si="46"/>
        <v>0</v>
      </c>
      <c r="ER56" s="346">
        <f t="shared" si="46"/>
        <v>0</v>
      </c>
      <c r="ES56" s="346">
        <f t="shared" si="46"/>
        <v>0</v>
      </c>
    </row>
    <row r="57" spans="1:256" s="342" customFormat="1" ht="12.75" customHeight="1">
      <c r="B57" s="342" t="s">
        <v>759</v>
      </c>
      <c r="D57" s="330"/>
      <c r="E57" s="346">
        <f>E47</f>
        <v>0</v>
      </c>
      <c r="F57" s="346">
        <f t="shared" ref="F57:BQ57" si="47">F47</f>
        <v>0</v>
      </c>
      <c r="G57" s="346">
        <f t="shared" si="47"/>
        <v>0</v>
      </c>
      <c r="H57" s="346">
        <f t="shared" si="47"/>
        <v>0</v>
      </c>
      <c r="I57" s="346">
        <f t="shared" si="47"/>
        <v>0</v>
      </c>
      <c r="J57" s="346">
        <f t="shared" si="47"/>
        <v>0</v>
      </c>
      <c r="K57" s="346">
        <f t="shared" si="47"/>
        <v>0</v>
      </c>
      <c r="L57" s="346">
        <f t="shared" si="47"/>
        <v>0</v>
      </c>
      <c r="M57" s="346">
        <f t="shared" si="47"/>
        <v>0</v>
      </c>
      <c r="N57" s="346">
        <f t="shared" si="47"/>
        <v>0</v>
      </c>
      <c r="O57" s="346">
        <f t="shared" si="47"/>
        <v>0</v>
      </c>
      <c r="P57" s="346">
        <f t="shared" si="47"/>
        <v>0</v>
      </c>
      <c r="Q57" s="346">
        <f t="shared" si="47"/>
        <v>0</v>
      </c>
      <c r="R57" s="346">
        <f t="shared" si="47"/>
        <v>0</v>
      </c>
      <c r="S57" s="346">
        <f t="shared" si="47"/>
        <v>0</v>
      </c>
      <c r="T57" s="346">
        <f t="shared" si="47"/>
        <v>0</v>
      </c>
      <c r="U57" s="346">
        <f t="shared" si="47"/>
        <v>0</v>
      </c>
      <c r="V57" s="346">
        <f t="shared" si="47"/>
        <v>0</v>
      </c>
      <c r="W57" s="346">
        <f t="shared" si="47"/>
        <v>0</v>
      </c>
      <c r="X57" s="346">
        <f t="shared" si="47"/>
        <v>0</v>
      </c>
      <c r="Y57" s="346">
        <f t="shared" si="47"/>
        <v>0</v>
      </c>
      <c r="Z57" s="346">
        <f t="shared" si="47"/>
        <v>0</v>
      </c>
      <c r="AA57" s="346">
        <f t="shared" si="47"/>
        <v>0</v>
      </c>
      <c r="AB57" s="346">
        <f t="shared" si="47"/>
        <v>0</v>
      </c>
      <c r="AC57" s="346">
        <f t="shared" si="47"/>
        <v>0</v>
      </c>
      <c r="AD57" s="346">
        <f t="shared" si="47"/>
        <v>0</v>
      </c>
      <c r="AE57" s="346">
        <f t="shared" si="47"/>
        <v>0</v>
      </c>
      <c r="AF57" s="346">
        <f t="shared" si="47"/>
        <v>0</v>
      </c>
      <c r="AG57" s="346">
        <f t="shared" si="47"/>
        <v>0</v>
      </c>
      <c r="AH57" s="346">
        <f t="shared" si="47"/>
        <v>0</v>
      </c>
      <c r="AI57" s="346">
        <f t="shared" si="47"/>
        <v>0</v>
      </c>
      <c r="AJ57" s="346">
        <f t="shared" si="47"/>
        <v>0</v>
      </c>
      <c r="AK57" s="346">
        <f t="shared" si="47"/>
        <v>0</v>
      </c>
      <c r="AL57" s="346">
        <f t="shared" si="47"/>
        <v>0</v>
      </c>
      <c r="AM57" s="346">
        <f t="shared" si="47"/>
        <v>0</v>
      </c>
      <c r="AN57" s="346">
        <f t="shared" si="47"/>
        <v>0</v>
      </c>
      <c r="AO57" s="346">
        <f t="shared" si="47"/>
        <v>0</v>
      </c>
      <c r="AP57" s="346">
        <f t="shared" si="47"/>
        <v>0</v>
      </c>
      <c r="AQ57" s="346">
        <f t="shared" si="47"/>
        <v>0</v>
      </c>
      <c r="AR57" s="346">
        <f t="shared" si="47"/>
        <v>0</v>
      </c>
      <c r="AS57" s="346">
        <f t="shared" si="47"/>
        <v>0</v>
      </c>
      <c r="AT57" s="346">
        <f t="shared" si="47"/>
        <v>0</v>
      </c>
      <c r="AU57" s="346">
        <f t="shared" si="47"/>
        <v>0</v>
      </c>
      <c r="AV57" s="346">
        <f t="shared" si="47"/>
        <v>0</v>
      </c>
      <c r="AW57" s="346">
        <f t="shared" si="47"/>
        <v>0</v>
      </c>
      <c r="AX57" s="346">
        <f t="shared" si="47"/>
        <v>0</v>
      </c>
      <c r="AY57" s="346">
        <f t="shared" si="47"/>
        <v>0</v>
      </c>
      <c r="AZ57" s="346">
        <f t="shared" si="47"/>
        <v>0</v>
      </c>
      <c r="BA57" s="346">
        <f t="shared" si="47"/>
        <v>0</v>
      </c>
      <c r="BB57" s="346">
        <f t="shared" si="47"/>
        <v>0</v>
      </c>
      <c r="BC57" s="346">
        <f t="shared" si="47"/>
        <v>0</v>
      </c>
      <c r="BD57" s="346">
        <f t="shared" si="47"/>
        <v>0</v>
      </c>
      <c r="BE57" s="346">
        <f t="shared" si="47"/>
        <v>0</v>
      </c>
      <c r="BF57" s="346">
        <f t="shared" si="47"/>
        <v>0</v>
      </c>
      <c r="BG57" s="346">
        <f t="shared" si="47"/>
        <v>0</v>
      </c>
      <c r="BH57" s="346">
        <f t="shared" si="47"/>
        <v>0</v>
      </c>
      <c r="BI57" s="346">
        <f t="shared" si="47"/>
        <v>0</v>
      </c>
      <c r="BJ57" s="346">
        <f t="shared" si="47"/>
        <v>0</v>
      </c>
      <c r="BK57" s="346">
        <f t="shared" si="47"/>
        <v>0</v>
      </c>
      <c r="BL57" s="346">
        <f t="shared" si="47"/>
        <v>0</v>
      </c>
      <c r="BM57" s="346">
        <f t="shared" si="47"/>
        <v>0</v>
      </c>
      <c r="BN57" s="346">
        <f t="shared" si="47"/>
        <v>0</v>
      </c>
      <c r="BO57" s="346">
        <f t="shared" si="47"/>
        <v>0</v>
      </c>
      <c r="BP57" s="346">
        <f t="shared" si="47"/>
        <v>0</v>
      </c>
      <c r="BQ57" s="346">
        <f t="shared" si="47"/>
        <v>0</v>
      </c>
      <c r="BR57" s="346">
        <f t="shared" ref="BR57:EC57" si="48">BR47</f>
        <v>0</v>
      </c>
      <c r="BS57" s="346">
        <f t="shared" si="48"/>
        <v>0</v>
      </c>
      <c r="BT57" s="346">
        <f t="shared" si="48"/>
        <v>0</v>
      </c>
      <c r="BU57" s="346">
        <f t="shared" si="48"/>
        <v>0</v>
      </c>
      <c r="BV57" s="346">
        <f t="shared" si="48"/>
        <v>0</v>
      </c>
      <c r="BW57" s="346">
        <f t="shared" si="48"/>
        <v>0</v>
      </c>
      <c r="BX57" s="346">
        <f t="shared" si="48"/>
        <v>0</v>
      </c>
      <c r="BY57" s="346">
        <f t="shared" si="48"/>
        <v>0</v>
      </c>
      <c r="BZ57" s="346">
        <f t="shared" si="48"/>
        <v>0</v>
      </c>
      <c r="CA57" s="346">
        <f t="shared" si="48"/>
        <v>0</v>
      </c>
      <c r="CB57" s="346">
        <f t="shared" si="48"/>
        <v>0</v>
      </c>
      <c r="CC57" s="346">
        <f t="shared" si="48"/>
        <v>0</v>
      </c>
      <c r="CD57" s="346">
        <f t="shared" si="48"/>
        <v>0</v>
      </c>
      <c r="CE57" s="346">
        <f t="shared" si="48"/>
        <v>0</v>
      </c>
      <c r="CF57" s="346">
        <f t="shared" si="48"/>
        <v>0</v>
      </c>
      <c r="CG57" s="346">
        <f t="shared" si="48"/>
        <v>0</v>
      </c>
      <c r="CH57" s="346">
        <f t="shared" si="48"/>
        <v>0</v>
      </c>
      <c r="CI57" s="346">
        <f t="shared" si="48"/>
        <v>0</v>
      </c>
      <c r="CJ57" s="346">
        <f t="shared" si="48"/>
        <v>0</v>
      </c>
      <c r="CK57" s="346">
        <f t="shared" si="48"/>
        <v>0</v>
      </c>
      <c r="CL57" s="346">
        <f t="shared" si="48"/>
        <v>0</v>
      </c>
      <c r="CM57" s="346">
        <f t="shared" si="48"/>
        <v>0</v>
      </c>
      <c r="CN57" s="346">
        <f t="shared" si="48"/>
        <v>0</v>
      </c>
      <c r="CO57" s="346">
        <f t="shared" si="48"/>
        <v>0</v>
      </c>
      <c r="CP57" s="346">
        <f t="shared" si="48"/>
        <v>0</v>
      </c>
      <c r="CQ57" s="346">
        <f t="shared" si="48"/>
        <v>0</v>
      </c>
      <c r="CR57" s="346">
        <f t="shared" si="48"/>
        <v>0</v>
      </c>
      <c r="CS57" s="346">
        <f t="shared" si="48"/>
        <v>0</v>
      </c>
      <c r="CT57" s="346">
        <f t="shared" si="48"/>
        <v>0</v>
      </c>
      <c r="CU57" s="346">
        <f t="shared" si="48"/>
        <v>0</v>
      </c>
      <c r="CV57" s="346">
        <f t="shared" si="48"/>
        <v>0</v>
      </c>
      <c r="CW57" s="346">
        <f t="shared" si="48"/>
        <v>0</v>
      </c>
      <c r="CX57" s="346">
        <f t="shared" si="48"/>
        <v>0</v>
      </c>
      <c r="CY57" s="346">
        <f t="shared" si="48"/>
        <v>0</v>
      </c>
      <c r="CZ57" s="346">
        <f t="shared" si="48"/>
        <v>0</v>
      </c>
      <c r="DA57" s="346">
        <f t="shared" si="48"/>
        <v>0</v>
      </c>
      <c r="DB57" s="346">
        <f t="shared" si="48"/>
        <v>0</v>
      </c>
      <c r="DC57" s="346">
        <f t="shared" si="48"/>
        <v>0</v>
      </c>
      <c r="DD57" s="346">
        <f t="shared" si="48"/>
        <v>0</v>
      </c>
      <c r="DE57" s="346">
        <f t="shared" si="48"/>
        <v>0</v>
      </c>
      <c r="DF57" s="346">
        <f t="shared" si="48"/>
        <v>0</v>
      </c>
      <c r="DG57" s="346">
        <f t="shared" si="48"/>
        <v>0</v>
      </c>
      <c r="DH57" s="346">
        <f t="shared" si="48"/>
        <v>0</v>
      </c>
      <c r="DI57" s="346">
        <f t="shared" si="48"/>
        <v>0</v>
      </c>
      <c r="DJ57" s="346">
        <f t="shared" si="48"/>
        <v>0</v>
      </c>
      <c r="DK57" s="346">
        <f t="shared" si="48"/>
        <v>0</v>
      </c>
      <c r="DL57" s="346">
        <f t="shared" si="48"/>
        <v>0</v>
      </c>
      <c r="DM57" s="346">
        <f t="shared" si="48"/>
        <v>0</v>
      </c>
      <c r="DN57" s="346">
        <f t="shared" si="48"/>
        <v>0</v>
      </c>
      <c r="DO57" s="346">
        <f t="shared" si="48"/>
        <v>0</v>
      </c>
      <c r="DP57" s="346">
        <f t="shared" si="48"/>
        <v>0</v>
      </c>
      <c r="DQ57" s="346">
        <f t="shared" si="48"/>
        <v>0</v>
      </c>
      <c r="DR57" s="346">
        <f t="shared" si="48"/>
        <v>0</v>
      </c>
      <c r="DS57" s="346">
        <f t="shared" si="48"/>
        <v>0</v>
      </c>
      <c r="DT57" s="346">
        <f t="shared" si="48"/>
        <v>0</v>
      </c>
      <c r="DU57" s="346">
        <f t="shared" si="48"/>
        <v>0</v>
      </c>
      <c r="DV57" s="346">
        <f t="shared" si="48"/>
        <v>0</v>
      </c>
      <c r="DW57" s="346">
        <f t="shared" si="48"/>
        <v>0</v>
      </c>
      <c r="DX57" s="346">
        <f t="shared" si="48"/>
        <v>0</v>
      </c>
      <c r="DY57" s="346">
        <f t="shared" si="48"/>
        <v>0</v>
      </c>
      <c r="DZ57" s="346">
        <f t="shared" si="48"/>
        <v>0</v>
      </c>
      <c r="EA57" s="346">
        <f t="shared" si="48"/>
        <v>0</v>
      </c>
      <c r="EB57" s="346">
        <f t="shared" si="48"/>
        <v>0</v>
      </c>
      <c r="EC57" s="346">
        <f t="shared" si="48"/>
        <v>0</v>
      </c>
      <c r="ED57" s="346">
        <f t="shared" ref="ED57:ES57" si="49">ED47</f>
        <v>0</v>
      </c>
      <c r="EE57" s="346">
        <f t="shared" si="49"/>
        <v>0</v>
      </c>
      <c r="EF57" s="346">
        <f t="shared" si="49"/>
        <v>0</v>
      </c>
      <c r="EG57" s="346">
        <f t="shared" si="49"/>
        <v>0</v>
      </c>
      <c r="EH57" s="346">
        <f t="shared" si="49"/>
        <v>0</v>
      </c>
      <c r="EI57" s="346">
        <f t="shared" si="49"/>
        <v>0</v>
      </c>
      <c r="EJ57" s="346">
        <f t="shared" si="49"/>
        <v>0</v>
      </c>
      <c r="EK57" s="346">
        <f t="shared" si="49"/>
        <v>0</v>
      </c>
      <c r="EL57" s="346">
        <f t="shared" si="49"/>
        <v>0</v>
      </c>
      <c r="EM57" s="346">
        <f t="shared" si="49"/>
        <v>0</v>
      </c>
      <c r="EN57" s="346">
        <f t="shared" si="49"/>
        <v>0</v>
      </c>
      <c r="EO57" s="346">
        <f t="shared" si="49"/>
        <v>0</v>
      </c>
      <c r="EP57" s="346">
        <f t="shared" si="49"/>
        <v>0</v>
      </c>
      <c r="EQ57" s="346">
        <f t="shared" si="49"/>
        <v>0</v>
      </c>
      <c r="ER57" s="346">
        <f t="shared" si="49"/>
        <v>0</v>
      </c>
      <c r="ES57" s="346">
        <f t="shared" si="49"/>
        <v>0</v>
      </c>
    </row>
    <row r="58" spans="1:256" s="342" customFormat="1" ht="12.75" customHeight="1">
      <c r="B58" s="525" t="s">
        <v>760</v>
      </c>
      <c r="C58" s="525"/>
      <c r="D58" s="526"/>
      <c r="E58" s="527">
        <f>E52</f>
        <v>0</v>
      </c>
      <c r="F58" s="527">
        <f t="shared" ref="F58:BQ58" si="50">F52</f>
        <v>0</v>
      </c>
      <c r="G58" s="527">
        <f t="shared" si="50"/>
        <v>0</v>
      </c>
      <c r="H58" s="527">
        <f t="shared" si="50"/>
        <v>0</v>
      </c>
      <c r="I58" s="527">
        <f t="shared" si="50"/>
        <v>0</v>
      </c>
      <c r="J58" s="527">
        <f t="shared" si="50"/>
        <v>0</v>
      </c>
      <c r="K58" s="527">
        <f t="shared" si="50"/>
        <v>0</v>
      </c>
      <c r="L58" s="527">
        <f t="shared" si="50"/>
        <v>0</v>
      </c>
      <c r="M58" s="527">
        <f t="shared" si="50"/>
        <v>0</v>
      </c>
      <c r="N58" s="527">
        <f t="shared" si="50"/>
        <v>0</v>
      </c>
      <c r="O58" s="527">
        <f t="shared" si="50"/>
        <v>0</v>
      </c>
      <c r="P58" s="527">
        <f t="shared" si="50"/>
        <v>0</v>
      </c>
      <c r="Q58" s="527">
        <f t="shared" si="50"/>
        <v>0</v>
      </c>
      <c r="R58" s="527">
        <f t="shared" si="50"/>
        <v>0</v>
      </c>
      <c r="S58" s="527">
        <f t="shared" si="50"/>
        <v>0</v>
      </c>
      <c r="T58" s="527">
        <f t="shared" si="50"/>
        <v>0</v>
      </c>
      <c r="U58" s="527">
        <f t="shared" si="50"/>
        <v>0</v>
      </c>
      <c r="V58" s="527">
        <f t="shared" si="50"/>
        <v>0</v>
      </c>
      <c r="W58" s="527">
        <f t="shared" si="50"/>
        <v>0</v>
      </c>
      <c r="X58" s="527">
        <f t="shared" si="50"/>
        <v>0</v>
      </c>
      <c r="Y58" s="527">
        <f t="shared" si="50"/>
        <v>0</v>
      </c>
      <c r="Z58" s="527">
        <f t="shared" si="50"/>
        <v>0</v>
      </c>
      <c r="AA58" s="527">
        <f t="shared" si="50"/>
        <v>0</v>
      </c>
      <c r="AB58" s="527">
        <f t="shared" si="50"/>
        <v>0</v>
      </c>
      <c r="AC58" s="527">
        <f t="shared" si="50"/>
        <v>0</v>
      </c>
      <c r="AD58" s="527">
        <f t="shared" si="50"/>
        <v>0</v>
      </c>
      <c r="AE58" s="527">
        <f t="shared" si="50"/>
        <v>0</v>
      </c>
      <c r="AF58" s="527">
        <f t="shared" si="50"/>
        <v>0</v>
      </c>
      <c r="AG58" s="527">
        <f t="shared" si="50"/>
        <v>0</v>
      </c>
      <c r="AH58" s="527">
        <f t="shared" si="50"/>
        <v>0</v>
      </c>
      <c r="AI58" s="527">
        <f t="shared" si="50"/>
        <v>0</v>
      </c>
      <c r="AJ58" s="527">
        <f t="shared" si="50"/>
        <v>0</v>
      </c>
      <c r="AK58" s="527">
        <f t="shared" si="50"/>
        <v>0</v>
      </c>
      <c r="AL58" s="527">
        <f t="shared" si="50"/>
        <v>0</v>
      </c>
      <c r="AM58" s="527">
        <f t="shared" si="50"/>
        <v>0</v>
      </c>
      <c r="AN58" s="527">
        <f t="shared" si="50"/>
        <v>0</v>
      </c>
      <c r="AO58" s="527">
        <f t="shared" si="50"/>
        <v>0</v>
      </c>
      <c r="AP58" s="527">
        <f t="shared" si="50"/>
        <v>0</v>
      </c>
      <c r="AQ58" s="527">
        <f t="shared" si="50"/>
        <v>0</v>
      </c>
      <c r="AR58" s="527">
        <f t="shared" si="50"/>
        <v>0</v>
      </c>
      <c r="AS58" s="527">
        <f t="shared" si="50"/>
        <v>0</v>
      </c>
      <c r="AT58" s="527">
        <f t="shared" si="50"/>
        <v>0</v>
      </c>
      <c r="AU58" s="527">
        <f t="shared" si="50"/>
        <v>0</v>
      </c>
      <c r="AV58" s="527">
        <f t="shared" si="50"/>
        <v>0</v>
      </c>
      <c r="AW58" s="527">
        <f t="shared" si="50"/>
        <v>0</v>
      </c>
      <c r="AX58" s="527">
        <f t="shared" si="50"/>
        <v>0</v>
      </c>
      <c r="AY58" s="527">
        <f t="shared" si="50"/>
        <v>0</v>
      </c>
      <c r="AZ58" s="527">
        <f t="shared" si="50"/>
        <v>0</v>
      </c>
      <c r="BA58" s="527">
        <f t="shared" si="50"/>
        <v>0</v>
      </c>
      <c r="BB58" s="527">
        <f t="shared" si="50"/>
        <v>0</v>
      </c>
      <c r="BC58" s="527">
        <f t="shared" si="50"/>
        <v>0</v>
      </c>
      <c r="BD58" s="527">
        <f t="shared" si="50"/>
        <v>0</v>
      </c>
      <c r="BE58" s="527">
        <f t="shared" si="50"/>
        <v>0</v>
      </c>
      <c r="BF58" s="527">
        <f t="shared" si="50"/>
        <v>0</v>
      </c>
      <c r="BG58" s="527">
        <f t="shared" si="50"/>
        <v>0</v>
      </c>
      <c r="BH58" s="527">
        <f t="shared" si="50"/>
        <v>0</v>
      </c>
      <c r="BI58" s="527">
        <f t="shared" si="50"/>
        <v>0</v>
      </c>
      <c r="BJ58" s="527">
        <f t="shared" si="50"/>
        <v>0</v>
      </c>
      <c r="BK58" s="527">
        <f t="shared" si="50"/>
        <v>0</v>
      </c>
      <c r="BL58" s="527">
        <f t="shared" si="50"/>
        <v>0</v>
      </c>
      <c r="BM58" s="527">
        <f t="shared" si="50"/>
        <v>0</v>
      </c>
      <c r="BN58" s="527">
        <f t="shared" si="50"/>
        <v>0</v>
      </c>
      <c r="BO58" s="527">
        <f t="shared" si="50"/>
        <v>0</v>
      </c>
      <c r="BP58" s="527">
        <f t="shared" si="50"/>
        <v>0</v>
      </c>
      <c r="BQ58" s="527">
        <f t="shared" si="50"/>
        <v>0</v>
      </c>
      <c r="BR58" s="527">
        <f t="shared" ref="BR58:EC58" si="51">BR52</f>
        <v>0</v>
      </c>
      <c r="BS58" s="527">
        <f t="shared" si="51"/>
        <v>0</v>
      </c>
      <c r="BT58" s="527">
        <f t="shared" si="51"/>
        <v>0</v>
      </c>
      <c r="BU58" s="527">
        <f t="shared" si="51"/>
        <v>0</v>
      </c>
      <c r="BV58" s="527">
        <f t="shared" si="51"/>
        <v>0</v>
      </c>
      <c r="BW58" s="527">
        <f t="shared" si="51"/>
        <v>0</v>
      </c>
      <c r="BX58" s="527">
        <f t="shared" si="51"/>
        <v>0</v>
      </c>
      <c r="BY58" s="527">
        <f t="shared" si="51"/>
        <v>0</v>
      </c>
      <c r="BZ58" s="527">
        <f t="shared" si="51"/>
        <v>0</v>
      </c>
      <c r="CA58" s="527">
        <f t="shared" si="51"/>
        <v>0</v>
      </c>
      <c r="CB58" s="527">
        <f t="shared" si="51"/>
        <v>0</v>
      </c>
      <c r="CC58" s="527">
        <f t="shared" si="51"/>
        <v>0</v>
      </c>
      <c r="CD58" s="527">
        <f t="shared" si="51"/>
        <v>0</v>
      </c>
      <c r="CE58" s="527">
        <f t="shared" si="51"/>
        <v>0</v>
      </c>
      <c r="CF58" s="527">
        <f t="shared" si="51"/>
        <v>0</v>
      </c>
      <c r="CG58" s="527">
        <f t="shared" si="51"/>
        <v>0</v>
      </c>
      <c r="CH58" s="527">
        <f t="shared" si="51"/>
        <v>0</v>
      </c>
      <c r="CI58" s="527">
        <f t="shared" si="51"/>
        <v>0</v>
      </c>
      <c r="CJ58" s="527">
        <f t="shared" si="51"/>
        <v>0</v>
      </c>
      <c r="CK58" s="527">
        <f t="shared" si="51"/>
        <v>0</v>
      </c>
      <c r="CL58" s="527">
        <f t="shared" si="51"/>
        <v>0</v>
      </c>
      <c r="CM58" s="527">
        <f t="shared" si="51"/>
        <v>0</v>
      </c>
      <c r="CN58" s="527">
        <f t="shared" si="51"/>
        <v>0</v>
      </c>
      <c r="CO58" s="527">
        <f t="shared" si="51"/>
        <v>0</v>
      </c>
      <c r="CP58" s="527">
        <f t="shared" si="51"/>
        <v>0</v>
      </c>
      <c r="CQ58" s="527">
        <f t="shared" si="51"/>
        <v>0</v>
      </c>
      <c r="CR58" s="527">
        <f t="shared" si="51"/>
        <v>0</v>
      </c>
      <c r="CS58" s="527">
        <f t="shared" si="51"/>
        <v>0</v>
      </c>
      <c r="CT58" s="527">
        <f t="shared" si="51"/>
        <v>0</v>
      </c>
      <c r="CU58" s="527">
        <f t="shared" si="51"/>
        <v>0</v>
      </c>
      <c r="CV58" s="527">
        <f t="shared" si="51"/>
        <v>0</v>
      </c>
      <c r="CW58" s="527">
        <f t="shared" si="51"/>
        <v>0</v>
      </c>
      <c r="CX58" s="527">
        <f t="shared" si="51"/>
        <v>0</v>
      </c>
      <c r="CY58" s="527">
        <f t="shared" si="51"/>
        <v>0</v>
      </c>
      <c r="CZ58" s="527">
        <f t="shared" si="51"/>
        <v>0</v>
      </c>
      <c r="DA58" s="527">
        <f t="shared" si="51"/>
        <v>0</v>
      </c>
      <c r="DB58" s="527">
        <f t="shared" si="51"/>
        <v>0</v>
      </c>
      <c r="DC58" s="527">
        <f t="shared" si="51"/>
        <v>0</v>
      </c>
      <c r="DD58" s="527">
        <f t="shared" si="51"/>
        <v>0</v>
      </c>
      <c r="DE58" s="527">
        <f t="shared" si="51"/>
        <v>0</v>
      </c>
      <c r="DF58" s="527">
        <f t="shared" si="51"/>
        <v>0</v>
      </c>
      <c r="DG58" s="527">
        <f t="shared" si="51"/>
        <v>0</v>
      </c>
      <c r="DH58" s="527">
        <f t="shared" si="51"/>
        <v>0</v>
      </c>
      <c r="DI58" s="527">
        <f t="shared" si="51"/>
        <v>0</v>
      </c>
      <c r="DJ58" s="527">
        <f t="shared" si="51"/>
        <v>0</v>
      </c>
      <c r="DK58" s="527">
        <f t="shared" si="51"/>
        <v>0</v>
      </c>
      <c r="DL58" s="527">
        <f t="shared" si="51"/>
        <v>0</v>
      </c>
      <c r="DM58" s="527">
        <f t="shared" si="51"/>
        <v>0</v>
      </c>
      <c r="DN58" s="527">
        <f t="shared" si="51"/>
        <v>0</v>
      </c>
      <c r="DO58" s="527">
        <f t="shared" si="51"/>
        <v>0</v>
      </c>
      <c r="DP58" s="527">
        <f t="shared" si="51"/>
        <v>0</v>
      </c>
      <c r="DQ58" s="527">
        <f t="shared" si="51"/>
        <v>0</v>
      </c>
      <c r="DR58" s="527">
        <f t="shared" si="51"/>
        <v>0</v>
      </c>
      <c r="DS58" s="527">
        <f t="shared" si="51"/>
        <v>0</v>
      </c>
      <c r="DT58" s="527">
        <f t="shared" si="51"/>
        <v>0</v>
      </c>
      <c r="DU58" s="527">
        <f t="shared" si="51"/>
        <v>0</v>
      </c>
      <c r="DV58" s="527">
        <f t="shared" si="51"/>
        <v>0</v>
      </c>
      <c r="DW58" s="527">
        <f t="shared" si="51"/>
        <v>0</v>
      </c>
      <c r="DX58" s="527">
        <f t="shared" si="51"/>
        <v>0</v>
      </c>
      <c r="DY58" s="527">
        <f t="shared" si="51"/>
        <v>0</v>
      </c>
      <c r="DZ58" s="527">
        <f t="shared" si="51"/>
        <v>0</v>
      </c>
      <c r="EA58" s="527">
        <f t="shared" si="51"/>
        <v>0</v>
      </c>
      <c r="EB58" s="527">
        <f t="shared" si="51"/>
        <v>0</v>
      </c>
      <c r="EC58" s="527">
        <f t="shared" si="51"/>
        <v>0</v>
      </c>
      <c r="ED58" s="527">
        <f t="shared" ref="ED58:ES58" si="52">ED52</f>
        <v>0</v>
      </c>
      <c r="EE58" s="527">
        <f t="shared" si="52"/>
        <v>0</v>
      </c>
      <c r="EF58" s="527">
        <f t="shared" si="52"/>
        <v>0</v>
      </c>
      <c r="EG58" s="527">
        <f t="shared" si="52"/>
        <v>0</v>
      </c>
      <c r="EH58" s="527">
        <f t="shared" si="52"/>
        <v>0</v>
      </c>
      <c r="EI58" s="527">
        <f t="shared" si="52"/>
        <v>0</v>
      </c>
      <c r="EJ58" s="527">
        <f t="shared" si="52"/>
        <v>0</v>
      </c>
      <c r="EK58" s="527">
        <f t="shared" si="52"/>
        <v>0</v>
      </c>
      <c r="EL58" s="527">
        <f t="shared" si="52"/>
        <v>0</v>
      </c>
      <c r="EM58" s="527">
        <f t="shared" si="52"/>
        <v>0</v>
      </c>
      <c r="EN58" s="527">
        <f t="shared" si="52"/>
        <v>0</v>
      </c>
      <c r="EO58" s="527">
        <f t="shared" si="52"/>
        <v>0</v>
      </c>
      <c r="EP58" s="527">
        <f t="shared" si="52"/>
        <v>0</v>
      </c>
      <c r="EQ58" s="527">
        <f t="shared" si="52"/>
        <v>0</v>
      </c>
      <c r="ER58" s="527">
        <f t="shared" si="52"/>
        <v>0</v>
      </c>
      <c r="ES58" s="527">
        <f t="shared" si="52"/>
        <v>0</v>
      </c>
    </row>
    <row r="59" spans="1:256" s="344" customFormat="1" ht="12.75" customHeight="1">
      <c r="B59" s="344" t="s">
        <v>761</v>
      </c>
      <c r="C59" s="342"/>
      <c r="D59" s="330"/>
      <c r="E59" s="346">
        <f>SUM(E56:E58)</f>
        <v>0</v>
      </c>
      <c r="F59" s="346">
        <f t="shared" ref="F59:BQ59" si="53">SUM(F56:F58)</f>
        <v>0</v>
      </c>
      <c r="G59" s="346">
        <f t="shared" si="53"/>
        <v>0</v>
      </c>
      <c r="H59" s="346">
        <f t="shared" si="53"/>
        <v>0</v>
      </c>
      <c r="I59" s="346">
        <f t="shared" si="53"/>
        <v>0</v>
      </c>
      <c r="J59" s="346">
        <f t="shared" si="53"/>
        <v>0</v>
      </c>
      <c r="K59" s="346">
        <f t="shared" si="53"/>
        <v>0</v>
      </c>
      <c r="L59" s="346">
        <f t="shared" si="53"/>
        <v>0</v>
      </c>
      <c r="M59" s="346">
        <f t="shared" si="53"/>
        <v>0</v>
      </c>
      <c r="N59" s="346">
        <f t="shared" si="53"/>
        <v>0</v>
      </c>
      <c r="O59" s="346">
        <f t="shared" si="53"/>
        <v>0</v>
      </c>
      <c r="P59" s="346">
        <f t="shared" si="53"/>
        <v>0</v>
      </c>
      <c r="Q59" s="346">
        <f t="shared" si="53"/>
        <v>0</v>
      </c>
      <c r="R59" s="346">
        <f t="shared" si="53"/>
        <v>0</v>
      </c>
      <c r="S59" s="346">
        <f t="shared" si="53"/>
        <v>0</v>
      </c>
      <c r="T59" s="346">
        <f t="shared" si="53"/>
        <v>0</v>
      </c>
      <c r="U59" s="346">
        <f t="shared" si="53"/>
        <v>0</v>
      </c>
      <c r="V59" s="346">
        <f t="shared" si="53"/>
        <v>0</v>
      </c>
      <c r="W59" s="346">
        <f t="shared" si="53"/>
        <v>0</v>
      </c>
      <c r="X59" s="346">
        <f t="shared" si="53"/>
        <v>0</v>
      </c>
      <c r="Y59" s="346">
        <f t="shared" si="53"/>
        <v>0</v>
      </c>
      <c r="Z59" s="346">
        <f t="shared" si="53"/>
        <v>0</v>
      </c>
      <c r="AA59" s="346">
        <f t="shared" si="53"/>
        <v>0</v>
      </c>
      <c r="AB59" s="346">
        <f t="shared" si="53"/>
        <v>0</v>
      </c>
      <c r="AC59" s="346">
        <f t="shared" si="53"/>
        <v>0</v>
      </c>
      <c r="AD59" s="346">
        <f t="shared" si="53"/>
        <v>0</v>
      </c>
      <c r="AE59" s="346">
        <f t="shared" si="53"/>
        <v>0</v>
      </c>
      <c r="AF59" s="346">
        <f t="shared" si="53"/>
        <v>0</v>
      </c>
      <c r="AG59" s="346">
        <f t="shared" si="53"/>
        <v>0</v>
      </c>
      <c r="AH59" s="346">
        <f t="shared" si="53"/>
        <v>0</v>
      </c>
      <c r="AI59" s="346">
        <f t="shared" si="53"/>
        <v>0</v>
      </c>
      <c r="AJ59" s="346">
        <f t="shared" si="53"/>
        <v>0</v>
      </c>
      <c r="AK59" s="346">
        <f t="shared" si="53"/>
        <v>0</v>
      </c>
      <c r="AL59" s="346">
        <f t="shared" si="53"/>
        <v>0</v>
      </c>
      <c r="AM59" s="346">
        <f t="shared" si="53"/>
        <v>0</v>
      </c>
      <c r="AN59" s="346">
        <f t="shared" si="53"/>
        <v>0</v>
      </c>
      <c r="AO59" s="346">
        <f t="shared" si="53"/>
        <v>0</v>
      </c>
      <c r="AP59" s="346">
        <f t="shared" si="53"/>
        <v>0</v>
      </c>
      <c r="AQ59" s="346">
        <f t="shared" si="53"/>
        <v>0</v>
      </c>
      <c r="AR59" s="346">
        <f t="shared" si="53"/>
        <v>0</v>
      </c>
      <c r="AS59" s="346">
        <f t="shared" si="53"/>
        <v>0</v>
      </c>
      <c r="AT59" s="346">
        <f t="shared" si="53"/>
        <v>0</v>
      </c>
      <c r="AU59" s="346">
        <f t="shared" si="53"/>
        <v>0</v>
      </c>
      <c r="AV59" s="346">
        <f t="shared" si="53"/>
        <v>0</v>
      </c>
      <c r="AW59" s="346">
        <f t="shared" si="53"/>
        <v>0</v>
      </c>
      <c r="AX59" s="346">
        <f t="shared" si="53"/>
        <v>0</v>
      </c>
      <c r="AY59" s="346">
        <f t="shared" si="53"/>
        <v>0</v>
      </c>
      <c r="AZ59" s="346">
        <f t="shared" si="53"/>
        <v>0</v>
      </c>
      <c r="BA59" s="346">
        <f t="shared" si="53"/>
        <v>0</v>
      </c>
      <c r="BB59" s="346">
        <f t="shared" si="53"/>
        <v>0</v>
      </c>
      <c r="BC59" s="346">
        <f t="shared" si="53"/>
        <v>0</v>
      </c>
      <c r="BD59" s="346">
        <f t="shared" si="53"/>
        <v>0</v>
      </c>
      <c r="BE59" s="346">
        <f t="shared" si="53"/>
        <v>0</v>
      </c>
      <c r="BF59" s="346">
        <f t="shared" si="53"/>
        <v>0</v>
      </c>
      <c r="BG59" s="346">
        <f t="shared" si="53"/>
        <v>0</v>
      </c>
      <c r="BH59" s="346">
        <f t="shared" si="53"/>
        <v>0</v>
      </c>
      <c r="BI59" s="346">
        <f t="shared" si="53"/>
        <v>0</v>
      </c>
      <c r="BJ59" s="346">
        <f t="shared" si="53"/>
        <v>0</v>
      </c>
      <c r="BK59" s="346">
        <f t="shared" si="53"/>
        <v>0</v>
      </c>
      <c r="BL59" s="346">
        <f t="shared" si="53"/>
        <v>0</v>
      </c>
      <c r="BM59" s="346">
        <f t="shared" si="53"/>
        <v>0</v>
      </c>
      <c r="BN59" s="346">
        <f t="shared" si="53"/>
        <v>0</v>
      </c>
      <c r="BO59" s="346">
        <f t="shared" si="53"/>
        <v>0</v>
      </c>
      <c r="BP59" s="346">
        <f t="shared" si="53"/>
        <v>0</v>
      </c>
      <c r="BQ59" s="346">
        <f t="shared" si="53"/>
        <v>0</v>
      </c>
      <c r="BR59" s="346">
        <f t="shared" ref="BR59:EC59" si="54">SUM(BR56:BR58)</f>
        <v>0</v>
      </c>
      <c r="BS59" s="346">
        <f t="shared" si="54"/>
        <v>0</v>
      </c>
      <c r="BT59" s="346">
        <f t="shared" si="54"/>
        <v>0</v>
      </c>
      <c r="BU59" s="346">
        <f t="shared" si="54"/>
        <v>0</v>
      </c>
      <c r="BV59" s="346">
        <f t="shared" si="54"/>
        <v>0</v>
      </c>
      <c r="BW59" s="346">
        <f t="shared" si="54"/>
        <v>0</v>
      </c>
      <c r="BX59" s="346">
        <f t="shared" si="54"/>
        <v>0</v>
      </c>
      <c r="BY59" s="346">
        <f t="shared" si="54"/>
        <v>0</v>
      </c>
      <c r="BZ59" s="346">
        <f t="shared" si="54"/>
        <v>0</v>
      </c>
      <c r="CA59" s="346">
        <f t="shared" si="54"/>
        <v>0</v>
      </c>
      <c r="CB59" s="346">
        <f t="shared" si="54"/>
        <v>0</v>
      </c>
      <c r="CC59" s="346">
        <f t="shared" si="54"/>
        <v>0</v>
      </c>
      <c r="CD59" s="346">
        <f t="shared" si="54"/>
        <v>0</v>
      </c>
      <c r="CE59" s="346">
        <f t="shared" si="54"/>
        <v>0</v>
      </c>
      <c r="CF59" s="346">
        <f t="shared" si="54"/>
        <v>0</v>
      </c>
      <c r="CG59" s="346">
        <f t="shared" si="54"/>
        <v>0</v>
      </c>
      <c r="CH59" s="346">
        <f t="shared" si="54"/>
        <v>0</v>
      </c>
      <c r="CI59" s="346">
        <f t="shared" si="54"/>
        <v>0</v>
      </c>
      <c r="CJ59" s="346">
        <f t="shared" si="54"/>
        <v>0</v>
      </c>
      <c r="CK59" s="346">
        <f t="shared" si="54"/>
        <v>0</v>
      </c>
      <c r="CL59" s="346">
        <f t="shared" si="54"/>
        <v>0</v>
      </c>
      <c r="CM59" s="346">
        <f t="shared" si="54"/>
        <v>0</v>
      </c>
      <c r="CN59" s="346">
        <f t="shared" si="54"/>
        <v>0</v>
      </c>
      <c r="CO59" s="346">
        <f t="shared" si="54"/>
        <v>0</v>
      </c>
      <c r="CP59" s="346">
        <f t="shared" si="54"/>
        <v>0</v>
      </c>
      <c r="CQ59" s="346">
        <f t="shared" si="54"/>
        <v>0</v>
      </c>
      <c r="CR59" s="346">
        <f t="shared" si="54"/>
        <v>0</v>
      </c>
      <c r="CS59" s="346">
        <f t="shared" si="54"/>
        <v>0</v>
      </c>
      <c r="CT59" s="346">
        <f t="shared" si="54"/>
        <v>0</v>
      </c>
      <c r="CU59" s="346">
        <f t="shared" si="54"/>
        <v>0</v>
      </c>
      <c r="CV59" s="346">
        <f t="shared" si="54"/>
        <v>0</v>
      </c>
      <c r="CW59" s="346">
        <f t="shared" si="54"/>
        <v>0</v>
      </c>
      <c r="CX59" s="346">
        <f t="shared" si="54"/>
        <v>0</v>
      </c>
      <c r="CY59" s="346">
        <f t="shared" si="54"/>
        <v>0</v>
      </c>
      <c r="CZ59" s="346">
        <f t="shared" si="54"/>
        <v>0</v>
      </c>
      <c r="DA59" s="346">
        <f t="shared" si="54"/>
        <v>0</v>
      </c>
      <c r="DB59" s="346">
        <f t="shared" si="54"/>
        <v>0</v>
      </c>
      <c r="DC59" s="346">
        <f t="shared" si="54"/>
        <v>0</v>
      </c>
      <c r="DD59" s="346">
        <f t="shared" si="54"/>
        <v>0</v>
      </c>
      <c r="DE59" s="346">
        <f t="shared" si="54"/>
        <v>0</v>
      </c>
      <c r="DF59" s="346">
        <f t="shared" si="54"/>
        <v>0</v>
      </c>
      <c r="DG59" s="346">
        <f t="shared" si="54"/>
        <v>0</v>
      </c>
      <c r="DH59" s="346">
        <f t="shared" si="54"/>
        <v>0</v>
      </c>
      <c r="DI59" s="346">
        <f t="shared" si="54"/>
        <v>0</v>
      </c>
      <c r="DJ59" s="346">
        <f t="shared" si="54"/>
        <v>0</v>
      </c>
      <c r="DK59" s="346">
        <f t="shared" si="54"/>
        <v>0</v>
      </c>
      <c r="DL59" s="346">
        <f t="shared" si="54"/>
        <v>0</v>
      </c>
      <c r="DM59" s="346">
        <f t="shared" si="54"/>
        <v>0</v>
      </c>
      <c r="DN59" s="346">
        <f t="shared" si="54"/>
        <v>0</v>
      </c>
      <c r="DO59" s="346">
        <f t="shared" si="54"/>
        <v>0</v>
      </c>
      <c r="DP59" s="346">
        <f t="shared" si="54"/>
        <v>0</v>
      </c>
      <c r="DQ59" s="346">
        <f t="shared" si="54"/>
        <v>0</v>
      </c>
      <c r="DR59" s="346">
        <f t="shared" si="54"/>
        <v>0</v>
      </c>
      <c r="DS59" s="346">
        <f t="shared" si="54"/>
        <v>0</v>
      </c>
      <c r="DT59" s="346">
        <f t="shared" si="54"/>
        <v>0</v>
      </c>
      <c r="DU59" s="346">
        <f t="shared" si="54"/>
        <v>0</v>
      </c>
      <c r="DV59" s="346">
        <f t="shared" si="54"/>
        <v>0</v>
      </c>
      <c r="DW59" s="346">
        <f t="shared" si="54"/>
        <v>0</v>
      </c>
      <c r="DX59" s="346">
        <f t="shared" si="54"/>
        <v>0</v>
      </c>
      <c r="DY59" s="346">
        <f t="shared" si="54"/>
        <v>0</v>
      </c>
      <c r="DZ59" s="346">
        <f t="shared" si="54"/>
        <v>0</v>
      </c>
      <c r="EA59" s="346">
        <f t="shared" si="54"/>
        <v>0</v>
      </c>
      <c r="EB59" s="346">
        <f t="shared" si="54"/>
        <v>0</v>
      </c>
      <c r="EC59" s="346">
        <f t="shared" si="54"/>
        <v>0</v>
      </c>
      <c r="ED59" s="346">
        <f t="shared" ref="ED59:ES59" si="55">SUM(ED56:ED58)</f>
        <v>0</v>
      </c>
      <c r="EE59" s="346">
        <f t="shared" si="55"/>
        <v>0</v>
      </c>
      <c r="EF59" s="346">
        <f t="shared" si="55"/>
        <v>0</v>
      </c>
      <c r="EG59" s="346">
        <f t="shared" si="55"/>
        <v>0</v>
      </c>
      <c r="EH59" s="346">
        <f t="shared" si="55"/>
        <v>0</v>
      </c>
      <c r="EI59" s="346">
        <f t="shared" si="55"/>
        <v>0</v>
      </c>
      <c r="EJ59" s="346">
        <f t="shared" si="55"/>
        <v>0</v>
      </c>
      <c r="EK59" s="346">
        <f t="shared" si="55"/>
        <v>0</v>
      </c>
      <c r="EL59" s="346">
        <f t="shared" si="55"/>
        <v>0</v>
      </c>
      <c r="EM59" s="346">
        <f t="shared" si="55"/>
        <v>0</v>
      </c>
      <c r="EN59" s="346">
        <f t="shared" si="55"/>
        <v>0</v>
      </c>
      <c r="EO59" s="346">
        <f t="shared" si="55"/>
        <v>0</v>
      </c>
      <c r="EP59" s="346">
        <f t="shared" si="55"/>
        <v>0</v>
      </c>
      <c r="EQ59" s="346">
        <f t="shared" si="55"/>
        <v>0</v>
      </c>
      <c r="ER59" s="346">
        <f t="shared" si="55"/>
        <v>0</v>
      </c>
      <c r="ES59" s="346">
        <f t="shared" si="55"/>
        <v>0</v>
      </c>
    </row>
    <row r="60" spans="1:256">
      <c r="C60" s="340"/>
    </row>
    <row r="61" spans="1:256" s="319" customFormat="1" ht="12.75" customHeight="1">
      <c r="A61" s="13">
        <f>MAX($A$1:A53)+1</f>
        <v>6</v>
      </c>
      <c r="B61" s="14" t="s">
        <v>762</v>
      </c>
      <c r="C61" s="345"/>
      <c r="D61" s="364"/>
      <c r="E61" s="364"/>
      <c r="F61" s="364"/>
      <c r="G61" s="364"/>
      <c r="H61" s="364"/>
      <c r="I61" s="364"/>
      <c r="J61" s="364"/>
      <c r="K61" s="364"/>
      <c r="L61" s="364"/>
      <c r="M61" s="364"/>
      <c r="N61" s="364"/>
      <c r="O61" s="364"/>
      <c r="P61" s="364"/>
      <c r="Q61" s="364"/>
      <c r="R61" s="364"/>
      <c r="S61" s="364"/>
      <c r="T61" s="364"/>
      <c r="U61" s="364"/>
      <c r="V61" s="364"/>
      <c r="W61" s="364"/>
      <c r="X61" s="364"/>
      <c r="Y61" s="364"/>
      <c r="Z61" s="364"/>
      <c r="AA61" s="364"/>
      <c r="AB61" s="364"/>
      <c r="AC61" s="364"/>
      <c r="AD61" s="364"/>
      <c r="AE61" s="364"/>
      <c r="AF61" s="364"/>
      <c r="AG61" s="364"/>
      <c r="AH61" s="364"/>
      <c r="AI61" s="364"/>
      <c r="AJ61" s="364"/>
      <c r="AK61" s="364"/>
      <c r="AL61" s="364"/>
      <c r="AM61" s="364"/>
      <c r="AN61" s="364"/>
      <c r="AO61" s="364"/>
      <c r="AP61" s="364"/>
      <c r="AQ61" s="364"/>
      <c r="AR61" s="364"/>
      <c r="AS61" s="364"/>
      <c r="AT61" s="364"/>
      <c r="AU61" s="364"/>
      <c r="AV61" s="364"/>
      <c r="AW61" s="364"/>
      <c r="AX61" s="364"/>
      <c r="AY61" s="364"/>
      <c r="AZ61" s="364"/>
      <c r="BA61" s="364"/>
      <c r="BB61" s="364"/>
      <c r="BC61" s="364"/>
      <c r="BD61" s="364"/>
      <c r="BE61" s="364"/>
      <c r="BF61" s="364"/>
      <c r="BG61" s="364"/>
      <c r="BH61" s="364"/>
      <c r="BI61" s="364"/>
      <c r="BJ61" s="364"/>
      <c r="BK61" s="364"/>
      <c r="BL61" s="364"/>
      <c r="BM61" s="364"/>
      <c r="BN61" s="364"/>
      <c r="BO61" s="364"/>
      <c r="BP61" s="364"/>
      <c r="BQ61" s="364"/>
      <c r="BR61" s="364"/>
      <c r="BS61" s="364"/>
      <c r="BT61" s="364"/>
      <c r="BU61" s="364"/>
      <c r="BV61" s="364"/>
      <c r="BW61" s="364"/>
      <c r="BX61" s="364"/>
      <c r="BY61" s="364"/>
      <c r="BZ61" s="364"/>
      <c r="CA61" s="364"/>
      <c r="CB61" s="364"/>
      <c r="CC61" s="364"/>
      <c r="CD61" s="364"/>
      <c r="CE61" s="364"/>
      <c r="CF61" s="364"/>
      <c r="CG61" s="364"/>
      <c r="CH61" s="364"/>
      <c r="CI61" s="364"/>
      <c r="CJ61" s="364"/>
      <c r="CK61" s="364"/>
      <c r="CL61" s="364"/>
      <c r="CM61" s="364"/>
      <c r="CN61" s="364"/>
      <c r="CO61" s="364"/>
      <c r="CP61" s="364"/>
      <c r="CQ61" s="364"/>
      <c r="CR61" s="364"/>
      <c r="CS61" s="364"/>
      <c r="CT61" s="364"/>
      <c r="CU61" s="364"/>
      <c r="CV61" s="364"/>
      <c r="CW61" s="364"/>
      <c r="CX61" s="364"/>
      <c r="CY61" s="364"/>
      <c r="CZ61" s="364"/>
      <c r="DA61" s="364"/>
      <c r="DB61" s="364"/>
      <c r="DC61" s="364"/>
      <c r="DD61" s="364"/>
      <c r="DE61" s="364"/>
      <c r="DF61" s="364"/>
      <c r="DG61" s="364"/>
      <c r="DH61" s="364"/>
      <c r="DI61" s="364"/>
      <c r="DJ61" s="364"/>
      <c r="DK61" s="364"/>
      <c r="DL61" s="364"/>
      <c r="DM61" s="364"/>
      <c r="DN61" s="364"/>
      <c r="DO61" s="364"/>
      <c r="DP61" s="364"/>
      <c r="DQ61" s="364"/>
      <c r="DR61" s="364"/>
      <c r="DS61" s="364"/>
      <c r="DT61" s="364"/>
      <c r="DU61" s="364"/>
      <c r="DV61" s="364"/>
      <c r="DW61" s="364"/>
      <c r="DX61" s="364"/>
      <c r="DY61" s="364"/>
      <c r="DZ61" s="364"/>
      <c r="EA61" s="364"/>
      <c r="EB61" s="364"/>
      <c r="EC61" s="364"/>
      <c r="ED61" s="364"/>
      <c r="EE61" s="364"/>
      <c r="EF61" s="364"/>
      <c r="EG61" s="364"/>
      <c r="EH61" s="364"/>
      <c r="EI61" s="364"/>
      <c r="EJ61" s="364"/>
      <c r="EK61" s="364"/>
      <c r="EL61" s="364"/>
      <c r="EM61" s="364"/>
      <c r="EN61" s="364"/>
      <c r="EO61" s="364"/>
      <c r="EP61" s="364"/>
      <c r="EQ61" s="364"/>
      <c r="ER61" s="364"/>
      <c r="ES61" s="364"/>
      <c r="ET61" s="13"/>
      <c r="EU61" s="13"/>
      <c r="EV61" s="13"/>
      <c r="EW61" s="13"/>
      <c r="EX61" s="13"/>
      <c r="EY61" s="13"/>
      <c r="EZ61" s="13"/>
      <c r="FA61" s="13"/>
      <c r="FB61" s="13"/>
      <c r="FC61" s="13"/>
      <c r="FD61" s="13"/>
      <c r="FE61" s="13"/>
      <c r="FF61" s="13"/>
      <c r="FG61" s="13"/>
      <c r="FH61" s="13"/>
      <c r="FI61" s="13"/>
      <c r="FJ61" s="13"/>
      <c r="FK61" s="13"/>
      <c r="FL61" s="13"/>
      <c r="FM61" s="13"/>
      <c r="FN61" s="13"/>
      <c r="FO61" s="13"/>
      <c r="FP61" s="13"/>
      <c r="FQ61" s="13"/>
      <c r="FR61" s="13"/>
      <c r="FS61" s="13"/>
      <c r="FT61" s="13"/>
      <c r="FU61" s="13"/>
      <c r="FV61" s="13"/>
      <c r="FW61" s="13"/>
      <c r="FX61" s="13"/>
      <c r="FY61" s="13"/>
      <c r="FZ61" s="13"/>
      <c r="GA61" s="13"/>
      <c r="GB61" s="13"/>
      <c r="GC61" s="13"/>
      <c r="GD61" s="13"/>
      <c r="GE61" s="13"/>
      <c r="GF61" s="13"/>
      <c r="GG61" s="13"/>
      <c r="GH61" s="13"/>
      <c r="GI61" s="13"/>
      <c r="GJ61" s="13"/>
      <c r="GK61" s="13"/>
      <c r="GL61" s="13"/>
      <c r="GM61" s="13"/>
      <c r="GN61" s="13"/>
      <c r="GO61" s="13"/>
      <c r="GP61" s="13"/>
      <c r="GQ61" s="13"/>
      <c r="GR61" s="13"/>
      <c r="GS61" s="13"/>
      <c r="GT61" s="13"/>
      <c r="GU61" s="13"/>
      <c r="GV61" s="13"/>
      <c r="GW61" s="13"/>
      <c r="GX61" s="13"/>
      <c r="GY61" s="13"/>
      <c r="GZ61" s="13"/>
      <c r="HA61" s="13"/>
      <c r="HB61" s="13"/>
      <c r="HC61" s="13"/>
      <c r="HD61" s="13"/>
      <c r="HE61" s="13"/>
      <c r="HF61" s="13"/>
      <c r="HG61" s="13"/>
      <c r="HH61" s="13"/>
      <c r="HI61" s="13"/>
      <c r="HJ61" s="13"/>
      <c r="HK61" s="13"/>
      <c r="HL61" s="13"/>
      <c r="HM61" s="13"/>
      <c r="HN61" s="13"/>
      <c r="HO61" s="13"/>
      <c r="HP61" s="13"/>
      <c r="HQ61" s="13"/>
      <c r="HR61" s="13"/>
      <c r="HS61" s="13"/>
      <c r="HT61" s="13"/>
      <c r="HU61" s="13"/>
      <c r="HV61" s="13"/>
      <c r="HW61" s="13"/>
      <c r="HX61" s="13"/>
      <c r="HY61" s="13"/>
      <c r="HZ61" s="13"/>
      <c r="IA61" s="13"/>
      <c r="IB61" s="13"/>
      <c r="IC61" s="13"/>
      <c r="ID61" s="13"/>
      <c r="IE61" s="13"/>
      <c r="IF61" s="13"/>
      <c r="IG61" s="13"/>
      <c r="IH61" s="13"/>
      <c r="II61" s="13"/>
      <c r="IJ61" s="13"/>
      <c r="IK61" s="13"/>
      <c r="IL61" s="13"/>
      <c r="IM61" s="13"/>
      <c r="IN61" s="13"/>
      <c r="IO61" s="13"/>
      <c r="IP61" s="13"/>
      <c r="IQ61" s="13"/>
      <c r="IR61" s="13"/>
      <c r="IS61" s="13"/>
      <c r="IT61" s="13"/>
      <c r="IU61" s="13"/>
      <c r="IV61" s="13"/>
    </row>
    <row r="62" spans="1:256" ht="12.75" customHeight="1"/>
    <row r="63" spans="1:256" ht="12.75" customHeight="1">
      <c r="B63" s="342" t="s">
        <v>763</v>
      </c>
      <c r="D63" s="365">
        <f>IF(IP_Assumptions!C107="Yes",1,0)</f>
        <v>1</v>
      </c>
    </row>
    <row r="64" spans="1:256" ht="12.75" customHeight="1">
      <c r="B64" s="342" t="s">
        <v>764</v>
      </c>
      <c r="D64" s="365">
        <f>IF(D63=1,IP_Assumptions!C108,0)</f>
        <v>12</v>
      </c>
    </row>
    <row r="65" spans="1:256" ht="12.75" customHeight="1">
      <c r="B65" s="342" t="s">
        <v>765</v>
      </c>
      <c r="D65" s="347">
        <f>PV_Rate_PA</f>
        <v>0.09</v>
      </c>
    </row>
    <row r="66" spans="1:256" ht="12.75" customHeight="1">
      <c r="B66" s="342" t="s">
        <v>766</v>
      </c>
      <c r="D66" s="365"/>
      <c r="E66" s="528">
        <f t="shared" ref="E66:AJ66" si="56">1/((1+$D65)^E67)*E68</f>
        <v>1</v>
      </c>
      <c r="F66" s="528">
        <f t="shared" si="56"/>
        <v>0.99270751852772599</v>
      </c>
      <c r="G66" s="528">
        <f t="shared" si="56"/>
        <v>0.98546821734147516</v>
      </c>
      <c r="H66" s="528">
        <f t="shared" si="56"/>
        <v>0.97851271141178198</v>
      </c>
      <c r="I66" s="528">
        <f t="shared" si="56"/>
        <v>0.97137692559342703</v>
      </c>
      <c r="J66" s="528">
        <f t="shared" si="56"/>
        <v>0.96452087701972544</v>
      </c>
      <c r="K66" s="528">
        <f t="shared" si="56"/>
        <v>0.95748712639443745</v>
      </c>
      <c r="L66" s="528">
        <f t="shared" si="56"/>
        <v>0.950504669265265</v>
      </c>
      <c r="M66" s="528">
        <f t="shared" si="56"/>
        <v>0.94424171045429994</v>
      </c>
      <c r="N66" s="528">
        <f t="shared" si="56"/>
        <v>0.93735584527546345</v>
      </c>
      <c r="O66" s="528">
        <f t="shared" si="56"/>
        <v>0.93073991994645122</v>
      </c>
      <c r="P66" s="528">
        <f t="shared" si="56"/>
        <v>0.92395251632473585</v>
      </c>
      <c r="Q66" s="528">
        <f t="shared" si="56"/>
        <v>0</v>
      </c>
      <c r="R66" s="528">
        <f t="shared" si="56"/>
        <v>0</v>
      </c>
      <c r="S66" s="528">
        <f t="shared" si="56"/>
        <v>0</v>
      </c>
      <c r="T66" s="528">
        <f t="shared" si="56"/>
        <v>0</v>
      </c>
      <c r="U66" s="528">
        <f t="shared" si="56"/>
        <v>0</v>
      </c>
      <c r="V66" s="528">
        <f t="shared" si="56"/>
        <v>0</v>
      </c>
      <c r="W66" s="528">
        <f t="shared" si="56"/>
        <v>0</v>
      </c>
      <c r="X66" s="528">
        <f t="shared" si="56"/>
        <v>0</v>
      </c>
      <c r="Y66" s="528">
        <f t="shared" si="56"/>
        <v>0</v>
      </c>
      <c r="Z66" s="528">
        <f t="shared" si="56"/>
        <v>0</v>
      </c>
      <c r="AA66" s="528">
        <f t="shared" si="56"/>
        <v>0</v>
      </c>
      <c r="AB66" s="528">
        <f t="shared" si="56"/>
        <v>0</v>
      </c>
      <c r="AC66" s="528">
        <f t="shared" si="56"/>
        <v>0</v>
      </c>
      <c r="AD66" s="528">
        <f t="shared" si="56"/>
        <v>0</v>
      </c>
      <c r="AE66" s="528">
        <f t="shared" si="56"/>
        <v>0</v>
      </c>
      <c r="AF66" s="528">
        <f t="shared" si="56"/>
        <v>0</v>
      </c>
      <c r="AG66" s="528">
        <f t="shared" si="56"/>
        <v>0</v>
      </c>
      <c r="AH66" s="528">
        <f t="shared" si="56"/>
        <v>0</v>
      </c>
      <c r="AI66" s="528">
        <f t="shared" si="56"/>
        <v>0</v>
      </c>
      <c r="AJ66" s="528">
        <f t="shared" si="56"/>
        <v>0</v>
      </c>
      <c r="AK66" s="528">
        <f t="shared" ref="AK66:BP66" si="57">1/((1+$D65)^AK67)*AK68</f>
        <v>0</v>
      </c>
      <c r="AL66" s="528">
        <f t="shared" si="57"/>
        <v>0</v>
      </c>
      <c r="AM66" s="528">
        <f t="shared" si="57"/>
        <v>0</v>
      </c>
      <c r="AN66" s="528">
        <f t="shared" si="57"/>
        <v>0</v>
      </c>
      <c r="AO66" s="528">
        <f t="shared" si="57"/>
        <v>0</v>
      </c>
      <c r="AP66" s="528">
        <f t="shared" si="57"/>
        <v>0</v>
      </c>
      <c r="AQ66" s="528">
        <f t="shared" si="57"/>
        <v>0</v>
      </c>
      <c r="AR66" s="528">
        <f t="shared" si="57"/>
        <v>0</v>
      </c>
      <c r="AS66" s="528">
        <f t="shared" si="57"/>
        <v>0</v>
      </c>
      <c r="AT66" s="528">
        <f t="shared" si="57"/>
        <v>0</v>
      </c>
      <c r="AU66" s="528">
        <f t="shared" si="57"/>
        <v>0</v>
      </c>
      <c r="AV66" s="528">
        <f t="shared" si="57"/>
        <v>0</v>
      </c>
      <c r="AW66" s="528">
        <f t="shared" si="57"/>
        <v>0</v>
      </c>
      <c r="AX66" s="528">
        <f t="shared" si="57"/>
        <v>0</v>
      </c>
      <c r="AY66" s="528">
        <f t="shared" si="57"/>
        <v>0</v>
      </c>
      <c r="AZ66" s="528">
        <f t="shared" si="57"/>
        <v>0</v>
      </c>
      <c r="BA66" s="528">
        <f t="shared" si="57"/>
        <v>0</v>
      </c>
      <c r="BB66" s="528">
        <f t="shared" si="57"/>
        <v>0</v>
      </c>
      <c r="BC66" s="528">
        <f t="shared" si="57"/>
        <v>0</v>
      </c>
      <c r="BD66" s="528">
        <f t="shared" si="57"/>
        <v>0</v>
      </c>
      <c r="BE66" s="528">
        <f t="shared" si="57"/>
        <v>0</v>
      </c>
      <c r="BF66" s="528">
        <f t="shared" si="57"/>
        <v>0</v>
      </c>
      <c r="BG66" s="528">
        <f t="shared" si="57"/>
        <v>0</v>
      </c>
      <c r="BH66" s="528">
        <f t="shared" si="57"/>
        <v>0</v>
      </c>
      <c r="BI66" s="528">
        <f t="shared" si="57"/>
        <v>0</v>
      </c>
      <c r="BJ66" s="528">
        <f t="shared" si="57"/>
        <v>0</v>
      </c>
      <c r="BK66" s="528">
        <f t="shared" si="57"/>
        <v>0</v>
      </c>
      <c r="BL66" s="528">
        <f t="shared" si="57"/>
        <v>0</v>
      </c>
      <c r="BM66" s="528">
        <f t="shared" si="57"/>
        <v>0</v>
      </c>
      <c r="BN66" s="528">
        <f t="shared" si="57"/>
        <v>0</v>
      </c>
      <c r="BO66" s="528">
        <f t="shared" si="57"/>
        <v>0</v>
      </c>
      <c r="BP66" s="528">
        <f t="shared" si="57"/>
        <v>0</v>
      </c>
      <c r="BQ66" s="528">
        <f t="shared" ref="BQ66:CV66" si="58">1/((1+$D65)^BQ67)*BQ68</f>
        <v>0</v>
      </c>
      <c r="BR66" s="528">
        <f t="shared" si="58"/>
        <v>0</v>
      </c>
      <c r="BS66" s="528">
        <f t="shared" si="58"/>
        <v>0</v>
      </c>
      <c r="BT66" s="528">
        <f t="shared" si="58"/>
        <v>0</v>
      </c>
      <c r="BU66" s="528">
        <f t="shared" si="58"/>
        <v>0</v>
      </c>
      <c r="BV66" s="528">
        <f t="shared" si="58"/>
        <v>0</v>
      </c>
      <c r="BW66" s="528">
        <f t="shared" si="58"/>
        <v>0</v>
      </c>
      <c r="BX66" s="528">
        <f t="shared" si="58"/>
        <v>0</v>
      </c>
      <c r="BY66" s="528">
        <f t="shared" si="58"/>
        <v>0</v>
      </c>
      <c r="BZ66" s="528">
        <f t="shared" si="58"/>
        <v>0</v>
      </c>
      <c r="CA66" s="528">
        <f t="shared" si="58"/>
        <v>0</v>
      </c>
      <c r="CB66" s="528">
        <f t="shared" si="58"/>
        <v>0</v>
      </c>
      <c r="CC66" s="528">
        <f t="shared" si="58"/>
        <v>0</v>
      </c>
      <c r="CD66" s="528">
        <f t="shared" si="58"/>
        <v>0</v>
      </c>
      <c r="CE66" s="528">
        <f t="shared" si="58"/>
        <v>0</v>
      </c>
      <c r="CF66" s="528">
        <f t="shared" si="58"/>
        <v>0</v>
      </c>
      <c r="CG66" s="528">
        <f t="shared" si="58"/>
        <v>0</v>
      </c>
      <c r="CH66" s="528">
        <f t="shared" si="58"/>
        <v>0</v>
      </c>
      <c r="CI66" s="528">
        <f t="shared" si="58"/>
        <v>0</v>
      </c>
      <c r="CJ66" s="528">
        <f t="shared" si="58"/>
        <v>0</v>
      </c>
      <c r="CK66" s="528">
        <f t="shared" si="58"/>
        <v>0</v>
      </c>
      <c r="CL66" s="528">
        <f t="shared" si="58"/>
        <v>0</v>
      </c>
      <c r="CM66" s="528">
        <f t="shared" si="58"/>
        <v>0</v>
      </c>
      <c r="CN66" s="528">
        <f t="shared" si="58"/>
        <v>0</v>
      </c>
      <c r="CO66" s="528">
        <f t="shared" si="58"/>
        <v>0</v>
      </c>
      <c r="CP66" s="528">
        <f t="shared" si="58"/>
        <v>0</v>
      </c>
      <c r="CQ66" s="528">
        <f t="shared" si="58"/>
        <v>0</v>
      </c>
      <c r="CR66" s="528">
        <f t="shared" si="58"/>
        <v>0</v>
      </c>
      <c r="CS66" s="528">
        <f t="shared" si="58"/>
        <v>0</v>
      </c>
      <c r="CT66" s="528">
        <f t="shared" si="58"/>
        <v>0</v>
      </c>
      <c r="CU66" s="528">
        <f t="shared" si="58"/>
        <v>0</v>
      </c>
      <c r="CV66" s="528">
        <f t="shared" si="58"/>
        <v>0</v>
      </c>
      <c r="CW66" s="528">
        <f t="shared" ref="CW66:EB66" si="59">1/((1+$D65)^CW67)*CW68</f>
        <v>0</v>
      </c>
      <c r="CX66" s="528">
        <f t="shared" si="59"/>
        <v>0</v>
      </c>
      <c r="CY66" s="528">
        <f t="shared" si="59"/>
        <v>0</v>
      </c>
      <c r="CZ66" s="528">
        <f t="shared" si="59"/>
        <v>0</v>
      </c>
      <c r="DA66" s="528">
        <f t="shared" si="59"/>
        <v>0</v>
      </c>
      <c r="DB66" s="528">
        <f t="shared" si="59"/>
        <v>0</v>
      </c>
      <c r="DC66" s="528">
        <f t="shared" si="59"/>
        <v>0</v>
      </c>
      <c r="DD66" s="528">
        <f t="shared" si="59"/>
        <v>0</v>
      </c>
      <c r="DE66" s="528">
        <f t="shared" si="59"/>
        <v>0</v>
      </c>
      <c r="DF66" s="528">
        <f t="shared" si="59"/>
        <v>0</v>
      </c>
      <c r="DG66" s="528">
        <f t="shared" si="59"/>
        <v>0</v>
      </c>
      <c r="DH66" s="528">
        <f t="shared" si="59"/>
        <v>0</v>
      </c>
      <c r="DI66" s="528">
        <f t="shared" si="59"/>
        <v>0</v>
      </c>
      <c r="DJ66" s="528">
        <f t="shared" si="59"/>
        <v>0</v>
      </c>
      <c r="DK66" s="528">
        <f t="shared" si="59"/>
        <v>0</v>
      </c>
      <c r="DL66" s="528">
        <f t="shared" si="59"/>
        <v>0</v>
      </c>
      <c r="DM66" s="528">
        <f t="shared" si="59"/>
        <v>0</v>
      </c>
      <c r="DN66" s="528">
        <f t="shared" si="59"/>
        <v>0</v>
      </c>
      <c r="DO66" s="528">
        <f t="shared" si="59"/>
        <v>0</v>
      </c>
      <c r="DP66" s="528">
        <f t="shared" si="59"/>
        <v>0</v>
      </c>
      <c r="DQ66" s="528">
        <f t="shared" si="59"/>
        <v>0</v>
      </c>
      <c r="DR66" s="528">
        <f t="shared" si="59"/>
        <v>0</v>
      </c>
      <c r="DS66" s="528">
        <f t="shared" si="59"/>
        <v>0</v>
      </c>
      <c r="DT66" s="528">
        <f t="shared" si="59"/>
        <v>0</v>
      </c>
      <c r="DU66" s="528">
        <f t="shared" si="59"/>
        <v>0</v>
      </c>
      <c r="DV66" s="528">
        <f t="shared" si="59"/>
        <v>0</v>
      </c>
      <c r="DW66" s="528">
        <f t="shared" si="59"/>
        <v>0</v>
      </c>
      <c r="DX66" s="528">
        <f t="shared" si="59"/>
        <v>0</v>
      </c>
      <c r="DY66" s="528">
        <f t="shared" si="59"/>
        <v>0</v>
      </c>
      <c r="DZ66" s="528">
        <f t="shared" si="59"/>
        <v>0</v>
      </c>
      <c r="EA66" s="528">
        <f t="shared" si="59"/>
        <v>0</v>
      </c>
      <c r="EB66" s="528">
        <f t="shared" si="59"/>
        <v>0</v>
      </c>
      <c r="EC66" s="528">
        <f t="shared" ref="EC66:ES66" si="60">1/((1+$D65)^EC67)*EC68</f>
        <v>0</v>
      </c>
      <c r="ED66" s="528">
        <f t="shared" si="60"/>
        <v>0</v>
      </c>
      <c r="EE66" s="528">
        <f t="shared" si="60"/>
        <v>0</v>
      </c>
      <c r="EF66" s="528">
        <f t="shared" si="60"/>
        <v>0</v>
      </c>
      <c r="EG66" s="528">
        <f t="shared" si="60"/>
        <v>0</v>
      </c>
      <c r="EH66" s="528">
        <f t="shared" si="60"/>
        <v>0</v>
      </c>
      <c r="EI66" s="528">
        <f t="shared" si="60"/>
        <v>0</v>
      </c>
      <c r="EJ66" s="528">
        <f t="shared" si="60"/>
        <v>0</v>
      </c>
      <c r="EK66" s="528">
        <f t="shared" si="60"/>
        <v>0</v>
      </c>
      <c r="EL66" s="528">
        <f t="shared" si="60"/>
        <v>0</v>
      </c>
      <c r="EM66" s="528">
        <f t="shared" si="60"/>
        <v>0</v>
      </c>
      <c r="EN66" s="528">
        <f t="shared" si="60"/>
        <v>0</v>
      </c>
      <c r="EO66" s="528">
        <f t="shared" si="60"/>
        <v>0</v>
      </c>
      <c r="EP66" s="528">
        <f t="shared" si="60"/>
        <v>0</v>
      </c>
      <c r="EQ66" s="528">
        <f t="shared" si="60"/>
        <v>0</v>
      </c>
      <c r="ER66" s="528">
        <f t="shared" si="60"/>
        <v>0</v>
      </c>
      <c r="ES66" s="528">
        <f t="shared" si="60"/>
        <v>0</v>
      </c>
    </row>
    <row r="67" spans="1:256" ht="12.75" customHeight="1">
      <c r="B67" s="342" t="s">
        <v>767</v>
      </c>
      <c r="D67" s="365"/>
      <c r="E67" s="528">
        <f>Calc_DCF!E15</f>
        <v>0</v>
      </c>
      <c r="F67" s="528">
        <f>Calc_DCF!F15</f>
        <v>8.4931506849315067E-2</v>
      </c>
      <c r="G67" s="528">
        <f>Calc_DCF!G15</f>
        <v>0.16986301369863013</v>
      </c>
      <c r="H67" s="528">
        <f>Calc_DCF!H15</f>
        <v>0.25205479452054791</v>
      </c>
      <c r="I67" s="528">
        <f>Calc_DCF!I15</f>
        <v>0.33698630136986296</v>
      </c>
      <c r="J67" s="528">
        <f>Calc_DCF!J15</f>
        <v>0.41917808219178077</v>
      </c>
      <c r="K67" s="528">
        <f>Calc_DCF!K15</f>
        <v>0.50410958904109582</v>
      </c>
      <c r="L67" s="528">
        <f>Calc_DCF!L15</f>
        <v>0.58904109589041087</v>
      </c>
      <c r="M67" s="528">
        <f>Calc_DCF!M15</f>
        <v>0.66575342465753418</v>
      </c>
      <c r="N67" s="528">
        <f>Calc_DCF!N15</f>
        <v>0.75068493150684923</v>
      </c>
      <c r="O67" s="528">
        <f>Calc_DCF!O15</f>
        <v>0.83287671232876703</v>
      </c>
      <c r="P67" s="528">
        <f>Calc_DCF!P15</f>
        <v>0.91780821917808209</v>
      </c>
      <c r="Q67" s="528">
        <f>Calc_DCF!Q15</f>
        <v>0.99999999999999989</v>
      </c>
      <c r="R67" s="528">
        <f>Calc_DCF!R15</f>
        <v>1.0849315068493151</v>
      </c>
      <c r="S67" s="528">
        <f>Calc_DCF!S15</f>
        <v>1.1698630136986301</v>
      </c>
      <c r="T67" s="528">
        <f>Calc_DCF!T15</f>
        <v>1.2520547945205478</v>
      </c>
      <c r="U67" s="528">
        <f>Calc_DCF!U15</f>
        <v>1.3369863013698629</v>
      </c>
      <c r="V67" s="528">
        <f>Calc_DCF!V15</f>
        <v>1.4191780821917805</v>
      </c>
      <c r="W67" s="528">
        <f>Calc_DCF!W15</f>
        <v>1.5041095890410956</v>
      </c>
      <c r="X67" s="528">
        <f>Calc_DCF!X15</f>
        <v>1.5890410958904106</v>
      </c>
      <c r="Y67" s="528">
        <f>Calc_DCF!Y15</f>
        <v>1.6657534246575338</v>
      </c>
      <c r="Z67" s="528">
        <f>Calc_DCF!Z15</f>
        <v>1.7506849315068489</v>
      </c>
      <c r="AA67" s="528">
        <f>Calc_DCF!AA15</f>
        <v>1.8328767123287668</v>
      </c>
      <c r="AB67" s="528">
        <f>Calc_DCF!AB15</f>
        <v>1.9178082191780819</v>
      </c>
      <c r="AC67" s="528">
        <f>Calc_DCF!AC15</f>
        <v>1.9999999999999996</v>
      </c>
      <c r="AD67" s="528">
        <f>Calc_DCF!AD15</f>
        <v>2.0849315068493146</v>
      </c>
      <c r="AE67" s="528">
        <f>Calc_DCF!AE15</f>
        <v>2.1698630136986297</v>
      </c>
      <c r="AF67" s="528">
        <f>Calc_DCF!AF15</f>
        <v>2.2520547945205474</v>
      </c>
      <c r="AG67" s="528">
        <f>Calc_DCF!AG15</f>
        <v>2.3369863013698624</v>
      </c>
      <c r="AH67" s="528">
        <f>Calc_DCF!AH15</f>
        <v>2.4191780821917801</v>
      </c>
      <c r="AI67" s="528">
        <f>Calc_DCF!AI15</f>
        <v>2.5041095890410952</v>
      </c>
      <c r="AJ67" s="528">
        <f>Calc_DCF!AJ15</f>
        <v>2.5890410958904102</v>
      </c>
      <c r="AK67" s="528">
        <f>Calc_DCF!AK15</f>
        <v>2.668493150684931</v>
      </c>
      <c r="AL67" s="528">
        <f>Calc_DCF!AL15</f>
        <v>2.753424657534246</v>
      </c>
      <c r="AM67" s="528">
        <f>Calc_DCF!AM15</f>
        <v>2.8356164383561637</v>
      </c>
      <c r="AN67" s="528">
        <f>Calc_DCF!AN15</f>
        <v>2.9205479452054788</v>
      </c>
      <c r="AO67" s="528">
        <f>Calc_DCF!AO15</f>
        <v>3.0027397260273965</v>
      </c>
      <c r="AP67" s="528">
        <f>Calc_DCF!AP15</f>
        <v>3.0876712328767115</v>
      </c>
      <c r="AQ67" s="528">
        <f>Calc_DCF!AQ15</f>
        <v>3.1726027397260266</v>
      </c>
      <c r="AR67" s="528">
        <f>Calc_DCF!AR15</f>
        <v>3.2547945205479443</v>
      </c>
      <c r="AS67" s="528">
        <f>Calc_DCF!AS15</f>
        <v>3.3397260273972593</v>
      </c>
      <c r="AT67" s="528">
        <f>Calc_DCF!AT15</f>
        <v>3.421917808219177</v>
      </c>
      <c r="AU67" s="528">
        <f>Calc_DCF!AU15</f>
        <v>3.5068493150684921</v>
      </c>
      <c r="AV67" s="528">
        <f>Calc_DCF!AV15</f>
        <v>3.5917808219178071</v>
      </c>
      <c r="AW67" s="528">
        <f>Calc_DCF!AW15</f>
        <v>3.6684931506849305</v>
      </c>
      <c r="AX67" s="528">
        <f>Calc_DCF!AX15</f>
        <v>3.7534246575342456</v>
      </c>
      <c r="AY67" s="528">
        <f>Calc_DCF!AY15</f>
        <v>3.8356164383561633</v>
      </c>
      <c r="AZ67" s="528">
        <f>Calc_DCF!AZ15</f>
        <v>3.9205479452054783</v>
      </c>
      <c r="BA67" s="528">
        <f>Calc_DCF!BA15</f>
        <v>4.0027397260273965</v>
      </c>
      <c r="BB67" s="528">
        <f>Calc_DCF!BB15</f>
        <v>4.087671232876712</v>
      </c>
      <c r="BC67" s="528">
        <f>Calc_DCF!BC15</f>
        <v>4.1726027397260275</v>
      </c>
      <c r="BD67" s="528">
        <f>Calc_DCF!BD15</f>
        <v>4.2547945205479456</v>
      </c>
      <c r="BE67" s="528">
        <f>Calc_DCF!BE15</f>
        <v>4.3397260273972611</v>
      </c>
      <c r="BF67" s="528">
        <f>Calc_DCF!BF15</f>
        <v>4.4219178082191792</v>
      </c>
      <c r="BG67" s="528">
        <f>Calc_DCF!BG15</f>
        <v>4.5068493150684947</v>
      </c>
      <c r="BH67" s="528">
        <f>Calc_DCF!BH15</f>
        <v>4.5917808219178102</v>
      </c>
      <c r="BI67" s="528">
        <f>Calc_DCF!BI15</f>
        <v>4.6684931506849336</v>
      </c>
      <c r="BJ67" s="528">
        <f>Calc_DCF!BJ15</f>
        <v>4.7534246575342491</v>
      </c>
      <c r="BK67" s="528">
        <f>Calc_DCF!BK15</f>
        <v>4.8356164383561673</v>
      </c>
      <c r="BL67" s="528">
        <f>Calc_DCF!BL15</f>
        <v>4.9205479452054828</v>
      </c>
      <c r="BM67" s="528">
        <f>Calc_DCF!BM15</f>
        <v>5.0027397260274009</v>
      </c>
      <c r="BN67" s="528">
        <f>Calc_DCF!BN15</f>
        <v>5.0876712328767164</v>
      </c>
      <c r="BO67" s="528">
        <f>Calc_DCF!BO15</f>
        <v>5.1726027397260319</v>
      </c>
      <c r="BP67" s="528">
        <f>Calc_DCF!BP15</f>
        <v>5.25479452054795</v>
      </c>
      <c r="BQ67" s="528">
        <f>Calc_DCF!BQ15</f>
        <v>5.3397260273972655</v>
      </c>
      <c r="BR67" s="528">
        <f>Calc_DCF!BR15</f>
        <v>5.4219178082191837</v>
      </c>
      <c r="BS67" s="528">
        <f>Calc_DCF!BS15</f>
        <v>5.5068493150684992</v>
      </c>
      <c r="BT67" s="528">
        <f>Calc_DCF!BT15</f>
        <v>5.5917808219178147</v>
      </c>
      <c r="BU67" s="528">
        <f>Calc_DCF!BU15</f>
        <v>5.6684931506849381</v>
      </c>
      <c r="BV67" s="528">
        <f>Calc_DCF!BV15</f>
        <v>5.7534246575342536</v>
      </c>
      <c r="BW67" s="528">
        <f>Calc_DCF!BW15</f>
        <v>5.8356164383561717</v>
      </c>
      <c r="BX67" s="528">
        <f>Calc_DCF!BX15</f>
        <v>5.9205479452054872</v>
      </c>
      <c r="BY67" s="528">
        <f>Calc_DCF!BY15</f>
        <v>6.0027397260274054</v>
      </c>
      <c r="BZ67" s="528">
        <f>Calc_DCF!BZ15</f>
        <v>6.0876712328767209</v>
      </c>
      <c r="CA67" s="528">
        <f>Calc_DCF!CA15</f>
        <v>6.1726027397260363</v>
      </c>
      <c r="CB67" s="528">
        <f>Calc_DCF!CB15</f>
        <v>6.2547945205479545</v>
      </c>
      <c r="CC67" s="528">
        <f>Calc_DCF!CC15</f>
        <v>6.33972602739727</v>
      </c>
      <c r="CD67" s="528">
        <f>Calc_DCF!CD15</f>
        <v>6.4219178082191881</v>
      </c>
      <c r="CE67" s="528">
        <f>Calc_DCF!CE15</f>
        <v>6.5068493150685036</v>
      </c>
      <c r="CF67" s="528">
        <f>Calc_DCF!CF15</f>
        <v>6.5917808219178191</v>
      </c>
      <c r="CG67" s="528">
        <f>Calc_DCF!CG15</f>
        <v>6.6712328767123399</v>
      </c>
      <c r="CH67" s="528">
        <f>Calc_DCF!CH15</f>
        <v>6.7561643835616554</v>
      </c>
      <c r="CI67" s="528">
        <f>Calc_DCF!CI15</f>
        <v>6.8383561643835735</v>
      </c>
      <c r="CJ67" s="528">
        <f>Calc_DCF!CJ15</f>
        <v>6.923287671232889</v>
      </c>
      <c r="CK67" s="528">
        <f>Calc_DCF!CK15</f>
        <v>7.0054794520548072</v>
      </c>
      <c r="CL67" s="528">
        <f>Calc_DCF!CL15</f>
        <v>7.0904109589041227</v>
      </c>
      <c r="CM67" s="528">
        <f>Calc_DCF!CM15</f>
        <v>7.1753424657534381</v>
      </c>
      <c r="CN67" s="528">
        <f>Calc_DCF!CN15</f>
        <v>7.2575342465753563</v>
      </c>
      <c r="CO67" s="528">
        <f>Calc_DCF!CO15</f>
        <v>7.3424657534246718</v>
      </c>
      <c r="CP67" s="528">
        <f>Calc_DCF!CP15</f>
        <v>7.4246575342465899</v>
      </c>
      <c r="CQ67" s="528">
        <f>Calc_DCF!CQ15</f>
        <v>7.5095890410959054</v>
      </c>
      <c r="CR67" s="528">
        <f>Calc_DCF!CR15</f>
        <v>7.5945205479452209</v>
      </c>
      <c r="CS67" s="528">
        <f>Calc_DCF!CS15</f>
        <v>7.6712328767123443</v>
      </c>
      <c r="CT67" s="528">
        <f>Calc_DCF!CT15</f>
        <v>7.7561643835616598</v>
      </c>
      <c r="CU67" s="528">
        <f>Calc_DCF!CU15</f>
        <v>7.838356164383578</v>
      </c>
      <c r="CV67" s="528">
        <f>Calc_DCF!CV15</f>
        <v>7.9232876712328935</v>
      </c>
      <c r="CW67" s="528">
        <f>Calc_DCF!CW15</f>
        <v>8.0054794520548107</v>
      </c>
      <c r="CX67" s="528">
        <f>Calc_DCF!CX15</f>
        <v>8.0904109589041262</v>
      </c>
      <c r="CY67" s="528">
        <f>Calc_DCF!CY15</f>
        <v>8.1753424657534417</v>
      </c>
      <c r="CZ67" s="528">
        <f>Calc_DCF!CZ15</f>
        <v>8.2575342465753589</v>
      </c>
      <c r="DA67" s="528">
        <f>Calc_DCF!DA15</f>
        <v>8.3424657534246744</v>
      </c>
      <c r="DB67" s="528">
        <f>Calc_DCF!DB15</f>
        <v>8.4246575342465917</v>
      </c>
      <c r="DC67" s="528">
        <f>Calc_DCF!DC15</f>
        <v>8.5095890410959072</v>
      </c>
      <c r="DD67" s="528">
        <f>Calc_DCF!DD15</f>
        <v>8.5945205479452227</v>
      </c>
      <c r="DE67" s="528">
        <f>Calc_DCF!DE15</f>
        <v>8.6712328767123452</v>
      </c>
      <c r="DF67" s="528">
        <f>Calc_DCF!DF15</f>
        <v>8.7561643835616607</v>
      </c>
      <c r="DG67" s="528">
        <f>Calc_DCF!DG15</f>
        <v>8.838356164383578</v>
      </c>
      <c r="DH67" s="528">
        <f>Calc_DCF!DH15</f>
        <v>8.9232876712328935</v>
      </c>
      <c r="DI67" s="528">
        <f>Calc_DCF!DI15</f>
        <v>9.0054794520548107</v>
      </c>
      <c r="DJ67" s="528">
        <f>Calc_DCF!DJ15</f>
        <v>9.0904109589041262</v>
      </c>
      <c r="DK67" s="528">
        <f>Calc_DCF!DK15</f>
        <v>9.1753424657534417</v>
      </c>
      <c r="DL67" s="528">
        <f>Calc_DCF!DL15</f>
        <v>9.2575342465753589</v>
      </c>
      <c r="DM67" s="528">
        <f>Calc_DCF!DM15</f>
        <v>9.3424657534246744</v>
      </c>
      <c r="DN67" s="528">
        <f>Calc_DCF!DN15</f>
        <v>9.4246575342465917</v>
      </c>
      <c r="DO67" s="528">
        <f>Calc_DCF!DO15</f>
        <v>9.5095890410959072</v>
      </c>
      <c r="DP67" s="528">
        <f>Calc_DCF!DP15</f>
        <v>9.5945205479452227</v>
      </c>
      <c r="DQ67" s="528">
        <f>Calc_DCF!DQ15</f>
        <v>9.6712328767123452</v>
      </c>
      <c r="DR67" s="528">
        <f>Calc_DCF!DR15</f>
        <v>9.7561643835616607</v>
      </c>
      <c r="DS67" s="528">
        <f>Calc_DCF!DS15</f>
        <v>9.838356164383578</v>
      </c>
      <c r="DT67" s="528">
        <f>Calc_DCF!DT15</f>
        <v>9.9232876712328935</v>
      </c>
      <c r="DU67" s="528">
        <f>Calc_DCF!DU15</f>
        <v>10.005479452054811</v>
      </c>
      <c r="DV67" s="528">
        <f>Calc_DCF!DV15</f>
        <v>10.090410958904126</v>
      </c>
      <c r="DW67" s="528">
        <f>Calc_DCF!DW15</f>
        <v>10.175342465753442</v>
      </c>
      <c r="DX67" s="528">
        <f>Calc_DCF!DX15</f>
        <v>10.257534246575359</v>
      </c>
      <c r="DY67" s="528">
        <f>Calc_DCF!DY15</f>
        <v>10.342465753424674</v>
      </c>
      <c r="DZ67" s="528">
        <f>Calc_DCF!DZ15</f>
        <v>10.424657534246592</v>
      </c>
      <c r="EA67" s="528">
        <f>Calc_DCF!EA15</f>
        <v>10.509589041095907</v>
      </c>
      <c r="EB67" s="528">
        <f>Calc_DCF!EB15</f>
        <v>10.594520547945223</v>
      </c>
      <c r="EC67" s="528">
        <f>Calc_DCF!EC15</f>
        <v>10.673972602739743</v>
      </c>
      <c r="ED67" s="528">
        <f>Calc_DCF!ED15</f>
        <v>10.758904109589059</v>
      </c>
      <c r="EE67" s="528">
        <f>Calc_DCF!EE15</f>
        <v>10.841095890410976</v>
      </c>
      <c r="EF67" s="528">
        <f>Calc_DCF!EF15</f>
        <v>10.926027397260292</v>
      </c>
      <c r="EG67" s="528">
        <f>Calc_DCF!EG15</f>
        <v>11.008219178082209</v>
      </c>
      <c r="EH67" s="528">
        <f>Calc_DCF!EH15</f>
        <v>11.093150684931524</v>
      </c>
      <c r="EI67" s="528">
        <f>Calc_DCF!EI15</f>
        <v>11.17808219178084</v>
      </c>
      <c r="EJ67" s="528">
        <f>Calc_DCF!EJ15</f>
        <v>11.260273972602757</v>
      </c>
      <c r="EK67" s="528">
        <f>Calc_DCF!EK15</f>
        <v>11.345205479452073</v>
      </c>
      <c r="EL67" s="528">
        <f>Calc_DCF!EL15</f>
        <v>11.42739726027399</v>
      </c>
      <c r="EM67" s="528">
        <f>Calc_DCF!EM15</f>
        <v>11.512328767123305</v>
      </c>
      <c r="EN67" s="528">
        <f>Calc_DCF!EN15</f>
        <v>11.597260273972621</v>
      </c>
      <c r="EO67" s="528">
        <f>Calc_DCF!EO15</f>
        <v>11.673972602739743</v>
      </c>
      <c r="EP67" s="528">
        <f>Calc_DCF!EP15</f>
        <v>11.758904109589059</v>
      </c>
      <c r="EQ67" s="528">
        <f>Calc_DCF!EQ15</f>
        <v>11.841095890410976</v>
      </c>
      <c r="ER67" s="528">
        <f>Calc_DCF!ER15</f>
        <v>11.926027397260292</v>
      </c>
      <c r="ES67" s="528">
        <f>Calc_DCF!ES15</f>
        <v>12.008219178082209</v>
      </c>
    </row>
    <row r="68" spans="1:256" ht="12.75" customHeight="1">
      <c r="B68" s="342" t="s">
        <v>768</v>
      </c>
      <c r="D68" s="365"/>
      <c r="E68" s="365">
        <f>IF(E8&lt;=$D64,1,0)</f>
        <v>1</v>
      </c>
      <c r="F68" s="365">
        <f t="shared" ref="F68:AK68" si="61">IF(F8&lt;=$D64,1,)</f>
        <v>1</v>
      </c>
      <c r="G68" s="365">
        <f t="shared" si="61"/>
        <v>1</v>
      </c>
      <c r="H68" s="365">
        <f t="shared" si="61"/>
        <v>1</v>
      </c>
      <c r="I68" s="365">
        <f t="shared" si="61"/>
        <v>1</v>
      </c>
      <c r="J68" s="365">
        <f t="shared" si="61"/>
        <v>1</v>
      </c>
      <c r="K68" s="365">
        <f t="shared" si="61"/>
        <v>1</v>
      </c>
      <c r="L68" s="365">
        <f t="shared" si="61"/>
        <v>1</v>
      </c>
      <c r="M68" s="365">
        <f t="shared" si="61"/>
        <v>1</v>
      </c>
      <c r="N68" s="365">
        <f t="shared" si="61"/>
        <v>1</v>
      </c>
      <c r="O68" s="365">
        <f t="shared" si="61"/>
        <v>1</v>
      </c>
      <c r="P68" s="365">
        <f t="shared" si="61"/>
        <v>1</v>
      </c>
      <c r="Q68" s="365">
        <f t="shared" si="61"/>
        <v>0</v>
      </c>
      <c r="R68" s="365">
        <f t="shared" si="61"/>
        <v>0</v>
      </c>
      <c r="S68" s="365">
        <f t="shared" si="61"/>
        <v>0</v>
      </c>
      <c r="T68" s="365">
        <f t="shared" si="61"/>
        <v>0</v>
      </c>
      <c r="U68" s="365">
        <f t="shared" si="61"/>
        <v>0</v>
      </c>
      <c r="V68" s="365">
        <f t="shared" si="61"/>
        <v>0</v>
      </c>
      <c r="W68" s="365">
        <f t="shared" si="61"/>
        <v>0</v>
      </c>
      <c r="X68" s="365">
        <f t="shared" si="61"/>
        <v>0</v>
      </c>
      <c r="Y68" s="365">
        <f t="shared" si="61"/>
        <v>0</v>
      </c>
      <c r="Z68" s="365">
        <f t="shared" si="61"/>
        <v>0</v>
      </c>
      <c r="AA68" s="365">
        <f t="shared" si="61"/>
        <v>0</v>
      </c>
      <c r="AB68" s="365">
        <f t="shared" si="61"/>
        <v>0</v>
      </c>
      <c r="AC68" s="365">
        <f t="shared" si="61"/>
        <v>0</v>
      </c>
      <c r="AD68" s="365">
        <f t="shared" si="61"/>
        <v>0</v>
      </c>
      <c r="AE68" s="365">
        <f t="shared" si="61"/>
        <v>0</v>
      </c>
      <c r="AF68" s="365">
        <f t="shared" si="61"/>
        <v>0</v>
      </c>
      <c r="AG68" s="365">
        <f t="shared" si="61"/>
        <v>0</v>
      </c>
      <c r="AH68" s="365">
        <f t="shared" si="61"/>
        <v>0</v>
      </c>
      <c r="AI68" s="365">
        <f t="shared" si="61"/>
        <v>0</v>
      </c>
      <c r="AJ68" s="365">
        <f t="shared" si="61"/>
        <v>0</v>
      </c>
      <c r="AK68" s="365">
        <f t="shared" si="61"/>
        <v>0</v>
      </c>
      <c r="AL68" s="365">
        <f t="shared" ref="AL68:BQ68" si="62">IF(AL8&lt;=$D64,1,)</f>
        <v>0</v>
      </c>
      <c r="AM68" s="365">
        <f t="shared" si="62"/>
        <v>0</v>
      </c>
      <c r="AN68" s="365">
        <f t="shared" si="62"/>
        <v>0</v>
      </c>
      <c r="AO68" s="365">
        <f t="shared" si="62"/>
        <v>0</v>
      </c>
      <c r="AP68" s="365">
        <f t="shared" si="62"/>
        <v>0</v>
      </c>
      <c r="AQ68" s="365">
        <f t="shared" si="62"/>
        <v>0</v>
      </c>
      <c r="AR68" s="365">
        <f t="shared" si="62"/>
        <v>0</v>
      </c>
      <c r="AS68" s="365">
        <f t="shared" si="62"/>
        <v>0</v>
      </c>
      <c r="AT68" s="365">
        <f t="shared" si="62"/>
        <v>0</v>
      </c>
      <c r="AU68" s="365">
        <f t="shared" si="62"/>
        <v>0</v>
      </c>
      <c r="AV68" s="365">
        <f t="shared" si="62"/>
        <v>0</v>
      </c>
      <c r="AW68" s="365">
        <f t="shared" si="62"/>
        <v>0</v>
      </c>
      <c r="AX68" s="365">
        <f t="shared" si="62"/>
        <v>0</v>
      </c>
      <c r="AY68" s="365">
        <f t="shared" si="62"/>
        <v>0</v>
      </c>
      <c r="AZ68" s="365">
        <f t="shared" si="62"/>
        <v>0</v>
      </c>
      <c r="BA68" s="365">
        <f t="shared" si="62"/>
        <v>0</v>
      </c>
      <c r="BB68" s="365">
        <f t="shared" si="62"/>
        <v>0</v>
      </c>
      <c r="BC68" s="365">
        <f t="shared" si="62"/>
        <v>0</v>
      </c>
      <c r="BD68" s="365">
        <f t="shared" si="62"/>
        <v>0</v>
      </c>
      <c r="BE68" s="365">
        <f t="shared" si="62"/>
        <v>0</v>
      </c>
      <c r="BF68" s="365">
        <f t="shared" si="62"/>
        <v>0</v>
      </c>
      <c r="BG68" s="365">
        <f t="shared" si="62"/>
        <v>0</v>
      </c>
      <c r="BH68" s="365">
        <f t="shared" si="62"/>
        <v>0</v>
      </c>
      <c r="BI68" s="365">
        <f t="shared" si="62"/>
        <v>0</v>
      </c>
      <c r="BJ68" s="365">
        <f t="shared" si="62"/>
        <v>0</v>
      </c>
      <c r="BK68" s="365">
        <f t="shared" si="62"/>
        <v>0</v>
      </c>
      <c r="BL68" s="365">
        <f t="shared" si="62"/>
        <v>0</v>
      </c>
      <c r="BM68" s="365">
        <f t="shared" si="62"/>
        <v>0</v>
      </c>
      <c r="BN68" s="365">
        <f t="shared" si="62"/>
        <v>0</v>
      </c>
      <c r="BO68" s="365">
        <f t="shared" si="62"/>
        <v>0</v>
      </c>
      <c r="BP68" s="365">
        <f t="shared" si="62"/>
        <v>0</v>
      </c>
      <c r="BQ68" s="365">
        <f t="shared" si="62"/>
        <v>0</v>
      </c>
      <c r="BR68" s="365">
        <f t="shared" ref="BR68:CW68" si="63">IF(BR8&lt;=$D64,1,)</f>
        <v>0</v>
      </c>
      <c r="BS68" s="365">
        <f t="shared" si="63"/>
        <v>0</v>
      </c>
      <c r="BT68" s="365">
        <f t="shared" si="63"/>
        <v>0</v>
      </c>
      <c r="BU68" s="365">
        <f t="shared" si="63"/>
        <v>0</v>
      </c>
      <c r="BV68" s="365">
        <f t="shared" si="63"/>
        <v>0</v>
      </c>
      <c r="BW68" s="365">
        <f t="shared" si="63"/>
        <v>0</v>
      </c>
      <c r="BX68" s="365">
        <f t="shared" si="63"/>
        <v>0</v>
      </c>
      <c r="BY68" s="365">
        <f t="shared" si="63"/>
        <v>0</v>
      </c>
      <c r="BZ68" s="365">
        <f t="shared" si="63"/>
        <v>0</v>
      </c>
      <c r="CA68" s="365">
        <f t="shared" si="63"/>
        <v>0</v>
      </c>
      <c r="CB68" s="365">
        <f t="shared" si="63"/>
        <v>0</v>
      </c>
      <c r="CC68" s="365">
        <f t="shared" si="63"/>
        <v>0</v>
      </c>
      <c r="CD68" s="365">
        <f t="shared" si="63"/>
        <v>0</v>
      </c>
      <c r="CE68" s="365">
        <f t="shared" si="63"/>
        <v>0</v>
      </c>
      <c r="CF68" s="365">
        <f t="shared" si="63"/>
        <v>0</v>
      </c>
      <c r="CG68" s="365">
        <f t="shared" si="63"/>
        <v>0</v>
      </c>
      <c r="CH68" s="365">
        <f t="shared" si="63"/>
        <v>0</v>
      </c>
      <c r="CI68" s="365">
        <f t="shared" si="63"/>
        <v>0</v>
      </c>
      <c r="CJ68" s="365">
        <f t="shared" si="63"/>
        <v>0</v>
      </c>
      <c r="CK68" s="365">
        <f t="shared" si="63"/>
        <v>0</v>
      </c>
      <c r="CL68" s="365">
        <f t="shared" si="63"/>
        <v>0</v>
      </c>
      <c r="CM68" s="365">
        <f t="shared" si="63"/>
        <v>0</v>
      </c>
      <c r="CN68" s="365">
        <f t="shared" si="63"/>
        <v>0</v>
      </c>
      <c r="CO68" s="365">
        <f t="shared" si="63"/>
        <v>0</v>
      </c>
      <c r="CP68" s="365">
        <f t="shared" si="63"/>
        <v>0</v>
      </c>
      <c r="CQ68" s="365">
        <f t="shared" si="63"/>
        <v>0</v>
      </c>
      <c r="CR68" s="365">
        <f t="shared" si="63"/>
        <v>0</v>
      </c>
      <c r="CS68" s="365">
        <f t="shared" si="63"/>
        <v>0</v>
      </c>
      <c r="CT68" s="365">
        <f t="shared" si="63"/>
        <v>0</v>
      </c>
      <c r="CU68" s="365">
        <f t="shared" si="63"/>
        <v>0</v>
      </c>
      <c r="CV68" s="365">
        <f t="shared" si="63"/>
        <v>0</v>
      </c>
      <c r="CW68" s="365">
        <f t="shared" si="63"/>
        <v>0</v>
      </c>
      <c r="CX68" s="365">
        <f t="shared" ref="CX68:EC68" si="64">IF(CX8&lt;=$D64,1,)</f>
        <v>0</v>
      </c>
      <c r="CY68" s="365">
        <f t="shared" si="64"/>
        <v>0</v>
      </c>
      <c r="CZ68" s="365">
        <f t="shared" si="64"/>
        <v>0</v>
      </c>
      <c r="DA68" s="365">
        <f t="shared" si="64"/>
        <v>0</v>
      </c>
      <c r="DB68" s="365">
        <f t="shared" si="64"/>
        <v>0</v>
      </c>
      <c r="DC68" s="365">
        <f t="shared" si="64"/>
        <v>0</v>
      </c>
      <c r="DD68" s="365">
        <f t="shared" si="64"/>
        <v>0</v>
      </c>
      <c r="DE68" s="365">
        <f t="shared" si="64"/>
        <v>0</v>
      </c>
      <c r="DF68" s="365">
        <f t="shared" si="64"/>
        <v>0</v>
      </c>
      <c r="DG68" s="365">
        <f t="shared" si="64"/>
        <v>0</v>
      </c>
      <c r="DH68" s="365">
        <f t="shared" si="64"/>
        <v>0</v>
      </c>
      <c r="DI68" s="365">
        <f t="shared" si="64"/>
        <v>0</v>
      </c>
      <c r="DJ68" s="365">
        <f t="shared" si="64"/>
        <v>0</v>
      </c>
      <c r="DK68" s="365">
        <f t="shared" si="64"/>
        <v>0</v>
      </c>
      <c r="DL68" s="365">
        <f t="shared" si="64"/>
        <v>0</v>
      </c>
      <c r="DM68" s="365">
        <f t="shared" si="64"/>
        <v>0</v>
      </c>
      <c r="DN68" s="365">
        <f t="shared" si="64"/>
        <v>0</v>
      </c>
      <c r="DO68" s="365">
        <f t="shared" si="64"/>
        <v>0</v>
      </c>
      <c r="DP68" s="365">
        <f t="shared" si="64"/>
        <v>0</v>
      </c>
      <c r="DQ68" s="365">
        <f t="shared" si="64"/>
        <v>0</v>
      </c>
      <c r="DR68" s="365">
        <f t="shared" si="64"/>
        <v>0</v>
      </c>
      <c r="DS68" s="365">
        <f t="shared" si="64"/>
        <v>0</v>
      </c>
      <c r="DT68" s="365">
        <f t="shared" si="64"/>
        <v>0</v>
      </c>
      <c r="DU68" s="365">
        <f t="shared" si="64"/>
        <v>0</v>
      </c>
      <c r="DV68" s="365">
        <f t="shared" si="64"/>
        <v>0</v>
      </c>
      <c r="DW68" s="365">
        <f t="shared" si="64"/>
        <v>0</v>
      </c>
      <c r="DX68" s="365">
        <f t="shared" si="64"/>
        <v>0</v>
      </c>
      <c r="DY68" s="365">
        <f t="shared" si="64"/>
        <v>0</v>
      </c>
      <c r="DZ68" s="365">
        <f t="shared" si="64"/>
        <v>0</v>
      </c>
      <c r="EA68" s="365">
        <f t="shared" si="64"/>
        <v>0</v>
      </c>
      <c r="EB68" s="365">
        <f t="shared" si="64"/>
        <v>0</v>
      </c>
      <c r="EC68" s="365">
        <f t="shared" si="64"/>
        <v>0</v>
      </c>
      <c r="ED68" s="365">
        <f t="shared" ref="ED68:ES68" si="65">IF(ED8&lt;=$D64,1,)</f>
        <v>0</v>
      </c>
      <c r="EE68" s="365">
        <f t="shared" si="65"/>
        <v>0</v>
      </c>
      <c r="EF68" s="365">
        <f t="shared" si="65"/>
        <v>0</v>
      </c>
      <c r="EG68" s="365">
        <f t="shared" si="65"/>
        <v>0</v>
      </c>
      <c r="EH68" s="365">
        <f t="shared" si="65"/>
        <v>0</v>
      </c>
      <c r="EI68" s="365">
        <f t="shared" si="65"/>
        <v>0</v>
      </c>
      <c r="EJ68" s="365">
        <f t="shared" si="65"/>
        <v>0</v>
      </c>
      <c r="EK68" s="365">
        <f t="shared" si="65"/>
        <v>0</v>
      </c>
      <c r="EL68" s="365">
        <f t="shared" si="65"/>
        <v>0</v>
      </c>
      <c r="EM68" s="365">
        <f t="shared" si="65"/>
        <v>0</v>
      </c>
      <c r="EN68" s="365">
        <f t="shared" si="65"/>
        <v>0</v>
      </c>
      <c r="EO68" s="365">
        <f t="shared" si="65"/>
        <v>0</v>
      </c>
      <c r="EP68" s="365">
        <f t="shared" si="65"/>
        <v>0</v>
      </c>
      <c r="EQ68" s="365">
        <f t="shared" si="65"/>
        <v>0</v>
      </c>
      <c r="ER68" s="365">
        <f t="shared" si="65"/>
        <v>0</v>
      </c>
      <c r="ES68" s="365">
        <f t="shared" si="65"/>
        <v>0</v>
      </c>
    </row>
    <row r="69" spans="1:256" ht="12.75" customHeight="1"/>
    <row r="70" spans="1:256" s="342" customFormat="1" ht="12.75" customHeight="1">
      <c r="B70" s="342" t="s">
        <v>769</v>
      </c>
      <c r="C70" s="13"/>
      <c r="D70" s="330"/>
      <c r="E70" s="346">
        <f>Calc_DCF!E42*E68</f>
        <v>0</v>
      </c>
      <c r="F70" s="346">
        <f>Calc_DCF!F42*F68</f>
        <v>0</v>
      </c>
      <c r="G70" s="346">
        <f>Calc_DCF!G42*G68</f>
        <v>0</v>
      </c>
      <c r="H70" s="346">
        <f>Calc_DCF!H42*H68</f>
        <v>0</v>
      </c>
      <c r="I70" s="346">
        <f>Calc_DCF!I42*I68</f>
        <v>0</v>
      </c>
      <c r="J70" s="346">
        <f>Calc_DCF!J42*J68</f>
        <v>0</v>
      </c>
      <c r="K70" s="346">
        <f>Calc_DCF!K42*K68</f>
        <v>0</v>
      </c>
      <c r="L70" s="346">
        <f>Calc_DCF!L42*L68</f>
        <v>0</v>
      </c>
      <c r="M70" s="346">
        <f>Calc_DCF!M42*M68</f>
        <v>0</v>
      </c>
      <c r="N70" s="346">
        <f>Calc_DCF!N42*N68</f>
        <v>0</v>
      </c>
      <c r="O70" s="346">
        <f>Calc_DCF!O42*O68</f>
        <v>0</v>
      </c>
      <c r="P70" s="346">
        <f>Calc_DCF!P42*P68</f>
        <v>0</v>
      </c>
      <c r="Q70" s="346">
        <f>Calc_DCF!Q42*Q68</f>
        <v>0</v>
      </c>
      <c r="R70" s="346">
        <f>Calc_DCF!R42*R68</f>
        <v>0</v>
      </c>
      <c r="S70" s="346">
        <f>Calc_DCF!S42*S68</f>
        <v>0</v>
      </c>
      <c r="T70" s="346">
        <f>Calc_DCF!T42*T68</f>
        <v>0</v>
      </c>
      <c r="U70" s="346">
        <f>Calc_DCF!U42*U68</f>
        <v>0</v>
      </c>
      <c r="V70" s="346">
        <f>Calc_DCF!V42*V68</f>
        <v>0</v>
      </c>
      <c r="W70" s="346">
        <f>Calc_DCF!W42*W68</f>
        <v>0</v>
      </c>
      <c r="X70" s="346">
        <f>Calc_DCF!X42*X68</f>
        <v>0</v>
      </c>
      <c r="Y70" s="346">
        <f>Calc_DCF!Y42*Y68</f>
        <v>0</v>
      </c>
      <c r="Z70" s="346">
        <f>Calc_DCF!Z42*Z68</f>
        <v>0</v>
      </c>
      <c r="AA70" s="346">
        <f>Calc_DCF!AA42*AA68</f>
        <v>0</v>
      </c>
      <c r="AB70" s="346">
        <f>Calc_DCF!AB42*AB68</f>
        <v>0</v>
      </c>
      <c r="AC70" s="346">
        <f>Calc_DCF!AC42*AC68</f>
        <v>0</v>
      </c>
      <c r="AD70" s="346">
        <f>Calc_DCF!AD42*AD68</f>
        <v>0</v>
      </c>
      <c r="AE70" s="346">
        <f>Calc_DCF!AE42*AE68</f>
        <v>0</v>
      </c>
      <c r="AF70" s="346">
        <f>Calc_DCF!AF42*AF68</f>
        <v>0</v>
      </c>
      <c r="AG70" s="346">
        <f>Calc_DCF!AG42*AG68</f>
        <v>0</v>
      </c>
      <c r="AH70" s="346">
        <f>Calc_DCF!AH42*AH68</f>
        <v>0</v>
      </c>
      <c r="AI70" s="346">
        <f>Calc_DCF!AI42*AI68</f>
        <v>0</v>
      </c>
      <c r="AJ70" s="346">
        <f>Calc_DCF!AJ42*AJ68</f>
        <v>0</v>
      </c>
      <c r="AK70" s="346">
        <f>Calc_DCF!AK42*AK68</f>
        <v>0</v>
      </c>
      <c r="AL70" s="346">
        <f>Calc_DCF!AL42*AL68</f>
        <v>0</v>
      </c>
      <c r="AM70" s="346">
        <f>Calc_DCF!AM42*AM68</f>
        <v>0</v>
      </c>
      <c r="AN70" s="346">
        <f>Calc_DCF!AN42*AN68</f>
        <v>0</v>
      </c>
      <c r="AO70" s="346">
        <f>Calc_DCF!AO42*AO68</f>
        <v>0</v>
      </c>
      <c r="AP70" s="346">
        <f>Calc_DCF!AP42*AP68</f>
        <v>0</v>
      </c>
      <c r="AQ70" s="346">
        <f>Calc_DCF!AQ42*AQ68</f>
        <v>0</v>
      </c>
      <c r="AR70" s="346">
        <f>Calc_DCF!AR42*AR68</f>
        <v>0</v>
      </c>
      <c r="AS70" s="346">
        <f>Calc_DCF!AS42*AS68</f>
        <v>0</v>
      </c>
      <c r="AT70" s="346">
        <f>Calc_DCF!AT42*AT68</f>
        <v>0</v>
      </c>
      <c r="AU70" s="346">
        <f>Calc_DCF!AU42*AU68</f>
        <v>0</v>
      </c>
      <c r="AV70" s="346">
        <f>Calc_DCF!AV42*AV68</f>
        <v>0</v>
      </c>
      <c r="AW70" s="346">
        <f>Calc_DCF!AW42*AW68</f>
        <v>0</v>
      </c>
      <c r="AX70" s="346">
        <f>Calc_DCF!AX42*AX68</f>
        <v>0</v>
      </c>
      <c r="AY70" s="346">
        <f>Calc_DCF!AY42*AY68</f>
        <v>0</v>
      </c>
      <c r="AZ70" s="346">
        <f>Calc_DCF!AZ42*AZ68</f>
        <v>0</v>
      </c>
      <c r="BA70" s="346">
        <f>Calc_DCF!BA42*BA68</f>
        <v>0</v>
      </c>
      <c r="BB70" s="346">
        <f>Calc_DCF!BB42*BB68</f>
        <v>0</v>
      </c>
      <c r="BC70" s="346">
        <f>Calc_DCF!BC42*BC68</f>
        <v>0</v>
      </c>
      <c r="BD70" s="346">
        <f>Calc_DCF!BD42*BD68</f>
        <v>0</v>
      </c>
      <c r="BE70" s="346">
        <f>Calc_DCF!BE42*BE68</f>
        <v>0</v>
      </c>
      <c r="BF70" s="346">
        <f>Calc_DCF!BF42*BF68</f>
        <v>0</v>
      </c>
      <c r="BG70" s="346">
        <f>Calc_DCF!BG42*BG68</f>
        <v>0</v>
      </c>
      <c r="BH70" s="346">
        <f>Calc_DCF!BH42*BH68</f>
        <v>0</v>
      </c>
      <c r="BI70" s="346">
        <f>Calc_DCF!BI42*BI68</f>
        <v>0</v>
      </c>
      <c r="BJ70" s="346">
        <f>Calc_DCF!BJ42*BJ68</f>
        <v>0</v>
      </c>
      <c r="BK70" s="346">
        <f>Calc_DCF!BK42*BK68</f>
        <v>0</v>
      </c>
      <c r="BL70" s="346">
        <f>Calc_DCF!BL42*BL68</f>
        <v>0</v>
      </c>
      <c r="BM70" s="346">
        <f>Calc_DCF!BM42*BM68</f>
        <v>0</v>
      </c>
      <c r="BN70" s="346">
        <f>Calc_DCF!BN42*BN68</f>
        <v>0</v>
      </c>
      <c r="BO70" s="346">
        <f>Calc_DCF!BO42*BO68</f>
        <v>0</v>
      </c>
      <c r="BP70" s="346">
        <f>Calc_DCF!BP42*BP68</f>
        <v>0</v>
      </c>
      <c r="BQ70" s="346">
        <f>Calc_DCF!BQ42*BQ68</f>
        <v>0</v>
      </c>
      <c r="BR70" s="346">
        <f>Calc_DCF!BR42*BR68</f>
        <v>0</v>
      </c>
      <c r="BS70" s="346">
        <f>Calc_DCF!BS42*BS68</f>
        <v>0</v>
      </c>
      <c r="BT70" s="346">
        <f>Calc_DCF!BT42*BT68</f>
        <v>0</v>
      </c>
      <c r="BU70" s="346">
        <f>Calc_DCF!BU42*BU68</f>
        <v>0</v>
      </c>
      <c r="BV70" s="346">
        <f>Calc_DCF!BV42*BV68</f>
        <v>0</v>
      </c>
      <c r="BW70" s="346">
        <f>Calc_DCF!BW42*BW68</f>
        <v>0</v>
      </c>
      <c r="BX70" s="346">
        <f>Calc_DCF!BX42*BX68</f>
        <v>0</v>
      </c>
      <c r="BY70" s="346">
        <f>Calc_DCF!BY42*BY68</f>
        <v>0</v>
      </c>
      <c r="BZ70" s="346">
        <f>Calc_DCF!BZ42*BZ68</f>
        <v>0</v>
      </c>
      <c r="CA70" s="346">
        <f>Calc_DCF!CA42*CA68</f>
        <v>0</v>
      </c>
      <c r="CB70" s="346">
        <f>Calc_DCF!CB42*CB68</f>
        <v>0</v>
      </c>
      <c r="CC70" s="346">
        <f>Calc_DCF!CC42*CC68</f>
        <v>0</v>
      </c>
      <c r="CD70" s="346">
        <f>Calc_DCF!CD42*CD68</f>
        <v>0</v>
      </c>
      <c r="CE70" s="346">
        <f>Calc_DCF!CE42*CE68</f>
        <v>0</v>
      </c>
      <c r="CF70" s="346">
        <f>Calc_DCF!CF42*CF68</f>
        <v>0</v>
      </c>
      <c r="CG70" s="346">
        <f>Calc_DCF!CG42*CG68</f>
        <v>0</v>
      </c>
      <c r="CH70" s="346">
        <f>Calc_DCF!CH42*CH68</f>
        <v>0</v>
      </c>
      <c r="CI70" s="346">
        <f>Calc_DCF!CI42*CI68</f>
        <v>0</v>
      </c>
      <c r="CJ70" s="346">
        <f>Calc_DCF!CJ42*CJ68</f>
        <v>0</v>
      </c>
      <c r="CK70" s="346">
        <f>Calc_DCF!CK42*CK68</f>
        <v>0</v>
      </c>
      <c r="CL70" s="346">
        <f>Calc_DCF!CL42*CL68</f>
        <v>0</v>
      </c>
      <c r="CM70" s="346">
        <f>Calc_DCF!CM42*CM68</f>
        <v>0</v>
      </c>
      <c r="CN70" s="346">
        <f>Calc_DCF!CN42*CN68</f>
        <v>0</v>
      </c>
      <c r="CO70" s="346">
        <f>Calc_DCF!CO42*CO68</f>
        <v>0</v>
      </c>
      <c r="CP70" s="346">
        <f>Calc_DCF!CP42*CP68</f>
        <v>0</v>
      </c>
      <c r="CQ70" s="346">
        <f>Calc_DCF!CQ42*CQ68</f>
        <v>0</v>
      </c>
      <c r="CR70" s="346">
        <f>Calc_DCF!CR42*CR68</f>
        <v>0</v>
      </c>
      <c r="CS70" s="346">
        <f>Calc_DCF!CS42*CS68</f>
        <v>0</v>
      </c>
      <c r="CT70" s="346">
        <f>Calc_DCF!CT42*CT68</f>
        <v>0</v>
      </c>
      <c r="CU70" s="346">
        <f>Calc_DCF!CU42*CU68</f>
        <v>0</v>
      </c>
      <c r="CV70" s="346">
        <f>Calc_DCF!CV42*CV68</f>
        <v>0</v>
      </c>
      <c r="CW70" s="346">
        <f>Calc_DCF!CW42*CW68</f>
        <v>0</v>
      </c>
      <c r="CX70" s="346">
        <f>Calc_DCF!CX42*CX68</f>
        <v>0</v>
      </c>
      <c r="CY70" s="346">
        <f>Calc_DCF!CY42*CY68</f>
        <v>0</v>
      </c>
      <c r="CZ70" s="346">
        <f>Calc_DCF!CZ42*CZ68</f>
        <v>0</v>
      </c>
      <c r="DA70" s="346">
        <f>Calc_DCF!DA42*DA68</f>
        <v>0</v>
      </c>
      <c r="DB70" s="346">
        <f>Calc_DCF!DB42*DB68</f>
        <v>0</v>
      </c>
      <c r="DC70" s="346">
        <f>Calc_DCF!DC42*DC68</f>
        <v>0</v>
      </c>
      <c r="DD70" s="346">
        <f>Calc_DCF!DD42*DD68</f>
        <v>0</v>
      </c>
      <c r="DE70" s="346">
        <f>Calc_DCF!DE42*DE68</f>
        <v>0</v>
      </c>
      <c r="DF70" s="346">
        <f>Calc_DCF!DF42*DF68</f>
        <v>0</v>
      </c>
      <c r="DG70" s="346">
        <f>Calc_DCF!DG42*DG68</f>
        <v>0</v>
      </c>
      <c r="DH70" s="346">
        <f>Calc_DCF!DH42*DH68</f>
        <v>0</v>
      </c>
      <c r="DI70" s="346">
        <f>Calc_DCF!DI42*DI68</f>
        <v>0</v>
      </c>
      <c r="DJ70" s="346">
        <f>Calc_DCF!DJ42*DJ68</f>
        <v>0</v>
      </c>
      <c r="DK70" s="346">
        <f>Calc_DCF!DK42*DK68</f>
        <v>0</v>
      </c>
      <c r="DL70" s="346">
        <f>Calc_DCF!DL42*DL68</f>
        <v>0</v>
      </c>
      <c r="DM70" s="346">
        <f>Calc_DCF!DM42*DM68</f>
        <v>0</v>
      </c>
      <c r="DN70" s="346">
        <f>Calc_DCF!DN42*DN68</f>
        <v>0</v>
      </c>
      <c r="DO70" s="346">
        <f>Calc_DCF!DO42*DO68</f>
        <v>0</v>
      </c>
      <c r="DP70" s="346">
        <f>Calc_DCF!DP42*DP68</f>
        <v>0</v>
      </c>
      <c r="DQ70" s="346">
        <f>Calc_DCF!DQ42*DQ68</f>
        <v>0</v>
      </c>
      <c r="DR70" s="346">
        <f>Calc_DCF!DR42*DR68</f>
        <v>0</v>
      </c>
      <c r="DS70" s="346">
        <f>Calc_DCF!DS42*DS68</f>
        <v>0</v>
      </c>
      <c r="DT70" s="346">
        <f>Calc_DCF!DT42*DT68</f>
        <v>0</v>
      </c>
      <c r="DU70" s="346">
        <f>Calc_DCF!DU42*DU68</f>
        <v>0</v>
      </c>
      <c r="DV70" s="346">
        <f>Calc_DCF!DV42*DV68</f>
        <v>0</v>
      </c>
      <c r="DW70" s="346">
        <f>Calc_DCF!DW42*DW68</f>
        <v>0</v>
      </c>
      <c r="DX70" s="346">
        <f>Calc_DCF!DX42*DX68</f>
        <v>0</v>
      </c>
      <c r="DY70" s="346">
        <f>Calc_DCF!DY42*DY68</f>
        <v>0</v>
      </c>
      <c r="DZ70" s="346">
        <f>Calc_DCF!DZ42*DZ68</f>
        <v>0</v>
      </c>
      <c r="EA70" s="346">
        <f>Calc_DCF!EA42*EA68</f>
        <v>0</v>
      </c>
      <c r="EB70" s="346">
        <f>Calc_DCF!EB42*EB68</f>
        <v>0</v>
      </c>
      <c r="EC70" s="346">
        <f>Calc_DCF!EC42*EC68</f>
        <v>0</v>
      </c>
      <c r="ED70" s="346">
        <f>Calc_DCF!ED42*ED68</f>
        <v>0</v>
      </c>
      <c r="EE70" s="346">
        <f>Calc_DCF!EE42*EE68</f>
        <v>0</v>
      </c>
      <c r="EF70" s="346">
        <f>Calc_DCF!EF42*EF68</f>
        <v>0</v>
      </c>
      <c r="EG70" s="346">
        <f>Calc_DCF!EG42*EG68</f>
        <v>0</v>
      </c>
      <c r="EH70" s="346">
        <f>Calc_DCF!EH42*EH68</f>
        <v>0</v>
      </c>
      <c r="EI70" s="346">
        <f>Calc_DCF!EI42*EI68</f>
        <v>0</v>
      </c>
      <c r="EJ70" s="346">
        <f>Calc_DCF!EJ42*EJ68</f>
        <v>0</v>
      </c>
      <c r="EK70" s="346">
        <f>Calc_DCF!EK42*EK68</f>
        <v>0</v>
      </c>
      <c r="EL70" s="346">
        <f>Calc_DCF!EL42*EL68</f>
        <v>0</v>
      </c>
      <c r="EM70" s="346">
        <f>Calc_DCF!EM42*EM68</f>
        <v>0</v>
      </c>
      <c r="EN70" s="346">
        <f>Calc_DCF!EN42*EN68</f>
        <v>0</v>
      </c>
      <c r="EO70" s="346">
        <f>Calc_DCF!EO42*EO68</f>
        <v>0</v>
      </c>
      <c r="EP70" s="346">
        <f>Calc_DCF!EP42*EP68</f>
        <v>0</v>
      </c>
      <c r="EQ70" s="346">
        <f>Calc_DCF!EQ42*EQ68</f>
        <v>0</v>
      </c>
      <c r="ER70" s="346">
        <f>Calc_DCF!ER42*ER68</f>
        <v>0</v>
      </c>
      <c r="ES70" s="346">
        <f>Calc_DCF!ES42*ES68</f>
        <v>0</v>
      </c>
    </row>
    <row r="71" spans="1:256" s="342" customFormat="1" ht="12.75" customHeight="1">
      <c r="B71" s="342" t="s">
        <v>770</v>
      </c>
      <c r="C71" s="13"/>
      <c r="D71" s="330"/>
      <c r="E71" s="346">
        <f t="shared" ref="E71:AJ71" si="66">E59*E68</f>
        <v>0</v>
      </c>
      <c r="F71" s="346">
        <f t="shared" si="66"/>
        <v>0</v>
      </c>
      <c r="G71" s="346">
        <f t="shared" si="66"/>
        <v>0</v>
      </c>
      <c r="H71" s="346">
        <f t="shared" si="66"/>
        <v>0</v>
      </c>
      <c r="I71" s="346">
        <f t="shared" si="66"/>
        <v>0</v>
      </c>
      <c r="J71" s="346">
        <f t="shared" si="66"/>
        <v>0</v>
      </c>
      <c r="K71" s="346">
        <f t="shared" si="66"/>
        <v>0</v>
      </c>
      <c r="L71" s="346">
        <f t="shared" si="66"/>
        <v>0</v>
      </c>
      <c r="M71" s="346">
        <f t="shared" si="66"/>
        <v>0</v>
      </c>
      <c r="N71" s="346">
        <f t="shared" si="66"/>
        <v>0</v>
      </c>
      <c r="O71" s="346">
        <f t="shared" si="66"/>
        <v>0</v>
      </c>
      <c r="P71" s="346">
        <f t="shared" si="66"/>
        <v>0</v>
      </c>
      <c r="Q71" s="346">
        <f t="shared" si="66"/>
        <v>0</v>
      </c>
      <c r="R71" s="346">
        <f t="shared" si="66"/>
        <v>0</v>
      </c>
      <c r="S71" s="346">
        <f t="shared" si="66"/>
        <v>0</v>
      </c>
      <c r="T71" s="346">
        <f t="shared" si="66"/>
        <v>0</v>
      </c>
      <c r="U71" s="346">
        <f t="shared" si="66"/>
        <v>0</v>
      </c>
      <c r="V71" s="346">
        <f t="shared" si="66"/>
        <v>0</v>
      </c>
      <c r="W71" s="346">
        <f t="shared" si="66"/>
        <v>0</v>
      </c>
      <c r="X71" s="346">
        <f t="shared" si="66"/>
        <v>0</v>
      </c>
      <c r="Y71" s="346">
        <f t="shared" si="66"/>
        <v>0</v>
      </c>
      <c r="Z71" s="346">
        <f t="shared" si="66"/>
        <v>0</v>
      </c>
      <c r="AA71" s="346">
        <f t="shared" si="66"/>
        <v>0</v>
      </c>
      <c r="AB71" s="346">
        <f t="shared" si="66"/>
        <v>0</v>
      </c>
      <c r="AC71" s="346">
        <f t="shared" si="66"/>
        <v>0</v>
      </c>
      <c r="AD71" s="346">
        <f t="shared" si="66"/>
        <v>0</v>
      </c>
      <c r="AE71" s="346">
        <f t="shared" si="66"/>
        <v>0</v>
      </c>
      <c r="AF71" s="346">
        <f t="shared" si="66"/>
        <v>0</v>
      </c>
      <c r="AG71" s="346">
        <f t="shared" si="66"/>
        <v>0</v>
      </c>
      <c r="AH71" s="346">
        <f t="shared" si="66"/>
        <v>0</v>
      </c>
      <c r="AI71" s="346">
        <f t="shared" si="66"/>
        <v>0</v>
      </c>
      <c r="AJ71" s="346">
        <f t="shared" si="66"/>
        <v>0</v>
      </c>
      <c r="AK71" s="346">
        <f t="shared" ref="AK71:BP71" si="67">AK59*AK68</f>
        <v>0</v>
      </c>
      <c r="AL71" s="346">
        <f t="shared" si="67"/>
        <v>0</v>
      </c>
      <c r="AM71" s="346">
        <f t="shared" si="67"/>
        <v>0</v>
      </c>
      <c r="AN71" s="346">
        <f t="shared" si="67"/>
        <v>0</v>
      </c>
      <c r="AO71" s="346">
        <f t="shared" si="67"/>
        <v>0</v>
      </c>
      <c r="AP71" s="346">
        <f t="shared" si="67"/>
        <v>0</v>
      </c>
      <c r="AQ71" s="346">
        <f t="shared" si="67"/>
        <v>0</v>
      </c>
      <c r="AR71" s="346">
        <f t="shared" si="67"/>
        <v>0</v>
      </c>
      <c r="AS71" s="346">
        <f t="shared" si="67"/>
        <v>0</v>
      </c>
      <c r="AT71" s="346">
        <f t="shared" si="67"/>
        <v>0</v>
      </c>
      <c r="AU71" s="346">
        <f t="shared" si="67"/>
        <v>0</v>
      </c>
      <c r="AV71" s="346">
        <f t="shared" si="67"/>
        <v>0</v>
      </c>
      <c r="AW71" s="346">
        <f t="shared" si="67"/>
        <v>0</v>
      </c>
      <c r="AX71" s="346">
        <f t="shared" si="67"/>
        <v>0</v>
      </c>
      <c r="AY71" s="346">
        <f t="shared" si="67"/>
        <v>0</v>
      </c>
      <c r="AZ71" s="346">
        <f t="shared" si="67"/>
        <v>0</v>
      </c>
      <c r="BA71" s="346">
        <f t="shared" si="67"/>
        <v>0</v>
      </c>
      <c r="BB71" s="346">
        <f t="shared" si="67"/>
        <v>0</v>
      </c>
      <c r="BC71" s="346">
        <f t="shared" si="67"/>
        <v>0</v>
      </c>
      <c r="BD71" s="346">
        <f t="shared" si="67"/>
        <v>0</v>
      </c>
      <c r="BE71" s="346">
        <f t="shared" si="67"/>
        <v>0</v>
      </c>
      <c r="BF71" s="346">
        <f t="shared" si="67"/>
        <v>0</v>
      </c>
      <c r="BG71" s="346">
        <f t="shared" si="67"/>
        <v>0</v>
      </c>
      <c r="BH71" s="346">
        <f t="shared" si="67"/>
        <v>0</v>
      </c>
      <c r="BI71" s="346">
        <f t="shared" si="67"/>
        <v>0</v>
      </c>
      <c r="BJ71" s="346">
        <f t="shared" si="67"/>
        <v>0</v>
      </c>
      <c r="BK71" s="346">
        <f t="shared" si="67"/>
        <v>0</v>
      </c>
      <c r="BL71" s="346">
        <f t="shared" si="67"/>
        <v>0</v>
      </c>
      <c r="BM71" s="346">
        <f t="shared" si="67"/>
        <v>0</v>
      </c>
      <c r="BN71" s="346">
        <f t="shared" si="67"/>
        <v>0</v>
      </c>
      <c r="BO71" s="346">
        <f t="shared" si="67"/>
        <v>0</v>
      </c>
      <c r="BP71" s="346">
        <f t="shared" si="67"/>
        <v>0</v>
      </c>
      <c r="BQ71" s="346">
        <f t="shared" ref="BQ71:CV71" si="68">BQ59*BQ68</f>
        <v>0</v>
      </c>
      <c r="BR71" s="346">
        <f t="shared" si="68"/>
        <v>0</v>
      </c>
      <c r="BS71" s="346">
        <f t="shared" si="68"/>
        <v>0</v>
      </c>
      <c r="BT71" s="346">
        <f t="shared" si="68"/>
        <v>0</v>
      </c>
      <c r="BU71" s="346">
        <f t="shared" si="68"/>
        <v>0</v>
      </c>
      <c r="BV71" s="346">
        <f t="shared" si="68"/>
        <v>0</v>
      </c>
      <c r="BW71" s="346">
        <f t="shared" si="68"/>
        <v>0</v>
      </c>
      <c r="BX71" s="346">
        <f t="shared" si="68"/>
        <v>0</v>
      </c>
      <c r="BY71" s="346">
        <f t="shared" si="68"/>
        <v>0</v>
      </c>
      <c r="BZ71" s="346">
        <f t="shared" si="68"/>
        <v>0</v>
      </c>
      <c r="CA71" s="346">
        <f t="shared" si="68"/>
        <v>0</v>
      </c>
      <c r="CB71" s="346">
        <f t="shared" si="68"/>
        <v>0</v>
      </c>
      <c r="CC71" s="346">
        <f t="shared" si="68"/>
        <v>0</v>
      </c>
      <c r="CD71" s="346">
        <f t="shared" si="68"/>
        <v>0</v>
      </c>
      <c r="CE71" s="346">
        <f t="shared" si="68"/>
        <v>0</v>
      </c>
      <c r="CF71" s="346">
        <f t="shared" si="68"/>
        <v>0</v>
      </c>
      <c r="CG71" s="346">
        <f t="shared" si="68"/>
        <v>0</v>
      </c>
      <c r="CH71" s="346">
        <f t="shared" si="68"/>
        <v>0</v>
      </c>
      <c r="CI71" s="346">
        <f t="shared" si="68"/>
        <v>0</v>
      </c>
      <c r="CJ71" s="346">
        <f t="shared" si="68"/>
        <v>0</v>
      </c>
      <c r="CK71" s="346">
        <f t="shared" si="68"/>
        <v>0</v>
      </c>
      <c r="CL71" s="346">
        <f t="shared" si="68"/>
        <v>0</v>
      </c>
      <c r="CM71" s="346">
        <f t="shared" si="68"/>
        <v>0</v>
      </c>
      <c r="CN71" s="346">
        <f t="shared" si="68"/>
        <v>0</v>
      </c>
      <c r="CO71" s="346">
        <f t="shared" si="68"/>
        <v>0</v>
      </c>
      <c r="CP71" s="346">
        <f t="shared" si="68"/>
        <v>0</v>
      </c>
      <c r="CQ71" s="346">
        <f t="shared" si="68"/>
        <v>0</v>
      </c>
      <c r="CR71" s="346">
        <f t="shared" si="68"/>
        <v>0</v>
      </c>
      <c r="CS71" s="346">
        <f t="shared" si="68"/>
        <v>0</v>
      </c>
      <c r="CT71" s="346">
        <f t="shared" si="68"/>
        <v>0</v>
      </c>
      <c r="CU71" s="346">
        <f t="shared" si="68"/>
        <v>0</v>
      </c>
      <c r="CV71" s="346">
        <f t="shared" si="68"/>
        <v>0</v>
      </c>
      <c r="CW71" s="346">
        <f t="shared" ref="CW71:EB71" si="69">CW59*CW68</f>
        <v>0</v>
      </c>
      <c r="CX71" s="346">
        <f t="shared" si="69"/>
        <v>0</v>
      </c>
      <c r="CY71" s="346">
        <f t="shared" si="69"/>
        <v>0</v>
      </c>
      <c r="CZ71" s="346">
        <f t="shared" si="69"/>
        <v>0</v>
      </c>
      <c r="DA71" s="346">
        <f t="shared" si="69"/>
        <v>0</v>
      </c>
      <c r="DB71" s="346">
        <f t="shared" si="69"/>
        <v>0</v>
      </c>
      <c r="DC71" s="346">
        <f t="shared" si="69"/>
        <v>0</v>
      </c>
      <c r="DD71" s="346">
        <f t="shared" si="69"/>
        <v>0</v>
      </c>
      <c r="DE71" s="346">
        <f t="shared" si="69"/>
        <v>0</v>
      </c>
      <c r="DF71" s="346">
        <f t="shared" si="69"/>
        <v>0</v>
      </c>
      <c r="DG71" s="346">
        <f t="shared" si="69"/>
        <v>0</v>
      </c>
      <c r="DH71" s="346">
        <f t="shared" si="69"/>
        <v>0</v>
      </c>
      <c r="DI71" s="346">
        <f t="shared" si="69"/>
        <v>0</v>
      </c>
      <c r="DJ71" s="346">
        <f t="shared" si="69"/>
        <v>0</v>
      </c>
      <c r="DK71" s="346">
        <f t="shared" si="69"/>
        <v>0</v>
      </c>
      <c r="DL71" s="346">
        <f t="shared" si="69"/>
        <v>0</v>
      </c>
      <c r="DM71" s="346">
        <f t="shared" si="69"/>
        <v>0</v>
      </c>
      <c r="DN71" s="346">
        <f t="shared" si="69"/>
        <v>0</v>
      </c>
      <c r="DO71" s="346">
        <f t="shared" si="69"/>
        <v>0</v>
      </c>
      <c r="DP71" s="346">
        <f t="shared" si="69"/>
        <v>0</v>
      </c>
      <c r="DQ71" s="346">
        <f t="shared" si="69"/>
        <v>0</v>
      </c>
      <c r="DR71" s="346">
        <f t="shared" si="69"/>
        <v>0</v>
      </c>
      <c r="DS71" s="346">
        <f t="shared" si="69"/>
        <v>0</v>
      </c>
      <c r="DT71" s="346">
        <f t="shared" si="69"/>
        <v>0</v>
      </c>
      <c r="DU71" s="346">
        <f t="shared" si="69"/>
        <v>0</v>
      </c>
      <c r="DV71" s="346">
        <f t="shared" si="69"/>
        <v>0</v>
      </c>
      <c r="DW71" s="346">
        <f t="shared" si="69"/>
        <v>0</v>
      </c>
      <c r="DX71" s="346">
        <f t="shared" si="69"/>
        <v>0</v>
      </c>
      <c r="DY71" s="346">
        <f t="shared" si="69"/>
        <v>0</v>
      </c>
      <c r="DZ71" s="346">
        <f t="shared" si="69"/>
        <v>0</v>
      </c>
      <c r="EA71" s="346">
        <f t="shared" si="69"/>
        <v>0</v>
      </c>
      <c r="EB71" s="346">
        <f t="shared" si="69"/>
        <v>0</v>
      </c>
      <c r="EC71" s="346">
        <f t="shared" ref="EC71:ES71" si="70">EC59*EC68</f>
        <v>0</v>
      </c>
      <c r="ED71" s="346">
        <f t="shared" si="70"/>
        <v>0</v>
      </c>
      <c r="EE71" s="346">
        <f t="shared" si="70"/>
        <v>0</v>
      </c>
      <c r="EF71" s="346">
        <f t="shared" si="70"/>
        <v>0</v>
      </c>
      <c r="EG71" s="346">
        <f t="shared" si="70"/>
        <v>0</v>
      </c>
      <c r="EH71" s="346">
        <f t="shared" si="70"/>
        <v>0</v>
      </c>
      <c r="EI71" s="346">
        <f t="shared" si="70"/>
        <v>0</v>
      </c>
      <c r="EJ71" s="346">
        <f t="shared" si="70"/>
        <v>0</v>
      </c>
      <c r="EK71" s="346">
        <f t="shared" si="70"/>
        <v>0</v>
      </c>
      <c r="EL71" s="346">
        <f t="shared" si="70"/>
        <v>0</v>
      </c>
      <c r="EM71" s="346">
        <f t="shared" si="70"/>
        <v>0</v>
      </c>
      <c r="EN71" s="346">
        <f t="shared" si="70"/>
        <v>0</v>
      </c>
      <c r="EO71" s="346">
        <f t="shared" si="70"/>
        <v>0</v>
      </c>
      <c r="EP71" s="346">
        <f t="shared" si="70"/>
        <v>0</v>
      </c>
      <c r="EQ71" s="346">
        <f t="shared" si="70"/>
        <v>0</v>
      </c>
      <c r="ER71" s="346">
        <f t="shared" si="70"/>
        <v>0</v>
      </c>
      <c r="ES71" s="346">
        <f t="shared" si="70"/>
        <v>0</v>
      </c>
    </row>
    <row r="72" spans="1:256" s="342" customFormat="1" ht="12.75" customHeight="1">
      <c r="B72" s="342" t="s">
        <v>761</v>
      </c>
      <c r="C72" s="13"/>
      <c r="D72" s="330"/>
      <c r="E72" s="346">
        <f>SUM(E70:E71)</f>
        <v>0</v>
      </c>
      <c r="F72" s="346">
        <f t="shared" ref="F72:BQ72" si="71">SUM(F70:F71)</f>
        <v>0</v>
      </c>
      <c r="G72" s="346">
        <f t="shared" si="71"/>
        <v>0</v>
      </c>
      <c r="H72" s="346">
        <f t="shared" si="71"/>
        <v>0</v>
      </c>
      <c r="I72" s="346">
        <f t="shared" si="71"/>
        <v>0</v>
      </c>
      <c r="J72" s="346">
        <f t="shared" si="71"/>
        <v>0</v>
      </c>
      <c r="K72" s="346">
        <f t="shared" si="71"/>
        <v>0</v>
      </c>
      <c r="L72" s="346">
        <f t="shared" si="71"/>
        <v>0</v>
      </c>
      <c r="M72" s="346">
        <f t="shared" si="71"/>
        <v>0</v>
      </c>
      <c r="N72" s="346">
        <f t="shared" si="71"/>
        <v>0</v>
      </c>
      <c r="O72" s="346">
        <f t="shared" si="71"/>
        <v>0</v>
      </c>
      <c r="P72" s="346">
        <f t="shared" si="71"/>
        <v>0</v>
      </c>
      <c r="Q72" s="346">
        <f t="shared" si="71"/>
        <v>0</v>
      </c>
      <c r="R72" s="346">
        <f t="shared" si="71"/>
        <v>0</v>
      </c>
      <c r="S72" s="346">
        <f t="shared" si="71"/>
        <v>0</v>
      </c>
      <c r="T72" s="346">
        <f t="shared" si="71"/>
        <v>0</v>
      </c>
      <c r="U72" s="346">
        <f t="shared" si="71"/>
        <v>0</v>
      </c>
      <c r="V72" s="346">
        <f t="shared" si="71"/>
        <v>0</v>
      </c>
      <c r="W72" s="346">
        <f t="shared" si="71"/>
        <v>0</v>
      </c>
      <c r="X72" s="346">
        <f t="shared" si="71"/>
        <v>0</v>
      </c>
      <c r="Y72" s="346">
        <f t="shared" si="71"/>
        <v>0</v>
      </c>
      <c r="Z72" s="346">
        <f t="shared" si="71"/>
        <v>0</v>
      </c>
      <c r="AA72" s="346">
        <f t="shared" si="71"/>
        <v>0</v>
      </c>
      <c r="AB72" s="346">
        <f t="shared" si="71"/>
        <v>0</v>
      </c>
      <c r="AC72" s="346">
        <f t="shared" si="71"/>
        <v>0</v>
      </c>
      <c r="AD72" s="346">
        <f t="shared" si="71"/>
        <v>0</v>
      </c>
      <c r="AE72" s="346">
        <f t="shared" si="71"/>
        <v>0</v>
      </c>
      <c r="AF72" s="346">
        <f t="shared" si="71"/>
        <v>0</v>
      </c>
      <c r="AG72" s="346">
        <f t="shared" si="71"/>
        <v>0</v>
      </c>
      <c r="AH72" s="346">
        <f t="shared" si="71"/>
        <v>0</v>
      </c>
      <c r="AI72" s="346">
        <f t="shared" si="71"/>
        <v>0</v>
      </c>
      <c r="AJ72" s="346">
        <f t="shared" si="71"/>
        <v>0</v>
      </c>
      <c r="AK72" s="346">
        <f t="shared" si="71"/>
        <v>0</v>
      </c>
      <c r="AL72" s="346">
        <f t="shared" si="71"/>
        <v>0</v>
      </c>
      <c r="AM72" s="346">
        <f t="shared" si="71"/>
        <v>0</v>
      </c>
      <c r="AN72" s="346">
        <f t="shared" si="71"/>
        <v>0</v>
      </c>
      <c r="AO72" s="346">
        <f t="shared" si="71"/>
        <v>0</v>
      </c>
      <c r="AP72" s="346">
        <f t="shared" si="71"/>
        <v>0</v>
      </c>
      <c r="AQ72" s="346">
        <f t="shared" si="71"/>
        <v>0</v>
      </c>
      <c r="AR72" s="346">
        <f t="shared" si="71"/>
        <v>0</v>
      </c>
      <c r="AS72" s="346">
        <f t="shared" si="71"/>
        <v>0</v>
      </c>
      <c r="AT72" s="346">
        <f t="shared" si="71"/>
        <v>0</v>
      </c>
      <c r="AU72" s="346">
        <f t="shared" si="71"/>
        <v>0</v>
      </c>
      <c r="AV72" s="346">
        <f t="shared" si="71"/>
        <v>0</v>
      </c>
      <c r="AW72" s="346">
        <f t="shared" si="71"/>
        <v>0</v>
      </c>
      <c r="AX72" s="346">
        <f t="shared" si="71"/>
        <v>0</v>
      </c>
      <c r="AY72" s="346">
        <f t="shared" si="71"/>
        <v>0</v>
      </c>
      <c r="AZ72" s="346">
        <f t="shared" si="71"/>
        <v>0</v>
      </c>
      <c r="BA72" s="346">
        <f t="shared" si="71"/>
        <v>0</v>
      </c>
      <c r="BB72" s="346">
        <f t="shared" si="71"/>
        <v>0</v>
      </c>
      <c r="BC72" s="346">
        <f t="shared" si="71"/>
        <v>0</v>
      </c>
      <c r="BD72" s="346">
        <f t="shared" si="71"/>
        <v>0</v>
      </c>
      <c r="BE72" s="346">
        <f t="shared" si="71"/>
        <v>0</v>
      </c>
      <c r="BF72" s="346">
        <f t="shared" si="71"/>
        <v>0</v>
      </c>
      <c r="BG72" s="346">
        <f t="shared" si="71"/>
        <v>0</v>
      </c>
      <c r="BH72" s="346">
        <f t="shared" si="71"/>
        <v>0</v>
      </c>
      <c r="BI72" s="346">
        <f t="shared" si="71"/>
        <v>0</v>
      </c>
      <c r="BJ72" s="346">
        <f t="shared" si="71"/>
        <v>0</v>
      </c>
      <c r="BK72" s="346">
        <f t="shared" si="71"/>
        <v>0</v>
      </c>
      <c r="BL72" s="346">
        <f t="shared" si="71"/>
        <v>0</v>
      </c>
      <c r="BM72" s="346">
        <f t="shared" si="71"/>
        <v>0</v>
      </c>
      <c r="BN72" s="346">
        <f t="shared" si="71"/>
        <v>0</v>
      </c>
      <c r="BO72" s="346">
        <f t="shared" si="71"/>
        <v>0</v>
      </c>
      <c r="BP72" s="346">
        <f t="shared" si="71"/>
        <v>0</v>
      </c>
      <c r="BQ72" s="346">
        <f t="shared" si="71"/>
        <v>0</v>
      </c>
      <c r="BR72" s="346">
        <f t="shared" ref="BR72:EC72" si="72">SUM(BR70:BR71)</f>
        <v>0</v>
      </c>
      <c r="BS72" s="346">
        <f t="shared" si="72"/>
        <v>0</v>
      </c>
      <c r="BT72" s="346">
        <f t="shared" si="72"/>
        <v>0</v>
      </c>
      <c r="BU72" s="346">
        <f t="shared" si="72"/>
        <v>0</v>
      </c>
      <c r="BV72" s="346">
        <f t="shared" si="72"/>
        <v>0</v>
      </c>
      <c r="BW72" s="346">
        <f t="shared" si="72"/>
        <v>0</v>
      </c>
      <c r="BX72" s="346">
        <f t="shared" si="72"/>
        <v>0</v>
      </c>
      <c r="BY72" s="346">
        <f t="shared" si="72"/>
        <v>0</v>
      </c>
      <c r="BZ72" s="346">
        <f t="shared" si="72"/>
        <v>0</v>
      </c>
      <c r="CA72" s="346">
        <f t="shared" si="72"/>
        <v>0</v>
      </c>
      <c r="CB72" s="346">
        <f t="shared" si="72"/>
        <v>0</v>
      </c>
      <c r="CC72" s="346">
        <f t="shared" si="72"/>
        <v>0</v>
      </c>
      <c r="CD72" s="346">
        <f t="shared" si="72"/>
        <v>0</v>
      </c>
      <c r="CE72" s="346">
        <f t="shared" si="72"/>
        <v>0</v>
      </c>
      <c r="CF72" s="346">
        <f t="shared" si="72"/>
        <v>0</v>
      </c>
      <c r="CG72" s="346">
        <f t="shared" si="72"/>
        <v>0</v>
      </c>
      <c r="CH72" s="346">
        <f t="shared" si="72"/>
        <v>0</v>
      </c>
      <c r="CI72" s="346">
        <f t="shared" si="72"/>
        <v>0</v>
      </c>
      <c r="CJ72" s="346">
        <f t="shared" si="72"/>
        <v>0</v>
      </c>
      <c r="CK72" s="346">
        <f t="shared" si="72"/>
        <v>0</v>
      </c>
      <c r="CL72" s="346">
        <f t="shared" si="72"/>
        <v>0</v>
      </c>
      <c r="CM72" s="346">
        <f t="shared" si="72"/>
        <v>0</v>
      </c>
      <c r="CN72" s="346">
        <f t="shared" si="72"/>
        <v>0</v>
      </c>
      <c r="CO72" s="346">
        <f t="shared" si="72"/>
        <v>0</v>
      </c>
      <c r="CP72" s="346">
        <f t="shared" si="72"/>
        <v>0</v>
      </c>
      <c r="CQ72" s="346">
        <f t="shared" si="72"/>
        <v>0</v>
      </c>
      <c r="CR72" s="346">
        <f t="shared" si="72"/>
        <v>0</v>
      </c>
      <c r="CS72" s="346">
        <f t="shared" si="72"/>
        <v>0</v>
      </c>
      <c r="CT72" s="346">
        <f t="shared" si="72"/>
        <v>0</v>
      </c>
      <c r="CU72" s="346">
        <f t="shared" si="72"/>
        <v>0</v>
      </c>
      <c r="CV72" s="346">
        <f t="shared" si="72"/>
        <v>0</v>
      </c>
      <c r="CW72" s="346">
        <f t="shared" si="72"/>
        <v>0</v>
      </c>
      <c r="CX72" s="346">
        <f t="shared" si="72"/>
        <v>0</v>
      </c>
      <c r="CY72" s="346">
        <f t="shared" si="72"/>
        <v>0</v>
      </c>
      <c r="CZ72" s="346">
        <f t="shared" si="72"/>
        <v>0</v>
      </c>
      <c r="DA72" s="346">
        <f t="shared" si="72"/>
        <v>0</v>
      </c>
      <c r="DB72" s="346">
        <f t="shared" si="72"/>
        <v>0</v>
      </c>
      <c r="DC72" s="346">
        <f t="shared" si="72"/>
        <v>0</v>
      </c>
      <c r="DD72" s="346">
        <f t="shared" si="72"/>
        <v>0</v>
      </c>
      <c r="DE72" s="346">
        <f t="shared" si="72"/>
        <v>0</v>
      </c>
      <c r="DF72" s="346">
        <f t="shared" si="72"/>
        <v>0</v>
      </c>
      <c r="DG72" s="346">
        <f t="shared" si="72"/>
        <v>0</v>
      </c>
      <c r="DH72" s="346">
        <f t="shared" si="72"/>
        <v>0</v>
      </c>
      <c r="DI72" s="346">
        <f t="shared" si="72"/>
        <v>0</v>
      </c>
      <c r="DJ72" s="346">
        <f t="shared" si="72"/>
        <v>0</v>
      </c>
      <c r="DK72" s="346">
        <f t="shared" si="72"/>
        <v>0</v>
      </c>
      <c r="DL72" s="346">
        <f t="shared" si="72"/>
        <v>0</v>
      </c>
      <c r="DM72" s="346">
        <f t="shared" si="72"/>
        <v>0</v>
      </c>
      <c r="DN72" s="346">
        <f t="shared" si="72"/>
        <v>0</v>
      </c>
      <c r="DO72" s="346">
        <f t="shared" si="72"/>
        <v>0</v>
      </c>
      <c r="DP72" s="346">
        <f t="shared" si="72"/>
        <v>0</v>
      </c>
      <c r="DQ72" s="346">
        <f t="shared" si="72"/>
        <v>0</v>
      </c>
      <c r="DR72" s="346">
        <f t="shared" si="72"/>
        <v>0</v>
      </c>
      <c r="DS72" s="346">
        <f t="shared" si="72"/>
        <v>0</v>
      </c>
      <c r="DT72" s="346">
        <f t="shared" si="72"/>
        <v>0</v>
      </c>
      <c r="DU72" s="346">
        <f t="shared" si="72"/>
        <v>0</v>
      </c>
      <c r="DV72" s="346">
        <f t="shared" si="72"/>
        <v>0</v>
      </c>
      <c r="DW72" s="346">
        <f t="shared" si="72"/>
        <v>0</v>
      </c>
      <c r="DX72" s="346">
        <f t="shared" si="72"/>
        <v>0</v>
      </c>
      <c r="DY72" s="346">
        <f t="shared" si="72"/>
        <v>0</v>
      </c>
      <c r="DZ72" s="346">
        <f t="shared" si="72"/>
        <v>0</v>
      </c>
      <c r="EA72" s="346">
        <f t="shared" si="72"/>
        <v>0</v>
      </c>
      <c r="EB72" s="346">
        <f t="shared" si="72"/>
        <v>0</v>
      </c>
      <c r="EC72" s="346">
        <f t="shared" si="72"/>
        <v>0</v>
      </c>
      <c r="ED72" s="346">
        <f t="shared" ref="ED72:ES72" si="73">SUM(ED70:ED71)</f>
        <v>0</v>
      </c>
      <c r="EE72" s="346">
        <f t="shared" si="73"/>
        <v>0</v>
      </c>
      <c r="EF72" s="346">
        <f t="shared" si="73"/>
        <v>0</v>
      </c>
      <c r="EG72" s="346">
        <f t="shared" si="73"/>
        <v>0</v>
      </c>
      <c r="EH72" s="346">
        <f t="shared" si="73"/>
        <v>0</v>
      </c>
      <c r="EI72" s="346">
        <f t="shared" si="73"/>
        <v>0</v>
      </c>
      <c r="EJ72" s="346">
        <f t="shared" si="73"/>
        <v>0</v>
      </c>
      <c r="EK72" s="346">
        <f t="shared" si="73"/>
        <v>0</v>
      </c>
      <c r="EL72" s="346">
        <f t="shared" si="73"/>
        <v>0</v>
      </c>
      <c r="EM72" s="346">
        <f t="shared" si="73"/>
        <v>0</v>
      </c>
      <c r="EN72" s="346">
        <f t="shared" si="73"/>
        <v>0</v>
      </c>
      <c r="EO72" s="346">
        <f t="shared" si="73"/>
        <v>0</v>
      </c>
      <c r="EP72" s="346">
        <f t="shared" si="73"/>
        <v>0</v>
      </c>
      <c r="EQ72" s="346">
        <f t="shared" si="73"/>
        <v>0</v>
      </c>
      <c r="ER72" s="346">
        <f t="shared" si="73"/>
        <v>0</v>
      </c>
      <c r="ES72" s="346">
        <f t="shared" si="73"/>
        <v>0</v>
      </c>
    </row>
    <row r="73" spans="1:256" s="342" customFormat="1" ht="12.75" customHeight="1">
      <c r="B73" s="13"/>
      <c r="C73" s="13"/>
      <c r="D73" s="330"/>
      <c r="E73" s="346"/>
      <c r="F73" s="346"/>
      <c r="G73" s="346"/>
      <c r="H73" s="346"/>
      <c r="I73" s="346"/>
      <c r="J73" s="346"/>
      <c r="K73" s="346"/>
      <c r="L73" s="346"/>
      <c r="M73" s="346"/>
      <c r="N73" s="346"/>
      <c r="O73" s="346"/>
      <c r="P73" s="346"/>
      <c r="Q73" s="330"/>
      <c r="R73" s="330"/>
      <c r="S73" s="330"/>
      <c r="T73" s="330"/>
      <c r="U73" s="330"/>
      <c r="V73" s="330"/>
      <c r="W73" s="330"/>
      <c r="X73" s="330"/>
      <c r="Y73" s="330"/>
      <c r="Z73" s="330"/>
      <c r="AA73" s="330"/>
      <c r="AB73" s="330"/>
      <c r="AC73" s="330"/>
      <c r="AD73" s="330"/>
      <c r="AE73" s="330"/>
      <c r="AF73" s="330"/>
      <c r="AG73" s="330"/>
      <c r="AH73" s="330"/>
      <c r="AI73" s="330"/>
      <c r="AJ73" s="330"/>
      <c r="AK73" s="330"/>
      <c r="AL73" s="330"/>
      <c r="AM73" s="330"/>
      <c r="AN73" s="330"/>
      <c r="AO73" s="330"/>
      <c r="AP73" s="330"/>
      <c r="AQ73" s="330"/>
      <c r="AR73" s="330"/>
      <c r="AS73" s="330"/>
      <c r="AT73" s="330"/>
      <c r="AU73" s="330"/>
      <c r="AV73" s="330"/>
      <c r="AW73" s="330"/>
      <c r="AX73" s="330"/>
      <c r="AY73" s="330"/>
      <c r="AZ73" s="330"/>
      <c r="BA73" s="330"/>
      <c r="BB73" s="330"/>
      <c r="BC73" s="330"/>
      <c r="BD73" s="330"/>
      <c r="BE73" s="330"/>
      <c r="BF73" s="330"/>
      <c r="BG73" s="330"/>
      <c r="BH73" s="330"/>
      <c r="BI73" s="330"/>
      <c r="BJ73" s="330"/>
      <c r="BK73" s="330"/>
      <c r="BL73" s="330"/>
      <c r="BM73" s="330"/>
      <c r="BN73" s="330"/>
      <c r="BO73" s="330"/>
      <c r="BP73" s="330"/>
      <c r="BQ73" s="330"/>
      <c r="BR73" s="330"/>
      <c r="BS73" s="330"/>
      <c r="BT73" s="330"/>
      <c r="BU73" s="330"/>
      <c r="BV73" s="330"/>
      <c r="BW73" s="330"/>
      <c r="BX73" s="330"/>
      <c r="BY73" s="330"/>
      <c r="BZ73" s="330"/>
      <c r="CA73" s="330"/>
      <c r="CB73" s="330"/>
      <c r="CC73" s="330"/>
      <c r="CD73" s="330"/>
      <c r="CE73" s="330"/>
      <c r="CF73" s="330"/>
      <c r="CG73" s="330"/>
      <c r="CH73" s="330"/>
      <c r="CI73" s="330"/>
      <c r="CJ73" s="330"/>
      <c r="CK73" s="330"/>
      <c r="CL73" s="330"/>
      <c r="CM73" s="330"/>
      <c r="CN73" s="330"/>
      <c r="CO73" s="330"/>
      <c r="CP73" s="330"/>
      <c r="CQ73" s="330"/>
      <c r="CR73" s="330"/>
      <c r="CS73" s="330"/>
      <c r="CT73" s="330"/>
      <c r="CU73" s="330"/>
      <c r="CV73" s="330"/>
      <c r="CW73" s="330"/>
      <c r="CX73" s="330"/>
      <c r="CY73" s="330"/>
      <c r="CZ73" s="330"/>
      <c r="DA73" s="330"/>
      <c r="DB73" s="330"/>
      <c r="DC73" s="330"/>
      <c r="DD73" s="330"/>
      <c r="DE73" s="330"/>
      <c r="DF73" s="330"/>
      <c r="DG73" s="330"/>
      <c r="DH73" s="330"/>
      <c r="DI73" s="330"/>
      <c r="DJ73" s="330"/>
      <c r="DK73" s="330"/>
      <c r="DL73" s="330"/>
      <c r="DM73" s="330"/>
      <c r="DN73" s="330"/>
      <c r="DO73" s="330"/>
      <c r="DP73" s="330"/>
      <c r="DQ73" s="330"/>
      <c r="DR73" s="330"/>
      <c r="DS73" s="330"/>
      <c r="DT73" s="330"/>
      <c r="DU73" s="330"/>
      <c r="DV73" s="330"/>
      <c r="DW73" s="330"/>
      <c r="DX73" s="330"/>
      <c r="DY73" s="330"/>
      <c r="DZ73" s="330"/>
      <c r="EA73" s="330"/>
      <c r="EB73" s="330"/>
      <c r="EC73" s="330"/>
      <c r="ED73" s="330"/>
      <c r="EE73" s="330"/>
      <c r="EF73" s="330"/>
      <c r="EG73" s="330"/>
      <c r="EH73" s="330"/>
      <c r="EI73" s="330"/>
      <c r="EJ73" s="330"/>
      <c r="EK73" s="330"/>
      <c r="EL73" s="330"/>
      <c r="EM73" s="330"/>
      <c r="EN73" s="330"/>
      <c r="EO73" s="330"/>
      <c r="EP73" s="330"/>
      <c r="EQ73" s="330"/>
      <c r="ER73" s="330"/>
      <c r="ES73" s="330"/>
    </row>
    <row r="74" spans="1:256" s="342" customFormat="1" ht="12.75" customHeight="1">
      <c r="B74" s="342" t="s">
        <v>771</v>
      </c>
      <c r="D74" s="346">
        <f>SUMPRODUCT(E66:ES66,E72:ES72)</f>
        <v>0</v>
      </c>
      <c r="E74" s="330"/>
      <c r="F74" s="330"/>
      <c r="G74" s="330"/>
      <c r="H74" s="330"/>
      <c r="I74" s="330"/>
      <c r="J74" s="330"/>
      <c r="K74" s="330"/>
      <c r="L74" s="330"/>
      <c r="M74" s="330"/>
      <c r="N74" s="330"/>
      <c r="O74" s="330"/>
      <c r="P74" s="330"/>
      <c r="Q74" s="330"/>
      <c r="R74" s="330"/>
      <c r="S74" s="330"/>
      <c r="T74" s="330"/>
      <c r="U74" s="330"/>
      <c r="V74" s="330"/>
      <c r="W74" s="330"/>
      <c r="X74" s="330"/>
      <c r="Y74" s="330"/>
      <c r="Z74" s="330"/>
      <c r="AA74" s="330"/>
      <c r="AB74" s="330"/>
      <c r="AC74" s="330"/>
      <c r="AD74" s="330"/>
      <c r="AE74" s="330"/>
      <c r="AF74" s="330"/>
      <c r="AG74" s="330"/>
      <c r="AH74" s="330"/>
      <c r="AI74" s="330"/>
      <c r="AJ74" s="330"/>
      <c r="AK74" s="330"/>
      <c r="AL74" s="330"/>
      <c r="AM74" s="330"/>
      <c r="AN74" s="330"/>
      <c r="AO74" s="330"/>
      <c r="AP74" s="330"/>
      <c r="AQ74" s="330"/>
      <c r="AR74" s="330"/>
      <c r="AS74" s="330"/>
      <c r="AT74" s="330"/>
      <c r="AU74" s="330"/>
      <c r="AV74" s="330"/>
      <c r="AW74" s="330"/>
      <c r="AX74" s="330"/>
      <c r="AY74" s="330"/>
      <c r="AZ74" s="330"/>
      <c r="BA74" s="330"/>
      <c r="BB74" s="330"/>
      <c r="BC74" s="330"/>
      <c r="BD74" s="330"/>
      <c r="BE74" s="330"/>
      <c r="BF74" s="330"/>
      <c r="BG74" s="330"/>
      <c r="BH74" s="330"/>
      <c r="BI74" s="330"/>
      <c r="BJ74" s="330"/>
      <c r="BK74" s="330"/>
      <c r="BL74" s="330"/>
      <c r="BM74" s="330"/>
      <c r="BN74" s="330"/>
      <c r="BO74" s="330"/>
      <c r="BP74" s="330"/>
      <c r="BQ74" s="330"/>
      <c r="BR74" s="330"/>
      <c r="BS74" s="330"/>
      <c r="BT74" s="330"/>
      <c r="BU74" s="330"/>
      <c r="BV74" s="330"/>
      <c r="BW74" s="330"/>
      <c r="BX74" s="330"/>
      <c r="BY74" s="330"/>
      <c r="BZ74" s="330"/>
      <c r="CA74" s="330"/>
      <c r="CB74" s="330"/>
      <c r="CC74" s="330"/>
      <c r="CD74" s="330"/>
      <c r="CE74" s="330"/>
      <c r="CF74" s="330"/>
      <c r="CG74" s="330"/>
      <c r="CH74" s="330"/>
      <c r="CI74" s="330"/>
      <c r="CJ74" s="330"/>
      <c r="CK74" s="330"/>
      <c r="CL74" s="330"/>
      <c r="CM74" s="330"/>
      <c r="CN74" s="330"/>
      <c r="CO74" s="330"/>
      <c r="CP74" s="330"/>
      <c r="CQ74" s="330"/>
      <c r="CR74" s="330"/>
      <c r="CS74" s="330"/>
      <c r="CT74" s="330"/>
      <c r="CU74" s="330"/>
      <c r="CV74" s="330"/>
      <c r="CW74" s="330"/>
      <c r="CX74" s="330"/>
      <c r="CY74" s="330"/>
      <c r="CZ74" s="330"/>
      <c r="DA74" s="330"/>
      <c r="DB74" s="330"/>
      <c r="DC74" s="330"/>
      <c r="DD74" s="330"/>
      <c r="DE74" s="330"/>
      <c r="DF74" s="330"/>
      <c r="DG74" s="330"/>
      <c r="DH74" s="330"/>
      <c r="DI74" s="330"/>
      <c r="DJ74" s="330"/>
      <c r="DK74" s="330"/>
      <c r="DL74" s="330"/>
      <c r="DM74" s="330"/>
      <c r="DN74" s="330"/>
      <c r="DO74" s="330"/>
      <c r="DP74" s="330"/>
      <c r="DQ74" s="330"/>
      <c r="DR74" s="330"/>
      <c r="DS74" s="330"/>
      <c r="DT74" s="330"/>
      <c r="DU74" s="330"/>
      <c r="DV74" s="330"/>
      <c r="DW74" s="330"/>
      <c r="DX74" s="330"/>
      <c r="DY74" s="330"/>
      <c r="DZ74" s="330"/>
      <c r="EA74" s="330"/>
      <c r="EB74" s="330"/>
      <c r="EC74" s="330"/>
      <c r="ED74" s="330"/>
      <c r="EE74" s="330"/>
      <c r="EF74" s="330"/>
      <c r="EG74" s="330"/>
      <c r="EH74" s="330"/>
      <c r="EI74" s="330"/>
      <c r="EJ74" s="330"/>
      <c r="EK74" s="330"/>
      <c r="EL74" s="330"/>
      <c r="EM74" s="330"/>
      <c r="EN74" s="330"/>
      <c r="EO74" s="330"/>
      <c r="EP74" s="330"/>
      <c r="EQ74" s="330"/>
      <c r="ER74" s="330"/>
      <c r="ES74" s="330"/>
    </row>
    <row r="75" spans="1:256" ht="12.75" customHeight="1"/>
    <row r="76" spans="1:256" s="319" customFormat="1" ht="12.75" customHeight="1">
      <c r="A76" s="13">
        <f>MAX($A$1:A60)+1</f>
        <v>7</v>
      </c>
      <c r="B76" s="14" t="s">
        <v>772</v>
      </c>
      <c r="C76" s="15"/>
      <c r="D76" s="361"/>
      <c r="E76" s="358"/>
      <c r="F76" s="358"/>
      <c r="G76" s="358"/>
      <c r="H76" s="358"/>
      <c r="I76" s="358"/>
      <c r="J76" s="358"/>
      <c r="K76" s="358"/>
      <c r="L76" s="358"/>
      <c r="M76" s="358"/>
      <c r="N76" s="358"/>
      <c r="O76" s="358"/>
      <c r="P76" s="358"/>
      <c r="Q76" s="358"/>
      <c r="R76" s="358"/>
      <c r="S76" s="358"/>
      <c r="T76" s="358"/>
      <c r="U76" s="358"/>
      <c r="V76" s="358"/>
      <c r="W76" s="358"/>
      <c r="X76" s="358"/>
      <c r="Y76" s="358"/>
      <c r="Z76" s="358"/>
      <c r="AA76" s="358"/>
      <c r="AB76" s="358"/>
      <c r="AC76" s="358"/>
      <c r="AD76" s="358"/>
      <c r="AE76" s="358"/>
      <c r="AF76" s="358"/>
      <c r="AG76" s="358"/>
      <c r="AH76" s="358"/>
      <c r="AI76" s="358"/>
      <c r="AJ76" s="358"/>
      <c r="AK76" s="358"/>
      <c r="AL76" s="358"/>
      <c r="AM76" s="358"/>
      <c r="AN76" s="358"/>
      <c r="AO76" s="358"/>
      <c r="AP76" s="358"/>
      <c r="AQ76" s="358"/>
      <c r="AR76" s="358"/>
      <c r="AS76" s="358"/>
      <c r="AT76" s="358"/>
      <c r="AU76" s="358"/>
      <c r="AV76" s="358"/>
      <c r="AW76" s="358"/>
      <c r="AX76" s="358"/>
      <c r="AY76" s="358"/>
      <c r="AZ76" s="358"/>
      <c r="BA76" s="358"/>
      <c r="BB76" s="358"/>
      <c r="BC76" s="358"/>
      <c r="BD76" s="358"/>
      <c r="BE76" s="358"/>
      <c r="BF76" s="358"/>
      <c r="BG76" s="358"/>
      <c r="BH76" s="358"/>
      <c r="BI76" s="358"/>
      <c r="BJ76" s="358"/>
      <c r="BK76" s="358"/>
      <c r="BL76" s="358"/>
      <c r="BM76" s="358"/>
      <c r="BN76" s="358"/>
      <c r="BO76" s="358"/>
      <c r="BP76" s="358"/>
      <c r="BQ76" s="358"/>
      <c r="BR76" s="358"/>
      <c r="BS76" s="358"/>
      <c r="BT76" s="358"/>
      <c r="BU76" s="358"/>
      <c r="BV76" s="358"/>
      <c r="BW76" s="358"/>
      <c r="BX76" s="358"/>
      <c r="BY76" s="358"/>
      <c r="BZ76" s="358"/>
      <c r="CA76" s="358"/>
      <c r="CB76" s="358"/>
      <c r="CC76" s="358"/>
      <c r="CD76" s="358"/>
      <c r="CE76" s="358"/>
      <c r="CF76" s="358"/>
      <c r="CG76" s="358"/>
      <c r="CH76" s="358"/>
      <c r="CI76" s="358"/>
      <c r="CJ76" s="358"/>
      <c r="CK76" s="358"/>
      <c r="CL76" s="358"/>
      <c r="CM76" s="358"/>
      <c r="CN76" s="358"/>
      <c r="CO76" s="358"/>
      <c r="CP76" s="358"/>
      <c r="CQ76" s="358"/>
      <c r="CR76" s="358"/>
      <c r="CS76" s="358"/>
      <c r="CT76" s="358"/>
      <c r="CU76" s="358"/>
      <c r="CV76" s="358"/>
      <c r="CW76" s="358"/>
      <c r="CX76" s="358"/>
      <c r="CY76" s="358"/>
      <c r="CZ76" s="358"/>
      <c r="DA76" s="358"/>
      <c r="DB76" s="358"/>
      <c r="DC76" s="358"/>
      <c r="DD76" s="358"/>
      <c r="DE76" s="358"/>
      <c r="DF76" s="358"/>
      <c r="DG76" s="358"/>
      <c r="DH76" s="358"/>
      <c r="DI76" s="358"/>
      <c r="DJ76" s="358"/>
      <c r="DK76" s="358"/>
      <c r="DL76" s="358"/>
      <c r="DM76" s="358"/>
      <c r="DN76" s="358"/>
      <c r="DO76" s="358"/>
      <c r="DP76" s="358"/>
      <c r="DQ76" s="358"/>
      <c r="DR76" s="358"/>
      <c r="DS76" s="358"/>
      <c r="DT76" s="358"/>
      <c r="DU76" s="358"/>
      <c r="DV76" s="358"/>
      <c r="DW76" s="358"/>
      <c r="DX76" s="358"/>
      <c r="DY76" s="358"/>
      <c r="DZ76" s="358"/>
      <c r="EA76" s="358"/>
      <c r="EB76" s="358"/>
      <c r="EC76" s="358"/>
      <c r="ED76" s="358"/>
      <c r="EE76" s="358"/>
      <c r="EF76" s="358"/>
      <c r="EG76" s="358"/>
      <c r="EH76" s="358"/>
      <c r="EI76" s="358"/>
      <c r="EJ76" s="358"/>
      <c r="EK76" s="358"/>
      <c r="EL76" s="358"/>
      <c r="EM76" s="358"/>
      <c r="EN76" s="358"/>
      <c r="EO76" s="358"/>
      <c r="EP76" s="358"/>
      <c r="EQ76" s="358"/>
      <c r="ER76" s="358"/>
      <c r="ES76" s="358"/>
      <c r="ET76" s="13"/>
      <c r="EU76" s="13"/>
      <c r="EV76" s="13"/>
      <c r="EW76" s="13"/>
      <c r="EX76" s="13"/>
      <c r="EY76" s="13"/>
      <c r="EZ76" s="13"/>
      <c r="FA76" s="13"/>
      <c r="FB76" s="13"/>
      <c r="FC76" s="13"/>
      <c r="FD76" s="13"/>
      <c r="FE76" s="13"/>
      <c r="FF76" s="13"/>
      <c r="FG76" s="13"/>
      <c r="FH76" s="13"/>
      <c r="FI76" s="13"/>
      <c r="FJ76" s="13"/>
      <c r="FK76" s="13"/>
      <c r="FL76" s="13"/>
      <c r="FM76" s="13"/>
      <c r="FN76" s="13"/>
      <c r="FO76" s="13"/>
      <c r="FP76" s="13"/>
      <c r="FQ76" s="13"/>
      <c r="FR76" s="13"/>
      <c r="FS76" s="13"/>
      <c r="FT76" s="13"/>
      <c r="FU76" s="13"/>
      <c r="FV76" s="13"/>
      <c r="FW76" s="13"/>
      <c r="FX76" s="13"/>
      <c r="FY76" s="13"/>
      <c r="FZ76" s="13"/>
      <c r="GA76" s="13"/>
      <c r="GB76" s="13"/>
      <c r="GC76" s="13"/>
      <c r="GD76" s="13"/>
      <c r="GE76" s="13"/>
      <c r="GF76" s="13"/>
      <c r="GG76" s="13"/>
      <c r="GH76" s="13"/>
      <c r="GI76" s="13"/>
      <c r="GJ76" s="13"/>
      <c r="GK76" s="13"/>
      <c r="GL76" s="13"/>
      <c r="GM76" s="13"/>
      <c r="GN76" s="13"/>
      <c r="GO76" s="13"/>
      <c r="GP76" s="13"/>
      <c r="GQ76" s="13"/>
      <c r="GR76" s="13"/>
      <c r="GS76" s="13"/>
      <c r="GT76" s="13"/>
      <c r="GU76" s="13"/>
      <c r="GV76" s="13"/>
      <c r="GW76" s="13"/>
      <c r="GX76" s="13"/>
      <c r="GY76" s="13"/>
      <c r="GZ76" s="13"/>
      <c r="HA76" s="13"/>
      <c r="HB76" s="13"/>
      <c r="HC76" s="13"/>
      <c r="HD76" s="13"/>
      <c r="HE76" s="13"/>
      <c r="HF76" s="13"/>
      <c r="HG76" s="13"/>
      <c r="HH76" s="13"/>
      <c r="HI76" s="13"/>
      <c r="HJ76" s="13"/>
      <c r="HK76" s="13"/>
      <c r="HL76" s="13"/>
      <c r="HM76" s="13"/>
      <c r="HN76" s="13"/>
      <c r="HO76" s="13"/>
      <c r="HP76" s="13"/>
      <c r="HQ76" s="13"/>
      <c r="HR76" s="13"/>
      <c r="HS76" s="13"/>
      <c r="HT76" s="13"/>
      <c r="HU76" s="13"/>
      <c r="HV76" s="13"/>
      <c r="HW76" s="13"/>
      <c r="HX76" s="13"/>
      <c r="HY76" s="13"/>
      <c r="HZ76" s="13"/>
      <c r="IA76" s="13"/>
      <c r="IB76" s="13"/>
      <c r="IC76" s="13"/>
      <c r="ID76" s="13"/>
      <c r="IE76" s="13"/>
      <c r="IF76" s="13"/>
      <c r="IG76" s="13"/>
      <c r="IH76" s="13"/>
      <c r="II76" s="13"/>
      <c r="IJ76" s="13"/>
      <c r="IK76" s="13"/>
      <c r="IL76" s="13"/>
      <c r="IM76" s="13"/>
      <c r="IN76" s="13"/>
      <c r="IO76" s="13"/>
      <c r="IP76" s="13"/>
      <c r="IQ76" s="13"/>
      <c r="IR76" s="13"/>
      <c r="IS76" s="13"/>
      <c r="IT76" s="13"/>
      <c r="IU76" s="13"/>
      <c r="IV76" s="13"/>
    </row>
    <row r="77" spans="1:256" ht="12.75" customHeight="1"/>
    <row r="78" spans="1:256" s="319" customFormat="1" ht="12.75" customHeight="1">
      <c r="A78" s="13">
        <f>MAX($A$1:A77)+1</f>
        <v>8</v>
      </c>
      <c r="B78" s="179" t="s">
        <v>773</v>
      </c>
      <c r="C78" s="180"/>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H78" s="363"/>
      <c r="BI78" s="363"/>
      <c r="BJ78" s="363"/>
      <c r="BK78" s="363"/>
      <c r="BL78" s="363"/>
      <c r="BM78" s="363"/>
      <c r="BN78" s="363"/>
      <c r="BO78" s="363"/>
      <c r="BP78" s="363"/>
      <c r="BQ78" s="363"/>
      <c r="BR78" s="363"/>
      <c r="BS78" s="363"/>
      <c r="BT78" s="363"/>
      <c r="BU78" s="363"/>
      <c r="BV78" s="363"/>
      <c r="BW78" s="363"/>
      <c r="BX78" s="363"/>
      <c r="BY78" s="363"/>
      <c r="BZ78" s="363"/>
      <c r="CA78" s="363"/>
      <c r="CB78" s="363"/>
      <c r="CC78" s="363"/>
      <c r="CD78" s="363"/>
      <c r="CE78" s="363"/>
      <c r="CF78" s="363"/>
      <c r="CG78" s="363"/>
      <c r="CH78" s="363"/>
      <c r="CI78" s="363"/>
      <c r="CJ78" s="363"/>
      <c r="CK78" s="363"/>
      <c r="CL78" s="363"/>
      <c r="CM78" s="363"/>
      <c r="CN78" s="363"/>
      <c r="CO78" s="363"/>
      <c r="CP78" s="363"/>
      <c r="CQ78" s="363"/>
      <c r="CR78" s="363"/>
      <c r="CS78" s="363"/>
      <c r="CT78" s="363"/>
      <c r="CU78" s="363"/>
      <c r="CV78" s="363"/>
      <c r="CW78" s="363"/>
      <c r="CX78" s="363"/>
      <c r="CY78" s="363"/>
      <c r="CZ78" s="363"/>
      <c r="DA78" s="363"/>
      <c r="DB78" s="363"/>
      <c r="DC78" s="363"/>
      <c r="DD78" s="363"/>
      <c r="DE78" s="363"/>
      <c r="DF78" s="363"/>
      <c r="DG78" s="363"/>
      <c r="DH78" s="363"/>
      <c r="DI78" s="363"/>
      <c r="DJ78" s="363"/>
      <c r="DK78" s="363"/>
      <c r="DL78" s="363"/>
      <c r="DM78" s="363"/>
      <c r="DN78" s="363"/>
      <c r="DO78" s="363"/>
      <c r="DP78" s="363"/>
      <c r="DQ78" s="363"/>
      <c r="DR78" s="363"/>
      <c r="DS78" s="363"/>
      <c r="DT78" s="363"/>
      <c r="DU78" s="363"/>
      <c r="DV78" s="363"/>
      <c r="DW78" s="363"/>
      <c r="DX78" s="363"/>
      <c r="DY78" s="363"/>
      <c r="DZ78" s="363"/>
      <c r="EA78" s="363"/>
      <c r="EB78" s="363"/>
      <c r="EC78" s="363"/>
      <c r="ED78" s="363"/>
      <c r="EE78" s="363"/>
      <c r="EF78" s="363"/>
      <c r="EG78" s="363"/>
      <c r="EH78" s="363"/>
      <c r="EI78" s="363"/>
      <c r="EJ78" s="363"/>
      <c r="EK78" s="363"/>
      <c r="EL78" s="363"/>
      <c r="EM78" s="363"/>
      <c r="EN78" s="363"/>
      <c r="EO78" s="363"/>
      <c r="EP78" s="363"/>
      <c r="EQ78" s="363"/>
      <c r="ER78" s="363"/>
      <c r="ES78" s="36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c r="GY78" s="13"/>
      <c r="GZ78" s="13"/>
      <c r="HA78" s="13"/>
      <c r="HB78" s="13"/>
      <c r="HC78" s="13"/>
      <c r="HD78" s="13"/>
      <c r="HE78" s="13"/>
      <c r="HF78" s="13"/>
      <c r="HG78" s="13"/>
      <c r="HH78" s="13"/>
      <c r="HI78" s="13"/>
      <c r="HJ78" s="13"/>
      <c r="HK78" s="13"/>
      <c r="HL78" s="13"/>
      <c r="HM78" s="13"/>
      <c r="HN78" s="13"/>
      <c r="HO78" s="13"/>
      <c r="HP78" s="13"/>
      <c r="HQ78" s="13"/>
      <c r="HR78" s="13"/>
      <c r="HS78" s="13"/>
      <c r="HT78" s="13"/>
      <c r="HU78" s="13"/>
      <c r="HV78" s="13"/>
      <c r="HW78" s="13"/>
      <c r="HX78" s="13"/>
      <c r="HY78" s="13"/>
      <c r="HZ78" s="13"/>
      <c r="IA78" s="13"/>
      <c r="IB78" s="13"/>
      <c r="IC78" s="13"/>
      <c r="ID78" s="13"/>
      <c r="IE78" s="13"/>
      <c r="IF78" s="13"/>
      <c r="IG78" s="13"/>
      <c r="IH78" s="13"/>
      <c r="II78" s="13"/>
      <c r="IJ78" s="13"/>
      <c r="IK78" s="13"/>
      <c r="IL78" s="13"/>
      <c r="IM78" s="13"/>
      <c r="IN78" s="13"/>
      <c r="IO78" s="13"/>
      <c r="IP78" s="13"/>
      <c r="IQ78" s="13"/>
      <c r="IR78" s="13"/>
      <c r="IS78" s="13"/>
      <c r="IT78" s="13"/>
      <c r="IU78" s="13"/>
      <c r="IV78" s="13"/>
    </row>
    <row r="79" spans="1:256"/>
    <row r="80" spans="1:256">
      <c r="B80" s="529">
        <f>IP_Assumptions!$C$128</f>
        <v>1</v>
      </c>
    </row>
    <row r="81" spans="2:149">
      <c r="B81" s="342" t="str">
        <f>IP_Assumptions!$B$130</f>
        <v>Switch: On / Off Flag</v>
      </c>
      <c r="D81" s="530">
        <f ca="1">OFFSET(IP_Assumptions!$B$130,0,B80)</f>
        <v>1</v>
      </c>
    </row>
    <row r="82" spans="2:149">
      <c r="B82" s="342" t="s">
        <v>774</v>
      </c>
      <c r="C82" s="13" t="s">
        <v>0</v>
      </c>
      <c r="D82" s="530">
        <f ca="1">OFFSET(IP_Assumptions!$B$131,0,B80)</f>
        <v>0</v>
      </c>
      <c r="E82" s="330" t="s">
        <v>0</v>
      </c>
    </row>
    <row r="83" spans="2:149">
      <c r="B83" s="342"/>
      <c r="D83" s="530"/>
    </row>
    <row r="84" spans="2:149">
      <c r="B84" s="342" t="str">
        <f>IP_Assumptions!$B$134</f>
        <v>Base Amount of Monthly Cash Flow</v>
      </c>
      <c r="D84" s="346">
        <f ca="1">OFFSET(IP_Assumptions!$B$134,0,B80)*D81</f>
        <v>100</v>
      </c>
    </row>
    <row r="85" spans="2:149">
      <c r="B85" s="342" t="str">
        <f>IP_Assumptions!$B$139</f>
        <v>Cash Flow: Start Date Applied</v>
      </c>
      <c r="D85" s="531">
        <f ca="1">OFFSET(IP_Assumptions!$B$139,0,B80)</f>
        <v>0</v>
      </c>
      <c r="E85" s="330" t="s">
        <v>0</v>
      </c>
      <c r="F85" s="330" t="s">
        <v>0</v>
      </c>
      <c r="G85" s="330" t="s">
        <v>0</v>
      </c>
      <c r="H85" s="330" t="s">
        <v>0</v>
      </c>
      <c r="I85" s="330" t="s">
        <v>0</v>
      </c>
      <c r="J85" s="330" t="s">
        <v>0</v>
      </c>
      <c r="K85" s="330" t="s">
        <v>0</v>
      </c>
      <c r="L85" s="330" t="s">
        <v>0</v>
      </c>
      <c r="M85" s="330" t="s">
        <v>0</v>
      </c>
    </row>
    <row r="86" spans="2:149">
      <c r="B86" s="342" t="str">
        <f>IP_Assumptions!$B$140</f>
        <v>Cash Flow: End Date Applied</v>
      </c>
      <c r="D86" s="531" t="str">
        <f ca="1">OFFSET(IP_Assumptions!$B$140,0,B80)</f>
        <v/>
      </c>
      <c r="E86" s="330" t="s">
        <v>0</v>
      </c>
      <c r="F86" s="330" t="s">
        <v>0</v>
      </c>
      <c r="G86" s="330" t="s">
        <v>0</v>
      </c>
      <c r="H86" s="330" t="s">
        <v>0</v>
      </c>
      <c r="I86" s="330" t="s">
        <v>0</v>
      </c>
      <c r="J86" s="330" t="s">
        <v>0</v>
      </c>
      <c r="K86" s="330" t="s">
        <v>0</v>
      </c>
      <c r="L86" s="330" t="s">
        <v>0</v>
      </c>
      <c r="M86" s="330" t="s">
        <v>0</v>
      </c>
    </row>
    <row r="87" spans="2:149">
      <c r="B87" s="342" t="str">
        <f>IP_Assumptions!$B$157</f>
        <v>Growth Profile (Applied from Valuation Date):</v>
      </c>
      <c r="C87" s="13" t="s">
        <v>0</v>
      </c>
      <c r="D87" s="346">
        <f ca="1">OFFSET(IP_Assumptions!$B$157,0,B80)</f>
        <v>0</v>
      </c>
      <c r="E87" s="330" t="s">
        <v>0</v>
      </c>
    </row>
    <row r="88" spans="2:149">
      <c r="B88" s="342" t="s">
        <v>598</v>
      </c>
      <c r="D88" s="347"/>
      <c r="E88" s="347">
        <f ca="1">IF(AND(E91=1,$D87&lt;&gt;0),OFFSET(IP_Assumptions!$B$254,E$7,MATCH(CF_Building!$D87,Market_Growth_List,0)),0)</f>
        <v>0</v>
      </c>
      <c r="F88" s="347">
        <f ca="1">IF(AND(F91=1,$D87&lt;&gt;0),OFFSET(IP_Assumptions!$B$254,F$7,MATCH(CF_Building!$D87,Market_Growth_List,0)),0)</f>
        <v>0</v>
      </c>
      <c r="G88" s="347">
        <f ca="1">IF(AND(G91=1,$D87&lt;&gt;0),OFFSET(IP_Assumptions!$B$254,G$7,MATCH(CF_Building!$D87,Market_Growth_List,0)),0)</f>
        <v>0</v>
      </c>
      <c r="H88" s="347">
        <f ca="1">IF(AND(H91=1,$D87&lt;&gt;0),OFFSET(IP_Assumptions!$B$254,H$7,MATCH(CF_Building!$D87,Market_Growth_List,0)),0)</f>
        <v>0</v>
      </c>
      <c r="I88" s="347">
        <f ca="1">IF(AND(I91=1,$D87&lt;&gt;0),OFFSET(IP_Assumptions!$B$254,I$7,MATCH(CF_Building!$D87,Market_Growth_List,0)),0)</f>
        <v>0</v>
      </c>
      <c r="J88" s="347">
        <f ca="1">IF(AND(J91=1,$D87&lt;&gt;0),OFFSET(IP_Assumptions!$B$254,J$7,MATCH(CF_Building!$D87,Market_Growth_List,0)),0)</f>
        <v>0</v>
      </c>
      <c r="K88" s="347">
        <f ca="1">IF(AND(K91=1,$D87&lt;&gt;0),OFFSET(IP_Assumptions!$B$254,K$7,MATCH(CF_Building!$D87,Market_Growth_List,0)),0)</f>
        <v>0</v>
      </c>
      <c r="L88" s="347">
        <f ca="1">IF(AND(L91=1,$D87&lt;&gt;0),OFFSET(IP_Assumptions!$B$254,L$7,MATCH(CF_Building!$D87,Market_Growth_List,0)),0)</f>
        <v>0</v>
      </c>
      <c r="M88" s="347">
        <f ca="1">IF(AND(M91=1,$D87&lt;&gt;0),OFFSET(IP_Assumptions!$B$254,M$7,MATCH(CF_Building!$D87,Market_Growth_List,0)),0)</f>
        <v>0</v>
      </c>
      <c r="N88" s="347">
        <f ca="1">IF(AND(N91=1,$D87&lt;&gt;0),OFFSET(IP_Assumptions!$B$254,N$7,MATCH(CF_Building!$D87,Market_Growth_List,0)),0)</f>
        <v>0</v>
      </c>
      <c r="O88" s="347">
        <f ca="1">IF(AND(O91=1,$D87&lt;&gt;0),OFFSET(IP_Assumptions!$B$254,O$7,MATCH(CF_Building!$D87,Market_Growth_List,0)),0)</f>
        <v>0</v>
      </c>
      <c r="P88" s="347">
        <f ca="1">IF(AND(P91=1,$D87&lt;&gt;0),OFFSET(IP_Assumptions!$B$254,P$7,MATCH(CF_Building!$D87,Market_Growth_List,0)),0)</f>
        <v>0</v>
      </c>
      <c r="Q88" s="347">
        <f ca="1">IF(AND(Q91=1,$D87&lt;&gt;0),OFFSET(IP_Assumptions!$B$254,Q$7,MATCH(CF_Building!$D87,Market_Growth_List,0)),0)</f>
        <v>0</v>
      </c>
      <c r="R88" s="347">
        <f ca="1">IF(AND(R91=1,$D87&lt;&gt;0),OFFSET(IP_Assumptions!$B$254,R$7,MATCH(CF_Building!$D87,Market_Growth_List,0)),0)</f>
        <v>0</v>
      </c>
      <c r="S88" s="347">
        <f ca="1">IF(AND(S91=1,$D87&lt;&gt;0),OFFSET(IP_Assumptions!$B$254,S$7,MATCH(CF_Building!$D87,Market_Growth_List,0)),0)</f>
        <v>0</v>
      </c>
      <c r="T88" s="347">
        <f ca="1">IF(AND(T91=1,$D87&lt;&gt;0),OFFSET(IP_Assumptions!$B$254,T$7,MATCH(CF_Building!$D87,Market_Growth_List,0)),0)</f>
        <v>0</v>
      </c>
      <c r="U88" s="347">
        <f ca="1">IF(AND(U91=1,$D87&lt;&gt;0),OFFSET(IP_Assumptions!$B$254,U$7,MATCH(CF_Building!$D87,Market_Growth_List,0)),0)</f>
        <v>0</v>
      </c>
      <c r="V88" s="347">
        <f ca="1">IF(AND(V91=1,$D87&lt;&gt;0),OFFSET(IP_Assumptions!$B$254,V$7,MATCH(CF_Building!$D87,Market_Growth_List,0)),0)</f>
        <v>0</v>
      </c>
      <c r="W88" s="347">
        <f ca="1">IF(AND(W91=1,$D87&lt;&gt;0),OFFSET(IP_Assumptions!$B$254,W$7,MATCH(CF_Building!$D87,Market_Growth_List,0)),0)</f>
        <v>0</v>
      </c>
      <c r="X88" s="347">
        <f ca="1">IF(AND(X91=1,$D87&lt;&gt;0),OFFSET(IP_Assumptions!$B$254,X$7,MATCH(CF_Building!$D87,Market_Growth_List,0)),0)</f>
        <v>0</v>
      </c>
      <c r="Y88" s="347">
        <f ca="1">IF(AND(Y91=1,$D87&lt;&gt;0),OFFSET(IP_Assumptions!$B$254,Y$7,MATCH(CF_Building!$D87,Market_Growth_List,0)),0)</f>
        <v>0</v>
      </c>
      <c r="Z88" s="347">
        <f ca="1">IF(AND(Z91=1,$D87&lt;&gt;0),OFFSET(IP_Assumptions!$B$254,Z$7,MATCH(CF_Building!$D87,Market_Growth_List,0)),0)</f>
        <v>0</v>
      </c>
      <c r="AA88" s="347">
        <f ca="1">IF(AND(AA91=1,$D87&lt;&gt;0),OFFSET(IP_Assumptions!$B$254,AA$7,MATCH(CF_Building!$D87,Market_Growth_List,0)),0)</f>
        <v>0</v>
      </c>
      <c r="AB88" s="347">
        <f ca="1">IF(AND(AB91=1,$D87&lt;&gt;0),OFFSET(IP_Assumptions!$B$254,AB$7,MATCH(CF_Building!$D87,Market_Growth_List,0)),0)</f>
        <v>0</v>
      </c>
      <c r="AC88" s="347">
        <f ca="1">IF(AND(AC91=1,$D87&lt;&gt;0),OFFSET(IP_Assumptions!$B$254,AC$7,MATCH(CF_Building!$D87,Market_Growth_List,0)),0)</f>
        <v>0</v>
      </c>
      <c r="AD88" s="347">
        <f ca="1">IF(AND(AD91=1,$D87&lt;&gt;0),OFFSET(IP_Assumptions!$B$254,AD$7,MATCH(CF_Building!$D87,Market_Growth_List,0)),0)</f>
        <v>0</v>
      </c>
      <c r="AE88" s="347">
        <f ca="1">IF(AND(AE91=1,$D87&lt;&gt;0),OFFSET(IP_Assumptions!$B$254,AE$7,MATCH(CF_Building!$D87,Market_Growth_List,0)),0)</f>
        <v>0</v>
      </c>
      <c r="AF88" s="347">
        <f ca="1">IF(AND(AF91=1,$D87&lt;&gt;0),OFFSET(IP_Assumptions!$B$254,AF$7,MATCH(CF_Building!$D87,Market_Growth_List,0)),0)</f>
        <v>0</v>
      </c>
      <c r="AG88" s="347">
        <f ca="1">IF(AND(AG91=1,$D87&lt;&gt;0),OFFSET(IP_Assumptions!$B$254,AG$7,MATCH(CF_Building!$D87,Market_Growth_List,0)),0)</f>
        <v>0</v>
      </c>
      <c r="AH88" s="347">
        <f ca="1">IF(AND(AH91=1,$D87&lt;&gt;0),OFFSET(IP_Assumptions!$B$254,AH$7,MATCH(CF_Building!$D87,Market_Growth_List,0)),0)</f>
        <v>0</v>
      </c>
      <c r="AI88" s="347">
        <f ca="1">IF(AND(AI91=1,$D87&lt;&gt;0),OFFSET(IP_Assumptions!$B$254,AI$7,MATCH(CF_Building!$D87,Market_Growth_List,0)),0)</f>
        <v>0</v>
      </c>
      <c r="AJ88" s="347">
        <f ca="1">IF(AND(AJ91=1,$D87&lt;&gt;0),OFFSET(IP_Assumptions!$B$254,AJ$7,MATCH(CF_Building!$D87,Market_Growth_List,0)),0)</f>
        <v>0</v>
      </c>
      <c r="AK88" s="347">
        <f ca="1">IF(AND(AK91=1,$D87&lt;&gt;0),OFFSET(IP_Assumptions!$B$254,AK$7,MATCH(CF_Building!$D87,Market_Growth_List,0)),0)</f>
        <v>0</v>
      </c>
      <c r="AL88" s="347">
        <f ca="1">IF(AND(AL91=1,$D87&lt;&gt;0),OFFSET(IP_Assumptions!$B$254,AL$7,MATCH(CF_Building!$D87,Market_Growth_List,0)),0)</f>
        <v>0</v>
      </c>
      <c r="AM88" s="347">
        <f ca="1">IF(AND(AM91=1,$D87&lt;&gt;0),OFFSET(IP_Assumptions!$B$254,AM$7,MATCH(CF_Building!$D87,Market_Growth_List,0)),0)</f>
        <v>0</v>
      </c>
      <c r="AN88" s="347">
        <f ca="1">IF(AND(AN91=1,$D87&lt;&gt;0),OFFSET(IP_Assumptions!$B$254,AN$7,MATCH(CF_Building!$D87,Market_Growth_List,0)),0)</f>
        <v>0</v>
      </c>
      <c r="AO88" s="347">
        <f ca="1">IF(AND(AO91=1,$D87&lt;&gt;0),OFFSET(IP_Assumptions!$B$254,AO$7,MATCH(CF_Building!$D87,Market_Growth_List,0)),0)</f>
        <v>0</v>
      </c>
      <c r="AP88" s="347">
        <f ca="1">IF(AND(AP91=1,$D87&lt;&gt;0),OFFSET(IP_Assumptions!$B$254,AP$7,MATCH(CF_Building!$D87,Market_Growth_List,0)),0)</f>
        <v>0</v>
      </c>
      <c r="AQ88" s="347">
        <f ca="1">IF(AND(AQ91=1,$D87&lt;&gt;0),OFFSET(IP_Assumptions!$B$254,AQ$7,MATCH(CF_Building!$D87,Market_Growth_List,0)),0)</f>
        <v>0</v>
      </c>
      <c r="AR88" s="347">
        <f ca="1">IF(AND(AR91=1,$D87&lt;&gt;0),OFFSET(IP_Assumptions!$B$254,AR$7,MATCH(CF_Building!$D87,Market_Growth_List,0)),0)</f>
        <v>0</v>
      </c>
      <c r="AS88" s="347">
        <f ca="1">IF(AND(AS91=1,$D87&lt;&gt;0),OFFSET(IP_Assumptions!$B$254,AS$7,MATCH(CF_Building!$D87,Market_Growth_List,0)),0)</f>
        <v>0</v>
      </c>
      <c r="AT88" s="347">
        <f ca="1">IF(AND(AT91=1,$D87&lt;&gt;0),OFFSET(IP_Assumptions!$B$254,AT$7,MATCH(CF_Building!$D87,Market_Growth_List,0)),0)</f>
        <v>0</v>
      </c>
      <c r="AU88" s="347">
        <f ca="1">IF(AND(AU91=1,$D87&lt;&gt;0),OFFSET(IP_Assumptions!$B$254,AU$7,MATCH(CF_Building!$D87,Market_Growth_List,0)),0)</f>
        <v>0</v>
      </c>
      <c r="AV88" s="347">
        <f ca="1">IF(AND(AV91=1,$D87&lt;&gt;0),OFFSET(IP_Assumptions!$B$254,AV$7,MATCH(CF_Building!$D87,Market_Growth_List,0)),0)</f>
        <v>0</v>
      </c>
      <c r="AW88" s="347">
        <f ca="1">IF(AND(AW91=1,$D87&lt;&gt;0),OFFSET(IP_Assumptions!$B$254,AW$7,MATCH(CF_Building!$D87,Market_Growth_List,0)),0)</f>
        <v>0</v>
      </c>
      <c r="AX88" s="347">
        <f ca="1">IF(AND(AX91=1,$D87&lt;&gt;0),OFFSET(IP_Assumptions!$B$254,AX$7,MATCH(CF_Building!$D87,Market_Growth_List,0)),0)</f>
        <v>0</v>
      </c>
      <c r="AY88" s="347">
        <f ca="1">IF(AND(AY91=1,$D87&lt;&gt;0),OFFSET(IP_Assumptions!$B$254,AY$7,MATCH(CF_Building!$D87,Market_Growth_List,0)),0)</f>
        <v>0</v>
      </c>
      <c r="AZ88" s="347">
        <f ca="1">IF(AND(AZ91=1,$D87&lt;&gt;0),OFFSET(IP_Assumptions!$B$254,AZ$7,MATCH(CF_Building!$D87,Market_Growth_List,0)),0)</f>
        <v>0</v>
      </c>
      <c r="BA88" s="347">
        <f ca="1">IF(AND(BA91=1,$D87&lt;&gt;0),OFFSET(IP_Assumptions!$B$254,BA$7,MATCH(CF_Building!$D87,Market_Growth_List,0)),0)</f>
        <v>0</v>
      </c>
      <c r="BB88" s="347">
        <f ca="1">IF(AND(BB91=1,$D87&lt;&gt;0),OFFSET(IP_Assumptions!$B$254,BB$7,MATCH(CF_Building!$D87,Market_Growth_List,0)),0)</f>
        <v>0</v>
      </c>
      <c r="BC88" s="347">
        <f ca="1">IF(AND(BC91=1,$D87&lt;&gt;0),OFFSET(IP_Assumptions!$B$254,BC$7,MATCH(CF_Building!$D87,Market_Growth_List,0)),0)</f>
        <v>0</v>
      </c>
      <c r="BD88" s="347">
        <f ca="1">IF(AND(BD91=1,$D87&lt;&gt;0),OFFSET(IP_Assumptions!$B$254,BD$7,MATCH(CF_Building!$D87,Market_Growth_List,0)),0)</f>
        <v>0</v>
      </c>
      <c r="BE88" s="347">
        <f ca="1">IF(AND(BE91=1,$D87&lt;&gt;0),OFFSET(IP_Assumptions!$B$254,BE$7,MATCH(CF_Building!$D87,Market_Growth_List,0)),0)</f>
        <v>0</v>
      </c>
      <c r="BF88" s="347">
        <f ca="1">IF(AND(BF91=1,$D87&lt;&gt;0),OFFSET(IP_Assumptions!$B$254,BF$7,MATCH(CF_Building!$D87,Market_Growth_List,0)),0)</f>
        <v>0</v>
      </c>
      <c r="BG88" s="347">
        <f ca="1">IF(AND(BG91=1,$D87&lt;&gt;0),OFFSET(IP_Assumptions!$B$254,BG$7,MATCH(CF_Building!$D87,Market_Growth_List,0)),0)</f>
        <v>0</v>
      </c>
      <c r="BH88" s="347">
        <f ca="1">IF(AND(BH91=1,$D87&lt;&gt;0),OFFSET(IP_Assumptions!$B$254,BH$7,MATCH(CF_Building!$D87,Market_Growth_List,0)),0)</f>
        <v>0</v>
      </c>
      <c r="BI88" s="347">
        <f ca="1">IF(AND(BI91=1,$D87&lt;&gt;0),OFFSET(IP_Assumptions!$B$254,BI$7,MATCH(CF_Building!$D87,Market_Growth_List,0)),0)</f>
        <v>0</v>
      </c>
      <c r="BJ88" s="347">
        <f ca="1">IF(AND(BJ91=1,$D87&lt;&gt;0),OFFSET(IP_Assumptions!$B$254,BJ$7,MATCH(CF_Building!$D87,Market_Growth_List,0)),0)</f>
        <v>0</v>
      </c>
      <c r="BK88" s="347">
        <f ca="1">IF(AND(BK91=1,$D87&lt;&gt;0),OFFSET(IP_Assumptions!$B$254,BK$7,MATCH(CF_Building!$D87,Market_Growth_List,0)),0)</f>
        <v>0</v>
      </c>
      <c r="BL88" s="347">
        <f ca="1">IF(AND(BL91=1,$D87&lt;&gt;0),OFFSET(IP_Assumptions!$B$254,BL$7,MATCH(CF_Building!$D87,Market_Growth_List,0)),0)</f>
        <v>0</v>
      </c>
      <c r="BM88" s="347">
        <f ca="1">IF(AND(BM91=1,$D87&lt;&gt;0),OFFSET(IP_Assumptions!$B$254,BM$7,MATCH(CF_Building!$D87,Market_Growth_List,0)),0)</f>
        <v>0</v>
      </c>
      <c r="BN88" s="347">
        <f ca="1">IF(AND(BN91=1,$D87&lt;&gt;0),OFFSET(IP_Assumptions!$B$254,BN$7,MATCH(CF_Building!$D87,Market_Growth_List,0)),0)</f>
        <v>0</v>
      </c>
      <c r="BO88" s="347">
        <f ca="1">IF(AND(BO91=1,$D87&lt;&gt;0),OFFSET(IP_Assumptions!$B$254,BO$7,MATCH(CF_Building!$D87,Market_Growth_List,0)),0)</f>
        <v>0</v>
      </c>
      <c r="BP88" s="347">
        <f ca="1">IF(AND(BP91=1,$D87&lt;&gt;0),OFFSET(IP_Assumptions!$B$254,BP$7,MATCH(CF_Building!$D87,Market_Growth_List,0)),0)</f>
        <v>0</v>
      </c>
      <c r="BQ88" s="347">
        <f ca="1">IF(AND(BQ91=1,$D87&lt;&gt;0),OFFSET(IP_Assumptions!$B$254,BQ$7,MATCH(CF_Building!$D87,Market_Growth_List,0)),0)</f>
        <v>0</v>
      </c>
      <c r="BR88" s="347">
        <f ca="1">IF(AND(BR91=1,$D87&lt;&gt;0),OFFSET(IP_Assumptions!$B$254,BR$7,MATCH(CF_Building!$D87,Market_Growth_List,0)),0)</f>
        <v>0</v>
      </c>
      <c r="BS88" s="347">
        <f ca="1">IF(AND(BS91=1,$D87&lt;&gt;0),OFFSET(IP_Assumptions!$B$254,BS$7,MATCH(CF_Building!$D87,Market_Growth_List,0)),0)</f>
        <v>0</v>
      </c>
      <c r="BT88" s="347">
        <f ca="1">IF(AND(BT91=1,$D87&lt;&gt;0),OFFSET(IP_Assumptions!$B$254,BT$7,MATCH(CF_Building!$D87,Market_Growth_List,0)),0)</f>
        <v>0</v>
      </c>
      <c r="BU88" s="347">
        <f ca="1">IF(AND(BU91=1,$D87&lt;&gt;0),OFFSET(IP_Assumptions!$B$254,BU$7,MATCH(CF_Building!$D87,Market_Growth_List,0)),0)</f>
        <v>0</v>
      </c>
      <c r="BV88" s="347">
        <f ca="1">IF(AND(BV91=1,$D87&lt;&gt;0),OFFSET(IP_Assumptions!$B$254,BV$7,MATCH(CF_Building!$D87,Market_Growth_List,0)),0)</f>
        <v>0</v>
      </c>
      <c r="BW88" s="347">
        <f ca="1">IF(AND(BW91=1,$D87&lt;&gt;0),OFFSET(IP_Assumptions!$B$254,BW$7,MATCH(CF_Building!$D87,Market_Growth_List,0)),0)</f>
        <v>0</v>
      </c>
      <c r="BX88" s="347">
        <f ca="1">IF(AND(BX91=1,$D87&lt;&gt;0),OFFSET(IP_Assumptions!$B$254,BX$7,MATCH(CF_Building!$D87,Market_Growth_List,0)),0)</f>
        <v>0</v>
      </c>
      <c r="BY88" s="347">
        <f ca="1">IF(AND(BY91=1,$D87&lt;&gt;0),OFFSET(IP_Assumptions!$B$254,BY$7,MATCH(CF_Building!$D87,Market_Growth_List,0)),0)</f>
        <v>0</v>
      </c>
      <c r="BZ88" s="347">
        <f ca="1">IF(AND(BZ91=1,$D87&lt;&gt;0),OFFSET(IP_Assumptions!$B$254,BZ$7,MATCH(CF_Building!$D87,Market_Growth_List,0)),0)</f>
        <v>0</v>
      </c>
      <c r="CA88" s="347">
        <f ca="1">IF(AND(CA91=1,$D87&lt;&gt;0),OFFSET(IP_Assumptions!$B$254,CA$7,MATCH(CF_Building!$D87,Market_Growth_List,0)),0)</f>
        <v>0</v>
      </c>
      <c r="CB88" s="347">
        <f ca="1">IF(AND(CB91=1,$D87&lt;&gt;0),OFFSET(IP_Assumptions!$B$254,CB$7,MATCH(CF_Building!$D87,Market_Growth_List,0)),0)</f>
        <v>0</v>
      </c>
      <c r="CC88" s="347">
        <f ca="1">IF(AND(CC91=1,$D87&lt;&gt;0),OFFSET(IP_Assumptions!$B$254,CC$7,MATCH(CF_Building!$D87,Market_Growth_List,0)),0)</f>
        <v>0</v>
      </c>
      <c r="CD88" s="347">
        <f ca="1">IF(AND(CD91=1,$D87&lt;&gt;0),OFFSET(IP_Assumptions!$B$254,CD$7,MATCH(CF_Building!$D87,Market_Growth_List,0)),0)</f>
        <v>0</v>
      </c>
      <c r="CE88" s="347">
        <f ca="1">IF(AND(CE91=1,$D87&lt;&gt;0),OFFSET(IP_Assumptions!$B$254,CE$7,MATCH(CF_Building!$D87,Market_Growth_List,0)),0)</f>
        <v>0</v>
      </c>
      <c r="CF88" s="347">
        <f ca="1">IF(AND(CF91=1,$D87&lt;&gt;0),OFFSET(IP_Assumptions!$B$254,CF$7,MATCH(CF_Building!$D87,Market_Growth_List,0)),0)</f>
        <v>0</v>
      </c>
      <c r="CG88" s="347">
        <f ca="1">IF(AND(CG91=1,$D87&lt;&gt;0),OFFSET(IP_Assumptions!$B$254,CG$7,MATCH(CF_Building!$D87,Market_Growth_List,0)),0)</f>
        <v>0</v>
      </c>
      <c r="CH88" s="347">
        <f ca="1">IF(AND(CH91=1,$D87&lt;&gt;0),OFFSET(IP_Assumptions!$B$254,CH$7,MATCH(CF_Building!$D87,Market_Growth_List,0)),0)</f>
        <v>0</v>
      </c>
      <c r="CI88" s="347">
        <f ca="1">IF(AND(CI91=1,$D87&lt;&gt;0),OFFSET(IP_Assumptions!$B$254,CI$7,MATCH(CF_Building!$D87,Market_Growth_List,0)),0)</f>
        <v>0</v>
      </c>
      <c r="CJ88" s="347">
        <f ca="1">IF(AND(CJ91=1,$D87&lt;&gt;0),OFFSET(IP_Assumptions!$B$254,CJ$7,MATCH(CF_Building!$D87,Market_Growth_List,0)),0)</f>
        <v>0</v>
      </c>
      <c r="CK88" s="347">
        <f ca="1">IF(AND(CK91=1,$D87&lt;&gt;0),OFFSET(IP_Assumptions!$B$254,CK$7,MATCH(CF_Building!$D87,Market_Growth_List,0)),0)</f>
        <v>0</v>
      </c>
      <c r="CL88" s="347">
        <f ca="1">IF(AND(CL91=1,$D87&lt;&gt;0),OFFSET(IP_Assumptions!$B$254,CL$7,MATCH(CF_Building!$D87,Market_Growth_List,0)),0)</f>
        <v>0</v>
      </c>
      <c r="CM88" s="347">
        <f ca="1">IF(AND(CM91=1,$D87&lt;&gt;0),OFFSET(IP_Assumptions!$B$254,CM$7,MATCH(CF_Building!$D87,Market_Growth_List,0)),0)</f>
        <v>0</v>
      </c>
      <c r="CN88" s="347">
        <f ca="1">IF(AND(CN91=1,$D87&lt;&gt;0),OFFSET(IP_Assumptions!$B$254,CN$7,MATCH(CF_Building!$D87,Market_Growth_List,0)),0)</f>
        <v>0</v>
      </c>
      <c r="CO88" s="347">
        <f ca="1">IF(AND(CO91=1,$D87&lt;&gt;0),OFFSET(IP_Assumptions!$B$254,CO$7,MATCH(CF_Building!$D87,Market_Growth_List,0)),0)</f>
        <v>0</v>
      </c>
      <c r="CP88" s="347">
        <f ca="1">IF(AND(CP91=1,$D87&lt;&gt;0),OFFSET(IP_Assumptions!$B$254,CP$7,MATCH(CF_Building!$D87,Market_Growth_List,0)),0)</f>
        <v>0</v>
      </c>
      <c r="CQ88" s="347">
        <f ca="1">IF(AND(CQ91=1,$D87&lt;&gt;0),OFFSET(IP_Assumptions!$B$254,CQ$7,MATCH(CF_Building!$D87,Market_Growth_List,0)),0)</f>
        <v>0</v>
      </c>
      <c r="CR88" s="347">
        <f ca="1">IF(AND(CR91=1,$D87&lt;&gt;0),OFFSET(IP_Assumptions!$B$254,CR$7,MATCH(CF_Building!$D87,Market_Growth_List,0)),0)</f>
        <v>0</v>
      </c>
      <c r="CS88" s="347">
        <f ca="1">IF(AND(CS91=1,$D87&lt;&gt;0),OFFSET(IP_Assumptions!$B$254,CS$7,MATCH(CF_Building!$D87,Market_Growth_List,0)),0)</f>
        <v>0</v>
      </c>
      <c r="CT88" s="347">
        <f ca="1">IF(AND(CT91=1,$D87&lt;&gt;0),OFFSET(IP_Assumptions!$B$254,CT$7,MATCH(CF_Building!$D87,Market_Growth_List,0)),0)</f>
        <v>0</v>
      </c>
      <c r="CU88" s="347">
        <f ca="1">IF(AND(CU91=1,$D87&lt;&gt;0),OFFSET(IP_Assumptions!$B$254,CU$7,MATCH(CF_Building!$D87,Market_Growth_List,0)),0)</f>
        <v>0</v>
      </c>
      <c r="CV88" s="347">
        <f ca="1">IF(AND(CV91=1,$D87&lt;&gt;0),OFFSET(IP_Assumptions!$B$254,CV$7,MATCH(CF_Building!$D87,Market_Growth_List,0)),0)</f>
        <v>0</v>
      </c>
      <c r="CW88" s="347">
        <f ca="1">IF(AND(CW91=1,$D87&lt;&gt;0),OFFSET(IP_Assumptions!$B$254,CW$7,MATCH(CF_Building!$D87,Market_Growth_List,0)),0)</f>
        <v>0</v>
      </c>
      <c r="CX88" s="347">
        <f ca="1">IF(AND(CX91=1,$D87&lt;&gt;0),OFFSET(IP_Assumptions!$B$254,CX$7,MATCH(CF_Building!$D87,Market_Growth_List,0)),0)</f>
        <v>0</v>
      </c>
      <c r="CY88" s="347">
        <f ca="1">IF(AND(CY91=1,$D87&lt;&gt;0),OFFSET(IP_Assumptions!$B$254,CY$7,MATCH(CF_Building!$D87,Market_Growth_List,0)),0)</f>
        <v>0</v>
      </c>
      <c r="CZ88" s="347">
        <f ca="1">IF(AND(CZ91=1,$D87&lt;&gt;0),OFFSET(IP_Assumptions!$B$254,CZ$7,MATCH(CF_Building!$D87,Market_Growth_List,0)),0)</f>
        <v>0</v>
      </c>
      <c r="DA88" s="347">
        <f ca="1">IF(AND(DA91=1,$D87&lt;&gt;0),OFFSET(IP_Assumptions!$B$254,DA$7,MATCH(CF_Building!$D87,Market_Growth_List,0)),0)</f>
        <v>0</v>
      </c>
      <c r="DB88" s="347">
        <f ca="1">IF(AND(DB91=1,$D87&lt;&gt;0),OFFSET(IP_Assumptions!$B$254,DB$7,MATCH(CF_Building!$D87,Market_Growth_List,0)),0)</f>
        <v>0</v>
      </c>
      <c r="DC88" s="347">
        <f ca="1">IF(AND(DC91=1,$D87&lt;&gt;0),OFFSET(IP_Assumptions!$B$254,DC$7,MATCH(CF_Building!$D87,Market_Growth_List,0)),0)</f>
        <v>0</v>
      </c>
      <c r="DD88" s="347">
        <f ca="1">IF(AND(DD91=1,$D87&lt;&gt;0),OFFSET(IP_Assumptions!$B$254,DD$7,MATCH(CF_Building!$D87,Market_Growth_List,0)),0)</f>
        <v>0</v>
      </c>
      <c r="DE88" s="347">
        <f ca="1">IF(AND(DE91=1,$D87&lt;&gt;0),OFFSET(IP_Assumptions!$B$254,DE$7,MATCH(CF_Building!$D87,Market_Growth_List,0)),0)</f>
        <v>0</v>
      </c>
      <c r="DF88" s="347">
        <f ca="1">IF(AND(DF91=1,$D87&lt;&gt;0),OFFSET(IP_Assumptions!$B$254,DF$7,MATCH(CF_Building!$D87,Market_Growth_List,0)),0)</f>
        <v>0</v>
      </c>
      <c r="DG88" s="347">
        <f ca="1">IF(AND(DG91=1,$D87&lt;&gt;0),OFFSET(IP_Assumptions!$B$254,DG$7,MATCH(CF_Building!$D87,Market_Growth_List,0)),0)</f>
        <v>0</v>
      </c>
      <c r="DH88" s="347">
        <f ca="1">IF(AND(DH91=1,$D87&lt;&gt;0),OFFSET(IP_Assumptions!$B$254,DH$7,MATCH(CF_Building!$D87,Market_Growth_List,0)),0)</f>
        <v>0</v>
      </c>
      <c r="DI88" s="347">
        <f ca="1">IF(AND(DI91=1,$D87&lt;&gt;0),OFFSET(IP_Assumptions!$B$254,DI$7,MATCH(CF_Building!$D87,Market_Growth_List,0)),0)</f>
        <v>0</v>
      </c>
      <c r="DJ88" s="347">
        <f ca="1">IF(AND(DJ91=1,$D87&lt;&gt;0),OFFSET(IP_Assumptions!$B$254,DJ$7,MATCH(CF_Building!$D87,Market_Growth_List,0)),0)</f>
        <v>0</v>
      </c>
      <c r="DK88" s="347">
        <f ca="1">IF(AND(DK91=1,$D87&lt;&gt;0),OFFSET(IP_Assumptions!$B$254,DK$7,MATCH(CF_Building!$D87,Market_Growth_List,0)),0)</f>
        <v>0</v>
      </c>
      <c r="DL88" s="347">
        <f ca="1">IF(AND(DL91=1,$D87&lt;&gt;0),OFFSET(IP_Assumptions!$B$254,DL$7,MATCH(CF_Building!$D87,Market_Growth_List,0)),0)</f>
        <v>0</v>
      </c>
      <c r="DM88" s="347">
        <f ca="1">IF(AND(DM91=1,$D87&lt;&gt;0),OFFSET(IP_Assumptions!$B$254,DM$7,MATCH(CF_Building!$D87,Market_Growth_List,0)),0)</f>
        <v>0</v>
      </c>
      <c r="DN88" s="347">
        <f ca="1">IF(AND(DN91=1,$D87&lt;&gt;0),OFFSET(IP_Assumptions!$B$254,DN$7,MATCH(CF_Building!$D87,Market_Growth_List,0)),0)</f>
        <v>0</v>
      </c>
      <c r="DO88" s="347">
        <f ca="1">IF(AND(DO91=1,$D87&lt;&gt;0),OFFSET(IP_Assumptions!$B$254,DO$7,MATCH(CF_Building!$D87,Market_Growth_List,0)),0)</f>
        <v>0</v>
      </c>
      <c r="DP88" s="347">
        <f ca="1">IF(AND(DP91=1,$D87&lt;&gt;0),OFFSET(IP_Assumptions!$B$254,DP$7,MATCH(CF_Building!$D87,Market_Growth_List,0)),0)</f>
        <v>0</v>
      </c>
      <c r="DQ88" s="347">
        <f ca="1">IF(AND(DQ91=1,$D87&lt;&gt;0),OFFSET(IP_Assumptions!$B$254,DQ$7,MATCH(CF_Building!$D87,Market_Growth_List,0)),0)</f>
        <v>0</v>
      </c>
      <c r="DR88" s="347">
        <f ca="1">IF(AND(DR91=1,$D87&lt;&gt;0),OFFSET(IP_Assumptions!$B$254,DR$7,MATCH(CF_Building!$D87,Market_Growth_List,0)),0)</f>
        <v>0</v>
      </c>
      <c r="DS88" s="347">
        <f ca="1">IF(AND(DS91=1,$D87&lt;&gt;0),OFFSET(IP_Assumptions!$B$254,DS$7,MATCH(CF_Building!$D87,Market_Growth_List,0)),0)</f>
        <v>0</v>
      </c>
      <c r="DT88" s="347">
        <f ca="1">IF(AND(DT91=1,$D87&lt;&gt;0),OFFSET(IP_Assumptions!$B$254,DT$7,MATCH(CF_Building!$D87,Market_Growth_List,0)),0)</f>
        <v>0</v>
      </c>
      <c r="DU88" s="347">
        <f ca="1">IF(AND(DU91=1,$D87&lt;&gt;0),OFFSET(IP_Assumptions!$B$254,DU$7,MATCH(CF_Building!$D87,Market_Growth_List,0)),0)</f>
        <v>0</v>
      </c>
      <c r="DV88" s="347">
        <f ca="1">IF(AND(DV91=1,$D87&lt;&gt;0),OFFSET(IP_Assumptions!$B$254,DV$7,MATCH(CF_Building!$D87,Market_Growth_List,0)),0)</f>
        <v>0</v>
      </c>
      <c r="DW88" s="347">
        <f ca="1">IF(AND(DW91=1,$D87&lt;&gt;0),OFFSET(IP_Assumptions!$B$254,DW$7,MATCH(CF_Building!$D87,Market_Growth_List,0)),0)</f>
        <v>0</v>
      </c>
      <c r="DX88" s="347">
        <f ca="1">IF(AND(DX91=1,$D87&lt;&gt;0),OFFSET(IP_Assumptions!$B$254,DX$7,MATCH(CF_Building!$D87,Market_Growth_List,0)),0)</f>
        <v>0</v>
      </c>
      <c r="DY88" s="347">
        <f ca="1">IF(AND(DY91=1,$D87&lt;&gt;0),OFFSET(IP_Assumptions!$B$254,DY$7,MATCH(CF_Building!$D87,Market_Growth_List,0)),0)</f>
        <v>0</v>
      </c>
      <c r="DZ88" s="347">
        <f ca="1">IF(AND(DZ91=1,$D87&lt;&gt;0),OFFSET(IP_Assumptions!$B$254,DZ$7,MATCH(CF_Building!$D87,Market_Growth_List,0)),0)</f>
        <v>0</v>
      </c>
      <c r="EA88" s="347">
        <f ca="1">IF(AND(EA91=1,$D87&lt;&gt;0),OFFSET(IP_Assumptions!$B$254,EA$7,MATCH(CF_Building!$D87,Market_Growth_List,0)),0)</f>
        <v>0</v>
      </c>
      <c r="EB88" s="347">
        <f ca="1">IF(AND(EB91=1,$D87&lt;&gt;0),OFFSET(IP_Assumptions!$B$254,EB$7,MATCH(CF_Building!$D87,Market_Growth_List,0)),0)</f>
        <v>0</v>
      </c>
      <c r="EC88" s="347">
        <f ca="1">IF(AND(EC91=1,$D87&lt;&gt;0),OFFSET(IP_Assumptions!$B$254,EC$7,MATCH(CF_Building!$D87,Market_Growth_List,0)),0)</f>
        <v>0</v>
      </c>
      <c r="ED88" s="347">
        <f ca="1">IF(AND(ED91=1,$D87&lt;&gt;0),OFFSET(IP_Assumptions!$B$254,ED$7,MATCH(CF_Building!$D87,Market_Growth_List,0)),0)</f>
        <v>0</v>
      </c>
      <c r="EE88" s="347">
        <f ca="1">IF(AND(EE91=1,$D87&lt;&gt;0),OFFSET(IP_Assumptions!$B$254,EE$7,MATCH(CF_Building!$D87,Market_Growth_List,0)),0)</f>
        <v>0</v>
      </c>
      <c r="EF88" s="347">
        <f ca="1">IF(AND(EF91=1,$D87&lt;&gt;0),OFFSET(IP_Assumptions!$B$254,EF$7,MATCH(CF_Building!$D87,Market_Growth_List,0)),0)</f>
        <v>0</v>
      </c>
      <c r="EG88" s="347">
        <f ca="1">IF(AND(EG91=1,$D87&lt;&gt;0),OFFSET(IP_Assumptions!$B$254,EG$7,MATCH(CF_Building!$D87,Market_Growth_List,0)),0)</f>
        <v>0</v>
      </c>
      <c r="EH88" s="347">
        <f ca="1">IF(AND(EH91=1,$D87&lt;&gt;0),OFFSET(IP_Assumptions!$B$254,EH$7,MATCH(CF_Building!$D87,Market_Growth_List,0)),0)</f>
        <v>0</v>
      </c>
      <c r="EI88" s="347">
        <f ca="1">IF(AND(EI91=1,$D87&lt;&gt;0),OFFSET(IP_Assumptions!$B$254,EI$7,MATCH(CF_Building!$D87,Market_Growth_List,0)),0)</f>
        <v>0</v>
      </c>
      <c r="EJ88" s="347">
        <f ca="1">IF(AND(EJ91=1,$D87&lt;&gt;0),OFFSET(IP_Assumptions!$B$254,EJ$7,MATCH(CF_Building!$D87,Market_Growth_List,0)),0)</f>
        <v>0</v>
      </c>
      <c r="EK88" s="347">
        <f ca="1">IF(AND(EK91=1,$D87&lt;&gt;0),OFFSET(IP_Assumptions!$B$254,EK$7,MATCH(CF_Building!$D87,Market_Growth_List,0)),0)</f>
        <v>0</v>
      </c>
      <c r="EL88" s="347">
        <f ca="1">IF(AND(EL91=1,$D87&lt;&gt;0),OFFSET(IP_Assumptions!$B$254,EL$7,MATCH(CF_Building!$D87,Market_Growth_List,0)),0)</f>
        <v>0</v>
      </c>
      <c r="EM88" s="347">
        <f ca="1">IF(AND(EM91=1,$D87&lt;&gt;0),OFFSET(IP_Assumptions!$B$254,EM$7,MATCH(CF_Building!$D87,Market_Growth_List,0)),0)</f>
        <v>0</v>
      </c>
      <c r="EN88" s="347">
        <f ca="1">IF(AND(EN91=1,$D87&lt;&gt;0),OFFSET(IP_Assumptions!$B$254,EN$7,MATCH(CF_Building!$D87,Market_Growth_List,0)),0)</f>
        <v>0</v>
      </c>
      <c r="EO88" s="347">
        <f ca="1">IF(AND(EO91=1,$D87&lt;&gt;0),OFFSET(IP_Assumptions!$B$254,EO$7,MATCH(CF_Building!$D87,Market_Growth_List,0)),0)</f>
        <v>0</v>
      </c>
      <c r="EP88" s="347">
        <f ca="1">IF(AND(EP91=1,$D87&lt;&gt;0),OFFSET(IP_Assumptions!$B$254,EP$7,MATCH(CF_Building!$D87,Market_Growth_List,0)),0)</f>
        <v>0</v>
      </c>
      <c r="EQ88" s="347">
        <f ca="1">IF(AND(EQ91=1,$D87&lt;&gt;0),OFFSET(IP_Assumptions!$B$254,EQ$7,MATCH(CF_Building!$D87,Market_Growth_List,0)),0)</f>
        <v>0</v>
      </c>
      <c r="ER88" s="347">
        <f ca="1">IF(AND(ER91=1,$D87&lt;&gt;0),OFFSET(IP_Assumptions!$B$254,ER$7,MATCH(CF_Building!$D87,Market_Growth_List,0)),0)</f>
        <v>0</v>
      </c>
      <c r="ES88" s="347">
        <f ca="1">IF(AND(ES91=1,$D87&lt;&gt;0),OFFSET(IP_Assumptions!$B$254,ES$7,MATCH(CF_Building!$D87,Market_Growth_List,0)),0)</f>
        <v>0</v>
      </c>
    </row>
    <row r="89" spans="2:149">
      <c r="B89" s="342" t="s">
        <v>775</v>
      </c>
      <c r="D89" s="347"/>
      <c r="E89" s="347">
        <f ca="1">(1+E88)^(1/12)-1</f>
        <v>0</v>
      </c>
      <c r="F89" s="347">
        <f t="shared" ref="F89:L89" ca="1" si="74">(1+F88)^(1/12)-1</f>
        <v>0</v>
      </c>
      <c r="G89" s="347">
        <f t="shared" ca="1" si="74"/>
        <v>0</v>
      </c>
      <c r="H89" s="347">
        <f t="shared" ca="1" si="74"/>
        <v>0</v>
      </c>
      <c r="I89" s="347">
        <f t="shared" ca="1" si="74"/>
        <v>0</v>
      </c>
      <c r="J89" s="347">
        <f t="shared" ca="1" si="74"/>
        <v>0</v>
      </c>
      <c r="K89" s="347">
        <f t="shared" ca="1" si="74"/>
        <v>0</v>
      </c>
      <c r="L89" s="347">
        <f t="shared" ca="1" si="74"/>
        <v>0</v>
      </c>
      <c r="M89" s="347">
        <f t="shared" ref="M89:AR89" ca="1" si="75">(1+M88)^(1/12)-1</f>
        <v>0</v>
      </c>
      <c r="N89" s="347">
        <f t="shared" ca="1" si="75"/>
        <v>0</v>
      </c>
      <c r="O89" s="347">
        <f t="shared" ca="1" si="75"/>
        <v>0</v>
      </c>
      <c r="P89" s="347">
        <f t="shared" ca="1" si="75"/>
        <v>0</v>
      </c>
      <c r="Q89" s="347">
        <f t="shared" ca="1" si="75"/>
        <v>0</v>
      </c>
      <c r="R89" s="347">
        <f t="shared" ca="1" si="75"/>
        <v>0</v>
      </c>
      <c r="S89" s="347">
        <f t="shared" ca="1" si="75"/>
        <v>0</v>
      </c>
      <c r="T89" s="347">
        <f t="shared" ca="1" si="75"/>
        <v>0</v>
      </c>
      <c r="U89" s="347">
        <f t="shared" ca="1" si="75"/>
        <v>0</v>
      </c>
      <c r="V89" s="347">
        <f t="shared" ca="1" si="75"/>
        <v>0</v>
      </c>
      <c r="W89" s="347">
        <f t="shared" ca="1" si="75"/>
        <v>0</v>
      </c>
      <c r="X89" s="347">
        <f t="shared" ca="1" si="75"/>
        <v>0</v>
      </c>
      <c r="Y89" s="347">
        <f t="shared" ca="1" si="75"/>
        <v>0</v>
      </c>
      <c r="Z89" s="347">
        <f t="shared" ca="1" si="75"/>
        <v>0</v>
      </c>
      <c r="AA89" s="347">
        <f t="shared" ca="1" si="75"/>
        <v>0</v>
      </c>
      <c r="AB89" s="347">
        <f t="shared" ca="1" si="75"/>
        <v>0</v>
      </c>
      <c r="AC89" s="347">
        <f t="shared" ca="1" si="75"/>
        <v>0</v>
      </c>
      <c r="AD89" s="347">
        <f t="shared" ca="1" si="75"/>
        <v>0</v>
      </c>
      <c r="AE89" s="347">
        <f t="shared" ca="1" si="75"/>
        <v>0</v>
      </c>
      <c r="AF89" s="347">
        <f t="shared" ca="1" si="75"/>
        <v>0</v>
      </c>
      <c r="AG89" s="347">
        <f t="shared" ca="1" si="75"/>
        <v>0</v>
      </c>
      <c r="AH89" s="347">
        <f t="shared" ca="1" si="75"/>
        <v>0</v>
      </c>
      <c r="AI89" s="347">
        <f t="shared" ca="1" si="75"/>
        <v>0</v>
      </c>
      <c r="AJ89" s="347">
        <f t="shared" ca="1" si="75"/>
        <v>0</v>
      </c>
      <c r="AK89" s="347">
        <f t="shared" ca="1" si="75"/>
        <v>0</v>
      </c>
      <c r="AL89" s="347">
        <f t="shared" ca="1" si="75"/>
        <v>0</v>
      </c>
      <c r="AM89" s="347">
        <f t="shared" ca="1" si="75"/>
        <v>0</v>
      </c>
      <c r="AN89" s="347">
        <f t="shared" ca="1" si="75"/>
        <v>0</v>
      </c>
      <c r="AO89" s="347">
        <f t="shared" ca="1" si="75"/>
        <v>0</v>
      </c>
      <c r="AP89" s="347">
        <f t="shared" ca="1" si="75"/>
        <v>0</v>
      </c>
      <c r="AQ89" s="347">
        <f t="shared" ca="1" si="75"/>
        <v>0</v>
      </c>
      <c r="AR89" s="347">
        <f t="shared" ca="1" si="75"/>
        <v>0</v>
      </c>
      <c r="AS89" s="347">
        <f t="shared" ref="AS89:BX89" ca="1" si="76">(1+AS88)^(1/12)-1</f>
        <v>0</v>
      </c>
      <c r="AT89" s="347">
        <f t="shared" ca="1" si="76"/>
        <v>0</v>
      </c>
      <c r="AU89" s="347">
        <f t="shared" ca="1" si="76"/>
        <v>0</v>
      </c>
      <c r="AV89" s="347">
        <f t="shared" ca="1" si="76"/>
        <v>0</v>
      </c>
      <c r="AW89" s="347">
        <f t="shared" ca="1" si="76"/>
        <v>0</v>
      </c>
      <c r="AX89" s="347">
        <f t="shared" ca="1" si="76"/>
        <v>0</v>
      </c>
      <c r="AY89" s="347">
        <f t="shared" ca="1" si="76"/>
        <v>0</v>
      </c>
      <c r="AZ89" s="347">
        <f t="shared" ca="1" si="76"/>
        <v>0</v>
      </c>
      <c r="BA89" s="347">
        <f t="shared" ca="1" si="76"/>
        <v>0</v>
      </c>
      <c r="BB89" s="347">
        <f t="shared" ca="1" si="76"/>
        <v>0</v>
      </c>
      <c r="BC89" s="347">
        <f t="shared" ca="1" si="76"/>
        <v>0</v>
      </c>
      <c r="BD89" s="347">
        <f t="shared" ca="1" si="76"/>
        <v>0</v>
      </c>
      <c r="BE89" s="347">
        <f t="shared" ca="1" si="76"/>
        <v>0</v>
      </c>
      <c r="BF89" s="347">
        <f t="shared" ca="1" si="76"/>
        <v>0</v>
      </c>
      <c r="BG89" s="347">
        <f t="shared" ca="1" si="76"/>
        <v>0</v>
      </c>
      <c r="BH89" s="347">
        <f t="shared" ca="1" si="76"/>
        <v>0</v>
      </c>
      <c r="BI89" s="347">
        <f t="shared" ca="1" si="76"/>
        <v>0</v>
      </c>
      <c r="BJ89" s="347">
        <f t="shared" ca="1" si="76"/>
        <v>0</v>
      </c>
      <c r="BK89" s="347">
        <f t="shared" ca="1" si="76"/>
        <v>0</v>
      </c>
      <c r="BL89" s="347">
        <f t="shared" ca="1" si="76"/>
        <v>0</v>
      </c>
      <c r="BM89" s="347">
        <f t="shared" ca="1" si="76"/>
        <v>0</v>
      </c>
      <c r="BN89" s="347">
        <f t="shared" ca="1" si="76"/>
        <v>0</v>
      </c>
      <c r="BO89" s="347">
        <f t="shared" ca="1" si="76"/>
        <v>0</v>
      </c>
      <c r="BP89" s="347">
        <f t="shared" ca="1" si="76"/>
        <v>0</v>
      </c>
      <c r="BQ89" s="347">
        <f t="shared" ca="1" si="76"/>
        <v>0</v>
      </c>
      <c r="BR89" s="347">
        <f t="shared" ca="1" si="76"/>
        <v>0</v>
      </c>
      <c r="BS89" s="347">
        <f t="shared" ca="1" si="76"/>
        <v>0</v>
      </c>
      <c r="BT89" s="347">
        <f t="shared" ca="1" si="76"/>
        <v>0</v>
      </c>
      <c r="BU89" s="347">
        <f t="shared" ca="1" si="76"/>
        <v>0</v>
      </c>
      <c r="BV89" s="347">
        <f t="shared" ca="1" si="76"/>
        <v>0</v>
      </c>
      <c r="BW89" s="347">
        <f t="shared" ca="1" si="76"/>
        <v>0</v>
      </c>
      <c r="BX89" s="347">
        <f t="shared" ca="1" si="76"/>
        <v>0</v>
      </c>
      <c r="BY89" s="347">
        <f t="shared" ref="BY89:DD89" ca="1" si="77">(1+BY88)^(1/12)-1</f>
        <v>0</v>
      </c>
      <c r="BZ89" s="347">
        <f t="shared" ca="1" si="77"/>
        <v>0</v>
      </c>
      <c r="CA89" s="347">
        <f t="shared" ca="1" si="77"/>
        <v>0</v>
      </c>
      <c r="CB89" s="347">
        <f t="shared" ca="1" si="77"/>
        <v>0</v>
      </c>
      <c r="CC89" s="347">
        <f t="shared" ca="1" si="77"/>
        <v>0</v>
      </c>
      <c r="CD89" s="347">
        <f t="shared" ca="1" si="77"/>
        <v>0</v>
      </c>
      <c r="CE89" s="347">
        <f t="shared" ca="1" si="77"/>
        <v>0</v>
      </c>
      <c r="CF89" s="347">
        <f t="shared" ca="1" si="77"/>
        <v>0</v>
      </c>
      <c r="CG89" s="347">
        <f t="shared" ca="1" si="77"/>
        <v>0</v>
      </c>
      <c r="CH89" s="347">
        <f t="shared" ca="1" si="77"/>
        <v>0</v>
      </c>
      <c r="CI89" s="347">
        <f t="shared" ca="1" si="77"/>
        <v>0</v>
      </c>
      <c r="CJ89" s="347">
        <f t="shared" ca="1" si="77"/>
        <v>0</v>
      </c>
      <c r="CK89" s="347">
        <f t="shared" ca="1" si="77"/>
        <v>0</v>
      </c>
      <c r="CL89" s="347">
        <f t="shared" ca="1" si="77"/>
        <v>0</v>
      </c>
      <c r="CM89" s="347">
        <f t="shared" ca="1" si="77"/>
        <v>0</v>
      </c>
      <c r="CN89" s="347">
        <f t="shared" ca="1" si="77"/>
        <v>0</v>
      </c>
      <c r="CO89" s="347">
        <f t="shared" ca="1" si="77"/>
        <v>0</v>
      </c>
      <c r="CP89" s="347">
        <f t="shared" ca="1" si="77"/>
        <v>0</v>
      </c>
      <c r="CQ89" s="347">
        <f t="shared" ca="1" si="77"/>
        <v>0</v>
      </c>
      <c r="CR89" s="347">
        <f t="shared" ca="1" si="77"/>
        <v>0</v>
      </c>
      <c r="CS89" s="347">
        <f t="shared" ca="1" si="77"/>
        <v>0</v>
      </c>
      <c r="CT89" s="347">
        <f t="shared" ca="1" si="77"/>
        <v>0</v>
      </c>
      <c r="CU89" s="347">
        <f t="shared" ca="1" si="77"/>
        <v>0</v>
      </c>
      <c r="CV89" s="347">
        <f t="shared" ca="1" si="77"/>
        <v>0</v>
      </c>
      <c r="CW89" s="347">
        <f t="shared" ca="1" si="77"/>
        <v>0</v>
      </c>
      <c r="CX89" s="347">
        <f t="shared" ca="1" si="77"/>
        <v>0</v>
      </c>
      <c r="CY89" s="347">
        <f t="shared" ca="1" si="77"/>
        <v>0</v>
      </c>
      <c r="CZ89" s="347">
        <f t="shared" ca="1" si="77"/>
        <v>0</v>
      </c>
      <c r="DA89" s="347">
        <f t="shared" ca="1" si="77"/>
        <v>0</v>
      </c>
      <c r="DB89" s="347">
        <f t="shared" ca="1" si="77"/>
        <v>0</v>
      </c>
      <c r="DC89" s="347">
        <f t="shared" ca="1" si="77"/>
        <v>0</v>
      </c>
      <c r="DD89" s="347">
        <f t="shared" ca="1" si="77"/>
        <v>0</v>
      </c>
      <c r="DE89" s="347">
        <f t="shared" ref="DE89:EJ89" ca="1" si="78">(1+DE88)^(1/12)-1</f>
        <v>0</v>
      </c>
      <c r="DF89" s="347">
        <f t="shared" ca="1" si="78"/>
        <v>0</v>
      </c>
      <c r="DG89" s="347">
        <f t="shared" ca="1" si="78"/>
        <v>0</v>
      </c>
      <c r="DH89" s="347">
        <f t="shared" ca="1" si="78"/>
        <v>0</v>
      </c>
      <c r="DI89" s="347">
        <f t="shared" ca="1" si="78"/>
        <v>0</v>
      </c>
      <c r="DJ89" s="347">
        <f t="shared" ca="1" si="78"/>
        <v>0</v>
      </c>
      <c r="DK89" s="347">
        <f t="shared" ca="1" si="78"/>
        <v>0</v>
      </c>
      <c r="DL89" s="347">
        <f t="shared" ca="1" si="78"/>
        <v>0</v>
      </c>
      <c r="DM89" s="347">
        <f t="shared" ca="1" si="78"/>
        <v>0</v>
      </c>
      <c r="DN89" s="347">
        <f t="shared" ca="1" si="78"/>
        <v>0</v>
      </c>
      <c r="DO89" s="347">
        <f t="shared" ca="1" si="78"/>
        <v>0</v>
      </c>
      <c r="DP89" s="347">
        <f t="shared" ca="1" si="78"/>
        <v>0</v>
      </c>
      <c r="DQ89" s="347">
        <f t="shared" ca="1" si="78"/>
        <v>0</v>
      </c>
      <c r="DR89" s="347">
        <f t="shared" ca="1" si="78"/>
        <v>0</v>
      </c>
      <c r="DS89" s="347">
        <f t="shared" ca="1" si="78"/>
        <v>0</v>
      </c>
      <c r="DT89" s="347">
        <f t="shared" ca="1" si="78"/>
        <v>0</v>
      </c>
      <c r="DU89" s="347">
        <f t="shared" ca="1" si="78"/>
        <v>0</v>
      </c>
      <c r="DV89" s="347">
        <f t="shared" ca="1" si="78"/>
        <v>0</v>
      </c>
      <c r="DW89" s="347">
        <f t="shared" ca="1" si="78"/>
        <v>0</v>
      </c>
      <c r="DX89" s="347">
        <f t="shared" ca="1" si="78"/>
        <v>0</v>
      </c>
      <c r="DY89" s="347">
        <f t="shared" ca="1" si="78"/>
        <v>0</v>
      </c>
      <c r="DZ89" s="347">
        <f t="shared" ca="1" si="78"/>
        <v>0</v>
      </c>
      <c r="EA89" s="347">
        <f t="shared" ca="1" si="78"/>
        <v>0</v>
      </c>
      <c r="EB89" s="347">
        <f t="shared" ca="1" si="78"/>
        <v>0</v>
      </c>
      <c r="EC89" s="347">
        <f t="shared" ca="1" si="78"/>
        <v>0</v>
      </c>
      <c r="ED89" s="347">
        <f t="shared" ca="1" si="78"/>
        <v>0</v>
      </c>
      <c r="EE89" s="347">
        <f t="shared" ca="1" si="78"/>
        <v>0</v>
      </c>
      <c r="EF89" s="347">
        <f t="shared" ca="1" si="78"/>
        <v>0</v>
      </c>
      <c r="EG89" s="347">
        <f t="shared" ca="1" si="78"/>
        <v>0</v>
      </c>
      <c r="EH89" s="347">
        <f t="shared" ca="1" si="78"/>
        <v>0</v>
      </c>
      <c r="EI89" s="347">
        <f t="shared" ca="1" si="78"/>
        <v>0</v>
      </c>
      <c r="EJ89" s="347">
        <f t="shared" ca="1" si="78"/>
        <v>0</v>
      </c>
      <c r="EK89" s="347">
        <f t="shared" ref="EK89:ES89" ca="1" si="79">(1+EK88)^(1/12)-1</f>
        <v>0</v>
      </c>
      <c r="EL89" s="347">
        <f t="shared" ca="1" si="79"/>
        <v>0</v>
      </c>
      <c r="EM89" s="347">
        <f t="shared" ca="1" si="79"/>
        <v>0</v>
      </c>
      <c r="EN89" s="347">
        <f t="shared" ca="1" si="79"/>
        <v>0</v>
      </c>
      <c r="EO89" s="347">
        <f t="shared" ca="1" si="79"/>
        <v>0</v>
      </c>
      <c r="EP89" s="347">
        <f t="shared" ca="1" si="79"/>
        <v>0</v>
      </c>
      <c r="EQ89" s="347">
        <f t="shared" ca="1" si="79"/>
        <v>0</v>
      </c>
      <c r="ER89" s="347">
        <f t="shared" ca="1" si="79"/>
        <v>0</v>
      </c>
      <c r="ES89" s="347">
        <f t="shared" ca="1" si="79"/>
        <v>0</v>
      </c>
    </row>
    <row r="90" spans="2:149">
      <c r="B90" s="342" t="s">
        <v>776</v>
      </c>
      <c r="D90" s="532">
        <v>1</v>
      </c>
      <c r="E90" s="532">
        <f ca="1">D90*(1+E89)</f>
        <v>1</v>
      </c>
      <c r="F90" s="532">
        <f t="shared" ref="F90:L90" ca="1" si="80">E90*(1+F89)</f>
        <v>1</v>
      </c>
      <c r="G90" s="532">
        <f t="shared" ca="1" si="80"/>
        <v>1</v>
      </c>
      <c r="H90" s="532">
        <f t="shared" ca="1" si="80"/>
        <v>1</v>
      </c>
      <c r="I90" s="532">
        <f t="shared" ca="1" si="80"/>
        <v>1</v>
      </c>
      <c r="J90" s="532">
        <f t="shared" ca="1" si="80"/>
        <v>1</v>
      </c>
      <c r="K90" s="532">
        <f t="shared" ca="1" si="80"/>
        <v>1</v>
      </c>
      <c r="L90" s="532">
        <f t="shared" ca="1" si="80"/>
        <v>1</v>
      </c>
      <c r="M90" s="532">
        <f t="shared" ref="M90:AR90" ca="1" si="81">L90*(1+M89)</f>
        <v>1</v>
      </c>
      <c r="N90" s="532">
        <f t="shared" ca="1" si="81"/>
        <v>1</v>
      </c>
      <c r="O90" s="532">
        <f t="shared" ca="1" si="81"/>
        <v>1</v>
      </c>
      <c r="P90" s="532">
        <f t="shared" ca="1" si="81"/>
        <v>1</v>
      </c>
      <c r="Q90" s="532">
        <f t="shared" ca="1" si="81"/>
        <v>1</v>
      </c>
      <c r="R90" s="532">
        <f t="shared" ca="1" si="81"/>
        <v>1</v>
      </c>
      <c r="S90" s="532">
        <f t="shared" ca="1" si="81"/>
        <v>1</v>
      </c>
      <c r="T90" s="532">
        <f t="shared" ca="1" si="81"/>
        <v>1</v>
      </c>
      <c r="U90" s="532">
        <f t="shared" ca="1" si="81"/>
        <v>1</v>
      </c>
      <c r="V90" s="532">
        <f t="shared" ca="1" si="81"/>
        <v>1</v>
      </c>
      <c r="W90" s="532">
        <f t="shared" ca="1" si="81"/>
        <v>1</v>
      </c>
      <c r="X90" s="532">
        <f t="shared" ca="1" si="81"/>
        <v>1</v>
      </c>
      <c r="Y90" s="532">
        <f t="shared" ca="1" si="81"/>
        <v>1</v>
      </c>
      <c r="Z90" s="532">
        <f t="shared" ca="1" si="81"/>
        <v>1</v>
      </c>
      <c r="AA90" s="532">
        <f t="shared" ca="1" si="81"/>
        <v>1</v>
      </c>
      <c r="AB90" s="532">
        <f t="shared" ca="1" si="81"/>
        <v>1</v>
      </c>
      <c r="AC90" s="532">
        <f t="shared" ca="1" si="81"/>
        <v>1</v>
      </c>
      <c r="AD90" s="532">
        <f t="shared" ca="1" si="81"/>
        <v>1</v>
      </c>
      <c r="AE90" s="532">
        <f t="shared" ca="1" si="81"/>
        <v>1</v>
      </c>
      <c r="AF90" s="532">
        <f t="shared" ca="1" si="81"/>
        <v>1</v>
      </c>
      <c r="AG90" s="532">
        <f t="shared" ca="1" si="81"/>
        <v>1</v>
      </c>
      <c r="AH90" s="532">
        <f t="shared" ca="1" si="81"/>
        <v>1</v>
      </c>
      <c r="AI90" s="532">
        <f t="shared" ca="1" si="81"/>
        <v>1</v>
      </c>
      <c r="AJ90" s="532">
        <f t="shared" ca="1" si="81"/>
        <v>1</v>
      </c>
      <c r="AK90" s="532">
        <f t="shared" ca="1" si="81"/>
        <v>1</v>
      </c>
      <c r="AL90" s="532">
        <f t="shared" ca="1" si="81"/>
        <v>1</v>
      </c>
      <c r="AM90" s="532">
        <f t="shared" ca="1" si="81"/>
        <v>1</v>
      </c>
      <c r="AN90" s="532">
        <f t="shared" ca="1" si="81"/>
        <v>1</v>
      </c>
      <c r="AO90" s="532">
        <f t="shared" ca="1" si="81"/>
        <v>1</v>
      </c>
      <c r="AP90" s="532">
        <f t="shared" ca="1" si="81"/>
        <v>1</v>
      </c>
      <c r="AQ90" s="532">
        <f t="shared" ca="1" si="81"/>
        <v>1</v>
      </c>
      <c r="AR90" s="532">
        <f t="shared" ca="1" si="81"/>
        <v>1</v>
      </c>
      <c r="AS90" s="532">
        <f t="shared" ref="AS90:BX90" ca="1" si="82">AR90*(1+AS89)</f>
        <v>1</v>
      </c>
      <c r="AT90" s="532">
        <f t="shared" ca="1" si="82"/>
        <v>1</v>
      </c>
      <c r="AU90" s="532">
        <f t="shared" ca="1" si="82"/>
        <v>1</v>
      </c>
      <c r="AV90" s="532">
        <f t="shared" ca="1" si="82"/>
        <v>1</v>
      </c>
      <c r="AW90" s="532">
        <f t="shared" ca="1" si="82"/>
        <v>1</v>
      </c>
      <c r="AX90" s="532">
        <f t="shared" ca="1" si="82"/>
        <v>1</v>
      </c>
      <c r="AY90" s="532">
        <f t="shared" ca="1" si="82"/>
        <v>1</v>
      </c>
      <c r="AZ90" s="532">
        <f t="shared" ca="1" si="82"/>
        <v>1</v>
      </c>
      <c r="BA90" s="532">
        <f t="shared" ca="1" si="82"/>
        <v>1</v>
      </c>
      <c r="BB90" s="532">
        <f t="shared" ca="1" si="82"/>
        <v>1</v>
      </c>
      <c r="BC90" s="532">
        <f t="shared" ca="1" si="82"/>
        <v>1</v>
      </c>
      <c r="BD90" s="532">
        <f t="shared" ca="1" si="82"/>
        <v>1</v>
      </c>
      <c r="BE90" s="532">
        <f t="shared" ca="1" si="82"/>
        <v>1</v>
      </c>
      <c r="BF90" s="532">
        <f t="shared" ca="1" si="82"/>
        <v>1</v>
      </c>
      <c r="BG90" s="532">
        <f t="shared" ca="1" si="82"/>
        <v>1</v>
      </c>
      <c r="BH90" s="532">
        <f t="shared" ca="1" si="82"/>
        <v>1</v>
      </c>
      <c r="BI90" s="532">
        <f t="shared" ca="1" si="82"/>
        <v>1</v>
      </c>
      <c r="BJ90" s="532">
        <f t="shared" ca="1" si="82"/>
        <v>1</v>
      </c>
      <c r="BK90" s="532">
        <f t="shared" ca="1" si="82"/>
        <v>1</v>
      </c>
      <c r="BL90" s="532">
        <f t="shared" ca="1" si="82"/>
        <v>1</v>
      </c>
      <c r="BM90" s="532">
        <f t="shared" ca="1" si="82"/>
        <v>1</v>
      </c>
      <c r="BN90" s="532">
        <f t="shared" ca="1" si="82"/>
        <v>1</v>
      </c>
      <c r="BO90" s="532">
        <f t="shared" ca="1" si="82"/>
        <v>1</v>
      </c>
      <c r="BP90" s="532">
        <f t="shared" ca="1" si="82"/>
        <v>1</v>
      </c>
      <c r="BQ90" s="532">
        <f t="shared" ca="1" si="82"/>
        <v>1</v>
      </c>
      <c r="BR90" s="532">
        <f t="shared" ca="1" si="82"/>
        <v>1</v>
      </c>
      <c r="BS90" s="532">
        <f t="shared" ca="1" si="82"/>
        <v>1</v>
      </c>
      <c r="BT90" s="532">
        <f t="shared" ca="1" si="82"/>
        <v>1</v>
      </c>
      <c r="BU90" s="532">
        <f t="shared" ca="1" si="82"/>
        <v>1</v>
      </c>
      <c r="BV90" s="532">
        <f t="shared" ca="1" si="82"/>
        <v>1</v>
      </c>
      <c r="BW90" s="532">
        <f t="shared" ca="1" si="82"/>
        <v>1</v>
      </c>
      <c r="BX90" s="532">
        <f t="shared" ca="1" si="82"/>
        <v>1</v>
      </c>
      <c r="BY90" s="532">
        <f t="shared" ref="BY90:DD90" ca="1" si="83">BX90*(1+BY89)</f>
        <v>1</v>
      </c>
      <c r="BZ90" s="532">
        <f t="shared" ca="1" si="83"/>
        <v>1</v>
      </c>
      <c r="CA90" s="532">
        <f t="shared" ca="1" si="83"/>
        <v>1</v>
      </c>
      <c r="CB90" s="532">
        <f t="shared" ca="1" si="83"/>
        <v>1</v>
      </c>
      <c r="CC90" s="532">
        <f t="shared" ca="1" si="83"/>
        <v>1</v>
      </c>
      <c r="CD90" s="532">
        <f t="shared" ca="1" si="83"/>
        <v>1</v>
      </c>
      <c r="CE90" s="532">
        <f t="shared" ca="1" si="83"/>
        <v>1</v>
      </c>
      <c r="CF90" s="532">
        <f t="shared" ca="1" si="83"/>
        <v>1</v>
      </c>
      <c r="CG90" s="532">
        <f t="shared" ca="1" si="83"/>
        <v>1</v>
      </c>
      <c r="CH90" s="532">
        <f t="shared" ca="1" si="83"/>
        <v>1</v>
      </c>
      <c r="CI90" s="532">
        <f t="shared" ca="1" si="83"/>
        <v>1</v>
      </c>
      <c r="CJ90" s="532">
        <f t="shared" ca="1" si="83"/>
        <v>1</v>
      </c>
      <c r="CK90" s="532">
        <f t="shared" ca="1" si="83"/>
        <v>1</v>
      </c>
      <c r="CL90" s="532">
        <f t="shared" ca="1" si="83"/>
        <v>1</v>
      </c>
      <c r="CM90" s="532">
        <f t="shared" ca="1" si="83"/>
        <v>1</v>
      </c>
      <c r="CN90" s="532">
        <f t="shared" ca="1" si="83"/>
        <v>1</v>
      </c>
      <c r="CO90" s="532">
        <f t="shared" ca="1" si="83"/>
        <v>1</v>
      </c>
      <c r="CP90" s="532">
        <f t="shared" ca="1" si="83"/>
        <v>1</v>
      </c>
      <c r="CQ90" s="532">
        <f t="shared" ca="1" si="83"/>
        <v>1</v>
      </c>
      <c r="CR90" s="532">
        <f t="shared" ca="1" si="83"/>
        <v>1</v>
      </c>
      <c r="CS90" s="532">
        <f t="shared" ca="1" si="83"/>
        <v>1</v>
      </c>
      <c r="CT90" s="532">
        <f t="shared" ca="1" si="83"/>
        <v>1</v>
      </c>
      <c r="CU90" s="532">
        <f t="shared" ca="1" si="83"/>
        <v>1</v>
      </c>
      <c r="CV90" s="532">
        <f t="shared" ca="1" si="83"/>
        <v>1</v>
      </c>
      <c r="CW90" s="532">
        <f t="shared" ca="1" si="83"/>
        <v>1</v>
      </c>
      <c r="CX90" s="532">
        <f t="shared" ca="1" si="83"/>
        <v>1</v>
      </c>
      <c r="CY90" s="532">
        <f t="shared" ca="1" si="83"/>
        <v>1</v>
      </c>
      <c r="CZ90" s="532">
        <f t="shared" ca="1" si="83"/>
        <v>1</v>
      </c>
      <c r="DA90" s="532">
        <f t="shared" ca="1" si="83"/>
        <v>1</v>
      </c>
      <c r="DB90" s="532">
        <f t="shared" ca="1" si="83"/>
        <v>1</v>
      </c>
      <c r="DC90" s="532">
        <f t="shared" ca="1" si="83"/>
        <v>1</v>
      </c>
      <c r="DD90" s="532">
        <f t="shared" ca="1" si="83"/>
        <v>1</v>
      </c>
      <c r="DE90" s="532">
        <f t="shared" ref="DE90:EJ90" ca="1" si="84">DD90*(1+DE89)</f>
        <v>1</v>
      </c>
      <c r="DF90" s="532">
        <f t="shared" ca="1" si="84"/>
        <v>1</v>
      </c>
      <c r="DG90" s="532">
        <f t="shared" ca="1" si="84"/>
        <v>1</v>
      </c>
      <c r="DH90" s="532">
        <f t="shared" ca="1" si="84"/>
        <v>1</v>
      </c>
      <c r="DI90" s="532">
        <f t="shared" ca="1" si="84"/>
        <v>1</v>
      </c>
      <c r="DJ90" s="532">
        <f t="shared" ca="1" si="84"/>
        <v>1</v>
      </c>
      <c r="DK90" s="532">
        <f t="shared" ca="1" si="84"/>
        <v>1</v>
      </c>
      <c r="DL90" s="532">
        <f t="shared" ca="1" si="84"/>
        <v>1</v>
      </c>
      <c r="DM90" s="532">
        <f t="shared" ca="1" si="84"/>
        <v>1</v>
      </c>
      <c r="DN90" s="532">
        <f t="shared" ca="1" si="84"/>
        <v>1</v>
      </c>
      <c r="DO90" s="532">
        <f t="shared" ca="1" si="84"/>
        <v>1</v>
      </c>
      <c r="DP90" s="532">
        <f t="shared" ca="1" si="84"/>
        <v>1</v>
      </c>
      <c r="DQ90" s="532">
        <f t="shared" ca="1" si="84"/>
        <v>1</v>
      </c>
      <c r="DR90" s="532">
        <f t="shared" ca="1" si="84"/>
        <v>1</v>
      </c>
      <c r="DS90" s="532">
        <f t="shared" ca="1" si="84"/>
        <v>1</v>
      </c>
      <c r="DT90" s="532">
        <f t="shared" ca="1" si="84"/>
        <v>1</v>
      </c>
      <c r="DU90" s="532">
        <f t="shared" ca="1" si="84"/>
        <v>1</v>
      </c>
      <c r="DV90" s="532">
        <f t="shared" ca="1" si="84"/>
        <v>1</v>
      </c>
      <c r="DW90" s="532">
        <f t="shared" ca="1" si="84"/>
        <v>1</v>
      </c>
      <c r="DX90" s="532">
        <f t="shared" ca="1" si="84"/>
        <v>1</v>
      </c>
      <c r="DY90" s="532">
        <f t="shared" ca="1" si="84"/>
        <v>1</v>
      </c>
      <c r="DZ90" s="532">
        <f t="shared" ca="1" si="84"/>
        <v>1</v>
      </c>
      <c r="EA90" s="532">
        <f t="shared" ca="1" si="84"/>
        <v>1</v>
      </c>
      <c r="EB90" s="532">
        <f t="shared" ca="1" si="84"/>
        <v>1</v>
      </c>
      <c r="EC90" s="532">
        <f t="shared" ca="1" si="84"/>
        <v>1</v>
      </c>
      <c r="ED90" s="532">
        <f t="shared" ca="1" si="84"/>
        <v>1</v>
      </c>
      <c r="EE90" s="532">
        <f t="shared" ca="1" si="84"/>
        <v>1</v>
      </c>
      <c r="EF90" s="532">
        <f t="shared" ca="1" si="84"/>
        <v>1</v>
      </c>
      <c r="EG90" s="532">
        <f t="shared" ca="1" si="84"/>
        <v>1</v>
      </c>
      <c r="EH90" s="532">
        <f t="shared" ca="1" si="84"/>
        <v>1</v>
      </c>
      <c r="EI90" s="532">
        <f t="shared" ca="1" si="84"/>
        <v>1</v>
      </c>
      <c r="EJ90" s="532">
        <f t="shared" ca="1" si="84"/>
        <v>1</v>
      </c>
      <c r="EK90" s="532">
        <f t="shared" ref="EK90:ES90" ca="1" si="85">EJ90*(1+EK89)</f>
        <v>1</v>
      </c>
      <c r="EL90" s="532">
        <f t="shared" ca="1" si="85"/>
        <v>1</v>
      </c>
      <c r="EM90" s="532">
        <f t="shared" ca="1" si="85"/>
        <v>1</v>
      </c>
      <c r="EN90" s="532">
        <f t="shared" ca="1" si="85"/>
        <v>1</v>
      </c>
      <c r="EO90" s="532">
        <f t="shared" ca="1" si="85"/>
        <v>1</v>
      </c>
      <c r="EP90" s="532">
        <f t="shared" ca="1" si="85"/>
        <v>1</v>
      </c>
      <c r="EQ90" s="532">
        <f t="shared" ca="1" si="85"/>
        <v>1</v>
      </c>
      <c r="ER90" s="532">
        <f t="shared" ca="1" si="85"/>
        <v>1</v>
      </c>
      <c r="ES90" s="532">
        <f t="shared" ca="1" si="85"/>
        <v>1</v>
      </c>
    </row>
    <row r="91" spans="2:149">
      <c r="B91" s="525" t="s">
        <v>768</v>
      </c>
      <c r="C91" s="511"/>
      <c r="D91" s="526"/>
      <c r="E91" s="533">
        <f t="shared" ref="E91:L91" ca="1" si="86">IF(AND(E$6&gt;=$D85,E$6&lt;=$D86),1,0)</f>
        <v>1</v>
      </c>
      <c r="F91" s="533">
        <f t="shared" ca="1" si="86"/>
        <v>1</v>
      </c>
      <c r="G91" s="533">
        <f t="shared" ca="1" si="86"/>
        <v>1</v>
      </c>
      <c r="H91" s="533">
        <f t="shared" ca="1" si="86"/>
        <v>1</v>
      </c>
      <c r="I91" s="533">
        <f t="shared" ca="1" si="86"/>
        <v>1</v>
      </c>
      <c r="J91" s="533">
        <f t="shared" ca="1" si="86"/>
        <v>1</v>
      </c>
      <c r="K91" s="533">
        <f t="shared" ca="1" si="86"/>
        <v>1</v>
      </c>
      <c r="L91" s="533">
        <f t="shared" ca="1" si="86"/>
        <v>1</v>
      </c>
      <c r="M91" s="533">
        <f t="shared" ref="M91:BX91" ca="1" si="87">IF(AND(M$6&gt;=$D85,M$6&lt;=$D86),1,0)</f>
        <v>1</v>
      </c>
      <c r="N91" s="533">
        <f t="shared" ca="1" si="87"/>
        <v>1</v>
      </c>
      <c r="O91" s="533">
        <f t="shared" ca="1" si="87"/>
        <v>1</v>
      </c>
      <c r="P91" s="533">
        <f t="shared" ca="1" si="87"/>
        <v>1</v>
      </c>
      <c r="Q91" s="533">
        <f t="shared" ca="1" si="87"/>
        <v>1</v>
      </c>
      <c r="R91" s="533">
        <f t="shared" ca="1" si="87"/>
        <v>1</v>
      </c>
      <c r="S91" s="533">
        <f t="shared" ca="1" si="87"/>
        <v>1</v>
      </c>
      <c r="T91" s="533">
        <f t="shared" ca="1" si="87"/>
        <v>1</v>
      </c>
      <c r="U91" s="533">
        <f t="shared" ca="1" si="87"/>
        <v>1</v>
      </c>
      <c r="V91" s="533">
        <f t="shared" ca="1" si="87"/>
        <v>1</v>
      </c>
      <c r="W91" s="533">
        <f t="shared" ca="1" si="87"/>
        <v>1</v>
      </c>
      <c r="X91" s="533">
        <f t="shared" ca="1" si="87"/>
        <v>1</v>
      </c>
      <c r="Y91" s="533">
        <f t="shared" ca="1" si="87"/>
        <v>1</v>
      </c>
      <c r="Z91" s="533">
        <f t="shared" ca="1" si="87"/>
        <v>1</v>
      </c>
      <c r="AA91" s="533">
        <f t="shared" ca="1" si="87"/>
        <v>1</v>
      </c>
      <c r="AB91" s="533">
        <f t="shared" ca="1" si="87"/>
        <v>1</v>
      </c>
      <c r="AC91" s="533">
        <f t="shared" ca="1" si="87"/>
        <v>1</v>
      </c>
      <c r="AD91" s="533">
        <f t="shared" ca="1" si="87"/>
        <v>1</v>
      </c>
      <c r="AE91" s="533">
        <f t="shared" ca="1" si="87"/>
        <v>1</v>
      </c>
      <c r="AF91" s="533">
        <f t="shared" ca="1" si="87"/>
        <v>1</v>
      </c>
      <c r="AG91" s="533">
        <f t="shared" ca="1" si="87"/>
        <v>1</v>
      </c>
      <c r="AH91" s="533">
        <f t="shared" ca="1" si="87"/>
        <v>1</v>
      </c>
      <c r="AI91" s="533">
        <f t="shared" ca="1" si="87"/>
        <v>1</v>
      </c>
      <c r="AJ91" s="533">
        <f t="shared" ca="1" si="87"/>
        <v>1</v>
      </c>
      <c r="AK91" s="533">
        <f t="shared" ca="1" si="87"/>
        <v>1</v>
      </c>
      <c r="AL91" s="533">
        <f t="shared" ca="1" si="87"/>
        <v>1</v>
      </c>
      <c r="AM91" s="533">
        <f t="shared" ca="1" si="87"/>
        <v>1</v>
      </c>
      <c r="AN91" s="533">
        <f t="shared" ca="1" si="87"/>
        <v>1</v>
      </c>
      <c r="AO91" s="533">
        <f t="shared" ca="1" si="87"/>
        <v>1</v>
      </c>
      <c r="AP91" s="533">
        <f t="shared" ca="1" si="87"/>
        <v>1</v>
      </c>
      <c r="AQ91" s="533">
        <f t="shared" ca="1" si="87"/>
        <v>1</v>
      </c>
      <c r="AR91" s="533">
        <f t="shared" ca="1" si="87"/>
        <v>1</v>
      </c>
      <c r="AS91" s="533">
        <f t="shared" ca="1" si="87"/>
        <v>1</v>
      </c>
      <c r="AT91" s="533">
        <f t="shared" ca="1" si="87"/>
        <v>1</v>
      </c>
      <c r="AU91" s="533">
        <f t="shared" ca="1" si="87"/>
        <v>1</v>
      </c>
      <c r="AV91" s="533">
        <f t="shared" ca="1" si="87"/>
        <v>1</v>
      </c>
      <c r="AW91" s="533">
        <f t="shared" ca="1" si="87"/>
        <v>1</v>
      </c>
      <c r="AX91" s="533">
        <f t="shared" ca="1" si="87"/>
        <v>1</v>
      </c>
      <c r="AY91" s="533">
        <f t="shared" ca="1" si="87"/>
        <v>1</v>
      </c>
      <c r="AZ91" s="533">
        <f t="shared" ca="1" si="87"/>
        <v>1</v>
      </c>
      <c r="BA91" s="533">
        <f t="shared" ca="1" si="87"/>
        <v>1</v>
      </c>
      <c r="BB91" s="533">
        <f t="shared" ca="1" si="87"/>
        <v>1</v>
      </c>
      <c r="BC91" s="533">
        <f t="shared" ca="1" si="87"/>
        <v>1</v>
      </c>
      <c r="BD91" s="533">
        <f t="shared" ca="1" si="87"/>
        <v>1</v>
      </c>
      <c r="BE91" s="533">
        <f t="shared" ca="1" si="87"/>
        <v>1</v>
      </c>
      <c r="BF91" s="533">
        <f t="shared" ca="1" si="87"/>
        <v>1</v>
      </c>
      <c r="BG91" s="533">
        <f t="shared" ca="1" si="87"/>
        <v>1</v>
      </c>
      <c r="BH91" s="533">
        <f t="shared" ca="1" si="87"/>
        <v>1</v>
      </c>
      <c r="BI91" s="533">
        <f t="shared" ca="1" si="87"/>
        <v>1</v>
      </c>
      <c r="BJ91" s="533">
        <f t="shared" ca="1" si="87"/>
        <v>1</v>
      </c>
      <c r="BK91" s="533">
        <f t="shared" ca="1" si="87"/>
        <v>1</v>
      </c>
      <c r="BL91" s="533">
        <f t="shared" ca="1" si="87"/>
        <v>1</v>
      </c>
      <c r="BM91" s="533">
        <f t="shared" ca="1" si="87"/>
        <v>1</v>
      </c>
      <c r="BN91" s="533">
        <f t="shared" ca="1" si="87"/>
        <v>1</v>
      </c>
      <c r="BO91" s="533">
        <f t="shared" ca="1" si="87"/>
        <v>1</v>
      </c>
      <c r="BP91" s="533">
        <f t="shared" ca="1" si="87"/>
        <v>1</v>
      </c>
      <c r="BQ91" s="533">
        <f t="shared" ca="1" si="87"/>
        <v>1</v>
      </c>
      <c r="BR91" s="533">
        <f t="shared" ca="1" si="87"/>
        <v>1</v>
      </c>
      <c r="BS91" s="533">
        <f t="shared" ca="1" si="87"/>
        <v>1</v>
      </c>
      <c r="BT91" s="533">
        <f t="shared" ca="1" si="87"/>
        <v>1</v>
      </c>
      <c r="BU91" s="533">
        <f t="shared" ca="1" si="87"/>
        <v>1</v>
      </c>
      <c r="BV91" s="533">
        <f t="shared" ca="1" si="87"/>
        <v>1</v>
      </c>
      <c r="BW91" s="533">
        <f t="shared" ca="1" si="87"/>
        <v>1</v>
      </c>
      <c r="BX91" s="533">
        <f t="shared" ca="1" si="87"/>
        <v>1</v>
      </c>
      <c r="BY91" s="533">
        <f t="shared" ref="BY91:EJ91" ca="1" si="88">IF(AND(BY$6&gt;=$D85,BY$6&lt;=$D86),1,0)</f>
        <v>1</v>
      </c>
      <c r="BZ91" s="533">
        <f t="shared" ca="1" si="88"/>
        <v>1</v>
      </c>
      <c r="CA91" s="533">
        <f t="shared" ca="1" si="88"/>
        <v>1</v>
      </c>
      <c r="CB91" s="533">
        <f t="shared" ca="1" si="88"/>
        <v>1</v>
      </c>
      <c r="CC91" s="533">
        <f t="shared" ca="1" si="88"/>
        <v>1</v>
      </c>
      <c r="CD91" s="533">
        <f t="shared" ca="1" si="88"/>
        <v>1</v>
      </c>
      <c r="CE91" s="533">
        <f t="shared" ca="1" si="88"/>
        <v>1</v>
      </c>
      <c r="CF91" s="533">
        <f t="shared" ca="1" si="88"/>
        <v>1</v>
      </c>
      <c r="CG91" s="533">
        <f t="shared" ca="1" si="88"/>
        <v>1</v>
      </c>
      <c r="CH91" s="533">
        <f t="shared" ca="1" si="88"/>
        <v>1</v>
      </c>
      <c r="CI91" s="533">
        <f t="shared" ca="1" si="88"/>
        <v>1</v>
      </c>
      <c r="CJ91" s="533">
        <f t="shared" ca="1" si="88"/>
        <v>1</v>
      </c>
      <c r="CK91" s="533">
        <f t="shared" ca="1" si="88"/>
        <v>1</v>
      </c>
      <c r="CL91" s="533">
        <f t="shared" ca="1" si="88"/>
        <v>1</v>
      </c>
      <c r="CM91" s="533">
        <f t="shared" ca="1" si="88"/>
        <v>1</v>
      </c>
      <c r="CN91" s="533">
        <f t="shared" ca="1" si="88"/>
        <v>1</v>
      </c>
      <c r="CO91" s="533">
        <f t="shared" ca="1" si="88"/>
        <v>1</v>
      </c>
      <c r="CP91" s="533">
        <f t="shared" ca="1" si="88"/>
        <v>1</v>
      </c>
      <c r="CQ91" s="533">
        <f t="shared" ca="1" si="88"/>
        <v>1</v>
      </c>
      <c r="CR91" s="533">
        <f t="shared" ca="1" si="88"/>
        <v>1</v>
      </c>
      <c r="CS91" s="533">
        <f t="shared" ca="1" si="88"/>
        <v>1</v>
      </c>
      <c r="CT91" s="533">
        <f t="shared" ca="1" si="88"/>
        <v>1</v>
      </c>
      <c r="CU91" s="533">
        <f t="shared" ca="1" si="88"/>
        <v>1</v>
      </c>
      <c r="CV91" s="533">
        <f t="shared" ca="1" si="88"/>
        <v>1</v>
      </c>
      <c r="CW91" s="533">
        <f t="shared" ca="1" si="88"/>
        <v>1</v>
      </c>
      <c r="CX91" s="533">
        <f t="shared" ca="1" si="88"/>
        <v>1</v>
      </c>
      <c r="CY91" s="533">
        <f t="shared" ca="1" si="88"/>
        <v>1</v>
      </c>
      <c r="CZ91" s="533">
        <f t="shared" ca="1" si="88"/>
        <v>1</v>
      </c>
      <c r="DA91" s="533">
        <f t="shared" ca="1" si="88"/>
        <v>1</v>
      </c>
      <c r="DB91" s="533">
        <f t="shared" ca="1" si="88"/>
        <v>1</v>
      </c>
      <c r="DC91" s="533">
        <f t="shared" ca="1" si="88"/>
        <v>1</v>
      </c>
      <c r="DD91" s="533">
        <f t="shared" ca="1" si="88"/>
        <v>1</v>
      </c>
      <c r="DE91" s="533">
        <f t="shared" ca="1" si="88"/>
        <v>1</v>
      </c>
      <c r="DF91" s="533">
        <f t="shared" ca="1" si="88"/>
        <v>1</v>
      </c>
      <c r="DG91" s="533">
        <f t="shared" ca="1" si="88"/>
        <v>1</v>
      </c>
      <c r="DH91" s="533">
        <f t="shared" ca="1" si="88"/>
        <v>1</v>
      </c>
      <c r="DI91" s="533">
        <f t="shared" ca="1" si="88"/>
        <v>1</v>
      </c>
      <c r="DJ91" s="533">
        <f t="shared" ca="1" si="88"/>
        <v>1</v>
      </c>
      <c r="DK91" s="533">
        <f t="shared" ca="1" si="88"/>
        <v>1</v>
      </c>
      <c r="DL91" s="533">
        <f t="shared" ca="1" si="88"/>
        <v>1</v>
      </c>
      <c r="DM91" s="533">
        <f t="shared" ca="1" si="88"/>
        <v>1</v>
      </c>
      <c r="DN91" s="533">
        <f t="shared" ca="1" si="88"/>
        <v>1</v>
      </c>
      <c r="DO91" s="533">
        <f t="shared" ca="1" si="88"/>
        <v>1</v>
      </c>
      <c r="DP91" s="533">
        <f t="shared" ca="1" si="88"/>
        <v>1</v>
      </c>
      <c r="DQ91" s="533">
        <f t="shared" ca="1" si="88"/>
        <v>1</v>
      </c>
      <c r="DR91" s="533">
        <f t="shared" ca="1" si="88"/>
        <v>1</v>
      </c>
      <c r="DS91" s="533">
        <f t="shared" ca="1" si="88"/>
        <v>1</v>
      </c>
      <c r="DT91" s="533">
        <f t="shared" ca="1" si="88"/>
        <v>1</v>
      </c>
      <c r="DU91" s="533">
        <f t="shared" ca="1" si="88"/>
        <v>1</v>
      </c>
      <c r="DV91" s="533">
        <f t="shared" ca="1" si="88"/>
        <v>1</v>
      </c>
      <c r="DW91" s="533">
        <f t="shared" ca="1" si="88"/>
        <v>1</v>
      </c>
      <c r="DX91" s="533">
        <f t="shared" ca="1" si="88"/>
        <v>1</v>
      </c>
      <c r="DY91" s="533">
        <f t="shared" ca="1" si="88"/>
        <v>1</v>
      </c>
      <c r="DZ91" s="533">
        <f t="shared" ca="1" si="88"/>
        <v>1</v>
      </c>
      <c r="EA91" s="533">
        <f t="shared" ca="1" si="88"/>
        <v>1</v>
      </c>
      <c r="EB91" s="533">
        <f t="shared" ca="1" si="88"/>
        <v>1</v>
      </c>
      <c r="EC91" s="533">
        <f t="shared" ca="1" si="88"/>
        <v>1</v>
      </c>
      <c r="ED91" s="533">
        <f t="shared" ca="1" si="88"/>
        <v>1</v>
      </c>
      <c r="EE91" s="533">
        <f t="shared" ca="1" si="88"/>
        <v>1</v>
      </c>
      <c r="EF91" s="533">
        <f t="shared" ca="1" si="88"/>
        <v>1</v>
      </c>
      <c r="EG91" s="533">
        <f t="shared" ca="1" si="88"/>
        <v>1</v>
      </c>
      <c r="EH91" s="533">
        <f t="shared" ca="1" si="88"/>
        <v>1</v>
      </c>
      <c r="EI91" s="533">
        <f t="shared" ca="1" si="88"/>
        <v>1</v>
      </c>
      <c r="EJ91" s="533">
        <f t="shared" ca="1" si="88"/>
        <v>1</v>
      </c>
      <c r="EK91" s="533">
        <f t="shared" ref="EK91:ES91" ca="1" si="89">IF(AND(EK$6&gt;=$D85,EK$6&lt;=$D86),1,0)</f>
        <v>1</v>
      </c>
      <c r="EL91" s="533">
        <f t="shared" ca="1" si="89"/>
        <v>1</v>
      </c>
      <c r="EM91" s="533">
        <f t="shared" ca="1" si="89"/>
        <v>1</v>
      </c>
      <c r="EN91" s="533">
        <f t="shared" ca="1" si="89"/>
        <v>1</v>
      </c>
      <c r="EO91" s="533">
        <f t="shared" ca="1" si="89"/>
        <v>1</v>
      </c>
      <c r="EP91" s="533">
        <f t="shared" ca="1" si="89"/>
        <v>1</v>
      </c>
      <c r="EQ91" s="533">
        <f t="shared" ca="1" si="89"/>
        <v>1</v>
      </c>
      <c r="ER91" s="533">
        <f t="shared" ca="1" si="89"/>
        <v>1</v>
      </c>
      <c r="ES91" s="533">
        <f t="shared" ca="1" si="89"/>
        <v>1</v>
      </c>
    </row>
    <row r="92" spans="2:149">
      <c r="B92" s="342" t="str">
        <f>"Total: Source " &amp;B80</f>
        <v>Total: Source 1</v>
      </c>
      <c r="D92" s="375"/>
      <c r="E92" s="375">
        <f ca="1">$D84*E90*E91</f>
        <v>100</v>
      </c>
      <c r="F92" s="375">
        <f t="shared" ref="F92:P92" ca="1" si="90">$D84*F90*F91</f>
        <v>100</v>
      </c>
      <c r="G92" s="375">
        <f t="shared" ca="1" si="90"/>
        <v>100</v>
      </c>
      <c r="H92" s="375">
        <f t="shared" ca="1" si="90"/>
        <v>100</v>
      </c>
      <c r="I92" s="375">
        <f t="shared" ca="1" si="90"/>
        <v>100</v>
      </c>
      <c r="J92" s="375">
        <f t="shared" ca="1" si="90"/>
        <v>100</v>
      </c>
      <c r="K92" s="375">
        <f t="shared" ca="1" si="90"/>
        <v>100</v>
      </c>
      <c r="L92" s="375">
        <f t="shared" ca="1" si="90"/>
        <v>100</v>
      </c>
      <c r="M92" s="375">
        <f t="shared" ca="1" si="90"/>
        <v>100</v>
      </c>
      <c r="N92" s="375">
        <f t="shared" ca="1" si="90"/>
        <v>100</v>
      </c>
      <c r="O92" s="375">
        <f t="shared" ca="1" si="90"/>
        <v>100</v>
      </c>
      <c r="P92" s="375">
        <f t="shared" ca="1" si="90"/>
        <v>100</v>
      </c>
      <c r="Q92" s="375">
        <f t="shared" ref="Q92:AV92" ca="1" si="91">$D84*Q90*Q91</f>
        <v>100</v>
      </c>
      <c r="R92" s="375">
        <f t="shared" ca="1" si="91"/>
        <v>100</v>
      </c>
      <c r="S92" s="375">
        <f t="shared" ca="1" si="91"/>
        <v>100</v>
      </c>
      <c r="T92" s="375">
        <f t="shared" ca="1" si="91"/>
        <v>100</v>
      </c>
      <c r="U92" s="375">
        <f t="shared" ca="1" si="91"/>
        <v>100</v>
      </c>
      <c r="V92" s="375">
        <f t="shared" ca="1" si="91"/>
        <v>100</v>
      </c>
      <c r="W92" s="375">
        <f t="shared" ca="1" si="91"/>
        <v>100</v>
      </c>
      <c r="X92" s="375">
        <f t="shared" ca="1" si="91"/>
        <v>100</v>
      </c>
      <c r="Y92" s="375">
        <f t="shared" ca="1" si="91"/>
        <v>100</v>
      </c>
      <c r="Z92" s="375">
        <f t="shared" ca="1" si="91"/>
        <v>100</v>
      </c>
      <c r="AA92" s="375">
        <f t="shared" ca="1" si="91"/>
        <v>100</v>
      </c>
      <c r="AB92" s="375">
        <f t="shared" ca="1" si="91"/>
        <v>100</v>
      </c>
      <c r="AC92" s="375">
        <f t="shared" ca="1" si="91"/>
        <v>100</v>
      </c>
      <c r="AD92" s="375">
        <f t="shared" ca="1" si="91"/>
        <v>100</v>
      </c>
      <c r="AE92" s="375">
        <f t="shared" ca="1" si="91"/>
        <v>100</v>
      </c>
      <c r="AF92" s="375">
        <f t="shared" ca="1" si="91"/>
        <v>100</v>
      </c>
      <c r="AG92" s="375">
        <f t="shared" ca="1" si="91"/>
        <v>100</v>
      </c>
      <c r="AH92" s="375">
        <f t="shared" ca="1" si="91"/>
        <v>100</v>
      </c>
      <c r="AI92" s="375">
        <f t="shared" ca="1" si="91"/>
        <v>100</v>
      </c>
      <c r="AJ92" s="375">
        <f t="shared" ca="1" si="91"/>
        <v>100</v>
      </c>
      <c r="AK92" s="375">
        <f t="shared" ca="1" si="91"/>
        <v>100</v>
      </c>
      <c r="AL92" s="375">
        <f t="shared" ca="1" si="91"/>
        <v>100</v>
      </c>
      <c r="AM92" s="375">
        <f t="shared" ca="1" si="91"/>
        <v>100</v>
      </c>
      <c r="AN92" s="375">
        <f t="shared" ca="1" si="91"/>
        <v>100</v>
      </c>
      <c r="AO92" s="375">
        <f t="shared" ca="1" si="91"/>
        <v>100</v>
      </c>
      <c r="AP92" s="375">
        <f t="shared" ca="1" si="91"/>
        <v>100</v>
      </c>
      <c r="AQ92" s="375">
        <f t="shared" ca="1" si="91"/>
        <v>100</v>
      </c>
      <c r="AR92" s="375">
        <f t="shared" ca="1" si="91"/>
        <v>100</v>
      </c>
      <c r="AS92" s="375">
        <f t="shared" ca="1" si="91"/>
        <v>100</v>
      </c>
      <c r="AT92" s="375">
        <f t="shared" ca="1" si="91"/>
        <v>100</v>
      </c>
      <c r="AU92" s="375">
        <f t="shared" ca="1" si="91"/>
        <v>100</v>
      </c>
      <c r="AV92" s="375">
        <f t="shared" ca="1" si="91"/>
        <v>100</v>
      </c>
      <c r="AW92" s="375">
        <f t="shared" ref="AW92:CB92" ca="1" si="92">$D84*AW90*AW91</f>
        <v>100</v>
      </c>
      <c r="AX92" s="375">
        <f t="shared" ca="1" si="92"/>
        <v>100</v>
      </c>
      <c r="AY92" s="375">
        <f t="shared" ca="1" si="92"/>
        <v>100</v>
      </c>
      <c r="AZ92" s="375">
        <f t="shared" ca="1" si="92"/>
        <v>100</v>
      </c>
      <c r="BA92" s="375">
        <f t="shared" ca="1" si="92"/>
        <v>100</v>
      </c>
      <c r="BB92" s="375">
        <f t="shared" ca="1" si="92"/>
        <v>100</v>
      </c>
      <c r="BC92" s="375">
        <f t="shared" ca="1" si="92"/>
        <v>100</v>
      </c>
      <c r="BD92" s="375">
        <f t="shared" ca="1" si="92"/>
        <v>100</v>
      </c>
      <c r="BE92" s="375">
        <f t="shared" ca="1" si="92"/>
        <v>100</v>
      </c>
      <c r="BF92" s="375">
        <f t="shared" ca="1" si="92"/>
        <v>100</v>
      </c>
      <c r="BG92" s="375">
        <f t="shared" ca="1" si="92"/>
        <v>100</v>
      </c>
      <c r="BH92" s="375">
        <f t="shared" ca="1" si="92"/>
        <v>100</v>
      </c>
      <c r="BI92" s="375">
        <f t="shared" ca="1" si="92"/>
        <v>100</v>
      </c>
      <c r="BJ92" s="375">
        <f t="shared" ca="1" si="92"/>
        <v>100</v>
      </c>
      <c r="BK92" s="375">
        <f t="shared" ca="1" si="92"/>
        <v>100</v>
      </c>
      <c r="BL92" s="375">
        <f t="shared" ca="1" si="92"/>
        <v>100</v>
      </c>
      <c r="BM92" s="375">
        <f t="shared" ca="1" si="92"/>
        <v>100</v>
      </c>
      <c r="BN92" s="375">
        <f t="shared" ca="1" si="92"/>
        <v>100</v>
      </c>
      <c r="BO92" s="375">
        <f t="shared" ca="1" si="92"/>
        <v>100</v>
      </c>
      <c r="BP92" s="375">
        <f t="shared" ca="1" si="92"/>
        <v>100</v>
      </c>
      <c r="BQ92" s="375">
        <f t="shared" ca="1" si="92"/>
        <v>100</v>
      </c>
      <c r="BR92" s="375">
        <f t="shared" ca="1" si="92"/>
        <v>100</v>
      </c>
      <c r="BS92" s="375">
        <f t="shared" ca="1" si="92"/>
        <v>100</v>
      </c>
      <c r="BT92" s="375">
        <f t="shared" ca="1" si="92"/>
        <v>100</v>
      </c>
      <c r="BU92" s="375">
        <f t="shared" ca="1" si="92"/>
        <v>100</v>
      </c>
      <c r="BV92" s="375">
        <f t="shared" ca="1" si="92"/>
        <v>100</v>
      </c>
      <c r="BW92" s="375">
        <f t="shared" ca="1" si="92"/>
        <v>100</v>
      </c>
      <c r="BX92" s="375">
        <f t="shared" ca="1" si="92"/>
        <v>100</v>
      </c>
      <c r="BY92" s="375">
        <f t="shared" ca="1" si="92"/>
        <v>100</v>
      </c>
      <c r="BZ92" s="375">
        <f t="shared" ca="1" si="92"/>
        <v>100</v>
      </c>
      <c r="CA92" s="375">
        <f t="shared" ca="1" si="92"/>
        <v>100</v>
      </c>
      <c r="CB92" s="375">
        <f t="shared" ca="1" si="92"/>
        <v>100</v>
      </c>
      <c r="CC92" s="375">
        <f t="shared" ref="CC92:DH92" ca="1" si="93">$D84*CC90*CC91</f>
        <v>100</v>
      </c>
      <c r="CD92" s="375">
        <f t="shared" ca="1" si="93"/>
        <v>100</v>
      </c>
      <c r="CE92" s="375">
        <f t="shared" ca="1" si="93"/>
        <v>100</v>
      </c>
      <c r="CF92" s="375">
        <f t="shared" ca="1" si="93"/>
        <v>100</v>
      </c>
      <c r="CG92" s="375">
        <f t="shared" ca="1" si="93"/>
        <v>100</v>
      </c>
      <c r="CH92" s="375">
        <f t="shared" ca="1" si="93"/>
        <v>100</v>
      </c>
      <c r="CI92" s="375">
        <f t="shared" ca="1" si="93"/>
        <v>100</v>
      </c>
      <c r="CJ92" s="375">
        <f t="shared" ca="1" si="93"/>
        <v>100</v>
      </c>
      <c r="CK92" s="375">
        <f t="shared" ca="1" si="93"/>
        <v>100</v>
      </c>
      <c r="CL92" s="375">
        <f t="shared" ca="1" si="93"/>
        <v>100</v>
      </c>
      <c r="CM92" s="375">
        <f t="shared" ca="1" si="93"/>
        <v>100</v>
      </c>
      <c r="CN92" s="375">
        <f t="shared" ca="1" si="93"/>
        <v>100</v>
      </c>
      <c r="CO92" s="375">
        <f t="shared" ca="1" si="93"/>
        <v>100</v>
      </c>
      <c r="CP92" s="375">
        <f t="shared" ca="1" si="93"/>
        <v>100</v>
      </c>
      <c r="CQ92" s="375">
        <f t="shared" ca="1" si="93"/>
        <v>100</v>
      </c>
      <c r="CR92" s="375">
        <f t="shared" ca="1" si="93"/>
        <v>100</v>
      </c>
      <c r="CS92" s="375">
        <f t="shared" ca="1" si="93"/>
        <v>100</v>
      </c>
      <c r="CT92" s="375">
        <f t="shared" ca="1" si="93"/>
        <v>100</v>
      </c>
      <c r="CU92" s="375">
        <f t="shared" ca="1" si="93"/>
        <v>100</v>
      </c>
      <c r="CV92" s="375">
        <f t="shared" ca="1" si="93"/>
        <v>100</v>
      </c>
      <c r="CW92" s="375">
        <f t="shared" ca="1" si="93"/>
        <v>100</v>
      </c>
      <c r="CX92" s="375">
        <f t="shared" ca="1" si="93"/>
        <v>100</v>
      </c>
      <c r="CY92" s="375">
        <f t="shared" ca="1" si="93"/>
        <v>100</v>
      </c>
      <c r="CZ92" s="375">
        <f t="shared" ca="1" si="93"/>
        <v>100</v>
      </c>
      <c r="DA92" s="375">
        <f t="shared" ca="1" si="93"/>
        <v>100</v>
      </c>
      <c r="DB92" s="375">
        <f t="shared" ca="1" si="93"/>
        <v>100</v>
      </c>
      <c r="DC92" s="375">
        <f t="shared" ca="1" si="93"/>
        <v>100</v>
      </c>
      <c r="DD92" s="375">
        <f t="shared" ca="1" si="93"/>
        <v>100</v>
      </c>
      <c r="DE92" s="375">
        <f t="shared" ca="1" si="93"/>
        <v>100</v>
      </c>
      <c r="DF92" s="375">
        <f t="shared" ca="1" si="93"/>
        <v>100</v>
      </c>
      <c r="DG92" s="375">
        <f t="shared" ca="1" si="93"/>
        <v>100</v>
      </c>
      <c r="DH92" s="375">
        <f t="shared" ca="1" si="93"/>
        <v>100</v>
      </c>
      <c r="DI92" s="375">
        <f t="shared" ref="DI92:EN92" ca="1" si="94">$D84*DI90*DI91</f>
        <v>100</v>
      </c>
      <c r="DJ92" s="375">
        <f t="shared" ca="1" si="94"/>
        <v>100</v>
      </c>
      <c r="DK92" s="375">
        <f t="shared" ca="1" si="94"/>
        <v>100</v>
      </c>
      <c r="DL92" s="375">
        <f t="shared" ca="1" si="94"/>
        <v>100</v>
      </c>
      <c r="DM92" s="375">
        <f t="shared" ca="1" si="94"/>
        <v>100</v>
      </c>
      <c r="DN92" s="375">
        <f t="shared" ca="1" si="94"/>
        <v>100</v>
      </c>
      <c r="DO92" s="375">
        <f t="shared" ca="1" si="94"/>
        <v>100</v>
      </c>
      <c r="DP92" s="375">
        <f t="shared" ca="1" si="94"/>
        <v>100</v>
      </c>
      <c r="DQ92" s="375">
        <f t="shared" ca="1" si="94"/>
        <v>100</v>
      </c>
      <c r="DR92" s="375">
        <f t="shared" ca="1" si="94"/>
        <v>100</v>
      </c>
      <c r="DS92" s="375">
        <f t="shared" ca="1" si="94"/>
        <v>100</v>
      </c>
      <c r="DT92" s="375">
        <f t="shared" ca="1" si="94"/>
        <v>100</v>
      </c>
      <c r="DU92" s="375">
        <f t="shared" ca="1" si="94"/>
        <v>100</v>
      </c>
      <c r="DV92" s="375">
        <f t="shared" ca="1" si="94"/>
        <v>100</v>
      </c>
      <c r="DW92" s="375">
        <f t="shared" ca="1" si="94"/>
        <v>100</v>
      </c>
      <c r="DX92" s="375">
        <f t="shared" ca="1" si="94"/>
        <v>100</v>
      </c>
      <c r="DY92" s="375">
        <f t="shared" ca="1" si="94"/>
        <v>100</v>
      </c>
      <c r="DZ92" s="375">
        <f t="shared" ca="1" si="94"/>
        <v>100</v>
      </c>
      <c r="EA92" s="375">
        <f t="shared" ca="1" si="94"/>
        <v>100</v>
      </c>
      <c r="EB92" s="375">
        <f t="shared" ca="1" si="94"/>
        <v>100</v>
      </c>
      <c r="EC92" s="375">
        <f t="shared" ca="1" si="94"/>
        <v>100</v>
      </c>
      <c r="ED92" s="375">
        <f t="shared" ca="1" si="94"/>
        <v>100</v>
      </c>
      <c r="EE92" s="375">
        <f t="shared" ca="1" si="94"/>
        <v>100</v>
      </c>
      <c r="EF92" s="375">
        <f t="shared" ca="1" si="94"/>
        <v>100</v>
      </c>
      <c r="EG92" s="375">
        <f t="shared" ca="1" si="94"/>
        <v>100</v>
      </c>
      <c r="EH92" s="375">
        <f t="shared" ca="1" si="94"/>
        <v>100</v>
      </c>
      <c r="EI92" s="375">
        <f t="shared" ca="1" si="94"/>
        <v>100</v>
      </c>
      <c r="EJ92" s="375">
        <f t="shared" ca="1" si="94"/>
        <v>100</v>
      </c>
      <c r="EK92" s="375">
        <f t="shared" ca="1" si="94"/>
        <v>100</v>
      </c>
      <c r="EL92" s="375">
        <f t="shared" ca="1" si="94"/>
        <v>100</v>
      </c>
      <c r="EM92" s="375">
        <f t="shared" ca="1" si="94"/>
        <v>100</v>
      </c>
      <c r="EN92" s="375">
        <f t="shared" ca="1" si="94"/>
        <v>100</v>
      </c>
      <c r="EO92" s="375">
        <f ca="1">$D84*EO90*EO91</f>
        <v>100</v>
      </c>
      <c r="EP92" s="375">
        <f ca="1">$D84*EP90*EP91</f>
        <v>100</v>
      </c>
      <c r="EQ92" s="375">
        <f ca="1">$D84*EQ90*EQ91</f>
        <v>100</v>
      </c>
      <c r="ER92" s="375">
        <f ca="1">$D84*ER90*ER91</f>
        <v>100</v>
      </c>
      <c r="ES92" s="375">
        <f ca="1">$D84*ES90*ES91</f>
        <v>100</v>
      </c>
    </row>
    <row r="93" spans="2:149" ht="12.75" customHeight="1"/>
    <row r="94" spans="2:149">
      <c r="B94" s="529">
        <v>2</v>
      </c>
    </row>
    <row r="95" spans="2:149">
      <c r="B95" s="342" t="str">
        <f>IP_Assumptions!$B$130</f>
        <v>Switch: On / Off Flag</v>
      </c>
      <c r="D95" s="530">
        <f ca="1">OFFSET(IP_Assumptions!$B$130,0,B94)</f>
        <v>0</v>
      </c>
    </row>
    <row r="96" spans="2:149">
      <c r="B96" s="342" t="s">
        <v>774</v>
      </c>
      <c r="D96" s="530">
        <f ca="1">OFFSET(IP_Assumptions!$B$131,0,B94)</f>
        <v>0</v>
      </c>
      <c r="E96" s="330" t="s">
        <v>0</v>
      </c>
    </row>
    <row r="97" spans="2:149">
      <c r="B97" s="342"/>
      <c r="D97" s="530"/>
    </row>
    <row r="98" spans="2:149">
      <c r="B98" s="342" t="str">
        <f>IP_Assumptions!$B$134</f>
        <v>Base Amount of Monthly Cash Flow</v>
      </c>
      <c r="D98" s="346">
        <f ca="1">OFFSET(IP_Assumptions!$B$134,0,B94)</f>
        <v>0</v>
      </c>
    </row>
    <row r="99" spans="2:149">
      <c r="B99" s="342" t="str">
        <f>IP_Assumptions!$B$139</f>
        <v>Cash Flow: Start Date Applied</v>
      </c>
      <c r="D99" s="531">
        <f ca="1">OFFSET(IP_Assumptions!$B$139,0,B94)</f>
        <v>0</v>
      </c>
      <c r="E99" s="330" t="s">
        <v>0</v>
      </c>
      <c r="F99" s="330" t="s">
        <v>0</v>
      </c>
      <c r="G99" s="330" t="s">
        <v>0</v>
      </c>
      <c r="H99" s="330" t="s">
        <v>0</v>
      </c>
      <c r="I99" s="330" t="s">
        <v>0</v>
      </c>
      <c r="J99" s="330" t="s">
        <v>0</v>
      </c>
      <c r="K99" s="330" t="s">
        <v>0</v>
      </c>
      <c r="L99" s="330" t="s">
        <v>0</v>
      </c>
      <c r="M99" s="330" t="s">
        <v>0</v>
      </c>
    </row>
    <row r="100" spans="2:149">
      <c r="B100" s="342" t="str">
        <f>IP_Assumptions!$B$140</f>
        <v>Cash Flow: End Date Applied</v>
      </c>
      <c r="D100" s="531" t="str">
        <f ca="1">OFFSET(IP_Assumptions!$B$140,0,B94)</f>
        <v/>
      </c>
      <c r="E100" s="330" t="s">
        <v>0</v>
      </c>
      <c r="F100" s="330" t="s">
        <v>0</v>
      </c>
      <c r="G100" s="330" t="s">
        <v>0</v>
      </c>
      <c r="H100" s="330" t="s">
        <v>0</v>
      </c>
      <c r="I100" s="330" t="s">
        <v>0</v>
      </c>
      <c r="J100" s="330" t="s">
        <v>0</v>
      </c>
      <c r="K100" s="330" t="s">
        <v>0</v>
      </c>
      <c r="L100" s="330" t="s">
        <v>0</v>
      </c>
      <c r="M100" s="330" t="s">
        <v>0</v>
      </c>
    </row>
    <row r="101" spans="2:149">
      <c r="B101" s="342" t="str">
        <f>IP_Assumptions!$B$157</f>
        <v>Growth Profile (Applied from Valuation Date):</v>
      </c>
      <c r="C101" s="13" t="s">
        <v>0</v>
      </c>
      <c r="D101" s="346">
        <f ca="1">OFFSET(IP_Assumptions!$B$157,0,B94)</f>
        <v>0</v>
      </c>
      <c r="E101" s="330" t="s">
        <v>0</v>
      </c>
    </row>
    <row r="102" spans="2:149">
      <c r="B102" s="342" t="s">
        <v>598</v>
      </c>
      <c r="D102" s="347"/>
      <c r="E102" s="347">
        <f ca="1">IF(AND(E105=1,$D101&lt;&gt;0),OFFSET(IP_Assumptions!$B$254,E$7,MATCH(CF_Building!$D101,Market_Growth_List,0)),0)</f>
        <v>0</v>
      </c>
      <c r="F102" s="347">
        <f ca="1">IF(AND(F105=1,$D101&lt;&gt;0),OFFSET(IP_Assumptions!$B$254,F$7,MATCH(CF_Building!$D101,Market_Growth_List,0)),0)</f>
        <v>0</v>
      </c>
      <c r="G102" s="347">
        <f ca="1">IF(AND(G105=1,$D101&lt;&gt;0),OFFSET(IP_Assumptions!$B$254,G$7,MATCH(CF_Building!$D101,Market_Growth_List,0)),0)</f>
        <v>0</v>
      </c>
      <c r="H102" s="347">
        <f ca="1">IF(AND(H105=1,$D101&lt;&gt;0),OFFSET(IP_Assumptions!$B$254,H$7,MATCH(CF_Building!$D101,Market_Growth_List,0)),0)</f>
        <v>0</v>
      </c>
      <c r="I102" s="347">
        <f ca="1">IF(AND(I105=1,$D101&lt;&gt;0),OFFSET(IP_Assumptions!$B$254,I$7,MATCH(CF_Building!$D101,Market_Growth_List,0)),0)</f>
        <v>0</v>
      </c>
      <c r="J102" s="347">
        <f ca="1">IF(AND(J105=1,$D101&lt;&gt;0),OFFSET(IP_Assumptions!$B$254,J$7,MATCH(CF_Building!$D101,Market_Growth_List,0)),0)</f>
        <v>0</v>
      </c>
      <c r="K102" s="347">
        <f ca="1">IF(AND(K105=1,$D101&lt;&gt;0),OFFSET(IP_Assumptions!$B$254,K$7,MATCH(CF_Building!$D101,Market_Growth_List,0)),0)</f>
        <v>0</v>
      </c>
      <c r="L102" s="347">
        <f ca="1">IF(AND(L105=1,$D101&lt;&gt;0),OFFSET(IP_Assumptions!$B$254,L$7,MATCH(CF_Building!$D101,Market_Growth_List,0)),0)</f>
        <v>0</v>
      </c>
      <c r="M102" s="347">
        <f ca="1">IF(AND(M105=1,$D101&lt;&gt;0),OFFSET(IP_Assumptions!$B$254,M$7,MATCH(CF_Building!$D101,Market_Growth_List,0)),0)</f>
        <v>0</v>
      </c>
      <c r="N102" s="347">
        <f ca="1">IF(AND(N105=1,$D101&lt;&gt;0),OFFSET(IP_Assumptions!$B$254,N$7,MATCH(CF_Building!$D101,Market_Growth_List,0)),0)</f>
        <v>0</v>
      </c>
      <c r="O102" s="347">
        <f ca="1">IF(AND(O105=1,$D101&lt;&gt;0),OFFSET(IP_Assumptions!$B$254,O$7,MATCH(CF_Building!$D101,Market_Growth_List,0)),0)</f>
        <v>0</v>
      </c>
      <c r="P102" s="347">
        <f ca="1">IF(AND(P105=1,$D101&lt;&gt;0),OFFSET(IP_Assumptions!$B$254,P$7,MATCH(CF_Building!$D101,Market_Growth_List,0)),0)</f>
        <v>0</v>
      </c>
      <c r="Q102" s="347">
        <f ca="1">IF(AND(Q105=1,$D101&lt;&gt;0),OFFSET(IP_Assumptions!$B$254,Q$7,MATCH(CF_Building!$D101,Market_Growth_List,0)),0)</f>
        <v>0</v>
      </c>
      <c r="R102" s="347">
        <f ca="1">IF(AND(R105=1,$D101&lt;&gt;0),OFFSET(IP_Assumptions!$B$254,R$7,MATCH(CF_Building!$D101,Market_Growth_List,0)),0)</f>
        <v>0</v>
      </c>
      <c r="S102" s="347">
        <f ca="1">IF(AND(S105=1,$D101&lt;&gt;0),OFFSET(IP_Assumptions!$B$254,S$7,MATCH(CF_Building!$D101,Market_Growth_List,0)),0)</f>
        <v>0</v>
      </c>
      <c r="T102" s="347">
        <f ca="1">IF(AND(T105=1,$D101&lt;&gt;0),OFFSET(IP_Assumptions!$B$254,T$7,MATCH(CF_Building!$D101,Market_Growth_List,0)),0)</f>
        <v>0</v>
      </c>
      <c r="U102" s="347">
        <f ca="1">IF(AND(U105=1,$D101&lt;&gt;0),OFFSET(IP_Assumptions!$B$254,U$7,MATCH(CF_Building!$D101,Market_Growth_List,0)),0)</f>
        <v>0</v>
      </c>
      <c r="V102" s="347">
        <f ca="1">IF(AND(V105=1,$D101&lt;&gt;0),OFFSET(IP_Assumptions!$B$254,V$7,MATCH(CF_Building!$D101,Market_Growth_List,0)),0)</f>
        <v>0</v>
      </c>
      <c r="W102" s="347">
        <f ca="1">IF(AND(W105=1,$D101&lt;&gt;0),OFFSET(IP_Assumptions!$B$254,W$7,MATCH(CF_Building!$D101,Market_Growth_List,0)),0)</f>
        <v>0</v>
      </c>
      <c r="X102" s="347">
        <f ca="1">IF(AND(X105=1,$D101&lt;&gt;0),OFFSET(IP_Assumptions!$B$254,X$7,MATCH(CF_Building!$D101,Market_Growth_List,0)),0)</f>
        <v>0</v>
      </c>
      <c r="Y102" s="347">
        <f ca="1">IF(AND(Y105=1,$D101&lt;&gt;0),OFFSET(IP_Assumptions!$B$254,Y$7,MATCH(CF_Building!$D101,Market_Growth_List,0)),0)</f>
        <v>0</v>
      </c>
      <c r="Z102" s="347">
        <f ca="1">IF(AND(Z105=1,$D101&lt;&gt;0),OFFSET(IP_Assumptions!$B$254,Z$7,MATCH(CF_Building!$D101,Market_Growth_List,0)),0)</f>
        <v>0</v>
      </c>
      <c r="AA102" s="347">
        <f ca="1">IF(AND(AA105=1,$D101&lt;&gt;0),OFFSET(IP_Assumptions!$B$254,AA$7,MATCH(CF_Building!$D101,Market_Growth_List,0)),0)</f>
        <v>0</v>
      </c>
      <c r="AB102" s="347">
        <f ca="1">IF(AND(AB105=1,$D101&lt;&gt;0),OFFSET(IP_Assumptions!$B$254,AB$7,MATCH(CF_Building!$D101,Market_Growth_List,0)),0)</f>
        <v>0</v>
      </c>
      <c r="AC102" s="347">
        <f ca="1">IF(AND(AC105=1,$D101&lt;&gt;0),OFFSET(IP_Assumptions!$B$254,AC$7,MATCH(CF_Building!$D101,Market_Growth_List,0)),0)</f>
        <v>0</v>
      </c>
      <c r="AD102" s="347">
        <f ca="1">IF(AND(AD105=1,$D101&lt;&gt;0),OFFSET(IP_Assumptions!$B$254,AD$7,MATCH(CF_Building!$D101,Market_Growth_List,0)),0)</f>
        <v>0</v>
      </c>
      <c r="AE102" s="347">
        <f ca="1">IF(AND(AE105=1,$D101&lt;&gt;0),OFFSET(IP_Assumptions!$B$254,AE$7,MATCH(CF_Building!$D101,Market_Growth_List,0)),0)</f>
        <v>0</v>
      </c>
      <c r="AF102" s="347">
        <f ca="1">IF(AND(AF105=1,$D101&lt;&gt;0),OFFSET(IP_Assumptions!$B$254,AF$7,MATCH(CF_Building!$D101,Market_Growth_List,0)),0)</f>
        <v>0</v>
      </c>
      <c r="AG102" s="347">
        <f ca="1">IF(AND(AG105=1,$D101&lt;&gt;0),OFFSET(IP_Assumptions!$B$254,AG$7,MATCH(CF_Building!$D101,Market_Growth_List,0)),0)</f>
        <v>0</v>
      </c>
      <c r="AH102" s="347">
        <f ca="1">IF(AND(AH105=1,$D101&lt;&gt;0),OFFSET(IP_Assumptions!$B$254,AH$7,MATCH(CF_Building!$D101,Market_Growth_List,0)),0)</f>
        <v>0</v>
      </c>
      <c r="AI102" s="347">
        <f ca="1">IF(AND(AI105=1,$D101&lt;&gt;0),OFFSET(IP_Assumptions!$B$254,AI$7,MATCH(CF_Building!$D101,Market_Growth_List,0)),0)</f>
        <v>0</v>
      </c>
      <c r="AJ102" s="347">
        <f ca="1">IF(AND(AJ105=1,$D101&lt;&gt;0),OFFSET(IP_Assumptions!$B$254,AJ$7,MATCH(CF_Building!$D101,Market_Growth_List,0)),0)</f>
        <v>0</v>
      </c>
      <c r="AK102" s="347">
        <f ca="1">IF(AND(AK105=1,$D101&lt;&gt;0),OFFSET(IP_Assumptions!$B$254,AK$7,MATCH(CF_Building!$D101,Market_Growth_List,0)),0)</f>
        <v>0</v>
      </c>
      <c r="AL102" s="347">
        <f ca="1">IF(AND(AL105=1,$D101&lt;&gt;0),OFFSET(IP_Assumptions!$B$254,AL$7,MATCH(CF_Building!$D101,Market_Growth_List,0)),0)</f>
        <v>0</v>
      </c>
      <c r="AM102" s="347">
        <f ca="1">IF(AND(AM105=1,$D101&lt;&gt;0),OFFSET(IP_Assumptions!$B$254,AM$7,MATCH(CF_Building!$D101,Market_Growth_List,0)),0)</f>
        <v>0</v>
      </c>
      <c r="AN102" s="347">
        <f ca="1">IF(AND(AN105=1,$D101&lt;&gt;0),OFFSET(IP_Assumptions!$B$254,AN$7,MATCH(CF_Building!$D101,Market_Growth_List,0)),0)</f>
        <v>0</v>
      </c>
      <c r="AO102" s="347">
        <f ca="1">IF(AND(AO105=1,$D101&lt;&gt;0),OFFSET(IP_Assumptions!$B$254,AO$7,MATCH(CF_Building!$D101,Market_Growth_List,0)),0)</f>
        <v>0</v>
      </c>
      <c r="AP102" s="347">
        <f ca="1">IF(AND(AP105=1,$D101&lt;&gt;0),OFFSET(IP_Assumptions!$B$254,AP$7,MATCH(CF_Building!$D101,Market_Growth_List,0)),0)</f>
        <v>0</v>
      </c>
      <c r="AQ102" s="347">
        <f ca="1">IF(AND(AQ105=1,$D101&lt;&gt;0),OFFSET(IP_Assumptions!$B$254,AQ$7,MATCH(CF_Building!$D101,Market_Growth_List,0)),0)</f>
        <v>0</v>
      </c>
      <c r="AR102" s="347">
        <f ca="1">IF(AND(AR105=1,$D101&lt;&gt;0),OFFSET(IP_Assumptions!$B$254,AR$7,MATCH(CF_Building!$D101,Market_Growth_List,0)),0)</f>
        <v>0</v>
      </c>
      <c r="AS102" s="347">
        <f ca="1">IF(AND(AS105=1,$D101&lt;&gt;0),OFFSET(IP_Assumptions!$B$254,AS$7,MATCH(CF_Building!$D101,Market_Growth_List,0)),0)</f>
        <v>0</v>
      </c>
      <c r="AT102" s="347">
        <f ca="1">IF(AND(AT105=1,$D101&lt;&gt;0),OFFSET(IP_Assumptions!$B$254,AT$7,MATCH(CF_Building!$D101,Market_Growth_List,0)),0)</f>
        <v>0</v>
      </c>
      <c r="AU102" s="347">
        <f ca="1">IF(AND(AU105=1,$D101&lt;&gt;0),OFFSET(IP_Assumptions!$B$254,AU$7,MATCH(CF_Building!$D101,Market_Growth_List,0)),0)</f>
        <v>0</v>
      </c>
      <c r="AV102" s="347">
        <f ca="1">IF(AND(AV105=1,$D101&lt;&gt;0),OFFSET(IP_Assumptions!$B$254,AV$7,MATCH(CF_Building!$D101,Market_Growth_List,0)),0)</f>
        <v>0</v>
      </c>
      <c r="AW102" s="347">
        <f ca="1">IF(AND(AW105=1,$D101&lt;&gt;0),OFFSET(IP_Assumptions!$B$254,AW$7,MATCH(CF_Building!$D101,Market_Growth_List,0)),0)</f>
        <v>0</v>
      </c>
      <c r="AX102" s="347">
        <f ca="1">IF(AND(AX105=1,$D101&lt;&gt;0),OFFSET(IP_Assumptions!$B$254,AX$7,MATCH(CF_Building!$D101,Market_Growth_List,0)),0)</f>
        <v>0</v>
      </c>
      <c r="AY102" s="347">
        <f ca="1">IF(AND(AY105=1,$D101&lt;&gt;0),OFFSET(IP_Assumptions!$B$254,AY$7,MATCH(CF_Building!$D101,Market_Growth_List,0)),0)</f>
        <v>0</v>
      </c>
      <c r="AZ102" s="347">
        <f ca="1">IF(AND(AZ105=1,$D101&lt;&gt;0),OFFSET(IP_Assumptions!$B$254,AZ$7,MATCH(CF_Building!$D101,Market_Growth_List,0)),0)</f>
        <v>0</v>
      </c>
      <c r="BA102" s="347">
        <f ca="1">IF(AND(BA105=1,$D101&lt;&gt;0),OFFSET(IP_Assumptions!$B$254,BA$7,MATCH(CF_Building!$D101,Market_Growth_List,0)),0)</f>
        <v>0</v>
      </c>
      <c r="BB102" s="347">
        <f ca="1">IF(AND(BB105=1,$D101&lt;&gt;0),OFFSET(IP_Assumptions!$B$254,BB$7,MATCH(CF_Building!$D101,Market_Growth_List,0)),0)</f>
        <v>0</v>
      </c>
      <c r="BC102" s="347">
        <f ca="1">IF(AND(BC105=1,$D101&lt;&gt;0),OFFSET(IP_Assumptions!$B$254,BC$7,MATCH(CF_Building!$D101,Market_Growth_List,0)),0)</f>
        <v>0</v>
      </c>
      <c r="BD102" s="347">
        <f ca="1">IF(AND(BD105=1,$D101&lt;&gt;0),OFFSET(IP_Assumptions!$B$254,BD$7,MATCH(CF_Building!$D101,Market_Growth_List,0)),0)</f>
        <v>0</v>
      </c>
      <c r="BE102" s="347">
        <f ca="1">IF(AND(BE105=1,$D101&lt;&gt;0),OFFSET(IP_Assumptions!$B$254,BE$7,MATCH(CF_Building!$D101,Market_Growth_List,0)),0)</f>
        <v>0</v>
      </c>
      <c r="BF102" s="347">
        <f ca="1">IF(AND(BF105=1,$D101&lt;&gt;0),OFFSET(IP_Assumptions!$B$254,BF$7,MATCH(CF_Building!$D101,Market_Growth_List,0)),0)</f>
        <v>0</v>
      </c>
      <c r="BG102" s="347">
        <f ca="1">IF(AND(BG105=1,$D101&lt;&gt;0),OFFSET(IP_Assumptions!$B$254,BG$7,MATCH(CF_Building!$D101,Market_Growth_List,0)),0)</f>
        <v>0</v>
      </c>
      <c r="BH102" s="347">
        <f ca="1">IF(AND(BH105=1,$D101&lt;&gt;0),OFFSET(IP_Assumptions!$B$254,BH$7,MATCH(CF_Building!$D101,Market_Growth_List,0)),0)</f>
        <v>0</v>
      </c>
      <c r="BI102" s="347">
        <f ca="1">IF(AND(BI105=1,$D101&lt;&gt;0),OFFSET(IP_Assumptions!$B$254,BI$7,MATCH(CF_Building!$D101,Market_Growth_List,0)),0)</f>
        <v>0</v>
      </c>
      <c r="BJ102" s="347">
        <f ca="1">IF(AND(BJ105=1,$D101&lt;&gt;0),OFFSET(IP_Assumptions!$B$254,BJ$7,MATCH(CF_Building!$D101,Market_Growth_List,0)),0)</f>
        <v>0</v>
      </c>
      <c r="BK102" s="347">
        <f ca="1">IF(AND(BK105=1,$D101&lt;&gt;0),OFFSET(IP_Assumptions!$B$254,BK$7,MATCH(CF_Building!$D101,Market_Growth_List,0)),0)</f>
        <v>0</v>
      </c>
      <c r="BL102" s="347">
        <f ca="1">IF(AND(BL105=1,$D101&lt;&gt;0),OFFSET(IP_Assumptions!$B$254,BL$7,MATCH(CF_Building!$D101,Market_Growth_List,0)),0)</f>
        <v>0</v>
      </c>
      <c r="BM102" s="347">
        <f ca="1">IF(AND(BM105=1,$D101&lt;&gt;0),OFFSET(IP_Assumptions!$B$254,BM$7,MATCH(CF_Building!$D101,Market_Growth_List,0)),0)</f>
        <v>0</v>
      </c>
      <c r="BN102" s="347">
        <f ca="1">IF(AND(BN105=1,$D101&lt;&gt;0),OFFSET(IP_Assumptions!$B$254,BN$7,MATCH(CF_Building!$D101,Market_Growth_List,0)),0)</f>
        <v>0</v>
      </c>
      <c r="BO102" s="347">
        <f ca="1">IF(AND(BO105=1,$D101&lt;&gt;0),OFFSET(IP_Assumptions!$B$254,BO$7,MATCH(CF_Building!$D101,Market_Growth_List,0)),0)</f>
        <v>0</v>
      </c>
      <c r="BP102" s="347">
        <f ca="1">IF(AND(BP105=1,$D101&lt;&gt;0),OFFSET(IP_Assumptions!$B$254,BP$7,MATCH(CF_Building!$D101,Market_Growth_List,0)),0)</f>
        <v>0</v>
      </c>
      <c r="BQ102" s="347">
        <f ca="1">IF(AND(BQ105=1,$D101&lt;&gt;0),OFFSET(IP_Assumptions!$B$254,BQ$7,MATCH(CF_Building!$D101,Market_Growth_List,0)),0)</f>
        <v>0</v>
      </c>
      <c r="BR102" s="347">
        <f ca="1">IF(AND(BR105=1,$D101&lt;&gt;0),OFFSET(IP_Assumptions!$B$254,BR$7,MATCH(CF_Building!$D101,Market_Growth_List,0)),0)</f>
        <v>0</v>
      </c>
      <c r="BS102" s="347">
        <f ca="1">IF(AND(BS105=1,$D101&lt;&gt;0),OFFSET(IP_Assumptions!$B$254,BS$7,MATCH(CF_Building!$D101,Market_Growth_List,0)),0)</f>
        <v>0</v>
      </c>
      <c r="BT102" s="347">
        <f ca="1">IF(AND(BT105=1,$D101&lt;&gt;0),OFFSET(IP_Assumptions!$B$254,BT$7,MATCH(CF_Building!$D101,Market_Growth_List,0)),0)</f>
        <v>0</v>
      </c>
      <c r="BU102" s="347">
        <f ca="1">IF(AND(BU105=1,$D101&lt;&gt;0),OFFSET(IP_Assumptions!$B$254,BU$7,MATCH(CF_Building!$D101,Market_Growth_List,0)),0)</f>
        <v>0</v>
      </c>
      <c r="BV102" s="347">
        <f ca="1">IF(AND(BV105=1,$D101&lt;&gt;0),OFFSET(IP_Assumptions!$B$254,BV$7,MATCH(CF_Building!$D101,Market_Growth_List,0)),0)</f>
        <v>0</v>
      </c>
      <c r="BW102" s="347">
        <f ca="1">IF(AND(BW105=1,$D101&lt;&gt;0),OFFSET(IP_Assumptions!$B$254,BW$7,MATCH(CF_Building!$D101,Market_Growth_List,0)),0)</f>
        <v>0</v>
      </c>
      <c r="BX102" s="347">
        <f ca="1">IF(AND(BX105=1,$D101&lt;&gt;0),OFFSET(IP_Assumptions!$B$254,BX$7,MATCH(CF_Building!$D101,Market_Growth_List,0)),0)</f>
        <v>0</v>
      </c>
      <c r="BY102" s="347">
        <f ca="1">IF(AND(BY105=1,$D101&lt;&gt;0),OFFSET(IP_Assumptions!$B$254,BY$7,MATCH(CF_Building!$D101,Market_Growth_List,0)),0)</f>
        <v>0</v>
      </c>
      <c r="BZ102" s="347">
        <f ca="1">IF(AND(BZ105=1,$D101&lt;&gt;0),OFFSET(IP_Assumptions!$B$254,BZ$7,MATCH(CF_Building!$D101,Market_Growth_List,0)),0)</f>
        <v>0</v>
      </c>
      <c r="CA102" s="347">
        <f ca="1">IF(AND(CA105=1,$D101&lt;&gt;0),OFFSET(IP_Assumptions!$B$254,CA$7,MATCH(CF_Building!$D101,Market_Growth_List,0)),0)</f>
        <v>0</v>
      </c>
      <c r="CB102" s="347">
        <f ca="1">IF(AND(CB105=1,$D101&lt;&gt;0),OFFSET(IP_Assumptions!$B$254,CB$7,MATCH(CF_Building!$D101,Market_Growth_List,0)),0)</f>
        <v>0</v>
      </c>
      <c r="CC102" s="347">
        <f ca="1">IF(AND(CC105=1,$D101&lt;&gt;0),OFFSET(IP_Assumptions!$B$254,CC$7,MATCH(CF_Building!$D101,Market_Growth_List,0)),0)</f>
        <v>0</v>
      </c>
      <c r="CD102" s="347">
        <f ca="1">IF(AND(CD105=1,$D101&lt;&gt;0),OFFSET(IP_Assumptions!$B$254,CD$7,MATCH(CF_Building!$D101,Market_Growth_List,0)),0)</f>
        <v>0</v>
      </c>
      <c r="CE102" s="347">
        <f ca="1">IF(AND(CE105=1,$D101&lt;&gt;0),OFFSET(IP_Assumptions!$B$254,CE$7,MATCH(CF_Building!$D101,Market_Growth_List,0)),0)</f>
        <v>0</v>
      </c>
      <c r="CF102" s="347">
        <f ca="1">IF(AND(CF105=1,$D101&lt;&gt;0),OFFSET(IP_Assumptions!$B$254,CF$7,MATCH(CF_Building!$D101,Market_Growth_List,0)),0)</f>
        <v>0</v>
      </c>
      <c r="CG102" s="347">
        <f ca="1">IF(AND(CG105=1,$D101&lt;&gt;0),OFFSET(IP_Assumptions!$B$254,CG$7,MATCH(CF_Building!$D101,Market_Growth_List,0)),0)</f>
        <v>0</v>
      </c>
      <c r="CH102" s="347">
        <f ca="1">IF(AND(CH105=1,$D101&lt;&gt;0),OFFSET(IP_Assumptions!$B$254,CH$7,MATCH(CF_Building!$D101,Market_Growth_List,0)),0)</f>
        <v>0</v>
      </c>
      <c r="CI102" s="347">
        <f ca="1">IF(AND(CI105=1,$D101&lt;&gt;0),OFFSET(IP_Assumptions!$B$254,CI$7,MATCH(CF_Building!$D101,Market_Growth_List,0)),0)</f>
        <v>0</v>
      </c>
      <c r="CJ102" s="347">
        <f ca="1">IF(AND(CJ105=1,$D101&lt;&gt;0),OFFSET(IP_Assumptions!$B$254,CJ$7,MATCH(CF_Building!$D101,Market_Growth_List,0)),0)</f>
        <v>0</v>
      </c>
      <c r="CK102" s="347">
        <f ca="1">IF(AND(CK105=1,$D101&lt;&gt;0),OFFSET(IP_Assumptions!$B$254,CK$7,MATCH(CF_Building!$D101,Market_Growth_List,0)),0)</f>
        <v>0</v>
      </c>
      <c r="CL102" s="347">
        <f ca="1">IF(AND(CL105=1,$D101&lt;&gt;0),OFFSET(IP_Assumptions!$B$254,CL$7,MATCH(CF_Building!$D101,Market_Growth_List,0)),0)</f>
        <v>0</v>
      </c>
      <c r="CM102" s="347">
        <f ca="1">IF(AND(CM105=1,$D101&lt;&gt;0),OFFSET(IP_Assumptions!$B$254,CM$7,MATCH(CF_Building!$D101,Market_Growth_List,0)),0)</f>
        <v>0</v>
      </c>
      <c r="CN102" s="347">
        <f ca="1">IF(AND(CN105=1,$D101&lt;&gt;0),OFFSET(IP_Assumptions!$B$254,CN$7,MATCH(CF_Building!$D101,Market_Growth_List,0)),0)</f>
        <v>0</v>
      </c>
      <c r="CO102" s="347">
        <f ca="1">IF(AND(CO105=1,$D101&lt;&gt;0),OFFSET(IP_Assumptions!$B$254,CO$7,MATCH(CF_Building!$D101,Market_Growth_List,0)),0)</f>
        <v>0</v>
      </c>
      <c r="CP102" s="347">
        <f ca="1">IF(AND(CP105=1,$D101&lt;&gt;0),OFFSET(IP_Assumptions!$B$254,CP$7,MATCH(CF_Building!$D101,Market_Growth_List,0)),0)</f>
        <v>0</v>
      </c>
      <c r="CQ102" s="347">
        <f ca="1">IF(AND(CQ105=1,$D101&lt;&gt;0),OFFSET(IP_Assumptions!$B$254,CQ$7,MATCH(CF_Building!$D101,Market_Growth_List,0)),0)</f>
        <v>0</v>
      </c>
      <c r="CR102" s="347">
        <f ca="1">IF(AND(CR105=1,$D101&lt;&gt;0),OFFSET(IP_Assumptions!$B$254,CR$7,MATCH(CF_Building!$D101,Market_Growth_List,0)),0)</f>
        <v>0</v>
      </c>
      <c r="CS102" s="347">
        <f ca="1">IF(AND(CS105=1,$D101&lt;&gt;0),OFFSET(IP_Assumptions!$B$254,CS$7,MATCH(CF_Building!$D101,Market_Growth_List,0)),0)</f>
        <v>0</v>
      </c>
      <c r="CT102" s="347">
        <f ca="1">IF(AND(CT105=1,$D101&lt;&gt;0),OFFSET(IP_Assumptions!$B$254,CT$7,MATCH(CF_Building!$D101,Market_Growth_List,0)),0)</f>
        <v>0</v>
      </c>
      <c r="CU102" s="347">
        <f ca="1">IF(AND(CU105=1,$D101&lt;&gt;0),OFFSET(IP_Assumptions!$B$254,CU$7,MATCH(CF_Building!$D101,Market_Growth_List,0)),0)</f>
        <v>0</v>
      </c>
      <c r="CV102" s="347">
        <f ca="1">IF(AND(CV105=1,$D101&lt;&gt;0),OFFSET(IP_Assumptions!$B$254,CV$7,MATCH(CF_Building!$D101,Market_Growth_List,0)),0)</f>
        <v>0</v>
      </c>
      <c r="CW102" s="347">
        <f ca="1">IF(AND(CW105=1,$D101&lt;&gt;0),OFFSET(IP_Assumptions!$B$254,CW$7,MATCH(CF_Building!$D101,Market_Growth_List,0)),0)</f>
        <v>0</v>
      </c>
      <c r="CX102" s="347">
        <f ca="1">IF(AND(CX105=1,$D101&lt;&gt;0),OFFSET(IP_Assumptions!$B$254,CX$7,MATCH(CF_Building!$D101,Market_Growth_List,0)),0)</f>
        <v>0</v>
      </c>
      <c r="CY102" s="347">
        <f ca="1">IF(AND(CY105=1,$D101&lt;&gt;0),OFFSET(IP_Assumptions!$B$254,CY$7,MATCH(CF_Building!$D101,Market_Growth_List,0)),0)</f>
        <v>0</v>
      </c>
      <c r="CZ102" s="347">
        <f ca="1">IF(AND(CZ105=1,$D101&lt;&gt;0),OFFSET(IP_Assumptions!$B$254,CZ$7,MATCH(CF_Building!$D101,Market_Growth_List,0)),0)</f>
        <v>0</v>
      </c>
      <c r="DA102" s="347">
        <f ca="1">IF(AND(DA105=1,$D101&lt;&gt;0),OFFSET(IP_Assumptions!$B$254,DA$7,MATCH(CF_Building!$D101,Market_Growth_List,0)),0)</f>
        <v>0</v>
      </c>
      <c r="DB102" s="347">
        <f ca="1">IF(AND(DB105=1,$D101&lt;&gt;0),OFFSET(IP_Assumptions!$B$254,DB$7,MATCH(CF_Building!$D101,Market_Growth_List,0)),0)</f>
        <v>0</v>
      </c>
      <c r="DC102" s="347">
        <f ca="1">IF(AND(DC105=1,$D101&lt;&gt;0),OFFSET(IP_Assumptions!$B$254,DC$7,MATCH(CF_Building!$D101,Market_Growth_List,0)),0)</f>
        <v>0</v>
      </c>
      <c r="DD102" s="347">
        <f ca="1">IF(AND(DD105=1,$D101&lt;&gt;0),OFFSET(IP_Assumptions!$B$254,DD$7,MATCH(CF_Building!$D101,Market_Growth_List,0)),0)</f>
        <v>0</v>
      </c>
      <c r="DE102" s="347">
        <f ca="1">IF(AND(DE105=1,$D101&lt;&gt;0),OFFSET(IP_Assumptions!$B$254,DE$7,MATCH(CF_Building!$D101,Market_Growth_List,0)),0)</f>
        <v>0</v>
      </c>
      <c r="DF102" s="347">
        <f ca="1">IF(AND(DF105=1,$D101&lt;&gt;0),OFFSET(IP_Assumptions!$B$254,DF$7,MATCH(CF_Building!$D101,Market_Growth_List,0)),0)</f>
        <v>0</v>
      </c>
      <c r="DG102" s="347">
        <f ca="1">IF(AND(DG105=1,$D101&lt;&gt;0),OFFSET(IP_Assumptions!$B$254,DG$7,MATCH(CF_Building!$D101,Market_Growth_List,0)),0)</f>
        <v>0</v>
      </c>
      <c r="DH102" s="347">
        <f ca="1">IF(AND(DH105=1,$D101&lt;&gt;0),OFFSET(IP_Assumptions!$B$254,DH$7,MATCH(CF_Building!$D101,Market_Growth_List,0)),0)</f>
        <v>0</v>
      </c>
      <c r="DI102" s="347">
        <f ca="1">IF(AND(DI105=1,$D101&lt;&gt;0),OFFSET(IP_Assumptions!$B$254,DI$7,MATCH(CF_Building!$D101,Market_Growth_List,0)),0)</f>
        <v>0</v>
      </c>
      <c r="DJ102" s="347">
        <f ca="1">IF(AND(DJ105=1,$D101&lt;&gt;0),OFFSET(IP_Assumptions!$B$254,DJ$7,MATCH(CF_Building!$D101,Market_Growth_List,0)),0)</f>
        <v>0</v>
      </c>
      <c r="DK102" s="347">
        <f ca="1">IF(AND(DK105=1,$D101&lt;&gt;0),OFFSET(IP_Assumptions!$B$254,DK$7,MATCH(CF_Building!$D101,Market_Growth_List,0)),0)</f>
        <v>0</v>
      </c>
      <c r="DL102" s="347">
        <f ca="1">IF(AND(DL105=1,$D101&lt;&gt;0),OFFSET(IP_Assumptions!$B$254,DL$7,MATCH(CF_Building!$D101,Market_Growth_List,0)),0)</f>
        <v>0</v>
      </c>
      <c r="DM102" s="347">
        <f ca="1">IF(AND(DM105=1,$D101&lt;&gt;0),OFFSET(IP_Assumptions!$B$254,DM$7,MATCH(CF_Building!$D101,Market_Growth_List,0)),0)</f>
        <v>0</v>
      </c>
      <c r="DN102" s="347">
        <f ca="1">IF(AND(DN105=1,$D101&lt;&gt;0),OFFSET(IP_Assumptions!$B$254,DN$7,MATCH(CF_Building!$D101,Market_Growth_List,0)),0)</f>
        <v>0</v>
      </c>
      <c r="DO102" s="347">
        <f ca="1">IF(AND(DO105=1,$D101&lt;&gt;0),OFFSET(IP_Assumptions!$B$254,DO$7,MATCH(CF_Building!$D101,Market_Growth_List,0)),0)</f>
        <v>0</v>
      </c>
      <c r="DP102" s="347">
        <f ca="1">IF(AND(DP105=1,$D101&lt;&gt;0),OFFSET(IP_Assumptions!$B$254,DP$7,MATCH(CF_Building!$D101,Market_Growth_List,0)),0)</f>
        <v>0</v>
      </c>
      <c r="DQ102" s="347">
        <f ca="1">IF(AND(DQ105=1,$D101&lt;&gt;0),OFFSET(IP_Assumptions!$B$254,DQ$7,MATCH(CF_Building!$D101,Market_Growth_List,0)),0)</f>
        <v>0</v>
      </c>
      <c r="DR102" s="347">
        <f ca="1">IF(AND(DR105=1,$D101&lt;&gt;0),OFFSET(IP_Assumptions!$B$254,DR$7,MATCH(CF_Building!$D101,Market_Growth_List,0)),0)</f>
        <v>0</v>
      </c>
      <c r="DS102" s="347">
        <f ca="1">IF(AND(DS105=1,$D101&lt;&gt;0),OFFSET(IP_Assumptions!$B$254,DS$7,MATCH(CF_Building!$D101,Market_Growth_List,0)),0)</f>
        <v>0</v>
      </c>
      <c r="DT102" s="347">
        <f ca="1">IF(AND(DT105=1,$D101&lt;&gt;0),OFFSET(IP_Assumptions!$B$254,DT$7,MATCH(CF_Building!$D101,Market_Growth_List,0)),0)</f>
        <v>0</v>
      </c>
      <c r="DU102" s="347">
        <f ca="1">IF(AND(DU105=1,$D101&lt;&gt;0),OFFSET(IP_Assumptions!$B$254,DU$7,MATCH(CF_Building!$D101,Market_Growth_List,0)),0)</f>
        <v>0</v>
      </c>
      <c r="DV102" s="347">
        <f ca="1">IF(AND(DV105=1,$D101&lt;&gt;0),OFFSET(IP_Assumptions!$B$254,DV$7,MATCH(CF_Building!$D101,Market_Growth_List,0)),0)</f>
        <v>0</v>
      </c>
      <c r="DW102" s="347">
        <f ca="1">IF(AND(DW105=1,$D101&lt;&gt;0),OFFSET(IP_Assumptions!$B$254,DW$7,MATCH(CF_Building!$D101,Market_Growth_List,0)),0)</f>
        <v>0</v>
      </c>
      <c r="DX102" s="347">
        <f ca="1">IF(AND(DX105=1,$D101&lt;&gt;0),OFFSET(IP_Assumptions!$B$254,DX$7,MATCH(CF_Building!$D101,Market_Growth_List,0)),0)</f>
        <v>0</v>
      </c>
      <c r="DY102" s="347">
        <f ca="1">IF(AND(DY105=1,$D101&lt;&gt;0),OFFSET(IP_Assumptions!$B$254,DY$7,MATCH(CF_Building!$D101,Market_Growth_List,0)),0)</f>
        <v>0</v>
      </c>
      <c r="DZ102" s="347">
        <f ca="1">IF(AND(DZ105=1,$D101&lt;&gt;0),OFFSET(IP_Assumptions!$B$254,DZ$7,MATCH(CF_Building!$D101,Market_Growth_List,0)),0)</f>
        <v>0</v>
      </c>
      <c r="EA102" s="347">
        <f ca="1">IF(AND(EA105=1,$D101&lt;&gt;0),OFFSET(IP_Assumptions!$B$254,EA$7,MATCH(CF_Building!$D101,Market_Growth_List,0)),0)</f>
        <v>0</v>
      </c>
      <c r="EB102" s="347">
        <f ca="1">IF(AND(EB105=1,$D101&lt;&gt;0),OFFSET(IP_Assumptions!$B$254,EB$7,MATCH(CF_Building!$D101,Market_Growth_List,0)),0)</f>
        <v>0</v>
      </c>
      <c r="EC102" s="347">
        <f ca="1">IF(AND(EC105=1,$D101&lt;&gt;0),OFFSET(IP_Assumptions!$B$254,EC$7,MATCH(CF_Building!$D101,Market_Growth_List,0)),0)</f>
        <v>0</v>
      </c>
      <c r="ED102" s="347">
        <f ca="1">IF(AND(ED105=1,$D101&lt;&gt;0),OFFSET(IP_Assumptions!$B$254,ED$7,MATCH(CF_Building!$D101,Market_Growth_List,0)),0)</f>
        <v>0</v>
      </c>
      <c r="EE102" s="347">
        <f ca="1">IF(AND(EE105=1,$D101&lt;&gt;0),OFFSET(IP_Assumptions!$B$254,EE$7,MATCH(CF_Building!$D101,Market_Growth_List,0)),0)</f>
        <v>0</v>
      </c>
      <c r="EF102" s="347">
        <f ca="1">IF(AND(EF105=1,$D101&lt;&gt;0),OFFSET(IP_Assumptions!$B$254,EF$7,MATCH(CF_Building!$D101,Market_Growth_List,0)),0)</f>
        <v>0</v>
      </c>
      <c r="EG102" s="347">
        <f ca="1">IF(AND(EG105=1,$D101&lt;&gt;0),OFFSET(IP_Assumptions!$B$254,EG$7,MATCH(CF_Building!$D101,Market_Growth_List,0)),0)</f>
        <v>0</v>
      </c>
      <c r="EH102" s="347">
        <f ca="1">IF(AND(EH105=1,$D101&lt;&gt;0),OFFSET(IP_Assumptions!$B$254,EH$7,MATCH(CF_Building!$D101,Market_Growth_List,0)),0)</f>
        <v>0</v>
      </c>
      <c r="EI102" s="347">
        <f ca="1">IF(AND(EI105=1,$D101&lt;&gt;0),OFFSET(IP_Assumptions!$B$254,EI$7,MATCH(CF_Building!$D101,Market_Growth_List,0)),0)</f>
        <v>0</v>
      </c>
      <c r="EJ102" s="347">
        <f ca="1">IF(AND(EJ105=1,$D101&lt;&gt;0),OFFSET(IP_Assumptions!$B$254,EJ$7,MATCH(CF_Building!$D101,Market_Growth_List,0)),0)</f>
        <v>0</v>
      </c>
      <c r="EK102" s="347">
        <f ca="1">IF(AND(EK105=1,$D101&lt;&gt;0),OFFSET(IP_Assumptions!$B$254,EK$7,MATCH(CF_Building!$D101,Market_Growth_List,0)),0)</f>
        <v>0</v>
      </c>
      <c r="EL102" s="347">
        <f ca="1">IF(AND(EL105=1,$D101&lt;&gt;0),OFFSET(IP_Assumptions!$B$254,EL$7,MATCH(CF_Building!$D101,Market_Growth_List,0)),0)</f>
        <v>0</v>
      </c>
      <c r="EM102" s="347">
        <f ca="1">IF(AND(EM105=1,$D101&lt;&gt;0),OFFSET(IP_Assumptions!$B$254,EM$7,MATCH(CF_Building!$D101,Market_Growth_List,0)),0)</f>
        <v>0</v>
      </c>
      <c r="EN102" s="347">
        <f ca="1">IF(AND(EN105=1,$D101&lt;&gt;0),OFFSET(IP_Assumptions!$B$254,EN$7,MATCH(CF_Building!$D101,Market_Growth_List,0)),0)</f>
        <v>0</v>
      </c>
      <c r="EO102" s="347">
        <f ca="1">IF(AND(EO105=1,$D101&lt;&gt;0),OFFSET(IP_Assumptions!$B$254,EO$7,MATCH(CF_Building!$D101,Market_Growth_List,0)),0)</f>
        <v>0</v>
      </c>
      <c r="EP102" s="347">
        <f ca="1">IF(AND(EP105=1,$D101&lt;&gt;0),OFFSET(IP_Assumptions!$B$254,EP$7,MATCH(CF_Building!$D101,Market_Growth_List,0)),0)</f>
        <v>0</v>
      </c>
      <c r="EQ102" s="347">
        <f ca="1">IF(AND(EQ105=1,$D101&lt;&gt;0),OFFSET(IP_Assumptions!$B$254,EQ$7,MATCH(CF_Building!$D101,Market_Growth_List,0)),0)</f>
        <v>0</v>
      </c>
      <c r="ER102" s="347">
        <f ca="1">IF(AND(ER105=1,$D101&lt;&gt;0),OFFSET(IP_Assumptions!$B$254,ER$7,MATCH(CF_Building!$D101,Market_Growth_List,0)),0)</f>
        <v>0</v>
      </c>
      <c r="ES102" s="347">
        <f ca="1">IF(AND(ES105=1,$D101&lt;&gt;0),OFFSET(IP_Assumptions!$B$254,ES$7,MATCH(CF_Building!$D101,Market_Growth_List,0)),0)</f>
        <v>0</v>
      </c>
    </row>
    <row r="103" spans="2:149">
      <c r="B103" s="342" t="s">
        <v>775</v>
      </c>
      <c r="D103" s="347"/>
      <c r="E103" s="347">
        <f ca="1">(1+E102)^(1/12)-1</f>
        <v>0</v>
      </c>
      <c r="F103" s="347">
        <f t="shared" ref="F103:AJ103" ca="1" si="95">(1+F102)^(1/12)-1</f>
        <v>0</v>
      </c>
      <c r="G103" s="347">
        <f t="shared" ca="1" si="95"/>
        <v>0</v>
      </c>
      <c r="H103" s="347">
        <f t="shared" ca="1" si="95"/>
        <v>0</v>
      </c>
      <c r="I103" s="347">
        <f t="shared" ca="1" si="95"/>
        <v>0</v>
      </c>
      <c r="J103" s="347">
        <f t="shared" ca="1" si="95"/>
        <v>0</v>
      </c>
      <c r="K103" s="347">
        <f t="shared" ca="1" si="95"/>
        <v>0</v>
      </c>
      <c r="L103" s="347">
        <f t="shared" ca="1" si="95"/>
        <v>0</v>
      </c>
      <c r="M103" s="347">
        <f t="shared" ca="1" si="95"/>
        <v>0</v>
      </c>
      <c r="N103" s="347">
        <f t="shared" ca="1" si="95"/>
        <v>0</v>
      </c>
      <c r="O103" s="347">
        <f t="shared" ca="1" si="95"/>
        <v>0</v>
      </c>
      <c r="P103" s="347">
        <f t="shared" ca="1" si="95"/>
        <v>0</v>
      </c>
      <c r="Q103" s="347">
        <f t="shared" ca="1" si="95"/>
        <v>0</v>
      </c>
      <c r="R103" s="347">
        <f t="shared" ca="1" si="95"/>
        <v>0</v>
      </c>
      <c r="S103" s="347">
        <f t="shared" ca="1" si="95"/>
        <v>0</v>
      </c>
      <c r="T103" s="347">
        <f t="shared" ca="1" si="95"/>
        <v>0</v>
      </c>
      <c r="U103" s="347">
        <f t="shared" ca="1" si="95"/>
        <v>0</v>
      </c>
      <c r="V103" s="347">
        <f t="shared" ca="1" si="95"/>
        <v>0</v>
      </c>
      <c r="W103" s="347">
        <f t="shared" ca="1" si="95"/>
        <v>0</v>
      </c>
      <c r="X103" s="347">
        <f t="shared" ca="1" si="95"/>
        <v>0</v>
      </c>
      <c r="Y103" s="347">
        <f t="shared" ca="1" si="95"/>
        <v>0</v>
      </c>
      <c r="Z103" s="347">
        <f t="shared" ca="1" si="95"/>
        <v>0</v>
      </c>
      <c r="AA103" s="347">
        <f t="shared" ca="1" si="95"/>
        <v>0</v>
      </c>
      <c r="AB103" s="347">
        <f t="shared" ca="1" si="95"/>
        <v>0</v>
      </c>
      <c r="AC103" s="347">
        <f t="shared" ca="1" si="95"/>
        <v>0</v>
      </c>
      <c r="AD103" s="347">
        <f t="shared" ca="1" si="95"/>
        <v>0</v>
      </c>
      <c r="AE103" s="347">
        <f t="shared" ca="1" si="95"/>
        <v>0</v>
      </c>
      <c r="AF103" s="347">
        <f t="shared" ca="1" si="95"/>
        <v>0</v>
      </c>
      <c r="AG103" s="347">
        <f t="shared" ca="1" si="95"/>
        <v>0</v>
      </c>
      <c r="AH103" s="347">
        <f t="shared" ca="1" si="95"/>
        <v>0</v>
      </c>
      <c r="AI103" s="347">
        <f t="shared" ca="1" si="95"/>
        <v>0</v>
      </c>
      <c r="AJ103" s="347">
        <f t="shared" ca="1" si="95"/>
        <v>0</v>
      </c>
      <c r="AK103" s="347">
        <f t="shared" ref="AK103:BP103" ca="1" si="96">(1+AK102)^(1/12)-1</f>
        <v>0</v>
      </c>
      <c r="AL103" s="347">
        <f t="shared" ca="1" si="96"/>
        <v>0</v>
      </c>
      <c r="AM103" s="347">
        <f t="shared" ca="1" si="96"/>
        <v>0</v>
      </c>
      <c r="AN103" s="347">
        <f t="shared" ca="1" si="96"/>
        <v>0</v>
      </c>
      <c r="AO103" s="347">
        <f t="shared" ca="1" si="96"/>
        <v>0</v>
      </c>
      <c r="AP103" s="347">
        <f t="shared" ca="1" si="96"/>
        <v>0</v>
      </c>
      <c r="AQ103" s="347">
        <f t="shared" ca="1" si="96"/>
        <v>0</v>
      </c>
      <c r="AR103" s="347">
        <f t="shared" ca="1" si="96"/>
        <v>0</v>
      </c>
      <c r="AS103" s="347">
        <f t="shared" ca="1" si="96"/>
        <v>0</v>
      </c>
      <c r="AT103" s="347">
        <f t="shared" ca="1" si="96"/>
        <v>0</v>
      </c>
      <c r="AU103" s="347">
        <f t="shared" ca="1" si="96"/>
        <v>0</v>
      </c>
      <c r="AV103" s="347">
        <f t="shared" ca="1" si="96"/>
        <v>0</v>
      </c>
      <c r="AW103" s="347">
        <f t="shared" ca="1" si="96"/>
        <v>0</v>
      </c>
      <c r="AX103" s="347">
        <f t="shared" ca="1" si="96"/>
        <v>0</v>
      </c>
      <c r="AY103" s="347">
        <f t="shared" ca="1" si="96"/>
        <v>0</v>
      </c>
      <c r="AZ103" s="347">
        <f t="shared" ca="1" si="96"/>
        <v>0</v>
      </c>
      <c r="BA103" s="347">
        <f t="shared" ca="1" si="96"/>
        <v>0</v>
      </c>
      <c r="BB103" s="347">
        <f t="shared" ca="1" si="96"/>
        <v>0</v>
      </c>
      <c r="BC103" s="347">
        <f t="shared" ca="1" si="96"/>
        <v>0</v>
      </c>
      <c r="BD103" s="347">
        <f t="shared" ca="1" si="96"/>
        <v>0</v>
      </c>
      <c r="BE103" s="347">
        <f t="shared" ca="1" si="96"/>
        <v>0</v>
      </c>
      <c r="BF103" s="347">
        <f t="shared" ca="1" si="96"/>
        <v>0</v>
      </c>
      <c r="BG103" s="347">
        <f t="shared" ca="1" si="96"/>
        <v>0</v>
      </c>
      <c r="BH103" s="347">
        <f t="shared" ca="1" si="96"/>
        <v>0</v>
      </c>
      <c r="BI103" s="347">
        <f t="shared" ca="1" si="96"/>
        <v>0</v>
      </c>
      <c r="BJ103" s="347">
        <f t="shared" ca="1" si="96"/>
        <v>0</v>
      </c>
      <c r="BK103" s="347">
        <f t="shared" ca="1" si="96"/>
        <v>0</v>
      </c>
      <c r="BL103" s="347">
        <f t="shared" ca="1" si="96"/>
        <v>0</v>
      </c>
      <c r="BM103" s="347">
        <f t="shared" ca="1" si="96"/>
        <v>0</v>
      </c>
      <c r="BN103" s="347">
        <f t="shared" ca="1" si="96"/>
        <v>0</v>
      </c>
      <c r="BO103" s="347">
        <f t="shared" ca="1" si="96"/>
        <v>0</v>
      </c>
      <c r="BP103" s="347">
        <f t="shared" ca="1" si="96"/>
        <v>0</v>
      </c>
      <c r="BQ103" s="347">
        <f t="shared" ref="BQ103:CV103" ca="1" si="97">(1+BQ102)^(1/12)-1</f>
        <v>0</v>
      </c>
      <c r="BR103" s="347">
        <f t="shared" ca="1" si="97"/>
        <v>0</v>
      </c>
      <c r="BS103" s="347">
        <f t="shared" ca="1" si="97"/>
        <v>0</v>
      </c>
      <c r="BT103" s="347">
        <f t="shared" ca="1" si="97"/>
        <v>0</v>
      </c>
      <c r="BU103" s="347">
        <f t="shared" ca="1" si="97"/>
        <v>0</v>
      </c>
      <c r="BV103" s="347">
        <f t="shared" ca="1" si="97"/>
        <v>0</v>
      </c>
      <c r="BW103" s="347">
        <f t="shared" ca="1" si="97"/>
        <v>0</v>
      </c>
      <c r="BX103" s="347">
        <f t="shared" ca="1" si="97"/>
        <v>0</v>
      </c>
      <c r="BY103" s="347">
        <f t="shared" ca="1" si="97"/>
        <v>0</v>
      </c>
      <c r="BZ103" s="347">
        <f t="shared" ca="1" si="97"/>
        <v>0</v>
      </c>
      <c r="CA103" s="347">
        <f t="shared" ca="1" si="97"/>
        <v>0</v>
      </c>
      <c r="CB103" s="347">
        <f t="shared" ca="1" si="97"/>
        <v>0</v>
      </c>
      <c r="CC103" s="347">
        <f t="shared" ca="1" si="97"/>
        <v>0</v>
      </c>
      <c r="CD103" s="347">
        <f t="shared" ca="1" si="97"/>
        <v>0</v>
      </c>
      <c r="CE103" s="347">
        <f t="shared" ca="1" si="97"/>
        <v>0</v>
      </c>
      <c r="CF103" s="347">
        <f t="shared" ca="1" si="97"/>
        <v>0</v>
      </c>
      <c r="CG103" s="347">
        <f t="shared" ca="1" si="97"/>
        <v>0</v>
      </c>
      <c r="CH103" s="347">
        <f t="shared" ca="1" si="97"/>
        <v>0</v>
      </c>
      <c r="CI103" s="347">
        <f t="shared" ca="1" si="97"/>
        <v>0</v>
      </c>
      <c r="CJ103" s="347">
        <f t="shared" ca="1" si="97"/>
        <v>0</v>
      </c>
      <c r="CK103" s="347">
        <f t="shared" ca="1" si="97"/>
        <v>0</v>
      </c>
      <c r="CL103" s="347">
        <f t="shared" ca="1" si="97"/>
        <v>0</v>
      </c>
      <c r="CM103" s="347">
        <f t="shared" ca="1" si="97"/>
        <v>0</v>
      </c>
      <c r="CN103" s="347">
        <f t="shared" ca="1" si="97"/>
        <v>0</v>
      </c>
      <c r="CO103" s="347">
        <f t="shared" ca="1" si="97"/>
        <v>0</v>
      </c>
      <c r="CP103" s="347">
        <f t="shared" ca="1" si="97"/>
        <v>0</v>
      </c>
      <c r="CQ103" s="347">
        <f t="shared" ca="1" si="97"/>
        <v>0</v>
      </c>
      <c r="CR103" s="347">
        <f t="shared" ca="1" si="97"/>
        <v>0</v>
      </c>
      <c r="CS103" s="347">
        <f t="shared" ca="1" si="97"/>
        <v>0</v>
      </c>
      <c r="CT103" s="347">
        <f t="shared" ca="1" si="97"/>
        <v>0</v>
      </c>
      <c r="CU103" s="347">
        <f t="shared" ca="1" si="97"/>
        <v>0</v>
      </c>
      <c r="CV103" s="347">
        <f t="shared" ca="1" si="97"/>
        <v>0</v>
      </c>
      <c r="CW103" s="347">
        <f t="shared" ref="CW103:EB103" ca="1" si="98">(1+CW102)^(1/12)-1</f>
        <v>0</v>
      </c>
      <c r="CX103" s="347">
        <f t="shared" ca="1" si="98"/>
        <v>0</v>
      </c>
      <c r="CY103" s="347">
        <f t="shared" ca="1" si="98"/>
        <v>0</v>
      </c>
      <c r="CZ103" s="347">
        <f t="shared" ca="1" si="98"/>
        <v>0</v>
      </c>
      <c r="DA103" s="347">
        <f t="shared" ca="1" si="98"/>
        <v>0</v>
      </c>
      <c r="DB103" s="347">
        <f t="shared" ca="1" si="98"/>
        <v>0</v>
      </c>
      <c r="DC103" s="347">
        <f t="shared" ca="1" si="98"/>
        <v>0</v>
      </c>
      <c r="DD103" s="347">
        <f t="shared" ca="1" si="98"/>
        <v>0</v>
      </c>
      <c r="DE103" s="347">
        <f t="shared" ca="1" si="98"/>
        <v>0</v>
      </c>
      <c r="DF103" s="347">
        <f t="shared" ca="1" si="98"/>
        <v>0</v>
      </c>
      <c r="DG103" s="347">
        <f t="shared" ca="1" si="98"/>
        <v>0</v>
      </c>
      <c r="DH103" s="347">
        <f t="shared" ca="1" si="98"/>
        <v>0</v>
      </c>
      <c r="DI103" s="347">
        <f t="shared" ca="1" si="98"/>
        <v>0</v>
      </c>
      <c r="DJ103" s="347">
        <f t="shared" ca="1" si="98"/>
        <v>0</v>
      </c>
      <c r="DK103" s="347">
        <f t="shared" ca="1" si="98"/>
        <v>0</v>
      </c>
      <c r="DL103" s="347">
        <f t="shared" ca="1" si="98"/>
        <v>0</v>
      </c>
      <c r="DM103" s="347">
        <f t="shared" ca="1" si="98"/>
        <v>0</v>
      </c>
      <c r="DN103" s="347">
        <f t="shared" ca="1" si="98"/>
        <v>0</v>
      </c>
      <c r="DO103" s="347">
        <f t="shared" ca="1" si="98"/>
        <v>0</v>
      </c>
      <c r="DP103" s="347">
        <f t="shared" ca="1" si="98"/>
        <v>0</v>
      </c>
      <c r="DQ103" s="347">
        <f t="shared" ca="1" si="98"/>
        <v>0</v>
      </c>
      <c r="DR103" s="347">
        <f t="shared" ca="1" si="98"/>
        <v>0</v>
      </c>
      <c r="DS103" s="347">
        <f t="shared" ca="1" si="98"/>
        <v>0</v>
      </c>
      <c r="DT103" s="347">
        <f t="shared" ca="1" si="98"/>
        <v>0</v>
      </c>
      <c r="DU103" s="347">
        <f t="shared" ca="1" si="98"/>
        <v>0</v>
      </c>
      <c r="DV103" s="347">
        <f t="shared" ca="1" si="98"/>
        <v>0</v>
      </c>
      <c r="DW103" s="347">
        <f t="shared" ca="1" si="98"/>
        <v>0</v>
      </c>
      <c r="DX103" s="347">
        <f t="shared" ca="1" si="98"/>
        <v>0</v>
      </c>
      <c r="DY103" s="347">
        <f t="shared" ca="1" si="98"/>
        <v>0</v>
      </c>
      <c r="DZ103" s="347">
        <f t="shared" ca="1" si="98"/>
        <v>0</v>
      </c>
      <c r="EA103" s="347">
        <f t="shared" ca="1" si="98"/>
        <v>0</v>
      </c>
      <c r="EB103" s="347">
        <f t="shared" ca="1" si="98"/>
        <v>0</v>
      </c>
      <c r="EC103" s="347">
        <f t="shared" ref="EC103:ES103" ca="1" si="99">(1+EC102)^(1/12)-1</f>
        <v>0</v>
      </c>
      <c r="ED103" s="347">
        <f t="shared" ca="1" si="99"/>
        <v>0</v>
      </c>
      <c r="EE103" s="347">
        <f t="shared" ca="1" si="99"/>
        <v>0</v>
      </c>
      <c r="EF103" s="347">
        <f t="shared" ca="1" si="99"/>
        <v>0</v>
      </c>
      <c r="EG103" s="347">
        <f t="shared" ca="1" si="99"/>
        <v>0</v>
      </c>
      <c r="EH103" s="347">
        <f t="shared" ca="1" si="99"/>
        <v>0</v>
      </c>
      <c r="EI103" s="347">
        <f t="shared" ca="1" si="99"/>
        <v>0</v>
      </c>
      <c r="EJ103" s="347">
        <f t="shared" ca="1" si="99"/>
        <v>0</v>
      </c>
      <c r="EK103" s="347">
        <f t="shared" ca="1" si="99"/>
        <v>0</v>
      </c>
      <c r="EL103" s="347">
        <f t="shared" ca="1" si="99"/>
        <v>0</v>
      </c>
      <c r="EM103" s="347">
        <f t="shared" ca="1" si="99"/>
        <v>0</v>
      </c>
      <c r="EN103" s="347">
        <f t="shared" ca="1" si="99"/>
        <v>0</v>
      </c>
      <c r="EO103" s="347">
        <f t="shared" ca="1" si="99"/>
        <v>0</v>
      </c>
      <c r="EP103" s="347">
        <f t="shared" ca="1" si="99"/>
        <v>0</v>
      </c>
      <c r="EQ103" s="347">
        <f t="shared" ca="1" si="99"/>
        <v>0</v>
      </c>
      <c r="ER103" s="347">
        <f t="shared" ca="1" si="99"/>
        <v>0</v>
      </c>
      <c r="ES103" s="347">
        <f t="shared" ca="1" si="99"/>
        <v>0</v>
      </c>
    </row>
    <row r="104" spans="2:149">
      <c r="B104" s="342" t="s">
        <v>776</v>
      </c>
      <c r="D104" s="532">
        <v>1</v>
      </c>
      <c r="E104" s="532">
        <f ca="1">D104*(1+E103)</f>
        <v>1</v>
      </c>
      <c r="F104" s="532">
        <f t="shared" ref="F104:AJ104" ca="1" si="100">E104*(1+F103)</f>
        <v>1</v>
      </c>
      <c r="G104" s="532">
        <f t="shared" ca="1" si="100"/>
        <v>1</v>
      </c>
      <c r="H104" s="532">
        <f t="shared" ca="1" si="100"/>
        <v>1</v>
      </c>
      <c r="I104" s="532">
        <f t="shared" ca="1" si="100"/>
        <v>1</v>
      </c>
      <c r="J104" s="532">
        <f t="shared" ca="1" si="100"/>
        <v>1</v>
      </c>
      <c r="K104" s="532">
        <f t="shared" ca="1" si="100"/>
        <v>1</v>
      </c>
      <c r="L104" s="532">
        <f t="shared" ca="1" si="100"/>
        <v>1</v>
      </c>
      <c r="M104" s="532">
        <f t="shared" ca="1" si="100"/>
        <v>1</v>
      </c>
      <c r="N104" s="532">
        <f t="shared" ca="1" si="100"/>
        <v>1</v>
      </c>
      <c r="O104" s="532">
        <f t="shared" ca="1" si="100"/>
        <v>1</v>
      </c>
      <c r="P104" s="532">
        <f t="shared" ca="1" si="100"/>
        <v>1</v>
      </c>
      <c r="Q104" s="532">
        <f t="shared" ca="1" si="100"/>
        <v>1</v>
      </c>
      <c r="R104" s="532">
        <f t="shared" ca="1" si="100"/>
        <v>1</v>
      </c>
      <c r="S104" s="532">
        <f t="shared" ca="1" si="100"/>
        <v>1</v>
      </c>
      <c r="T104" s="532">
        <f t="shared" ca="1" si="100"/>
        <v>1</v>
      </c>
      <c r="U104" s="532">
        <f t="shared" ca="1" si="100"/>
        <v>1</v>
      </c>
      <c r="V104" s="532">
        <f t="shared" ca="1" si="100"/>
        <v>1</v>
      </c>
      <c r="W104" s="532">
        <f t="shared" ca="1" si="100"/>
        <v>1</v>
      </c>
      <c r="X104" s="532">
        <f t="shared" ca="1" si="100"/>
        <v>1</v>
      </c>
      <c r="Y104" s="532">
        <f t="shared" ca="1" si="100"/>
        <v>1</v>
      </c>
      <c r="Z104" s="532">
        <f t="shared" ca="1" si="100"/>
        <v>1</v>
      </c>
      <c r="AA104" s="532">
        <f t="shared" ca="1" si="100"/>
        <v>1</v>
      </c>
      <c r="AB104" s="532">
        <f t="shared" ca="1" si="100"/>
        <v>1</v>
      </c>
      <c r="AC104" s="532">
        <f t="shared" ca="1" si="100"/>
        <v>1</v>
      </c>
      <c r="AD104" s="532">
        <f t="shared" ca="1" si="100"/>
        <v>1</v>
      </c>
      <c r="AE104" s="532">
        <f t="shared" ca="1" si="100"/>
        <v>1</v>
      </c>
      <c r="AF104" s="532">
        <f t="shared" ca="1" si="100"/>
        <v>1</v>
      </c>
      <c r="AG104" s="532">
        <f t="shared" ca="1" si="100"/>
        <v>1</v>
      </c>
      <c r="AH104" s="532">
        <f t="shared" ca="1" si="100"/>
        <v>1</v>
      </c>
      <c r="AI104" s="532">
        <f t="shared" ca="1" si="100"/>
        <v>1</v>
      </c>
      <c r="AJ104" s="532">
        <f t="shared" ca="1" si="100"/>
        <v>1</v>
      </c>
      <c r="AK104" s="532">
        <f t="shared" ref="AK104:BP104" ca="1" si="101">AJ104*(1+AK103)</f>
        <v>1</v>
      </c>
      <c r="AL104" s="532">
        <f t="shared" ca="1" si="101"/>
        <v>1</v>
      </c>
      <c r="AM104" s="532">
        <f t="shared" ca="1" si="101"/>
        <v>1</v>
      </c>
      <c r="AN104" s="532">
        <f t="shared" ca="1" si="101"/>
        <v>1</v>
      </c>
      <c r="AO104" s="532">
        <f t="shared" ca="1" si="101"/>
        <v>1</v>
      </c>
      <c r="AP104" s="532">
        <f t="shared" ca="1" si="101"/>
        <v>1</v>
      </c>
      <c r="AQ104" s="532">
        <f t="shared" ca="1" si="101"/>
        <v>1</v>
      </c>
      <c r="AR104" s="532">
        <f t="shared" ca="1" si="101"/>
        <v>1</v>
      </c>
      <c r="AS104" s="532">
        <f t="shared" ca="1" si="101"/>
        <v>1</v>
      </c>
      <c r="AT104" s="532">
        <f t="shared" ca="1" si="101"/>
        <v>1</v>
      </c>
      <c r="AU104" s="532">
        <f t="shared" ca="1" si="101"/>
        <v>1</v>
      </c>
      <c r="AV104" s="532">
        <f t="shared" ca="1" si="101"/>
        <v>1</v>
      </c>
      <c r="AW104" s="532">
        <f t="shared" ca="1" si="101"/>
        <v>1</v>
      </c>
      <c r="AX104" s="532">
        <f t="shared" ca="1" si="101"/>
        <v>1</v>
      </c>
      <c r="AY104" s="532">
        <f t="shared" ca="1" si="101"/>
        <v>1</v>
      </c>
      <c r="AZ104" s="532">
        <f t="shared" ca="1" si="101"/>
        <v>1</v>
      </c>
      <c r="BA104" s="532">
        <f t="shared" ca="1" si="101"/>
        <v>1</v>
      </c>
      <c r="BB104" s="532">
        <f t="shared" ca="1" si="101"/>
        <v>1</v>
      </c>
      <c r="BC104" s="532">
        <f t="shared" ca="1" si="101"/>
        <v>1</v>
      </c>
      <c r="BD104" s="532">
        <f t="shared" ca="1" si="101"/>
        <v>1</v>
      </c>
      <c r="BE104" s="532">
        <f t="shared" ca="1" si="101"/>
        <v>1</v>
      </c>
      <c r="BF104" s="532">
        <f t="shared" ca="1" si="101"/>
        <v>1</v>
      </c>
      <c r="BG104" s="532">
        <f t="shared" ca="1" si="101"/>
        <v>1</v>
      </c>
      <c r="BH104" s="532">
        <f t="shared" ca="1" si="101"/>
        <v>1</v>
      </c>
      <c r="BI104" s="532">
        <f t="shared" ca="1" si="101"/>
        <v>1</v>
      </c>
      <c r="BJ104" s="532">
        <f t="shared" ca="1" si="101"/>
        <v>1</v>
      </c>
      <c r="BK104" s="532">
        <f t="shared" ca="1" si="101"/>
        <v>1</v>
      </c>
      <c r="BL104" s="532">
        <f t="shared" ca="1" si="101"/>
        <v>1</v>
      </c>
      <c r="BM104" s="532">
        <f t="shared" ca="1" si="101"/>
        <v>1</v>
      </c>
      <c r="BN104" s="532">
        <f t="shared" ca="1" si="101"/>
        <v>1</v>
      </c>
      <c r="BO104" s="532">
        <f t="shared" ca="1" si="101"/>
        <v>1</v>
      </c>
      <c r="BP104" s="532">
        <f t="shared" ca="1" si="101"/>
        <v>1</v>
      </c>
      <c r="BQ104" s="532">
        <f t="shared" ref="BQ104:CV104" ca="1" si="102">BP104*(1+BQ103)</f>
        <v>1</v>
      </c>
      <c r="BR104" s="532">
        <f t="shared" ca="1" si="102"/>
        <v>1</v>
      </c>
      <c r="BS104" s="532">
        <f t="shared" ca="1" si="102"/>
        <v>1</v>
      </c>
      <c r="BT104" s="532">
        <f t="shared" ca="1" si="102"/>
        <v>1</v>
      </c>
      <c r="BU104" s="532">
        <f t="shared" ca="1" si="102"/>
        <v>1</v>
      </c>
      <c r="BV104" s="532">
        <f t="shared" ca="1" si="102"/>
        <v>1</v>
      </c>
      <c r="BW104" s="532">
        <f t="shared" ca="1" si="102"/>
        <v>1</v>
      </c>
      <c r="BX104" s="532">
        <f t="shared" ca="1" si="102"/>
        <v>1</v>
      </c>
      <c r="BY104" s="532">
        <f t="shared" ca="1" si="102"/>
        <v>1</v>
      </c>
      <c r="BZ104" s="532">
        <f t="shared" ca="1" si="102"/>
        <v>1</v>
      </c>
      <c r="CA104" s="532">
        <f t="shared" ca="1" si="102"/>
        <v>1</v>
      </c>
      <c r="CB104" s="532">
        <f t="shared" ca="1" si="102"/>
        <v>1</v>
      </c>
      <c r="CC104" s="532">
        <f t="shared" ca="1" si="102"/>
        <v>1</v>
      </c>
      <c r="CD104" s="532">
        <f t="shared" ca="1" si="102"/>
        <v>1</v>
      </c>
      <c r="CE104" s="532">
        <f t="shared" ca="1" si="102"/>
        <v>1</v>
      </c>
      <c r="CF104" s="532">
        <f t="shared" ca="1" si="102"/>
        <v>1</v>
      </c>
      <c r="CG104" s="532">
        <f t="shared" ca="1" si="102"/>
        <v>1</v>
      </c>
      <c r="CH104" s="532">
        <f t="shared" ca="1" si="102"/>
        <v>1</v>
      </c>
      <c r="CI104" s="532">
        <f t="shared" ca="1" si="102"/>
        <v>1</v>
      </c>
      <c r="CJ104" s="532">
        <f t="shared" ca="1" si="102"/>
        <v>1</v>
      </c>
      <c r="CK104" s="532">
        <f t="shared" ca="1" si="102"/>
        <v>1</v>
      </c>
      <c r="CL104" s="532">
        <f t="shared" ca="1" si="102"/>
        <v>1</v>
      </c>
      <c r="CM104" s="532">
        <f t="shared" ca="1" si="102"/>
        <v>1</v>
      </c>
      <c r="CN104" s="532">
        <f t="shared" ca="1" si="102"/>
        <v>1</v>
      </c>
      <c r="CO104" s="532">
        <f t="shared" ca="1" si="102"/>
        <v>1</v>
      </c>
      <c r="CP104" s="532">
        <f t="shared" ca="1" si="102"/>
        <v>1</v>
      </c>
      <c r="CQ104" s="532">
        <f t="shared" ca="1" si="102"/>
        <v>1</v>
      </c>
      <c r="CR104" s="532">
        <f t="shared" ca="1" si="102"/>
        <v>1</v>
      </c>
      <c r="CS104" s="532">
        <f t="shared" ca="1" si="102"/>
        <v>1</v>
      </c>
      <c r="CT104" s="532">
        <f t="shared" ca="1" si="102"/>
        <v>1</v>
      </c>
      <c r="CU104" s="532">
        <f t="shared" ca="1" si="102"/>
        <v>1</v>
      </c>
      <c r="CV104" s="532">
        <f t="shared" ca="1" si="102"/>
        <v>1</v>
      </c>
      <c r="CW104" s="532">
        <f t="shared" ref="CW104:EB104" ca="1" si="103">CV104*(1+CW103)</f>
        <v>1</v>
      </c>
      <c r="CX104" s="532">
        <f t="shared" ca="1" si="103"/>
        <v>1</v>
      </c>
      <c r="CY104" s="532">
        <f t="shared" ca="1" si="103"/>
        <v>1</v>
      </c>
      <c r="CZ104" s="532">
        <f t="shared" ca="1" si="103"/>
        <v>1</v>
      </c>
      <c r="DA104" s="532">
        <f t="shared" ca="1" si="103"/>
        <v>1</v>
      </c>
      <c r="DB104" s="532">
        <f t="shared" ca="1" si="103"/>
        <v>1</v>
      </c>
      <c r="DC104" s="532">
        <f t="shared" ca="1" si="103"/>
        <v>1</v>
      </c>
      <c r="DD104" s="532">
        <f t="shared" ca="1" si="103"/>
        <v>1</v>
      </c>
      <c r="DE104" s="532">
        <f t="shared" ca="1" si="103"/>
        <v>1</v>
      </c>
      <c r="DF104" s="532">
        <f t="shared" ca="1" si="103"/>
        <v>1</v>
      </c>
      <c r="DG104" s="532">
        <f t="shared" ca="1" si="103"/>
        <v>1</v>
      </c>
      <c r="DH104" s="532">
        <f t="shared" ca="1" si="103"/>
        <v>1</v>
      </c>
      <c r="DI104" s="532">
        <f t="shared" ca="1" si="103"/>
        <v>1</v>
      </c>
      <c r="DJ104" s="532">
        <f t="shared" ca="1" si="103"/>
        <v>1</v>
      </c>
      <c r="DK104" s="532">
        <f t="shared" ca="1" si="103"/>
        <v>1</v>
      </c>
      <c r="DL104" s="532">
        <f t="shared" ca="1" si="103"/>
        <v>1</v>
      </c>
      <c r="DM104" s="532">
        <f t="shared" ca="1" si="103"/>
        <v>1</v>
      </c>
      <c r="DN104" s="532">
        <f t="shared" ca="1" si="103"/>
        <v>1</v>
      </c>
      <c r="DO104" s="532">
        <f t="shared" ca="1" si="103"/>
        <v>1</v>
      </c>
      <c r="DP104" s="532">
        <f t="shared" ca="1" si="103"/>
        <v>1</v>
      </c>
      <c r="DQ104" s="532">
        <f t="shared" ca="1" si="103"/>
        <v>1</v>
      </c>
      <c r="DR104" s="532">
        <f t="shared" ca="1" si="103"/>
        <v>1</v>
      </c>
      <c r="DS104" s="532">
        <f t="shared" ca="1" si="103"/>
        <v>1</v>
      </c>
      <c r="DT104" s="532">
        <f t="shared" ca="1" si="103"/>
        <v>1</v>
      </c>
      <c r="DU104" s="532">
        <f t="shared" ca="1" si="103"/>
        <v>1</v>
      </c>
      <c r="DV104" s="532">
        <f t="shared" ca="1" si="103"/>
        <v>1</v>
      </c>
      <c r="DW104" s="532">
        <f t="shared" ca="1" si="103"/>
        <v>1</v>
      </c>
      <c r="DX104" s="532">
        <f t="shared" ca="1" si="103"/>
        <v>1</v>
      </c>
      <c r="DY104" s="532">
        <f t="shared" ca="1" si="103"/>
        <v>1</v>
      </c>
      <c r="DZ104" s="532">
        <f t="shared" ca="1" si="103"/>
        <v>1</v>
      </c>
      <c r="EA104" s="532">
        <f t="shared" ca="1" si="103"/>
        <v>1</v>
      </c>
      <c r="EB104" s="532">
        <f t="shared" ca="1" si="103"/>
        <v>1</v>
      </c>
      <c r="EC104" s="532">
        <f t="shared" ref="EC104:ES104" ca="1" si="104">EB104*(1+EC103)</f>
        <v>1</v>
      </c>
      <c r="ED104" s="532">
        <f t="shared" ca="1" si="104"/>
        <v>1</v>
      </c>
      <c r="EE104" s="532">
        <f t="shared" ca="1" si="104"/>
        <v>1</v>
      </c>
      <c r="EF104" s="532">
        <f t="shared" ca="1" si="104"/>
        <v>1</v>
      </c>
      <c r="EG104" s="532">
        <f t="shared" ca="1" si="104"/>
        <v>1</v>
      </c>
      <c r="EH104" s="532">
        <f t="shared" ca="1" si="104"/>
        <v>1</v>
      </c>
      <c r="EI104" s="532">
        <f t="shared" ca="1" si="104"/>
        <v>1</v>
      </c>
      <c r="EJ104" s="532">
        <f t="shared" ca="1" si="104"/>
        <v>1</v>
      </c>
      <c r="EK104" s="532">
        <f t="shared" ca="1" si="104"/>
        <v>1</v>
      </c>
      <c r="EL104" s="532">
        <f t="shared" ca="1" si="104"/>
        <v>1</v>
      </c>
      <c r="EM104" s="532">
        <f t="shared" ca="1" si="104"/>
        <v>1</v>
      </c>
      <c r="EN104" s="532">
        <f t="shared" ca="1" si="104"/>
        <v>1</v>
      </c>
      <c r="EO104" s="532">
        <f t="shared" ca="1" si="104"/>
        <v>1</v>
      </c>
      <c r="EP104" s="532">
        <f t="shared" ca="1" si="104"/>
        <v>1</v>
      </c>
      <c r="EQ104" s="532">
        <f t="shared" ca="1" si="104"/>
        <v>1</v>
      </c>
      <c r="ER104" s="532">
        <f t="shared" ca="1" si="104"/>
        <v>1</v>
      </c>
      <c r="ES104" s="532">
        <f t="shared" ca="1" si="104"/>
        <v>1</v>
      </c>
    </row>
    <row r="105" spans="2:149">
      <c r="B105" s="525" t="s">
        <v>768</v>
      </c>
      <c r="C105" s="511"/>
      <c r="D105" s="526"/>
      <c r="E105" s="533">
        <f ca="1">IF(AND(E$6&gt;=$D99,E$6&lt;=$D100),1,0)</f>
        <v>1</v>
      </c>
      <c r="F105" s="533">
        <f t="shared" ref="F105:BQ105" ca="1" si="105">IF(AND(F$6&gt;=$D99,F$6&lt;=$D100),1,0)</f>
        <v>1</v>
      </c>
      <c r="G105" s="533">
        <f t="shared" ca="1" si="105"/>
        <v>1</v>
      </c>
      <c r="H105" s="533">
        <f t="shared" ca="1" si="105"/>
        <v>1</v>
      </c>
      <c r="I105" s="533">
        <f t="shared" ca="1" si="105"/>
        <v>1</v>
      </c>
      <c r="J105" s="533">
        <f t="shared" ca="1" si="105"/>
        <v>1</v>
      </c>
      <c r="K105" s="533">
        <f t="shared" ca="1" si="105"/>
        <v>1</v>
      </c>
      <c r="L105" s="533">
        <f t="shared" ca="1" si="105"/>
        <v>1</v>
      </c>
      <c r="M105" s="533">
        <f t="shared" ca="1" si="105"/>
        <v>1</v>
      </c>
      <c r="N105" s="533">
        <f t="shared" ca="1" si="105"/>
        <v>1</v>
      </c>
      <c r="O105" s="533">
        <f t="shared" ca="1" si="105"/>
        <v>1</v>
      </c>
      <c r="P105" s="533">
        <f t="shared" ca="1" si="105"/>
        <v>1</v>
      </c>
      <c r="Q105" s="533">
        <f t="shared" ca="1" si="105"/>
        <v>1</v>
      </c>
      <c r="R105" s="533">
        <f t="shared" ca="1" si="105"/>
        <v>1</v>
      </c>
      <c r="S105" s="533">
        <f t="shared" ca="1" si="105"/>
        <v>1</v>
      </c>
      <c r="T105" s="533">
        <f t="shared" ca="1" si="105"/>
        <v>1</v>
      </c>
      <c r="U105" s="533">
        <f t="shared" ca="1" si="105"/>
        <v>1</v>
      </c>
      <c r="V105" s="533">
        <f t="shared" ca="1" si="105"/>
        <v>1</v>
      </c>
      <c r="W105" s="533">
        <f t="shared" ca="1" si="105"/>
        <v>1</v>
      </c>
      <c r="X105" s="533">
        <f t="shared" ca="1" si="105"/>
        <v>1</v>
      </c>
      <c r="Y105" s="533">
        <f t="shared" ca="1" si="105"/>
        <v>1</v>
      </c>
      <c r="Z105" s="533">
        <f t="shared" ca="1" si="105"/>
        <v>1</v>
      </c>
      <c r="AA105" s="533">
        <f t="shared" ca="1" si="105"/>
        <v>1</v>
      </c>
      <c r="AB105" s="533">
        <f t="shared" ca="1" si="105"/>
        <v>1</v>
      </c>
      <c r="AC105" s="533">
        <f t="shared" ca="1" si="105"/>
        <v>1</v>
      </c>
      <c r="AD105" s="533">
        <f t="shared" ca="1" si="105"/>
        <v>1</v>
      </c>
      <c r="AE105" s="533">
        <f t="shared" ca="1" si="105"/>
        <v>1</v>
      </c>
      <c r="AF105" s="533">
        <f t="shared" ca="1" si="105"/>
        <v>1</v>
      </c>
      <c r="AG105" s="533">
        <f t="shared" ca="1" si="105"/>
        <v>1</v>
      </c>
      <c r="AH105" s="533">
        <f t="shared" ca="1" si="105"/>
        <v>1</v>
      </c>
      <c r="AI105" s="533">
        <f t="shared" ca="1" si="105"/>
        <v>1</v>
      </c>
      <c r="AJ105" s="533">
        <f t="shared" ca="1" si="105"/>
        <v>1</v>
      </c>
      <c r="AK105" s="533">
        <f t="shared" ca="1" si="105"/>
        <v>1</v>
      </c>
      <c r="AL105" s="533">
        <f t="shared" ca="1" si="105"/>
        <v>1</v>
      </c>
      <c r="AM105" s="533">
        <f t="shared" ca="1" si="105"/>
        <v>1</v>
      </c>
      <c r="AN105" s="533">
        <f t="shared" ca="1" si="105"/>
        <v>1</v>
      </c>
      <c r="AO105" s="533">
        <f t="shared" ca="1" si="105"/>
        <v>1</v>
      </c>
      <c r="AP105" s="533">
        <f t="shared" ca="1" si="105"/>
        <v>1</v>
      </c>
      <c r="AQ105" s="533">
        <f t="shared" ca="1" si="105"/>
        <v>1</v>
      </c>
      <c r="AR105" s="533">
        <f t="shared" ca="1" si="105"/>
        <v>1</v>
      </c>
      <c r="AS105" s="533">
        <f t="shared" ca="1" si="105"/>
        <v>1</v>
      </c>
      <c r="AT105" s="533">
        <f t="shared" ca="1" si="105"/>
        <v>1</v>
      </c>
      <c r="AU105" s="533">
        <f t="shared" ca="1" si="105"/>
        <v>1</v>
      </c>
      <c r="AV105" s="533">
        <f t="shared" ca="1" si="105"/>
        <v>1</v>
      </c>
      <c r="AW105" s="533">
        <f t="shared" ca="1" si="105"/>
        <v>1</v>
      </c>
      <c r="AX105" s="533">
        <f t="shared" ca="1" si="105"/>
        <v>1</v>
      </c>
      <c r="AY105" s="533">
        <f t="shared" ca="1" si="105"/>
        <v>1</v>
      </c>
      <c r="AZ105" s="533">
        <f t="shared" ca="1" si="105"/>
        <v>1</v>
      </c>
      <c r="BA105" s="533">
        <f t="shared" ca="1" si="105"/>
        <v>1</v>
      </c>
      <c r="BB105" s="533">
        <f t="shared" ca="1" si="105"/>
        <v>1</v>
      </c>
      <c r="BC105" s="533">
        <f t="shared" ca="1" si="105"/>
        <v>1</v>
      </c>
      <c r="BD105" s="533">
        <f t="shared" ca="1" si="105"/>
        <v>1</v>
      </c>
      <c r="BE105" s="533">
        <f t="shared" ca="1" si="105"/>
        <v>1</v>
      </c>
      <c r="BF105" s="533">
        <f t="shared" ca="1" si="105"/>
        <v>1</v>
      </c>
      <c r="BG105" s="533">
        <f t="shared" ca="1" si="105"/>
        <v>1</v>
      </c>
      <c r="BH105" s="533">
        <f t="shared" ca="1" si="105"/>
        <v>1</v>
      </c>
      <c r="BI105" s="533">
        <f t="shared" ca="1" si="105"/>
        <v>1</v>
      </c>
      <c r="BJ105" s="533">
        <f t="shared" ca="1" si="105"/>
        <v>1</v>
      </c>
      <c r="BK105" s="533">
        <f t="shared" ca="1" si="105"/>
        <v>1</v>
      </c>
      <c r="BL105" s="533">
        <f t="shared" ca="1" si="105"/>
        <v>1</v>
      </c>
      <c r="BM105" s="533">
        <f t="shared" ca="1" si="105"/>
        <v>1</v>
      </c>
      <c r="BN105" s="533">
        <f t="shared" ca="1" si="105"/>
        <v>1</v>
      </c>
      <c r="BO105" s="533">
        <f t="shared" ca="1" si="105"/>
        <v>1</v>
      </c>
      <c r="BP105" s="533">
        <f t="shared" ca="1" si="105"/>
        <v>1</v>
      </c>
      <c r="BQ105" s="533">
        <f t="shared" ca="1" si="105"/>
        <v>1</v>
      </c>
      <c r="BR105" s="533">
        <f t="shared" ref="BR105:EC105" ca="1" si="106">IF(AND(BR$6&gt;=$D99,BR$6&lt;=$D100),1,0)</f>
        <v>1</v>
      </c>
      <c r="BS105" s="533">
        <f t="shared" ca="1" si="106"/>
        <v>1</v>
      </c>
      <c r="BT105" s="533">
        <f t="shared" ca="1" si="106"/>
        <v>1</v>
      </c>
      <c r="BU105" s="533">
        <f t="shared" ca="1" si="106"/>
        <v>1</v>
      </c>
      <c r="BV105" s="533">
        <f t="shared" ca="1" si="106"/>
        <v>1</v>
      </c>
      <c r="BW105" s="533">
        <f t="shared" ca="1" si="106"/>
        <v>1</v>
      </c>
      <c r="BX105" s="533">
        <f t="shared" ca="1" si="106"/>
        <v>1</v>
      </c>
      <c r="BY105" s="533">
        <f t="shared" ca="1" si="106"/>
        <v>1</v>
      </c>
      <c r="BZ105" s="533">
        <f t="shared" ca="1" si="106"/>
        <v>1</v>
      </c>
      <c r="CA105" s="533">
        <f t="shared" ca="1" si="106"/>
        <v>1</v>
      </c>
      <c r="CB105" s="533">
        <f t="shared" ca="1" si="106"/>
        <v>1</v>
      </c>
      <c r="CC105" s="533">
        <f t="shared" ca="1" si="106"/>
        <v>1</v>
      </c>
      <c r="CD105" s="533">
        <f t="shared" ca="1" si="106"/>
        <v>1</v>
      </c>
      <c r="CE105" s="533">
        <f t="shared" ca="1" si="106"/>
        <v>1</v>
      </c>
      <c r="CF105" s="533">
        <f t="shared" ca="1" si="106"/>
        <v>1</v>
      </c>
      <c r="CG105" s="533">
        <f t="shared" ca="1" si="106"/>
        <v>1</v>
      </c>
      <c r="CH105" s="533">
        <f t="shared" ca="1" si="106"/>
        <v>1</v>
      </c>
      <c r="CI105" s="533">
        <f t="shared" ca="1" si="106"/>
        <v>1</v>
      </c>
      <c r="CJ105" s="533">
        <f t="shared" ca="1" si="106"/>
        <v>1</v>
      </c>
      <c r="CK105" s="533">
        <f t="shared" ca="1" si="106"/>
        <v>1</v>
      </c>
      <c r="CL105" s="533">
        <f t="shared" ca="1" si="106"/>
        <v>1</v>
      </c>
      <c r="CM105" s="533">
        <f t="shared" ca="1" si="106"/>
        <v>1</v>
      </c>
      <c r="CN105" s="533">
        <f t="shared" ca="1" si="106"/>
        <v>1</v>
      </c>
      <c r="CO105" s="533">
        <f t="shared" ca="1" si="106"/>
        <v>1</v>
      </c>
      <c r="CP105" s="533">
        <f t="shared" ca="1" si="106"/>
        <v>1</v>
      </c>
      <c r="CQ105" s="533">
        <f t="shared" ca="1" si="106"/>
        <v>1</v>
      </c>
      <c r="CR105" s="533">
        <f t="shared" ca="1" si="106"/>
        <v>1</v>
      </c>
      <c r="CS105" s="533">
        <f t="shared" ca="1" si="106"/>
        <v>1</v>
      </c>
      <c r="CT105" s="533">
        <f t="shared" ca="1" si="106"/>
        <v>1</v>
      </c>
      <c r="CU105" s="533">
        <f t="shared" ca="1" si="106"/>
        <v>1</v>
      </c>
      <c r="CV105" s="533">
        <f t="shared" ca="1" si="106"/>
        <v>1</v>
      </c>
      <c r="CW105" s="533">
        <f t="shared" ca="1" si="106"/>
        <v>1</v>
      </c>
      <c r="CX105" s="533">
        <f t="shared" ca="1" si="106"/>
        <v>1</v>
      </c>
      <c r="CY105" s="533">
        <f t="shared" ca="1" si="106"/>
        <v>1</v>
      </c>
      <c r="CZ105" s="533">
        <f t="shared" ca="1" si="106"/>
        <v>1</v>
      </c>
      <c r="DA105" s="533">
        <f t="shared" ca="1" si="106"/>
        <v>1</v>
      </c>
      <c r="DB105" s="533">
        <f t="shared" ca="1" si="106"/>
        <v>1</v>
      </c>
      <c r="DC105" s="533">
        <f t="shared" ca="1" si="106"/>
        <v>1</v>
      </c>
      <c r="DD105" s="533">
        <f t="shared" ca="1" si="106"/>
        <v>1</v>
      </c>
      <c r="DE105" s="533">
        <f t="shared" ca="1" si="106"/>
        <v>1</v>
      </c>
      <c r="DF105" s="533">
        <f t="shared" ca="1" si="106"/>
        <v>1</v>
      </c>
      <c r="DG105" s="533">
        <f t="shared" ca="1" si="106"/>
        <v>1</v>
      </c>
      <c r="DH105" s="533">
        <f t="shared" ca="1" si="106"/>
        <v>1</v>
      </c>
      <c r="DI105" s="533">
        <f t="shared" ca="1" si="106"/>
        <v>1</v>
      </c>
      <c r="DJ105" s="533">
        <f t="shared" ca="1" si="106"/>
        <v>1</v>
      </c>
      <c r="DK105" s="533">
        <f t="shared" ca="1" si="106"/>
        <v>1</v>
      </c>
      <c r="DL105" s="533">
        <f t="shared" ca="1" si="106"/>
        <v>1</v>
      </c>
      <c r="DM105" s="533">
        <f t="shared" ca="1" si="106"/>
        <v>1</v>
      </c>
      <c r="DN105" s="533">
        <f t="shared" ca="1" si="106"/>
        <v>1</v>
      </c>
      <c r="DO105" s="533">
        <f t="shared" ca="1" si="106"/>
        <v>1</v>
      </c>
      <c r="DP105" s="533">
        <f t="shared" ca="1" si="106"/>
        <v>1</v>
      </c>
      <c r="DQ105" s="533">
        <f t="shared" ca="1" si="106"/>
        <v>1</v>
      </c>
      <c r="DR105" s="533">
        <f t="shared" ca="1" si="106"/>
        <v>1</v>
      </c>
      <c r="DS105" s="533">
        <f t="shared" ca="1" si="106"/>
        <v>1</v>
      </c>
      <c r="DT105" s="533">
        <f t="shared" ca="1" si="106"/>
        <v>1</v>
      </c>
      <c r="DU105" s="533">
        <f t="shared" ca="1" si="106"/>
        <v>1</v>
      </c>
      <c r="DV105" s="533">
        <f t="shared" ca="1" si="106"/>
        <v>1</v>
      </c>
      <c r="DW105" s="533">
        <f t="shared" ca="1" si="106"/>
        <v>1</v>
      </c>
      <c r="DX105" s="533">
        <f t="shared" ca="1" si="106"/>
        <v>1</v>
      </c>
      <c r="DY105" s="533">
        <f t="shared" ca="1" si="106"/>
        <v>1</v>
      </c>
      <c r="DZ105" s="533">
        <f t="shared" ca="1" si="106"/>
        <v>1</v>
      </c>
      <c r="EA105" s="533">
        <f t="shared" ca="1" si="106"/>
        <v>1</v>
      </c>
      <c r="EB105" s="533">
        <f t="shared" ca="1" si="106"/>
        <v>1</v>
      </c>
      <c r="EC105" s="533">
        <f t="shared" ca="1" si="106"/>
        <v>1</v>
      </c>
      <c r="ED105" s="533">
        <f t="shared" ref="ED105:ES105" ca="1" si="107">IF(AND(ED$6&gt;=$D99,ED$6&lt;=$D100),1,0)</f>
        <v>1</v>
      </c>
      <c r="EE105" s="533">
        <f t="shared" ca="1" si="107"/>
        <v>1</v>
      </c>
      <c r="EF105" s="533">
        <f t="shared" ca="1" si="107"/>
        <v>1</v>
      </c>
      <c r="EG105" s="533">
        <f t="shared" ca="1" si="107"/>
        <v>1</v>
      </c>
      <c r="EH105" s="533">
        <f t="shared" ca="1" si="107"/>
        <v>1</v>
      </c>
      <c r="EI105" s="533">
        <f t="shared" ca="1" si="107"/>
        <v>1</v>
      </c>
      <c r="EJ105" s="533">
        <f t="shared" ca="1" si="107"/>
        <v>1</v>
      </c>
      <c r="EK105" s="533">
        <f t="shared" ca="1" si="107"/>
        <v>1</v>
      </c>
      <c r="EL105" s="533">
        <f t="shared" ca="1" si="107"/>
        <v>1</v>
      </c>
      <c r="EM105" s="533">
        <f t="shared" ca="1" si="107"/>
        <v>1</v>
      </c>
      <c r="EN105" s="533">
        <f t="shared" ca="1" si="107"/>
        <v>1</v>
      </c>
      <c r="EO105" s="533">
        <f t="shared" ca="1" si="107"/>
        <v>1</v>
      </c>
      <c r="EP105" s="533">
        <f t="shared" ca="1" si="107"/>
        <v>1</v>
      </c>
      <c r="EQ105" s="533">
        <f t="shared" ca="1" si="107"/>
        <v>1</v>
      </c>
      <c r="ER105" s="533">
        <f t="shared" ca="1" si="107"/>
        <v>1</v>
      </c>
      <c r="ES105" s="533">
        <f t="shared" ca="1" si="107"/>
        <v>1</v>
      </c>
    </row>
    <row r="106" spans="2:149">
      <c r="B106" s="342" t="str">
        <f>"Total: Source " &amp;B94</f>
        <v>Total: Source 2</v>
      </c>
      <c r="D106" s="375"/>
      <c r="E106" s="375">
        <f t="shared" ref="E106:AJ106" ca="1" si="108">$D98*E104*E105</f>
        <v>0</v>
      </c>
      <c r="F106" s="375">
        <f t="shared" ca="1" si="108"/>
        <v>0</v>
      </c>
      <c r="G106" s="375">
        <f t="shared" ca="1" si="108"/>
        <v>0</v>
      </c>
      <c r="H106" s="375">
        <f t="shared" ca="1" si="108"/>
        <v>0</v>
      </c>
      <c r="I106" s="375">
        <f t="shared" ca="1" si="108"/>
        <v>0</v>
      </c>
      <c r="J106" s="375">
        <f t="shared" ca="1" si="108"/>
        <v>0</v>
      </c>
      <c r="K106" s="375">
        <f t="shared" ca="1" si="108"/>
        <v>0</v>
      </c>
      <c r="L106" s="375">
        <f t="shared" ca="1" si="108"/>
        <v>0</v>
      </c>
      <c r="M106" s="375">
        <f t="shared" ca="1" si="108"/>
        <v>0</v>
      </c>
      <c r="N106" s="375">
        <f t="shared" ca="1" si="108"/>
        <v>0</v>
      </c>
      <c r="O106" s="375">
        <f t="shared" ca="1" si="108"/>
        <v>0</v>
      </c>
      <c r="P106" s="375">
        <f t="shared" ca="1" si="108"/>
        <v>0</v>
      </c>
      <c r="Q106" s="375">
        <f t="shared" ca="1" si="108"/>
        <v>0</v>
      </c>
      <c r="R106" s="375">
        <f t="shared" ca="1" si="108"/>
        <v>0</v>
      </c>
      <c r="S106" s="375">
        <f t="shared" ca="1" si="108"/>
        <v>0</v>
      </c>
      <c r="T106" s="375">
        <f t="shared" ca="1" si="108"/>
        <v>0</v>
      </c>
      <c r="U106" s="375">
        <f t="shared" ca="1" si="108"/>
        <v>0</v>
      </c>
      <c r="V106" s="375">
        <f t="shared" ca="1" si="108"/>
        <v>0</v>
      </c>
      <c r="W106" s="375">
        <f t="shared" ca="1" si="108"/>
        <v>0</v>
      </c>
      <c r="X106" s="375">
        <f t="shared" ca="1" si="108"/>
        <v>0</v>
      </c>
      <c r="Y106" s="375">
        <f t="shared" ca="1" si="108"/>
        <v>0</v>
      </c>
      <c r="Z106" s="375">
        <f t="shared" ca="1" si="108"/>
        <v>0</v>
      </c>
      <c r="AA106" s="375">
        <f t="shared" ca="1" si="108"/>
        <v>0</v>
      </c>
      <c r="AB106" s="375">
        <f t="shared" ca="1" si="108"/>
        <v>0</v>
      </c>
      <c r="AC106" s="375">
        <f t="shared" ca="1" si="108"/>
        <v>0</v>
      </c>
      <c r="AD106" s="375">
        <f t="shared" ca="1" si="108"/>
        <v>0</v>
      </c>
      <c r="AE106" s="375">
        <f t="shared" ca="1" si="108"/>
        <v>0</v>
      </c>
      <c r="AF106" s="375">
        <f t="shared" ca="1" si="108"/>
        <v>0</v>
      </c>
      <c r="AG106" s="375">
        <f t="shared" ca="1" si="108"/>
        <v>0</v>
      </c>
      <c r="AH106" s="375">
        <f t="shared" ca="1" si="108"/>
        <v>0</v>
      </c>
      <c r="AI106" s="375">
        <f t="shared" ca="1" si="108"/>
        <v>0</v>
      </c>
      <c r="AJ106" s="375">
        <f t="shared" ca="1" si="108"/>
        <v>0</v>
      </c>
      <c r="AK106" s="375">
        <f t="shared" ref="AK106:BP106" ca="1" si="109">$D98*AK104*AK105</f>
        <v>0</v>
      </c>
      <c r="AL106" s="375">
        <f t="shared" ca="1" si="109"/>
        <v>0</v>
      </c>
      <c r="AM106" s="375">
        <f t="shared" ca="1" si="109"/>
        <v>0</v>
      </c>
      <c r="AN106" s="375">
        <f t="shared" ca="1" si="109"/>
        <v>0</v>
      </c>
      <c r="AO106" s="375">
        <f t="shared" ca="1" si="109"/>
        <v>0</v>
      </c>
      <c r="AP106" s="375">
        <f t="shared" ca="1" si="109"/>
        <v>0</v>
      </c>
      <c r="AQ106" s="375">
        <f t="shared" ca="1" si="109"/>
        <v>0</v>
      </c>
      <c r="AR106" s="375">
        <f t="shared" ca="1" si="109"/>
        <v>0</v>
      </c>
      <c r="AS106" s="375">
        <f t="shared" ca="1" si="109"/>
        <v>0</v>
      </c>
      <c r="AT106" s="375">
        <f t="shared" ca="1" si="109"/>
        <v>0</v>
      </c>
      <c r="AU106" s="375">
        <f t="shared" ca="1" si="109"/>
        <v>0</v>
      </c>
      <c r="AV106" s="375">
        <f t="shared" ca="1" si="109"/>
        <v>0</v>
      </c>
      <c r="AW106" s="375">
        <f t="shared" ca="1" si="109"/>
        <v>0</v>
      </c>
      <c r="AX106" s="375">
        <f t="shared" ca="1" si="109"/>
        <v>0</v>
      </c>
      <c r="AY106" s="375">
        <f t="shared" ca="1" si="109"/>
        <v>0</v>
      </c>
      <c r="AZ106" s="375">
        <f t="shared" ca="1" si="109"/>
        <v>0</v>
      </c>
      <c r="BA106" s="375">
        <f t="shared" ca="1" si="109"/>
        <v>0</v>
      </c>
      <c r="BB106" s="375">
        <f t="shared" ca="1" si="109"/>
        <v>0</v>
      </c>
      <c r="BC106" s="375">
        <f t="shared" ca="1" si="109"/>
        <v>0</v>
      </c>
      <c r="BD106" s="375">
        <f t="shared" ca="1" si="109"/>
        <v>0</v>
      </c>
      <c r="BE106" s="375">
        <f t="shared" ca="1" si="109"/>
        <v>0</v>
      </c>
      <c r="BF106" s="375">
        <f t="shared" ca="1" si="109"/>
        <v>0</v>
      </c>
      <c r="BG106" s="375">
        <f t="shared" ca="1" si="109"/>
        <v>0</v>
      </c>
      <c r="BH106" s="375">
        <f t="shared" ca="1" si="109"/>
        <v>0</v>
      </c>
      <c r="BI106" s="375">
        <f t="shared" ca="1" si="109"/>
        <v>0</v>
      </c>
      <c r="BJ106" s="375">
        <f t="shared" ca="1" si="109"/>
        <v>0</v>
      </c>
      <c r="BK106" s="375">
        <f t="shared" ca="1" si="109"/>
        <v>0</v>
      </c>
      <c r="BL106" s="375">
        <f t="shared" ca="1" si="109"/>
        <v>0</v>
      </c>
      <c r="BM106" s="375">
        <f t="shared" ca="1" si="109"/>
        <v>0</v>
      </c>
      <c r="BN106" s="375">
        <f t="shared" ca="1" si="109"/>
        <v>0</v>
      </c>
      <c r="BO106" s="375">
        <f t="shared" ca="1" si="109"/>
        <v>0</v>
      </c>
      <c r="BP106" s="375">
        <f t="shared" ca="1" si="109"/>
        <v>0</v>
      </c>
      <c r="BQ106" s="375">
        <f t="shared" ref="BQ106:CV106" ca="1" si="110">$D98*BQ104*BQ105</f>
        <v>0</v>
      </c>
      <c r="BR106" s="375">
        <f t="shared" ca="1" si="110"/>
        <v>0</v>
      </c>
      <c r="BS106" s="375">
        <f t="shared" ca="1" si="110"/>
        <v>0</v>
      </c>
      <c r="BT106" s="375">
        <f t="shared" ca="1" si="110"/>
        <v>0</v>
      </c>
      <c r="BU106" s="375">
        <f t="shared" ca="1" si="110"/>
        <v>0</v>
      </c>
      <c r="BV106" s="375">
        <f t="shared" ca="1" si="110"/>
        <v>0</v>
      </c>
      <c r="BW106" s="375">
        <f t="shared" ca="1" si="110"/>
        <v>0</v>
      </c>
      <c r="BX106" s="375">
        <f t="shared" ca="1" si="110"/>
        <v>0</v>
      </c>
      <c r="BY106" s="375">
        <f t="shared" ca="1" si="110"/>
        <v>0</v>
      </c>
      <c r="BZ106" s="375">
        <f t="shared" ca="1" si="110"/>
        <v>0</v>
      </c>
      <c r="CA106" s="375">
        <f t="shared" ca="1" si="110"/>
        <v>0</v>
      </c>
      <c r="CB106" s="375">
        <f t="shared" ca="1" si="110"/>
        <v>0</v>
      </c>
      <c r="CC106" s="375">
        <f t="shared" ca="1" si="110"/>
        <v>0</v>
      </c>
      <c r="CD106" s="375">
        <f t="shared" ca="1" si="110"/>
        <v>0</v>
      </c>
      <c r="CE106" s="375">
        <f t="shared" ca="1" si="110"/>
        <v>0</v>
      </c>
      <c r="CF106" s="375">
        <f t="shared" ca="1" si="110"/>
        <v>0</v>
      </c>
      <c r="CG106" s="375">
        <f t="shared" ca="1" si="110"/>
        <v>0</v>
      </c>
      <c r="CH106" s="375">
        <f t="shared" ca="1" si="110"/>
        <v>0</v>
      </c>
      <c r="CI106" s="375">
        <f t="shared" ca="1" si="110"/>
        <v>0</v>
      </c>
      <c r="CJ106" s="375">
        <f t="shared" ca="1" si="110"/>
        <v>0</v>
      </c>
      <c r="CK106" s="375">
        <f t="shared" ca="1" si="110"/>
        <v>0</v>
      </c>
      <c r="CL106" s="375">
        <f t="shared" ca="1" si="110"/>
        <v>0</v>
      </c>
      <c r="CM106" s="375">
        <f t="shared" ca="1" si="110"/>
        <v>0</v>
      </c>
      <c r="CN106" s="375">
        <f t="shared" ca="1" si="110"/>
        <v>0</v>
      </c>
      <c r="CO106" s="375">
        <f t="shared" ca="1" si="110"/>
        <v>0</v>
      </c>
      <c r="CP106" s="375">
        <f t="shared" ca="1" si="110"/>
        <v>0</v>
      </c>
      <c r="CQ106" s="375">
        <f t="shared" ca="1" si="110"/>
        <v>0</v>
      </c>
      <c r="CR106" s="375">
        <f t="shared" ca="1" si="110"/>
        <v>0</v>
      </c>
      <c r="CS106" s="375">
        <f t="shared" ca="1" si="110"/>
        <v>0</v>
      </c>
      <c r="CT106" s="375">
        <f t="shared" ca="1" si="110"/>
        <v>0</v>
      </c>
      <c r="CU106" s="375">
        <f t="shared" ca="1" si="110"/>
        <v>0</v>
      </c>
      <c r="CV106" s="375">
        <f t="shared" ca="1" si="110"/>
        <v>0</v>
      </c>
      <c r="CW106" s="375">
        <f t="shared" ref="CW106:EB106" ca="1" si="111">$D98*CW104*CW105</f>
        <v>0</v>
      </c>
      <c r="CX106" s="375">
        <f t="shared" ca="1" si="111"/>
        <v>0</v>
      </c>
      <c r="CY106" s="375">
        <f t="shared" ca="1" si="111"/>
        <v>0</v>
      </c>
      <c r="CZ106" s="375">
        <f t="shared" ca="1" si="111"/>
        <v>0</v>
      </c>
      <c r="DA106" s="375">
        <f t="shared" ca="1" si="111"/>
        <v>0</v>
      </c>
      <c r="DB106" s="375">
        <f t="shared" ca="1" si="111"/>
        <v>0</v>
      </c>
      <c r="DC106" s="375">
        <f t="shared" ca="1" si="111"/>
        <v>0</v>
      </c>
      <c r="DD106" s="375">
        <f t="shared" ca="1" si="111"/>
        <v>0</v>
      </c>
      <c r="DE106" s="375">
        <f t="shared" ca="1" si="111"/>
        <v>0</v>
      </c>
      <c r="DF106" s="375">
        <f t="shared" ca="1" si="111"/>
        <v>0</v>
      </c>
      <c r="DG106" s="375">
        <f t="shared" ca="1" si="111"/>
        <v>0</v>
      </c>
      <c r="DH106" s="375">
        <f t="shared" ca="1" si="111"/>
        <v>0</v>
      </c>
      <c r="DI106" s="375">
        <f t="shared" ca="1" si="111"/>
        <v>0</v>
      </c>
      <c r="DJ106" s="375">
        <f t="shared" ca="1" si="111"/>
        <v>0</v>
      </c>
      <c r="DK106" s="375">
        <f t="shared" ca="1" si="111"/>
        <v>0</v>
      </c>
      <c r="DL106" s="375">
        <f t="shared" ca="1" si="111"/>
        <v>0</v>
      </c>
      <c r="DM106" s="375">
        <f t="shared" ca="1" si="111"/>
        <v>0</v>
      </c>
      <c r="DN106" s="375">
        <f t="shared" ca="1" si="111"/>
        <v>0</v>
      </c>
      <c r="DO106" s="375">
        <f t="shared" ca="1" si="111"/>
        <v>0</v>
      </c>
      <c r="DP106" s="375">
        <f t="shared" ca="1" si="111"/>
        <v>0</v>
      </c>
      <c r="DQ106" s="375">
        <f t="shared" ca="1" si="111"/>
        <v>0</v>
      </c>
      <c r="DR106" s="375">
        <f t="shared" ca="1" si="111"/>
        <v>0</v>
      </c>
      <c r="DS106" s="375">
        <f t="shared" ca="1" si="111"/>
        <v>0</v>
      </c>
      <c r="DT106" s="375">
        <f t="shared" ca="1" si="111"/>
        <v>0</v>
      </c>
      <c r="DU106" s="375">
        <f t="shared" ca="1" si="111"/>
        <v>0</v>
      </c>
      <c r="DV106" s="375">
        <f t="shared" ca="1" si="111"/>
        <v>0</v>
      </c>
      <c r="DW106" s="375">
        <f t="shared" ca="1" si="111"/>
        <v>0</v>
      </c>
      <c r="DX106" s="375">
        <f t="shared" ca="1" si="111"/>
        <v>0</v>
      </c>
      <c r="DY106" s="375">
        <f t="shared" ca="1" si="111"/>
        <v>0</v>
      </c>
      <c r="DZ106" s="375">
        <f t="shared" ca="1" si="111"/>
        <v>0</v>
      </c>
      <c r="EA106" s="375">
        <f t="shared" ca="1" si="111"/>
        <v>0</v>
      </c>
      <c r="EB106" s="375">
        <f t="shared" ca="1" si="111"/>
        <v>0</v>
      </c>
      <c r="EC106" s="375">
        <f t="shared" ref="EC106:ES106" ca="1" si="112">$D98*EC104*EC105</f>
        <v>0</v>
      </c>
      <c r="ED106" s="375">
        <f t="shared" ca="1" si="112"/>
        <v>0</v>
      </c>
      <c r="EE106" s="375">
        <f t="shared" ca="1" si="112"/>
        <v>0</v>
      </c>
      <c r="EF106" s="375">
        <f t="shared" ca="1" si="112"/>
        <v>0</v>
      </c>
      <c r="EG106" s="375">
        <f t="shared" ca="1" si="112"/>
        <v>0</v>
      </c>
      <c r="EH106" s="375">
        <f t="shared" ca="1" si="112"/>
        <v>0</v>
      </c>
      <c r="EI106" s="375">
        <f t="shared" ca="1" si="112"/>
        <v>0</v>
      </c>
      <c r="EJ106" s="375">
        <f t="shared" ca="1" si="112"/>
        <v>0</v>
      </c>
      <c r="EK106" s="375">
        <f t="shared" ca="1" si="112"/>
        <v>0</v>
      </c>
      <c r="EL106" s="375">
        <f t="shared" ca="1" si="112"/>
        <v>0</v>
      </c>
      <c r="EM106" s="375">
        <f t="shared" ca="1" si="112"/>
        <v>0</v>
      </c>
      <c r="EN106" s="375">
        <f t="shared" ca="1" si="112"/>
        <v>0</v>
      </c>
      <c r="EO106" s="375">
        <f t="shared" ca="1" si="112"/>
        <v>0</v>
      </c>
      <c r="EP106" s="375">
        <f t="shared" ca="1" si="112"/>
        <v>0</v>
      </c>
      <c r="EQ106" s="375">
        <f t="shared" ca="1" si="112"/>
        <v>0</v>
      </c>
      <c r="ER106" s="375">
        <f t="shared" ca="1" si="112"/>
        <v>0</v>
      </c>
      <c r="ES106" s="375">
        <f t="shared" ca="1" si="112"/>
        <v>0</v>
      </c>
    </row>
    <row r="107" spans="2:149" ht="12.75" customHeight="1"/>
    <row r="108" spans="2:149">
      <c r="B108" s="529">
        <v>3</v>
      </c>
    </row>
    <row r="109" spans="2:149">
      <c r="B109" s="342" t="str">
        <f>IP_Assumptions!$B$130</f>
        <v>Switch: On / Off Flag</v>
      </c>
      <c r="D109" s="530">
        <f ca="1">OFFSET(IP_Assumptions!$B$130,0,B108)</f>
        <v>0</v>
      </c>
    </row>
    <row r="110" spans="2:149">
      <c r="B110" s="342" t="s">
        <v>774</v>
      </c>
      <c r="D110" s="530">
        <f ca="1">OFFSET(IP_Assumptions!$B$131,0,B108)</f>
        <v>0</v>
      </c>
      <c r="E110" s="330" t="s">
        <v>0</v>
      </c>
    </row>
    <row r="111" spans="2:149">
      <c r="B111" s="342"/>
      <c r="D111" s="530"/>
    </row>
    <row r="112" spans="2:149">
      <c r="B112" s="342" t="str">
        <f>IP_Assumptions!$B$134</f>
        <v>Base Amount of Monthly Cash Flow</v>
      </c>
      <c r="D112" s="346">
        <f ca="1">OFFSET(IP_Assumptions!$B$134,0,B108)</f>
        <v>0</v>
      </c>
    </row>
    <row r="113" spans="2:149">
      <c r="B113" s="342" t="str">
        <f>IP_Assumptions!$B$139</f>
        <v>Cash Flow: Start Date Applied</v>
      </c>
      <c r="D113" s="531">
        <f ca="1">OFFSET(IP_Assumptions!$B$139,0,B108)</f>
        <v>0</v>
      </c>
      <c r="E113" s="330" t="s">
        <v>0</v>
      </c>
      <c r="F113" s="330" t="s">
        <v>0</v>
      </c>
      <c r="G113" s="330" t="s">
        <v>0</v>
      </c>
      <c r="H113" s="330" t="s">
        <v>0</v>
      </c>
      <c r="I113" s="330" t="s">
        <v>0</v>
      </c>
      <c r="J113" s="330" t="s">
        <v>0</v>
      </c>
      <c r="K113" s="330" t="s">
        <v>0</v>
      </c>
      <c r="L113" s="330" t="s">
        <v>0</v>
      </c>
      <c r="M113" s="330" t="s">
        <v>0</v>
      </c>
    </row>
    <row r="114" spans="2:149">
      <c r="B114" s="342" t="str">
        <f>IP_Assumptions!$B$140</f>
        <v>Cash Flow: End Date Applied</v>
      </c>
      <c r="D114" s="531" t="str">
        <f ca="1">OFFSET(IP_Assumptions!$B$140,0,B108)</f>
        <v/>
      </c>
      <c r="E114" s="330" t="s">
        <v>0</v>
      </c>
      <c r="F114" s="330" t="s">
        <v>0</v>
      </c>
      <c r="G114" s="330" t="s">
        <v>0</v>
      </c>
      <c r="H114" s="330" t="s">
        <v>0</v>
      </c>
      <c r="I114" s="330" t="s">
        <v>0</v>
      </c>
      <c r="J114" s="330" t="s">
        <v>0</v>
      </c>
      <c r="K114" s="330" t="s">
        <v>0</v>
      </c>
      <c r="L114" s="330" t="s">
        <v>0</v>
      </c>
      <c r="M114" s="330" t="s">
        <v>0</v>
      </c>
    </row>
    <row r="115" spans="2:149">
      <c r="B115" s="342" t="str">
        <f>IP_Assumptions!$B$157</f>
        <v>Growth Profile (Applied from Valuation Date):</v>
      </c>
      <c r="C115" s="13" t="s">
        <v>0</v>
      </c>
      <c r="D115" s="346">
        <f ca="1">OFFSET(IP_Assumptions!$B$157,0,B108)</f>
        <v>0</v>
      </c>
      <c r="E115" s="330" t="s">
        <v>0</v>
      </c>
    </row>
    <row r="116" spans="2:149">
      <c r="B116" s="342" t="s">
        <v>598</v>
      </c>
      <c r="D116" s="347"/>
      <c r="E116" s="347">
        <f ca="1">IF(AND(E119=1,$D115&lt;&gt;0),OFFSET(IP_Assumptions!$B$254,E$7,MATCH(CF_Building!$D115,Market_Growth_List,0)),0)</f>
        <v>0</v>
      </c>
      <c r="F116" s="347">
        <f ca="1">IF(AND(F119=1,$D115&lt;&gt;0),OFFSET(IP_Assumptions!$B$254,F$7,MATCH(CF_Building!$D115,Market_Growth_List,0)),0)</f>
        <v>0</v>
      </c>
      <c r="G116" s="347">
        <f ca="1">IF(AND(G119=1,$D115&lt;&gt;0),OFFSET(IP_Assumptions!$B$254,G$7,MATCH(CF_Building!$D115,Market_Growth_List,0)),0)</f>
        <v>0</v>
      </c>
      <c r="H116" s="347">
        <f ca="1">IF(AND(H119=1,$D115&lt;&gt;0),OFFSET(IP_Assumptions!$B$254,H$7,MATCH(CF_Building!$D115,Market_Growth_List,0)),0)</f>
        <v>0</v>
      </c>
      <c r="I116" s="347">
        <f ca="1">IF(AND(I119=1,$D115&lt;&gt;0),OFFSET(IP_Assumptions!$B$254,I$7,MATCH(CF_Building!$D115,Market_Growth_List,0)),0)</f>
        <v>0</v>
      </c>
      <c r="J116" s="347">
        <f ca="1">IF(AND(J119=1,$D115&lt;&gt;0),OFFSET(IP_Assumptions!$B$254,J$7,MATCH(CF_Building!$D115,Market_Growth_List,0)),0)</f>
        <v>0</v>
      </c>
      <c r="K116" s="347">
        <f ca="1">IF(AND(K119=1,$D115&lt;&gt;0),OFFSET(IP_Assumptions!$B$254,K$7,MATCH(CF_Building!$D115,Market_Growth_List,0)),0)</f>
        <v>0</v>
      </c>
      <c r="L116" s="347">
        <f ca="1">IF(AND(L119=1,$D115&lt;&gt;0),OFFSET(IP_Assumptions!$B$254,L$7,MATCH(CF_Building!$D115,Market_Growth_List,0)),0)</f>
        <v>0</v>
      </c>
      <c r="M116" s="347">
        <f ca="1">IF(AND(M119=1,$D115&lt;&gt;0),OFFSET(IP_Assumptions!$B$254,M$7,MATCH(CF_Building!$D115,Market_Growth_List,0)),0)</f>
        <v>0</v>
      </c>
      <c r="N116" s="347">
        <f ca="1">IF(AND(N119=1,$D115&lt;&gt;0),OFFSET(IP_Assumptions!$B$254,N$7,MATCH(CF_Building!$D115,Market_Growth_List,0)),0)</f>
        <v>0</v>
      </c>
      <c r="O116" s="347">
        <f ca="1">IF(AND(O119=1,$D115&lt;&gt;0),OFFSET(IP_Assumptions!$B$254,O$7,MATCH(CF_Building!$D115,Market_Growth_List,0)),0)</f>
        <v>0</v>
      </c>
      <c r="P116" s="347">
        <f ca="1">IF(AND(P119=1,$D115&lt;&gt;0),OFFSET(IP_Assumptions!$B$254,P$7,MATCH(CF_Building!$D115,Market_Growth_List,0)),0)</f>
        <v>0</v>
      </c>
      <c r="Q116" s="347">
        <f ca="1">IF(AND(Q119=1,$D115&lt;&gt;0),OFFSET(IP_Assumptions!$B$254,Q$7,MATCH(CF_Building!$D115,Market_Growth_List,0)),0)</f>
        <v>0</v>
      </c>
      <c r="R116" s="347">
        <f ca="1">IF(AND(R119=1,$D115&lt;&gt;0),OFFSET(IP_Assumptions!$B$254,R$7,MATCH(CF_Building!$D115,Market_Growth_List,0)),0)</f>
        <v>0</v>
      </c>
      <c r="S116" s="347">
        <f ca="1">IF(AND(S119=1,$D115&lt;&gt;0),OFFSET(IP_Assumptions!$B$254,S$7,MATCH(CF_Building!$D115,Market_Growth_List,0)),0)</f>
        <v>0</v>
      </c>
      <c r="T116" s="347">
        <f ca="1">IF(AND(T119=1,$D115&lt;&gt;0),OFFSET(IP_Assumptions!$B$254,T$7,MATCH(CF_Building!$D115,Market_Growth_List,0)),0)</f>
        <v>0</v>
      </c>
      <c r="U116" s="347">
        <f ca="1">IF(AND(U119=1,$D115&lt;&gt;0),OFFSET(IP_Assumptions!$B$254,U$7,MATCH(CF_Building!$D115,Market_Growth_List,0)),0)</f>
        <v>0</v>
      </c>
      <c r="V116" s="347">
        <f ca="1">IF(AND(V119=1,$D115&lt;&gt;0),OFFSET(IP_Assumptions!$B$254,V$7,MATCH(CF_Building!$D115,Market_Growth_List,0)),0)</f>
        <v>0</v>
      </c>
      <c r="W116" s="347">
        <f ca="1">IF(AND(W119=1,$D115&lt;&gt;0),OFFSET(IP_Assumptions!$B$254,W$7,MATCH(CF_Building!$D115,Market_Growth_List,0)),0)</f>
        <v>0</v>
      </c>
      <c r="X116" s="347">
        <f ca="1">IF(AND(X119=1,$D115&lt;&gt;0),OFFSET(IP_Assumptions!$B$254,X$7,MATCH(CF_Building!$D115,Market_Growth_List,0)),0)</f>
        <v>0</v>
      </c>
      <c r="Y116" s="347">
        <f ca="1">IF(AND(Y119=1,$D115&lt;&gt;0),OFFSET(IP_Assumptions!$B$254,Y$7,MATCH(CF_Building!$D115,Market_Growth_List,0)),0)</f>
        <v>0</v>
      </c>
      <c r="Z116" s="347">
        <f ca="1">IF(AND(Z119=1,$D115&lt;&gt;0),OFFSET(IP_Assumptions!$B$254,Z$7,MATCH(CF_Building!$D115,Market_Growth_List,0)),0)</f>
        <v>0</v>
      </c>
      <c r="AA116" s="347">
        <f ca="1">IF(AND(AA119=1,$D115&lt;&gt;0),OFFSET(IP_Assumptions!$B$254,AA$7,MATCH(CF_Building!$D115,Market_Growth_List,0)),0)</f>
        <v>0</v>
      </c>
      <c r="AB116" s="347">
        <f ca="1">IF(AND(AB119=1,$D115&lt;&gt;0),OFFSET(IP_Assumptions!$B$254,AB$7,MATCH(CF_Building!$D115,Market_Growth_List,0)),0)</f>
        <v>0</v>
      </c>
      <c r="AC116" s="347">
        <f ca="1">IF(AND(AC119=1,$D115&lt;&gt;0),OFFSET(IP_Assumptions!$B$254,AC$7,MATCH(CF_Building!$D115,Market_Growth_List,0)),0)</f>
        <v>0</v>
      </c>
      <c r="AD116" s="347">
        <f ca="1">IF(AND(AD119=1,$D115&lt;&gt;0),OFFSET(IP_Assumptions!$B$254,AD$7,MATCH(CF_Building!$D115,Market_Growth_List,0)),0)</f>
        <v>0</v>
      </c>
      <c r="AE116" s="347">
        <f ca="1">IF(AND(AE119=1,$D115&lt;&gt;0),OFFSET(IP_Assumptions!$B$254,AE$7,MATCH(CF_Building!$D115,Market_Growth_List,0)),0)</f>
        <v>0</v>
      </c>
      <c r="AF116" s="347">
        <f ca="1">IF(AND(AF119=1,$D115&lt;&gt;0),OFFSET(IP_Assumptions!$B$254,AF$7,MATCH(CF_Building!$D115,Market_Growth_List,0)),0)</f>
        <v>0</v>
      </c>
      <c r="AG116" s="347">
        <f ca="1">IF(AND(AG119=1,$D115&lt;&gt;0),OFFSET(IP_Assumptions!$B$254,AG$7,MATCH(CF_Building!$D115,Market_Growth_List,0)),0)</f>
        <v>0</v>
      </c>
      <c r="AH116" s="347">
        <f ca="1">IF(AND(AH119=1,$D115&lt;&gt;0),OFFSET(IP_Assumptions!$B$254,AH$7,MATCH(CF_Building!$D115,Market_Growth_List,0)),0)</f>
        <v>0</v>
      </c>
      <c r="AI116" s="347">
        <f ca="1">IF(AND(AI119=1,$D115&lt;&gt;0),OFFSET(IP_Assumptions!$B$254,AI$7,MATCH(CF_Building!$D115,Market_Growth_List,0)),0)</f>
        <v>0</v>
      </c>
      <c r="AJ116" s="347">
        <f ca="1">IF(AND(AJ119=1,$D115&lt;&gt;0),OFFSET(IP_Assumptions!$B$254,AJ$7,MATCH(CF_Building!$D115,Market_Growth_List,0)),0)</f>
        <v>0</v>
      </c>
      <c r="AK116" s="347">
        <f ca="1">IF(AND(AK119=1,$D115&lt;&gt;0),OFFSET(IP_Assumptions!$B$254,AK$7,MATCH(CF_Building!$D115,Market_Growth_List,0)),0)</f>
        <v>0</v>
      </c>
      <c r="AL116" s="347">
        <f ca="1">IF(AND(AL119=1,$D115&lt;&gt;0),OFFSET(IP_Assumptions!$B$254,AL$7,MATCH(CF_Building!$D115,Market_Growth_List,0)),0)</f>
        <v>0</v>
      </c>
      <c r="AM116" s="347">
        <f ca="1">IF(AND(AM119=1,$D115&lt;&gt;0),OFFSET(IP_Assumptions!$B$254,AM$7,MATCH(CF_Building!$D115,Market_Growth_List,0)),0)</f>
        <v>0</v>
      </c>
      <c r="AN116" s="347">
        <f ca="1">IF(AND(AN119=1,$D115&lt;&gt;0),OFFSET(IP_Assumptions!$B$254,AN$7,MATCH(CF_Building!$D115,Market_Growth_List,0)),0)</f>
        <v>0</v>
      </c>
      <c r="AO116" s="347">
        <f ca="1">IF(AND(AO119=1,$D115&lt;&gt;0),OFFSET(IP_Assumptions!$B$254,AO$7,MATCH(CF_Building!$D115,Market_Growth_List,0)),0)</f>
        <v>0</v>
      </c>
      <c r="AP116" s="347">
        <f ca="1">IF(AND(AP119=1,$D115&lt;&gt;0),OFFSET(IP_Assumptions!$B$254,AP$7,MATCH(CF_Building!$D115,Market_Growth_List,0)),0)</f>
        <v>0</v>
      </c>
      <c r="AQ116" s="347">
        <f ca="1">IF(AND(AQ119=1,$D115&lt;&gt;0),OFFSET(IP_Assumptions!$B$254,AQ$7,MATCH(CF_Building!$D115,Market_Growth_List,0)),0)</f>
        <v>0</v>
      </c>
      <c r="AR116" s="347">
        <f ca="1">IF(AND(AR119=1,$D115&lt;&gt;0),OFFSET(IP_Assumptions!$B$254,AR$7,MATCH(CF_Building!$D115,Market_Growth_List,0)),0)</f>
        <v>0</v>
      </c>
      <c r="AS116" s="347">
        <f ca="1">IF(AND(AS119=1,$D115&lt;&gt;0),OFFSET(IP_Assumptions!$B$254,AS$7,MATCH(CF_Building!$D115,Market_Growth_List,0)),0)</f>
        <v>0</v>
      </c>
      <c r="AT116" s="347">
        <f ca="1">IF(AND(AT119=1,$D115&lt;&gt;0),OFFSET(IP_Assumptions!$B$254,AT$7,MATCH(CF_Building!$D115,Market_Growth_List,0)),0)</f>
        <v>0</v>
      </c>
      <c r="AU116" s="347">
        <f ca="1">IF(AND(AU119=1,$D115&lt;&gt;0),OFFSET(IP_Assumptions!$B$254,AU$7,MATCH(CF_Building!$D115,Market_Growth_List,0)),0)</f>
        <v>0</v>
      </c>
      <c r="AV116" s="347">
        <f ca="1">IF(AND(AV119=1,$D115&lt;&gt;0),OFFSET(IP_Assumptions!$B$254,AV$7,MATCH(CF_Building!$D115,Market_Growth_List,0)),0)</f>
        <v>0</v>
      </c>
      <c r="AW116" s="347">
        <f ca="1">IF(AND(AW119=1,$D115&lt;&gt;0),OFFSET(IP_Assumptions!$B$254,AW$7,MATCH(CF_Building!$D115,Market_Growth_List,0)),0)</f>
        <v>0</v>
      </c>
      <c r="AX116" s="347">
        <f ca="1">IF(AND(AX119=1,$D115&lt;&gt;0),OFFSET(IP_Assumptions!$B$254,AX$7,MATCH(CF_Building!$D115,Market_Growth_List,0)),0)</f>
        <v>0</v>
      </c>
      <c r="AY116" s="347">
        <f ca="1">IF(AND(AY119=1,$D115&lt;&gt;0),OFFSET(IP_Assumptions!$B$254,AY$7,MATCH(CF_Building!$D115,Market_Growth_List,0)),0)</f>
        <v>0</v>
      </c>
      <c r="AZ116" s="347">
        <f ca="1">IF(AND(AZ119=1,$D115&lt;&gt;0),OFFSET(IP_Assumptions!$B$254,AZ$7,MATCH(CF_Building!$D115,Market_Growth_List,0)),0)</f>
        <v>0</v>
      </c>
      <c r="BA116" s="347">
        <f ca="1">IF(AND(BA119=1,$D115&lt;&gt;0),OFFSET(IP_Assumptions!$B$254,BA$7,MATCH(CF_Building!$D115,Market_Growth_List,0)),0)</f>
        <v>0</v>
      </c>
      <c r="BB116" s="347">
        <f ca="1">IF(AND(BB119=1,$D115&lt;&gt;0),OFFSET(IP_Assumptions!$B$254,BB$7,MATCH(CF_Building!$D115,Market_Growth_List,0)),0)</f>
        <v>0</v>
      </c>
      <c r="BC116" s="347">
        <f ca="1">IF(AND(BC119=1,$D115&lt;&gt;0),OFFSET(IP_Assumptions!$B$254,BC$7,MATCH(CF_Building!$D115,Market_Growth_List,0)),0)</f>
        <v>0</v>
      </c>
      <c r="BD116" s="347">
        <f ca="1">IF(AND(BD119=1,$D115&lt;&gt;0),OFFSET(IP_Assumptions!$B$254,BD$7,MATCH(CF_Building!$D115,Market_Growth_List,0)),0)</f>
        <v>0</v>
      </c>
      <c r="BE116" s="347">
        <f ca="1">IF(AND(BE119=1,$D115&lt;&gt;0),OFFSET(IP_Assumptions!$B$254,BE$7,MATCH(CF_Building!$D115,Market_Growth_List,0)),0)</f>
        <v>0</v>
      </c>
      <c r="BF116" s="347">
        <f ca="1">IF(AND(BF119=1,$D115&lt;&gt;0),OFFSET(IP_Assumptions!$B$254,BF$7,MATCH(CF_Building!$D115,Market_Growth_List,0)),0)</f>
        <v>0</v>
      </c>
      <c r="BG116" s="347">
        <f ca="1">IF(AND(BG119=1,$D115&lt;&gt;0),OFFSET(IP_Assumptions!$B$254,BG$7,MATCH(CF_Building!$D115,Market_Growth_List,0)),0)</f>
        <v>0</v>
      </c>
      <c r="BH116" s="347">
        <f ca="1">IF(AND(BH119=1,$D115&lt;&gt;0),OFFSET(IP_Assumptions!$B$254,BH$7,MATCH(CF_Building!$D115,Market_Growth_List,0)),0)</f>
        <v>0</v>
      </c>
      <c r="BI116" s="347">
        <f ca="1">IF(AND(BI119=1,$D115&lt;&gt;0),OFFSET(IP_Assumptions!$B$254,BI$7,MATCH(CF_Building!$D115,Market_Growth_List,0)),0)</f>
        <v>0</v>
      </c>
      <c r="BJ116" s="347">
        <f ca="1">IF(AND(BJ119=1,$D115&lt;&gt;0),OFFSET(IP_Assumptions!$B$254,BJ$7,MATCH(CF_Building!$D115,Market_Growth_List,0)),0)</f>
        <v>0</v>
      </c>
      <c r="BK116" s="347">
        <f ca="1">IF(AND(BK119=1,$D115&lt;&gt;0),OFFSET(IP_Assumptions!$B$254,BK$7,MATCH(CF_Building!$D115,Market_Growth_List,0)),0)</f>
        <v>0</v>
      </c>
      <c r="BL116" s="347">
        <f ca="1">IF(AND(BL119=1,$D115&lt;&gt;0),OFFSET(IP_Assumptions!$B$254,BL$7,MATCH(CF_Building!$D115,Market_Growth_List,0)),0)</f>
        <v>0</v>
      </c>
      <c r="BM116" s="347">
        <f ca="1">IF(AND(BM119=1,$D115&lt;&gt;0),OFFSET(IP_Assumptions!$B$254,BM$7,MATCH(CF_Building!$D115,Market_Growth_List,0)),0)</f>
        <v>0</v>
      </c>
      <c r="BN116" s="347">
        <f ca="1">IF(AND(BN119=1,$D115&lt;&gt;0),OFFSET(IP_Assumptions!$B$254,BN$7,MATCH(CF_Building!$D115,Market_Growth_List,0)),0)</f>
        <v>0</v>
      </c>
      <c r="BO116" s="347">
        <f ca="1">IF(AND(BO119=1,$D115&lt;&gt;0),OFFSET(IP_Assumptions!$B$254,BO$7,MATCH(CF_Building!$D115,Market_Growth_List,0)),0)</f>
        <v>0</v>
      </c>
      <c r="BP116" s="347">
        <f ca="1">IF(AND(BP119=1,$D115&lt;&gt;0),OFFSET(IP_Assumptions!$B$254,BP$7,MATCH(CF_Building!$D115,Market_Growth_List,0)),0)</f>
        <v>0</v>
      </c>
      <c r="BQ116" s="347">
        <f ca="1">IF(AND(BQ119=1,$D115&lt;&gt;0),OFFSET(IP_Assumptions!$B$254,BQ$7,MATCH(CF_Building!$D115,Market_Growth_List,0)),0)</f>
        <v>0</v>
      </c>
      <c r="BR116" s="347">
        <f ca="1">IF(AND(BR119=1,$D115&lt;&gt;0),OFFSET(IP_Assumptions!$B$254,BR$7,MATCH(CF_Building!$D115,Market_Growth_List,0)),0)</f>
        <v>0</v>
      </c>
      <c r="BS116" s="347">
        <f ca="1">IF(AND(BS119=1,$D115&lt;&gt;0),OFFSET(IP_Assumptions!$B$254,BS$7,MATCH(CF_Building!$D115,Market_Growth_List,0)),0)</f>
        <v>0</v>
      </c>
      <c r="BT116" s="347">
        <f ca="1">IF(AND(BT119=1,$D115&lt;&gt;0),OFFSET(IP_Assumptions!$B$254,BT$7,MATCH(CF_Building!$D115,Market_Growth_List,0)),0)</f>
        <v>0</v>
      </c>
      <c r="BU116" s="347">
        <f ca="1">IF(AND(BU119=1,$D115&lt;&gt;0),OFFSET(IP_Assumptions!$B$254,BU$7,MATCH(CF_Building!$D115,Market_Growth_List,0)),0)</f>
        <v>0</v>
      </c>
      <c r="BV116" s="347">
        <f ca="1">IF(AND(BV119=1,$D115&lt;&gt;0),OFFSET(IP_Assumptions!$B$254,BV$7,MATCH(CF_Building!$D115,Market_Growth_List,0)),0)</f>
        <v>0</v>
      </c>
      <c r="BW116" s="347">
        <f ca="1">IF(AND(BW119=1,$D115&lt;&gt;0),OFFSET(IP_Assumptions!$B$254,BW$7,MATCH(CF_Building!$D115,Market_Growth_List,0)),0)</f>
        <v>0</v>
      </c>
      <c r="BX116" s="347">
        <f ca="1">IF(AND(BX119=1,$D115&lt;&gt;0),OFFSET(IP_Assumptions!$B$254,BX$7,MATCH(CF_Building!$D115,Market_Growth_List,0)),0)</f>
        <v>0</v>
      </c>
      <c r="BY116" s="347">
        <f ca="1">IF(AND(BY119=1,$D115&lt;&gt;0),OFFSET(IP_Assumptions!$B$254,BY$7,MATCH(CF_Building!$D115,Market_Growth_List,0)),0)</f>
        <v>0</v>
      </c>
      <c r="BZ116" s="347">
        <f ca="1">IF(AND(BZ119=1,$D115&lt;&gt;0),OFFSET(IP_Assumptions!$B$254,BZ$7,MATCH(CF_Building!$D115,Market_Growth_List,0)),0)</f>
        <v>0</v>
      </c>
      <c r="CA116" s="347">
        <f ca="1">IF(AND(CA119=1,$D115&lt;&gt;0),OFFSET(IP_Assumptions!$B$254,CA$7,MATCH(CF_Building!$D115,Market_Growth_List,0)),0)</f>
        <v>0</v>
      </c>
      <c r="CB116" s="347">
        <f ca="1">IF(AND(CB119=1,$D115&lt;&gt;0),OFFSET(IP_Assumptions!$B$254,CB$7,MATCH(CF_Building!$D115,Market_Growth_List,0)),0)</f>
        <v>0</v>
      </c>
      <c r="CC116" s="347">
        <f ca="1">IF(AND(CC119=1,$D115&lt;&gt;0),OFFSET(IP_Assumptions!$B$254,CC$7,MATCH(CF_Building!$D115,Market_Growth_List,0)),0)</f>
        <v>0</v>
      </c>
      <c r="CD116" s="347">
        <f ca="1">IF(AND(CD119=1,$D115&lt;&gt;0),OFFSET(IP_Assumptions!$B$254,CD$7,MATCH(CF_Building!$D115,Market_Growth_List,0)),0)</f>
        <v>0</v>
      </c>
      <c r="CE116" s="347">
        <f ca="1">IF(AND(CE119=1,$D115&lt;&gt;0),OFFSET(IP_Assumptions!$B$254,CE$7,MATCH(CF_Building!$D115,Market_Growth_List,0)),0)</f>
        <v>0</v>
      </c>
      <c r="CF116" s="347">
        <f ca="1">IF(AND(CF119=1,$D115&lt;&gt;0),OFFSET(IP_Assumptions!$B$254,CF$7,MATCH(CF_Building!$D115,Market_Growth_List,0)),0)</f>
        <v>0</v>
      </c>
      <c r="CG116" s="347">
        <f ca="1">IF(AND(CG119=1,$D115&lt;&gt;0),OFFSET(IP_Assumptions!$B$254,CG$7,MATCH(CF_Building!$D115,Market_Growth_List,0)),0)</f>
        <v>0</v>
      </c>
      <c r="CH116" s="347">
        <f ca="1">IF(AND(CH119=1,$D115&lt;&gt;0),OFFSET(IP_Assumptions!$B$254,CH$7,MATCH(CF_Building!$D115,Market_Growth_List,0)),0)</f>
        <v>0</v>
      </c>
      <c r="CI116" s="347">
        <f ca="1">IF(AND(CI119=1,$D115&lt;&gt;0),OFFSET(IP_Assumptions!$B$254,CI$7,MATCH(CF_Building!$D115,Market_Growth_List,0)),0)</f>
        <v>0</v>
      </c>
      <c r="CJ116" s="347">
        <f ca="1">IF(AND(CJ119=1,$D115&lt;&gt;0),OFFSET(IP_Assumptions!$B$254,CJ$7,MATCH(CF_Building!$D115,Market_Growth_List,0)),0)</f>
        <v>0</v>
      </c>
      <c r="CK116" s="347">
        <f ca="1">IF(AND(CK119=1,$D115&lt;&gt;0),OFFSET(IP_Assumptions!$B$254,CK$7,MATCH(CF_Building!$D115,Market_Growth_List,0)),0)</f>
        <v>0</v>
      </c>
      <c r="CL116" s="347">
        <f ca="1">IF(AND(CL119=1,$D115&lt;&gt;0),OFFSET(IP_Assumptions!$B$254,CL$7,MATCH(CF_Building!$D115,Market_Growth_List,0)),0)</f>
        <v>0</v>
      </c>
      <c r="CM116" s="347">
        <f ca="1">IF(AND(CM119=1,$D115&lt;&gt;0),OFFSET(IP_Assumptions!$B$254,CM$7,MATCH(CF_Building!$D115,Market_Growth_List,0)),0)</f>
        <v>0</v>
      </c>
      <c r="CN116" s="347">
        <f ca="1">IF(AND(CN119=1,$D115&lt;&gt;0),OFFSET(IP_Assumptions!$B$254,CN$7,MATCH(CF_Building!$D115,Market_Growth_List,0)),0)</f>
        <v>0</v>
      </c>
      <c r="CO116" s="347">
        <f ca="1">IF(AND(CO119=1,$D115&lt;&gt;0),OFFSET(IP_Assumptions!$B$254,CO$7,MATCH(CF_Building!$D115,Market_Growth_List,0)),0)</f>
        <v>0</v>
      </c>
      <c r="CP116" s="347">
        <f ca="1">IF(AND(CP119=1,$D115&lt;&gt;0),OFFSET(IP_Assumptions!$B$254,CP$7,MATCH(CF_Building!$D115,Market_Growth_List,0)),0)</f>
        <v>0</v>
      </c>
      <c r="CQ116" s="347">
        <f ca="1">IF(AND(CQ119=1,$D115&lt;&gt;0),OFFSET(IP_Assumptions!$B$254,CQ$7,MATCH(CF_Building!$D115,Market_Growth_List,0)),0)</f>
        <v>0</v>
      </c>
      <c r="CR116" s="347">
        <f ca="1">IF(AND(CR119=1,$D115&lt;&gt;0),OFFSET(IP_Assumptions!$B$254,CR$7,MATCH(CF_Building!$D115,Market_Growth_List,0)),0)</f>
        <v>0</v>
      </c>
      <c r="CS116" s="347">
        <f ca="1">IF(AND(CS119=1,$D115&lt;&gt;0),OFFSET(IP_Assumptions!$B$254,CS$7,MATCH(CF_Building!$D115,Market_Growth_List,0)),0)</f>
        <v>0</v>
      </c>
      <c r="CT116" s="347">
        <f ca="1">IF(AND(CT119=1,$D115&lt;&gt;0),OFFSET(IP_Assumptions!$B$254,CT$7,MATCH(CF_Building!$D115,Market_Growth_List,0)),0)</f>
        <v>0</v>
      </c>
      <c r="CU116" s="347">
        <f ca="1">IF(AND(CU119=1,$D115&lt;&gt;0),OFFSET(IP_Assumptions!$B$254,CU$7,MATCH(CF_Building!$D115,Market_Growth_List,0)),0)</f>
        <v>0</v>
      </c>
      <c r="CV116" s="347">
        <f ca="1">IF(AND(CV119=1,$D115&lt;&gt;0),OFFSET(IP_Assumptions!$B$254,CV$7,MATCH(CF_Building!$D115,Market_Growth_List,0)),0)</f>
        <v>0</v>
      </c>
      <c r="CW116" s="347">
        <f ca="1">IF(AND(CW119=1,$D115&lt;&gt;0),OFFSET(IP_Assumptions!$B$254,CW$7,MATCH(CF_Building!$D115,Market_Growth_List,0)),0)</f>
        <v>0</v>
      </c>
      <c r="CX116" s="347">
        <f ca="1">IF(AND(CX119=1,$D115&lt;&gt;0),OFFSET(IP_Assumptions!$B$254,CX$7,MATCH(CF_Building!$D115,Market_Growth_List,0)),0)</f>
        <v>0</v>
      </c>
      <c r="CY116" s="347">
        <f ca="1">IF(AND(CY119=1,$D115&lt;&gt;0),OFFSET(IP_Assumptions!$B$254,CY$7,MATCH(CF_Building!$D115,Market_Growth_List,0)),0)</f>
        <v>0</v>
      </c>
      <c r="CZ116" s="347">
        <f ca="1">IF(AND(CZ119=1,$D115&lt;&gt;0),OFFSET(IP_Assumptions!$B$254,CZ$7,MATCH(CF_Building!$D115,Market_Growth_List,0)),0)</f>
        <v>0</v>
      </c>
      <c r="DA116" s="347">
        <f ca="1">IF(AND(DA119=1,$D115&lt;&gt;0),OFFSET(IP_Assumptions!$B$254,DA$7,MATCH(CF_Building!$D115,Market_Growth_List,0)),0)</f>
        <v>0</v>
      </c>
      <c r="DB116" s="347">
        <f ca="1">IF(AND(DB119=1,$D115&lt;&gt;0),OFFSET(IP_Assumptions!$B$254,DB$7,MATCH(CF_Building!$D115,Market_Growth_List,0)),0)</f>
        <v>0</v>
      </c>
      <c r="DC116" s="347">
        <f ca="1">IF(AND(DC119=1,$D115&lt;&gt;0),OFFSET(IP_Assumptions!$B$254,DC$7,MATCH(CF_Building!$D115,Market_Growth_List,0)),0)</f>
        <v>0</v>
      </c>
      <c r="DD116" s="347">
        <f ca="1">IF(AND(DD119=1,$D115&lt;&gt;0),OFFSET(IP_Assumptions!$B$254,DD$7,MATCH(CF_Building!$D115,Market_Growth_List,0)),0)</f>
        <v>0</v>
      </c>
      <c r="DE116" s="347">
        <f ca="1">IF(AND(DE119=1,$D115&lt;&gt;0),OFFSET(IP_Assumptions!$B$254,DE$7,MATCH(CF_Building!$D115,Market_Growth_List,0)),0)</f>
        <v>0</v>
      </c>
      <c r="DF116" s="347">
        <f ca="1">IF(AND(DF119=1,$D115&lt;&gt;0),OFFSET(IP_Assumptions!$B$254,DF$7,MATCH(CF_Building!$D115,Market_Growth_List,0)),0)</f>
        <v>0</v>
      </c>
      <c r="DG116" s="347">
        <f ca="1">IF(AND(DG119=1,$D115&lt;&gt;0),OFFSET(IP_Assumptions!$B$254,DG$7,MATCH(CF_Building!$D115,Market_Growth_List,0)),0)</f>
        <v>0</v>
      </c>
      <c r="DH116" s="347">
        <f ca="1">IF(AND(DH119=1,$D115&lt;&gt;0),OFFSET(IP_Assumptions!$B$254,DH$7,MATCH(CF_Building!$D115,Market_Growth_List,0)),0)</f>
        <v>0</v>
      </c>
      <c r="DI116" s="347">
        <f ca="1">IF(AND(DI119=1,$D115&lt;&gt;0),OFFSET(IP_Assumptions!$B$254,DI$7,MATCH(CF_Building!$D115,Market_Growth_List,0)),0)</f>
        <v>0</v>
      </c>
      <c r="DJ116" s="347">
        <f ca="1">IF(AND(DJ119=1,$D115&lt;&gt;0),OFFSET(IP_Assumptions!$B$254,DJ$7,MATCH(CF_Building!$D115,Market_Growth_List,0)),0)</f>
        <v>0</v>
      </c>
      <c r="DK116" s="347">
        <f ca="1">IF(AND(DK119=1,$D115&lt;&gt;0),OFFSET(IP_Assumptions!$B$254,DK$7,MATCH(CF_Building!$D115,Market_Growth_List,0)),0)</f>
        <v>0</v>
      </c>
      <c r="DL116" s="347">
        <f ca="1">IF(AND(DL119=1,$D115&lt;&gt;0),OFFSET(IP_Assumptions!$B$254,DL$7,MATCH(CF_Building!$D115,Market_Growth_List,0)),0)</f>
        <v>0</v>
      </c>
      <c r="DM116" s="347">
        <f ca="1">IF(AND(DM119=1,$D115&lt;&gt;0),OFFSET(IP_Assumptions!$B$254,DM$7,MATCH(CF_Building!$D115,Market_Growth_List,0)),0)</f>
        <v>0</v>
      </c>
      <c r="DN116" s="347">
        <f ca="1">IF(AND(DN119=1,$D115&lt;&gt;0),OFFSET(IP_Assumptions!$B$254,DN$7,MATCH(CF_Building!$D115,Market_Growth_List,0)),0)</f>
        <v>0</v>
      </c>
      <c r="DO116" s="347">
        <f ca="1">IF(AND(DO119=1,$D115&lt;&gt;0),OFFSET(IP_Assumptions!$B$254,DO$7,MATCH(CF_Building!$D115,Market_Growth_List,0)),0)</f>
        <v>0</v>
      </c>
      <c r="DP116" s="347">
        <f ca="1">IF(AND(DP119=1,$D115&lt;&gt;0),OFFSET(IP_Assumptions!$B$254,DP$7,MATCH(CF_Building!$D115,Market_Growth_List,0)),0)</f>
        <v>0</v>
      </c>
      <c r="DQ116" s="347">
        <f ca="1">IF(AND(DQ119=1,$D115&lt;&gt;0),OFFSET(IP_Assumptions!$B$254,DQ$7,MATCH(CF_Building!$D115,Market_Growth_List,0)),0)</f>
        <v>0</v>
      </c>
      <c r="DR116" s="347">
        <f ca="1">IF(AND(DR119=1,$D115&lt;&gt;0),OFFSET(IP_Assumptions!$B$254,DR$7,MATCH(CF_Building!$D115,Market_Growth_List,0)),0)</f>
        <v>0</v>
      </c>
      <c r="DS116" s="347">
        <f ca="1">IF(AND(DS119=1,$D115&lt;&gt;0),OFFSET(IP_Assumptions!$B$254,DS$7,MATCH(CF_Building!$D115,Market_Growth_List,0)),0)</f>
        <v>0</v>
      </c>
      <c r="DT116" s="347">
        <f ca="1">IF(AND(DT119=1,$D115&lt;&gt;0),OFFSET(IP_Assumptions!$B$254,DT$7,MATCH(CF_Building!$D115,Market_Growth_List,0)),0)</f>
        <v>0</v>
      </c>
      <c r="DU116" s="347">
        <f ca="1">IF(AND(DU119=1,$D115&lt;&gt;0),OFFSET(IP_Assumptions!$B$254,DU$7,MATCH(CF_Building!$D115,Market_Growth_List,0)),0)</f>
        <v>0</v>
      </c>
      <c r="DV116" s="347">
        <f ca="1">IF(AND(DV119=1,$D115&lt;&gt;0),OFFSET(IP_Assumptions!$B$254,DV$7,MATCH(CF_Building!$D115,Market_Growth_List,0)),0)</f>
        <v>0</v>
      </c>
      <c r="DW116" s="347">
        <f ca="1">IF(AND(DW119=1,$D115&lt;&gt;0),OFFSET(IP_Assumptions!$B$254,DW$7,MATCH(CF_Building!$D115,Market_Growth_List,0)),0)</f>
        <v>0</v>
      </c>
      <c r="DX116" s="347">
        <f ca="1">IF(AND(DX119=1,$D115&lt;&gt;0),OFFSET(IP_Assumptions!$B$254,DX$7,MATCH(CF_Building!$D115,Market_Growth_List,0)),0)</f>
        <v>0</v>
      </c>
      <c r="DY116" s="347">
        <f ca="1">IF(AND(DY119=1,$D115&lt;&gt;0),OFFSET(IP_Assumptions!$B$254,DY$7,MATCH(CF_Building!$D115,Market_Growth_List,0)),0)</f>
        <v>0</v>
      </c>
      <c r="DZ116" s="347">
        <f ca="1">IF(AND(DZ119=1,$D115&lt;&gt;0),OFFSET(IP_Assumptions!$B$254,DZ$7,MATCH(CF_Building!$D115,Market_Growth_List,0)),0)</f>
        <v>0</v>
      </c>
      <c r="EA116" s="347">
        <f ca="1">IF(AND(EA119=1,$D115&lt;&gt;0),OFFSET(IP_Assumptions!$B$254,EA$7,MATCH(CF_Building!$D115,Market_Growth_List,0)),0)</f>
        <v>0</v>
      </c>
      <c r="EB116" s="347">
        <f ca="1">IF(AND(EB119=1,$D115&lt;&gt;0),OFFSET(IP_Assumptions!$B$254,EB$7,MATCH(CF_Building!$D115,Market_Growth_List,0)),0)</f>
        <v>0</v>
      </c>
      <c r="EC116" s="347">
        <f ca="1">IF(AND(EC119=1,$D115&lt;&gt;0),OFFSET(IP_Assumptions!$B$254,EC$7,MATCH(CF_Building!$D115,Market_Growth_List,0)),0)</f>
        <v>0</v>
      </c>
      <c r="ED116" s="347">
        <f ca="1">IF(AND(ED119=1,$D115&lt;&gt;0),OFFSET(IP_Assumptions!$B$254,ED$7,MATCH(CF_Building!$D115,Market_Growth_List,0)),0)</f>
        <v>0</v>
      </c>
      <c r="EE116" s="347">
        <f ca="1">IF(AND(EE119=1,$D115&lt;&gt;0),OFFSET(IP_Assumptions!$B$254,EE$7,MATCH(CF_Building!$D115,Market_Growth_List,0)),0)</f>
        <v>0</v>
      </c>
      <c r="EF116" s="347">
        <f ca="1">IF(AND(EF119=1,$D115&lt;&gt;0),OFFSET(IP_Assumptions!$B$254,EF$7,MATCH(CF_Building!$D115,Market_Growth_List,0)),0)</f>
        <v>0</v>
      </c>
      <c r="EG116" s="347">
        <f ca="1">IF(AND(EG119=1,$D115&lt;&gt;0),OFFSET(IP_Assumptions!$B$254,EG$7,MATCH(CF_Building!$D115,Market_Growth_List,0)),0)</f>
        <v>0</v>
      </c>
      <c r="EH116" s="347">
        <f ca="1">IF(AND(EH119=1,$D115&lt;&gt;0),OFFSET(IP_Assumptions!$B$254,EH$7,MATCH(CF_Building!$D115,Market_Growth_List,0)),0)</f>
        <v>0</v>
      </c>
      <c r="EI116" s="347">
        <f ca="1">IF(AND(EI119=1,$D115&lt;&gt;0),OFFSET(IP_Assumptions!$B$254,EI$7,MATCH(CF_Building!$D115,Market_Growth_List,0)),0)</f>
        <v>0</v>
      </c>
      <c r="EJ116" s="347">
        <f ca="1">IF(AND(EJ119=1,$D115&lt;&gt;0),OFFSET(IP_Assumptions!$B$254,EJ$7,MATCH(CF_Building!$D115,Market_Growth_List,0)),0)</f>
        <v>0</v>
      </c>
      <c r="EK116" s="347">
        <f ca="1">IF(AND(EK119=1,$D115&lt;&gt;0),OFFSET(IP_Assumptions!$B$254,EK$7,MATCH(CF_Building!$D115,Market_Growth_List,0)),0)</f>
        <v>0</v>
      </c>
      <c r="EL116" s="347">
        <f ca="1">IF(AND(EL119=1,$D115&lt;&gt;0),OFFSET(IP_Assumptions!$B$254,EL$7,MATCH(CF_Building!$D115,Market_Growth_List,0)),0)</f>
        <v>0</v>
      </c>
      <c r="EM116" s="347">
        <f ca="1">IF(AND(EM119=1,$D115&lt;&gt;0),OFFSET(IP_Assumptions!$B$254,EM$7,MATCH(CF_Building!$D115,Market_Growth_List,0)),0)</f>
        <v>0</v>
      </c>
      <c r="EN116" s="347">
        <f ca="1">IF(AND(EN119=1,$D115&lt;&gt;0),OFFSET(IP_Assumptions!$B$254,EN$7,MATCH(CF_Building!$D115,Market_Growth_List,0)),0)</f>
        <v>0</v>
      </c>
      <c r="EO116" s="347">
        <f ca="1">IF(AND(EO119=1,$D115&lt;&gt;0),OFFSET(IP_Assumptions!$B$254,EO$7,MATCH(CF_Building!$D115,Market_Growth_List,0)),0)</f>
        <v>0</v>
      </c>
      <c r="EP116" s="347">
        <f ca="1">IF(AND(EP119=1,$D115&lt;&gt;0),OFFSET(IP_Assumptions!$B$254,EP$7,MATCH(CF_Building!$D115,Market_Growth_List,0)),0)</f>
        <v>0</v>
      </c>
      <c r="EQ116" s="347">
        <f ca="1">IF(AND(EQ119=1,$D115&lt;&gt;0),OFFSET(IP_Assumptions!$B$254,EQ$7,MATCH(CF_Building!$D115,Market_Growth_List,0)),0)</f>
        <v>0</v>
      </c>
      <c r="ER116" s="347">
        <f ca="1">IF(AND(ER119=1,$D115&lt;&gt;0),OFFSET(IP_Assumptions!$B$254,ER$7,MATCH(CF_Building!$D115,Market_Growth_List,0)),0)</f>
        <v>0</v>
      </c>
      <c r="ES116" s="347">
        <f ca="1">IF(AND(ES119=1,$D115&lt;&gt;0),OFFSET(IP_Assumptions!$B$254,ES$7,MATCH(CF_Building!$D115,Market_Growth_List,0)),0)</f>
        <v>0</v>
      </c>
    </row>
    <row r="117" spans="2:149">
      <c r="B117" s="342" t="s">
        <v>775</v>
      </c>
      <c r="D117" s="347"/>
      <c r="E117" s="347">
        <f t="shared" ref="E117:AJ117" ca="1" si="113">(1+E116)^(1/12)-1</f>
        <v>0</v>
      </c>
      <c r="F117" s="347">
        <f t="shared" ca="1" si="113"/>
        <v>0</v>
      </c>
      <c r="G117" s="347">
        <f t="shared" ca="1" si="113"/>
        <v>0</v>
      </c>
      <c r="H117" s="347">
        <f t="shared" ca="1" si="113"/>
        <v>0</v>
      </c>
      <c r="I117" s="347">
        <f t="shared" ca="1" si="113"/>
        <v>0</v>
      </c>
      <c r="J117" s="347">
        <f t="shared" ca="1" si="113"/>
        <v>0</v>
      </c>
      <c r="K117" s="347">
        <f t="shared" ca="1" si="113"/>
        <v>0</v>
      </c>
      <c r="L117" s="347">
        <f t="shared" ca="1" si="113"/>
        <v>0</v>
      </c>
      <c r="M117" s="347">
        <f t="shared" ca="1" si="113"/>
        <v>0</v>
      </c>
      <c r="N117" s="347">
        <f t="shared" ca="1" si="113"/>
        <v>0</v>
      </c>
      <c r="O117" s="347">
        <f t="shared" ca="1" si="113"/>
        <v>0</v>
      </c>
      <c r="P117" s="347">
        <f t="shared" ca="1" si="113"/>
        <v>0</v>
      </c>
      <c r="Q117" s="347">
        <f t="shared" ca="1" si="113"/>
        <v>0</v>
      </c>
      <c r="R117" s="347">
        <f t="shared" ca="1" si="113"/>
        <v>0</v>
      </c>
      <c r="S117" s="347">
        <f t="shared" ca="1" si="113"/>
        <v>0</v>
      </c>
      <c r="T117" s="347">
        <f t="shared" ca="1" si="113"/>
        <v>0</v>
      </c>
      <c r="U117" s="347">
        <f t="shared" ca="1" si="113"/>
        <v>0</v>
      </c>
      <c r="V117" s="347">
        <f t="shared" ca="1" si="113"/>
        <v>0</v>
      </c>
      <c r="W117" s="347">
        <f t="shared" ca="1" si="113"/>
        <v>0</v>
      </c>
      <c r="X117" s="347">
        <f t="shared" ca="1" si="113"/>
        <v>0</v>
      </c>
      <c r="Y117" s="347">
        <f t="shared" ca="1" si="113"/>
        <v>0</v>
      </c>
      <c r="Z117" s="347">
        <f t="shared" ca="1" si="113"/>
        <v>0</v>
      </c>
      <c r="AA117" s="347">
        <f t="shared" ca="1" si="113"/>
        <v>0</v>
      </c>
      <c r="AB117" s="347">
        <f t="shared" ca="1" si="113"/>
        <v>0</v>
      </c>
      <c r="AC117" s="347">
        <f t="shared" ca="1" si="113"/>
        <v>0</v>
      </c>
      <c r="AD117" s="347">
        <f t="shared" ca="1" si="113"/>
        <v>0</v>
      </c>
      <c r="AE117" s="347">
        <f t="shared" ca="1" si="113"/>
        <v>0</v>
      </c>
      <c r="AF117" s="347">
        <f t="shared" ca="1" si="113"/>
        <v>0</v>
      </c>
      <c r="AG117" s="347">
        <f t="shared" ca="1" si="113"/>
        <v>0</v>
      </c>
      <c r="AH117" s="347">
        <f t="shared" ca="1" si="113"/>
        <v>0</v>
      </c>
      <c r="AI117" s="347">
        <f t="shared" ca="1" si="113"/>
        <v>0</v>
      </c>
      <c r="AJ117" s="347">
        <f t="shared" ca="1" si="113"/>
        <v>0</v>
      </c>
      <c r="AK117" s="347">
        <f t="shared" ref="AK117:BP117" ca="1" si="114">(1+AK116)^(1/12)-1</f>
        <v>0</v>
      </c>
      <c r="AL117" s="347">
        <f t="shared" ca="1" si="114"/>
        <v>0</v>
      </c>
      <c r="AM117" s="347">
        <f t="shared" ca="1" si="114"/>
        <v>0</v>
      </c>
      <c r="AN117" s="347">
        <f t="shared" ca="1" si="114"/>
        <v>0</v>
      </c>
      <c r="AO117" s="347">
        <f t="shared" ca="1" si="114"/>
        <v>0</v>
      </c>
      <c r="AP117" s="347">
        <f t="shared" ca="1" si="114"/>
        <v>0</v>
      </c>
      <c r="AQ117" s="347">
        <f t="shared" ca="1" si="114"/>
        <v>0</v>
      </c>
      <c r="AR117" s="347">
        <f t="shared" ca="1" si="114"/>
        <v>0</v>
      </c>
      <c r="AS117" s="347">
        <f t="shared" ca="1" si="114"/>
        <v>0</v>
      </c>
      <c r="AT117" s="347">
        <f t="shared" ca="1" si="114"/>
        <v>0</v>
      </c>
      <c r="AU117" s="347">
        <f t="shared" ca="1" si="114"/>
        <v>0</v>
      </c>
      <c r="AV117" s="347">
        <f t="shared" ca="1" si="114"/>
        <v>0</v>
      </c>
      <c r="AW117" s="347">
        <f t="shared" ca="1" si="114"/>
        <v>0</v>
      </c>
      <c r="AX117" s="347">
        <f t="shared" ca="1" si="114"/>
        <v>0</v>
      </c>
      <c r="AY117" s="347">
        <f t="shared" ca="1" si="114"/>
        <v>0</v>
      </c>
      <c r="AZ117" s="347">
        <f t="shared" ca="1" si="114"/>
        <v>0</v>
      </c>
      <c r="BA117" s="347">
        <f t="shared" ca="1" si="114"/>
        <v>0</v>
      </c>
      <c r="BB117" s="347">
        <f t="shared" ca="1" si="114"/>
        <v>0</v>
      </c>
      <c r="BC117" s="347">
        <f t="shared" ca="1" si="114"/>
        <v>0</v>
      </c>
      <c r="BD117" s="347">
        <f t="shared" ca="1" si="114"/>
        <v>0</v>
      </c>
      <c r="BE117" s="347">
        <f t="shared" ca="1" si="114"/>
        <v>0</v>
      </c>
      <c r="BF117" s="347">
        <f t="shared" ca="1" si="114"/>
        <v>0</v>
      </c>
      <c r="BG117" s="347">
        <f t="shared" ca="1" si="114"/>
        <v>0</v>
      </c>
      <c r="BH117" s="347">
        <f t="shared" ca="1" si="114"/>
        <v>0</v>
      </c>
      <c r="BI117" s="347">
        <f t="shared" ca="1" si="114"/>
        <v>0</v>
      </c>
      <c r="BJ117" s="347">
        <f t="shared" ca="1" si="114"/>
        <v>0</v>
      </c>
      <c r="BK117" s="347">
        <f t="shared" ca="1" si="114"/>
        <v>0</v>
      </c>
      <c r="BL117" s="347">
        <f t="shared" ca="1" si="114"/>
        <v>0</v>
      </c>
      <c r="BM117" s="347">
        <f t="shared" ca="1" si="114"/>
        <v>0</v>
      </c>
      <c r="BN117" s="347">
        <f t="shared" ca="1" si="114"/>
        <v>0</v>
      </c>
      <c r="BO117" s="347">
        <f t="shared" ca="1" si="114"/>
        <v>0</v>
      </c>
      <c r="BP117" s="347">
        <f t="shared" ca="1" si="114"/>
        <v>0</v>
      </c>
      <c r="BQ117" s="347">
        <f t="shared" ref="BQ117:CV117" ca="1" si="115">(1+BQ116)^(1/12)-1</f>
        <v>0</v>
      </c>
      <c r="BR117" s="347">
        <f t="shared" ca="1" si="115"/>
        <v>0</v>
      </c>
      <c r="BS117" s="347">
        <f t="shared" ca="1" si="115"/>
        <v>0</v>
      </c>
      <c r="BT117" s="347">
        <f t="shared" ca="1" si="115"/>
        <v>0</v>
      </c>
      <c r="BU117" s="347">
        <f t="shared" ca="1" si="115"/>
        <v>0</v>
      </c>
      <c r="BV117" s="347">
        <f t="shared" ca="1" si="115"/>
        <v>0</v>
      </c>
      <c r="BW117" s="347">
        <f t="shared" ca="1" si="115"/>
        <v>0</v>
      </c>
      <c r="BX117" s="347">
        <f t="shared" ca="1" si="115"/>
        <v>0</v>
      </c>
      <c r="BY117" s="347">
        <f t="shared" ca="1" si="115"/>
        <v>0</v>
      </c>
      <c r="BZ117" s="347">
        <f t="shared" ca="1" si="115"/>
        <v>0</v>
      </c>
      <c r="CA117" s="347">
        <f t="shared" ca="1" si="115"/>
        <v>0</v>
      </c>
      <c r="CB117" s="347">
        <f t="shared" ca="1" si="115"/>
        <v>0</v>
      </c>
      <c r="CC117" s="347">
        <f t="shared" ca="1" si="115"/>
        <v>0</v>
      </c>
      <c r="CD117" s="347">
        <f t="shared" ca="1" si="115"/>
        <v>0</v>
      </c>
      <c r="CE117" s="347">
        <f t="shared" ca="1" si="115"/>
        <v>0</v>
      </c>
      <c r="CF117" s="347">
        <f t="shared" ca="1" si="115"/>
        <v>0</v>
      </c>
      <c r="CG117" s="347">
        <f t="shared" ca="1" si="115"/>
        <v>0</v>
      </c>
      <c r="CH117" s="347">
        <f t="shared" ca="1" si="115"/>
        <v>0</v>
      </c>
      <c r="CI117" s="347">
        <f t="shared" ca="1" si="115"/>
        <v>0</v>
      </c>
      <c r="CJ117" s="347">
        <f t="shared" ca="1" si="115"/>
        <v>0</v>
      </c>
      <c r="CK117" s="347">
        <f t="shared" ca="1" si="115"/>
        <v>0</v>
      </c>
      <c r="CL117" s="347">
        <f t="shared" ca="1" si="115"/>
        <v>0</v>
      </c>
      <c r="CM117" s="347">
        <f t="shared" ca="1" si="115"/>
        <v>0</v>
      </c>
      <c r="CN117" s="347">
        <f t="shared" ca="1" si="115"/>
        <v>0</v>
      </c>
      <c r="CO117" s="347">
        <f t="shared" ca="1" si="115"/>
        <v>0</v>
      </c>
      <c r="CP117" s="347">
        <f t="shared" ca="1" si="115"/>
        <v>0</v>
      </c>
      <c r="CQ117" s="347">
        <f t="shared" ca="1" si="115"/>
        <v>0</v>
      </c>
      <c r="CR117" s="347">
        <f t="shared" ca="1" si="115"/>
        <v>0</v>
      </c>
      <c r="CS117" s="347">
        <f t="shared" ca="1" si="115"/>
        <v>0</v>
      </c>
      <c r="CT117" s="347">
        <f t="shared" ca="1" si="115"/>
        <v>0</v>
      </c>
      <c r="CU117" s="347">
        <f t="shared" ca="1" si="115"/>
        <v>0</v>
      </c>
      <c r="CV117" s="347">
        <f t="shared" ca="1" si="115"/>
        <v>0</v>
      </c>
      <c r="CW117" s="347">
        <f t="shared" ref="CW117:EB117" ca="1" si="116">(1+CW116)^(1/12)-1</f>
        <v>0</v>
      </c>
      <c r="CX117" s="347">
        <f t="shared" ca="1" si="116"/>
        <v>0</v>
      </c>
      <c r="CY117" s="347">
        <f t="shared" ca="1" si="116"/>
        <v>0</v>
      </c>
      <c r="CZ117" s="347">
        <f t="shared" ca="1" si="116"/>
        <v>0</v>
      </c>
      <c r="DA117" s="347">
        <f t="shared" ca="1" si="116"/>
        <v>0</v>
      </c>
      <c r="DB117" s="347">
        <f t="shared" ca="1" si="116"/>
        <v>0</v>
      </c>
      <c r="DC117" s="347">
        <f t="shared" ca="1" si="116"/>
        <v>0</v>
      </c>
      <c r="DD117" s="347">
        <f t="shared" ca="1" si="116"/>
        <v>0</v>
      </c>
      <c r="DE117" s="347">
        <f t="shared" ca="1" si="116"/>
        <v>0</v>
      </c>
      <c r="DF117" s="347">
        <f t="shared" ca="1" si="116"/>
        <v>0</v>
      </c>
      <c r="DG117" s="347">
        <f t="shared" ca="1" si="116"/>
        <v>0</v>
      </c>
      <c r="DH117" s="347">
        <f t="shared" ca="1" si="116"/>
        <v>0</v>
      </c>
      <c r="DI117" s="347">
        <f t="shared" ca="1" si="116"/>
        <v>0</v>
      </c>
      <c r="DJ117" s="347">
        <f t="shared" ca="1" si="116"/>
        <v>0</v>
      </c>
      <c r="DK117" s="347">
        <f t="shared" ca="1" si="116"/>
        <v>0</v>
      </c>
      <c r="DL117" s="347">
        <f t="shared" ca="1" si="116"/>
        <v>0</v>
      </c>
      <c r="DM117" s="347">
        <f t="shared" ca="1" si="116"/>
        <v>0</v>
      </c>
      <c r="DN117" s="347">
        <f t="shared" ca="1" si="116"/>
        <v>0</v>
      </c>
      <c r="DO117" s="347">
        <f t="shared" ca="1" si="116"/>
        <v>0</v>
      </c>
      <c r="DP117" s="347">
        <f t="shared" ca="1" si="116"/>
        <v>0</v>
      </c>
      <c r="DQ117" s="347">
        <f t="shared" ca="1" si="116"/>
        <v>0</v>
      </c>
      <c r="DR117" s="347">
        <f t="shared" ca="1" si="116"/>
        <v>0</v>
      </c>
      <c r="DS117" s="347">
        <f t="shared" ca="1" si="116"/>
        <v>0</v>
      </c>
      <c r="DT117" s="347">
        <f t="shared" ca="1" si="116"/>
        <v>0</v>
      </c>
      <c r="DU117" s="347">
        <f t="shared" ca="1" si="116"/>
        <v>0</v>
      </c>
      <c r="DV117" s="347">
        <f t="shared" ca="1" si="116"/>
        <v>0</v>
      </c>
      <c r="DW117" s="347">
        <f t="shared" ca="1" si="116"/>
        <v>0</v>
      </c>
      <c r="DX117" s="347">
        <f t="shared" ca="1" si="116"/>
        <v>0</v>
      </c>
      <c r="DY117" s="347">
        <f t="shared" ca="1" si="116"/>
        <v>0</v>
      </c>
      <c r="DZ117" s="347">
        <f t="shared" ca="1" si="116"/>
        <v>0</v>
      </c>
      <c r="EA117" s="347">
        <f t="shared" ca="1" si="116"/>
        <v>0</v>
      </c>
      <c r="EB117" s="347">
        <f t="shared" ca="1" si="116"/>
        <v>0</v>
      </c>
      <c r="EC117" s="347">
        <f t="shared" ref="EC117:ES117" ca="1" si="117">(1+EC116)^(1/12)-1</f>
        <v>0</v>
      </c>
      <c r="ED117" s="347">
        <f t="shared" ca="1" si="117"/>
        <v>0</v>
      </c>
      <c r="EE117" s="347">
        <f t="shared" ca="1" si="117"/>
        <v>0</v>
      </c>
      <c r="EF117" s="347">
        <f t="shared" ca="1" si="117"/>
        <v>0</v>
      </c>
      <c r="EG117" s="347">
        <f t="shared" ca="1" si="117"/>
        <v>0</v>
      </c>
      <c r="EH117" s="347">
        <f t="shared" ca="1" si="117"/>
        <v>0</v>
      </c>
      <c r="EI117" s="347">
        <f t="shared" ca="1" si="117"/>
        <v>0</v>
      </c>
      <c r="EJ117" s="347">
        <f t="shared" ca="1" si="117"/>
        <v>0</v>
      </c>
      <c r="EK117" s="347">
        <f t="shared" ca="1" si="117"/>
        <v>0</v>
      </c>
      <c r="EL117" s="347">
        <f t="shared" ca="1" si="117"/>
        <v>0</v>
      </c>
      <c r="EM117" s="347">
        <f t="shared" ca="1" si="117"/>
        <v>0</v>
      </c>
      <c r="EN117" s="347">
        <f t="shared" ca="1" si="117"/>
        <v>0</v>
      </c>
      <c r="EO117" s="347">
        <f t="shared" ca="1" si="117"/>
        <v>0</v>
      </c>
      <c r="EP117" s="347">
        <f t="shared" ca="1" si="117"/>
        <v>0</v>
      </c>
      <c r="EQ117" s="347">
        <f t="shared" ca="1" si="117"/>
        <v>0</v>
      </c>
      <c r="ER117" s="347">
        <f t="shared" ca="1" si="117"/>
        <v>0</v>
      </c>
      <c r="ES117" s="347">
        <f t="shared" ca="1" si="117"/>
        <v>0</v>
      </c>
    </row>
    <row r="118" spans="2:149">
      <c r="B118" s="342" t="s">
        <v>776</v>
      </c>
      <c r="D118" s="532">
        <v>1</v>
      </c>
      <c r="E118" s="532">
        <f t="shared" ref="E118:AJ118" ca="1" si="118">D118*(1+E117)</f>
        <v>1</v>
      </c>
      <c r="F118" s="532">
        <f t="shared" ca="1" si="118"/>
        <v>1</v>
      </c>
      <c r="G118" s="532">
        <f t="shared" ca="1" si="118"/>
        <v>1</v>
      </c>
      <c r="H118" s="532">
        <f t="shared" ca="1" si="118"/>
        <v>1</v>
      </c>
      <c r="I118" s="532">
        <f t="shared" ca="1" si="118"/>
        <v>1</v>
      </c>
      <c r="J118" s="532">
        <f t="shared" ca="1" si="118"/>
        <v>1</v>
      </c>
      <c r="K118" s="532">
        <f t="shared" ca="1" si="118"/>
        <v>1</v>
      </c>
      <c r="L118" s="532">
        <f t="shared" ca="1" si="118"/>
        <v>1</v>
      </c>
      <c r="M118" s="532">
        <f t="shared" ca="1" si="118"/>
        <v>1</v>
      </c>
      <c r="N118" s="532">
        <f t="shared" ca="1" si="118"/>
        <v>1</v>
      </c>
      <c r="O118" s="532">
        <f t="shared" ca="1" si="118"/>
        <v>1</v>
      </c>
      <c r="P118" s="532">
        <f t="shared" ca="1" si="118"/>
        <v>1</v>
      </c>
      <c r="Q118" s="532">
        <f t="shared" ca="1" si="118"/>
        <v>1</v>
      </c>
      <c r="R118" s="532">
        <f t="shared" ca="1" si="118"/>
        <v>1</v>
      </c>
      <c r="S118" s="532">
        <f t="shared" ca="1" si="118"/>
        <v>1</v>
      </c>
      <c r="T118" s="532">
        <f t="shared" ca="1" si="118"/>
        <v>1</v>
      </c>
      <c r="U118" s="532">
        <f t="shared" ca="1" si="118"/>
        <v>1</v>
      </c>
      <c r="V118" s="532">
        <f t="shared" ca="1" si="118"/>
        <v>1</v>
      </c>
      <c r="W118" s="532">
        <f t="shared" ca="1" si="118"/>
        <v>1</v>
      </c>
      <c r="X118" s="532">
        <f t="shared" ca="1" si="118"/>
        <v>1</v>
      </c>
      <c r="Y118" s="532">
        <f t="shared" ca="1" si="118"/>
        <v>1</v>
      </c>
      <c r="Z118" s="532">
        <f t="shared" ca="1" si="118"/>
        <v>1</v>
      </c>
      <c r="AA118" s="532">
        <f t="shared" ca="1" si="118"/>
        <v>1</v>
      </c>
      <c r="AB118" s="532">
        <f t="shared" ca="1" si="118"/>
        <v>1</v>
      </c>
      <c r="AC118" s="532">
        <f t="shared" ca="1" si="118"/>
        <v>1</v>
      </c>
      <c r="AD118" s="532">
        <f t="shared" ca="1" si="118"/>
        <v>1</v>
      </c>
      <c r="AE118" s="532">
        <f t="shared" ca="1" si="118"/>
        <v>1</v>
      </c>
      <c r="AF118" s="532">
        <f t="shared" ca="1" si="118"/>
        <v>1</v>
      </c>
      <c r="AG118" s="532">
        <f t="shared" ca="1" si="118"/>
        <v>1</v>
      </c>
      <c r="AH118" s="532">
        <f t="shared" ca="1" si="118"/>
        <v>1</v>
      </c>
      <c r="AI118" s="532">
        <f t="shared" ca="1" si="118"/>
        <v>1</v>
      </c>
      <c r="AJ118" s="532">
        <f t="shared" ca="1" si="118"/>
        <v>1</v>
      </c>
      <c r="AK118" s="532">
        <f t="shared" ref="AK118:BP118" ca="1" si="119">AJ118*(1+AK117)</f>
        <v>1</v>
      </c>
      <c r="AL118" s="532">
        <f t="shared" ca="1" si="119"/>
        <v>1</v>
      </c>
      <c r="AM118" s="532">
        <f t="shared" ca="1" si="119"/>
        <v>1</v>
      </c>
      <c r="AN118" s="532">
        <f t="shared" ca="1" si="119"/>
        <v>1</v>
      </c>
      <c r="AO118" s="532">
        <f t="shared" ca="1" si="119"/>
        <v>1</v>
      </c>
      <c r="AP118" s="532">
        <f t="shared" ca="1" si="119"/>
        <v>1</v>
      </c>
      <c r="AQ118" s="532">
        <f t="shared" ca="1" si="119"/>
        <v>1</v>
      </c>
      <c r="AR118" s="532">
        <f t="shared" ca="1" si="119"/>
        <v>1</v>
      </c>
      <c r="AS118" s="532">
        <f t="shared" ca="1" si="119"/>
        <v>1</v>
      </c>
      <c r="AT118" s="532">
        <f t="shared" ca="1" si="119"/>
        <v>1</v>
      </c>
      <c r="AU118" s="532">
        <f t="shared" ca="1" si="119"/>
        <v>1</v>
      </c>
      <c r="AV118" s="532">
        <f t="shared" ca="1" si="119"/>
        <v>1</v>
      </c>
      <c r="AW118" s="532">
        <f t="shared" ca="1" si="119"/>
        <v>1</v>
      </c>
      <c r="AX118" s="532">
        <f t="shared" ca="1" si="119"/>
        <v>1</v>
      </c>
      <c r="AY118" s="532">
        <f t="shared" ca="1" si="119"/>
        <v>1</v>
      </c>
      <c r="AZ118" s="532">
        <f t="shared" ca="1" si="119"/>
        <v>1</v>
      </c>
      <c r="BA118" s="532">
        <f t="shared" ca="1" si="119"/>
        <v>1</v>
      </c>
      <c r="BB118" s="532">
        <f t="shared" ca="1" si="119"/>
        <v>1</v>
      </c>
      <c r="BC118" s="532">
        <f t="shared" ca="1" si="119"/>
        <v>1</v>
      </c>
      <c r="BD118" s="532">
        <f t="shared" ca="1" si="119"/>
        <v>1</v>
      </c>
      <c r="BE118" s="532">
        <f t="shared" ca="1" si="119"/>
        <v>1</v>
      </c>
      <c r="BF118" s="532">
        <f t="shared" ca="1" si="119"/>
        <v>1</v>
      </c>
      <c r="BG118" s="532">
        <f t="shared" ca="1" si="119"/>
        <v>1</v>
      </c>
      <c r="BH118" s="532">
        <f t="shared" ca="1" si="119"/>
        <v>1</v>
      </c>
      <c r="BI118" s="532">
        <f t="shared" ca="1" si="119"/>
        <v>1</v>
      </c>
      <c r="BJ118" s="532">
        <f t="shared" ca="1" si="119"/>
        <v>1</v>
      </c>
      <c r="BK118" s="532">
        <f t="shared" ca="1" si="119"/>
        <v>1</v>
      </c>
      <c r="BL118" s="532">
        <f t="shared" ca="1" si="119"/>
        <v>1</v>
      </c>
      <c r="BM118" s="532">
        <f t="shared" ca="1" si="119"/>
        <v>1</v>
      </c>
      <c r="BN118" s="532">
        <f t="shared" ca="1" si="119"/>
        <v>1</v>
      </c>
      <c r="BO118" s="532">
        <f t="shared" ca="1" si="119"/>
        <v>1</v>
      </c>
      <c r="BP118" s="532">
        <f t="shared" ca="1" si="119"/>
        <v>1</v>
      </c>
      <c r="BQ118" s="532">
        <f t="shared" ref="BQ118:CV118" ca="1" si="120">BP118*(1+BQ117)</f>
        <v>1</v>
      </c>
      <c r="BR118" s="532">
        <f t="shared" ca="1" si="120"/>
        <v>1</v>
      </c>
      <c r="BS118" s="532">
        <f t="shared" ca="1" si="120"/>
        <v>1</v>
      </c>
      <c r="BT118" s="532">
        <f t="shared" ca="1" si="120"/>
        <v>1</v>
      </c>
      <c r="BU118" s="532">
        <f t="shared" ca="1" si="120"/>
        <v>1</v>
      </c>
      <c r="BV118" s="532">
        <f t="shared" ca="1" si="120"/>
        <v>1</v>
      </c>
      <c r="BW118" s="532">
        <f t="shared" ca="1" si="120"/>
        <v>1</v>
      </c>
      <c r="BX118" s="532">
        <f t="shared" ca="1" si="120"/>
        <v>1</v>
      </c>
      <c r="BY118" s="532">
        <f t="shared" ca="1" si="120"/>
        <v>1</v>
      </c>
      <c r="BZ118" s="532">
        <f t="shared" ca="1" si="120"/>
        <v>1</v>
      </c>
      <c r="CA118" s="532">
        <f t="shared" ca="1" si="120"/>
        <v>1</v>
      </c>
      <c r="CB118" s="532">
        <f t="shared" ca="1" si="120"/>
        <v>1</v>
      </c>
      <c r="CC118" s="532">
        <f t="shared" ca="1" si="120"/>
        <v>1</v>
      </c>
      <c r="CD118" s="532">
        <f t="shared" ca="1" si="120"/>
        <v>1</v>
      </c>
      <c r="CE118" s="532">
        <f t="shared" ca="1" si="120"/>
        <v>1</v>
      </c>
      <c r="CF118" s="532">
        <f t="shared" ca="1" si="120"/>
        <v>1</v>
      </c>
      <c r="CG118" s="532">
        <f t="shared" ca="1" si="120"/>
        <v>1</v>
      </c>
      <c r="CH118" s="532">
        <f t="shared" ca="1" si="120"/>
        <v>1</v>
      </c>
      <c r="CI118" s="532">
        <f t="shared" ca="1" si="120"/>
        <v>1</v>
      </c>
      <c r="CJ118" s="532">
        <f t="shared" ca="1" si="120"/>
        <v>1</v>
      </c>
      <c r="CK118" s="532">
        <f t="shared" ca="1" si="120"/>
        <v>1</v>
      </c>
      <c r="CL118" s="532">
        <f t="shared" ca="1" si="120"/>
        <v>1</v>
      </c>
      <c r="CM118" s="532">
        <f t="shared" ca="1" si="120"/>
        <v>1</v>
      </c>
      <c r="CN118" s="532">
        <f t="shared" ca="1" si="120"/>
        <v>1</v>
      </c>
      <c r="CO118" s="532">
        <f t="shared" ca="1" si="120"/>
        <v>1</v>
      </c>
      <c r="CP118" s="532">
        <f t="shared" ca="1" si="120"/>
        <v>1</v>
      </c>
      <c r="CQ118" s="532">
        <f t="shared" ca="1" si="120"/>
        <v>1</v>
      </c>
      <c r="CR118" s="532">
        <f t="shared" ca="1" si="120"/>
        <v>1</v>
      </c>
      <c r="CS118" s="532">
        <f t="shared" ca="1" si="120"/>
        <v>1</v>
      </c>
      <c r="CT118" s="532">
        <f t="shared" ca="1" si="120"/>
        <v>1</v>
      </c>
      <c r="CU118" s="532">
        <f t="shared" ca="1" si="120"/>
        <v>1</v>
      </c>
      <c r="CV118" s="532">
        <f t="shared" ca="1" si="120"/>
        <v>1</v>
      </c>
      <c r="CW118" s="532">
        <f t="shared" ref="CW118:EB118" ca="1" si="121">CV118*(1+CW117)</f>
        <v>1</v>
      </c>
      <c r="CX118" s="532">
        <f t="shared" ca="1" si="121"/>
        <v>1</v>
      </c>
      <c r="CY118" s="532">
        <f t="shared" ca="1" si="121"/>
        <v>1</v>
      </c>
      <c r="CZ118" s="532">
        <f t="shared" ca="1" si="121"/>
        <v>1</v>
      </c>
      <c r="DA118" s="532">
        <f t="shared" ca="1" si="121"/>
        <v>1</v>
      </c>
      <c r="DB118" s="532">
        <f t="shared" ca="1" si="121"/>
        <v>1</v>
      </c>
      <c r="DC118" s="532">
        <f t="shared" ca="1" si="121"/>
        <v>1</v>
      </c>
      <c r="DD118" s="532">
        <f t="shared" ca="1" si="121"/>
        <v>1</v>
      </c>
      <c r="DE118" s="532">
        <f t="shared" ca="1" si="121"/>
        <v>1</v>
      </c>
      <c r="DF118" s="532">
        <f t="shared" ca="1" si="121"/>
        <v>1</v>
      </c>
      <c r="DG118" s="532">
        <f t="shared" ca="1" si="121"/>
        <v>1</v>
      </c>
      <c r="DH118" s="532">
        <f t="shared" ca="1" si="121"/>
        <v>1</v>
      </c>
      <c r="DI118" s="532">
        <f t="shared" ca="1" si="121"/>
        <v>1</v>
      </c>
      <c r="DJ118" s="532">
        <f t="shared" ca="1" si="121"/>
        <v>1</v>
      </c>
      <c r="DK118" s="532">
        <f t="shared" ca="1" si="121"/>
        <v>1</v>
      </c>
      <c r="DL118" s="532">
        <f t="shared" ca="1" si="121"/>
        <v>1</v>
      </c>
      <c r="DM118" s="532">
        <f t="shared" ca="1" si="121"/>
        <v>1</v>
      </c>
      <c r="DN118" s="532">
        <f t="shared" ca="1" si="121"/>
        <v>1</v>
      </c>
      <c r="DO118" s="532">
        <f t="shared" ca="1" si="121"/>
        <v>1</v>
      </c>
      <c r="DP118" s="532">
        <f t="shared" ca="1" si="121"/>
        <v>1</v>
      </c>
      <c r="DQ118" s="532">
        <f t="shared" ca="1" si="121"/>
        <v>1</v>
      </c>
      <c r="DR118" s="532">
        <f t="shared" ca="1" si="121"/>
        <v>1</v>
      </c>
      <c r="DS118" s="532">
        <f t="shared" ca="1" si="121"/>
        <v>1</v>
      </c>
      <c r="DT118" s="532">
        <f t="shared" ca="1" si="121"/>
        <v>1</v>
      </c>
      <c r="DU118" s="532">
        <f t="shared" ca="1" si="121"/>
        <v>1</v>
      </c>
      <c r="DV118" s="532">
        <f t="shared" ca="1" si="121"/>
        <v>1</v>
      </c>
      <c r="DW118" s="532">
        <f t="shared" ca="1" si="121"/>
        <v>1</v>
      </c>
      <c r="DX118" s="532">
        <f t="shared" ca="1" si="121"/>
        <v>1</v>
      </c>
      <c r="DY118" s="532">
        <f t="shared" ca="1" si="121"/>
        <v>1</v>
      </c>
      <c r="DZ118" s="532">
        <f t="shared" ca="1" si="121"/>
        <v>1</v>
      </c>
      <c r="EA118" s="532">
        <f t="shared" ca="1" si="121"/>
        <v>1</v>
      </c>
      <c r="EB118" s="532">
        <f t="shared" ca="1" si="121"/>
        <v>1</v>
      </c>
      <c r="EC118" s="532">
        <f t="shared" ref="EC118:ES118" ca="1" si="122">EB118*(1+EC117)</f>
        <v>1</v>
      </c>
      <c r="ED118" s="532">
        <f t="shared" ca="1" si="122"/>
        <v>1</v>
      </c>
      <c r="EE118" s="532">
        <f t="shared" ca="1" si="122"/>
        <v>1</v>
      </c>
      <c r="EF118" s="532">
        <f t="shared" ca="1" si="122"/>
        <v>1</v>
      </c>
      <c r="EG118" s="532">
        <f t="shared" ca="1" si="122"/>
        <v>1</v>
      </c>
      <c r="EH118" s="532">
        <f t="shared" ca="1" si="122"/>
        <v>1</v>
      </c>
      <c r="EI118" s="532">
        <f t="shared" ca="1" si="122"/>
        <v>1</v>
      </c>
      <c r="EJ118" s="532">
        <f t="shared" ca="1" si="122"/>
        <v>1</v>
      </c>
      <c r="EK118" s="532">
        <f t="shared" ca="1" si="122"/>
        <v>1</v>
      </c>
      <c r="EL118" s="532">
        <f t="shared" ca="1" si="122"/>
        <v>1</v>
      </c>
      <c r="EM118" s="532">
        <f t="shared" ca="1" si="122"/>
        <v>1</v>
      </c>
      <c r="EN118" s="532">
        <f t="shared" ca="1" si="122"/>
        <v>1</v>
      </c>
      <c r="EO118" s="532">
        <f t="shared" ca="1" si="122"/>
        <v>1</v>
      </c>
      <c r="EP118" s="532">
        <f t="shared" ca="1" si="122"/>
        <v>1</v>
      </c>
      <c r="EQ118" s="532">
        <f t="shared" ca="1" si="122"/>
        <v>1</v>
      </c>
      <c r="ER118" s="532">
        <f t="shared" ca="1" si="122"/>
        <v>1</v>
      </c>
      <c r="ES118" s="532">
        <f t="shared" ca="1" si="122"/>
        <v>1</v>
      </c>
    </row>
    <row r="119" spans="2:149">
      <c r="B119" s="525" t="s">
        <v>768</v>
      </c>
      <c r="C119" s="511"/>
      <c r="D119" s="526"/>
      <c r="E119" s="533">
        <f ca="1">IF(AND(E$6&gt;=$D113,E$6&lt;=$D114),1,0)</f>
        <v>1</v>
      </c>
      <c r="F119" s="533">
        <f t="shared" ref="F119:BQ119" ca="1" si="123">IF(AND(F$6&gt;=$D113,F$6&lt;=$D114),1,0)</f>
        <v>1</v>
      </c>
      <c r="G119" s="533">
        <f t="shared" ca="1" si="123"/>
        <v>1</v>
      </c>
      <c r="H119" s="533">
        <f t="shared" ca="1" si="123"/>
        <v>1</v>
      </c>
      <c r="I119" s="533">
        <f t="shared" ca="1" si="123"/>
        <v>1</v>
      </c>
      <c r="J119" s="533">
        <f t="shared" ca="1" si="123"/>
        <v>1</v>
      </c>
      <c r="K119" s="533">
        <f t="shared" ca="1" si="123"/>
        <v>1</v>
      </c>
      <c r="L119" s="533">
        <f t="shared" ca="1" si="123"/>
        <v>1</v>
      </c>
      <c r="M119" s="533">
        <f t="shared" ca="1" si="123"/>
        <v>1</v>
      </c>
      <c r="N119" s="533">
        <f t="shared" ca="1" si="123"/>
        <v>1</v>
      </c>
      <c r="O119" s="533">
        <f t="shared" ca="1" si="123"/>
        <v>1</v>
      </c>
      <c r="P119" s="533">
        <f t="shared" ca="1" si="123"/>
        <v>1</v>
      </c>
      <c r="Q119" s="533">
        <f t="shared" ca="1" si="123"/>
        <v>1</v>
      </c>
      <c r="R119" s="533">
        <f t="shared" ca="1" si="123"/>
        <v>1</v>
      </c>
      <c r="S119" s="533">
        <f t="shared" ca="1" si="123"/>
        <v>1</v>
      </c>
      <c r="T119" s="533">
        <f t="shared" ca="1" si="123"/>
        <v>1</v>
      </c>
      <c r="U119" s="533">
        <f t="shared" ca="1" si="123"/>
        <v>1</v>
      </c>
      <c r="V119" s="533">
        <f t="shared" ca="1" si="123"/>
        <v>1</v>
      </c>
      <c r="W119" s="533">
        <f t="shared" ca="1" si="123"/>
        <v>1</v>
      </c>
      <c r="X119" s="533">
        <f t="shared" ca="1" si="123"/>
        <v>1</v>
      </c>
      <c r="Y119" s="533">
        <f t="shared" ca="1" si="123"/>
        <v>1</v>
      </c>
      <c r="Z119" s="533">
        <f t="shared" ca="1" si="123"/>
        <v>1</v>
      </c>
      <c r="AA119" s="533">
        <f t="shared" ca="1" si="123"/>
        <v>1</v>
      </c>
      <c r="AB119" s="533">
        <f t="shared" ca="1" si="123"/>
        <v>1</v>
      </c>
      <c r="AC119" s="533">
        <f t="shared" ca="1" si="123"/>
        <v>1</v>
      </c>
      <c r="AD119" s="533">
        <f t="shared" ca="1" si="123"/>
        <v>1</v>
      </c>
      <c r="AE119" s="533">
        <f t="shared" ca="1" si="123"/>
        <v>1</v>
      </c>
      <c r="AF119" s="533">
        <f t="shared" ca="1" si="123"/>
        <v>1</v>
      </c>
      <c r="AG119" s="533">
        <f t="shared" ca="1" si="123"/>
        <v>1</v>
      </c>
      <c r="AH119" s="533">
        <f t="shared" ca="1" si="123"/>
        <v>1</v>
      </c>
      <c r="AI119" s="533">
        <f t="shared" ca="1" si="123"/>
        <v>1</v>
      </c>
      <c r="AJ119" s="533">
        <f t="shared" ca="1" si="123"/>
        <v>1</v>
      </c>
      <c r="AK119" s="533">
        <f t="shared" ca="1" si="123"/>
        <v>1</v>
      </c>
      <c r="AL119" s="533">
        <f t="shared" ca="1" si="123"/>
        <v>1</v>
      </c>
      <c r="AM119" s="533">
        <f t="shared" ca="1" si="123"/>
        <v>1</v>
      </c>
      <c r="AN119" s="533">
        <f t="shared" ca="1" si="123"/>
        <v>1</v>
      </c>
      <c r="AO119" s="533">
        <f t="shared" ca="1" si="123"/>
        <v>1</v>
      </c>
      <c r="AP119" s="533">
        <f t="shared" ca="1" si="123"/>
        <v>1</v>
      </c>
      <c r="AQ119" s="533">
        <f t="shared" ca="1" si="123"/>
        <v>1</v>
      </c>
      <c r="AR119" s="533">
        <f t="shared" ca="1" si="123"/>
        <v>1</v>
      </c>
      <c r="AS119" s="533">
        <f t="shared" ca="1" si="123"/>
        <v>1</v>
      </c>
      <c r="AT119" s="533">
        <f t="shared" ca="1" si="123"/>
        <v>1</v>
      </c>
      <c r="AU119" s="533">
        <f t="shared" ca="1" si="123"/>
        <v>1</v>
      </c>
      <c r="AV119" s="533">
        <f t="shared" ca="1" si="123"/>
        <v>1</v>
      </c>
      <c r="AW119" s="533">
        <f t="shared" ca="1" si="123"/>
        <v>1</v>
      </c>
      <c r="AX119" s="533">
        <f t="shared" ca="1" si="123"/>
        <v>1</v>
      </c>
      <c r="AY119" s="533">
        <f t="shared" ca="1" si="123"/>
        <v>1</v>
      </c>
      <c r="AZ119" s="533">
        <f t="shared" ca="1" si="123"/>
        <v>1</v>
      </c>
      <c r="BA119" s="533">
        <f t="shared" ca="1" si="123"/>
        <v>1</v>
      </c>
      <c r="BB119" s="533">
        <f t="shared" ca="1" si="123"/>
        <v>1</v>
      </c>
      <c r="BC119" s="533">
        <f t="shared" ca="1" si="123"/>
        <v>1</v>
      </c>
      <c r="BD119" s="533">
        <f t="shared" ca="1" si="123"/>
        <v>1</v>
      </c>
      <c r="BE119" s="533">
        <f t="shared" ca="1" si="123"/>
        <v>1</v>
      </c>
      <c r="BF119" s="533">
        <f t="shared" ca="1" si="123"/>
        <v>1</v>
      </c>
      <c r="BG119" s="533">
        <f t="shared" ca="1" si="123"/>
        <v>1</v>
      </c>
      <c r="BH119" s="533">
        <f t="shared" ca="1" si="123"/>
        <v>1</v>
      </c>
      <c r="BI119" s="533">
        <f t="shared" ca="1" si="123"/>
        <v>1</v>
      </c>
      <c r="BJ119" s="533">
        <f t="shared" ca="1" si="123"/>
        <v>1</v>
      </c>
      <c r="BK119" s="533">
        <f t="shared" ca="1" si="123"/>
        <v>1</v>
      </c>
      <c r="BL119" s="533">
        <f t="shared" ca="1" si="123"/>
        <v>1</v>
      </c>
      <c r="BM119" s="533">
        <f t="shared" ca="1" si="123"/>
        <v>1</v>
      </c>
      <c r="BN119" s="533">
        <f t="shared" ca="1" si="123"/>
        <v>1</v>
      </c>
      <c r="BO119" s="533">
        <f t="shared" ca="1" si="123"/>
        <v>1</v>
      </c>
      <c r="BP119" s="533">
        <f t="shared" ca="1" si="123"/>
        <v>1</v>
      </c>
      <c r="BQ119" s="533">
        <f t="shared" ca="1" si="123"/>
        <v>1</v>
      </c>
      <c r="BR119" s="533">
        <f t="shared" ref="BR119:EC119" ca="1" si="124">IF(AND(BR$6&gt;=$D113,BR$6&lt;=$D114),1,0)</f>
        <v>1</v>
      </c>
      <c r="BS119" s="533">
        <f t="shared" ca="1" si="124"/>
        <v>1</v>
      </c>
      <c r="BT119" s="533">
        <f t="shared" ca="1" si="124"/>
        <v>1</v>
      </c>
      <c r="BU119" s="533">
        <f t="shared" ca="1" si="124"/>
        <v>1</v>
      </c>
      <c r="BV119" s="533">
        <f t="shared" ca="1" si="124"/>
        <v>1</v>
      </c>
      <c r="BW119" s="533">
        <f t="shared" ca="1" si="124"/>
        <v>1</v>
      </c>
      <c r="BX119" s="533">
        <f t="shared" ca="1" si="124"/>
        <v>1</v>
      </c>
      <c r="BY119" s="533">
        <f t="shared" ca="1" si="124"/>
        <v>1</v>
      </c>
      <c r="BZ119" s="533">
        <f t="shared" ca="1" si="124"/>
        <v>1</v>
      </c>
      <c r="CA119" s="533">
        <f t="shared" ca="1" si="124"/>
        <v>1</v>
      </c>
      <c r="CB119" s="533">
        <f t="shared" ca="1" si="124"/>
        <v>1</v>
      </c>
      <c r="CC119" s="533">
        <f t="shared" ca="1" si="124"/>
        <v>1</v>
      </c>
      <c r="CD119" s="533">
        <f t="shared" ca="1" si="124"/>
        <v>1</v>
      </c>
      <c r="CE119" s="533">
        <f t="shared" ca="1" si="124"/>
        <v>1</v>
      </c>
      <c r="CF119" s="533">
        <f t="shared" ca="1" si="124"/>
        <v>1</v>
      </c>
      <c r="CG119" s="533">
        <f t="shared" ca="1" si="124"/>
        <v>1</v>
      </c>
      <c r="CH119" s="533">
        <f t="shared" ca="1" si="124"/>
        <v>1</v>
      </c>
      <c r="CI119" s="533">
        <f t="shared" ca="1" si="124"/>
        <v>1</v>
      </c>
      <c r="CJ119" s="533">
        <f t="shared" ca="1" si="124"/>
        <v>1</v>
      </c>
      <c r="CK119" s="533">
        <f t="shared" ca="1" si="124"/>
        <v>1</v>
      </c>
      <c r="CL119" s="533">
        <f t="shared" ca="1" si="124"/>
        <v>1</v>
      </c>
      <c r="CM119" s="533">
        <f t="shared" ca="1" si="124"/>
        <v>1</v>
      </c>
      <c r="CN119" s="533">
        <f t="shared" ca="1" si="124"/>
        <v>1</v>
      </c>
      <c r="CO119" s="533">
        <f t="shared" ca="1" si="124"/>
        <v>1</v>
      </c>
      <c r="CP119" s="533">
        <f t="shared" ca="1" si="124"/>
        <v>1</v>
      </c>
      <c r="CQ119" s="533">
        <f t="shared" ca="1" si="124"/>
        <v>1</v>
      </c>
      <c r="CR119" s="533">
        <f t="shared" ca="1" si="124"/>
        <v>1</v>
      </c>
      <c r="CS119" s="533">
        <f t="shared" ca="1" si="124"/>
        <v>1</v>
      </c>
      <c r="CT119" s="533">
        <f t="shared" ca="1" si="124"/>
        <v>1</v>
      </c>
      <c r="CU119" s="533">
        <f t="shared" ca="1" si="124"/>
        <v>1</v>
      </c>
      <c r="CV119" s="533">
        <f t="shared" ca="1" si="124"/>
        <v>1</v>
      </c>
      <c r="CW119" s="533">
        <f t="shared" ca="1" si="124"/>
        <v>1</v>
      </c>
      <c r="CX119" s="533">
        <f t="shared" ca="1" si="124"/>
        <v>1</v>
      </c>
      <c r="CY119" s="533">
        <f t="shared" ca="1" si="124"/>
        <v>1</v>
      </c>
      <c r="CZ119" s="533">
        <f t="shared" ca="1" si="124"/>
        <v>1</v>
      </c>
      <c r="DA119" s="533">
        <f t="shared" ca="1" si="124"/>
        <v>1</v>
      </c>
      <c r="DB119" s="533">
        <f t="shared" ca="1" si="124"/>
        <v>1</v>
      </c>
      <c r="DC119" s="533">
        <f t="shared" ca="1" si="124"/>
        <v>1</v>
      </c>
      <c r="DD119" s="533">
        <f t="shared" ca="1" si="124"/>
        <v>1</v>
      </c>
      <c r="DE119" s="533">
        <f t="shared" ca="1" si="124"/>
        <v>1</v>
      </c>
      <c r="DF119" s="533">
        <f t="shared" ca="1" si="124"/>
        <v>1</v>
      </c>
      <c r="DG119" s="533">
        <f t="shared" ca="1" si="124"/>
        <v>1</v>
      </c>
      <c r="DH119" s="533">
        <f t="shared" ca="1" si="124"/>
        <v>1</v>
      </c>
      <c r="DI119" s="533">
        <f t="shared" ca="1" si="124"/>
        <v>1</v>
      </c>
      <c r="DJ119" s="533">
        <f t="shared" ca="1" si="124"/>
        <v>1</v>
      </c>
      <c r="DK119" s="533">
        <f t="shared" ca="1" si="124"/>
        <v>1</v>
      </c>
      <c r="DL119" s="533">
        <f t="shared" ca="1" si="124"/>
        <v>1</v>
      </c>
      <c r="DM119" s="533">
        <f t="shared" ca="1" si="124"/>
        <v>1</v>
      </c>
      <c r="DN119" s="533">
        <f t="shared" ca="1" si="124"/>
        <v>1</v>
      </c>
      <c r="DO119" s="533">
        <f t="shared" ca="1" si="124"/>
        <v>1</v>
      </c>
      <c r="DP119" s="533">
        <f t="shared" ca="1" si="124"/>
        <v>1</v>
      </c>
      <c r="DQ119" s="533">
        <f t="shared" ca="1" si="124"/>
        <v>1</v>
      </c>
      <c r="DR119" s="533">
        <f t="shared" ca="1" si="124"/>
        <v>1</v>
      </c>
      <c r="DS119" s="533">
        <f t="shared" ca="1" si="124"/>
        <v>1</v>
      </c>
      <c r="DT119" s="533">
        <f t="shared" ca="1" si="124"/>
        <v>1</v>
      </c>
      <c r="DU119" s="533">
        <f t="shared" ca="1" si="124"/>
        <v>1</v>
      </c>
      <c r="DV119" s="533">
        <f t="shared" ca="1" si="124"/>
        <v>1</v>
      </c>
      <c r="DW119" s="533">
        <f t="shared" ca="1" si="124"/>
        <v>1</v>
      </c>
      <c r="DX119" s="533">
        <f t="shared" ca="1" si="124"/>
        <v>1</v>
      </c>
      <c r="DY119" s="533">
        <f t="shared" ca="1" si="124"/>
        <v>1</v>
      </c>
      <c r="DZ119" s="533">
        <f t="shared" ca="1" si="124"/>
        <v>1</v>
      </c>
      <c r="EA119" s="533">
        <f t="shared" ca="1" si="124"/>
        <v>1</v>
      </c>
      <c r="EB119" s="533">
        <f t="shared" ca="1" si="124"/>
        <v>1</v>
      </c>
      <c r="EC119" s="533">
        <f t="shared" ca="1" si="124"/>
        <v>1</v>
      </c>
      <c r="ED119" s="533">
        <f t="shared" ref="ED119:ES119" ca="1" si="125">IF(AND(ED$6&gt;=$D113,ED$6&lt;=$D114),1,0)</f>
        <v>1</v>
      </c>
      <c r="EE119" s="533">
        <f t="shared" ca="1" si="125"/>
        <v>1</v>
      </c>
      <c r="EF119" s="533">
        <f t="shared" ca="1" si="125"/>
        <v>1</v>
      </c>
      <c r="EG119" s="533">
        <f t="shared" ca="1" si="125"/>
        <v>1</v>
      </c>
      <c r="EH119" s="533">
        <f t="shared" ca="1" si="125"/>
        <v>1</v>
      </c>
      <c r="EI119" s="533">
        <f t="shared" ca="1" si="125"/>
        <v>1</v>
      </c>
      <c r="EJ119" s="533">
        <f t="shared" ca="1" si="125"/>
        <v>1</v>
      </c>
      <c r="EK119" s="533">
        <f t="shared" ca="1" si="125"/>
        <v>1</v>
      </c>
      <c r="EL119" s="533">
        <f t="shared" ca="1" si="125"/>
        <v>1</v>
      </c>
      <c r="EM119" s="533">
        <f t="shared" ca="1" si="125"/>
        <v>1</v>
      </c>
      <c r="EN119" s="533">
        <f t="shared" ca="1" si="125"/>
        <v>1</v>
      </c>
      <c r="EO119" s="533">
        <f t="shared" ca="1" si="125"/>
        <v>1</v>
      </c>
      <c r="EP119" s="533">
        <f t="shared" ca="1" si="125"/>
        <v>1</v>
      </c>
      <c r="EQ119" s="533">
        <f t="shared" ca="1" si="125"/>
        <v>1</v>
      </c>
      <c r="ER119" s="533">
        <f t="shared" ca="1" si="125"/>
        <v>1</v>
      </c>
      <c r="ES119" s="533">
        <f t="shared" ca="1" si="125"/>
        <v>1</v>
      </c>
    </row>
    <row r="120" spans="2:149">
      <c r="B120" s="342" t="str">
        <f>"Total: Source " &amp;B108</f>
        <v>Total: Source 3</v>
      </c>
      <c r="D120" s="375"/>
      <c r="E120" s="375">
        <f t="shared" ref="E120:AJ120" ca="1" si="126">$D112*E118*E119</f>
        <v>0</v>
      </c>
      <c r="F120" s="375">
        <f t="shared" ca="1" si="126"/>
        <v>0</v>
      </c>
      <c r="G120" s="375">
        <f t="shared" ca="1" si="126"/>
        <v>0</v>
      </c>
      <c r="H120" s="375">
        <f t="shared" ca="1" si="126"/>
        <v>0</v>
      </c>
      <c r="I120" s="375">
        <f t="shared" ca="1" si="126"/>
        <v>0</v>
      </c>
      <c r="J120" s="375">
        <f t="shared" ca="1" si="126"/>
        <v>0</v>
      </c>
      <c r="K120" s="375">
        <f t="shared" ca="1" si="126"/>
        <v>0</v>
      </c>
      <c r="L120" s="375">
        <f t="shared" ca="1" si="126"/>
        <v>0</v>
      </c>
      <c r="M120" s="375">
        <f t="shared" ca="1" si="126"/>
        <v>0</v>
      </c>
      <c r="N120" s="375">
        <f t="shared" ca="1" si="126"/>
        <v>0</v>
      </c>
      <c r="O120" s="375">
        <f t="shared" ca="1" si="126"/>
        <v>0</v>
      </c>
      <c r="P120" s="375">
        <f t="shared" ca="1" si="126"/>
        <v>0</v>
      </c>
      <c r="Q120" s="375">
        <f t="shared" ca="1" si="126"/>
        <v>0</v>
      </c>
      <c r="R120" s="375">
        <f t="shared" ca="1" si="126"/>
        <v>0</v>
      </c>
      <c r="S120" s="375">
        <f t="shared" ca="1" si="126"/>
        <v>0</v>
      </c>
      <c r="T120" s="375">
        <f t="shared" ca="1" si="126"/>
        <v>0</v>
      </c>
      <c r="U120" s="375">
        <f t="shared" ca="1" si="126"/>
        <v>0</v>
      </c>
      <c r="V120" s="375">
        <f t="shared" ca="1" si="126"/>
        <v>0</v>
      </c>
      <c r="W120" s="375">
        <f t="shared" ca="1" si="126"/>
        <v>0</v>
      </c>
      <c r="X120" s="375">
        <f t="shared" ca="1" si="126"/>
        <v>0</v>
      </c>
      <c r="Y120" s="375">
        <f t="shared" ca="1" si="126"/>
        <v>0</v>
      </c>
      <c r="Z120" s="375">
        <f t="shared" ca="1" si="126"/>
        <v>0</v>
      </c>
      <c r="AA120" s="375">
        <f t="shared" ca="1" si="126"/>
        <v>0</v>
      </c>
      <c r="AB120" s="375">
        <f t="shared" ca="1" si="126"/>
        <v>0</v>
      </c>
      <c r="AC120" s="375">
        <f t="shared" ca="1" si="126"/>
        <v>0</v>
      </c>
      <c r="AD120" s="375">
        <f t="shared" ca="1" si="126"/>
        <v>0</v>
      </c>
      <c r="AE120" s="375">
        <f t="shared" ca="1" si="126"/>
        <v>0</v>
      </c>
      <c r="AF120" s="375">
        <f t="shared" ca="1" si="126"/>
        <v>0</v>
      </c>
      <c r="AG120" s="375">
        <f t="shared" ca="1" si="126"/>
        <v>0</v>
      </c>
      <c r="AH120" s="375">
        <f t="shared" ca="1" si="126"/>
        <v>0</v>
      </c>
      <c r="AI120" s="375">
        <f t="shared" ca="1" si="126"/>
        <v>0</v>
      </c>
      <c r="AJ120" s="375">
        <f t="shared" ca="1" si="126"/>
        <v>0</v>
      </c>
      <c r="AK120" s="375">
        <f t="shared" ref="AK120:BP120" ca="1" si="127">$D112*AK118*AK119</f>
        <v>0</v>
      </c>
      <c r="AL120" s="375">
        <f t="shared" ca="1" si="127"/>
        <v>0</v>
      </c>
      <c r="AM120" s="375">
        <f t="shared" ca="1" si="127"/>
        <v>0</v>
      </c>
      <c r="AN120" s="375">
        <f t="shared" ca="1" si="127"/>
        <v>0</v>
      </c>
      <c r="AO120" s="375">
        <f t="shared" ca="1" si="127"/>
        <v>0</v>
      </c>
      <c r="AP120" s="375">
        <f t="shared" ca="1" si="127"/>
        <v>0</v>
      </c>
      <c r="AQ120" s="375">
        <f t="shared" ca="1" si="127"/>
        <v>0</v>
      </c>
      <c r="AR120" s="375">
        <f t="shared" ca="1" si="127"/>
        <v>0</v>
      </c>
      <c r="AS120" s="375">
        <f t="shared" ca="1" si="127"/>
        <v>0</v>
      </c>
      <c r="AT120" s="375">
        <f t="shared" ca="1" si="127"/>
        <v>0</v>
      </c>
      <c r="AU120" s="375">
        <f t="shared" ca="1" si="127"/>
        <v>0</v>
      </c>
      <c r="AV120" s="375">
        <f t="shared" ca="1" si="127"/>
        <v>0</v>
      </c>
      <c r="AW120" s="375">
        <f t="shared" ca="1" si="127"/>
        <v>0</v>
      </c>
      <c r="AX120" s="375">
        <f t="shared" ca="1" si="127"/>
        <v>0</v>
      </c>
      <c r="AY120" s="375">
        <f t="shared" ca="1" si="127"/>
        <v>0</v>
      </c>
      <c r="AZ120" s="375">
        <f t="shared" ca="1" si="127"/>
        <v>0</v>
      </c>
      <c r="BA120" s="375">
        <f t="shared" ca="1" si="127"/>
        <v>0</v>
      </c>
      <c r="BB120" s="375">
        <f t="shared" ca="1" si="127"/>
        <v>0</v>
      </c>
      <c r="BC120" s="375">
        <f t="shared" ca="1" si="127"/>
        <v>0</v>
      </c>
      <c r="BD120" s="375">
        <f t="shared" ca="1" si="127"/>
        <v>0</v>
      </c>
      <c r="BE120" s="375">
        <f t="shared" ca="1" si="127"/>
        <v>0</v>
      </c>
      <c r="BF120" s="375">
        <f t="shared" ca="1" si="127"/>
        <v>0</v>
      </c>
      <c r="BG120" s="375">
        <f t="shared" ca="1" si="127"/>
        <v>0</v>
      </c>
      <c r="BH120" s="375">
        <f t="shared" ca="1" si="127"/>
        <v>0</v>
      </c>
      <c r="BI120" s="375">
        <f t="shared" ca="1" si="127"/>
        <v>0</v>
      </c>
      <c r="BJ120" s="375">
        <f t="shared" ca="1" si="127"/>
        <v>0</v>
      </c>
      <c r="BK120" s="375">
        <f t="shared" ca="1" si="127"/>
        <v>0</v>
      </c>
      <c r="BL120" s="375">
        <f t="shared" ca="1" si="127"/>
        <v>0</v>
      </c>
      <c r="BM120" s="375">
        <f t="shared" ca="1" si="127"/>
        <v>0</v>
      </c>
      <c r="BN120" s="375">
        <f t="shared" ca="1" si="127"/>
        <v>0</v>
      </c>
      <c r="BO120" s="375">
        <f t="shared" ca="1" si="127"/>
        <v>0</v>
      </c>
      <c r="BP120" s="375">
        <f t="shared" ca="1" si="127"/>
        <v>0</v>
      </c>
      <c r="BQ120" s="375">
        <f t="shared" ref="BQ120:CV120" ca="1" si="128">$D112*BQ118*BQ119</f>
        <v>0</v>
      </c>
      <c r="BR120" s="375">
        <f t="shared" ca="1" si="128"/>
        <v>0</v>
      </c>
      <c r="BS120" s="375">
        <f t="shared" ca="1" si="128"/>
        <v>0</v>
      </c>
      <c r="BT120" s="375">
        <f t="shared" ca="1" si="128"/>
        <v>0</v>
      </c>
      <c r="BU120" s="375">
        <f t="shared" ca="1" si="128"/>
        <v>0</v>
      </c>
      <c r="BV120" s="375">
        <f t="shared" ca="1" si="128"/>
        <v>0</v>
      </c>
      <c r="BW120" s="375">
        <f t="shared" ca="1" si="128"/>
        <v>0</v>
      </c>
      <c r="BX120" s="375">
        <f t="shared" ca="1" si="128"/>
        <v>0</v>
      </c>
      <c r="BY120" s="375">
        <f t="shared" ca="1" si="128"/>
        <v>0</v>
      </c>
      <c r="BZ120" s="375">
        <f t="shared" ca="1" si="128"/>
        <v>0</v>
      </c>
      <c r="CA120" s="375">
        <f t="shared" ca="1" si="128"/>
        <v>0</v>
      </c>
      <c r="CB120" s="375">
        <f t="shared" ca="1" si="128"/>
        <v>0</v>
      </c>
      <c r="CC120" s="375">
        <f t="shared" ca="1" si="128"/>
        <v>0</v>
      </c>
      <c r="CD120" s="375">
        <f t="shared" ca="1" si="128"/>
        <v>0</v>
      </c>
      <c r="CE120" s="375">
        <f t="shared" ca="1" si="128"/>
        <v>0</v>
      </c>
      <c r="CF120" s="375">
        <f t="shared" ca="1" si="128"/>
        <v>0</v>
      </c>
      <c r="CG120" s="375">
        <f t="shared" ca="1" si="128"/>
        <v>0</v>
      </c>
      <c r="CH120" s="375">
        <f t="shared" ca="1" si="128"/>
        <v>0</v>
      </c>
      <c r="CI120" s="375">
        <f t="shared" ca="1" si="128"/>
        <v>0</v>
      </c>
      <c r="CJ120" s="375">
        <f t="shared" ca="1" si="128"/>
        <v>0</v>
      </c>
      <c r="CK120" s="375">
        <f t="shared" ca="1" si="128"/>
        <v>0</v>
      </c>
      <c r="CL120" s="375">
        <f t="shared" ca="1" si="128"/>
        <v>0</v>
      </c>
      <c r="CM120" s="375">
        <f t="shared" ca="1" si="128"/>
        <v>0</v>
      </c>
      <c r="CN120" s="375">
        <f t="shared" ca="1" si="128"/>
        <v>0</v>
      </c>
      <c r="CO120" s="375">
        <f t="shared" ca="1" si="128"/>
        <v>0</v>
      </c>
      <c r="CP120" s="375">
        <f t="shared" ca="1" si="128"/>
        <v>0</v>
      </c>
      <c r="CQ120" s="375">
        <f t="shared" ca="1" si="128"/>
        <v>0</v>
      </c>
      <c r="CR120" s="375">
        <f t="shared" ca="1" si="128"/>
        <v>0</v>
      </c>
      <c r="CS120" s="375">
        <f t="shared" ca="1" si="128"/>
        <v>0</v>
      </c>
      <c r="CT120" s="375">
        <f t="shared" ca="1" si="128"/>
        <v>0</v>
      </c>
      <c r="CU120" s="375">
        <f t="shared" ca="1" si="128"/>
        <v>0</v>
      </c>
      <c r="CV120" s="375">
        <f t="shared" ca="1" si="128"/>
        <v>0</v>
      </c>
      <c r="CW120" s="375">
        <f t="shared" ref="CW120:EB120" ca="1" si="129">$D112*CW118*CW119</f>
        <v>0</v>
      </c>
      <c r="CX120" s="375">
        <f t="shared" ca="1" si="129"/>
        <v>0</v>
      </c>
      <c r="CY120" s="375">
        <f t="shared" ca="1" si="129"/>
        <v>0</v>
      </c>
      <c r="CZ120" s="375">
        <f t="shared" ca="1" si="129"/>
        <v>0</v>
      </c>
      <c r="DA120" s="375">
        <f t="shared" ca="1" si="129"/>
        <v>0</v>
      </c>
      <c r="DB120" s="375">
        <f t="shared" ca="1" si="129"/>
        <v>0</v>
      </c>
      <c r="DC120" s="375">
        <f t="shared" ca="1" si="129"/>
        <v>0</v>
      </c>
      <c r="DD120" s="375">
        <f t="shared" ca="1" si="129"/>
        <v>0</v>
      </c>
      <c r="DE120" s="375">
        <f t="shared" ca="1" si="129"/>
        <v>0</v>
      </c>
      <c r="DF120" s="375">
        <f t="shared" ca="1" si="129"/>
        <v>0</v>
      </c>
      <c r="DG120" s="375">
        <f t="shared" ca="1" si="129"/>
        <v>0</v>
      </c>
      <c r="DH120" s="375">
        <f t="shared" ca="1" si="129"/>
        <v>0</v>
      </c>
      <c r="DI120" s="375">
        <f t="shared" ca="1" si="129"/>
        <v>0</v>
      </c>
      <c r="DJ120" s="375">
        <f t="shared" ca="1" si="129"/>
        <v>0</v>
      </c>
      <c r="DK120" s="375">
        <f t="shared" ca="1" si="129"/>
        <v>0</v>
      </c>
      <c r="DL120" s="375">
        <f t="shared" ca="1" si="129"/>
        <v>0</v>
      </c>
      <c r="DM120" s="375">
        <f t="shared" ca="1" si="129"/>
        <v>0</v>
      </c>
      <c r="DN120" s="375">
        <f t="shared" ca="1" si="129"/>
        <v>0</v>
      </c>
      <c r="DO120" s="375">
        <f t="shared" ca="1" si="129"/>
        <v>0</v>
      </c>
      <c r="DP120" s="375">
        <f t="shared" ca="1" si="129"/>
        <v>0</v>
      </c>
      <c r="DQ120" s="375">
        <f t="shared" ca="1" si="129"/>
        <v>0</v>
      </c>
      <c r="DR120" s="375">
        <f t="shared" ca="1" si="129"/>
        <v>0</v>
      </c>
      <c r="DS120" s="375">
        <f t="shared" ca="1" si="129"/>
        <v>0</v>
      </c>
      <c r="DT120" s="375">
        <f t="shared" ca="1" si="129"/>
        <v>0</v>
      </c>
      <c r="DU120" s="375">
        <f t="shared" ca="1" si="129"/>
        <v>0</v>
      </c>
      <c r="DV120" s="375">
        <f t="shared" ca="1" si="129"/>
        <v>0</v>
      </c>
      <c r="DW120" s="375">
        <f t="shared" ca="1" si="129"/>
        <v>0</v>
      </c>
      <c r="DX120" s="375">
        <f t="shared" ca="1" si="129"/>
        <v>0</v>
      </c>
      <c r="DY120" s="375">
        <f t="shared" ca="1" si="129"/>
        <v>0</v>
      </c>
      <c r="DZ120" s="375">
        <f t="shared" ca="1" si="129"/>
        <v>0</v>
      </c>
      <c r="EA120" s="375">
        <f t="shared" ca="1" si="129"/>
        <v>0</v>
      </c>
      <c r="EB120" s="375">
        <f t="shared" ca="1" si="129"/>
        <v>0</v>
      </c>
      <c r="EC120" s="375">
        <f t="shared" ref="EC120:ES120" ca="1" si="130">$D112*EC118*EC119</f>
        <v>0</v>
      </c>
      <c r="ED120" s="375">
        <f t="shared" ca="1" si="130"/>
        <v>0</v>
      </c>
      <c r="EE120" s="375">
        <f t="shared" ca="1" si="130"/>
        <v>0</v>
      </c>
      <c r="EF120" s="375">
        <f t="shared" ca="1" si="130"/>
        <v>0</v>
      </c>
      <c r="EG120" s="375">
        <f t="shared" ca="1" si="130"/>
        <v>0</v>
      </c>
      <c r="EH120" s="375">
        <f t="shared" ca="1" si="130"/>
        <v>0</v>
      </c>
      <c r="EI120" s="375">
        <f t="shared" ca="1" si="130"/>
        <v>0</v>
      </c>
      <c r="EJ120" s="375">
        <f t="shared" ca="1" si="130"/>
        <v>0</v>
      </c>
      <c r="EK120" s="375">
        <f t="shared" ca="1" si="130"/>
        <v>0</v>
      </c>
      <c r="EL120" s="375">
        <f t="shared" ca="1" si="130"/>
        <v>0</v>
      </c>
      <c r="EM120" s="375">
        <f t="shared" ca="1" si="130"/>
        <v>0</v>
      </c>
      <c r="EN120" s="375">
        <f t="shared" ca="1" si="130"/>
        <v>0</v>
      </c>
      <c r="EO120" s="375">
        <f t="shared" ca="1" si="130"/>
        <v>0</v>
      </c>
      <c r="EP120" s="375">
        <f t="shared" ca="1" si="130"/>
        <v>0</v>
      </c>
      <c r="EQ120" s="375">
        <f t="shared" ca="1" si="130"/>
        <v>0</v>
      </c>
      <c r="ER120" s="375">
        <f t="shared" ca="1" si="130"/>
        <v>0</v>
      </c>
      <c r="ES120" s="375">
        <f t="shared" ca="1" si="130"/>
        <v>0</v>
      </c>
    </row>
    <row r="121" spans="2:149" ht="12.75" customHeight="1"/>
    <row r="122" spans="2:149">
      <c r="B122" s="529">
        <v>4</v>
      </c>
    </row>
    <row r="123" spans="2:149">
      <c r="B123" s="342" t="str">
        <f>IP_Assumptions!$B$130</f>
        <v>Switch: On / Off Flag</v>
      </c>
      <c r="D123" s="530">
        <f ca="1">OFFSET(IP_Assumptions!$B$130,0,B122)</f>
        <v>0</v>
      </c>
    </row>
    <row r="124" spans="2:149">
      <c r="B124" s="342" t="s">
        <v>774</v>
      </c>
      <c r="D124" s="530">
        <f ca="1">OFFSET(IP_Assumptions!$B$131,0,B122)</f>
        <v>0</v>
      </c>
      <c r="E124" s="330" t="s">
        <v>0</v>
      </c>
    </row>
    <row r="125" spans="2:149">
      <c r="B125" s="342"/>
      <c r="D125" s="530"/>
    </row>
    <row r="126" spans="2:149">
      <c r="B126" s="342" t="str">
        <f>IP_Assumptions!$B$134</f>
        <v>Base Amount of Monthly Cash Flow</v>
      </c>
      <c r="D126" s="346">
        <f ca="1">OFFSET(IP_Assumptions!$B$134,0,B122)</f>
        <v>0</v>
      </c>
    </row>
    <row r="127" spans="2:149">
      <c r="B127" s="342" t="str">
        <f>IP_Assumptions!$B$139</f>
        <v>Cash Flow: Start Date Applied</v>
      </c>
      <c r="D127" s="531">
        <f ca="1">OFFSET(IP_Assumptions!$B$139,0,B122)</f>
        <v>0</v>
      </c>
      <c r="E127" s="330" t="s">
        <v>0</v>
      </c>
      <c r="F127" s="330" t="s">
        <v>0</v>
      </c>
      <c r="G127" s="330" t="s">
        <v>0</v>
      </c>
      <c r="H127" s="330" t="s">
        <v>0</v>
      </c>
      <c r="I127" s="330" t="s">
        <v>0</v>
      </c>
      <c r="J127" s="330" t="s">
        <v>0</v>
      </c>
      <c r="K127" s="330" t="s">
        <v>0</v>
      </c>
      <c r="L127" s="330" t="s">
        <v>0</v>
      </c>
      <c r="M127" s="330" t="s">
        <v>0</v>
      </c>
    </row>
    <row r="128" spans="2:149">
      <c r="B128" s="342" t="str">
        <f>IP_Assumptions!$B$140</f>
        <v>Cash Flow: End Date Applied</v>
      </c>
      <c r="D128" s="531" t="str">
        <f ca="1">OFFSET(IP_Assumptions!$B$140,0,B122)</f>
        <v/>
      </c>
      <c r="E128" s="330" t="s">
        <v>0</v>
      </c>
      <c r="F128" s="330" t="s">
        <v>0</v>
      </c>
      <c r="G128" s="330" t="s">
        <v>0</v>
      </c>
      <c r="H128" s="330" t="s">
        <v>0</v>
      </c>
      <c r="I128" s="330" t="s">
        <v>0</v>
      </c>
      <c r="J128" s="330" t="s">
        <v>0</v>
      </c>
      <c r="K128" s="330" t="s">
        <v>0</v>
      </c>
      <c r="L128" s="330" t="s">
        <v>0</v>
      </c>
      <c r="M128" s="330" t="s">
        <v>0</v>
      </c>
    </row>
    <row r="129" spans="2:149">
      <c r="B129" s="342" t="str">
        <f>IP_Assumptions!$B$157</f>
        <v>Growth Profile (Applied from Valuation Date):</v>
      </c>
      <c r="C129" s="13" t="s">
        <v>0</v>
      </c>
      <c r="D129" s="346">
        <f ca="1">OFFSET(IP_Assumptions!$B$157,0,B122)</f>
        <v>0</v>
      </c>
      <c r="E129" s="330" t="s">
        <v>0</v>
      </c>
    </row>
    <row r="130" spans="2:149">
      <c r="B130" s="342" t="s">
        <v>598</v>
      </c>
      <c r="D130" s="347"/>
      <c r="E130" s="347">
        <f ca="1">IF(AND(E133=1,$D129&lt;&gt;0),OFFSET(IP_Assumptions!$B$254,E$7,MATCH(CF_Building!$D129,Market_Growth_List,0)),0)</f>
        <v>0</v>
      </c>
      <c r="F130" s="347">
        <f ca="1">IF(AND(F133=1,$D129&lt;&gt;0),OFFSET(IP_Assumptions!$B$254,F$7,MATCH(CF_Building!$D129,Market_Growth_List,0)),0)</f>
        <v>0</v>
      </c>
      <c r="G130" s="347">
        <f ca="1">IF(AND(G133=1,$D129&lt;&gt;0),OFFSET(IP_Assumptions!$B$254,G$7,MATCH(CF_Building!$D129,Market_Growth_List,0)),0)</f>
        <v>0</v>
      </c>
      <c r="H130" s="347">
        <f ca="1">IF(AND(H133=1,$D129&lt;&gt;0),OFFSET(IP_Assumptions!$B$254,H$7,MATCH(CF_Building!$D129,Market_Growth_List,0)),0)</f>
        <v>0</v>
      </c>
      <c r="I130" s="347">
        <f ca="1">IF(AND(I133=1,$D129&lt;&gt;0),OFFSET(IP_Assumptions!$B$254,I$7,MATCH(CF_Building!$D129,Market_Growth_List,0)),0)</f>
        <v>0</v>
      </c>
      <c r="J130" s="347">
        <f ca="1">IF(AND(J133=1,$D129&lt;&gt;0),OFFSET(IP_Assumptions!$B$254,J$7,MATCH(CF_Building!$D129,Market_Growth_List,0)),0)</f>
        <v>0</v>
      </c>
      <c r="K130" s="347">
        <f ca="1">IF(AND(K133=1,$D129&lt;&gt;0),OFFSET(IP_Assumptions!$B$254,K$7,MATCH(CF_Building!$D129,Market_Growth_List,0)),0)</f>
        <v>0</v>
      </c>
      <c r="L130" s="347">
        <f ca="1">IF(AND(L133=1,$D129&lt;&gt;0),OFFSET(IP_Assumptions!$B$254,L$7,MATCH(CF_Building!$D129,Market_Growth_List,0)),0)</f>
        <v>0</v>
      </c>
      <c r="M130" s="347">
        <f ca="1">IF(AND(M133=1,$D129&lt;&gt;0),OFFSET(IP_Assumptions!$B$254,M$7,MATCH(CF_Building!$D129,Market_Growth_List,0)),0)</f>
        <v>0</v>
      </c>
      <c r="N130" s="347">
        <f ca="1">IF(AND(N133=1,$D129&lt;&gt;0),OFFSET(IP_Assumptions!$B$254,N$7,MATCH(CF_Building!$D129,Market_Growth_List,0)),0)</f>
        <v>0</v>
      </c>
      <c r="O130" s="347">
        <f ca="1">IF(AND(O133=1,$D129&lt;&gt;0),OFFSET(IP_Assumptions!$B$254,O$7,MATCH(CF_Building!$D129,Market_Growth_List,0)),0)</f>
        <v>0</v>
      </c>
      <c r="P130" s="347">
        <f ca="1">IF(AND(P133=1,$D129&lt;&gt;0),OFFSET(IP_Assumptions!$B$254,P$7,MATCH(CF_Building!$D129,Market_Growth_List,0)),0)</f>
        <v>0</v>
      </c>
      <c r="Q130" s="347">
        <f ca="1">IF(AND(Q133=1,$D129&lt;&gt;0),OFFSET(IP_Assumptions!$B$254,Q$7,MATCH(CF_Building!$D129,Market_Growth_List,0)),0)</f>
        <v>0</v>
      </c>
      <c r="R130" s="347">
        <f ca="1">IF(AND(R133=1,$D129&lt;&gt;0),OFFSET(IP_Assumptions!$B$254,R$7,MATCH(CF_Building!$D129,Market_Growth_List,0)),0)</f>
        <v>0</v>
      </c>
      <c r="S130" s="347">
        <f ca="1">IF(AND(S133=1,$D129&lt;&gt;0),OFFSET(IP_Assumptions!$B$254,S$7,MATCH(CF_Building!$D129,Market_Growth_List,0)),0)</f>
        <v>0</v>
      </c>
      <c r="T130" s="347">
        <f ca="1">IF(AND(T133=1,$D129&lt;&gt;0),OFFSET(IP_Assumptions!$B$254,T$7,MATCH(CF_Building!$D129,Market_Growth_List,0)),0)</f>
        <v>0</v>
      </c>
      <c r="U130" s="347">
        <f ca="1">IF(AND(U133=1,$D129&lt;&gt;0),OFFSET(IP_Assumptions!$B$254,U$7,MATCH(CF_Building!$D129,Market_Growth_List,0)),0)</f>
        <v>0</v>
      </c>
      <c r="V130" s="347">
        <f ca="1">IF(AND(V133=1,$D129&lt;&gt;0),OFFSET(IP_Assumptions!$B$254,V$7,MATCH(CF_Building!$D129,Market_Growth_List,0)),0)</f>
        <v>0</v>
      </c>
      <c r="W130" s="347">
        <f ca="1">IF(AND(W133=1,$D129&lt;&gt;0),OFFSET(IP_Assumptions!$B$254,W$7,MATCH(CF_Building!$D129,Market_Growth_List,0)),0)</f>
        <v>0</v>
      </c>
      <c r="X130" s="347">
        <f ca="1">IF(AND(X133=1,$D129&lt;&gt;0),OFFSET(IP_Assumptions!$B$254,X$7,MATCH(CF_Building!$D129,Market_Growth_List,0)),0)</f>
        <v>0</v>
      </c>
      <c r="Y130" s="347">
        <f ca="1">IF(AND(Y133=1,$D129&lt;&gt;0),OFFSET(IP_Assumptions!$B$254,Y$7,MATCH(CF_Building!$D129,Market_Growth_List,0)),0)</f>
        <v>0</v>
      </c>
      <c r="Z130" s="347">
        <f ca="1">IF(AND(Z133=1,$D129&lt;&gt;0),OFFSET(IP_Assumptions!$B$254,Z$7,MATCH(CF_Building!$D129,Market_Growth_List,0)),0)</f>
        <v>0</v>
      </c>
      <c r="AA130" s="347">
        <f ca="1">IF(AND(AA133=1,$D129&lt;&gt;0),OFFSET(IP_Assumptions!$B$254,AA$7,MATCH(CF_Building!$D129,Market_Growth_List,0)),0)</f>
        <v>0</v>
      </c>
      <c r="AB130" s="347">
        <f ca="1">IF(AND(AB133=1,$D129&lt;&gt;0),OFFSET(IP_Assumptions!$B$254,AB$7,MATCH(CF_Building!$D129,Market_Growth_List,0)),0)</f>
        <v>0</v>
      </c>
      <c r="AC130" s="347">
        <f ca="1">IF(AND(AC133=1,$D129&lt;&gt;0),OFFSET(IP_Assumptions!$B$254,AC$7,MATCH(CF_Building!$D129,Market_Growth_List,0)),0)</f>
        <v>0</v>
      </c>
      <c r="AD130" s="347">
        <f ca="1">IF(AND(AD133=1,$D129&lt;&gt;0),OFFSET(IP_Assumptions!$B$254,AD$7,MATCH(CF_Building!$D129,Market_Growth_List,0)),0)</f>
        <v>0</v>
      </c>
      <c r="AE130" s="347">
        <f ca="1">IF(AND(AE133=1,$D129&lt;&gt;0),OFFSET(IP_Assumptions!$B$254,AE$7,MATCH(CF_Building!$D129,Market_Growth_List,0)),0)</f>
        <v>0</v>
      </c>
      <c r="AF130" s="347">
        <f ca="1">IF(AND(AF133=1,$D129&lt;&gt;0),OFFSET(IP_Assumptions!$B$254,AF$7,MATCH(CF_Building!$D129,Market_Growth_List,0)),0)</f>
        <v>0</v>
      </c>
      <c r="AG130" s="347">
        <f ca="1">IF(AND(AG133=1,$D129&lt;&gt;0),OFFSET(IP_Assumptions!$B$254,AG$7,MATCH(CF_Building!$D129,Market_Growth_List,0)),0)</f>
        <v>0</v>
      </c>
      <c r="AH130" s="347">
        <f ca="1">IF(AND(AH133=1,$D129&lt;&gt;0),OFFSET(IP_Assumptions!$B$254,AH$7,MATCH(CF_Building!$D129,Market_Growth_List,0)),0)</f>
        <v>0</v>
      </c>
      <c r="AI130" s="347">
        <f ca="1">IF(AND(AI133=1,$D129&lt;&gt;0),OFFSET(IP_Assumptions!$B$254,AI$7,MATCH(CF_Building!$D129,Market_Growth_List,0)),0)</f>
        <v>0</v>
      </c>
      <c r="AJ130" s="347">
        <f ca="1">IF(AND(AJ133=1,$D129&lt;&gt;0),OFFSET(IP_Assumptions!$B$254,AJ$7,MATCH(CF_Building!$D129,Market_Growth_List,0)),0)</f>
        <v>0</v>
      </c>
      <c r="AK130" s="347">
        <f ca="1">IF(AND(AK133=1,$D129&lt;&gt;0),OFFSET(IP_Assumptions!$B$254,AK$7,MATCH(CF_Building!$D129,Market_Growth_List,0)),0)</f>
        <v>0</v>
      </c>
      <c r="AL130" s="347">
        <f ca="1">IF(AND(AL133=1,$D129&lt;&gt;0),OFFSET(IP_Assumptions!$B$254,AL$7,MATCH(CF_Building!$D129,Market_Growth_List,0)),0)</f>
        <v>0</v>
      </c>
      <c r="AM130" s="347">
        <f ca="1">IF(AND(AM133=1,$D129&lt;&gt;0),OFFSET(IP_Assumptions!$B$254,AM$7,MATCH(CF_Building!$D129,Market_Growth_List,0)),0)</f>
        <v>0</v>
      </c>
      <c r="AN130" s="347">
        <f ca="1">IF(AND(AN133=1,$D129&lt;&gt;0),OFFSET(IP_Assumptions!$B$254,AN$7,MATCH(CF_Building!$D129,Market_Growth_List,0)),0)</f>
        <v>0</v>
      </c>
      <c r="AO130" s="347">
        <f ca="1">IF(AND(AO133=1,$D129&lt;&gt;0),OFFSET(IP_Assumptions!$B$254,AO$7,MATCH(CF_Building!$D129,Market_Growth_List,0)),0)</f>
        <v>0</v>
      </c>
      <c r="AP130" s="347">
        <f ca="1">IF(AND(AP133=1,$D129&lt;&gt;0),OFFSET(IP_Assumptions!$B$254,AP$7,MATCH(CF_Building!$D129,Market_Growth_List,0)),0)</f>
        <v>0</v>
      </c>
      <c r="AQ130" s="347">
        <f ca="1">IF(AND(AQ133=1,$D129&lt;&gt;0),OFFSET(IP_Assumptions!$B$254,AQ$7,MATCH(CF_Building!$D129,Market_Growth_List,0)),0)</f>
        <v>0</v>
      </c>
      <c r="AR130" s="347">
        <f ca="1">IF(AND(AR133=1,$D129&lt;&gt;0),OFFSET(IP_Assumptions!$B$254,AR$7,MATCH(CF_Building!$D129,Market_Growth_List,0)),0)</f>
        <v>0</v>
      </c>
      <c r="AS130" s="347">
        <f ca="1">IF(AND(AS133=1,$D129&lt;&gt;0),OFFSET(IP_Assumptions!$B$254,AS$7,MATCH(CF_Building!$D129,Market_Growth_List,0)),0)</f>
        <v>0</v>
      </c>
      <c r="AT130" s="347">
        <f ca="1">IF(AND(AT133=1,$D129&lt;&gt;0),OFFSET(IP_Assumptions!$B$254,AT$7,MATCH(CF_Building!$D129,Market_Growth_List,0)),0)</f>
        <v>0</v>
      </c>
      <c r="AU130" s="347">
        <f ca="1">IF(AND(AU133=1,$D129&lt;&gt;0),OFFSET(IP_Assumptions!$B$254,AU$7,MATCH(CF_Building!$D129,Market_Growth_List,0)),0)</f>
        <v>0</v>
      </c>
      <c r="AV130" s="347">
        <f ca="1">IF(AND(AV133=1,$D129&lt;&gt;0),OFFSET(IP_Assumptions!$B$254,AV$7,MATCH(CF_Building!$D129,Market_Growth_List,0)),0)</f>
        <v>0</v>
      </c>
      <c r="AW130" s="347">
        <f ca="1">IF(AND(AW133=1,$D129&lt;&gt;0),OFFSET(IP_Assumptions!$B$254,AW$7,MATCH(CF_Building!$D129,Market_Growth_List,0)),0)</f>
        <v>0</v>
      </c>
      <c r="AX130" s="347">
        <f ca="1">IF(AND(AX133=1,$D129&lt;&gt;0),OFFSET(IP_Assumptions!$B$254,AX$7,MATCH(CF_Building!$D129,Market_Growth_List,0)),0)</f>
        <v>0</v>
      </c>
      <c r="AY130" s="347">
        <f ca="1">IF(AND(AY133=1,$D129&lt;&gt;0),OFFSET(IP_Assumptions!$B$254,AY$7,MATCH(CF_Building!$D129,Market_Growth_List,0)),0)</f>
        <v>0</v>
      </c>
      <c r="AZ130" s="347">
        <f ca="1">IF(AND(AZ133=1,$D129&lt;&gt;0),OFFSET(IP_Assumptions!$B$254,AZ$7,MATCH(CF_Building!$D129,Market_Growth_List,0)),0)</f>
        <v>0</v>
      </c>
      <c r="BA130" s="347">
        <f ca="1">IF(AND(BA133=1,$D129&lt;&gt;0),OFFSET(IP_Assumptions!$B$254,BA$7,MATCH(CF_Building!$D129,Market_Growth_List,0)),0)</f>
        <v>0</v>
      </c>
      <c r="BB130" s="347">
        <f ca="1">IF(AND(BB133=1,$D129&lt;&gt;0),OFFSET(IP_Assumptions!$B$254,BB$7,MATCH(CF_Building!$D129,Market_Growth_List,0)),0)</f>
        <v>0</v>
      </c>
      <c r="BC130" s="347">
        <f ca="1">IF(AND(BC133=1,$D129&lt;&gt;0),OFFSET(IP_Assumptions!$B$254,BC$7,MATCH(CF_Building!$D129,Market_Growth_List,0)),0)</f>
        <v>0</v>
      </c>
      <c r="BD130" s="347">
        <f ca="1">IF(AND(BD133=1,$D129&lt;&gt;0),OFFSET(IP_Assumptions!$B$254,BD$7,MATCH(CF_Building!$D129,Market_Growth_List,0)),0)</f>
        <v>0</v>
      </c>
      <c r="BE130" s="347">
        <f ca="1">IF(AND(BE133=1,$D129&lt;&gt;0),OFFSET(IP_Assumptions!$B$254,BE$7,MATCH(CF_Building!$D129,Market_Growth_List,0)),0)</f>
        <v>0</v>
      </c>
      <c r="BF130" s="347">
        <f ca="1">IF(AND(BF133=1,$D129&lt;&gt;0),OFFSET(IP_Assumptions!$B$254,BF$7,MATCH(CF_Building!$D129,Market_Growth_List,0)),0)</f>
        <v>0</v>
      </c>
      <c r="BG130" s="347">
        <f ca="1">IF(AND(BG133=1,$D129&lt;&gt;0),OFFSET(IP_Assumptions!$B$254,BG$7,MATCH(CF_Building!$D129,Market_Growth_List,0)),0)</f>
        <v>0</v>
      </c>
      <c r="BH130" s="347">
        <f ca="1">IF(AND(BH133=1,$D129&lt;&gt;0),OFFSET(IP_Assumptions!$B$254,BH$7,MATCH(CF_Building!$D129,Market_Growth_List,0)),0)</f>
        <v>0</v>
      </c>
      <c r="BI130" s="347">
        <f ca="1">IF(AND(BI133=1,$D129&lt;&gt;0),OFFSET(IP_Assumptions!$B$254,BI$7,MATCH(CF_Building!$D129,Market_Growth_List,0)),0)</f>
        <v>0</v>
      </c>
      <c r="BJ130" s="347">
        <f ca="1">IF(AND(BJ133=1,$D129&lt;&gt;0),OFFSET(IP_Assumptions!$B$254,BJ$7,MATCH(CF_Building!$D129,Market_Growth_List,0)),0)</f>
        <v>0</v>
      </c>
      <c r="BK130" s="347">
        <f ca="1">IF(AND(BK133=1,$D129&lt;&gt;0),OFFSET(IP_Assumptions!$B$254,BK$7,MATCH(CF_Building!$D129,Market_Growth_List,0)),0)</f>
        <v>0</v>
      </c>
      <c r="BL130" s="347">
        <f ca="1">IF(AND(BL133=1,$D129&lt;&gt;0),OFFSET(IP_Assumptions!$B$254,BL$7,MATCH(CF_Building!$D129,Market_Growth_List,0)),0)</f>
        <v>0</v>
      </c>
      <c r="BM130" s="347">
        <f ca="1">IF(AND(BM133=1,$D129&lt;&gt;0),OFFSET(IP_Assumptions!$B$254,BM$7,MATCH(CF_Building!$D129,Market_Growth_List,0)),0)</f>
        <v>0</v>
      </c>
      <c r="BN130" s="347">
        <f ca="1">IF(AND(BN133=1,$D129&lt;&gt;0),OFFSET(IP_Assumptions!$B$254,BN$7,MATCH(CF_Building!$D129,Market_Growth_List,0)),0)</f>
        <v>0</v>
      </c>
      <c r="BO130" s="347">
        <f ca="1">IF(AND(BO133=1,$D129&lt;&gt;0),OFFSET(IP_Assumptions!$B$254,BO$7,MATCH(CF_Building!$D129,Market_Growth_List,0)),0)</f>
        <v>0</v>
      </c>
      <c r="BP130" s="347">
        <f ca="1">IF(AND(BP133=1,$D129&lt;&gt;0),OFFSET(IP_Assumptions!$B$254,BP$7,MATCH(CF_Building!$D129,Market_Growth_List,0)),0)</f>
        <v>0</v>
      </c>
      <c r="BQ130" s="347">
        <f ca="1">IF(AND(BQ133=1,$D129&lt;&gt;0),OFFSET(IP_Assumptions!$B$254,BQ$7,MATCH(CF_Building!$D129,Market_Growth_List,0)),0)</f>
        <v>0</v>
      </c>
      <c r="BR130" s="347">
        <f ca="1">IF(AND(BR133=1,$D129&lt;&gt;0),OFFSET(IP_Assumptions!$B$254,BR$7,MATCH(CF_Building!$D129,Market_Growth_List,0)),0)</f>
        <v>0</v>
      </c>
      <c r="BS130" s="347">
        <f ca="1">IF(AND(BS133=1,$D129&lt;&gt;0),OFFSET(IP_Assumptions!$B$254,BS$7,MATCH(CF_Building!$D129,Market_Growth_List,0)),0)</f>
        <v>0</v>
      </c>
      <c r="BT130" s="347">
        <f ca="1">IF(AND(BT133=1,$D129&lt;&gt;0),OFFSET(IP_Assumptions!$B$254,BT$7,MATCH(CF_Building!$D129,Market_Growth_List,0)),0)</f>
        <v>0</v>
      </c>
      <c r="BU130" s="347">
        <f ca="1">IF(AND(BU133=1,$D129&lt;&gt;0),OFFSET(IP_Assumptions!$B$254,BU$7,MATCH(CF_Building!$D129,Market_Growth_List,0)),0)</f>
        <v>0</v>
      </c>
      <c r="BV130" s="347">
        <f ca="1">IF(AND(BV133=1,$D129&lt;&gt;0),OFFSET(IP_Assumptions!$B$254,BV$7,MATCH(CF_Building!$D129,Market_Growth_List,0)),0)</f>
        <v>0</v>
      </c>
      <c r="BW130" s="347">
        <f ca="1">IF(AND(BW133=1,$D129&lt;&gt;0),OFFSET(IP_Assumptions!$B$254,BW$7,MATCH(CF_Building!$D129,Market_Growth_List,0)),0)</f>
        <v>0</v>
      </c>
      <c r="BX130" s="347">
        <f ca="1">IF(AND(BX133=1,$D129&lt;&gt;0),OFFSET(IP_Assumptions!$B$254,BX$7,MATCH(CF_Building!$D129,Market_Growth_List,0)),0)</f>
        <v>0</v>
      </c>
      <c r="BY130" s="347">
        <f ca="1">IF(AND(BY133=1,$D129&lt;&gt;0),OFFSET(IP_Assumptions!$B$254,BY$7,MATCH(CF_Building!$D129,Market_Growth_List,0)),0)</f>
        <v>0</v>
      </c>
      <c r="BZ130" s="347">
        <f ca="1">IF(AND(BZ133=1,$D129&lt;&gt;0),OFFSET(IP_Assumptions!$B$254,BZ$7,MATCH(CF_Building!$D129,Market_Growth_List,0)),0)</f>
        <v>0</v>
      </c>
      <c r="CA130" s="347">
        <f ca="1">IF(AND(CA133=1,$D129&lt;&gt;0),OFFSET(IP_Assumptions!$B$254,CA$7,MATCH(CF_Building!$D129,Market_Growth_List,0)),0)</f>
        <v>0</v>
      </c>
      <c r="CB130" s="347">
        <f ca="1">IF(AND(CB133=1,$D129&lt;&gt;0),OFFSET(IP_Assumptions!$B$254,CB$7,MATCH(CF_Building!$D129,Market_Growth_List,0)),0)</f>
        <v>0</v>
      </c>
      <c r="CC130" s="347">
        <f ca="1">IF(AND(CC133=1,$D129&lt;&gt;0),OFFSET(IP_Assumptions!$B$254,CC$7,MATCH(CF_Building!$D129,Market_Growth_List,0)),0)</f>
        <v>0</v>
      </c>
      <c r="CD130" s="347">
        <f ca="1">IF(AND(CD133=1,$D129&lt;&gt;0),OFFSET(IP_Assumptions!$B$254,CD$7,MATCH(CF_Building!$D129,Market_Growth_List,0)),0)</f>
        <v>0</v>
      </c>
      <c r="CE130" s="347">
        <f ca="1">IF(AND(CE133=1,$D129&lt;&gt;0),OFFSET(IP_Assumptions!$B$254,CE$7,MATCH(CF_Building!$D129,Market_Growth_List,0)),0)</f>
        <v>0</v>
      </c>
      <c r="CF130" s="347">
        <f ca="1">IF(AND(CF133=1,$D129&lt;&gt;0),OFFSET(IP_Assumptions!$B$254,CF$7,MATCH(CF_Building!$D129,Market_Growth_List,0)),0)</f>
        <v>0</v>
      </c>
      <c r="CG130" s="347">
        <f ca="1">IF(AND(CG133=1,$D129&lt;&gt;0),OFFSET(IP_Assumptions!$B$254,CG$7,MATCH(CF_Building!$D129,Market_Growth_List,0)),0)</f>
        <v>0</v>
      </c>
      <c r="CH130" s="347">
        <f ca="1">IF(AND(CH133=1,$D129&lt;&gt;0),OFFSET(IP_Assumptions!$B$254,CH$7,MATCH(CF_Building!$D129,Market_Growth_List,0)),0)</f>
        <v>0</v>
      </c>
      <c r="CI130" s="347">
        <f ca="1">IF(AND(CI133=1,$D129&lt;&gt;0),OFFSET(IP_Assumptions!$B$254,CI$7,MATCH(CF_Building!$D129,Market_Growth_List,0)),0)</f>
        <v>0</v>
      </c>
      <c r="CJ130" s="347">
        <f ca="1">IF(AND(CJ133=1,$D129&lt;&gt;0),OFFSET(IP_Assumptions!$B$254,CJ$7,MATCH(CF_Building!$D129,Market_Growth_List,0)),0)</f>
        <v>0</v>
      </c>
      <c r="CK130" s="347">
        <f ca="1">IF(AND(CK133=1,$D129&lt;&gt;0),OFFSET(IP_Assumptions!$B$254,CK$7,MATCH(CF_Building!$D129,Market_Growth_List,0)),0)</f>
        <v>0</v>
      </c>
      <c r="CL130" s="347">
        <f ca="1">IF(AND(CL133=1,$D129&lt;&gt;0),OFFSET(IP_Assumptions!$B$254,CL$7,MATCH(CF_Building!$D129,Market_Growth_List,0)),0)</f>
        <v>0</v>
      </c>
      <c r="CM130" s="347">
        <f ca="1">IF(AND(CM133=1,$D129&lt;&gt;0),OFFSET(IP_Assumptions!$B$254,CM$7,MATCH(CF_Building!$D129,Market_Growth_List,0)),0)</f>
        <v>0</v>
      </c>
      <c r="CN130" s="347">
        <f ca="1">IF(AND(CN133=1,$D129&lt;&gt;0),OFFSET(IP_Assumptions!$B$254,CN$7,MATCH(CF_Building!$D129,Market_Growth_List,0)),0)</f>
        <v>0</v>
      </c>
      <c r="CO130" s="347">
        <f ca="1">IF(AND(CO133=1,$D129&lt;&gt;0),OFFSET(IP_Assumptions!$B$254,CO$7,MATCH(CF_Building!$D129,Market_Growth_List,0)),0)</f>
        <v>0</v>
      </c>
      <c r="CP130" s="347">
        <f ca="1">IF(AND(CP133=1,$D129&lt;&gt;0),OFFSET(IP_Assumptions!$B$254,CP$7,MATCH(CF_Building!$D129,Market_Growth_List,0)),0)</f>
        <v>0</v>
      </c>
      <c r="CQ130" s="347">
        <f ca="1">IF(AND(CQ133=1,$D129&lt;&gt;0),OFFSET(IP_Assumptions!$B$254,CQ$7,MATCH(CF_Building!$D129,Market_Growth_List,0)),0)</f>
        <v>0</v>
      </c>
      <c r="CR130" s="347">
        <f ca="1">IF(AND(CR133=1,$D129&lt;&gt;0),OFFSET(IP_Assumptions!$B$254,CR$7,MATCH(CF_Building!$D129,Market_Growth_List,0)),0)</f>
        <v>0</v>
      </c>
      <c r="CS130" s="347">
        <f ca="1">IF(AND(CS133=1,$D129&lt;&gt;0),OFFSET(IP_Assumptions!$B$254,CS$7,MATCH(CF_Building!$D129,Market_Growth_List,0)),0)</f>
        <v>0</v>
      </c>
      <c r="CT130" s="347">
        <f ca="1">IF(AND(CT133=1,$D129&lt;&gt;0),OFFSET(IP_Assumptions!$B$254,CT$7,MATCH(CF_Building!$D129,Market_Growth_List,0)),0)</f>
        <v>0</v>
      </c>
      <c r="CU130" s="347">
        <f ca="1">IF(AND(CU133=1,$D129&lt;&gt;0),OFFSET(IP_Assumptions!$B$254,CU$7,MATCH(CF_Building!$D129,Market_Growth_List,0)),0)</f>
        <v>0</v>
      </c>
      <c r="CV130" s="347">
        <f ca="1">IF(AND(CV133=1,$D129&lt;&gt;0),OFFSET(IP_Assumptions!$B$254,CV$7,MATCH(CF_Building!$D129,Market_Growth_List,0)),0)</f>
        <v>0</v>
      </c>
      <c r="CW130" s="347">
        <f ca="1">IF(AND(CW133=1,$D129&lt;&gt;0),OFFSET(IP_Assumptions!$B$254,CW$7,MATCH(CF_Building!$D129,Market_Growth_List,0)),0)</f>
        <v>0</v>
      </c>
      <c r="CX130" s="347">
        <f ca="1">IF(AND(CX133=1,$D129&lt;&gt;0),OFFSET(IP_Assumptions!$B$254,CX$7,MATCH(CF_Building!$D129,Market_Growth_List,0)),0)</f>
        <v>0</v>
      </c>
      <c r="CY130" s="347">
        <f ca="1">IF(AND(CY133=1,$D129&lt;&gt;0),OFFSET(IP_Assumptions!$B$254,CY$7,MATCH(CF_Building!$D129,Market_Growth_List,0)),0)</f>
        <v>0</v>
      </c>
      <c r="CZ130" s="347">
        <f ca="1">IF(AND(CZ133=1,$D129&lt;&gt;0),OFFSET(IP_Assumptions!$B$254,CZ$7,MATCH(CF_Building!$D129,Market_Growth_List,0)),0)</f>
        <v>0</v>
      </c>
      <c r="DA130" s="347">
        <f ca="1">IF(AND(DA133=1,$D129&lt;&gt;0),OFFSET(IP_Assumptions!$B$254,DA$7,MATCH(CF_Building!$D129,Market_Growth_List,0)),0)</f>
        <v>0</v>
      </c>
      <c r="DB130" s="347">
        <f ca="1">IF(AND(DB133=1,$D129&lt;&gt;0),OFFSET(IP_Assumptions!$B$254,DB$7,MATCH(CF_Building!$D129,Market_Growth_List,0)),0)</f>
        <v>0</v>
      </c>
      <c r="DC130" s="347">
        <f ca="1">IF(AND(DC133=1,$D129&lt;&gt;0),OFFSET(IP_Assumptions!$B$254,DC$7,MATCH(CF_Building!$D129,Market_Growth_List,0)),0)</f>
        <v>0</v>
      </c>
      <c r="DD130" s="347">
        <f ca="1">IF(AND(DD133=1,$D129&lt;&gt;0),OFFSET(IP_Assumptions!$B$254,DD$7,MATCH(CF_Building!$D129,Market_Growth_List,0)),0)</f>
        <v>0</v>
      </c>
      <c r="DE130" s="347">
        <f ca="1">IF(AND(DE133=1,$D129&lt;&gt;0),OFFSET(IP_Assumptions!$B$254,DE$7,MATCH(CF_Building!$D129,Market_Growth_List,0)),0)</f>
        <v>0</v>
      </c>
      <c r="DF130" s="347">
        <f ca="1">IF(AND(DF133=1,$D129&lt;&gt;0),OFFSET(IP_Assumptions!$B$254,DF$7,MATCH(CF_Building!$D129,Market_Growth_List,0)),0)</f>
        <v>0</v>
      </c>
      <c r="DG130" s="347">
        <f ca="1">IF(AND(DG133=1,$D129&lt;&gt;0),OFFSET(IP_Assumptions!$B$254,DG$7,MATCH(CF_Building!$D129,Market_Growth_List,0)),0)</f>
        <v>0</v>
      </c>
      <c r="DH130" s="347">
        <f ca="1">IF(AND(DH133=1,$D129&lt;&gt;0),OFFSET(IP_Assumptions!$B$254,DH$7,MATCH(CF_Building!$D129,Market_Growth_List,0)),0)</f>
        <v>0</v>
      </c>
      <c r="DI130" s="347">
        <f ca="1">IF(AND(DI133=1,$D129&lt;&gt;0),OFFSET(IP_Assumptions!$B$254,DI$7,MATCH(CF_Building!$D129,Market_Growth_List,0)),0)</f>
        <v>0</v>
      </c>
      <c r="DJ130" s="347">
        <f ca="1">IF(AND(DJ133=1,$D129&lt;&gt;0),OFFSET(IP_Assumptions!$B$254,DJ$7,MATCH(CF_Building!$D129,Market_Growth_List,0)),0)</f>
        <v>0</v>
      </c>
      <c r="DK130" s="347">
        <f ca="1">IF(AND(DK133=1,$D129&lt;&gt;0),OFFSET(IP_Assumptions!$B$254,DK$7,MATCH(CF_Building!$D129,Market_Growth_List,0)),0)</f>
        <v>0</v>
      </c>
      <c r="DL130" s="347">
        <f ca="1">IF(AND(DL133=1,$D129&lt;&gt;0),OFFSET(IP_Assumptions!$B$254,DL$7,MATCH(CF_Building!$D129,Market_Growth_List,0)),0)</f>
        <v>0</v>
      </c>
      <c r="DM130" s="347">
        <f ca="1">IF(AND(DM133=1,$D129&lt;&gt;0),OFFSET(IP_Assumptions!$B$254,DM$7,MATCH(CF_Building!$D129,Market_Growth_List,0)),0)</f>
        <v>0</v>
      </c>
      <c r="DN130" s="347">
        <f ca="1">IF(AND(DN133=1,$D129&lt;&gt;0),OFFSET(IP_Assumptions!$B$254,DN$7,MATCH(CF_Building!$D129,Market_Growth_List,0)),0)</f>
        <v>0</v>
      </c>
      <c r="DO130" s="347">
        <f ca="1">IF(AND(DO133=1,$D129&lt;&gt;0),OFFSET(IP_Assumptions!$B$254,DO$7,MATCH(CF_Building!$D129,Market_Growth_List,0)),0)</f>
        <v>0</v>
      </c>
      <c r="DP130" s="347">
        <f ca="1">IF(AND(DP133=1,$D129&lt;&gt;0),OFFSET(IP_Assumptions!$B$254,DP$7,MATCH(CF_Building!$D129,Market_Growth_List,0)),0)</f>
        <v>0</v>
      </c>
      <c r="DQ130" s="347">
        <f ca="1">IF(AND(DQ133=1,$D129&lt;&gt;0),OFFSET(IP_Assumptions!$B$254,DQ$7,MATCH(CF_Building!$D129,Market_Growth_List,0)),0)</f>
        <v>0</v>
      </c>
      <c r="DR130" s="347">
        <f ca="1">IF(AND(DR133=1,$D129&lt;&gt;0),OFFSET(IP_Assumptions!$B$254,DR$7,MATCH(CF_Building!$D129,Market_Growth_List,0)),0)</f>
        <v>0</v>
      </c>
      <c r="DS130" s="347">
        <f ca="1">IF(AND(DS133=1,$D129&lt;&gt;0),OFFSET(IP_Assumptions!$B$254,DS$7,MATCH(CF_Building!$D129,Market_Growth_List,0)),0)</f>
        <v>0</v>
      </c>
      <c r="DT130" s="347">
        <f ca="1">IF(AND(DT133=1,$D129&lt;&gt;0),OFFSET(IP_Assumptions!$B$254,DT$7,MATCH(CF_Building!$D129,Market_Growth_List,0)),0)</f>
        <v>0</v>
      </c>
      <c r="DU130" s="347">
        <f ca="1">IF(AND(DU133=1,$D129&lt;&gt;0),OFFSET(IP_Assumptions!$B$254,DU$7,MATCH(CF_Building!$D129,Market_Growth_List,0)),0)</f>
        <v>0</v>
      </c>
      <c r="DV130" s="347">
        <f ca="1">IF(AND(DV133=1,$D129&lt;&gt;0),OFFSET(IP_Assumptions!$B$254,DV$7,MATCH(CF_Building!$D129,Market_Growth_List,0)),0)</f>
        <v>0</v>
      </c>
      <c r="DW130" s="347">
        <f ca="1">IF(AND(DW133=1,$D129&lt;&gt;0),OFFSET(IP_Assumptions!$B$254,DW$7,MATCH(CF_Building!$D129,Market_Growth_List,0)),0)</f>
        <v>0</v>
      </c>
      <c r="DX130" s="347">
        <f ca="1">IF(AND(DX133=1,$D129&lt;&gt;0),OFFSET(IP_Assumptions!$B$254,DX$7,MATCH(CF_Building!$D129,Market_Growth_List,0)),0)</f>
        <v>0</v>
      </c>
      <c r="DY130" s="347">
        <f ca="1">IF(AND(DY133=1,$D129&lt;&gt;0),OFFSET(IP_Assumptions!$B$254,DY$7,MATCH(CF_Building!$D129,Market_Growth_List,0)),0)</f>
        <v>0</v>
      </c>
      <c r="DZ130" s="347">
        <f ca="1">IF(AND(DZ133=1,$D129&lt;&gt;0),OFFSET(IP_Assumptions!$B$254,DZ$7,MATCH(CF_Building!$D129,Market_Growth_List,0)),0)</f>
        <v>0</v>
      </c>
      <c r="EA130" s="347">
        <f ca="1">IF(AND(EA133=1,$D129&lt;&gt;0),OFFSET(IP_Assumptions!$B$254,EA$7,MATCH(CF_Building!$D129,Market_Growth_List,0)),0)</f>
        <v>0</v>
      </c>
      <c r="EB130" s="347">
        <f ca="1">IF(AND(EB133=1,$D129&lt;&gt;0),OFFSET(IP_Assumptions!$B$254,EB$7,MATCH(CF_Building!$D129,Market_Growth_List,0)),0)</f>
        <v>0</v>
      </c>
      <c r="EC130" s="347">
        <f ca="1">IF(AND(EC133=1,$D129&lt;&gt;0),OFFSET(IP_Assumptions!$B$254,EC$7,MATCH(CF_Building!$D129,Market_Growth_List,0)),0)</f>
        <v>0</v>
      </c>
      <c r="ED130" s="347">
        <f ca="1">IF(AND(ED133=1,$D129&lt;&gt;0),OFFSET(IP_Assumptions!$B$254,ED$7,MATCH(CF_Building!$D129,Market_Growth_List,0)),0)</f>
        <v>0</v>
      </c>
      <c r="EE130" s="347">
        <f ca="1">IF(AND(EE133=1,$D129&lt;&gt;0),OFFSET(IP_Assumptions!$B$254,EE$7,MATCH(CF_Building!$D129,Market_Growth_List,0)),0)</f>
        <v>0</v>
      </c>
      <c r="EF130" s="347">
        <f ca="1">IF(AND(EF133=1,$D129&lt;&gt;0),OFFSET(IP_Assumptions!$B$254,EF$7,MATCH(CF_Building!$D129,Market_Growth_List,0)),0)</f>
        <v>0</v>
      </c>
      <c r="EG130" s="347">
        <f ca="1">IF(AND(EG133=1,$D129&lt;&gt;0),OFFSET(IP_Assumptions!$B$254,EG$7,MATCH(CF_Building!$D129,Market_Growth_List,0)),0)</f>
        <v>0</v>
      </c>
      <c r="EH130" s="347">
        <f ca="1">IF(AND(EH133=1,$D129&lt;&gt;0),OFFSET(IP_Assumptions!$B$254,EH$7,MATCH(CF_Building!$D129,Market_Growth_List,0)),0)</f>
        <v>0</v>
      </c>
      <c r="EI130" s="347">
        <f ca="1">IF(AND(EI133=1,$D129&lt;&gt;0),OFFSET(IP_Assumptions!$B$254,EI$7,MATCH(CF_Building!$D129,Market_Growth_List,0)),0)</f>
        <v>0</v>
      </c>
      <c r="EJ130" s="347">
        <f ca="1">IF(AND(EJ133=1,$D129&lt;&gt;0),OFFSET(IP_Assumptions!$B$254,EJ$7,MATCH(CF_Building!$D129,Market_Growth_List,0)),0)</f>
        <v>0</v>
      </c>
      <c r="EK130" s="347">
        <f ca="1">IF(AND(EK133=1,$D129&lt;&gt;0),OFFSET(IP_Assumptions!$B$254,EK$7,MATCH(CF_Building!$D129,Market_Growth_List,0)),0)</f>
        <v>0</v>
      </c>
      <c r="EL130" s="347">
        <f ca="1">IF(AND(EL133=1,$D129&lt;&gt;0),OFFSET(IP_Assumptions!$B$254,EL$7,MATCH(CF_Building!$D129,Market_Growth_List,0)),0)</f>
        <v>0</v>
      </c>
      <c r="EM130" s="347">
        <f ca="1">IF(AND(EM133=1,$D129&lt;&gt;0),OFFSET(IP_Assumptions!$B$254,EM$7,MATCH(CF_Building!$D129,Market_Growth_List,0)),0)</f>
        <v>0</v>
      </c>
      <c r="EN130" s="347">
        <f ca="1">IF(AND(EN133=1,$D129&lt;&gt;0),OFFSET(IP_Assumptions!$B$254,EN$7,MATCH(CF_Building!$D129,Market_Growth_List,0)),0)</f>
        <v>0</v>
      </c>
      <c r="EO130" s="347">
        <f ca="1">IF(AND(EO133=1,$D129&lt;&gt;0),OFFSET(IP_Assumptions!$B$254,EO$7,MATCH(CF_Building!$D129,Market_Growth_List,0)),0)</f>
        <v>0</v>
      </c>
      <c r="EP130" s="347">
        <f ca="1">IF(AND(EP133=1,$D129&lt;&gt;0),OFFSET(IP_Assumptions!$B$254,EP$7,MATCH(CF_Building!$D129,Market_Growth_List,0)),0)</f>
        <v>0</v>
      </c>
      <c r="EQ130" s="347">
        <f ca="1">IF(AND(EQ133=1,$D129&lt;&gt;0),OFFSET(IP_Assumptions!$B$254,EQ$7,MATCH(CF_Building!$D129,Market_Growth_List,0)),0)</f>
        <v>0</v>
      </c>
      <c r="ER130" s="347">
        <f ca="1">IF(AND(ER133=1,$D129&lt;&gt;0),OFFSET(IP_Assumptions!$B$254,ER$7,MATCH(CF_Building!$D129,Market_Growth_List,0)),0)</f>
        <v>0</v>
      </c>
      <c r="ES130" s="347">
        <f ca="1">IF(AND(ES133=1,$D129&lt;&gt;0),OFFSET(IP_Assumptions!$B$254,ES$7,MATCH(CF_Building!$D129,Market_Growth_List,0)),0)</f>
        <v>0</v>
      </c>
    </row>
    <row r="131" spans="2:149">
      <c r="B131" s="342" t="s">
        <v>775</v>
      </c>
      <c r="D131" s="347"/>
      <c r="E131" s="347">
        <f t="shared" ref="E131:AJ131" ca="1" si="131">(1+E130)^(1/12)-1</f>
        <v>0</v>
      </c>
      <c r="F131" s="347">
        <f t="shared" ca="1" si="131"/>
        <v>0</v>
      </c>
      <c r="G131" s="347">
        <f t="shared" ca="1" si="131"/>
        <v>0</v>
      </c>
      <c r="H131" s="347">
        <f t="shared" ca="1" si="131"/>
        <v>0</v>
      </c>
      <c r="I131" s="347">
        <f t="shared" ca="1" si="131"/>
        <v>0</v>
      </c>
      <c r="J131" s="347">
        <f t="shared" ca="1" si="131"/>
        <v>0</v>
      </c>
      <c r="K131" s="347">
        <f t="shared" ca="1" si="131"/>
        <v>0</v>
      </c>
      <c r="L131" s="347">
        <f t="shared" ca="1" si="131"/>
        <v>0</v>
      </c>
      <c r="M131" s="347">
        <f t="shared" ca="1" si="131"/>
        <v>0</v>
      </c>
      <c r="N131" s="347">
        <f t="shared" ca="1" si="131"/>
        <v>0</v>
      </c>
      <c r="O131" s="347">
        <f t="shared" ca="1" si="131"/>
        <v>0</v>
      </c>
      <c r="P131" s="347">
        <f t="shared" ca="1" si="131"/>
        <v>0</v>
      </c>
      <c r="Q131" s="347">
        <f t="shared" ca="1" si="131"/>
        <v>0</v>
      </c>
      <c r="R131" s="347">
        <f t="shared" ca="1" si="131"/>
        <v>0</v>
      </c>
      <c r="S131" s="347">
        <f t="shared" ca="1" si="131"/>
        <v>0</v>
      </c>
      <c r="T131" s="347">
        <f t="shared" ca="1" si="131"/>
        <v>0</v>
      </c>
      <c r="U131" s="347">
        <f t="shared" ca="1" si="131"/>
        <v>0</v>
      </c>
      <c r="V131" s="347">
        <f t="shared" ca="1" si="131"/>
        <v>0</v>
      </c>
      <c r="W131" s="347">
        <f t="shared" ca="1" si="131"/>
        <v>0</v>
      </c>
      <c r="X131" s="347">
        <f t="shared" ca="1" si="131"/>
        <v>0</v>
      </c>
      <c r="Y131" s="347">
        <f t="shared" ca="1" si="131"/>
        <v>0</v>
      </c>
      <c r="Z131" s="347">
        <f t="shared" ca="1" si="131"/>
        <v>0</v>
      </c>
      <c r="AA131" s="347">
        <f t="shared" ca="1" si="131"/>
        <v>0</v>
      </c>
      <c r="AB131" s="347">
        <f t="shared" ca="1" si="131"/>
        <v>0</v>
      </c>
      <c r="AC131" s="347">
        <f t="shared" ca="1" si="131"/>
        <v>0</v>
      </c>
      <c r="AD131" s="347">
        <f t="shared" ca="1" si="131"/>
        <v>0</v>
      </c>
      <c r="AE131" s="347">
        <f t="shared" ca="1" si="131"/>
        <v>0</v>
      </c>
      <c r="AF131" s="347">
        <f t="shared" ca="1" si="131"/>
        <v>0</v>
      </c>
      <c r="AG131" s="347">
        <f t="shared" ca="1" si="131"/>
        <v>0</v>
      </c>
      <c r="AH131" s="347">
        <f t="shared" ca="1" si="131"/>
        <v>0</v>
      </c>
      <c r="AI131" s="347">
        <f t="shared" ca="1" si="131"/>
        <v>0</v>
      </c>
      <c r="AJ131" s="347">
        <f t="shared" ca="1" si="131"/>
        <v>0</v>
      </c>
      <c r="AK131" s="347">
        <f t="shared" ref="AK131:BP131" ca="1" si="132">(1+AK130)^(1/12)-1</f>
        <v>0</v>
      </c>
      <c r="AL131" s="347">
        <f t="shared" ca="1" si="132"/>
        <v>0</v>
      </c>
      <c r="AM131" s="347">
        <f t="shared" ca="1" si="132"/>
        <v>0</v>
      </c>
      <c r="AN131" s="347">
        <f t="shared" ca="1" si="132"/>
        <v>0</v>
      </c>
      <c r="AO131" s="347">
        <f t="shared" ca="1" si="132"/>
        <v>0</v>
      </c>
      <c r="AP131" s="347">
        <f t="shared" ca="1" si="132"/>
        <v>0</v>
      </c>
      <c r="AQ131" s="347">
        <f t="shared" ca="1" si="132"/>
        <v>0</v>
      </c>
      <c r="AR131" s="347">
        <f t="shared" ca="1" si="132"/>
        <v>0</v>
      </c>
      <c r="AS131" s="347">
        <f t="shared" ca="1" si="132"/>
        <v>0</v>
      </c>
      <c r="AT131" s="347">
        <f t="shared" ca="1" si="132"/>
        <v>0</v>
      </c>
      <c r="AU131" s="347">
        <f t="shared" ca="1" si="132"/>
        <v>0</v>
      </c>
      <c r="AV131" s="347">
        <f t="shared" ca="1" si="132"/>
        <v>0</v>
      </c>
      <c r="AW131" s="347">
        <f t="shared" ca="1" si="132"/>
        <v>0</v>
      </c>
      <c r="AX131" s="347">
        <f t="shared" ca="1" si="132"/>
        <v>0</v>
      </c>
      <c r="AY131" s="347">
        <f t="shared" ca="1" si="132"/>
        <v>0</v>
      </c>
      <c r="AZ131" s="347">
        <f t="shared" ca="1" si="132"/>
        <v>0</v>
      </c>
      <c r="BA131" s="347">
        <f t="shared" ca="1" si="132"/>
        <v>0</v>
      </c>
      <c r="BB131" s="347">
        <f t="shared" ca="1" si="132"/>
        <v>0</v>
      </c>
      <c r="BC131" s="347">
        <f t="shared" ca="1" si="132"/>
        <v>0</v>
      </c>
      <c r="BD131" s="347">
        <f t="shared" ca="1" si="132"/>
        <v>0</v>
      </c>
      <c r="BE131" s="347">
        <f t="shared" ca="1" si="132"/>
        <v>0</v>
      </c>
      <c r="BF131" s="347">
        <f t="shared" ca="1" si="132"/>
        <v>0</v>
      </c>
      <c r="BG131" s="347">
        <f t="shared" ca="1" si="132"/>
        <v>0</v>
      </c>
      <c r="BH131" s="347">
        <f t="shared" ca="1" si="132"/>
        <v>0</v>
      </c>
      <c r="BI131" s="347">
        <f t="shared" ca="1" si="132"/>
        <v>0</v>
      </c>
      <c r="BJ131" s="347">
        <f t="shared" ca="1" si="132"/>
        <v>0</v>
      </c>
      <c r="BK131" s="347">
        <f t="shared" ca="1" si="132"/>
        <v>0</v>
      </c>
      <c r="BL131" s="347">
        <f t="shared" ca="1" si="132"/>
        <v>0</v>
      </c>
      <c r="BM131" s="347">
        <f t="shared" ca="1" si="132"/>
        <v>0</v>
      </c>
      <c r="BN131" s="347">
        <f t="shared" ca="1" si="132"/>
        <v>0</v>
      </c>
      <c r="BO131" s="347">
        <f t="shared" ca="1" si="132"/>
        <v>0</v>
      </c>
      <c r="BP131" s="347">
        <f t="shared" ca="1" si="132"/>
        <v>0</v>
      </c>
      <c r="BQ131" s="347">
        <f t="shared" ref="BQ131:CV131" ca="1" si="133">(1+BQ130)^(1/12)-1</f>
        <v>0</v>
      </c>
      <c r="BR131" s="347">
        <f t="shared" ca="1" si="133"/>
        <v>0</v>
      </c>
      <c r="BS131" s="347">
        <f t="shared" ca="1" si="133"/>
        <v>0</v>
      </c>
      <c r="BT131" s="347">
        <f t="shared" ca="1" si="133"/>
        <v>0</v>
      </c>
      <c r="BU131" s="347">
        <f t="shared" ca="1" si="133"/>
        <v>0</v>
      </c>
      <c r="BV131" s="347">
        <f t="shared" ca="1" si="133"/>
        <v>0</v>
      </c>
      <c r="BW131" s="347">
        <f t="shared" ca="1" si="133"/>
        <v>0</v>
      </c>
      <c r="BX131" s="347">
        <f t="shared" ca="1" si="133"/>
        <v>0</v>
      </c>
      <c r="BY131" s="347">
        <f t="shared" ca="1" si="133"/>
        <v>0</v>
      </c>
      <c r="BZ131" s="347">
        <f t="shared" ca="1" si="133"/>
        <v>0</v>
      </c>
      <c r="CA131" s="347">
        <f t="shared" ca="1" si="133"/>
        <v>0</v>
      </c>
      <c r="CB131" s="347">
        <f t="shared" ca="1" si="133"/>
        <v>0</v>
      </c>
      <c r="CC131" s="347">
        <f t="shared" ca="1" si="133"/>
        <v>0</v>
      </c>
      <c r="CD131" s="347">
        <f t="shared" ca="1" si="133"/>
        <v>0</v>
      </c>
      <c r="CE131" s="347">
        <f t="shared" ca="1" si="133"/>
        <v>0</v>
      </c>
      <c r="CF131" s="347">
        <f t="shared" ca="1" si="133"/>
        <v>0</v>
      </c>
      <c r="CG131" s="347">
        <f t="shared" ca="1" si="133"/>
        <v>0</v>
      </c>
      <c r="CH131" s="347">
        <f t="shared" ca="1" si="133"/>
        <v>0</v>
      </c>
      <c r="CI131" s="347">
        <f t="shared" ca="1" si="133"/>
        <v>0</v>
      </c>
      <c r="CJ131" s="347">
        <f t="shared" ca="1" si="133"/>
        <v>0</v>
      </c>
      <c r="CK131" s="347">
        <f t="shared" ca="1" si="133"/>
        <v>0</v>
      </c>
      <c r="CL131" s="347">
        <f t="shared" ca="1" si="133"/>
        <v>0</v>
      </c>
      <c r="CM131" s="347">
        <f t="shared" ca="1" si="133"/>
        <v>0</v>
      </c>
      <c r="CN131" s="347">
        <f t="shared" ca="1" si="133"/>
        <v>0</v>
      </c>
      <c r="CO131" s="347">
        <f t="shared" ca="1" si="133"/>
        <v>0</v>
      </c>
      <c r="CP131" s="347">
        <f t="shared" ca="1" si="133"/>
        <v>0</v>
      </c>
      <c r="CQ131" s="347">
        <f t="shared" ca="1" si="133"/>
        <v>0</v>
      </c>
      <c r="CR131" s="347">
        <f t="shared" ca="1" si="133"/>
        <v>0</v>
      </c>
      <c r="CS131" s="347">
        <f t="shared" ca="1" si="133"/>
        <v>0</v>
      </c>
      <c r="CT131" s="347">
        <f t="shared" ca="1" si="133"/>
        <v>0</v>
      </c>
      <c r="CU131" s="347">
        <f t="shared" ca="1" si="133"/>
        <v>0</v>
      </c>
      <c r="CV131" s="347">
        <f t="shared" ca="1" si="133"/>
        <v>0</v>
      </c>
      <c r="CW131" s="347">
        <f t="shared" ref="CW131:EB131" ca="1" si="134">(1+CW130)^(1/12)-1</f>
        <v>0</v>
      </c>
      <c r="CX131" s="347">
        <f t="shared" ca="1" si="134"/>
        <v>0</v>
      </c>
      <c r="CY131" s="347">
        <f t="shared" ca="1" si="134"/>
        <v>0</v>
      </c>
      <c r="CZ131" s="347">
        <f t="shared" ca="1" si="134"/>
        <v>0</v>
      </c>
      <c r="DA131" s="347">
        <f t="shared" ca="1" si="134"/>
        <v>0</v>
      </c>
      <c r="DB131" s="347">
        <f t="shared" ca="1" si="134"/>
        <v>0</v>
      </c>
      <c r="DC131" s="347">
        <f t="shared" ca="1" si="134"/>
        <v>0</v>
      </c>
      <c r="DD131" s="347">
        <f t="shared" ca="1" si="134"/>
        <v>0</v>
      </c>
      <c r="DE131" s="347">
        <f t="shared" ca="1" si="134"/>
        <v>0</v>
      </c>
      <c r="DF131" s="347">
        <f t="shared" ca="1" si="134"/>
        <v>0</v>
      </c>
      <c r="DG131" s="347">
        <f t="shared" ca="1" si="134"/>
        <v>0</v>
      </c>
      <c r="DH131" s="347">
        <f t="shared" ca="1" si="134"/>
        <v>0</v>
      </c>
      <c r="DI131" s="347">
        <f t="shared" ca="1" si="134"/>
        <v>0</v>
      </c>
      <c r="DJ131" s="347">
        <f t="shared" ca="1" si="134"/>
        <v>0</v>
      </c>
      <c r="DK131" s="347">
        <f t="shared" ca="1" si="134"/>
        <v>0</v>
      </c>
      <c r="DL131" s="347">
        <f t="shared" ca="1" si="134"/>
        <v>0</v>
      </c>
      <c r="DM131" s="347">
        <f t="shared" ca="1" si="134"/>
        <v>0</v>
      </c>
      <c r="DN131" s="347">
        <f t="shared" ca="1" si="134"/>
        <v>0</v>
      </c>
      <c r="DO131" s="347">
        <f t="shared" ca="1" si="134"/>
        <v>0</v>
      </c>
      <c r="DP131" s="347">
        <f t="shared" ca="1" si="134"/>
        <v>0</v>
      </c>
      <c r="DQ131" s="347">
        <f t="shared" ca="1" si="134"/>
        <v>0</v>
      </c>
      <c r="DR131" s="347">
        <f t="shared" ca="1" si="134"/>
        <v>0</v>
      </c>
      <c r="DS131" s="347">
        <f t="shared" ca="1" si="134"/>
        <v>0</v>
      </c>
      <c r="DT131" s="347">
        <f t="shared" ca="1" si="134"/>
        <v>0</v>
      </c>
      <c r="DU131" s="347">
        <f t="shared" ca="1" si="134"/>
        <v>0</v>
      </c>
      <c r="DV131" s="347">
        <f t="shared" ca="1" si="134"/>
        <v>0</v>
      </c>
      <c r="DW131" s="347">
        <f t="shared" ca="1" si="134"/>
        <v>0</v>
      </c>
      <c r="DX131" s="347">
        <f t="shared" ca="1" si="134"/>
        <v>0</v>
      </c>
      <c r="DY131" s="347">
        <f t="shared" ca="1" si="134"/>
        <v>0</v>
      </c>
      <c r="DZ131" s="347">
        <f t="shared" ca="1" si="134"/>
        <v>0</v>
      </c>
      <c r="EA131" s="347">
        <f t="shared" ca="1" si="134"/>
        <v>0</v>
      </c>
      <c r="EB131" s="347">
        <f t="shared" ca="1" si="134"/>
        <v>0</v>
      </c>
      <c r="EC131" s="347">
        <f t="shared" ref="EC131:ES131" ca="1" si="135">(1+EC130)^(1/12)-1</f>
        <v>0</v>
      </c>
      <c r="ED131" s="347">
        <f t="shared" ca="1" si="135"/>
        <v>0</v>
      </c>
      <c r="EE131" s="347">
        <f t="shared" ca="1" si="135"/>
        <v>0</v>
      </c>
      <c r="EF131" s="347">
        <f t="shared" ca="1" si="135"/>
        <v>0</v>
      </c>
      <c r="EG131" s="347">
        <f t="shared" ca="1" si="135"/>
        <v>0</v>
      </c>
      <c r="EH131" s="347">
        <f t="shared" ca="1" si="135"/>
        <v>0</v>
      </c>
      <c r="EI131" s="347">
        <f t="shared" ca="1" si="135"/>
        <v>0</v>
      </c>
      <c r="EJ131" s="347">
        <f t="shared" ca="1" si="135"/>
        <v>0</v>
      </c>
      <c r="EK131" s="347">
        <f t="shared" ca="1" si="135"/>
        <v>0</v>
      </c>
      <c r="EL131" s="347">
        <f t="shared" ca="1" si="135"/>
        <v>0</v>
      </c>
      <c r="EM131" s="347">
        <f t="shared" ca="1" si="135"/>
        <v>0</v>
      </c>
      <c r="EN131" s="347">
        <f t="shared" ca="1" si="135"/>
        <v>0</v>
      </c>
      <c r="EO131" s="347">
        <f t="shared" ca="1" si="135"/>
        <v>0</v>
      </c>
      <c r="EP131" s="347">
        <f t="shared" ca="1" si="135"/>
        <v>0</v>
      </c>
      <c r="EQ131" s="347">
        <f t="shared" ca="1" si="135"/>
        <v>0</v>
      </c>
      <c r="ER131" s="347">
        <f t="shared" ca="1" si="135"/>
        <v>0</v>
      </c>
      <c r="ES131" s="347">
        <f t="shared" ca="1" si="135"/>
        <v>0</v>
      </c>
    </row>
    <row r="132" spans="2:149">
      <c r="B132" s="342" t="s">
        <v>776</v>
      </c>
      <c r="D132" s="532">
        <v>1</v>
      </c>
      <c r="E132" s="532">
        <f t="shared" ref="E132:AJ132" ca="1" si="136">D132*(1+E131)</f>
        <v>1</v>
      </c>
      <c r="F132" s="532">
        <f t="shared" ca="1" si="136"/>
        <v>1</v>
      </c>
      <c r="G132" s="532">
        <f t="shared" ca="1" si="136"/>
        <v>1</v>
      </c>
      <c r="H132" s="532">
        <f t="shared" ca="1" si="136"/>
        <v>1</v>
      </c>
      <c r="I132" s="532">
        <f t="shared" ca="1" si="136"/>
        <v>1</v>
      </c>
      <c r="J132" s="532">
        <f t="shared" ca="1" si="136"/>
        <v>1</v>
      </c>
      <c r="K132" s="532">
        <f t="shared" ca="1" si="136"/>
        <v>1</v>
      </c>
      <c r="L132" s="532">
        <f t="shared" ca="1" si="136"/>
        <v>1</v>
      </c>
      <c r="M132" s="532">
        <f t="shared" ca="1" si="136"/>
        <v>1</v>
      </c>
      <c r="N132" s="532">
        <f t="shared" ca="1" si="136"/>
        <v>1</v>
      </c>
      <c r="O132" s="532">
        <f t="shared" ca="1" si="136"/>
        <v>1</v>
      </c>
      <c r="P132" s="532">
        <f t="shared" ca="1" si="136"/>
        <v>1</v>
      </c>
      <c r="Q132" s="532">
        <f t="shared" ca="1" si="136"/>
        <v>1</v>
      </c>
      <c r="R132" s="532">
        <f t="shared" ca="1" si="136"/>
        <v>1</v>
      </c>
      <c r="S132" s="532">
        <f t="shared" ca="1" si="136"/>
        <v>1</v>
      </c>
      <c r="T132" s="532">
        <f t="shared" ca="1" si="136"/>
        <v>1</v>
      </c>
      <c r="U132" s="532">
        <f t="shared" ca="1" si="136"/>
        <v>1</v>
      </c>
      <c r="V132" s="532">
        <f t="shared" ca="1" si="136"/>
        <v>1</v>
      </c>
      <c r="W132" s="532">
        <f t="shared" ca="1" si="136"/>
        <v>1</v>
      </c>
      <c r="X132" s="532">
        <f t="shared" ca="1" si="136"/>
        <v>1</v>
      </c>
      <c r="Y132" s="532">
        <f t="shared" ca="1" si="136"/>
        <v>1</v>
      </c>
      <c r="Z132" s="532">
        <f t="shared" ca="1" si="136"/>
        <v>1</v>
      </c>
      <c r="AA132" s="532">
        <f t="shared" ca="1" si="136"/>
        <v>1</v>
      </c>
      <c r="AB132" s="532">
        <f t="shared" ca="1" si="136"/>
        <v>1</v>
      </c>
      <c r="AC132" s="532">
        <f t="shared" ca="1" si="136"/>
        <v>1</v>
      </c>
      <c r="AD132" s="532">
        <f t="shared" ca="1" si="136"/>
        <v>1</v>
      </c>
      <c r="AE132" s="532">
        <f t="shared" ca="1" si="136"/>
        <v>1</v>
      </c>
      <c r="AF132" s="532">
        <f t="shared" ca="1" si="136"/>
        <v>1</v>
      </c>
      <c r="AG132" s="532">
        <f t="shared" ca="1" si="136"/>
        <v>1</v>
      </c>
      <c r="AH132" s="532">
        <f t="shared" ca="1" si="136"/>
        <v>1</v>
      </c>
      <c r="AI132" s="532">
        <f t="shared" ca="1" si="136"/>
        <v>1</v>
      </c>
      <c r="AJ132" s="532">
        <f t="shared" ca="1" si="136"/>
        <v>1</v>
      </c>
      <c r="AK132" s="532">
        <f t="shared" ref="AK132:BP132" ca="1" si="137">AJ132*(1+AK131)</f>
        <v>1</v>
      </c>
      <c r="AL132" s="532">
        <f t="shared" ca="1" si="137"/>
        <v>1</v>
      </c>
      <c r="AM132" s="532">
        <f t="shared" ca="1" si="137"/>
        <v>1</v>
      </c>
      <c r="AN132" s="532">
        <f t="shared" ca="1" si="137"/>
        <v>1</v>
      </c>
      <c r="AO132" s="532">
        <f t="shared" ca="1" si="137"/>
        <v>1</v>
      </c>
      <c r="AP132" s="532">
        <f t="shared" ca="1" si="137"/>
        <v>1</v>
      </c>
      <c r="AQ132" s="532">
        <f t="shared" ca="1" si="137"/>
        <v>1</v>
      </c>
      <c r="AR132" s="532">
        <f t="shared" ca="1" si="137"/>
        <v>1</v>
      </c>
      <c r="AS132" s="532">
        <f t="shared" ca="1" si="137"/>
        <v>1</v>
      </c>
      <c r="AT132" s="532">
        <f t="shared" ca="1" si="137"/>
        <v>1</v>
      </c>
      <c r="AU132" s="532">
        <f t="shared" ca="1" si="137"/>
        <v>1</v>
      </c>
      <c r="AV132" s="532">
        <f t="shared" ca="1" si="137"/>
        <v>1</v>
      </c>
      <c r="AW132" s="532">
        <f t="shared" ca="1" si="137"/>
        <v>1</v>
      </c>
      <c r="AX132" s="532">
        <f t="shared" ca="1" si="137"/>
        <v>1</v>
      </c>
      <c r="AY132" s="532">
        <f t="shared" ca="1" si="137"/>
        <v>1</v>
      </c>
      <c r="AZ132" s="532">
        <f t="shared" ca="1" si="137"/>
        <v>1</v>
      </c>
      <c r="BA132" s="532">
        <f t="shared" ca="1" si="137"/>
        <v>1</v>
      </c>
      <c r="BB132" s="532">
        <f t="shared" ca="1" si="137"/>
        <v>1</v>
      </c>
      <c r="BC132" s="532">
        <f t="shared" ca="1" si="137"/>
        <v>1</v>
      </c>
      <c r="BD132" s="532">
        <f t="shared" ca="1" si="137"/>
        <v>1</v>
      </c>
      <c r="BE132" s="532">
        <f t="shared" ca="1" si="137"/>
        <v>1</v>
      </c>
      <c r="BF132" s="532">
        <f t="shared" ca="1" si="137"/>
        <v>1</v>
      </c>
      <c r="BG132" s="532">
        <f t="shared" ca="1" si="137"/>
        <v>1</v>
      </c>
      <c r="BH132" s="532">
        <f t="shared" ca="1" si="137"/>
        <v>1</v>
      </c>
      <c r="BI132" s="532">
        <f t="shared" ca="1" si="137"/>
        <v>1</v>
      </c>
      <c r="BJ132" s="532">
        <f t="shared" ca="1" si="137"/>
        <v>1</v>
      </c>
      <c r="BK132" s="532">
        <f t="shared" ca="1" si="137"/>
        <v>1</v>
      </c>
      <c r="BL132" s="532">
        <f t="shared" ca="1" si="137"/>
        <v>1</v>
      </c>
      <c r="BM132" s="532">
        <f t="shared" ca="1" si="137"/>
        <v>1</v>
      </c>
      <c r="BN132" s="532">
        <f t="shared" ca="1" si="137"/>
        <v>1</v>
      </c>
      <c r="BO132" s="532">
        <f t="shared" ca="1" si="137"/>
        <v>1</v>
      </c>
      <c r="BP132" s="532">
        <f t="shared" ca="1" si="137"/>
        <v>1</v>
      </c>
      <c r="BQ132" s="532">
        <f t="shared" ref="BQ132:CV132" ca="1" si="138">BP132*(1+BQ131)</f>
        <v>1</v>
      </c>
      <c r="BR132" s="532">
        <f t="shared" ca="1" si="138"/>
        <v>1</v>
      </c>
      <c r="BS132" s="532">
        <f t="shared" ca="1" si="138"/>
        <v>1</v>
      </c>
      <c r="BT132" s="532">
        <f t="shared" ca="1" si="138"/>
        <v>1</v>
      </c>
      <c r="BU132" s="532">
        <f t="shared" ca="1" si="138"/>
        <v>1</v>
      </c>
      <c r="BV132" s="532">
        <f t="shared" ca="1" si="138"/>
        <v>1</v>
      </c>
      <c r="BW132" s="532">
        <f t="shared" ca="1" si="138"/>
        <v>1</v>
      </c>
      <c r="BX132" s="532">
        <f t="shared" ca="1" si="138"/>
        <v>1</v>
      </c>
      <c r="BY132" s="532">
        <f t="shared" ca="1" si="138"/>
        <v>1</v>
      </c>
      <c r="BZ132" s="532">
        <f t="shared" ca="1" si="138"/>
        <v>1</v>
      </c>
      <c r="CA132" s="532">
        <f t="shared" ca="1" si="138"/>
        <v>1</v>
      </c>
      <c r="CB132" s="532">
        <f t="shared" ca="1" si="138"/>
        <v>1</v>
      </c>
      <c r="CC132" s="532">
        <f t="shared" ca="1" si="138"/>
        <v>1</v>
      </c>
      <c r="CD132" s="532">
        <f t="shared" ca="1" si="138"/>
        <v>1</v>
      </c>
      <c r="CE132" s="532">
        <f t="shared" ca="1" si="138"/>
        <v>1</v>
      </c>
      <c r="CF132" s="532">
        <f t="shared" ca="1" si="138"/>
        <v>1</v>
      </c>
      <c r="CG132" s="532">
        <f t="shared" ca="1" si="138"/>
        <v>1</v>
      </c>
      <c r="CH132" s="532">
        <f t="shared" ca="1" si="138"/>
        <v>1</v>
      </c>
      <c r="CI132" s="532">
        <f t="shared" ca="1" si="138"/>
        <v>1</v>
      </c>
      <c r="CJ132" s="532">
        <f t="shared" ca="1" si="138"/>
        <v>1</v>
      </c>
      <c r="CK132" s="532">
        <f t="shared" ca="1" si="138"/>
        <v>1</v>
      </c>
      <c r="CL132" s="532">
        <f t="shared" ca="1" si="138"/>
        <v>1</v>
      </c>
      <c r="CM132" s="532">
        <f t="shared" ca="1" si="138"/>
        <v>1</v>
      </c>
      <c r="CN132" s="532">
        <f t="shared" ca="1" si="138"/>
        <v>1</v>
      </c>
      <c r="CO132" s="532">
        <f t="shared" ca="1" si="138"/>
        <v>1</v>
      </c>
      <c r="CP132" s="532">
        <f t="shared" ca="1" si="138"/>
        <v>1</v>
      </c>
      <c r="CQ132" s="532">
        <f t="shared" ca="1" si="138"/>
        <v>1</v>
      </c>
      <c r="CR132" s="532">
        <f t="shared" ca="1" si="138"/>
        <v>1</v>
      </c>
      <c r="CS132" s="532">
        <f t="shared" ca="1" si="138"/>
        <v>1</v>
      </c>
      <c r="CT132" s="532">
        <f t="shared" ca="1" si="138"/>
        <v>1</v>
      </c>
      <c r="CU132" s="532">
        <f t="shared" ca="1" si="138"/>
        <v>1</v>
      </c>
      <c r="CV132" s="532">
        <f t="shared" ca="1" si="138"/>
        <v>1</v>
      </c>
      <c r="CW132" s="532">
        <f t="shared" ref="CW132:EB132" ca="1" si="139">CV132*(1+CW131)</f>
        <v>1</v>
      </c>
      <c r="CX132" s="532">
        <f t="shared" ca="1" si="139"/>
        <v>1</v>
      </c>
      <c r="CY132" s="532">
        <f t="shared" ca="1" si="139"/>
        <v>1</v>
      </c>
      <c r="CZ132" s="532">
        <f t="shared" ca="1" si="139"/>
        <v>1</v>
      </c>
      <c r="DA132" s="532">
        <f t="shared" ca="1" si="139"/>
        <v>1</v>
      </c>
      <c r="DB132" s="532">
        <f t="shared" ca="1" si="139"/>
        <v>1</v>
      </c>
      <c r="DC132" s="532">
        <f t="shared" ca="1" si="139"/>
        <v>1</v>
      </c>
      <c r="DD132" s="532">
        <f t="shared" ca="1" si="139"/>
        <v>1</v>
      </c>
      <c r="DE132" s="532">
        <f t="shared" ca="1" si="139"/>
        <v>1</v>
      </c>
      <c r="DF132" s="532">
        <f t="shared" ca="1" si="139"/>
        <v>1</v>
      </c>
      <c r="DG132" s="532">
        <f t="shared" ca="1" si="139"/>
        <v>1</v>
      </c>
      <c r="DH132" s="532">
        <f t="shared" ca="1" si="139"/>
        <v>1</v>
      </c>
      <c r="DI132" s="532">
        <f t="shared" ca="1" si="139"/>
        <v>1</v>
      </c>
      <c r="DJ132" s="532">
        <f t="shared" ca="1" si="139"/>
        <v>1</v>
      </c>
      <c r="DK132" s="532">
        <f t="shared" ca="1" si="139"/>
        <v>1</v>
      </c>
      <c r="DL132" s="532">
        <f t="shared" ca="1" si="139"/>
        <v>1</v>
      </c>
      <c r="DM132" s="532">
        <f t="shared" ca="1" si="139"/>
        <v>1</v>
      </c>
      <c r="DN132" s="532">
        <f t="shared" ca="1" si="139"/>
        <v>1</v>
      </c>
      <c r="DO132" s="532">
        <f t="shared" ca="1" si="139"/>
        <v>1</v>
      </c>
      <c r="DP132" s="532">
        <f t="shared" ca="1" si="139"/>
        <v>1</v>
      </c>
      <c r="DQ132" s="532">
        <f t="shared" ca="1" si="139"/>
        <v>1</v>
      </c>
      <c r="DR132" s="532">
        <f t="shared" ca="1" si="139"/>
        <v>1</v>
      </c>
      <c r="DS132" s="532">
        <f t="shared" ca="1" si="139"/>
        <v>1</v>
      </c>
      <c r="DT132" s="532">
        <f t="shared" ca="1" si="139"/>
        <v>1</v>
      </c>
      <c r="DU132" s="532">
        <f t="shared" ca="1" si="139"/>
        <v>1</v>
      </c>
      <c r="DV132" s="532">
        <f t="shared" ca="1" si="139"/>
        <v>1</v>
      </c>
      <c r="DW132" s="532">
        <f t="shared" ca="1" si="139"/>
        <v>1</v>
      </c>
      <c r="DX132" s="532">
        <f t="shared" ca="1" si="139"/>
        <v>1</v>
      </c>
      <c r="DY132" s="532">
        <f t="shared" ca="1" si="139"/>
        <v>1</v>
      </c>
      <c r="DZ132" s="532">
        <f t="shared" ca="1" si="139"/>
        <v>1</v>
      </c>
      <c r="EA132" s="532">
        <f t="shared" ca="1" si="139"/>
        <v>1</v>
      </c>
      <c r="EB132" s="532">
        <f t="shared" ca="1" si="139"/>
        <v>1</v>
      </c>
      <c r="EC132" s="532">
        <f t="shared" ref="EC132:ES132" ca="1" si="140">EB132*(1+EC131)</f>
        <v>1</v>
      </c>
      <c r="ED132" s="532">
        <f t="shared" ca="1" si="140"/>
        <v>1</v>
      </c>
      <c r="EE132" s="532">
        <f t="shared" ca="1" si="140"/>
        <v>1</v>
      </c>
      <c r="EF132" s="532">
        <f t="shared" ca="1" si="140"/>
        <v>1</v>
      </c>
      <c r="EG132" s="532">
        <f t="shared" ca="1" si="140"/>
        <v>1</v>
      </c>
      <c r="EH132" s="532">
        <f t="shared" ca="1" si="140"/>
        <v>1</v>
      </c>
      <c r="EI132" s="532">
        <f t="shared" ca="1" si="140"/>
        <v>1</v>
      </c>
      <c r="EJ132" s="532">
        <f t="shared" ca="1" si="140"/>
        <v>1</v>
      </c>
      <c r="EK132" s="532">
        <f t="shared" ca="1" si="140"/>
        <v>1</v>
      </c>
      <c r="EL132" s="532">
        <f t="shared" ca="1" si="140"/>
        <v>1</v>
      </c>
      <c r="EM132" s="532">
        <f t="shared" ca="1" si="140"/>
        <v>1</v>
      </c>
      <c r="EN132" s="532">
        <f t="shared" ca="1" si="140"/>
        <v>1</v>
      </c>
      <c r="EO132" s="532">
        <f t="shared" ca="1" si="140"/>
        <v>1</v>
      </c>
      <c r="EP132" s="532">
        <f t="shared" ca="1" si="140"/>
        <v>1</v>
      </c>
      <c r="EQ132" s="532">
        <f t="shared" ca="1" si="140"/>
        <v>1</v>
      </c>
      <c r="ER132" s="532">
        <f t="shared" ca="1" si="140"/>
        <v>1</v>
      </c>
      <c r="ES132" s="532">
        <f t="shared" ca="1" si="140"/>
        <v>1</v>
      </c>
    </row>
    <row r="133" spans="2:149">
      <c r="B133" s="525" t="s">
        <v>768</v>
      </c>
      <c r="C133" s="511"/>
      <c r="D133" s="526"/>
      <c r="E133" s="533">
        <f ca="1">IF(AND(E$6&gt;=$D127,E$6&lt;=$D128),1,0)</f>
        <v>1</v>
      </c>
      <c r="F133" s="533">
        <f t="shared" ref="F133:BQ133" ca="1" si="141">IF(AND(F$6&gt;=$D127,F$6&lt;=$D128),1,0)</f>
        <v>1</v>
      </c>
      <c r="G133" s="533">
        <f t="shared" ca="1" si="141"/>
        <v>1</v>
      </c>
      <c r="H133" s="533">
        <f t="shared" ca="1" si="141"/>
        <v>1</v>
      </c>
      <c r="I133" s="533">
        <f t="shared" ca="1" si="141"/>
        <v>1</v>
      </c>
      <c r="J133" s="533">
        <f t="shared" ca="1" si="141"/>
        <v>1</v>
      </c>
      <c r="K133" s="533">
        <f t="shared" ca="1" si="141"/>
        <v>1</v>
      </c>
      <c r="L133" s="533">
        <f t="shared" ca="1" si="141"/>
        <v>1</v>
      </c>
      <c r="M133" s="533">
        <f t="shared" ca="1" si="141"/>
        <v>1</v>
      </c>
      <c r="N133" s="533">
        <f t="shared" ca="1" si="141"/>
        <v>1</v>
      </c>
      <c r="O133" s="533">
        <f t="shared" ca="1" si="141"/>
        <v>1</v>
      </c>
      <c r="P133" s="533">
        <f t="shared" ca="1" si="141"/>
        <v>1</v>
      </c>
      <c r="Q133" s="533">
        <f t="shared" ca="1" si="141"/>
        <v>1</v>
      </c>
      <c r="R133" s="533">
        <f t="shared" ca="1" si="141"/>
        <v>1</v>
      </c>
      <c r="S133" s="533">
        <f t="shared" ca="1" si="141"/>
        <v>1</v>
      </c>
      <c r="T133" s="533">
        <f t="shared" ca="1" si="141"/>
        <v>1</v>
      </c>
      <c r="U133" s="533">
        <f t="shared" ca="1" si="141"/>
        <v>1</v>
      </c>
      <c r="V133" s="533">
        <f t="shared" ca="1" si="141"/>
        <v>1</v>
      </c>
      <c r="W133" s="533">
        <f t="shared" ca="1" si="141"/>
        <v>1</v>
      </c>
      <c r="X133" s="533">
        <f t="shared" ca="1" si="141"/>
        <v>1</v>
      </c>
      <c r="Y133" s="533">
        <f t="shared" ca="1" si="141"/>
        <v>1</v>
      </c>
      <c r="Z133" s="533">
        <f t="shared" ca="1" si="141"/>
        <v>1</v>
      </c>
      <c r="AA133" s="533">
        <f t="shared" ca="1" si="141"/>
        <v>1</v>
      </c>
      <c r="AB133" s="533">
        <f t="shared" ca="1" si="141"/>
        <v>1</v>
      </c>
      <c r="AC133" s="533">
        <f t="shared" ca="1" si="141"/>
        <v>1</v>
      </c>
      <c r="AD133" s="533">
        <f t="shared" ca="1" si="141"/>
        <v>1</v>
      </c>
      <c r="AE133" s="533">
        <f t="shared" ca="1" si="141"/>
        <v>1</v>
      </c>
      <c r="AF133" s="533">
        <f t="shared" ca="1" si="141"/>
        <v>1</v>
      </c>
      <c r="AG133" s="533">
        <f t="shared" ca="1" si="141"/>
        <v>1</v>
      </c>
      <c r="AH133" s="533">
        <f t="shared" ca="1" si="141"/>
        <v>1</v>
      </c>
      <c r="AI133" s="533">
        <f t="shared" ca="1" si="141"/>
        <v>1</v>
      </c>
      <c r="AJ133" s="533">
        <f t="shared" ca="1" si="141"/>
        <v>1</v>
      </c>
      <c r="AK133" s="533">
        <f t="shared" ca="1" si="141"/>
        <v>1</v>
      </c>
      <c r="AL133" s="533">
        <f t="shared" ca="1" si="141"/>
        <v>1</v>
      </c>
      <c r="AM133" s="533">
        <f t="shared" ca="1" si="141"/>
        <v>1</v>
      </c>
      <c r="AN133" s="533">
        <f t="shared" ca="1" si="141"/>
        <v>1</v>
      </c>
      <c r="AO133" s="533">
        <f t="shared" ca="1" si="141"/>
        <v>1</v>
      </c>
      <c r="AP133" s="533">
        <f t="shared" ca="1" si="141"/>
        <v>1</v>
      </c>
      <c r="AQ133" s="533">
        <f t="shared" ca="1" si="141"/>
        <v>1</v>
      </c>
      <c r="AR133" s="533">
        <f t="shared" ca="1" si="141"/>
        <v>1</v>
      </c>
      <c r="AS133" s="533">
        <f t="shared" ca="1" si="141"/>
        <v>1</v>
      </c>
      <c r="AT133" s="533">
        <f t="shared" ca="1" si="141"/>
        <v>1</v>
      </c>
      <c r="AU133" s="533">
        <f t="shared" ca="1" si="141"/>
        <v>1</v>
      </c>
      <c r="AV133" s="533">
        <f t="shared" ca="1" si="141"/>
        <v>1</v>
      </c>
      <c r="AW133" s="533">
        <f t="shared" ca="1" si="141"/>
        <v>1</v>
      </c>
      <c r="AX133" s="533">
        <f t="shared" ca="1" si="141"/>
        <v>1</v>
      </c>
      <c r="AY133" s="533">
        <f t="shared" ca="1" si="141"/>
        <v>1</v>
      </c>
      <c r="AZ133" s="533">
        <f t="shared" ca="1" si="141"/>
        <v>1</v>
      </c>
      <c r="BA133" s="533">
        <f t="shared" ca="1" si="141"/>
        <v>1</v>
      </c>
      <c r="BB133" s="533">
        <f t="shared" ca="1" si="141"/>
        <v>1</v>
      </c>
      <c r="BC133" s="533">
        <f t="shared" ca="1" si="141"/>
        <v>1</v>
      </c>
      <c r="BD133" s="533">
        <f t="shared" ca="1" si="141"/>
        <v>1</v>
      </c>
      <c r="BE133" s="533">
        <f t="shared" ca="1" si="141"/>
        <v>1</v>
      </c>
      <c r="BF133" s="533">
        <f t="shared" ca="1" si="141"/>
        <v>1</v>
      </c>
      <c r="BG133" s="533">
        <f t="shared" ca="1" si="141"/>
        <v>1</v>
      </c>
      <c r="BH133" s="533">
        <f t="shared" ca="1" si="141"/>
        <v>1</v>
      </c>
      <c r="BI133" s="533">
        <f t="shared" ca="1" si="141"/>
        <v>1</v>
      </c>
      <c r="BJ133" s="533">
        <f t="shared" ca="1" si="141"/>
        <v>1</v>
      </c>
      <c r="BK133" s="533">
        <f t="shared" ca="1" si="141"/>
        <v>1</v>
      </c>
      <c r="BL133" s="533">
        <f t="shared" ca="1" si="141"/>
        <v>1</v>
      </c>
      <c r="BM133" s="533">
        <f t="shared" ca="1" si="141"/>
        <v>1</v>
      </c>
      <c r="BN133" s="533">
        <f t="shared" ca="1" si="141"/>
        <v>1</v>
      </c>
      <c r="BO133" s="533">
        <f t="shared" ca="1" si="141"/>
        <v>1</v>
      </c>
      <c r="BP133" s="533">
        <f t="shared" ca="1" si="141"/>
        <v>1</v>
      </c>
      <c r="BQ133" s="533">
        <f t="shared" ca="1" si="141"/>
        <v>1</v>
      </c>
      <c r="BR133" s="533">
        <f t="shared" ref="BR133:EC133" ca="1" si="142">IF(AND(BR$6&gt;=$D127,BR$6&lt;=$D128),1,0)</f>
        <v>1</v>
      </c>
      <c r="BS133" s="533">
        <f t="shared" ca="1" si="142"/>
        <v>1</v>
      </c>
      <c r="BT133" s="533">
        <f t="shared" ca="1" si="142"/>
        <v>1</v>
      </c>
      <c r="BU133" s="533">
        <f t="shared" ca="1" si="142"/>
        <v>1</v>
      </c>
      <c r="BV133" s="533">
        <f t="shared" ca="1" si="142"/>
        <v>1</v>
      </c>
      <c r="BW133" s="533">
        <f t="shared" ca="1" si="142"/>
        <v>1</v>
      </c>
      <c r="BX133" s="533">
        <f t="shared" ca="1" si="142"/>
        <v>1</v>
      </c>
      <c r="BY133" s="533">
        <f t="shared" ca="1" si="142"/>
        <v>1</v>
      </c>
      <c r="BZ133" s="533">
        <f t="shared" ca="1" si="142"/>
        <v>1</v>
      </c>
      <c r="CA133" s="533">
        <f t="shared" ca="1" si="142"/>
        <v>1</v>
      </c>
      <c r="CB133" s="533">
        <f t="shared" ca="1" si="142"/>
        <v>1</v>
      </c>
      <c r="CC133" s="533">
        <f t="shared" ca="1" si="142"/>
        <v>1</v>
      </c>
      <c r="CD133" s="533">
        <f t="shared" ca="1" si="142"/>
        <v>1</v>
      </c>
      <c r="CE133" s="533">
        <f t="shared" ca="1" si="142"/>
        <v>1</v>
      </c>
      <c r="CF133" s="533">
        <f t="shared" ca="1" si="142"/>
        <v>1</v>
      </c>
      <c r="CG133" s="533">
        <f t="shared" ca="1" si="142"/>
        <v>1</v>
      </c>
      <c r="CH133" s="533">
        <f t="shared" ca="1" si="142"/>
        <v>1</v>
      </c>
      <c r="CI133" s="533">
        <f t="shared" ca="1" si="142"/>
        <v>1</v>
      </c>
      <c r="CJ133" s="533">
        <f t="shared" ca="1" si="142"/>
        <v>1</v>
      </c>
      <c r="CK133" s="533">
        <f t="shared" ca="1" si="142"/>
        <v>1</v>
      </c>
      <c r="CL133" s="533">
        <f t="shared" ca="1" si="142"/>
        <v>1</v>
      </c>
      <c r="CM133" s="533">
        <f t="shared" ca="1" si="142"/>
        <v>1</v>
      </c>
      <c r="CN133" s="533">
        <f t="shared" ca="1" si="142"/>
        <v>1</v>
      </c>
      <c r="CO133" s="533">
        <f t="shared" ca="1" si="142"/>
        <v>1</v>
      </c>
      <c r="CP133" s="533">
        <f t="shared" ca="1" si="142"/>
        <v>1</v>
      </c>
      <c r="CQ133" s="533">
        <f t="shared" ca="1" si="142"/>
        <v>1</v>
      </c>
      <c r="CR133" s="533">
        <f t="shared" ca="1" si="142"/>
        <v>1</v>
      </c>
      <c r="CS133" s="533">
        <f t="shared" ca="1" si="142"/>
        <v>1</v>
      </c>
      <c r="CT133" s="533">
        <f t="shared" ca="1" si="142"/>
        <v>1</v>
      </c>
      <c r="CU133" s="533">
        <f t="shared" ca="1" si="142"/>
        <v>1</v>
      </c>
      <c r="CV133" s="533">
        <f t="shared" ca="1" si="142"/>
        <v>1</v>
      </c>
      <c r="CW133" s="533">
        <f t="shared" ca="1" si="142"/>
        <v>1</v>
      </c>
      <c r="CX133" s="533">
        <f t="shared" ca="1" si="142"/>
        <v>1</v>
      </c>
      <c r="CY133" s="533">
        <f t="shared" ca="1" si="142"/>
        <v>1</v>
      </c>
      <c r="CZ133" s="533">
        <f t="shared" ca="1" si="142"/>
        <v>1</v>
      </c>
      <c r="DA133" s="533">
        <f t="shared" ca="1" si="142"/>
        <v>1</v>
      </c>
      <c r="DB133" s="533">
        <f t="shared" ca="1" si="142"/>
        <v>1</v>
      </c>
      <c r="DC133" s="533">
        <f t="shared" ca="1" si="142"/>
        <v>1</v>
      </c>
      <c r="DD133" s="533">
        <f t="shared" ca="1" si="142"/>
        <v>1</v>
      </c>
      <c r="DE133" s="533">
        <f t="shared" ca="1" si="142"/>
        <v>1</v>
      </c>
      <c r="DF133" s="533">
        <f t="shared" ca="1" si="142"/>
        <v>1</v>
      </c>
      <c r="DG133" s="533">
        <f t="shared" ca="1" si="142"/>
        <v>1</v>
      </c>
      <c r="DH133" s="533">
        <f t="shared" ca="1" si="142"/>
        <v>1</v>
      </c>
      <c r="DI133" s="533">
        <f t="shared" ca="1" si="142"/>
        <v>1</v>
      </c>
      <c r="DJ133" s="533">
        <f t="shared" ca="1" si="142"/>
        <v>1</v>
      </c>
      <c r="DK133" s="533">
        <f t="shared" ca="1" si="142"/>
        <v>1</v>
      </c>
      <c r="DL133" s="533">
        <f t="shared" ca="1" si="142"/>
        <v>1</v>
      </c>
      <c r="DM133" s="533">
        <f t="shared" ca="1" si="142"/>
        <v>1</v>
      </c>
      <c r="DN133" s="533">
        <f t="shared" ca="1" si="142"/>
        <v>1</v>
      </c>
      <c r="DO133" s="533">
        <f t="shared" ca="1" si="142"/>
        <v>1</v>
      </c>
      <c r="DP133" s="533">
        <f t="shared" ca="1" si="142"/>
        <v>1</v>
      </c>
      <c r="DQ133" s="533">
        <f t="shared" ca="1" si="142"/>
        <v>1</v>
      </c>
      <c r="DR133" s="533">
        <f t="shared" ca="1" si="142"/>
        <v>1</v>
      </c>
      <c r="DS133" s="533">
        <f t="shared" ca="1" si="142"/>
        <v>1</v>
      </c>
      <c r="DT133" s="533">
        <f t="shared" ca="1" si="142"/>
        <v>1</v>
      </c>
      <c r="DU133" s="533">
        <f t="shared" ca="1" si="142"/>
        <v>1</v>
      </c>
      <c r="DV133" s="533">
        <f t="shared" ca="1" si="142"/>
        <v>1</v>
      </c>
      <c r="DW133" s="533">
        <f t="shared" ca="1" si="142"/>
        <v>1</v>
      </c>
      <c r="DX133" s="533">
        <f t="shared" ca="1" si="142"/>
        <v>1</v>
      </c>
      <c r="DY133" s="533">
        <f t="shared" ca="1" si="142"/>
        <v>1</v>
      </c>
      <c r="DZ133" s="533">
        <f t="shared" ca="1" si="142"/>
        <v>1</v>
      </c>
      <c r="EA133" s="533">
        <f t="shared" ca="1" si="142"/>
        <v>1</v>
      </c>
      <c r="EB133" s="533">
        <f t="shared" ca="1" si="142"/>
        <v>1</v>
      </c>
      <c r="EC133" s="533">
        <f t="shared" ca="1" si="142"/>
        <v>1</v>
      </c>
      <c r="ED133" s="533">
        <f t="shared" ref="ED133:ES133" ca="1" si="143">IF(AND(ED$6&gt;=$D127,ED$6&lt;=$D128),1,0)</f>
        <v>1</v>
      </c>
      <c r="EE133" s="533">
        <f t="shared" ca="1" si="143"/>
        <v>1</v>
      </c>
      <c r="EF133" s="533">
        <f t="shared" ca="1" si="143"/>
        <v>1</v>
      </c>
      <c r="EG133" s="533">
        <f t="shared" ca="1" si="143"/>
        <v>1</v>
      </c>
      <c r="EH133" s="533">
        <f t="shared" ca="1" si="143"/>
        <v>1</v>
      </c>
      <c r="EI133" s="533">
        <f t="shared" ca="1" si="143"/>
        <v>1</v>
      </c>
      <c r="EJ133" s="533">
        <f t="shared" ca="1" si="143"/>
        <v>1</v>
      </c>
      <c r="EK133" s="533">
        <f t="shared" ca="1" si="143"/>
        <v>1</v>
      </c>
      <c r="EL133" s="533">
        <f t="shared" ca="1" si="143"/>
        <v>1</v>
      </c>
      <c r="EM133" s="533">
        <f t="shared" ca="1" si="143"/>
        <v>1</v>
      </c>
      <c r="EN133" s="533">
        <f t="shared" ca="1" si="143"/>
        <v>1</v>
      </c>
      <c r="EO133" s="533">
        <f t="shared" ca="1" si="143"/>
        <v>1</v>
      </c>
      <c r="EP133" s="533">
        <f t="shared" ca="1" si="143"/>
        <v>1</v>
      </c>
      <c r="EQ133" s="533">
        <f t="shared" ca="1" si="143"/>
        <v>1</v>
      </c>
      <c r="ER133" s="533">
        <f t="shared" ca="1" si="143"/>
        <v>1</v>
      </c>
      <c r="ES133" s="533">
        <f t="shared" ca="1" si="143"/>
        <v>1</v>
      </c>
    </row>
    <row r="134" spans="2:149">
      <c r="B134" s="342" t="str">
        <f>"Total: Source " &amp;B122</f>
        <v>Total: Source 4</v>
      </c>
      <c r="D134" s="375"/>
      <c r="E134" s="375">
        <f t="shared" ref="E134:AJ134" ca="1" si="144">$D126*E132*E133</f>
        <v>0</v>
      </c>
      <c r="F134" s="375">
        <f t="shared" ca="1" si="144"/>
        <v>0</v>
      </c>
      <c r="G134" s="375">
        <f t="shared" ca="1" si="144"/>
        <v>0</v>
      </c>
      <c r="H134" s="375">
        <f t="shared" ca="1" si="144"/>
        <v>0</v>
      </c>
      <c r="I134" s="375">
        <f t="shared" ca="1" si="144"/>
        <v>0</v>
      </c>
      <c r="J134" s="375">
        <f t="shared" ca="1" si="144"/>
        <v>0</v>
      </c>
      <c r="K134" s="375">
        <f t="shared" ca="1" si="144"/>
        <v>0</v>
      </c>
      <c r="L134" s="375">
        <f t="shared" ca="1" si="144"/>
        <v>0</v>
      </c>
      <c r="M134" s="375">
        <f t="shared" ca="1" si="144"/>
        <v>0</v>
      </c>
      <c r="N134" s="375">
        <f t="shared" ca="1" si="144"/>
        <v>0</v>
      </c>
      <c r="O134" s="375">
        <f t="shared" ca="1" si="144"/>
        <v>0</v>
      </c>
      <c r="P134" s="375">
        <f t="shared" ca="1" si="144"/>
        <v>0</v>
      </c>
      <c r="Q134" s="375">
        <f t="shared" ca="1" si="144"/>
        <v>0</v>
      </c>
      <c r="R134" s="375">
        <f t="shared" ca="1" si="144"/>
        <v>0</v>
      </c>
      <c r="S134" s="375">
        <f t="shared" ca="1" si="144"/>
        <v>0</v>
      </c>
      <c r="T134" s="375">
        <f t="shared" ca="1" si="144"/>
        <v>0</v>
      </c>
      <c r="U134" s="375">
        <f t="shared" ca="1" si="144"/>
        <v>0</v>
      </c>
      <c r="V134" s="375">
        <f t="shared" ca="1" si="144"/>
        <v>0</v>
      </c>
      <c r="W134" s="375">
        <f t="shared" ca="1" si="144"/>
        <v>0</v>
      </c>
      <c r="X134" s="375">
        <f t="shared" ca="1" si="144"/>
        <v>0</v>
      </c>
      <c r="Y134" s="375">
        <f t="shared" ca="1" si="144"/>
        <v>0</v>
      </c>
      <c r="Z134" s="375">
        <f t="shared" ca="1" si="144"/>
        <v>0</v>
      </c>
      <c r="AA134" s="375">
        <f t="shared" ca="1" si="144"/>
        <v>0</v>
      </c>
      <c r="AB134" s="375">
        <f t="shared" ca="1" si="144"/>
        <v>0</v>
      </c>
      <c r="AC134" s="375">
        <f t="shared" ca="1" si="144"/>
        <v>0</v>
      </c>
      <c r="AD134" s="375">
        <f t="shared" ca="1" si="144"/>
        <v>0</v>
      </c>
      <c r="AE134" s="375">
        <f t="shared" ca="1" si="144"/>
        <v>0</v>
      </c>
      <c r="AF134" s="375">
        <f t="shared" ca="1" si="144"/>
        <v>0</v>
      </c>
      <c r="AG134" s="375">
        <f t="shared" ca="1" si="144"/>
        <v>0</v>
      </c>
      <c r="AH134" s="375">
        <f t="shared" ca="1" si="144"/>
        <v>0</v>
      </c>
      <c r="AI134" s="375">
        <f t="shared" ca="1" si="144"/>
        <v>0</v>
      </c>
      <c r="AJ134" s="375">
        <f t="shared" ca="1" si="144"/>
        <v>0</v>
      </c>
      <c r="AK134" s="375">
        <f t="shared" ref="AK134:BP134" ca="1" si="145">$D126*AK132*AK133</f>
        <v>0</v>
      </c>
      <c r="AL134" s="375">
        <f t="shared" ca="1" si="145"/>
        <v>0</v>
      </c>
      <c r="AM134" s="375">
        <f t="shared" ca="1" si="145"/>
        <v>0</v>
      </c>
      <c r="AN134" s="375">
        <f t="shared" ca="1" si="145"/>
        <v>0</v>
      </c>
      <c r="AO134" s="375">
        <f t="shared" ca="1" si="145"/>
        <v>0</v>
      </c>
      <c r="AP134" s="375">
        <f t="shared" ca="1" si="145"/>
        <v>0</v>
      </c>
      <c r="AQ134" s="375">
        <f t="shared" ca="1" si="145"/>
        <v>0</v>
      </c>
      <c r="AR134" s="375">
        <f t="shared" ca="1" si="145"/>
        <v>0</v>
      </c>
      <c r="AS134" s="375">
        <f t="shared" ca="1" si="145"/>
        <v>0</v>
      </c>
      <c r="AT134" s="375">
        <f t="shared" ca="1" si="145"/>
        <v>0</v>
      </c>
      <c r="AU134" s="375">
        <f t="shared" ca="1" si="145"/>
        <v>0</v>
      </c>
      <c r="AV134" s="375">
        <f t="shared" ca="1" si="145"/>
        <v>0</v>
      </c>
      <c r="AW134" s="375">
        <f t="shared" ca="1" si="145"/>
        <v>0</v>
      </c>
      <c r="AX134" s="375">
        <f t="shared" ca="1" si="145"/>
        <v>0</v>
      </c>
      <c r="AY134" s="375">
        <f t="shared" ca="1" si="145"/>
        <v>0</v>
      </c>
      <c r="AZ134" s="375">
        <f t="shared" ca="1" si="145"/>
        <v>0</v>
      </c>
      <c r="BA134" s="375">
        <f t="shared" ca="1" si="145"/>
        <v>0</v>
      </c>
      <c r="BB134" s="375">
        <f t="shared" ca="1" si="145"/>
        <v>0</v>
      </c>
      <c r="BC134" s="375">
        <f t="shared" ca="1" si="145"/>
        <v>0</v>
      </c>
      <c r="BD134" s="375">
        <f t="shared" ca="1" si="145"/>
        <v>0</v>
      </c>
      <c r="BE134" s="375">
        <f t="shared" ca="1" si="145"/>
        <v>0</v>
      </c>
      <c r="BF134" s="375">
        <f t="shared" ca="1" si="145"/>
        <v>0</v>
      </c>
      <c r="BG134" s="375">
        <f t="shared" ca="1" si="145"/>
        <v>0</v>
      </c>
      <c r="BH134" s="375">
        <f t="shared" ca="1" si="145"/>
        <v>0</v>
      </c>
      <c r="BI134" s="375">
        <f t="shared" ca="1" si="145"/>
        <v>0</v>
      </c>
      <c r="BJ134" s="375">
        <f t="shared" ca="1" si="145"/>
        <v>0</v>
      </c>
      <c r="BK134" s="375">
        <f t="shared" ca="1" si="145"/>
        <v>0</v>
      </c>
      <c r="BL134" s="375">
        <f t="shared" ca="1" si="145"/>
        <v>0</v>
      </c>
      <c r="BM134" s="375">
        <f t="shared" ca="1" si="145"/>
        <v>0</v>
      </c>
      <c r="BN134" s="375">
        <f t="shared" ca="1" si="145"/>
        <v>0</v>
      </c>
      <c r="BO134" s="375">
        <f t="shared" ca="1" si="145"/>
        <v>0</v>
      </c>
      <c r="BP134" s="375">
        <f t="shared" ca="1" si="145"/>
        <v>0</v>
      </c>
      <c r="BQ134" s="375">
        <f t="shared" ref="BQ134:CV134" ca="1" si="146">$D126*BQ132*BQ133</f>
        <v>0</v>
      </c>
      <c r="BR134" s="375">
        <f t="shared" ca="1" si="146"/>
        <v>0</v>
      </c>
      <c r="BS134" s="375">
        <f t="shared" ca="1" si="146"/>
        <v>0</v>
      </c>
      <c r="BT134" s="375">
        <f t="shared" ca="1" si="146"/>
        <v>0</v>
      </c>
      <c r="BU134" s="375">
        <f t="shared" ca="1" si="146"/>
        <v>0</v>
      </c>
      <c r="BV134" s="375">
        <f t="shared" ca="1" si="146"/>
        <v>0</v>
      </c>
      <c r="BW134" s="375">
        <f t="shared" ca="1" si="146"/>
        <v>0</v>
      </c>
      <c r="BX134" s="375">
        <f t="shared" ca="1" si="146"/>
        <v>0</v>
      </c>
      <c r="BY134" s="375">
        <f t="shared" ca="1" si="146"/>
        <v>0</v>
      </c>
      <c r="BZ134" s="375">
        <f t="shared" ca="1" si="146"/>
        <v>0</v>
      </c>
      <c r="CA134" s="375">
        <f t="shared" ca="1" si="146"/>
        <v>0</v>
      </c>
      <c r="CB134" s="375">
        <f t="shared" ca="1" si="146"/>
        <v>0</v>
      </c>
      <c r="CC134" s="375">
        <f t="shared" ca="1" si="146"/>
        <v>0</v>
      </c>
      <c r="CD134" s="375">
        <f t="shared" ca="1" si="146"/>
        <v>0</v>
      </c>
      <c r="CE134" s="375">
        <f t="shared" ca="1" si="146"/>
        <v>0</v>
      </c>
      <c r="CF134" s="375">
        <f t="shared" ca="1" si="146"/>
        <v>0</v>
      </c>
      <c r="CG134" s="375">
        <f t="shared" ca="1" si="146"/>
        <v>0</v>
      </c>
      <c r="CH134" s="375">
        <f t="shared" ca="1" si="146"/>
        <v>0</v>
      </c>
      <c r="CI134" s="375">
        <f t="shared" ca="1" si="146"/>
        <v>0</v>
      </c>
      <c r="CJ134" s="375">
        <f t="shared" ca="1" si="146"/>
        <v>0</v>
      </c>
      <c r="CK134" s="375">
        <f t="shared" ca="1" si="146"/>
        <v>0</v>
      </c>
      <c r="CL134" s="375">
        <f t="shared" ca="1" si="146"/>
        <v>0</v>
      </c>
      <c r="CM134" s="375">
        <f t="shared" ca="1" si="146"/>
        <v>0</v>
      </c>
      <c r="CN134" s="375">
        <f t="shared" ca="1" si="146"/>
        <v>0</v>
      </c>
      <c r="CO134" s="375">
        <f t="shared" ca="1" si="146"/>
        <v>0</v>
      </c>
      <c r="CP134" s="375">
        <f t="shared" ca="1" si="146"/>
        <v>0</v>
      </c>
      <c r="CQ134" s="375">
        <f t="shared" ca="1" si="146"/>
        <v>0</v>
      </c>
      <c r="CR134" s="375">
        <f t="shared" ca="1" si="146"/>
        <v>0</v>
      </c>
      <c r="CS134" s="375">
        <f t="shared" ca="1" si="146"/>
        <v>0</v>
      </c>
      <c r="CT134" s="375">
        <f t="shared" ca="1" si="146"/>
        <v>0</v>
      </c>
      <c r="CU134" s="375">
        <f t="shared" ca="1" si="146"/>
        <v>0</v>
      </c>
      <c r="CV134" s="375">
        <f t="shared" ca="1" si="146"/>
        <v>0</v>
      </c>
      <c r="CW134" s="375">
        <f t="shared" ref="CW134:EB134" ca="1" si="147">$D126*CW132*CW133</f>
        <v>0</v>
      </c>
      <c r="CX134" s="375">
        <f t="shared" ca="1" si="147"/>
        <v>0</v>
      </c>
      <c r="CY134" s="375">
        <f t="shared" ca="1" si="147"/>
        <v>0</v>
      </c>
      <c r="CZ134" s="375">
        <f t="shared" ca="1" si="147"/>
        <v>0</v>
      </c>
      <c r="DA134" s="375">
        <f t="shared" ca="1" si="147"/>
        <v>0</v>
      </c>
      <c r="DB134" s="375">
        <f t="shared" ca="1" si="147"/>
        <v>0</v>
      </c>
      <c r="DC134" s="375">
        <f t="shared" ca="1" si="147"/>
        <v>0</v>
      </c>
      <c r="DD134" s="375">
        <f t="shared" ca="1" si="147"/>
        <v>0</v>
      </c>
      <c r="DE134" s="375">
        <f t="shared" ca="1" si="147"/>
        <v>0</v>
      </c>
      <c r="DF134" s="375">
        <f t="shared" ca="1" si="147"/>
        <v>0</v>
      </c>
      <c r="DG134" s="375">
        <f t="shared" ca="1" si="147"/>
        <v>0</v>
      </c>
      <c r="DH134" s="375">
        <f t="shared" ca="1" si="147"/>
        <v>0</v>
      </c>
      <c r="DI134" s="375">
        <f t="shared" ca="1" si="147"/>
        <v>0</v>
      </c>
      <c r="DJ134" s="375">
        <f t="shared" ca="1" si="147"/>
        <v>0</v>
      </c>
      <c r="DK134" s="375">
        <f t="shared" ca="1" si="147"/>
        <v>0</v>
      </c>
      <c r="DL134" s="375">
        <f t="shared" ca="1" si="147"/>
        <v>0</v>
      </c>
      <c r="DM134" s="375">
        <f t="shared" ca="1" si="147"/>
        <v>0</v>
      </c>
      <c r="DN134" s="375">
        <f t="shared" ca="1" si="147"/>
        <v>0</v>
      </c>
      <c r="DO134" s="375">
        <f t="shared" ca="1" si="147"/>
        <v>0</v>
      </c>
      <c r="DP134" s="375">
        <f t="shared" ca="1" si="147"/>
        <v>0</v>
      </c>
      <c r="DQ134" s="375">
        <f t="shared" ca="1" si="147"/>
        <v>0</v>
      </c>
      <c r="DR134" s="375">
        <f t="shared" ca="1" si="147"/>
        <v>0</v>
      </c>
      <c r="DS134" s="375">
        <f t="shared" ca="1" si="147"/>
        <v>0</v>
      </c>
      <c r="DT134" s="375">
        <f t="shared" ca="1" si="147"/>
        <v>0</v>
      </c>
      <c r="DU134" s="375">
        <f t="shared" ca="1" si="147"/>
        <v>0</v>
      </c>
      <c r="DV134" s="375">
        <f t="shared" ca="1" si="147"/>
        <v>0</v>
      </c>
      <c r="DW134" s="375">
        <f t="shared" ca="1" si="147"/>
        <v>0</v>
      </c>
      <c r="DX134" s="375">
        <f t="shared" ca="1" si="147"/>
        <v>0</v>
      </c>
      <c r="DY134" s="375">
        <f t="shared" ca="1" si="147"/>
        <v>0</v>
      </c>
      <c r="DZ134" s="375">
        <f t="shared" ca="1" si="147"/>
        <v>0</v>
      </c>
      <c r="EA134" s="375">
        <f t="shared" ca="1" si="147"/>
        <v>0</v>
      </c>
      <c r="EB134" s="375">
        <f t="shared" ca="1" si="147"/>
        <v>0</v>
      </c>
      <c r="EC134" s="375">
        <f t="shared" ref="EC134:ES134" ca="1" si="148">$D126*EC132*EC133</f>
        <v>0</v>
      </c>
      <c r="ED134" s="375">
        <f t="shared" ca="1" si="148"/>
        <v>0</v>
      </c>
      <c r="EE134" s="375">
        <f t="shared" ca="1" si="148"/>
        <v>0</v>
      </c>
      <c r="EF134" s="375">
        <f t="shared" ca="1" si="148"/>
        <v>0</v>
      </c>
      <c r="EG134" s="375">
        <f t="shared" ca="1" si="148"/>
        <v>0</v>
      </c>
      <c r="EH134" s="375">
        <f t="shared" ca="1" si="148"/>
        <v>0</v>
      </c>
      <c r="EI134" s="375">
        <f t="shared" ca="1" si="148"/>
        <v>0</v>
      </c>
      <c r="EJ134" s="375">
        <f t="shared" ca="1" si="148"/>
        <v>0</v>
      </c>
      <c r="EK134" s="375">
        <f t="shared" ca="1" si="148"/>
        <v>0</v>
      </c>
      <c r="EL134" s="375">
        <f t="shared" ca="1" si="148"/>
        <v>0</v>
      </c>
      <c r="EM134" s="375">
        <f t="shared" ca="1" si="148"/>
        <v>0</v>
      </c>
      <c r="EN134" s="375">
        <f t="shared" ca="1" si="148"/>
        <v>0</v>
      </c>
      <c r="EO134" s="375">
        <f t="shared" ca="1" si="148"/>
        <v>0</v>
      </c>
      <c r="EP134" s="375">
        <f t="shared" ca="1" si="148"/>
        <v>0</v>
      </c>
      <c r="EQ134" s="375">
        <f t="shared" ca="1" si="148"/>
        <v>0</v>
      </c>
      <c r="ER134" s="375">
        <f t="shared" ca="1" si="148"/>
        <v>0</v>
      </c>
      <c r="ES134" s="375">
        <f t="shared" ca="1" si="148"/>
        <v>0</v>
      </c>
    </row>
    <row r="135" spans="2:149" ht="12.75" customHeight="1"/>
    <row r="136" spans="2:149">
      <c r="B136" s="529">
        <v>5</v>
      </c>
    </row>
    <row r="137" spans="2:149">
      <c r="B137" s="342" t="str">
        <f>IP_Assumptions!$B$130</f>
        <v>Switch: On / Off Flag</v>
      </c>
      <c r="D137" s="530">
        <f ca="1">OFFSET(IP_Assumptions!$B$130,0,B136)</f>
        <v>0</v>
      </c>
    </row>
    <row r="138" spans="2:149">
      <c r="B138" s="342" t="s">
        <v>774</v>
      </c>
      <c r="D138" s="530">
        <f ca="1">OFFSET(IP_Assumptions!$B$131,0,B136)</f>
        <v>0</v>
      </c>
      <c r="E138" s="330" t="s">
        <v>0</v>
      </c>
    </row>
    <row r="139" spans="2:149">
      <c r="B139" s="342"/>
      <c r="D139" s="530"/>
    </row>
    <row r="140" spans="2:149">
      <c r="B140" s="342" t="str">
        <f>IP_Assumptions!$B$134</f>
        <v>Base Amount of Monthly Cash Flow</v>
      </c>
      <c r="D140" s="346">
        <f ca="1">OFFSET(IP_Assumptions!$B$134,0,B136)</f>
        <v>0</v>
      </c>
    </row>
    <row r="141" spans="2:149">
      <c r="B141" s="342" t="str">
        <f>IP_Assumptions!$B$139</f>
        <v>Cash Flow: Start Date Applied</v>
      </c>
      <c r="D141" s="531">
        <f ca="1">OFFSET(IP_Assumptions!$B$139,0,B136)</f>
        <v>0</v>
      </c>
      <c r="E141" s="330" t="s">
        <v>0</v>
      </c>
      <c r="F141" s="330" t="s">
        <v>0</v>
      </c>
      <c r="G141" s="330" t="s">
        <v>0</v>
      </c>
      <c r="H141" s="330" t="s">
        <v>0</v>
      </c>
      <c r="I141" s="330" t="s">
        <v>0</v>
      </c>
      <c r="J141" s="330" t="s">
        <v>0</v>
      </c>
      <c r="K141" s="330" t="s">
        <v>0</v>
      </c>
      <c r="L141" s="330" t="s">
        <v>0</v>
      </c>
      <c r="M141" s="330" t="s">
        <v>0</v>
      </c>
    </row>
    <row r="142" spans="2:149">
      <c r="B142" s="342" t="str">
        <f>IP_Assumptions!$B$140</f>
        <v>Cash Flow: End Date Applied</v>
      </c>
      <c r="D142" s="531" t="str">
        <f ca="1">OFFSET(IP_Assumptions!$B$140,0,B136)</f>
        <v/>
      </c>
      <c r="E142" s="330" t="s">
        <v>0</v>
      </c>
      <c r="F142" s="330" t="s">
        <v>0</v>
      </c>
      <c r="G142" s="330" t="s">
        <v>0</v>
      </c>
      <c r="H142" s="330" t="s">
        <v>0</v>
      </c>
      <c r="I142" s="330" t="s">
        <v>0</v>
      </c>
      <c r="J142" s="330" t="s">
        <v>0</v>
      </c>
      <c r="K142" s="330" t="s">
        <v>0</v>
      </c>
      <c r="L142" s="330" t="s">
        <v>0</v>
      </c>
      <c r="M142" s="330" t="s">
        <v>0</v>
      </c>
    </row>
    <row r="143" spans="2:149">
      <c r="B143" s="342" t="str">
        <f>IP_Assumptions!$B$157</f>
        <v>Growth Profile (Applied from Valuation Date):</v>
      </c>
      <c r="C143" s="13" t="s">
        <v>0</v>
      </c>
      <c r="D143" s="346">
        <f ca="1">OFFSET(IP_Assumptions!$B$157,0,B136)</f>
        <v>0</v>
      </c>
      <c r="E143" s="330" t="s">
        <v>0</v>
      </c>
    </row>
    <row r="144" spans="2:149">
      <c r="B144" s="342" t="s">
        <v>598</v>
      </c>
      <c r="D144" s="347"/>
      <c r="E144" s="347">
        <f ca="1">IF(AND(E147=1,$D143&lt;&gt;0),OFFSET(IP_Assumptions!$B$254,E$7,MATCH(CF_Building!$D143,Market_Growth_List,0)),0)</f>
        <v>0</v>
      </c>
      <c r="F144" s="347">
        <f ca="1">IF(AND(F147=1,$D143&lt;&gt;0),OFFSET(IP_Assumptions!$B$254,F$7,MATCH(CF_Building!$D143,Market_Growth_List,0)),0)</f>
        <v>0</v>
      </c>
      <c r="G144" s="347">
        <f ca="1">IF(AND(G147=1,$D143&lt;&gt;0),OFFSET(IP_Assumptions!$B$254,G$7,MATCH(CF_Building!$D143,Market_Growth_List,0)),0)</f>
        <v>0</v>
      </c>
      <c r="H144" s="347">
        <f ca="1">IF(AND(H147=1,$D143&lt;&gt;0),OFFSET(IP_Assumptions!$B$254,H$7,MATCH(CF_Building!$D143,Market_Growth_List,0)),0)</f>
        <v>0</v>
      </c>
      <c r="I144" s="347">
        <f ca="1">IF(AND(I147=1,$D143&lt;&gt;0),OFFSET(IP_Assumptions!$B$254,I$7,MATCH(CF_Building!$D143,Market_Growth_List,0)),0)</f>
        <v>0</v>
      </c>
      <c r="J144" s="347">
        <f ca="1">IF(AND(J147=1,$D143&lt;&gt;0),OFFSET(IP_Assumptions!$B$254,J$7,MATCH(CF_Building!$D143,Market_Growth_List,0)),0)</f>
        <v>0</v>
      </c>
      <c r="K144" s="347">
        <f ca="1">IF(AND(K147=1,$D143&lt;&gt;0),OFFSET(IP_Assumptions!$B$254,K$7,MATCH(CF_Building!$D143,Market_Growth_List,0)),0)</f>
        <v>0</v>
      </c>
      <c r="L144" s="347">
        <f ca="1">IF(AND(L147=1,$D143&lt;&gt;0),OFFSET(IP_Assumptions!$B$254,L$7,MATCH(CF_Building!$D143,Market_Growth_List,0)),0)</f>
        <v>0</v>
      </c>
      <c r="M144" s="347">
        <f ca="1">IF(AND(M147=1,$D143&lt;&gt;0),OFFSET(IP_Assumptions!$B$254,M$7,MATCH(CF_Building!$D143,Market_Growth_List,0)),0)</f>
        <v>0</v>
      </c>
      <c r="N144" s="347">
        <f ca="1">IF(AND(N147=1,$D143&lt;&gt;0),OFFSET(IP_Assumptions!$B$254,N$7,MATCH(CF_Building!$D143,Market_Growth_List,0)),0)</f>
        <v>0</v>
      </c>
      <c r="O144" s="347">
        <f ca="1">IF(AND(O147=1,$D143&lt;&gt;0),OFFSET(IP_Assumptions!$B$254,O$7,MATCH(CF_Building!$D143,Market_Growth_List,0)),0)</f>
        <v>0</v>
      </c>
      <c r="P144" s="347">
        <f ca="1">IF(AND(P147=1,$D143&lt;&gt;0),OFFSET(IP_Assumptions!$B$254,P$7,MATCH(CF_Building!$D143,Market_Growth_List,0)),0)</f>
        <v>0</v>
      </c>
      <c r="Q144" s="347">
        <f ca="1">IF(AND(Q147=1,$D143&lt;&gt;0),OFFSET(IP_Assumptions!$B$254,Q$7,MATCH(CF_Building!$D143,Market_Growth_List,0)),0)</f>
        <v>0</v>
      </c>
      <c r="R144" s="347">
        <f ca="1">IF(AND(R147=1,$D143&lt;&gt;0),OFFSET(IP_Assumptions!$B$254,R$7,MATCH(CF_Building!$D143,Market_Growth_List,0)),0)</f>
        <v>0</v>
      </c>
      <c r="S144" s="347">
        <f ca="1">IF(AND(S147=1,$D143&lt;&gt;0),OFFSET(IP_Assumptions!$B$254,S$7,MATCH(CF_Building!$D143,Market_Growth_List,0)),0)</f>
        <v>0</v>
      </c>
      <c r="T144" s="347">
        <f ca="1">IF(AND(T147=1,$D143&lt;&gt;0),OFFSET(IP_Assumptions!$B$254,T$7,MATCH(CF_Building!$D143,Market_Growth_List,0)),0)</f>
        <v>0</v>
      </c>
      <c r="U144" s="347">
        <f ca="1">IF(AND(U147=1,$D143&lt;&gt;0),OFFSET(IP_Assumptions!$B$254,U$7,MATCH(CF_Building!$D143,Market_Growth_List,0)),0)</f>
        <v>0</v>
      </c>
      <c r="V144" s="347">
        <f ca="1">IF(AND(V147=1,$D143&lt;&gt;0),OFFSET(IP_Assumptions!$B$254,V$7,MATCH(CF_Building!$D143,Market_Growth_List,0)),0)</f>
        <v>0</v>
      </c>
      <c r="W144" s="347">
        <f ca="1">IF(AND(W147=1,$D143&lt;&gt;0),OFFSET(IP_Assumptions!$B$254,W$7,MATCH(CF_Building!$D143,Market_Growth_List,0)),0)</f>
        <v>0</v>
      </c>
      <c r="X144" s="347">
        <f ca="1">IF(AND(X147=1,$D143&lt;&gt;0),OFFSET(IP_Assumptions!$B$254,X$7,MATCH(CF_Building!$D143,Market_Growth_List,0)),0)</f>
        <v>0</v>
      </c>
      <c r="Y144" s="347">
        <f ca="1">IF(AND(Y147=1,$D143&lt;&gt;0),OFFSET(IP_Assumptions!$B$254,Y$7,MATCH(CF_Building!$D143,Market_Growth_List,0)),0)</f>
        <v>0</v>
      </c>
      <c r="Z144" s="347">
        <f ca="1">IF(AND(Z147=1,$D143&lt;&gt;0),OFFSET(IP_Assumptions!$B$254,Z$7,MATCH(CF_Building!$D143,Market_Growth_List,0)),0)</f>
        <v>0</v>
      </c>
      <c r="AA144" s="347">
        <f ca="1">IF(AND(AA147=1,$D143&lt;&gt;0),OFFSET(IP_Assumptions!$B$254,AA$7,MATCH(CF_Building!$D143,Market_Growth_List,0)),0)</f>
        <v>0</v>
      </c>
      <c r="AB144" s="347">
        <f ca="1">IF(AND(AB147=1,$D143&lt;&gt;0),OFFSET(IP_Assumptions!$B$254,AB$7,MATCH(CF_Building!$D143,Market_Growth_List,0)),0)</f>
        <v>0</v>
      </c>
      <c r="AC144" s="347">
        <f ca="1">IF(AND(AC147=1,$D143&lt;&gt;0),OFFSET(IP_Assumptions!$B$254,AC$7,MATCH(CF_Building!$D143,Market_Growth_List,0)),0)</f>
        <v>0</v>
      </c>
      <c r="AD144" s="347">
        <f ca="1">IF(AND(AD147=1,$D143&lt;&gt;0),OFFSET(IP_Assumptions!$B$254,AD$7,MATCH(CF_Building!$D143,Market_Growth_List,0)),0)</f>
        <v>0</v>
      </c>
      <c r="AE144" s="347">
        <f ca="1">IF(AND(AE147=1,$D143&lt;&gt;0),OFFSET(IP_Assumptions!$B$254,AE$7,MATCH(CF_Building!$D143,Market_Growth_List,0)),0)</f>
        <v>0</v>
      </c>
      <c r="AF144" s="347">
        <f ca="1">IF(AND(AF147=1,$D143&lt;&gt;0),OFFSET(IP_Assumptions!$B$254,AF$7,MATCH(CF_Building!$D143,Market_Growth_List,0)),0)</f>
        <v>0</v>
      </c>
      <c r="AG144" s="347">
        <f ca="1">IF(AND(AG147=1,$D143&lt;&gt;0),OFFSET(IP_Assumptions!$B$254,AG$7,MATCH(CF_Building!$D143,Market_Growth_List,0)),0)</f>
        <v>0</v>
      </c>
      <c r="AH144" s="347">
        <f ca="1">IF(AND(AH147=1,$D143&lt;&gt;0),OFFSET(IP_Assumptions!$B$254,AH$7,MATCH(CF_Building!$D143,Market_Growth_List,0)),0)</f>
        <v>0</v>
      </c>
      <c r="AI144" s="347">
        <f ca="1">IF(AND(AI147=1,$D143&lt;&gt;0),OFFSET(IP_Assumptions!$B$254,AI$7,MATCH(CF_Building!$D143,Market_Growth_List,0)),0)</f>
        <v>0</v>
      </c>
      <c r="AJ144" s="347">
        <f ca="1">IF(AND(AJ147=1,$D143&lt;&gt;0),OFFSET(IP_Assumptions!$B$254,AJ$7,MATCH(CF_Building!$D143,Market_Growth_List,0)),0)</f>
        <v>0</v>
      </c>
      <c r="AK144" s="347">
        <f ca="1">IF(AND(AK147=1,$D143&lt;&gt;0),OFFSET(IP_Assumptions!$B$254,AK$7,MATCH(CF_Building!$D143,Market_Growth_List,0)),0)</f>
        <v>0</v>
      </c>
      <c r="AL144" s="347">
        <f ca="1">IF(AND(AL147=1,$D143&lt;&gt;0),OFFSET(IP_Assumptions!$B$254,AL$7,MATCH(CF_Building!$D143,Market_Growth_List,0)),0)</f>
        <v>0</v>
      </c>
      <c r="AM144" s="347">
        <f ca="1">IF(AND(AM147=1,$D143&lt;&gt;0),OFFSET(IP_Assumptions!$B$254,AM$7,MATCH(CF_Building!$D143,Market_Growth_List,0)),0)</f>
        <v>0</v>
      </c>
      <c r="AN144" s="347">
        <f ca="1">IF(AND(AN147=1,$D143&lt;&gt;0),OFFSET(IP_Assumptions!$B$254,AN$7,MATCH(CF_Building!$D143,Market_Growth_List,0)),0)</f>
        <v>0</v>
      </c>
      <c r="AO144" s="347">
        <f ca="1">IF(AND(AO147=1,$D143&lt;&gt;0),OFFSET(IP_Assumptions!$B$254,AO$7,MATCH(CF_Building!$D143,Market_Growth_List,0)),0)</f>
        <v>0</v>
      </c>
      <c r="AP144" s="347">
        <f ca="1">IF(AND(AP147=1,$D143&lt;&gt;0),OFFSET(IP_Assumptions!$B$254,AP$7,MATCH(CF_Building!$D143,Market_Growth_List,0)),0)</f>
        <v>0</v>
      </c>
      <c r="AQ144" s="347">
        <f ca="1">IF(AND(AQ147=1,$D143&lt;&gt;0),OFFSET(IP_Assumptions!$B$254,AQ$7,MATCH(CF_Building!$D143,Market_Growth_List,0)),0)</f>
        <v>0</v>
      </c>
      <c r="AR144" s="347">
        <f ca="1">IF(AND(AR147=1,$D143&lt;&gt;0),OFFSET(IP_Assumptions!$B$254,AR$7,MATCH(CF_Building!$D143,Market_Growth_List,0)),0)</f>
        <v>0</v>
      </c>
      <c r="AS144" s="347">
        <f ca="1">IF(AND(AS147=1,$D143&lt;&gt;0),OFFSET(IP_Assumptions!$B$254,AS$7,MATCH(CF_Building!$D143,Market_Growth_List,0)),0)</f>
        <v>0</v>
      </c>
      <c r="AT144" s="347">
        <f ca="1">IF(AND(AT147=1,$D143&lt;&gt;0),OFFSET(IP_Assumptions!$B$254,AT$7,MATCH(CF_Building!$D143,Market_Growth_List,0)),0)</f>
        <v>0</v>
      </c>
      <c r="AU144" s="347">
        <f ca="1">IF(AND(AU147=1,$D143&lt;&gt;0),OFFSET(IP_Assumptions!$B$254,AU$7,MATCH(CF_Building!$D143,Market_Growth_List,0)),0)</f>
        <v>0</v>
      </c>
      <c r="AV144" s="347">
        <f ca="1">IF(AND(AV147=1,$D143&lt;&gt;0),OFFSET(IP_Assumptions!$B$254,AV$7,MATCH(CF_Building!$D143,Market_Growth_List,0)),0)</f>
        <v>0</v>
      </c>
      <c r="AW144" s="347">
        <f ca="1">IF(AND(AW147=1,$D143&lt;&gt;0),OFFSET(IP_Assumptions!$B$254,AW$7,MATCH(CF_Building!$D143,Market_Growth_List,0)),0)</f>
        <v>0</v>
      </c>
      <c r="AX144" s="347">
        <f ca="1">IF(AND(AX147=1,$D143&lt;&gt;0),OFFSET(IP_Assumptions!$B$254,AX$7,MATCH(CF_Building!$D143,Market_Growth_List,0)),0)</f>
        <v>0</v>
      </c>
      <c r="AY144" s="347">
        <f ca="1">IF(AND(AY147=1,$D143&lt;&gt;0),OFFSET(IP_Assumptions!$B$254,AY$7,MATCH(CF_Building!$D143,Market_Growth_List,0)),0)</f>
        <v>0</v>
      </c>
      <c r="AZ144" s="347">
        <f ca="1">IF(AND(AZ147=1,$D143&lt;&gt;0),OFFSET(IP_Assumptions!$B$254,AZ$7,MATCH(CF_Building!$D143,Market_Growth_List,0)),0)</f>
        <v>0</v>
      </c>
      <c r="BA144" s="347">
        <f ca="1">IF(AND(BA147=1,$D143&lt;&gt;0),OFFSET(IP_Assumptions!$B$254,BA$7,MATCH(CF_Building!$D143,Market_Growth_List,0)),0)</f>
        <v>0</v>
      </c>
      <c r="BB144" s="347">
        <f ca="1">IF(AND(BB147=1,$D143&lt;&gt;0),OFFSET(IP_Assumptions!$B$254,BB$7,MATCH(CF_Building!$D143,Market_Growth_List,0)),0)</f>
        <v>0</v>
      </c>
      <c r="BC144" s="347">
        <f ca="1">IF(AND(BC147=1,$D143&lt;&gt;0),OFFSET(IP_Assumptions!$B$254,BC$7,MATCH(CF_Building!$D143,Market_Growth_List,0)),0)</f>
        <v>0</v>
      </c>
      <c r="BD144" s="347">
        <f ca="1">IF(AND(BD147=1,$D143&lt;&gt;0),OFFSET(IP_Assumptions!$B$254,BD$7,MATCH(CF_Building!$D143,Market_Growth_List,0)),0)</f>
        <v>0</v>
      </c>
      <c r="BE144" s="347">
        <f ca="1">IF(AND(BE147=1,$D143&lt;&gt;0),OFFSET(IP_Assumptions!$B$254,BE$7,MATCH(CF_Building!$D143,Market_Growth_List,0)),0)</f>
        <v>0</v>
      </c>
      <c r="BF144" s="347">
        <f ca="1">IF(AND(BF147=1,$D143&lt;&gt;0),OFFSET(IP_Assumptions!$B$254,BF$7,MATCH(CF_Building!$D143,Market_Growth_List,0)),0)</f>
        <v>0</v>
      </c>
      <c r="BG144" s="347">
        <f ca="1">IF(AND(BG147=1,$D143&lt;&gt;0),OFFSET(IP_Assumptions!$B$254,BG$7,MATCH(CF_Building!$D143,Market_Growth_List,0)),0)</f>
        <v>0</v>
      </c>
      <c r="BH144" s="347">
        <f ca="1">IF(AND(BH147=1,$D143&lt;&gt;0),OFFSET(IP_Assumptions!$B$254,BH$7,MATCH(CF_Building!$D143,Market_Growth_List,0)),0)</f>
        <v>0</v>
      </c>
      <c r="BI144" s="347">
        <f ca="1">IF(AND(BI147=1,$D143&lt;&gt;0),OFFSET(IP_Assumptions!$B$254,BI$7,MATCH(CF_Building!$D143,Market_Growth_List,0)),0)</f>
        <v>0</v>
      </c>
      <c r="BJ144" s="347">
        <f ca="1">IF(AND(BJ147=1,$D143&lt;&gt;0),OFFSET(IP_Assumptions!$B$254,BJ$7,MATCH(CF_Building!$D143,Market_Growth_List,0)),0)</f>
        <v>0</v>
      </c>
      <c r="BK144" s="347">
        <f ca="1">IF(AND(BK147=1,$D143&lt;&gt;0),OFFSET(IP_Assumptions!$B$254,BK$7,MATCH(CF_Building!$D143,Market_Growth_List,0)),0)</f>
        <v>0</v>
      </c>
      <c r="BL144" s="347">
        <f ca="1">IF(AND(BL147=1,$D143&lt;&gt;0),OFFSET(IP_Assumptions!$B$254,BL$7,MATCH(CF_Building!$D143,Market_Growth_List,0)),0)</f>
        <v>0</v>
      </c>
      <c r="BM144" s="347">
        <f ca="1">IF(AND(BM147=1,$D143&lt;&gt;0),OFFSET(IP_Assumptions!$B$254,BM$7,MATCH(CF_Building!$D143,Market_Growth_List,0)),0)</f>
        <v>0</v>
      </c>
      <c r="BN144" s="347">
        <f ca="1">IF(AND(BN147=1,$D143&lt;&gt;0),OFFSET(IP_Assumptions!$B$254,BN$7,MATCH(CF_Building!$D143,Market_Growth_List,0)),0)</f>
        <v>0</v>
      </c>
      <c r="BO144" s="347">
        <f ca="1">IF(AND(BO147=1,$D143&lt;&gt;0),OFFSET(IP_Assumptions!$B$254,BO$7,MATCH(CF_Building!$D143,Market_Growth_List,0)),0)</f>
        <v>0</v>
      </c>
      <c r="BP144" s="347">
        <f ca="1">IF(AND(BP147=1,$D143&lt;&gt;0),OFFSET(IP_Assumptions!$B$254,BP$7,MATCH(CF_Building!$D143,Market_Growth_List,0)),0)</f>
        <v>0</v>
      </c>
      <c r="BQ144" s="347">
        <f ca="1">IF(AND(BQ147=1,$D143&lt;&gt;0),OFFSET(IP_Assumptions!$B$254,BQ$7,MATCH(CF_Building!$D143,Market_Growth_List,0)),0)</f>
        <v>0</v>
      </c>
      <c r="BR144" s="347">
        <f ca="1">IF(AND(BR147=1,$D143&lt;&gt;0),OFFSET(IP_Assumptions!$B$254,BR$7,MATCH(CF_Building!$D143,Market_Growth_List,0)),0)</f>
        <v>0</v>
      </c>
      <c r="BS144" s="347">
        <f ca="1">IF(AND(BS147=1,$D143&lt;&gt;0),OFFSET(IP_Assumptions!$B$254,BS$7,MATCH(CF_Building!$D143,Market_Growth_List,0)),0)</f>
        <v>0</v>
      </c>
      <c r="BT144" s="347">
        <f ca="1">IF(AND(BT147=1,$D143&lt;&gt;0),OFFSET(IP_Assumptions!$B$254,BT$7,MATCH(CF_Building!$D143,Market_Growth_List,0)),0)</f>
        <v>0</v>
      </c>
      <c r="BU144" s="347">
        <f ca="1">IF(AND(BU147=1,$D143&lt;&gt;0),OFFSET(IP_Assumptions!$B$254,BU$7,MATCH(CF_Building!$D143,Market_Growth_List,0)),0)</f>
        <v>0</v>
      </c>
      <c r="BV144" s="347">
        <f ca="1">IF(AND(BV147=1,$D143&lt;&gt;0),OFFSET(IP_Assumptions!$B$254,BV$7,MATCH(CF_Building!$D143,Market_Growth_List,0)),0)</f>
        <v>0</v>
      </c>
      <c r="BW144" s="347">
        <f ca="1">IF(AND(BW147=1,$D143&lt;&gt;0),OFFSET(IP_Assumptions!$B$254,BW$7,MATCH(CF_Building!$D143,Market_Growth_List,0)),0)</f>
        <v>0</v>
      </c>
      <c r="BX144" s="347">
        <f ca="1">IF(AND(BX147=1,$D143&lt;&gt;0),OFFSET(IP_Assumptions!$B$254,BX$7,MATCH(CF_Building!$D143,Market_Growth_List,0)),0)</f>
        <v>0</v>
      </c>
      <c r="BY144" s="347">
        <f ca="1">IF(AND(BY147=1,$D143&lt;&gt;0),OFFSET(IP_Assumptions!$B$254,BY$7,MATCH(CF_Building!$D143,Market_Growth_List,0)),0)</f>
        <v>0</v>
      </c>
      <c r="BZ144" s="347">
        <f ca="1">IF(AND(BZ147=1,$D143&lt;&gt;0),OFFSET(IP_Assumptions!$B$254,BZ$7,MATCH(CF_Building!$D143,Market_Growth_List,0)),0)</f>
        <v>0</v>
      </c>
      <c r="CA144" s="347">
        <f ca="1">IF(AND(CA147=1,$D143&lt;&gt;0),OFFSET(IP_Assumptions!$B$254,CA$7,MATCH(CF_Building!$D143,Market_Growth_List,0)),0)</f>
        <v>0</v>
      </c>
      <c r="CB144" s="347">
        <f ca="1">IF(AND(CB147=1,$D143&lt;&gt;0),OFFSET(IP_Assumptions!$B$254,CB$7,MATCH(CF_Building!$D143,Market_Growth_List,0)),0)</f>
        <v>0</v>
      </c>
      <c r="CC144" s="347">
        <f ca="1">IF(AND(CC147=1,$D143&lt;&gt;0),OFFSET(IP_Assumptions!$B$254,CC$7,MATCH(CF_Building!$D143,Market_Growth_List,0)),0)</f>
        <v>0</v>
      </c>
      <c r="CD144" s="347">
        <f ca="1">IF(AND(CD147=1,$D143&lt;&gt;0),OFFSET(IP_Assumptions!$B$254,CD$7,MATCH(CF_Building!$D143,Market_Growth_List,0)),0)</f>
        <v>0</v>
      </c>
      <c r="CE144" s="347">
        <f ca="1">IF(AND(CE147=1,$D143&lt;&gt;0),OFFSET(IP_Assumptions!$B$254,CE$7,MATCH(CF_Building!$D143,Market_Growth_List,0)),0)</f>
        <v>0</v>
      </c>
      <c r="CF144" s="347">
        <f ca="1">IF(AND(CF147=1,$D143&lt;&gt;0),OFFSET(IP_Assumptions!$B$254,CF$7,MATCH(CF_Building!$D143,Market_Growth_List,0)),0)</f>
        <v>0</v>
      </c>
      <c r="CG144" s="347">
        <f ca="1">IF(AND(CG147=1,$D143&lt;&gt;0),OFFSET(IP_Assumptions!$B$254,CG$7,MATCH(CF_Building!$D143,Market_Growth_List,0)),0)</f>
        <v>0</v>
      </c>
      <c r="CH144" s="347">
        <f ca="1">IF(AND(CH147=1,$D143&lt;&gt;0),OFFSET(IP_Assumptions!$B$254,CH$7,MATCH(CF_Building!$D143,Market_Growth_List,0)),0)</f>
        <v>0</v>
      </c>
      <c r="CI144" s="347">
        <f ca="1">IF(AND(CI147=1,$D143&lt;&gt;0),OFFSET(IP_Assumptions!$B$254,CI$7,MATCH(CF_Building!$D143,Market_Growth_List,0)),0)</f>
        <v>0</v>
      </c>
      <c r="CJ144" s="347">
        <f ca="1">IF(AND(CJ147=1,$D143&lt;&gt;0),OFFSET(IP_Assumptions!$B$254,CJ$7,MATCH(CF_Building!$D143,Market_Growth_List,0)),0)</f>
        <v>0</v>
      </c>
      <c r="CK144" s="347">
        <f ca="1">IF(AND(CK147=1,$D143&lt;&gt;0),OFFSET(IP_Assumptions!$B$254,CK$7,MATCH(CF_Building!$D143,Market_Growth_List,0)),0)</f>
        <v>0</v>
      </c>
      <c r="CL144" s="347">
        <f ca="1">IF(AND(CL147=1,$D143&lt;&gt;0),OFFSET(IP_Assumptions!$B$254,CL$7,MATCH(CF_Building!$D143,Market_Growth_List,0)),0)</f>
        <v>0</v>
      </c>
      <c r="CM144" s="347">
        <f ca="1">IF(AND(CM147=1,$D143&lt;&gt;0),OFFSET(IP_Assumptions!$B$254,CM$7,MATCH(CF_Building!$D143,Market_Growth_List,0)),0)</f>
        <v>0</v>
      </c>
      <c r="CN144" s="347">
        <f ca="1">IF(AND(CN147=1,$D143&lt;&gt;0),OFFSET(IP_Assumptions!$B$254,CN$7,MATCH(CF_Building!$D143,Market_Growth_List,0)),0)</f>
        <v>0</v>
      </c>
      <c r="CO144" s="347">
        <f ca="1">IF(AND(CO147=1,$D143&lt;&gt;0),OFFSET(IP_Assumptions!$B$254,CO$7,MATCH(CF_Building!$D143,Market_Growth_List,0)),0)</f>
        <v>0</v>
      </c>
      <c r="CP144" s="347">
        <f ca="1">IF(AND(CP147=1,$D143&lt;&gt;0),OFFSET(IP_Assumptions!$B$254,CP$7,MATCH(CF_Building!$D143,Market_Growth_List,0)),0)</f>
        <v>0</v>
      </c>
      <c r="CQ144" s="347">
        <f ca="1">IF(AND(CQ147=1,$D143&lt;&gt;0),OFFSET(IP_Assumptions!$B$254,CQ$7,MATCH(CF_Building!$D143,Market_Growth_List,0)),0)</f>
        <v>0</v>
      </c>
      <c r="CR144" s="347">
        <f ca="1">IF(AND(CR147=1,$D143&lt;&gt;0),OFFSET(IP_Assumptions!$B$254,CR$7,MATCH(CF_Building!$D143,Market_Growth_List,0)),0)</f>
        <v>0</v>
      </c>
      <c r="CS144" s="347">
        <f ca="1">IF(AND(CS147=1,$D143&lt;&gt;0),OFFSET(IP_Assumptions!$B$254,CS$7,MATCH(CF_Building!$D143,Market_Growth_List,0)),0)</f>
        <v>0</v>
      </c>
      <c r="CT144" s="347">
        <f ca="1">IF(AND(CT147=1,$D143&lt;&gt;0),OFFSET(IP_Assumptions!$B$254,CT$7,MATCH(CF_Building!$D143,Market_Growth_List,0)),0)</f>
        <v>0</v>
      </c>
      <c r="CU144" s="347">
        <f ca="1">IF(AND(CU147=1,$D143&lt;&gt;0),OFFSET(IP_Assumptions!$B$254,CU$7,MATCH(CF_Building!$D143,Market_Growth_List,0)),0)</f>
        <v>0</v>
      </c>
      <c r="CV144" s="347">
        <f ca="1">IF(AND(CV147=1,$D143&lt;&gt;0),OFFSET(IP_Assumptions!$B$254,CV$7,MATCH(CF_Building!$D143,Market_Growth_List,0)),0)</f>
        <v>0</v>
      </c>
      <c r="CW144" s="347">
        <f ca="1">IF(AND(CW147=1,$D143&lt;&gt;0),OFFSET(IP_Assumptions!$B$254,CW$7,MATCH(CF_Building!$D143,Market_Growth_List,0)),0)</f>
        <v>0</v>
      </c>
      <c r="CX144" s="347">
        <f ca="1">IF(AND(CX147=1,$D143&lt;&gt;0),OFFSET(IP_Assumptions!$B$254,CX$7,MATCH(CF_Building!$D143,Market_Growth_List,0)),0)</f>
        <v>0</v>
      </c>
      <c r="CY144" s="347">
        <f ca="1">IF(AND(CY147=1,$D143&lt;&gt;0),OFFSET(IP_Assumptions!$B$254,CY$7,MATCH(CF_Building!$D143,Market_Growth_List,0)),0)</f>
        <v>0</v>
      </c>
      <c r="CZ144" s="347">
        <f ca="1">IF(AND(CZ147=1,$D143&lt;&gt;0),OFFSET(IP_Assumptions!$B$254,CZ$7,MATCH(CF_Building!$D143,Market_Growth_List,0)),0)</f>
        <v>0</v>
      </c>
      <c r="DA144" s="347">
        <f ca="1">IF(AND(DA147=1,$D143&lt;&gt;0),OFFSET(IP_Assumptions!$B$254,DA$7,MATCH(CF_Building!$D143,Market_Growth_List,0)),0)</f>
        <v>0</v>
      </c>
      <c r="DB144" s="347">
        <f ca="1">IF(AND(DB147=1,$D143&lt;&gt;0),OFFSET(IP_Assumptions!$B$254,DB$7,MATCH(CF_Building!$D143,Market_Growth_List,0)),0)</f>
        <v>0</v>
      </c>
      <c r="DC144" s="347">
        <f ca="1">IF(AND(DC147=1,$D143&lt;&gt;0),OFFSET(IP_Assumptions!$B$254,DC$7,MATCH(CF_Building!$D143,Market_Growth_List,0)),0)</f>
        <v>0</v>
      </c>
      <c r="DD144" s="347">
        <f ca="1">IF(AND(DD147=1,$D143&lt;&gt;0),OFFSET(IP_Assumptions!$B$254,DD$7,MATCH(CF_Building!$D143,Market_Growth_List,0)),0)</f>
        <v>0</v>
      </c>
      <c r="DE144" s="347">
        <f ca="1">IF(AND(DE147=1,$D143&lt;&gt;0),OFFSET(IP_Assumptions!$B$254,DE$7,MATCH(CF_Building!$D143,Market_Growth_List,0)),0)</f>
        <v>0</v>
      </c>
      <c r="DF144" s="347">
        <f ca="1">IF(AND(DF147=1,$D143&lt;&gt;0),OFFSET(IP_Assumptions!$B$254,DF$7,MATCH(CF_Building!$D143,Market_Growth_List,0)),0)</f>
        <v>0</v>
      </c>
      <c r="DG144" s="347">
        <f ca="1">IF(AND(DG147=1,$D143&lt;&gt;0),OFFSET(IP_Assumptions!$B$254,DG$7,MATCH(CF_Building!$D143,Market_Growth_List,0)),0)</f>
        <v>0</v>
      </c>
      <c r="DH144" s="347">
        <f ca="1">IF(AND(DH147=1,$D143&lt;&gt;0),OFFSET(IP_Assumptions!$B$254,DH$7,MATCH(CF_Building!$D143,Market_Growth_List,0)),0)</f>
        <v>0</v>
      </c>
      <c r="DI144" s="347">
        <f ca="1">IF(AND(DI147=1,$D143&lt;&gt;0),OFFSET(IP_Assumptions!$B$254,DI$7,MATCH(CF_Building!$D143,Market_Growth_List,0)),0)</f>
        <v>0</v>
      </c>
      <c r="DJ144" s="347">
        <f ca="1">IF(AND(DJ147=1,$D143&lt;&gt;0),OFFSET(IP_Assumptions!$B$254,DJ$7,MATCH(CF_Building!$D143,Market_Growth_List,0)),0)</f>
        <v>0</v>
      </c>
      <c r="DK144" s="347">
        <f ca="1">IF(AND(DK147=1,$D143&lt;&gt;0),OFFSET(IP_Assumptions!$B$254,DK$7,MATCH(CF_Building!$D143,Market_Growth_List,0)),0)</f>
        <v>0</v>
      </c>
      <c r="DL144" s="347">
        <f ca="1">IF(AND(DL147=1,$D143&lt;&gt;0),OFFSET(IP_Assumptions!$B$254,DL$7,MATCH(CF_Building!$D143,Market_Growth_List,0)),0)</f>
        <v>0</v>
      </c>
      <c r="DM144" s="347">
        <f ca="1">IF(AND(DM147=1,$D143&lt;&gt;0),OFFSET(IP_Assumptions!$B$254,DM$7,MATCH(CF_Building!$D143,Market_Growth_List,0)),0)</f>
        <v>0</v>
      </c>
      <c r="DN144" s="347">
        <f ca="1">IF(AND(DN147=1,$D143&lt;&gt;0),OFFSET(IP_Assumptions!$B$254,DN$7,MATCH(CF_Building!$D143,Market_Growth_List,0)),0)</f>
        <v>0</v>
      </c>
      <c r="DO144" s="347">
        <f ca="1">IF(AND(DO147=1,$D143&lt;&gt;0),OFFSET(IP_Assumptions!$B$254,DO$7,MATCH(CF_Building!$D143,Market_Growth_List,0)),0)</f>
        <v>0</v>
      </c>
      <c r="DP144" s="347">
        <f ca="1">IF(AND(DP147=1,$D143&lt;&gt;0),OFFSET(IP_Assumptions!$B$254,DP$7,MATCH(CF_Building!$D143,Market_Growth_List,0)),0)</f>
        <v>0</v>
      </c>
      <c r="DQ144" s="347">
        <f ca="1">IF(AND(DQ147=1,$D143&lt;&gt;0),OFFSET(IP_Assumptions!$B$254,DQ$7,MATCH(CF_Building!$D143,Market_Growth_List,0)),0)</f>
        <v>0</v>
      </c>
      <c r="DR144" s="347">
        <f ca="1">IF(AND(DR147=1,$D143&lt;&gt;0),OFFSET(IP_Assumptions!$B$254,DR$7,MATCH(CF_Building!$D143,Market_Growth_List,0)),0)</f>
        <v>0</v>
      </c>
      <c r="DS144" s="347">
        <f ca="1">IF(AND(DS147=1,$D143&lt;&gt;0),OFFSET(IP_Assumptions!$B$254,DS$7,MATCH(CF_Building!$D143,Market_Growth_List,0)),0)</f>
        <v>0</v>
      </c>
      <c r="DT144" s="347">
        <f ca="1">IF(AND(DT147=1,$D143&lt;&gt;0),OFFSET(IP_Assumptions!$B$254,DT$7,MATCH(CF_Building!$D143,Market_Growth_List,0)),0)</f>
        <v>0</v>
      </c>
      <c r="DU144" s="347">
        <f ca="1">IF(AND(DU147=1,$D143&lt;&gt;0),OFFSET(IP_Assumptions!$B$254,DU$7,MATCH(CF_Building!$D143,Market_Growth_List,0)),0)</f>
        <v>0</v>
      </c>
      <c r="DV144" s="347">
        <f ca="1">IF(AND(DV147=1,$D143&lt;&gt;0),OFFSET(IP_Assumptions!$B$254,DV$7,MATCH(CF_Building!$D143,Market_Growth_List,0)),0)</f>
        <v>0</v>
      </c>
      <c r="DW144" s="347">
        <f ca="1">IF(AND(DW147=1,$D143&lt;&gt;0),OFFSET(IP_Assumptions!$B$254,DW$7,MATCH(CF_Building!$D143,Market_Growth_List,0)),0)</f>
        <v>0</v>
      </c>
      <c r="DX144" s="347">
        <f ca="1">IF(AND(DX147=1,$D143&lt;&gt;0),OFFSET(IP_Assumptions!$B$254,DX$7,MATCH(CF_Building!$D143,Market_Growth_List,0)),0)</f>
        <v>0</v>
      </c>
      <c r="DY144" s="347">
        <f ca="1">IF(AND(DY147=1,$D143&lt;&gt;0),OFFSET(IP_Assumptions!$B$254,DY$7,MATCH(CF_Building!$D143,Market_Growth_List,0)),0)</f>
        <v>0</v>
      </c>
      <c r="DZ144" s="347">
        <f ca="1">IF(AND(DZ147=1,$D143&lt;&gt;0),OFFSET(IP_Assumptions!$B$254,DZ$7,MATCH(CF_Building!$D143,Market_Growth_List,0)),0)</f>
        <v>0</v>
      </c>
      <c r="EA144" s="347">
        <f ca="1">IF(AND(EA147=1,$D143&lt;&gt;0),OFFSET(IP_Assumptions!$B$254,EA$7,MATCH(CF_Building!$D143,Market_Growth_List,0)),0)</f>
        <v>0</v>
      </c>
      <c r="EB144" s="347">
        <f ca="1">IF(AND(EB147=1,$D143&lt;&gt;0),OFFSET(IP_Assumptions!$B$254,EB$7,MATCH(CF_Building!$D143,Market_Growth_List,0)),0)</f>
        <v>0</v>
      </c>
      <c r="EC144" s="347">
        <f ca="1">IF(AND(EC147=1,$D143&lt;&gt;0),OFFSET(IP_Assumptions!$B$254,EC$7,MATCH(CF_Building!$D143,Market_Growth_List,0)),0)</f>
        <v>0</v>
      </c>
      <c r="ED144" s="347">
        <f ca="1">IF(AND(ED147=1,$D143&lt;&gt;0),OFFSET(IP_Assumptions!$B$254,ED$7,MATCH(CF_Building!$D143,Market_Growth_List,0)),0)</f>
        <v>0</v>
      </c>
      <c r="EE144" s="347">
        <f ca="1">IF(AND(EE147=1,$D143&lt;&gt;0),OFFSET(IP_Assumptions!$B$254,EE$7,MATCH(CF_Building!$D143,Market_Growth_List,0)),0)</f>
        <v>0</v>
      </c>
      <c r="EF144" s="347">
        <f ca="1">IF(AND(EF147=1,$D143&lt;&gt;0),OFFSET(IP_Assumptions!$B$254,EF$7,MATCH(CF_Building!$D143,Market_Growth_List,0)),0)</f>
        <v>0</v>
      </c>
      <c r="EG144" s="347">
        <f ca="1">IF(AND(EG147=1,$D143&lt;&gt;0),OFFSET(IP_Assumptions!$B$254,EG$7,MATCH(CF_Building!$D143,Market_Growth_List,0)),0)</f>
        <v>0</v>
      </c>
      <c r="EH144" s="347">
        <f ca="1">IF(AND(EH147=1,$D143&lt;&gt;0),OFFSET(IP_Assumptions!$B$254,EH$7,MATCH(CF_Building!$D143,Market_Growth_List,0)),0)</f>
        <v>0</v>
      </c>
      <c r="EI144" s="347">
        <f ca="1">IF(AND(EI147=1,$D143&lt;&gt;0),OFFSET(IP_Assumptions!$B$254,EI$7,MATCH(CF_Building!$D143,Market_Growth_List,0)),0)</f>
        <v>0</v>
      </c>
      <c r="EJ144" s="347">
        <f ca="1">IF(AND(EJ147=1,$D143&lt;&gt;0),OFFSET(IP_Assumptions!$B$254,EJ$7,MATCH(CF_Building!$D143,Market_Growth_List,0)),0)</f>
        <v>0</v>
      </c>
      <c r="EK144" s="347">
        <f ca="1">IF(AND(EK147=1,$D143&lt;&gt;0),OFFSET(IP_Assumptions!$B$254,EK$7,MATCH(CF_Building!$D143,Market_Growth_List,0)),0)</f>
        <v>0</v>
      </c>
      <c r="EL144" s="347">
        <f ca="1">IF(AND(EL147=1,$D143&lt;&gt;0),OFFSET(IP_Assumptions!$B$254,EL$7,MATCH(CF_Building!$D143,Market_Growth_List,0)),0)</f>
        <v>0</v>
      </c>
      <c r="EM144" s="347">
        <f ca="1">IF(AND(EM147=1,$D143&lt;&gt;0),OFFSET(IP_Assumptions!$B$254,EM$7,MATCH(CF_Building!$D143,Market_Growth_List,0)),0)</f>
        <v>0</v>
      </c>
      <c r="EN144" s="347">
        <f ca="1">IF(AND(EN147=1,$D143&lt;&gt;0),OFFSET(IP_Assumptions!$B$254,EN$7,MATCH(CF_Building!$D143,Market_Growth_List,0)),0)</f>
        <v>0</v>
      </c>
      <c r="EO144" s="347">
        <f ca="1">IF(AND(EO147=1,$D143&lt;&gt;0),OFFSET(IP_Assumptions!$B$254,EO$7,MATCH(CF_Building!$D143,Market_Growth_List,0)),0)</f>
        <v>0</v>
      </c>
      <c r="EP144" s="347">
        <f ca="1">IF(AND(EP147=1,$D143&lt;&gt;0),OFFSET(IP_Assumptions!$B$254,EP$7,MATCH(CF_Building!$D143,Market_Growth_List,0)),0)</f>
        <v>0</v>
      </c>
      <c r="EQ144" s="347">
        <f ca="1">IF(AND(EQ147=1,$D143&lt;&gt;0),OFFSET(IP_Assumptions!$B$254,EQ$7,MATCH(CF_Building!$D143,Market_Growth_List,0)),0)</f>
        <v>0</v>
      </c>
      <c r="ER144" s="347">
        <f ca="1">IF(AND(ER147=1,$D143&lt;&gt;0),OFFSET(IP_Assumptions!$B$254,ER$7,MATCH(CF_Building!$D143,Market_Growth_List,0)),0)</f>
        <v>0</v>
      </c>
      <c r="ES144" s="347">
        <f ca="1">IF(AND(ES147=1,$D143&lt;&gt;0),OFFSET(IP_Assumptions!$B$254,ES$7,MATCH(CF_Building!$D143,Market_Growth_List,0)),0)</f>
        <v>0</v>
      </c>
    </row>
    <row r="145" spans="2:149">
      <c r="B145" s="342" t="s">
        <v>775</v>
      </c>
      <c r="D145" s="347"/>
      <c r="E145" s="347">
        <f t="shared" ref="E145:AJ145" ca="1" si="149">(1+E144)^(1/12)-1</f>
        <v>0</v>
      </c>
      <c r="F145" s="347">
        <f t="shared" ca="1" si="149"/>
        <v>0</v>
      </c>
      <c r="G145" s="347">
        <f t="shared" ca="1" si="149"/>
        <v>0</v>
      </c>
      <c r="H145" s="347">
        <f t="shared" ca="1" si="149"/>
        <v>0</v>
      </c>
      <c r="I145" s="347">
        <f t="shared" ca="1" si="149"/>
        <v>0</v>
      </c>
      <c r="J145" s="347">
        <f t="shared" ca="1" si="149"/>
        <v>0</v>
      </c>
      <c r="K145" s="347">
        <f t="shared" ca="1" si="149"/>
        <v>0</v>
      </c>
      <c r="L145" s="347">
        <f t="shared" ca="1" si="149"/>
        <v>0</v>
      </c>
      <c r="M145" s="347">
        <f t="shared" ca="1" si="149"/>
        <v>0</v>
      </c>
      <c r="N145" s="347">
        <f t="shared" ca="1" si="149"/>
        <v>0</v>
      </c>
      <c r="O145" s="347">
        <f t="shared" ca="1" si="149"/>
        <v>0</v>
      </c>
      <c r="P145" s="347">
        <f t="shared" ca="1" si="149"/>
        <v>0</v>
      </c>
      <c r="Q145" s="347">
        <f t="shared" ca="1" si="149"/>
        <v>0</v>
      </c>
      <c r="R145" s="347">
        <f t="shared" ca="1" si="149"/>
        <v>0</v>
      </c>
      <c r="S145" s="347">
        <f t="shared" ca="1" si="149"/>
        <v>0</v>
      </c>
      <c r="T145" s="347">
        <f t="shared" ca="1" si="149"/>
        <v>0</v>
      </c>
      <c r="U145" s="347">
        <f t="shared" ca="1" si="149"/>
        <v>0</v>
      </c>
      <c r="V145" s="347">
        <f t="shared" ca="1" si="149"/>
        <v>0</v>
      </c>
      <c r="W145" s="347">
        <f t="shared" ca="1" si="149"/>
        <v>0</v>
      </c>
      <c r="X145" s="347">
        <f t="shared" ca="1" si="149"/>
        <v>0</v>
      </c>
      <c r="Y145" s="347">
        <f t="shared" ca="1" si="149"/>
        <v>0</v>
      </c>
      <c r="Z145" s="347">
        <f t="shared" ca="1" si="149"/>
        <v>0</v>
      </c>
      <c r="AA145" s="347">
        <f t="shared" ca="1" si="149"/>
        <v>0</v>
      </c>
      <c r="AB145" s="347">
        <f t="shared" ca="1" si="149"/>
        <v>0</v>
      </c>
      <c r="AC145" s="347">
        <f t="shared" ca="1" si="149"/>
        <v>0</v>
      </c>
      <c r="AD145" s="347">
        <f t="shared" ca="1" si="149"/>
        <v>0</v>
      </c>
      <c r="AE145" s="347">
        <f t="shared" ca="1" si="149"/>
        <v>0</v>
      </c>
      <c r="AF145" s="347">
        <f t="shared" ca="1" si="149"/>
        <v>0</v>
      </c>
      <c r="AG145" s="347">
        <f t="shared" ca="1" si="149"/>
        <v>0</v>
      </c>
      <c r="AH145" s="347">
        <f t="shared" ca="1" si="149"/>
        <v>0</v>
      </c>
      <c r="AI145" s="347">
        <f t="shared" ca="1" si="149"/>
        <v>0</v>
      </c>
      <c r="AJ145" s="347">
        <f t="shared" ca="1" si="149"/>
        <v>0</v>
      </c>
      <c r="AK145" s="347">
        <f t="shared" ref="AK145:BP145" ca="1" si="150">(1+AK144)^(1/12)-1</f>
        <v>0</v>
      </c>
      <c r="AL145" s="347">
        <f t="shared" ca="1" si="150"/>
        <v>0</v>
      </c>
      <c r="AM145" s="347">
        <f t="shared" ca="1" si="150"/>
        <v>0</v>
      </c>
      <c r="AN145" s="347">
        <f t="shared" ca="1" si="150"/>
        <v>0</v>
      </c>
      <c r="AO145" s="347">
        <f t="shared" ca="1" si="150"/>
        <v>0</v>
      </c>
      <c r="AP145" s="347">
        <f t="shared" ca="1" si="150"/>
        <v>0</v>
      </c>
      <c r="AQ145" s="347">
        <f t="shared" ca="1" si="150"/>
        <v>0</v>
      </c>
      <c r="AR145" s="347">
        <f t="shared" ca="1" si="150"/>
        <v>0</v>
      </c>
      <c r="AS145" s="347">
        <f t="shared" ca="1" si="150"/>
        <v>0</v>
      </c>
      <c r="AT145" s="347">
        <f t="shared" ca="1" si="150"/>
        <v>0</v>
      </c>
      <c r="AU145" s="347">
        <f t="shared" ca="1" si="150"/>
        <v>0</v>
      </c>
      <c r="AV145" s="347">
        <f t="shared" ca="1" si="150"/>
        <v>0</v>
      </c>
      <c r="AW145" s="347">
        <f t="shared" ca="1" si="150"/>
        <v>0</v>
      </c>
      <c r="AX145" s="347">
        <f t="shared" ca="1" si="150"/>
        <v>0</v>
      </c>
      <c r="AY145" s="347">
        <f t="shared" ca="1" si="150"/>
        <v>0</v>
      </c>
      <c r="AZ145" s="347">
        <f t="shared" ca="1" si="150"/>
        <v>0</v>
      </c>
      <c r="BA145" s="347">
        <f t="shared" ca="1" si="150"/>
        <v>0</v>
      </c>
      <c r="BB145" s="347">
        <f t="shared" ca="1" si="150"/>
        <v>0</v>
      </c>
      <c r="BC145" s="347">
        <f t="shared" ca="1" si="150"/>
        <v>0</v>
      </c>
      <c r="BD145" s="347">
        <f t="shared" ca="1" si="150"/>
        <v>0</v>
      </c>
      <c r="BE145" s="347">
        <f t="shared" ca="1" si="150"/>
        <v>0</v>
      </c>
      <c r="BF145" s="347">
        <f t="shared" ca="1" si="150"/>
        <v>0</v>
      </c>
      <c r="BG145" s="347">
        <f t="shared" ca="1" si="150"/>
        <v>0</v>
      </c>
      <c r="BH145" s="347">
        <f t="shared" ca="1" si="150"/>
        <v>0</v>
      </c>
      <c r="BI145" s="347">
        <f t="shared" ca="1" si="150"/>
        <v>0</v>
      </c>
      <c r="BJ145" s="347">
        <f t="shared" ca="1" si="150"/>
        <v>0</v>
      </c>
      <c r="BK145" s="347">
        <f t="shared" ca="1" si="150"/>
        <v>0</v>
      </c>
      <c r="BL145" s="347">
        <f t="shared" ca="1" si="150"/>
        <v>0</v>
      </c>
      <c r="BM145" s="347">
        <f t="shared" ca="1" si="150"/>
        <v>0</v>
      </c>
      <c r="BN145" s="347">
        <f t="shared" ca="1" si="150"/>
        <v>0</v>
      </c>
      <c r="BO145" s="347">
        <f t="shared" ca="1" si="150"/>
        <v>0</v>
      </c>
      <c r="BP145" s="347">
        <f t="shared" ca="1" si="150"/>
        <v>0</v>
      </c>
      <c r="BQ145" s="347">
        <f t="shared" ref="BQ145:CV145" ca="1" si="151">(1+BQ144)^(1/12)-1</f>
        <v>0</v>
      </c>
      <c r="BR145" s="347">
        <f t="shared" ca="1" si="151"/>
        <v>0</v>
      </c>
      <c r="BS145" s="347">
        <f t="shared" ca="1" si="151"/>
        <v>0</v>
      </c>
      <c r="BT145" s="347">
        <f t="shared" ca="1" si="151"/>
        <v>0</v>
      </c>
      <c r="BU145" s="347">
        <f t="shared" ca="1" si="151"/>
        <v>0</v>
      </c>
      <c r="BV145" s="347">
        <f t="shared" ca="1" si="151"/>
        <v>0</v>
      </c>
      <c r="BW145" s="347">
        <f t="shared" ca="1" si="151"/>
        <v>0</v>
      </c>
      <c r="BX145" s="347">
        <f t="shared" ca="1" si="151"/>
        <v>0</v>
      </c>
      <c r="BY145" s="347">
        <f t="shared" ca="1" si="151"/>
        <v>0</v>
      </c>
      <c r="BZ145" s="347">
        <f t="shared" ca="1" si="151"/>
        <v>0</v>
      </c>
      <c r="CA145" s="347">
        <f t="shared" ca="1" si="151"/>
        <v>0</v>
      </c>
      <c r="CB145" s="347">
        <f t="shared" ca="1" si="151"/>
        <v>0</v>
      </c>
      <c r="CC145" s="347">
        <f t="shared" ca="1" si="151"/>
        <v>0</v>
      </c>
      <c r="CD145" s="347">
        <f t="shared" ca="1" si="151"/>
        <v>0</v>
      </c>
      <c r="CE145" s="347">
        <f t="shared" ca="1" si="151"/>
        <v>0</v>
      </c>
      <c r="CF145" s="347">
        <f t="shared" ca="1" si="151"/>
        <v>0</v>
      </c>
      <c r="CG145" s="347">
        <f t="shared" ca="1" si="151"/>
        <v>0</v>
      </c>
      <c r="CH145" s="347">
        <f t="shared" ca="1" si="151"/>
        <v>0</v>
      </c>
      <c r="CI145" s="347">
        <f t="shared" ca="1" si="151"/>
        <v>0</v>
      </c>
      <c r="CJ145" s="347">
        <f t="shared" ca="1" si="151"/>
        <v>0</v>
      </c>
      <c r="CK145" s="347">
        <f t="shared" ca="1" si="151"/>
        <v>0</v>
      </c>
      <c r="CL145" s="347">
        <f t="shared" ca="1" si="151"/>
        <v>0</v>
      </c>
      <c r="CM145" s="347">
        <f t="shared" ca="1" si="151"/>
        <v>0</v>
      </c>
      <c r="CN145" s="347">
        <f t="shared" ca="1" si="151"/>
        <v>0</v>
      </c>
      <c r="CO145" s="347">
        <f t="shared" ca="1" si="151"/>
        <v>0</v>
      </c>
      <c r="CP145" s="347">
        <f t="shared" ca="1" si="151"/>
        <v>0</v>
      </c>
      <c r="CQ145" s="347">
        <f t="shared" ca="1" si="151"/>
        <v>0</v>
      </c>
      <c r="CR145" s="347">
        <f t="shared" ca="1" si="151"/>
        <v>0</v>
      </c>
      <c r="CS145" s="347">
        <f t="shared" ca="1" si="151"/>
        <v>0</v>
      </c>
      <c r="CT145" s="347">
        <f t="shared" ca="1" si="151"/>
        <v>0</v>
      </c>
      <c r="CU145" s="347">
        <f t="shared" ca="1" si="151"/>
        <v>0</v>
      </c>
      <c r="CV145" s="347">
        <f t="shared" ca="1" si="151"/>
        <v>0</v>
      </c>
      <c r="CW145" s="347">
        <f t="shared" ref="CW145:EB145" ca="1" si="152">(1+CW144)^(1/12)-1</f>
        <v>0</v>
      </c>
      <c r="CX145" s="347">
        <f t="shared" ca="1" si="152"/>
        <v>0</v>
      </c>
      <c r="CY145" s="347">
        <f t="shared" ca="1" si="152"/>
        <v>0</v>
      </c>
      <c r="CZ145" s="347">
        <f t="shared" ca="1" si="152"/>
        <v>0</v>
      </c>
      <c r="DA145" s="347">
        <f t="shared" ca="1" si="152"/>
        <v>0</v>
      </c>
      <c r="DB145" s="347">
        <f t="shared" ca="1" si="152"/>
        <v>0</v>
      </c>
      <c r="DC145" s="347">
        <f t="shared" ca="1" si="152"/>
        <v>0</v>
      </c>
      <c r="DD145" s="347">
        <f t="shared" ca="1" si="152"/>
        <v>0</v>
      </c>
      <c r="DE145" s="347">
        <f t="shared" ca="1" si="152"/>
        <v>0</v>
      </c>
      <c r="DF145" s="347">
        <f t="shared" ca="1" si="152"/>
        <v>0</v>
      </c>
      <c r="DG145" s="347">
        <f t="shared" ca="1" si="152"/>
        <v>0</v>
      </c>
      <c r="DH145" s="347">
        <f t="shared" ca="1" si="152"/>
        <v>0</v>
      </c>
      <c r="DI145" s="347">
        <f t="shared" ca="1" si="152"/>
        <v>0</v>
      </c>
      <c r="DJ145" s="347">
        <f t="shared" ca="1" si="152"/>
        <v>0</v>
      </c>
      <c r="DK145" s="347">
        <f t="shared" ca="1" si="152"/>
        <v>0</v>
      </c>
      <c r="DL145" s="347">
        <f t="shared" ca="1" si="152"/>
        <v>0</v>
      </c>
      <c r="DM145" s="347">
        <f t="shared" ca="1" si="152"/>
        <v>0</v>
      </c>
      <c r="DN145" s="347">
        <f t="shared" ca="1" si="152"/>
        <v>0</v>
      </c>
      <c r="DO145" s="347">
        <f t="shared" ca="1" si="152"/>
        <v>0</v>
      </c>
      <c r="DP145" s="347">
        <f t="shared" ca="1" si="152"/>
        <v>0</v>
      </c>
      <c r="DQ145" s="347">
        <f t="shared" ca="1" si="152"/>
        <v>0</v>
      </c>
      <c r="DR145" s="347">
        <f t="shared" ca="1" si="152"/>
        <v>0</v>
      </c>
      <c r="DS145" s="347">
        <f t="shared" ca="1" si="152"/>
        <v>0</v>
      </c>
      <c r="DT145" s="347">
        <f t="shared" ca="1" si="152"/>
        <v>0</v>
      </c>
      <c r="DU145" s="347">
        <f t="shared" ca="1" si="152"/>
        <v>0</v>
      </c>
      <c r="DV145" s="347">
        <f t="shared" ca="1" si="152"/>
        <v>0</v>
      </c>
      <c r="DW145" s="347">
        <f t="shared" ca="1" si="152"/>
        <v>0</v>
      </c>
      <c r="DX145" s="347">
        <f t="shared" ca="1" si="152"/>
        <v>0</v>
      </c>
      <c r="DY145" s="347">
        <f t="shared" ca="1" si="152"/>
        <v>0</v>
      </c>
      <c r="DZ145" s="347">
        <f t="shared" ca="1" si="152"/>
        <v>0</v>
      </c>
      <c r="EA145" s="347">
        <f t="shared" ca="1" si="152"/>
        <v>0</v>
      </c>
      <c r="EB145" s="347">
        <f t="shared" ca="1" si="152"/>
        <v>0</v>
      </c>
      <c r="EC145" s="347">
        <f t="shared" ref="EC145:ES145" ca="1" si="153">(1+EC144)^(1/12)-1</f>
        <v>0</v>
      </c>
      <c r="ED145" s="347">
        <f t="shared" ca="1" si="153"/>
        <v>0</v>
      </c>
      <c r="EE145" s="347">
        <f t="shared" ca="1" si="153"/>
        <v>0</v>
      </c>
      <c r="EF145" s="347">
        <f t="shared" ca="1" si="153"/>
        <v>0</v>
      </c>
      <c r="EG145" s="347">
        <f t="shared" ca="1" si="153"/>
        <v>0</v>
      </c>
      <c r="EH145" s="347">
        <f t="shared" ca="1" si="153"/>
        <v>0</v>
      </c>
      <c r="EI145" s="347">
        <f t="shared" ca="1" si="153"/>
        <v>0</v>
      </c>
      <c r="EJ145" s="347">
        <f t="shared" ca="1" si="153"/>
        <v>0</v>
      </c>
      <c r="EK145" s="347">
        <f t="shared" ca="1" si="153"/>
        <v>0</v>
      </c>
      <c r="EL145" s="347">
        <f t="shared" ca="1" si="153"/>
        <v>0</v>
      </c>
      <c r="EM145" s="347">
        <f t="shared" ca="1" si="153"/>
        <v>0</v>
      </c>
      <c r="EN145" s="347">
        <f t="shared" ca="1" si="153"/>
        <v>0</v>
      </c>
      <c r="EO145" s="347">
        <f t="shared" ca="1" si="153"/>
        <v>0</v>
      </c>
      <c r="EP145" s="347">
        <f t="shared" ca="1" si="153"/>
        <v>0</v>
      </c>
      <c r="EQ145" s="347">
        <f t="shared" ca="1" si="153"/>
        <v>0</v>
      </c>
      <c r="ER145" s="347">
        <f t="shared" ca="1" si="153"/>
        <v>0</v>
      </c>
      <c r="ES145" s="347">
        <f t="shared" ca="1" si="153"/>
        <v>0</v>
      </c>
    </row>
    <row r="146" spans="2:149">
      <c r="B146" s="342" t="s">
        <v>776</v>
      </c>
      <c r="D146" s="532">
        <v>1</v>
      </c>
      <c r="E146" s="532">
        <f t="shared" ref="E146:AJ146" ca="1" si="154">D146*(1+E145)</f>
        <v>1</v>
      </c>
      <c r="F146" s="532">
        <f t="shared" ca="1" si="154"/>
        <v>1</v>
      </c>
      <c r="G146" s="532">
        <f t="shared" ca="1" si="154"/>
        <v>1</v>
      </c>
      <c r="H146" s="532">
        <f t="shared" ca="1" si="154"/>
        <v>1</v>
      </c>
      <c r="I146" s="532">
        <f t="shared" ca="1" si="154"/>
        <v>1</v>
      </c>
      <c r="J146" s="532">
        <f t="shared" ca="1" si="154"/>
        <v>1</v>
      </c>
      <c r="K146" s="532">
        <f t="shared" ca="1" si="154"/>
        <v>1</v>
      </c>
      <c r="L146" s="532">
        <f t="shared" ca="1" si="154"/>
        <v>1</v>
      </c>
      <c r="M146" s="532">
        <f t="shared" ca="1" si="154"/>
        <v>1</v>
      </c>
      <c r="N146" s="532">
        <f t="shared" ca="1" si="154"/>
        <v>1</v>
      </c>
      <c r="O146" s="532">
        <f t="shared" ca="1" si="154"/>
        <v>1</v>
      </c>
      <c r="P146" s="532">
        <f t="shared" ca="1" si="154"/>
        <v>1</v>
      </c>
      <c r="Q146" s="532">
        <f t="shared" ca="1" si="154"/>
        <v>1</v>
      </c>
      <c r="R146" s="532">
        <f t="shared" ca="1" si="154"/>
        <v>1</v>
      </c>
      <c r="S146" s="532">
        <f t="shared" ca="1" si="154"/>
        <v>1</v>
      </c>
      <c r="T146" s="532">
        <f t="shared" ca="1" si="154"/>
        <v>1</v>
      </c>
      <c r="U146" s="532">
        <f t="shared" ca="1" si="154"/>
        <v>1</v>
      </c>
      <c r="V146" s="532">
        <f t="shared" ca="1" si="154"/>
        <v>1</v>
      </c>
      <c r="W146" s="532">
        <f t="shared" ca="1" si="154"/>
        <v>1</v>
      </c>
      <c r="X146" s="532">
        <f t="shared" ca="1" si="154"/>
        <v>1</v>
      </c>
      <c r="Y146" s="532">
        <f t="shared" ca="1" si="154"/>
        <v>1</v>
      </c>
      <c r="Z146" s="532">
        <f t="shared" ca="1" si="154"/>
        <v>1</v>
      </c>
      <c r="AA146" s="532">
        <f t="shared" ca="1" si="154"/>
        <v>1</v>
      </c>
      <c r="AB146" s="532">
        <f t="shared" ca="1" si="154"/>
        <v>1</v>
      </c>
      <c r="AC146" s="532">
        <f t="shared" ca="1" si="154"/>
        <v>1</v>
      </c>
      <c r="AD146" s="532">
        <f t="shared" ca="1" si="154"/>
        <v>1</v>
      </c>
      <c r="AE146" s="532">
        <f t="shared" ca="1" si="154"/>
        <v>1</v>
      </c>
      <c r="AF146" s="532">
        <f t="shared" ca="1" si="154"/>
        <v>1</v>
      </c>
      <c r="AG146" s="532">
        <f t="shared" ca="1" si="154"/>
        <v>1</v>
      </c>
      <c r="AH146" s="532">
        <f t="shared" ca="1" si="154"/>
        <v>1</v>
      </c>
      <c r="AI146" s="532">
        <f t="shared" ca="1" si="154"/>
        <v>1</v>
      </c>
      <c r="AJ146" s="532">
        <f t="shared" ca="1" si="154"/>
        <v>1</v>
      </c>
      <c r="AK146" s="532">
        <f t="shared" ref="AK146:BP146" ca="1" si="155">AJ146*(1+AK145)</f>
        <v>1</v>
      </c>
      <c r="AL146" s="532">
        <f t="shared" ca="1" si="155"/>
        <v>1</v>
      </c>
      <c r="AM146" s="532">
        <f t="shared" ca="1" si="155"/>
        <v>1</v>
      </c>
      <c r="AN146" s="532">
        <f t="shared" ca="1" si="155"/>
        <v>1</v>
      </c>
      <c r="AO146" s="532">
        <f t="shared" ca="1" si="155"/>
        <v>1</v>
      </c>
      <c r="AP146" s="532">
        <f t="shared" ca="1" si="155"/>
        <v>1</v>
      </c>
      <c r="AQ146" s="532">
        <f t="shared" ca="1" si="155"/>
        <v>1</v>
      </c>
      <c r="AR146" s="532">
        <f t="shared" ca="1" si="155"/>
        <v>1</v>
      </c>
      <c r="AS146" s="532">
        <f t="shared" ca="1" si="155"/>
        <v>1</v>
      </c>
      <c r="AT146" s="532">
        <f t="shared" ca="1" si="155"/>
        <v>1</v>
      </c>
      <c r="AU146" s="532">
        <f t="shared" ca="1" si="155"/>
        <v>1</v>
      </c>
      <c r="AV146" s="532">
        <f t="shared" ca="1" si="155"/>
        <v>1</v>
      </c>
      <c r="AW146" s="532">
        <f t="shared" ca="1" si="155"/>
        <v>1</v>
      </c>
      <c r="AX146" s="532">
        <f t="shared" ca="1" si="155"/>
        <v>1</v>
      </c>
      <c r="AY146" s="532">
        <f t="shared" ca="1" si="155"/>
        <v>1</v>
      </c>
      <c r="AZ146" s="532">
        <f t="shared" ca="1" si="155"/>
        <v>1</v>
      </c>
      <c r="BA146" s="532">
        <f t="shared" ca="1" si="155"/>
        <v>1</v>
      </c>
      <c r="BB146" s="532">
        <f t="shared" ca="1" si="155"/>
        <v>1</v>
      </c>
      <c r="BC146" s="532">
        <f t="shared" ca="1" si="155"/>
        <v>1</v>
      </c>
      <c r="BD146" s="532">
        <f t="shared" ca="1" si="155"/>
        <v>1</v>
      </c>
      <c r="BE146" s="532">
        <f t="shared" ca="1" si="155"/>
        <v>1</v>
      </c>
      <c r="BF146" s="532">
        <f t="shared" ca="1" si="155"/>
        <v>1</v>
      </c>
      <c r="BG146" s="532">
        <f t="shared" ca="1" si="155"/>
        <v>1</v>
      </c>
      <c r="BH146" s="532">
        <f t="shared" ca="1" si="155"/>
        <v>1</v>
      </c>
      <c r="BI146" s="532">
        <f t="shared" ca="1" si="155"/>
        <v>1</v>
      </c>
      <c r="BJ146" s="532">
        <f t="shared" ca="1" si="155"/>
        <v>1</v>
      </c>
      <c r="BK146" s="532">
        <f t="shared" ca="1" si="155"/>
        <v>1</v>
      </c>
      <c r="BL146" s="532">
        <f t="shared" ca="1" si="155"/>
        <v>1</v>
      </c>
      <c r="BM146" s="532">
        <f t="shared" ca="1" si="155"/>
        <v>1</v>
      </c>
      <c r="BN146" s="532">
        <f t="shared" ca="1" si="155"/>
        <v>1</v>
      </c>
      <c r="BO146" s="532">
        <f t="shared" ca="1" si="155"/>
        <v>1</v>
      </c>
      <c r="BP146" s="532">
        <f t="shared" ca="1" si="155"/>
        <v>1</v>
      </c>
      <c r="BQ146" s="532">
        <f t="shared" ref="BQ146:CV146" ca="1" si="156">BP146*(1+BQ145)</f>
        <v>1</v>
      </c>
      <c r="BR146" s="532">
        <f t="shared" ca="1" si="156"/>
        <v>1</v>
      </c>
      <c r="BS146" s="532">
        <f t="shared" ca="1" si="156"/>
        <v>1</v>
      </c>
      <c r="BT146" s="532">
        <f t="shared" ca="1" si="156"/>
        <v>1</v>
      </c>
      <c r="BU146" s="532">
        <f t="shared" ca="1" si="156"/>
        <v>1</v>
      </c>
      <c r="BV146" s="532">
        <f t="shared" ca="1" si="156"/>
        <v>1</v>
      </c>
      <c r="BW146" s="532">
        <f t="shared" ca="1" si="156"/>
        <v>1</v>
      </c>
      <c r="BX146" s="532">
        <f t="shared" ca="1" si="156"/>
        <v>1</v>
      </c>
      <c r="BY146" s="532">
        <f t="shared" ca="1" si="156"/>
        <v>1</v>
      </c>
      <c r="BZ146" s="532">
        <f t="shared" ca="1" si="156"/>
        <v>1</v>
      </c>
      <c r="CA146" s="532">
        <f t="shared" ca="1" si="156"/>
        <v>1</v>
      </c>
      <c r="CB146" s="532">
        <f t="shared" ca="1" si="156"/>
        <v>1</v>
      </c>
      <c r="CC146" s="532">
        <f t="shared" ca="1" si="156"/>
        <v>1</v>
      </c>
      <c r="CD146" s="532">
        <f t="shared" ca="1" si="156"/>
        <v>1</v>
      </c>
      <c r="CE146" s="532">
        <f t="shared" ca="1" si="156"/>
        <v>1</v>
      </c>
      <c r="CF146" s="532">
        <f t="shared" ca="1" si="156"/>
        <v>1</v>
      </c>
      <c r="CG146" s="532">
        <f t="shared" ca="1" si="156"/>
        <v>1</v>
      </c>
      <c r="CH146" s="532">
        <f t="shared" ca="1" si="156"/>
        <v>1</v>
      </c>
      <c r="CI146" s="532">
        <f t="shared" ca="1" si="156"/>
        <v>1</v>
      </c>
      <c r="CJ146" s="532">
        <f t="shared" ca="1" si="156"/>
        <v>1</v>
      </c>
      <c r="CK146" s="532">
        <f t="shared" ca="1" si="156"/>
        <v>1</v>
      </c>
      <c r="CL146" s="532">
        <f t="shared" ca="1" si="156"/>
        <v>1</v>
      </c>
      <c r="CM146" s="532">
        <f t="shared" ca="1" si="156"/>
        <v>1</v>
      </c>
      <c r="CN146" s="532">
        <f t="shared" ca="1" si="156"/>
        <v>1</v>
      </c>
      <c r="CO146" s="532">
        <f t="shared" ca="1" si="156"/>
        <v>1</v>
      </c>
      <c r="CP146" s="532">
        <f t="shared" ca="1" si="156"/>
        <v>1</v>
      </c>
      <c r="CQ146" s="532">
        <f t="shared" ca="1" si="156"/>
        <v>1</v>
      </c>
      <c r="CR146" s="532">
        <f t="shared" ca="1" si="156"/>
        <v>1</v>
      </c>
      <c r="CS146" s="532">
        <f t="shared" ca="1" si="156"/>
        <v>1</v>
      </c>
      <c r="CT146" s="532">
        <f t="shared" ca="1" si="156"/>
        <v>1</v>
      </c>
      <c r="CU146" s="532">
        <f t="shared" ca="1" si="156"/>
        <v>1</v>
      </c>
      <c r="CV146" s="532">
        <f t="shared" ca="1" si="156"/>
        <v>1</v>
      </c>
      <c r="CW146" s="532">
        <f t="shared" ref="CW146:EB146" ca="1" si="157">CV146*(1+CW145)</f>
        <v>1</v>
      </c>
      <c r="CX146" s="532">
        <f t="shared" ca="1" si="157"/>
        <v>1</v>
      </c>
      <c r="CY146" s="532">
        <f t="shared" ca="1" si="157"/>
        <v>1</v>
      </c>
      <c r="CZ146" s="532">
        <f t="shared" ca="1" si="157"/>
        <v>1</v>
      </c>
      <c r="DA146" s="532">
        <f t="shared" ca="1" si="157"/>
        <v>1</v>
      </c>
      <c r="DB146" s="532">
        <f t="shared" ca="1" si="157"/>
        <v>1</v>
      </c>
      <c r="DC146" s="532">
        <f t="shared" ca="1" si="157"/>
        <v>1</v>
      </c>
      <c r="DD146" s="532">
        <f t="shared" ca="1" si="157"/>
        <v>1</v>
      </c>
      <c r="DE146" s="532">
        <f t="shared" ca="1" si="157"/>
        <v>1</v>
      </c>
      <c r="DF146" s="532">
        <f t="shared" ca="1" si="157"/>
        <v>1</v>
      </c>
      <c r="DG146" s="532">
        <f t="shared" ca="1" si="157"/>
        <v>1</v>
      </c>
      <c r="DH146" s="532">
        <f t="shared" ca="1" si="157"/>
        <v>1</v>
      </c>
      <c r="DI146" s="532">
        <f t="shared" ca="1" si="157"/>
        <v>1</v>
      </c>
      <c r="DJ146" s="532">
        <f t="shared" ca="1" si="157"/>
        <v>1</v>
      </c>
      <c r="DK146" s="532">
        <f t="shared" ca="1" si="157"/>
        <v>1</v>
      </c>
      <c r="DL146" s="532">
        <f t="shared" ca="1" si="157"/>
        <v>1</v>
      </c>
      <c r="DM146" s="532">
        <f t="shared" ca="1" si="157"/>
        <v>1</v>
      </c>
      <c r="DN146" s="532">
        <f t="shared" ca="1" si="157"/>
        <v>1</v>
      </c>
      <c r="DO146" s="532">
        <f t="shared" ca="1" si="157"/>
        <v>1</v>
      </c>
      <c r="DP146" s="532">
        <f t="shared" ca="1" si="157"/>
        <v>1</v>
      </c>
      <c r="DQ146" s="532">
        <f t="shared" ca="1" si="157"/>
        <v>1</v>
      </c>
      <c r="DR146" s="532">
        <f t="shared" ca="1" si="157"/>
        <v>1</v>
      </c>
      <c r="DS146" s="532">
        <f t="shared" ca="1" si="157"/>
        <v>1</v>
      </c>
      <c r="DT146" s="532">
        <f t="shared" ca="1" si="157"/>
        <v>1</v>
      </c>
      <c r="DU146" s="532">
        <f t="shared" ca="1" si="157"/>
        <v>1</v>
      </c>
      <c r="DV146" s="532">
        <f t="shared" ca="1" si="157"/>
        <v>1</v>
      </c>
      <c r="DW146" s="532">
        <f t="shared" ca="1" si="157"/>
        <v>1</v>
      </c>
      <c r="DX146" s="532">
        <f t="shared" ca="1" si="157"/>
        <v>1</v>
      </c>
      <c r="DY146" s="532">
        <f t="shared" ca="1" si="157"/>
        <v>1</v>
      </c>
      <c r="DZ146" s="532">
        <f t="shared" ca="1" si="157"/>
        <v>1</v>
      </c>
      <c r="EA146" s="532">
        <f t="shared" ca="1" si="157"/>
        <v>1</v>
      </c>
      <c r="EB146" s="532">
        <f t="shared" ca="1" si="157"/>
        <v>1</v>
      </c>
      <c r="EC146" s="532">
        <f t="shared" ref="EC146:ES146" ca="1" si="158">EB146*(1+EC145)</f>
        <v>1</v>
      </c>
      <c r="ED146" s="532">
        <f t="shared" ca="1" si="158"/>
        <v>1</v>
      </c>
      <c r="EE146" s="532">
        <f t="shared" ca="1" si="158"/>
        <v>1</v>
      </c>
      <c r="EF146" s="532">
        <f t="shared" ca="1" si="158"/>
        <v>1</v>
      </c>
      <c r="EG146" s="532">
        <f t="shared" ca="1" si="158"/>
        <v>1</v>
      </c>
      <c r="EH146" s="532">
        <f t="shared" ca="1" si="158"/>
        <v>1</v>
      </c>
      <c r="EI146" s="532">
        <f t="shared" ca="1" si="158"/>
        <v>1</v>
      </c>
      <c r="EJ146" s="532">
        <f t="shared" ca="1" si="158"/>
        <v>1</v>
      </c>
      <c r="EK146" s="532">
        <f t="shared" ca="1" si="158"/>
        <v>1</v>
      </c>
      <c r="EL146" s="532">
        <f t="shared" ca="1" si="158"/>
        <v>1</v>
      </c>
      <c r="EM146" s="532">
        <f t="shared" ca="1" si="158"/>
        <v>1</v>
      </c>
      <c r="EN146" s="532">
        <f t="shared" ca="1" si="158"/>
        <v>1</v>
      </c>
      <c r="EO146" s="532">
        <f t="shared" ca="1" si="158"/>
        <v>1</v>
      </c>
      <c r="EP146" s="532">
        <f t="shared" ca="1" si="158"/>
        <v>1</v>
      </c>
      <c r="EQ146" s="532">
        <f t="shared" ca="1" si="158"/>
        <v>1</v>
      </c>
      <c r="ER146" s="532">
        <f t="shared" ca="1" si="158"/>
        <v>1</v>
      </c>
      <c r="ES146" s="532">
        <f t="shared" ca="1" si="158"/>
        <v>1</v>
      </c>
    </row>
    <row r="147" spans="2:149">
      <c r="B147" s="525" t="s">
        <v>768</v>
      </c>
      <c r="C147" s="511"/>
      <c r="D147" s="526"/>
      <c r="E147" s="533">
        <f ca="1">IF(AND(E$6&gt;=$D141,E$6&lt;=$D142),1,0)</f>
        <v>1</v>
      </c>
      <c r="F147" s="533">
        <f t="shared" ref="F147:BQ147" ca="1" si="159">IF(AND(F$6&gt;=$D141,F$6&lt;=$D142),1,0)</f>
        <v>1</v>
      </c>
      <c r="G147" s="533">
        <f t="shared" ca="1" si="159"/>
        <v>1</v>
      </c>
      <c r="H147" s="533">
        <f t="shared" ca="1" si="159"/>
        <v>1</v>
      </c>
      <c r="I147" s="533">
        <f t="shared" ca="1" si="159"/>
        <v>1</v>
      </c>
      <c r="J147" s="533">
        <f t="shared" ca="1" si="159"/>
        <v>1</v>
      </c>
      <c r="K147" s="533">
        <f t="shared" ca="1" si="159"/>
        <v>1</v>
      </c>
      <c r="L147" s="533">
        <f t="shared" ca="1" si="159"/>
        <v>1</v>
      </c>
      <c r="M147" s="533">
        <f t="shared" ca="1" si="159"/>
        <v>1</v>
      </c>
      <c r="N147" s="533">
        <f t="shared" ca="1" si="159"/>
        <v>1</v>
      </c>
      <c r="O147" s="533">
        <f t="shared" ca="1" si="159"/>
        <v>1</v>
      </c>
      <c r="P147" s="533">
        <f t="shared" ca="1" si="159"/>
        <v>1</v>
      </c>
      <c r="Q147" s="533">
        <f t="shared" ca="1" si="159"/>
        <v>1</v>
      </c>
      <c r="R147" s="533">
        <f t="shared" ca="1" si="159"/>
        <v>1</v>
      </c>
      <c r="S147" s="533">
        <f t="shared" ca="1" si="159"/>
        <v>1</v>
      </c>
      <c r="T147" s="533">
        <f t="shared" ca="1" si="159"/>
        <v>1</v>
      </c>
      <c r="U147" s="533">
        <f t="shared" ca="1" si="159"/>
        <v>1</v>
      </c>
      <c r="V147" s="533">
        <f t="shared" ca="1" si="159"/>
        <v>1</v>
      </c>
      <c r="W147" s="533">
        <f t="shared" ca="1" si="159"/>
        <v>1</v>
      </c>
      <c r="X147" s="533">
        <f t="shared" ca="1" si="159"/>
        <v>1</v>
      </c>
      <c r="Y147" s="533">
        <f t="shared" ca="1" si="159"/>
        <v>1</v>
      </c>
      <c r="Z147" s="533">
        <f t="shared" ca="1" si="159"/>
        <v>1</v>
      </c>
      <c r="AA147" s="533">
        <f t="shared" ca="1" si="159"/>
        <v>1</v>
      </c>
      <c r="AB147" s="533">
        <f t="shared" ca="1" si="159"/>
        <v>1</v>
      </c>
      <c r="AC147" s="533">
        <f t="shared" ca="1" si="159"/>
        <v>1</v>
      </c>
      <c r="AD147" s="533">
        <f t="shared" ca="1" si="159"/>
        <v>1</v>
      </c>
      <c r="AE147" s="533">
        <f t="shared" ca="1" si="159"/>
        <v>1</v>
      </c>
      <c r="AF147" s="533">
        <f t="shared" ca="1" si="159"/>
        <v>1</v>
      </c>
      <c r="AG147" s="533">
        <f t="shared" ca="1" si="159"/>
        <v>1</v>
      </c>
      <c r="AH147" s="533">
        <f t="shared" ca="1" si="159"/>
        <v>1</v>
      </c>
      <c r="AI147" s="533">
        <f t="shared" ca="1" si="159"/>
        <v>1</v>
      </c>
      <c r="AJ147" s="533">
        <f t="shared" ca="1" si="159"/>
        <v>1</v>
      </c>
      <c r="AK147" s="533">
        <f t="shared" ca="1" si="159"/>
        <v>1</v>
      </c>
      <c r="AL147" s="533">
        <f t="shared" ca="1" si="159"/>
        <v>1</v>
      </c>
      <c r="AM147" s="533">
        <f t="shared" ca="1" si="159"/>
        <v>1</v>
      </c>
      <c r="AN147" s="533">
        <f t="shared" ca="1" si="159"/>
        <v>1</v>
      </c>
      <c r="AO147" s="533">
        <f t="shared" ca="1" si="159"/>
        <v>1</v>
      </c>
      <c r="AP147" s="533">
        <f t="shared" ca="1" si="159"/>
        <v>1</v>
      </c>
      <c r="AQ147" s="533">
        <f t="shared" ca="1" si="159"/>
        <v>1</v>
      </c>
      <c r="AR147" s="533">
        <f t="shared" ca="1" si="159"/>
        <v>1</v>
      </c>
      <c r="AS147" s="533">
        <f t="shared" ca="1" si="159"/>
        <v>1</v>
      </c>
      <c r="AT147" s="533">
        <f t="shared" ca="1" si="159"/>
        <v>1</v>
      </c>
      <c r="AU147" s="533">
        <f t="shared" ca="1" si="159"/>
        <v>1</v>
      </c>
      <c r="AV147" s="533">
        <f t="shared" ca="1" si="159"/>
        <v>1</v>
      </c>
      <c r="AW147" s="533">
        <f t="shared" ca="1" si="159"/>
        <v>1</v>
      </c>
      <c r="AX147" s="533">
        <f t="shared" ca="1" si="159"/>
        <v>1</v>
      </c>
      <c r="AY147" s="533">
        <f t="shared" ca="1" si="159"/>
        <v>1</v>
      </c>
      <c r="AZ147" s="533">
        <f t="shared" ca="1" si="159"/>
        <v>1</v>
      </c>
      <c r="BA147" s="533">
        <f t="shared" ca="1" si="159"/>
        <v>1</v>
      </c>
      <c r="BB147" s="533">
        <f t="shared" ca="1" si="159"/>
        <v>1</v>
      </c>
      <c r="BC147" s="533">
        <f t="shared" ca="1" si="159"/>
        <v>1</v>
      </c>
      <c r="BD147" s="533">
        <f t="shared" ca="1" si="159"/>
        <v>1</v>
      </c>
      <c r="BE147" s="533">
        <f t="shared" ca="1" si="159"/>
        <v>1</v>
      </c>
      <c r="BF147" s="533">
        <f t="shared" ca="1" si="159"/>
        <v>1</v>
      </c>
      <c r="BG147" s="533">
        <f t="shared" ca="1" si="159"/>
        <v>1</v>
      </c>
      <c r="BH147" s="533">
        <f t="shared" ca="1" si="159"/>
        <v>1</v>
      </c>
      <c r="BI147" s="533">
        <f t="shared" ca="1" si="159"/>
        <v>1</v>
      </c>
      <c r="BJ147" s="533">
        <f t="shared" ca="1" si="159"/>
        <v>1</v>
      </c>
      <c r="BK147" s="533">
        <f t="shared" ca="1" si="159"/>
        <v>1</v>
      </c>
      <c r="BL147" s="533">
        <f t="shared" ca="1" si="159"/>
        <v>1</v>
      </c>
      <c r="BM147" s="533">
        <f t="shared" ca="1" si="159"/>
        <v>1</v>
      </c>
      <c r="BN147" s="533">
        <f t="shared" ca="1" si="159"/>
        <v>1</v>
      </c>
      <c r="BO147" s="533">
        <f t="shared" ca="1" si="159"/>
        <v>1</v>
      </c>
      <c r="BP147" s="533">
        <f t="shared" ca="1" si="159"/>
        <v>1</v>
      </c>
      <c r="BQ147" s="533">
        <f t="shared" ca="1" si="159"/>
        <v>1</v>
      </c>
      <c r="BR147" s="533">
        <f t="shared" ref="BR147:EC147" ca="1" si="160">IF(AND(BR$6&gt;=$D141,BR$6&lt;=$D142),1,0)</f>
        <v>1</v>
      </c>
      <c r="BS147" s="533">
        <f t="shared" ca="1" si="160"/>
        <v>1</v>
      </c>
      <c r="BT147" s="533">
        <f t="shared" ca="1" si="160"/>
        <v>1</v>
      </c>
      <c r="BU147" s="533">
        <f t="shared" ca="1" si="160"/>
        <v>1</v>
      </c>
      <c r="BV147" s="533">
        <f t="shared" ca="1" si="160"/>
        <v>1</v>
      </c>
      <c r="BW147" s="533">
        <f t="shared" ca="1" si="160"/>
        <v>1</v>
      </c>
      <c r="BX147" s="533">
        <f t="shared" ca="1" si="160"/>
        <v>1</v>
      </c>
      <c r="BY147" s="533">
        <f t="shared" ca="1" si="160"/>
        <v>1</v>
      </c>
      <c r="BZ147" s="533">
        <f t="shared" ca="1" si="160"/>
        <v>1</v>
      </c>
      <c r="CA147" s="533">
        <f t="shared" ca="1" si="160"/>
        <v>1</v>
      </c>
      <c r="CB147" s="533">
        <f t="shared" ca="1" si="160"/>
        <v>1</v>
      </c>
      <c r="CC147" s="533">
        <f t="shared" ca="1" si="160"/>
        <v>1</v>
      </c>
      <c r="CD147" s="533">
        <f t="shared" ca="1" si="160"/>
        <v>1</v>
      </c>
      <c r="CE147" s="533">
        <f t="shared" ca="1" si="160"/>
        <v>1</v>
      </c>
      <c r="CF147" s="533">
        <f t="shared" ca="1" si="160"/>
        <v>1</v>
      </c>
      <c r="CG147" s="533">
        <f t="shared" ca="1" si="160"/>
        <v>1</v>
      </c>
      <c r="CH147" s="533">
        <f t="shared" ca="1" si="160"/>
        <v>1</v>
      </c>
      <c r="CI147" s="533">
        <f t="shared" ca="1" si="160"/>
        <v>1</v>
      </c>
      <c r="CJ147" s="533">
        <f t="shared" ca="1" si="160"/>
        <v>1</v>
      </c>
      <c r="CK147" s="533">
        <f t="shared" ca="1" si="160"/>
        <v>1</v>
      </c>
      <c r="CL147" s="533">
        <f t="shared" ca="1" si="160"/>
        <v>1</v>
      </c>
      <c r="CM147" s="533">
        <f t="shared" ca="1" si="160"/>
        <v>1</v>
      </c>
      <c r="CN147" s="533">
        <f t="shared" ca="1" si="160"/>
        <v>1</v>
      </c>
      <c r="CO147" s="533">
        <f t="shared" ca="1" si="160"/>
        <v>1</v>
      </c>
      <c r="CP147" s="533">
        <f t="shared" ca="1" si="160"/>
        <v>1</v>
      </c>
      <c r="CQ147" s="533">
        <f t="shared" ca="1" si="160"/>
        <v>1</v>
      </c>
      <c r="CR147" s="533">
        <f t="shared" ca="1" si="160"/>
        <v>1</v>
      </c>
      <c r="CS147" s="533">
        <f t="shared" ca="1" si="160"/>
        <v>1</v>
      </c>
      <c r="CT147" s="533">
        <f t="shared" ca="1" si="160"/>
        <v>1</v>
      </c>
      <c r="CU147" s="533">
        <f t="shared" ca="1" si="160"/>
        <v>1</v>
      </c>
      <c r="CV147" s="533">
        <f t="shared" ca="1" si="160"/>
        <v>1</v>
      </c>
      <c r="CW147" s="533">
        <f t="shared" ca="1" si="160"/>
        <v>1</v>
      </c>
      <c r="CX147" s="533">
        <f t="shared" ca="1" si="160"/>
        <v>1</v>
      </c>
      <c r="CY147" s="533">
        <f t="shared" ca="1" si="160"/>
        <v>1</v>
      </c>
      <c r="CZ147" s="533">
        <f t="shared" ca="1" si="160"/>
        <v>1</v>
      </c>
      <c r="DA147" s="533">
        <f t="shared" ca="1" si="160"/>
        <v>1</v>
      </c>
      <c r="DB147" s="533">
        <f t="shared" ca="1" si="160"/>
        <v>1</v>
      </c>
      <c r="DC147" s="533">
        <f t="shared" ca="1" si="160"/>
        <v>1</v>
      </c>
      <c r="DD147" s="533">
        <f t="shared" ca="1" si="160"/>
        <v>1</v>
      </c>
      <c r="DE147" s="533">
        <f t="shared" ca="1" si="160"/>
        <v>1</v>
      </c>
      <c r="DF147" s="533">
        <f t="shared" ca="1" si="160"/>
        <v>1</v>
      </c>
      <c r="DG147" s="533">
        <f t="shared" ca="1" si="160"/>
        <v>1</v>
      </c>
      <c r="DH147" s="533">
        <f t="shared" ca="1" si="160"/>
        <v>1</v>
      </c>
      <c r="DI147" s="533">
        <f t="shared" ca="1" si="160"/>
        <v>1</v>
      </c>
      <c r="DJ147" s="533">
        <f t="shared" ca="1" si="160"/>
        <v>1</v>
      </c>
      <c r="DK147" s="533">
        <f t="shared" ca="1" si="160"/>
        <v>1</v>
      </c>
      <c r="DL147" s="533">
        <f t="shared" ca="1" si="160"/>
        <v>1</v>
      </c>
      <c r="DM147" s="533">
        <f t="shared" ca="1" si="160"/>
        <v>1</v>
      </c>
      <c r="DN147" s="533">
        <f t="shared" ca="1" si="160"/>
        <v>1</v>
      </c>
      <c r="DO147" s="533">
        <f t="shared" ca="1" si="160"/>
        <v>1</v>
      </c>
      <c r="DP147" s="533">
        <f t="shared" ca="1" si="160"/>
        <v>1</v>
      </c>
      <c r="DQ147" s="533">
        <f t="shared" ca="1" si="160"/>
        <v>1</v>
      </c>
      <c r="DR147" s="533">
        <f t="shared" ca="1" si="160"/>
        <v>1</v>
      </c>
      <c r="DS147" s="533">
        <f t="shared" ca="1" si="160"/>
        <v>1</v>
      </c>
      <c r="DT147" s="533">
        <f t="shared" ca="1" si="160"/>
        <v>1</v>
      </c>
      <c r="DU147" s="533">
        <f t="shared" ca="1" si="160"/>
        <v>1</v>
      </c>
      <c r="DV147" s="533">
        <f t="shared" ca="1" si="160"/>
        <v>1</v>
      </c>
      <c r="DW147" s="533">
        <f t="shared" ca="1" si="160"/>
        <v>1</v>
      </c>
      <c r="DX147" s="533">
        <f t="shared" ca="1" si="160"/>
        <v>1</v>
      </c>
      <c r="DY147" s="533">
        <f t="shared" ca="1" si="160"/>
        <v>1</v>
      </c>
      <c r="DZ147" s="533">
        <f t="shared" ca="1" si="160"/>
        <v>1</v>
      </c>
      <c r="EA147" s="533">
        <f t="shared" ca="1" si="160"/>
        <v>1</v>
      </c>
      <c r="EB147" s="533">
        <f t="shared" ca="1" si="160"/>
        <v>1</v>
      </c>
      <c r="EC147" s="533">
        <f t="shared" ca="1" si="160"/>
        <v>1</v>
      </c>
      <c r="ED147" s="533">
        <f t="shared" ref="ED147:ES147" ca="1" si="161">IF(AND(ED$6&gt;=$D141,ED$6&lt;=$D142),1,0)</f>
        <v>1</v>
      </c>
      <c r="EE147" s="533">
        <f t="shared" ca="1" si="161"/>
        <v>1</v>
      </c>
      <c r="EF147" s="533">
        <f t="shared" ca="1" si="161"/>
        <v>1</v>
      </c>
      <c r="EG147" s="533">
        <f t="shared" ca="1" si="161"/>
        <v>1</v>
      </c>
      <c r="EH147" s="533">
        <f t="shared" ca="1" si="161"/>
        <v>1</v>
      </c>
      <c r="EI147" s="533">
        <f t="shared" ca="1" si="161"/>
        <v>1</v>
      </c>
      <c r="EJ147" s="533">
        <f t="shared" ca="1" si="161"/>
        <v>1</v>
      </c>
      <c r="EK147" s="533">
        <f t="shared" ca="1" si="161"/>
        <v>1</v>
      </c>
      <c r="EL147" s="533">
        <f t="shared" ca="1" si="161"/>
        <v>1</v>
      </c>
      <c r="EM147" s="533">
        <f t="shared" ca="1" si="161"/>
        <v>1</v>
      </c>
      <c r="EN147" s="533">
        <f t="shared" ca="1" si="161"/>
        <v>1</v>
      </c>
      <c r="EO147" s="533">
        <f t="shared" ca="1" si="161"/>
        <v>1</v>
      </c>
      <c r="EP147" s="533">
        <f t="shared" ca="1" si="161"/>
        <v>1</v>
      </c>
      <c r="EQ147" s="533">
        <f t="shared" ca="1" si="161"/>
        <v>1</v>
      </c>
      <c r="ER147" s="533">
        <f t="shared" ca="1" si="161"/>
        <v>1</v>
      </c>
      <c r="ES147" s="533">
        <f t="shared" ca="1" si="161"/>
        <v>1</v>
      </c>
    </row>
    <row r="148" spans="2:149">
      <c r="B148" s="342" t="str">
        <f>"Total: Source " &amp;B136</f>
        <v>Total: Source 5</v>
      </c>
      <c r="D148" s="375"/>
      <c r="E148" s="375">
        <f t="shared" ref="E148:AJ148" ca="1" si="162">$D140*E146*E147</f>
        <v>0</v>
      </c>
      <c r="F148" s="375">
        <f t="shared" ca="1" si="162"/>
        <v>0</v>
      </c>
      <c r="G148" s="375">
        <f t="shared" ca="1" si="162"/>
        <v>0</v>
      </c>
      <c r="H148" s="375">
        <f t="shared" ca="1" si="162"/>
        <v>0</v>
      </c>
      <c r="I148" s="375">
        <f t="shared" ca="1" si="162"/>
        <v>0</v>
      </c>
      <c r="J148" s="375">
        <f t="shared" ca="1" si="162"/>
        <v>0</v>
      </c>
      <c r="K148" s="375">
        <f t="shared" ca="1" si="162"/>
        <v>0</v>
      </c>
      <c r="L148" s="375">
        <f t="shared" ca="1" si="162"/>
        <v>0</v>
      </c>
      <c r="M148" s="375">
        <f t="shared" ca="1" si="162"/>
        <v>0</v>
      </c>
      <c r="N148" s="375">
        <f t="shared" ca="1" si="162"/>
        <v>0</v>
      </c>
      <c r="O148" s="375">
        <f t="shared" ca="1" si="162"/>
        <v>0</v>
      </c>
      <c r="P148" s="375">
        <f t="shared" ca="1" si="162"/>
        <v>0</v>
      </c>
      <c r="Q148" s="375">
        <f t="shared" ca="1" si="162"/>
        <v>0</v>
      </c>
      <c r="R148" s="375">
        <f t="shared" ca="1" si="162"/>
        <v>0</v>
      </c>
      <c r="S148" s="375">
        <f t="shared" ca="1" si="162"/>
        <v>0</v>
      </c>
      <c r="T148" s="375">
        <f t="shared" ca="1" si="162"/>
        <v>0</v>
      </c>
      <c r="U148" s="375">
        <f t="shared" ca="1" si="162"/>
        <v>0</v>
      </c>
      <c r="V148" s="375">
        <f t="shared" ca="1" si="162"/>
        <v>0</v>
      </c>
      <c r="W148" s="375">
        <f t="shared" ca="1" si="162"/>
        <v>0</v>
      </c>
      <c r="X148" s="375">
        <f t="shared" ca="1" si="162"/>
        <v>0</v>
      </c>
      <c r="Y148" s="375">
        <f t="shared" ca="1" si="162"/>
        <v>0</v>
      </c>
      <c r="Z148" s="375">
        <f t="shared" ca="1" si="162"/>
        <v>0</v>
      </c>
      <c r="AA148" s="375">
        <f t="shared" ca="1" si="162"/>
        <v>0</v>
      </c>
      <c r="AB148" s="375">
        <f t="shared" ca="1" si="162"/>
        <v>0</v>
      </c>
      <c r="AC148" s="375">
        <f t="shared" ca="1" si="162"/>
        <v>0</v>
      </c>
      <c r="AD148" s="375">
        <f t="shared" ca="1" si="162"/>
        <v>0</v>
      </c>
      <c r="AE148" s="375">
        <f t="shared" ca="1" si="162"/>
        <v>0</v>
      </c>
      <c r="AF148" s="375">
        <f t="shared" ca="1" si="162"/>
        <v>0</v>
      </c>
      <c r="AG148" s="375">
        <f t="shared" ca="1" si="162"/>
        <v>0</v>
      </c>
      <c r="AH148" s="375">
        <f t="shared" ca="1" si="162"/>
        <v>0</v>
      </c>
      <c r="AI148" s="375">
        <f t="shared" ca="1" si="162"/>
        <v>0</v>
      </c>
      <c r="AJ148" s="375">
        <f t="shared" ca="1" si="162"/>
        <v>0</v>
      </c>
      <c r="AK148" s="375">
        <f t="shared" ref="AK148:BP148" ca="1" si="163">$D140*AK146*AK147</f>
        <v>0</v>
      </c>
      <c r="AL148" s="375">
        <f t="shared" ca="1" si="163"/>
        <v>0</v>
      </c>
      <c r="AM148" s="375">
        <f t="shared" ca="1" si="163"/>
        <v>0</v>
      </c>
      <c r="AN148" s="375">
        <f t="shared" ca="1" si="163"/>
        <v>0</v>
      </c>
      <c r="AO148" s="375">
        <f t="shared" ca="1" si="163"/>
        <v>0</v>
      </c>
      <c r="AP148" s="375">
        <f t="shared" ca="1" si="163"/>
        <v>0</v>
      </c>
      <c r="AQ148" s="375">
        <f t="shared" ca="1" si="163"/>
        <v>0</v>
      </c>
      <c r="AR148" s="375">
        <f t="shared" ca="1" si="163"/>
        <v>0</v>
      </c>
      <c r="AS148" s="375">
        <f t="shared" ca="1" si="163"/>
        <v>0</v>
      </c>
      <c r="AT148" s="375">
        <f t="shared" ca="1" si="163"/>
        <v>0</v>
      </c>
      <c r="AU148" s="375">
        <f t="shared" ca="1" si="163"/>
        <v>0</v>
      </c>
      <c r="AV148" s="375">
        <f t="shared" ca="1" si="163"/>
        <v>0</v>
      </c>
      <c r="AW148" s="375">
        <f t="shared" ca="1" si="163"/>
        <v>0</v>
      </c>
      <c r="AX148" s="375">
        <f t="shared" ca="1" si="163"/>
        <v>0</v>
      </c>
      <c r="AY148" s="375">
        <f t="shared" ca="1" si="163"/>
        <v>0</v>
      </c>
      <c r="AZ148" s="375">
        <f t="shared" ca="1" si="163"/>
        <v>0</v>
      </c>
      <c r="BA148" s="375">
        <f t="shared" ca="1" si="163"/>
        <v>0</v>
      </c>
      <c r="BB148" s="375">
        <f t="shared" ca="1" si="163"/>
        <v>0</v>
      </c>
      <c r="BC148" s="375">
        <f t="shared" ca="1" si="163"/>
        <v>0</v>
      </c>
      <c r="BD148" s="375">
        <f t="shared" ca="1" si="163"/>
        <v>0</v>
      </c>
      <c r="BE148" s="375">
        <f t="shared" ca="1" si="163"/>
        <v>0</v>
      </c>
      <c r="BF148" s="375">
        <f t="shared" ca="1" si="163"/>
        <v>0</v>
      </c>
      <c r="BG148" s="375">
        <f t="shared" ca="1" si="163"/>
        <v>0</v>
      </c>
      <c r="BH148" s="375">
        <f t="shared" ca="1" si="163"/>
        <v>0</v>
      </c>
      <c r="BI148" s="375">
        <f t="shared" ca="1" si="163"/>
        <v>0</v>
      </c>
      <c r="BJ148" s="375">
        <f t="shared" ca="1" si="163"/>
        <v>0</v>
      </c>
      <c r="BK148" s="375">
        <f t="shared" ca="1" si="163"/>
        <v>0</v>
      </c>
      <c r="BL148" s="375">
        <f t="shared" ca="1" si="163"/>
        <v>0</v>
      </c>
      <c r="BM148" s="375">
        <f t="shared" ca="1" si="163"/>
        <v>0</v>
      </c>
      <c r="BN148" s="375">
        <f t="shared" ca="1" si="163"/>
        <v>0</v>
      </c>
      <c r="BO148" s="375">
        <f t="shared" ca="1" si="163"/>
        <v>0</v>
      </c>
      <c r="BP148" s="375">
        <f t="shared" ca="1" si="163"/>
        <v>0</v>
      </c>
      <c r="BQ148" s="375">
        <f t="shared" ref="BQ148:CV148" ca="1" si="164">$D140*BQ146*BQ147</f>
        <v>0</v>
      </c>
      <c r="BR148" s="375">
        <f t="shared" ca="1" si="164"/>
        <v>0</v>
      </c>
      <c r="BS148" s="375">
        <f t="shared" ca="1" si="164"/>
        <v>0</v>
      </c>
      <c r="BT148" s="375">
        <f t="shared" ca="1" si="164"/>
        <v>0</v>
      </c>
      <c r="BU148" s="375">
        <f t="shared" ca="1" si="164"/>
        <v>0</v>
      </c>
      <c r="BV148" s="375">
        <f t="shared" ca="1" si="164"/>
        <v>0</v>
      </c>
      <c r="BW148" s="375">
        <f t="shared" ca="1" si="164"/>
        <v>0</v>
      </c>
      <c r="BX148" s="375">
        <f t="shared" ca="1" si="164"/>
        <v>0</v>
      </c>
      <c r="BY148" s="375">
        <f t="shared" ca="1" si="164"/>
        <v>0</v>
      </c>
      <c r="BZ148" s="375">
        <f t="shared" ca="1" si="164"/>
        <v>0</v>
      </c>
      <c r="CA148" s="375">
        <f t="shared" ca="1" si="164"/>
        <v>0</v>
      </c>
      <c r="CB148" s="375">
        <f t="shared" ca="1" si="164"/>
        <v>0</v>
      </c>
      <c r="CC148" s="375">
        <f t="shared" ca="1" si="164"/>
        <v>0</v>
      </c>
      <c r="CD148" s="375">
        <f t="shared" ca="1" si="164"/>
        <v>0</v>
      </c>
      <c r="CE148" s="375">
        <f t="shared" ca="1" si="164"/>
        <v>0</v>
      </c>
      <c r="CF148" s="375">
        <f t="shared" ca="1" si="164"/>
        <v>0</v>
      </c>
      <c r="CG148" s="375">
        <f t="shared" ca="1" si="164"/>
        <v>0</v>
      </c>
      <c r="CH148" s="375">
        <f t="shared" ca="1" si="164"/>
        <v>0</v>
      </c>
      <c r="CI148" s="375">
        <f t="shared" ca="1" si="164"/>
        <v>0</v>
      </c>
      <c r="CJ148" s="375">
        <f t="shared" ca="1" si="164"/>
        <v>0</v>
      </c>
      <c r="CK148" s="375">
        <f t="shared" ca="1" si="164"/>
        <v>0</v>
      </c>
      <c r="CL148" s="375">
        <f t="shared" ca="1" si="164"/>
        <v>0</v>
      </c>
      <c r="CM148" s="375">
        <f t="shared" ca="1" si="164"/>
        <v>0</v>
      </c>
      <c r="CN148" s="375">
        <f t="shared" ca="1" si="164"/>
        <v>0</v>
      </c>
      <c r="CO148" s="375">
        <f t="shared" ca="1" si="164"/>
        <v>0</v>
      </c>
      <c r="CP148" s="375">
        <f t="shared" ca="1" si="164"/>
        <v>0</v>
      </c>
      <c r="CQ148" s="375">
        <f t="shared" ca="1" si="164"/>
        <v>0</v>
      </c>
      <c r="CR148" s="375">
        <f t="shared" ca="1" si="164"/>
        <v>0</v>
      </c>
      <c r="CS148" s="375">
        <f t="shared" ca="1" si="164"/>
        <v>0</v>
      </c>
      <c r="CT148" s="375">
        <f t="shared" ca="1" si="164"/>
        <v>0</v>
      </c>
      <c r="CU148" s="375">
        <f t="shared" ca="1" si="164"/>
        <v>0</v>
      </c>
      <c r="CV148" s="375">
        <f t="shared" ca="1" si="164"/>
        <v>0</v>
      </c>
      <c r="CW148" s="375">
        <f t="shared" ref="CW148:EB148" ca="1" si="165">$D140*CW146*CW147</f>
        <v>0</v>
      </c>
      <c r="CX148" s="375">
        <f t="shared" ca="1" si="165"/>
        <v>0</v>
      </c>
      <c r="CY148" s="375">
        <f t="shared" ca="1" si="165"/>
        <v>0</v>
      </c>
      <c r="CZ148" s="375">
        <f t="shared" ca="1" si="165"/>
        <v>0</v>
      </c>
      <c r="DA148" s="375">
        <f t="shared" ca="1" si="165"/>
        <v>0</v>
      </c>
      <c r="DB148" s="375">
        <f t="shared" ca="1" si="165"/>
        <v>0</v>
      </c>
      <c r="DC148" s="375">
        <f t="shared" ca="1" si="165"/>
        <v>0</v>
      </c>
      <c r="DD148" s="375">
        <f t="shared" ca="1" si="165"/>
        <v>0</v>
      </c>
      <c r="DE148" s="375">
        <f t="shared" ca="1" si="165"/>
        <v>0</v>
      </c>
      <c r="DF148" s="375">
        <f t="shared" ca="1" si="165"/>
        <v>0</v>
      </c>
      <c r="DG148" s="375">
        <f t="shared" ca="1" si="165"/>
        <v>0</v>
      </c>
      <c r="DH148" s="375">
        <f t="shared" ca="1" si="165"/>
        <v>0</v>
      </c>
      <c r="DI148" s="375">
        <f t="shared" ca="1" si="165"/>
        <v>0</v>
      </c>
      <c r="DJ148" s="375">
        <f t="shared" ca="1" si="165"/>
        <v>0</v>
      </c>
      <c r="DK148" s="375">
        <f t="shared" ca="1" si="165"/>
        <v>0</v>
      </c>
      <c r="DL148" s="375">
        <f t="shared" ca="1" si="165"/>
        <v>0</v>
      </c>
      <c r="DM148" s="375">
        <f t="shared" ca="1" si="165"/>
        <v>0</v>
      </c>
      <c r="DN148" s="375">
        <f t="shared" ca="1" si="165"/>
        <v>0</v>
      </c>
      <c r="DO148" s="375">
        <f t="shared" ca="1" si="165"/>
        <v>0</v>
      </c>
      <c r="DP148" s="375">
        <f t="shared" ca="1" si="165"/>
        <v>0</v>
      </c>
      <c r="DQ148" s="375">
        <f t="shared" ca="1" si="165"/>
        <v>0</v>
      </c>
      <c r="DR148" s="375">
        <f t="shared" ca="1" si="165"/>
        <v>0</v>
      </c>
      <c r="DS148" s="375">
        <f t="shared" ca="1" si="165"/>
        <v>0</v>
      </c>
      <c r="DT148" s="375">
        <f t="shared" ca="1" si="165"/>
        <v>0</v>
      </c>
      <c r="DU148" s="375">
        <f t="shared" ca="1" si="165"/>
        <v>0</v>
      </c>
      <c r="DV148" s="375">
        <f t="shared" ca="1" si="165"/>
        <v>0</v>
      </c>
      <c r="DW148" s="375">
        <f t="shared" ca="1" si="165"/>
        <v>0</v>
      </c>
      <c r="DX148" s="375">
        <f t="shared" ca="1" si="165"/>
        <v>0</v>
      </c>
      <c r="DY148" s="375">
        <f t="shared" ca="1" si="165"/>
        <v>0</v>
      </c>
      <c r="DZ148" s="375">
        <f t="shared" ca="1" si="165"/>
        <v>0</v>
      </c>
      <c r="EA148" s="375">
        <f t="shared" ca="1" si="165"/>
        <v>0</v>
      </c>
      <c r="EB148" s="375">
        <f t="shared" ca="1" si="165"/>
        <v>0</v>
      </c>
      <c r="EC148" s="375">
        <f t="shared" ref="EC148:ES148" ca="1" si="166">$D140*EC146*EC147</f>
        <v>0</v>
      </c>
      <c r="ED148" s="375">
        <f t="shared" ca="1" si="166"/>
        <v>0</v>
      </c>
      <c r="EE148" s="375">
        <f t="shared" ca="1" si="166"/>
        <v>0</v>
      </c>
      <c r="EF148" s="375">
        <f t="shared" ca="1" si="166"/>
        <v>0</v>
      </c>
      <c r="EG148" s="375">
        <f t="shared" ca="1" si="166"/>
        <v>0</v>
      </c>
      <c r="EH148" s="375">
        <f t="shared" ca="1" si="166"/>
        <v>0</v>
      </c>
      <c r="EI148" s="375">
        <f t="shared" ca="1" si="166"/>
        <v>0</v>
      </c>
      <c r="EJ148" s="375">
        <f t="shared" ca="1" si="166"/>
        <v>0</v>
      </c>
      <c r="EK148" s="375">
        <f t="shared" ca="1" si="166"/>
        <v>0</v>
      </c>
      <c r="EL148" s="375">
        <f t="shared" ca="1" si="166"/>
        <v>0</v>
      </c>
      <c r="EM148" s="375">
        <f t="shared" ca="1" si="166"/>
        <v>0</v>
      </c>
      <c r="EN148" s="375">
        <f t="shared" ca="1" si="166"/>
        <v>0</v>
      </c>
      <c r="EO148" s="375">
        <f t="shared" ca="1" si="166"/>
        <v>0</v>
      </c>
      <c r="EP148" s="375">
        <f t="shared" ca="1" si="166"/>
        <v>0</v>
      </c>
      <c r="EQ148" s="375">
        <f t="shared" ca="1" si="166"/>
        <v>0</v>
      </c>
      <c r="ER148" s="375">
        <f t="shared" ca="1" si="166"/>
        <v>0</v>
      </c>
      <c r="ES148" s="375">
        <f t="shared" ca="1" si="166"/>
        <v>0</v>
      </c>
    </row>
    <row r="149" spans="2:149" ht="12.75" customHeight="1"/>
    <row r="150" spans="2:149">
      <c r="B150" s="529">
        <v>6</v>
      </c>
    </row>
    <row r="151" spans="2:149">
      <c r="B151" s="342" t="str">
        <f>IP_Assumptions!$B$130</f>
        <v>Switch: On / Off Flag</v>
      </c>
      <c r="D151" s="530">
        <f ca="1">OFFSET(IP_Assumptions!$B$130,0,B150)</f>
        <v>0</v>
      </c>
    </row>
    <row r="152" spans="2:149">
      <c r="B152" s="342" t="s">
        <v>774</v>
      </c>
      <c r="D152" s="530">
        <f ca="1">OFFSET(IP_Assumptions!$B$131,0,B150)</f>
        <v>0</v>
      </c>
      <c r="E152" s="330" t="s">
        <v>0</v>
      </c>
    </row>
    <row r="153" spans="2:149">
      <c r="B153" s="342"/>
      <c r="D153" s="530"/>
    </row>
    <row r="154" spans="2:149">
      <c r="B154" s="342" t="str">
        <f>IP_Assumptions!$B$134</f>
        <v>Base Amount of Monthly Cash Flow</v>
      </c>
      <c r="D154" s="346">
        <f ca="1">OFFSET(IP_Assumptions!$B$134,0,B150)</f>
        <v>0</v>
      </c>
    </row>
    <row r="155" spans="2:149">
      <c r="B155" s="342" t="str">
        <f>IP_Assumptions!$B$139</f>
        <v>Cash Flow: Start Date Applied</v>
      </c>
      <c r="D155" s="531">
        <f ca="1">OFFSET(IP_Assumptions!$B$139,0,B150)</f>
        <v>0</v>
      </c>
      <c r="E155" s="330" t="s">
        <v>0</v>
      </c>
      <c r="F155" s="330" t="s">
        <v>0</v>
      </c>
      <c r="G155" s="330" t="s">
        <v>0</v>
      </c>
      <c r="H155" s="330" t="s">
        <v>0</v>
      </c>
      <c r="I155" s="330" t="s">
        <v>0</v>
      </c>
      <c r="J155" s="330" t="s">
        <v>0</v>
      </c>
      <c r="K155" s="330" t="s">
        <v>0</v>
      </c>
      <c r="L155" s="330" t="s">
        <v>0</v>
      </c>
      <c r="M155" s="330" t="s">
        <v>0</v>
      </c>
    </row>
    <row r="156" spans="2:149">
      <c r="B156" s="342" t="str">
        <f>IP_Assumptions!$B$140</f>
        <v>Cash Flow: End Date Applied</v>
      </c>
      <c r="D156" s="531" t="str">
        <f ca="1">OFFSET(IP_Assumptions!$B$140,0,B150)</f>
        <v/>
      </c>
      <c r="E156" s="330" t="s">
        <v>0</v>
      </c>
      <c r="F156" s="330" t="s">
        <v>0</v>
      </c>
      <c r="G156" s="330" t="s">
        <v>0</v>
      </c>
      <c r="H156" s="330" t="s">
        <v>0</v>
      </c>
      <c r="I156" s="330" t="s">
        <v>0</v>
      </c>
      <c r="J156" s="330" t="s">
        <v>0</v>
      </c>
      <c r="K156" s="330" t="s">
        <v>0</v>
      </c>
      <c r="L156" s="330" t="s">
        <v>0</v>
      </c>
      <c r="M156" s="330" t="s">
        <v>0</v>
      </c>
    </row>
    <row r="157" spans="2:149">
      <c r="B157" s="342" t="str">
        <f>IP_Assumptions!$B$157</f>
        <v>Growth Profile (Applied from Valuation Date):</v>
      </c>
      <c r="C157" s="13" t="s">
        <v>0</v>
      </c>
      <c r="D157" s="346">
        <f ca="1">OFFSET(IP_Assumptions!$B$157,0,B150)</f>
        <v>0</v>
      </c>
      <c r="E157" s="330" t="s">
        <v>0</v>
      </c>
    </row>
    <row r="158" spans="2:149">
      <c r="B158" s="342" t="s">
        <v>598</v>
      </c>
      <c r="D158" s="347"/>
      <c r="E158" s="347">
        <f ca="1">IF(AND(E161=1,$D157&lt;&gt;0),OFFSET(IP_Assumptions!$B$254,E$7,MATCH(CF_Building!$D157,Market_Growth_List,0)),0)</f>
        <v>0</v>
      </c>
      <c r="F158" s="347">
        <f ca="1">IF(AND(F161=1,$D157&lt;&gt;0),OFFSET(IP_Assumptions!$B$254,F$7,MATCH(CF_Building!$D157,Market_Growth_List,0)),0)</f>
        <v>0</v>
      </c>
      <c r="G158" s="347">
        <f ca="1">IF(AND(G161=1,$D157&lt;&gt;0),OFFSET(IP_Assumptions!$B$254,G$7,MATCH(CF_Building!$D157,Market_Growth_List,0)),0)</f>
        <v>0</v>
      </c>
      <c r="H158" s="347">
        <f ca="1">IF(AND(H161=1,$D157&lt;&gt;0),OFFSET(IP_Assumptions!$B$254,H$7,MATCH(CF_Building!$D157,Market_Growth_List,0)),0)</f>
        <v>0</v>
      </c>
      <c r="I158" s="347">
        <f ca="1">IF(AND(I161=1,$D157&lt;&gt;0),OFFSET(IP_Assumptions!$B$254,I$7,MATCH(CF_Building!$D157,Market_Growth_List,0)),0)</f>
        <v>0</v>
      </c>
      <c r="J158" s="347">
        <f ca="1">IF(AND(J161=1,$D157&lt;&gt;0),OFFSET(IP_Assumptions!$B$254,J$7,MATCH(CF_Building!$D157,Market_Growth_List,0)),0)</f>
        <v>0</v>
      </c>
      <c r="K158" s="347">
        <f ca="1">IF(AND(K161=1,$D157&lt;&gt;0),OFFSET(IP_Assumptions!$B$254,K$7,MATCH(CF_Building!$D157,Market_Growth_List,0)),0)</f>
        <v>0</v>
      </c>
      <c r="L158" s="347">
        <f ca="1">IF(AND(L161=1,$D157&lt;&gt;0),OFFSET(IP_Assumptions!$B$254,L$7,MATCH(CF_Building!$D157,Market_Growth_List,0)),0)</f>
        <v>0</v>
      </c>
      <c r="M158" s="347">
        <f ca="1">IF(AND(M161=1,$D157&lt;&gt;0),OFFSET(IP_Assumptions!$B$254,M$7,MATCH(CF_Building!$D157,Market_Growth_List,0)),0)</f>
        <v>0</v>
      </c>
      <c r="N158" s="347">
        <f ca="1">IF(AND(N161=1,$D157&lt;&gt;0),OFFSET(IP_Assumptions!$B$254,N$7,MATCH(CF_Building!$D157,Market_Growth_List,0)),0)</f>
        <v>0</v>
      </c>
      <c r="O158" s="347">
        <f ca="1">IF(AND(O161=1,$D157&lt;&gt;0),OFFSET(IP_Assumptions!$B$254,O$7,MATCH(CF_Building!$D157,Market_Growth_List,0)),0)</f>
        <v>0</v>
      </c>
      <c r="P158" s="347">
        <f ca="1">IF(AND(P161=1,$D157&lt;&gt;0),OFFSET(IP_Assumptions!$B$254,P$7,MATCH(CF_Building!$D157,Market_Growth_List,0)),0)</f>
        <v>0</v>
      </c>
      <c r="Q158" s="347">
        <f ca="1">IF(AND(Q161=1,$D157&lt;&gt;0),OFFSET(IP_Assumptions!$B$254,Q$7,MATCH(CF_Building!$D157,Market_Growth_List,0)),0)</f>
        <v>0</v>
      </c>
      <c r="R158" s="347">
        <f ca="1">IF(AND(R161=1,$D157&lt;&gt;0),OFFSET(IP_Assumptions!$B$254,R$7,MATCH(CF_Building!$D157,Market_Growth_List,0)),0)</f>
        <v>0</v>
      </c>
      <c r="S158" s="347">
        <f ca="1">IF(AND(S161=1,$D157&lt;&gt;0),OFFSET(IP_Assumptions!$B$254,S$7,MATCH(CF_Building!$D157,Market_Growth_List,0)),0)</f>
        <v>0</v>
      </c>
      <c r="T158" s="347">
        <f ca="1">IF(AND(T161=1,$D157&lt;&gt;0),OFFSET(IP_Assumptions!$B$254,T$7,MATCH(CF_Building!$D157,Market_Growth_List,0)),0)</f>
        <v>0</v>
      </c>
      <c r="U158" s="347">
        <f ca="1">IF(AND(U161=1,$D157&lt;&gt;0),OFFSET(IP_Assumptions!$B$254,U$7,MATCH(CF_Building!$D157,Market_Growth_List,0)),0)</f>
        <v>0</v>
      </c>
      <c r="V158" s="347">
        <f ca="1">IF(AND(V161=1,$D157&lt;&gt;0),OFFSET(IP_Assumptions!$B$254,V$7,MATCH(CF_Building!$D157,Market_Growth_List,0)),0)</f>
        <v>0</v>
      </c>
      <c r="W158" s="347">
        <f ca="1">IF(AND(W161=1,$D157&lt;&gt;0),OFFSET(IP_Assumptions!$B$254,W$7,MATCH(CF_Building!$D157,Market_Growth_List,0)),0)</f>
        <v>0</v>
      </c>
      <c r="X158" s="347">
        <f ca="1">IF(AND(X161=1,$D157&lt;&gt;0),OFFSET(IP_Assumptions!$B$254,X$7,MATCH(CF_Building!$D157,Market_Growth_List,0)),0)</f>
        <v>0</v>
      </c>
      <c r="Y158" s="347">
        <f ca="1">IF(AND(Y161=1,$D157&lt;&gt;0),OFFSET(IP_Assumptions!$B$254,Y$7,MATCH(CF_Building!$D157,Market_Growth_List,0)),0)</f>
        <v>0</v>
      </c>
      <c r="Z158" s="347">
        <f ca="1">IF(AND(Z161=1,$D157&lt;&gt;0),OFFSET(IP_Assumptions!$B$254,Z$7,MATCH(CF_Building!$D157,Market_Growth_List,0)),0)</f>
        <v>0</v>
      </c>
      <c r="AA158" s="347">
        <f ca="1">IF(AND(AA161=1,$D157&lt;&gt;0),OFFSET(IP_Assumptions!$B$254,AA$7,MATCH(CF_Building!$D157,Market_Growth_List,0)),0)</f>
        <v>0</v>
      </c>
      <c r="AB158" s="347">
        <f ca="1">IF(AND(AB161=1,$D157&lt;&gt;0),OFFSET(IP_Assumptions!$B$254,AB$7,MATCH(CF_Building!$D157,Market_Growth_List,0)),0)</f>
        <v>0</v>
      </c>
      <c r="AC158" s="347">
        <f ca="1">IF(AND(AC161=1,$D157&lt;&gt;0),OFFSET(IP_Assumptions!$B$254,AC$7,MATCH(CF_Building!$D157,Market_Growth_List,0)),0)</f>
        <v>0</v>
      </c>
      <c r="AD158" s="347">
        <f ca="1">IF(AND(AD161=1,$D157&lt;&gt;0),OFFSET(IP_Assumptions!$B$254,AD$7,MATCH(CF_Building!$D157,Market_Growth_List,0)),0)</f>
        <v>0</v>
      </c>
      <c r="AE158" s="347">
        <f ca="1">IF(AND(AE161=1,$D157&lt;&gt;0),OFFSET(IP_Assumptions!$B$254,AE$7,MATCH(CF_Building!$D157,Market_Growth_List,0)),0)</f>
        <v>0</v>
      </c>
      <c r="AF158" s="347">
        <f ca="1">IF(AND(AF161=1,$D157&lt;&gt;0),OFFSET(IP_Assumptions!$B$254,AF$7,MATCH(CF_Building!$D157,Market_Growth_List,0)),0)</f>
        <v>0</v>
      </c>
      <c r="AG158" s="347">
        <f ca="1">IF(AND(AG161=1,$D157&lt;&gt;0),OFFSET(IP_Assumptions!$B$254,AG$7,MATCH(CF_Building!$D157,Market_Growth_List,0)),0)</f>
        <v>0</v>
      </c>
      <c r="AH158" s="347">
        <f ca="1">IF(AND(AH161=1,$D157&lt;&gt;0),OFFSET(IP_Assumptions!$B$254,AH$7,MATCH(CF_Building!$D157,Market_Growth_List,0)),0)</f>
        <v>0</v>
      </c>
      <c r="AI158" s="347">
        <f ca="1">IF(AND(AI161=1,$D157&lt;&gt;0),OFFSET(IP_Assumptions!$B$254,AI$7,MATCH(CF_Building!$D157,Market_Growth_List,0)),0)</f>
        <v>0</v>
      </c>
      <c r="AJ158" s="347">
        <f ca="1">IF(AND(AJ161=1,$D157&lt;&gt;0),OFFSET(IP_Assumptions!$B$254,AJ$7,MATCH(CF_Building!$D157,Market_Growth_List,0)),0)</f>
        <v>0</v>
      </c>
      <c r="AK158" s="347">
        <f ca="1">IF(AND(AK161=1,$D157&lt;&gt;0),OFFSET(IP_Assumptions!$B$254,AK$7,MATCH(CF_Building!$D157,Market_Growth_List,0)),0)</f>
        <v>0</v>
      </c>
      <c r="AL158" s="347">
        <f ca="1">IF(AND(AL161=1,$D157&lt;&gt;0),OFFSET(IP_Assumptions!$B$254,AL$7,MATCH(CF_Building!$D157,Market_Growth_List,0)),0)</f>
        <v>0</v>
      </c>
      <c r="AM158" s="347">
        <f ca="1">IF(AND(AM161=1,$D157&lt;&gt;0),OFFSET(IP_Assumptions!$B$254,AM$7,MATCH(CF_Building!$D157,Market_Growth_List,0)),0)</f>
        <v>0</v>
      </c>
      <c r="AN158" s="347">
        <f ca="1">IF(AND(AN161=1,$D157&lt;&gt;0),OFFSET(IP_Assumptions!$B$254,AN$7,MATCH(CF_Building!$D157,Market_Growth_List,0)),0)</f>
        <v>0</v>
      </c>
      <c r="AO158" s="347">
        <f ca="1">IF(AND(AO161=1,$D157&lt;&gt;0),OFFSET(IP_Assumptions!$B$254,AO$7,MATCH(CF_Building!$D157,Market_Growth_List,0)),0)</f>
        <v>0</v>
      </c>
      <c r="AP158" s="347">
        <f ca="1">IF(AND(AP161=1,$D157&lt;&gt;0),OFFSET(IP_Assumptions!$B$254,AP$7,MATCH(CF_Building!$D157,Market_Growth_List,0)),0)</f>
        <v>0</v>
      </c>
      <c r="AQ158" s="347">
        <f ca="1">IF(AND(AQ161=1,$D157&lt;&gt;0),OFFSET(IP_Assumptions!$B$254,AQ$7,MATCH(CF_Building!$D157,Market_Growth_List,0)),0)</f>
        <v>0</v>
      </c>
      <c r="AR158" s="347">
        <f ca="1">IF(AND(AR161=1,$D157&lt;&gt;0),OFFSET(IP_Assumptions!$B$254,AR$7,MATCH(CF_Building!$D157,Market_Growth_List,0)),0)</f>
        <v>0</v>
      </c>
      <c r="AS158" s="347">
        <f ca="1">IF(AND(AS161=1,$D157&lt;&gt;0),OFFSET(IP_Assumptions!$B$254,AS$7,MATCH(CF_Building!$D157,Market_Growth_List,0)),0)</f>
        <v>0</v>
      </c>
      <c r="AT158" s="347">
        <f ca="1">IF(AND(AT161=1,$D157&lt;&gt;0),OFFSET(IP_Assumptions!$B$254,AT$7,MATCH(CF_Building!$D157,Market_Growth_List,0)),0)</f>
        <v>0</v>
      </c>
      <c r="AU158" s="347">
        <f ca="1">IF(AND(AU161=1,$D157&lt;&gt;0),OFFSET(IP_Assumptions!$B$254,AU$7,MATCH(CF_Building!$D157,Market_Growth_List,0)),0)</f>
        <v>0</v>
      </c>
      <c r="AV158" s="347">
        <f ca="1">IF(AND(AV161=1,$D157&lt;&gt;0),OFFSET(IP_Assumptions!$B$254,AV$7,MATCH(CF_Building!$D157,Market_Growth_List,0)),0)</f>
        <v>0</v>
      </c>
      <c r="AW158" s="347">
        <f ca="1">IF(AND(AW161=1,$D157&lt;&gt;0),OFFSET(IP_Assumptions!$B$254,AW$7,MATCH(CF_Building!$D157,Market_Growth_List,0)),0)</f>
        <v>0</v>
      </c>
      <c r="AX158" s="347">
        <f ca="1">IF(AND(AX161=1,$D157&lt;&gt;0),OFFSET(IP_Assumptions!$B$254,AX$7,MATCH(CF_Building!$D157,Market_Growth_List,0)),0)</f>
        <v>0</v>
      </c>
      <c r="AY158" s="347">
        <f ca="1">IF(AND(AY161=1,$D157&lt;&gt;0),OFFSET(IP_Assumptions!$B$254,AY$7,MATCH(CF_Building!$D157,Market_Growth_List,0)),0)</f>
        <v>0</v>
      </c>
      <c r="AZ158" s="347">
        <f ca="1">IF(AND(AZ161=1,$D157&lt;&gt;0),OFFSET(IP_Assumptions!$B$254,AZ$7,MATCH(CF_Building!$D157,Market_Growth_List,0)),0)</f>
        <v>0</v>
      </c>
      <c r="BA158" s="347">
        <f ca="1">IF(AND(BA161=1,$D157&lt;&gt;0),OFFSET(IP_Assumptions!$B$254,BA$7,MATCH(CF_Building!$D157,Market_Growth_List,0)),0)</f>
        <v>0</v>
      </c>
      <c r="BB158" s="347">
        <f ca="1">IF(AND(BB161=1,$D157&lt;&gt;0),OFFSET(IP_Assumptions!$B$254,BB$7,MATCH(CF_Building!$D157,Market_Growth_List,0)),0)</f>
        <v>0</v>
      </c>
      <c r="BC158" s="347">
        <f ca="1">IF(AND(BC161=1,$D157&lt;&gt;0),OFFSET(IP_Assumptions!$B$254,BC$7,MATCH(CF_Building!$D157,Market_Growth_List,0)),0)</f>
        <v>0</v>
      </c>
      <c r="BD158" s="347">
        <f ca="1">IF(AND(BD161=1,$D157&lt;&gt;0),OFFSET(IP_Assumptions!$B$254,BD$7,MATCH(CF_Building!$D157,Market_Growth_List,0)),0)</f>
        <v>0</v>
      </c>
      <c r="BE158" s="347">
        <f ca="1">IF(AND(BE161=1,$D157&lt;&gt;0),OFFSET(IP_Assumptions!$B$254,BE$7,MATCH(CF_Building!$D157,Market_Growth_List,0)),0)</f>
        <v>0</v>
      </c>
      <c r="BF158" s="347">
        <f ca="1">IF(AND(BF161=1,$D157&lt;&gt;0),OFFSET(IP_Assumptions!$B$254,BF$7,MATCH(CF_Building!$D157,Market_Growth_List,0)),0)</f>
        <v>0</v>
      </c>
      <c r="BG158" s="347">
        <f ca="1">IF(AND(BG161=1,$D157&lt;&gt;0),OFFSET(IP_Assumptions!$B$254,BG$7,MATCH(CF_Building!$D157,Market_Growth_List,0)),0)</f>
        <v>0</v>
      </c>
      <c r="BH158" s="347">
        <f ca="1">IF(AND(BH161=1,$D157&lt;&gt;0),OFFSET(IP_Assumptions!$B$254,BH$7,MATCH(CF_Building!$D157,Market_Growth_List,0)),0)</f>
        <v>0</v>
      </c>
      <c r="BI158" s="347">
        <f ca="1">IF(AND(BI161=1,$D157&lt;&gt;0),OFFSET(IP_Assumptions!$B$254,BI$7,MATCH(CF_Building!$D157,Market_Growth_List,0)),0)</f>
        <v>0</v>
      </c>
      <c r="BJ158" s="347">
        <f ca="1">IF(AND(BJ161=1,$D157&lt;&gt;0),OFFSET(IP_Assumptions!$B$254,BJ$7,MATCH(CF_Building!$D157,Market_Growth_List,0)),0)</f>
        <v>0</v>
      </c>
      <c r="BK158" s="347">
        <f ca="1">IF(AND(BK161=1,$D157&lt;&gt;0),OFFSET(IP_Assumptions!$B$254,BK$7,MATCH(CF_Building!$D157,Market_Growth_List,0)),0)</f>
        <v>0</v>
      </c>
      <c r="BL158" s="347">
        <f ca="1">IF(AND(BL161=1,$D157&lt;&gt;0),OFFSET(IP_Assumptions!$B$254,BL$7,MATCH(CF_Building!$D157,Market_Growth_List,0)),0)</f>
        <v>0</v>
      </c>
      <c r="BM158" s="347">
        <f ca="1">IF(AND(BM161=1,$D157&lt;&gt;0),OFFSET(IP_Assumptions!$B$254,BM$7,MATCH(CF_Building!$D157,Market_Growth_List,0)),0)</f>
        <v>0</v>
      </c>
      <c r="BN158" s="347">
        <f ca="1">IF(AND(BN161=1,$D157&lt;&gt;0),OFFSET(IP_Assumptions!$B$254,BN$7,MATCH(CF_Building!$D157,Market_Growth_List,0)),0)</f>
        <v>0</v>
      </c>
      <c r="BO158" s="347">
        <f ca="1">IF(AND(BO161=1,$D157&lt;&gt;0),OFFSET(IP_Assumptions!$B$254,BO$7,MATCH(CF_Building!$D157,Market_Growth_List,0)),0)</f>
        <v>0</v>
      </c>
      <c r="BP158" s="347">
        <f ca="1">IF(AND(BP161=1,$D157&lt;&gt;0),OFFSET(IP_Assumptions!$B$254,BP$7,MATCH(CF_Building!$D157,Market_Growth_List,0)),0)</f>
        <v>0</v>
      </c>
      <c r="BQ158" s="347">
        <f ca="1">IF(AND(BQ161=1,$D157&lt;&gt;0),OFFSET(IP_Assumptions!$B$254,BQ$7,MATCH(CF_Building!$D157,Market_Growth_List,0)),0)</f>
        <v>0</v>
      </c>
      <c r="BR158" s="347">
        <f ca="1">IF(AND(BR161=1,$D157&lt;&gt;0),OFFSET(IP_Assumptions!$B$254,BR$7,MATCH(CF_Building!$D157,Market_Growth_List,0)),0)</f>
        <v>0</v>
      </c>
      <c r="BS158" s="347">
        <f ca="1">IF(AND(BS161=1,$D157&lt;&gt;0),OFFSET(IP_Assumptions!$B$254,BS$7,MATCH(CF_Building!$D157,Market_Growth_List,0)),0)</f>
        <v>0</v>
      </c>
      <c r="BT158" s="347">
        <f ca="1">IF(AND(BT161=1,$D157&lt;&gt;0),OFFSET(IP_Assumptions!$B$254,BT$7,MATCH(CF_Building!$D157,Market_Growth_List,0)),0)</f>
        <v>0</v>
      </c>
      <c r="BU158" s="347">
        <f ca="1">IF(AND(BU161=1,$D157&lt;&gt;0),OFFSET(IP_Assumptions!$B$254,BU$7,MATCH(CF_Building!$D157,Market_Growth_List,0)),0)</f>
        <v>0</v>
      </c>
      <c r="BV158" s="347">
        <f ca="1">IF(AND(BV161=1,$D157&lt;&gt;0),OFFSET(IP_Assumptions!$B$254,BV$7,MATCH(CF_Building!$D157,Market_Growth_List,0)),0)</f>
        <v>0</v>
      </c>
      <c r="BW158" s="347">
        <f ca="1">IF(AND(BW161=1,$D157&lt;&gt;0),OFFSET(IP_Assumptions!$B$254,BW$7,MATCH(CF_Building!$D157,Market_Growth_List,0)),0)</f>
        <v>0</v>
      </c>
      <c r="BX158" s="347">
        <f ca="1">IF(AND(BX161=1,$D157&lt;&gt;0),OFFSET(IP_Assumptions!$B$254,BX$7,MATCH(CF_Building!$D157,Market_Growth_List,0)),0)</f>
        <v>0</v>
      </c>
      <c r="BY158" s="347">
        <f ca="1">IF(AND(BY161=1,$D157&lt;&gt;0),OFFSET(IP_Assumptions!$B$254,BY$7,MATCH(CF_Building!$D157,Market_Growth_List,0)),0)</f>
        <v>0</v>
      </c>
      <c r="BZ158" s="347">
        <f ca="1">IF(AND(BZ161=1,$D157&lt;&gt;0),OFFSET(IP_Assumptions!$B$254,BZ$7,MATCH(CF_Building!$D157,Market_Growth_List,0)),0)</f>
        <v>0</v>
      </c>
      <c r="CA158" s="347">
        <f ca="1">IF(AND(CA161=1,$D157&lt;&gt;0),OFFSET(IP_Assumptions!$B$254,CA$7,MATCH(CF_Building!$D157,Market_Growth_List,0)),0)</f>
        <v>0</v>
      </c>
      <c r="CB158" s="347">
        <f ca="1">IF(AND(CB161=1,$D157&lt;&gt;0),OFFSET(IP_Assumptions!$B$254,CB$7,MATCH(CF_Building!$D157,Market_Growth_List,0)),0)</f>
        <v>0</v>
      </c>
      <c r="CC158" s="347">
        <f ca="1">IF(AND(CC161=1,$D157&lt;&gt;0),OFFSET(IP_Assumptions!$B$254,CC$7,MATCH(CF_Building!$D157,Market_Growth_List,0)),0)</f>
        <v>0</v>
      </c>
      <c r="CD158" s="347">
        <f ca="1">IF(AND(CD161=1,$D157&lt;&gt;0),OFFSET(IP_Assumptions!$B$254,CD$7,MATCH(CF_Building!$D157,Market_Growth_List,0)),0)</f>
        <v>0</v>
      </c>
      <c r="CE158" s="347">
        <f ca="1">IF(AND(CE161=1,$D157&lt;&gt;0),OFFSET(IP_Assumptions!$B$254,CE$7,MATCH(CF_Building!$D157,Market_Growth_List,0)),0)</f>
        <v>0</v>
      </c>
      <c r="CF158" s="347">
        <f ca="1">IF(AND(CF161=1,$D157&lt;&gt;0),OFFSET(IP_Assumptions!$B$254,CF$7,MATCH(CF_Building!$D157,Market_Growth_List,0)),0)</f>
        <v>0</v>
      </c>
      <c r="CG158" s="347">
        <f ca="1">IF(AND(CG161=1,$D157&lt;&gt;0),OFFSET(IP_Assumptions!$B$254,CG$7,MATCH(CF_Building!$D157,Market_Growth_List,0)),0)</f>
        <v>0</v>
      </c>
      <c r="CH158" s="347">
        <f ca="1">IF(AND(CH161=1,$D157&lt;&gt;0),OFFSET(IP_Assumptions!$B$254,CH$7,MATCH(CF_Building!$D157,Market_Growth_List,0)),0)</f>
        <v>0</v>
      </c>
      <c r="CI158" s="347">
        <f ca="1">IF(AND(CI161=1,$D157&lt;&gt;0),OFFSET(IP_Assumptions!$B$254,CI$7,MATCH(CF_Building!$D157,Market_Growth_List,0)),0)</f>
        <v>0</v>
      </c>
      <c r="CJ158" s="347">
        <f ca="1">IF(AND(CJ161=1,$D157&lt;&gt;0),OFFSET(IP_Assumptions!$B$254,CJ$7,MATCH(CF_Building!$D157,Market_Growth_List,0)),0)</f>
        <v>0</v>
      </c>
      <c r="CK158" s="347">
        <f ca="1">IF(AND(CK161=1,$D157&lt;&gt;0),OFFSET(IP_Assumptions!$B$254,CK$7,MATCH(CF_Building!$D157,Market_Growth_List,0)),0)</f>
        <v>0</v>
      </c>
      <c r="CL158" s="347">
        <f ca="1">IF(AND(CL161=1,$D157&lt;&gt;0),OFFSET(IP_Assumptions!$B$254,CL$7,MATCH(CF_Building!$D157,Market_Growth_List,0)),0)</f>
        <v>0</v>
      </c>
      <c r="CM158" s="347">
        <f ca="1">IF(AND(CM161=1,$D157&lt;&gt;0),OFFSET(IP_Assumptions!$B$254,CM$7,MATCH(CF_Building!$D157,Market_Growth_List,0)),0)</f>
        <v>0</v>
      </c>
      <c r="CN158" s="347">
        <f ca="1">IF(AND(CN161=1,$D157&lt;&gt;0),OFFSET(IP_Assumptions!$B$254,CN$7,MATCH(CF_Building!$D157,Market_Growth_List,0)),0)</f>
        <v>0</v>
      </c>
      <c r="CO158" s="347">
        <f ca="1">IF(AND(CO161=1,$D157&lt;&gt;0),OFFSET(IP_Assumptions!$B$254,CO$7,MATCH(CF_Building!$D157,Market_Growth_List,0)),0)</f>
        <v>0</v>
      </c>
      <c r="CP158" s="347">
        <f ca="1">IF(AND(CP161=1,$D157&lt;&gt;0),OFFSET(IP_Assumptions!$B$254,CP$7,MATCH(CF_Building!$D157,Market_Growth_List,0)),0)</f>
        <v>0</v>
      </c>
      <c r="CQ158" s="347">
        <f ca="1">IF(AND(CQ161=1,$D157&lt;&gt;0),OFFSET(IP_Assumptions!$B$254,CQ$7,MATCH(CF_Building!$D157,Market_Growth_List,0)),0)</f>
        <v>0</v>
      </c>
      <c r="CR158" s="347">
        <f ca="1">IF(AND(CR161=1,$D157&lt;&gt;0),OFFSET(IP_Assumptions!$B$254,CR$7,MATCH(CF_Building!$D157,Market_Growth_List,0)),0)</f>
        <v>0</v>
      </c>
      <c r="CS158" s="347">
        <f ca="1">IF(AND(CS161=1,$D157&lt;&gt;0),OFFSET(IP_Assumptions!$B$254,CS$7,MATCH(CF_Building!$D157,Market_Growth_List,0)),0)</f>
        <v>0</v>
      </c>
      <c r="CT158" s="347">
        <f ca="1">IF(AND(CT161=1,$D157&lt;&gt;0),OFFSET(IP_Assumptions!$B$254,CT$7,MATCH(CF_Building!$D157,Market_Growth_List,0)),0)</f>
        <v>0</v>
      </c>
      <c r="CU158" s="347">
        <f ca="1">IF(AND(CU161=1,$D157&lt;&gt;0),OFFSET(IP_Assumptions!$B$254,CU$7,MATCH(CF_Building!$D157,Market_Growth_List,0)),0)</f>
        <v>0</v>
      </c>
      <c r="CV158" s="347">
        <f ca="1">IF(AND(CV161=1,$D157&lt;&gt;0),OFFSET(IP_Assumptions!$B$254,CV$7,MATCH(CF_Building!$D157,Market_Growth_List,0)),0)</f>
        <v>0</v>
      </c>
      <c r="CW158" s="347">
        <f ca="1">IF(AND(CW161=1,$D157&lt;&gt;0),OFFSET(IP_Assumptions!$B$254,CW$7,MATCH(CF_Building!$D157,Market_Growth_List,0)),0)</f>
        <v>0</v>
      </c>
      <c r="CX158" s="347">
        <f ca="1">IF(AND(CX161=1,$D157&lt;&gt;0),OFFSET(IP_Assumptions!$B$254,CX$7,MATCH(CF_Building!$D157,Market_Growth_List,0)),0)</f>
        <v>0</v>
      </c>
      <c r="CY158" s="347">
        <f ca="1">IF(AND(CY161=1,$D157&lt;&gt;0),OFFSET(IP_Assumptions!$B$254,CY$7,MATCH(CF_Building!$D157,Market_Growth_List,0)),0)</f>
        <v>0</v>
      </c>
      <c r="CZ158" s="347">
        <f ca="1">IF(AND(CZ161=1,$D157&lt;&gt;0),OFFSET(IP_Assumptions!$B$254,CZ$7,MATCH(CF_Building!$D157,Market_Growth_List,0)),0)</f>
        <v>0</v>
      </c>
      <c r="DA158" s="347">
        <f ca="1">IF(AND(DA161=1,$D157&lt;&gt;0),OFFSET(IP_Assumptions!$B$254,DA$7,MATCH(CF_Building!$D157,Market_Growth_List,0)),0)</f>
        <v>0</v>
      </c>
      <c r="DB158" s="347">
        <f ca="1">IF(AND(DB161=1,$D157&lt;&gt;0),OFFSET(IP_Assumptions!$B$254,DB$7,MATCH(CF_Building!$D157,Market_Growth_List,0)),0)</f>
        <v>0</v>
      </c>
      <c r="DC158" s="347">
        <f ca="1">IF(AND(DC161=1,$D157&lt;&gt;0),OFFSET(IP_Assumptions!$B$254,DC$7,MATCH(CF_Building!$D157,Market_Growth_List,0)),0)</f>
        <v>0</v>
      </c>
      <c r="DD158" s="347">
        <f ca="1">IF(AND(DD161=1,$D157&lt;&gt;0),OFFSET(IP_Assumptions!$B$254,DD$7,MATCH(CF_Building!$D157,Market_Growth_List,0)),0)</f>
        <v>0</v>
      </c>
      <c r="DE158" s="347">
        <f ca="1">IF(AND(DE161=1,$D157&lt;&gt;0),OFFSET(IP_Assumptions!$B$254,DE$7,MATCH(CF_Building!$D157,Market_Growth_List,0)),0)</f>
        <v>0</v>
      </c>
      <c r="DF158" s="347">
        <f ca="1">IF(AND(DF161=1,$D157&lt;&gt;0),OFFSET(IP_Assumptions!$B$254,DF$7,MATCH(CF_Building!$D157,Market_Growth_List,0)),0)</f>
        <v>0</v>
      </c>
      <c r="DG158" s="347">
        <f ca="1">IF(AND(DG161=1,$D157&lt;&gt;0),OFFSET(IP_Assumptions!$B$254,DG$7,MATCH(CF_Building!$D157,Market_Growth_List,0)),0)</f>
        <v>0</v>
      </c>
      <c r="DH158" s="347">
        <f ca="1">IF(AND(DH161=1,$D157&lt;&gt;0),OFFSET(IP_Assumptions!$B$254,DH$7,MATCH(CF_Building!$D157,Market_Growth_List,0)),0)</f>
        <v>0</v>
      </c>
      <c r="DI158" s="347">
        <f ca="1">IF(AND(DI161=1,$D157&lt;&gt;0),OFFSET(IP_Assumptions!$B$254,DI$7,MATCH(CF_Building!$D157,Market_Growth_List,0)),0)</f>
        <v>0</v>
      </c>
      <c r="DJ158" s="347">
        <f ca="1">IF(AND(DJ161=1,$D157&lt;&gt;0),OFFSET(IP_Assumptions!$B$254,DJ$7,MATCH(CF_Building!$D157,Market_Growth_List,0)),0)</f>
        <v>0</v>
      </c>
      <c r="DK158" s="347">
        <f ca="1">IF(AND(DK161=1,$D157&lt;&gt;0),OFFSET(IP_Assumptions!$B$254,DK$7,MATCH(CF_Building!$D157,Market_Growth_List,0)),0)</f>
        <v>0</v>
      </c>
      <c r="DL158" s="347">
        <f ca="1">IF(AND(DL161=1,$D157&lt;&gt;0),OFFSET(IP_Assumptions!$B$254,DL$7,MATCH(CF_Building!$D157,Market_Growth_List,0)),0)</f>
        <v>0</v>
      </c>
      <c r="DM158" s="347">
        <f ca="1">IF(AND(DM161=1,$D157&lt;&gt;0),OFFSET(IP_Assumptions!$B$254,DM$7,MATCH(CF_Building!$D157,Market_Growth_List,0)),0)</f>
        <v>0</v>
      </c>
      <c r="DN158" s="347">
        <f ca="1">IF(AND(DN161=1,$D157&lt;&gt;0),OFFSET(IP_Assumptions!$B$254,DN$7,MATCH(CF_Building!$D157,Market_Growth_List,0)),0)</f>
        <v>0</v>
      </c>
      <c r="DO158" s="347">
        <f ca="1">IF(AND(DO161=1,$D157&lt;&gt;0),OFFSET(IP_Assumptions!$B$254,DO$7,MATCH(CF_Building!$D157,Market_Growth_List,0)),0)</f>
        <v>0</v>
      </c>
      <c r="DP158" s="347">
        <f ca="1">IF(AND(DP161=1,$D157&lt;&gt;0),OFFSET(IP_Assumptions!$B$254,DP$7,MATCH(CF_Building!$D157,Market_Growth_List,0)),0)</f>
        <v>0</v>
      </c>
      <c r="DQ158" s="347">
        <f ca="1">IF(AND(DQ161=1,$D157&lt;&gt;0),OFFSET(IP_Assumptions!$B$254,DQ$7,MATCH(CF_Building!$D157,Market_Growth_List,0)),0)</f>
        <v>0</v>
      </c>
      <c r="DR158" s="347">
        <f ca="1">IF(AND(DR161=1,$D157&lt;&gt;0),OFFSET(IP_Assumptions!$B$254,DR$7,MATCH(CF_Building!$D157,Market_Growth_List,0)),0)</f>
        <v>0</v>
      </c>
      <c r="DS158" s="347">
        <f ca="1">IF(AND(DS161=1,$D157&lt;&gt;0),OFFSET(IP_Assumptions!$B$254,DS$7,MATCH(CF_Building!$D157,Market_Growth_List,0)),0)</f>
        <v>0</v>
      </c>
      <c r="DT158" s="347">
        <f ca="1">IF(AND(DT161=1,$D157&lt;&gt;0),OFFSET(IP_Assumptions!$B$254,DT$7,MATCH(CF_Building!$D157,Market_Growth_List,0)),0)</f>
        <v>0</v>
      </c>
      <c r="DU158" s="347">
        <f ca="1">IF(AND(DU161=1,$D157&lt;&gt;0),OFFSET(IP_Assumptions!$B$254,DU$7,MATCH(CF_Building!$D157,Market_Growth_List,0)),0)</f>
        <v>0</v>
      </c>
      <c r="DV158" s="347">
        <f ca="1">IF(AND(DV161=1,$D157&lt;&gt;0),OFFSET(IP_Assumptions!$B$254,DV$7,MATCH(CF_Building!$D157,Market_Growth_List,0)),0)</f>
        <v>0</v>
      </c>
      <c r="DW158" s="347">
        <f ca="1">IF(AND(DW161=1,$D157&lt;&gt;0),OFFSET(IP_Assumptions!$B$254,DW$7,MATCH(CF_Building!$D157,Market_Growth_List,0)),0)</f>
        <v>0</v>
      </c>
      <c r="DX158" s="347">
        <f ca="1">IF(AND(DX161=1,$D157&lt;&gt;0),OFFSET(IP_Assumptions!$B$254,DX$7,MATCH(CF_Building!$D157,Market_Growth_List,0)),0)</f>
        <v>0</v>
      </c>
      <c r="DY158" s="347">
        <f ca="1">IF(AND(DY161=1,$D157&lt;&gt;0),OFFSET(IP_Assumptions!$B$254,DY$7,MATCH(CF_Building!$D157,Market_Growth_List,0)),0)</f>
        <v>0</v>
      </c>
      <c r="DZ158" s="347">
        <f ca="1">IF(AND(DZ161=1,$D157&lt;&gt;0),OFFSET(IP_Assumptions!$B$254,DZ$7,MATCH(CF_Building!$D157,Market_Growth_List,0)),0)</f>
        <v>0</v>
      </c>
      <c r="EA158" s="347">
        <f ca="1">IF(AND(EA161=1,$D157&lt;&gt;0),OFFSET(IP_Assumptions!$B$254,EA$7,MATCH(CF_Building!$D157,Market_Growth_List,0)),0)</f>
        <v>0</v>
      </c>
      <c r="EB158" s="347">
        <f ca="1">IF(AND(EB161=1,$D157&lt;&gt;0),OFFSET(IP_Assumptions!$B$254,EB$7,MATCH(CF_Building!$D157,Market_Growth_List,0)),0)</f>
        <v>0</v>
      </c>
      <c r="EC158" s="347">
        <f ca="1">IF(AND(EC161=1,$D157&lt;&gt;0),OFFSET(IP_Assumptions!$B$254,EC$7,MATCH(CF_Building!$D157,Market_Growth_List,0)),0)</f>
        <v>0</v>
      </c>
      <c r="ED158" s="347">
        <f ca="1">IF(AND(ED161=1,$D157&lt;&gt;0),OFFSET(IP_Assumptions!$B$254,ED$7,MATCH(CF_Building!$D157,Market_Growth_List,0)),0)</f>
        <v>0</v>
      </c>
      <c r="EE158" s="347">
        <f ca="1">IF(AND(EE161=1,$D157&lt;&gt;0),OFFSET(IP_Assumptions!$B$254,EE$7,MATCH(CF_Building!$D157,Market_Growth_List,0)),0)</f>
        <v>0</v>
      </c>
      <c r="EF158" s="347">
        <f ca="1">IF(AND(EF161=1,$D157&lt;&gt;0),OFFSET(IP_Assumptions!$B$254,EF$7,MATCH(CF_Building!$D157,Market_Growth_List,0)),0)</f>
        <v>0</v>
      </c>
      <c r="EG158" s="347">
        <f ca="1">IF(AND(EG161=1,$D157&lt;&gt;0),OFFSET(IP_Assumptions!$B$254,EG$7,MATCH(CF_Building!$D157,Market_Growth_List,0)),0)</f>
        <v>0</v>
      </c>
      <c r="EH158" s="347">
        <f ca="1">IF(AND(EH161=1,$D157&lt;&gt;0),OFFSET(IP_Assumptions!$B$254,EH$7,MATCH(CF_Building!$D157,Market_Growth_List,0)),0)</f>
        <v>0</v>
      </c>
      <c r="EI158" s="347">
        <f ca="1">IF(AND(EI161=1,$D157&lt;&gt;0),OFFSET(IP_Assumptions!$B$254,EI$7,MATCH(CF_Building!$D157,Market_Growth_List,0)),0)</f>
        <v>0</v>
      </c>
      <c r="EJ158" s="347">
        <f ca="1">IF(AND(EJ161=1,$D157&lt;&gt;0),OFFSET(IP_Assumptions!$B$254,EJ$7,MATCH(CF_Building!$D157,Market_Growth_List,0)),0)</f>
        <v>0</v>
      </c>
      <c r="EK158" s="347">
        <f ca="1">IF(AND(EK161=1,$D157&lt;&gt;0),OFFSET(IP_Assumptions!$B$254,EK$7,MATCH(CF_Building!$D157,Market_Growth_List,0)),0)</f>
        <v>0</v>
      </c>
      <c r="EL158" s="347">
        <f ca="1">IF(AND(EL161=1,$D157&lt;&gt;0),OFFSET(IP_Assumptions!$B$254,EL$7,MATCH(CF_Building!$D157,Market_Growth_List,0)),0)</f>
        <v>0</v>
      </c>
      <c r="EM158" s="347">
        <f ca="1">IF(AND(EM161=1,$D157&lt;&gt;0),OFFSET(IP_Assumptions!$B$254,EM$7,MATCH(CF_Building!$D157,Market_Growth_List,0)),0)</f>
        <v>0</v>
      </c>
      <c r="EN158" s="347">
        <f ca="1">IF(AND(EN161=1,$D157&lt;&gt;0),OFFSET(IP_Assumptions!$B$254,EN$7,MATCH(CF_Building!$D157,Market_Growth_List,0)),0)</f>
        <v>0</v>
      </c>
      <c r="EO158" s="347">
        <f ca="1">IF(AND(EO161=1,$D157&lt;&gt;0),OFFSET(IP_Assumptions!$B$254,EO$7,MATCH(CF_Building!$D157,Market_Growth_List,0)),0)</f>
        <v>0</v>
      </c>
      <c r="EP158" s="347">
        <f ca="1">IF(AND(EP161=1,$D157&lt;&gt;0),OFFSET(IP_Assumptions!$B$254,EP$7,MATCH(CF_Building!$D157,Market_Growth_List,0)),0)</f>
        <v>0</v>
      </c>
      <c r="EQ158" s="347">
        <f ca="1">IF(AND(EQ161=1,$D157&lt;&gt;0),OFFSET(IP_Assumptions!$B$254,EQ$7,MATCH(CF_Building!$D157,Market_Growth_List,0)),0)</f>
        <v>0</v>
      </c>
      <c r="ER158" s="347">
        <f ca="1">IF(AND(ER161=1,$D157&lt;&gt;0),OFFSET(IP_Assumptions!$B$254,ER$7,MATCH(CF_Building!$D157,Market_Growth_List,0)),0)</f>
        <v>0</v>
      </c>
      <c r="ES158" s="347">
        <f ca="1">IF(AND(ES161=1,$D157&lt;&gt;0),OFFSET(IP_Assumptions!$B$254,ES$7,MATCH(CF_Building!$D157,Market_Growth_List,0)),0)</f>
        <v>0</v>
      </c>
    </row>
    <row r="159" spans="2:149">
      <c r="B159" s="342" t="s">
        <v>775</v>
      </c>
      <c r="D159" s="347"/>
      <c r="E159" s="347">
        <f t="shared" ref="E159:AJ159" ca="1" si="167">(1+E158)^(1/12)-1</f>
        <v>0</v>
      </c>
      <c r="F159" s="347">
        <f t="shared" ca="1" si="167"/>
        <v>0</v>
      </c>
      <c r="G159" s="347">
        <f t="shared" ca="1" si="167"/>
        <v>0</v>
      </c>
      <c r="H159" s="347">
        <f t="shared" ca="1" si="167"/>
        <v>0</v>
      </c>
      <c r="I159" s="347">
        <f t="shared" ca="1" si="167"/>
        <v>0</v>
      </c>
      <c r="J159" s="347">
        <f t="shared" ca="1" si="167"/>
        <v>0</v>
      </c>
      <c r="K159" s="347">
        <f t="shared" ca="1" si="167"/>
        <v>0</v>
      </c>
      <c r="L159" s="347">
        <f t="shared" ca="1" si="167"/>
        <v>0</v>
      </c>
      <c r="M159" s="347">
        <f t="shared" ca="1" si="167"/>
        <v>0</v>
      </c>
      <c r="N159" s="347">
        <f t="shared" ca="1" si="167"/>
        <v>0</v>
      </c>
      <c r="O159" s="347">
        <f t="shared" ca="1" si="167"/>
        <v>0</v>
      </c>
      <c r="P159" s="347">
        <f t="shared" ca="1" si="167"/>
        <v>0</v>
      </c>
      <c r="Q159" s="347">
        <f t="shared" ca="1" si="167"/>
        <v>0</v>
      </c>
      <c r="R159" s="347">
        <f t="shared" ca="1" si="167"/>
        <v>0</v>
      </c>
      <c r="S159" s="347">
        <f t="shared" ca="1" si="167"/>
        <v>0</v>
      </c>
      <c r="T159" s="347">
        <f t="shared" ca="1" si="167"/>
        <v>0</v>
      </c>
      <c r="U159" s="347">
        <f t="shared" ca="1" si="167"/>
        <v>0</v>
      </c>
      <c r="V159" s="347">
        <f t="shared" ca="1" si="167"/>
        <v>0</v>
      </c>
      <c r="W159" s="347">
        <f t="shared" ca="1" si="167"/>
        <v>0</v>
      </c>
      <c r="X159" s="347">
        <f t="shared" ca="1" si="167"/>
        <v>0</v>
      </c>
      <c r="Y159" s="347">
        <f t="shared" ca="1" si="167"/>
        <v>0</v>
      </c>
      <c r="Z159" s="347">
        <f t="shared" ca="1" si="167"/>
        <v>0</v>
      </c>
      <c r="AA159" s="347">
        <f t="shared" ca="1" si="167"/>
        <v>0</v>
      </c>
      <c r="AB159" s="347">
        <f t="shared" ca="1" si="167"/>
        <v>0</v>
      </c>
      <c r="AC159" s="347">
        <f t="shared" ca="1" si="167"/>
        <v>0</v>
      </c>
      <c r="AD159" s="347">
        <f t="shared" ca="1" si="167"/>
        <v>0</v>
      </c>
      <c r="AE159" s="347">
        <f t="shared" ca="1" si="167"/>
        <v>0</v>
      </c>
      <c r="AF159" s="347">
        <f t="shared" ca="1" si="167"/>
        <v>0</v>
      </c>
      <c r="AG159" s="347">
        <f t="shared" ca="1" si="167"/>
        <v>0</v>
      </c>
      <c r="AH159" s="347">
        <f t="shared" ca="1" si="167"/>
        <v>0</v>
      </c>
      <c r="AI159" s="347">
        <f t="shared" ca="1" si="167"/>
        <v>0</v>
      </c>
      <c r="AJ159" s="347">
        <f t="shared" ca="1" si="167"/>
        <v>0</v>
      </c>
      <c r="AK159" s="347">
        <f t="shared" ref="AK159:BP159" ca="1" si="168">(1+AK158)^(1/12)-1</f>
        <v>0</v>
      </c>
      <c r="AL159" s="347">
        <f t="shared" ca="1" si="168"/>
        <v>0</v>
      </c>
      <c r="AM159" s="347">
        <f t="shared" ca="1" si="168"/>
        <v>0</v>
      </c>
      <c r="AN159" s="347">
        <f t="shared" ca="1" si="168"/>
        <v>0</v>
      </c>
      <c r="AO159" s="347">
        <f t="shared" ca="1" si="168"/>
        <v>0</v>
      </c>
      <c r="AP159" s="347">
        <f t="shared" ca="1" si="168"/>
        <v>0</v>
      </c>
      <c r="AQ159" s="347">
        <f t="shared" ca="1" si="168"/>
        <v>0</v>
      </c>
      <c r="AR159" s="347">
        <f t="shared" ca="1" si="168"/>
        <v>0</v>
      </c>
      <c r="AS159" s="347">
        <f t="shared" ca="1" si="168"/>
        <v>0</v>
      </c>
      <c r="AT159" s="347">
        <f t="shared" ca="1" si="168"/>
        <v>0</v>
      </c>
      <c r="AU159" s="347">
        <f t="shared" ca="1" si="168"/>
        <v>0</v>
      </c>
      <c r="AV159" s="347">
        <f t="shared" ca="1" si="168"/>
        <v>0</v>
      </c>
      <c r="AW159" s="347">
        <f t="shared" ca="1" si="168"/>
        <v>0</v>
      </c>
      <c r="AX159" s="347">
        <f t="shared" ca="1" si="168"/>
        <v>0</v>
      </c>
      <c r="AY159" s="347">
        <f t="shared" ca="1" si="168"/>
        <v>0</v>
      </c>
      <c r="AZ159" s="347">
        <f t="shared" ca="1" si="168"/>
        <v>0</v>
      </c>
      <c r="BA159" s="347">
        <f t="shared" ca="1" si="168"/>
        <v>0</v>
      </c>
      <c r="BB159" s="347">
        <f t="shared" ca="1" si="168"/>
        <v>0</v>
      </c>
      <c r="BC159" s="347">
        <f t="shared" ca="1" si="168"/>
        <v>0</v>
      </c>
      <c r="BD159" s="347">
        <f t="shared" ca="1" si="168"/>
        <v>0</v>
      </c>
      <c r="BE159" s="347">
        <f t="shared" ca="1" si="168"/>
        <v>0</v>
      </c>
      <c r="BF159" s="347">
        <f t="shared" ca="1" si="168"/>
        <v>0</v>
      </c>
      <c r="BG159" s="347">
        <f t="shared" ca="1" si="168"/>
        <v>0</v>
      </c>
      <c r="BH159" s="347">
        <f t="shared" ca="1" si="168"/>
        <v>0</v>
      </c>
      <c r="BI159" s="347">
        <f t="shared" ca="1" si="168"/>
        <v>0</v>
      </c>
      <c r="BJ159" s="347">
        <f t="shared" ca="1" si="168"/>
        <v>0</v>
      </c>
      <c r="BK159" s="347">
        <f t="shared" ca="1" si="168"/>
        <v>0</v>
      </c>
      <c r="BL159" s="347">
        <f t="shared" ca="1" si="168"/>
        <v>0</v>
      </c>
      <c r="BM159" s="347">
        <f t="shared" ca="1" si="168"/>
        <v>0</v>
      </c>
      <c r="BN159" s="347">
        <f t="shared" ca="1" si="168"/>
        <v>0</v>
      </c>
      <c r="BO159" s="347">
        <f t="shared" ca="1" si="168"/>
        <v>0</v>
      </c>
      <c r="BP159" s="347">
        <f t="shared" ca="1" si="168"/>
        <v>0</v>
      </c>
      <c r="BQ159" s="347">
        <f t="shared" ref="BQ159:CV159" ca="1" si="169">(1+BQ158)^(1/12)-1</f>
        <v>0</v>
      </c>
      <c r="BR159" s="347">
        <f t="shared" ca="1" si="169"/>
        <v>0</v>
      </c>
      <c r="BS159" s="347">
        <f t="shared" ca="1" si="169"/>
        <v>0</v>
      </c>
      <c r="BT159" s="347">
        <f t="shared" ca="1" si="169"/>
        <v>0</v>
      </c>
      <c r="BU159" s="347">
        <f t="shared" ca="1" si="169"/>
        <v>0</v>
      </c>
      <c r="BV159" s="347">
        <f t="shared" ca="1" si="169"/>
        <v>0</v>
      </c>
      <c r="BW159" s="347">
        <f t="shared" ca="1" si="169"/>
        <v>0</v>
      </c>
      <c r="BX159" s="347">
        <f t="shared" ca="1" si="169"/>
        <v>0</v>
      </c>
      <c r="BY159" s="347">
        <f t="shared" ca="1" si="169"/>
        <v>0</v>
      </c>
      <c r="BZ159" s="347">
        <f t="shared" ca="1" si="169"/>
        <v>0</v>
      </c>
      <c r="CA159" s="347">
        <f t="shared" ca="1" si="169"/>
        <v>0</v>
      </c>
      <c r="CB159" s="347">
        <f t="shared" ca="1" si="169"/>
        <v>0</v>
      </c>
      <c r="CC159" s="347">
        <f t="shared" ca="1" si="169"/>
        <v>0</v>
      </c>
      <c r="CD159" s="347">
        <f t="shared" ca="1" si="169"/>
        <v>0</v>
      </c>
      <c r="CE159" s="347">
        <f t="shared" ca="1" si="169"/>
        <v>0</v>
      </c>
      <c r="CF159" s="347">
        <f t="shared" ca="1" si="169"/>
        <v>0</v>
      </c>
      <c r="CG159" s="347">
        <f t="shared" ca="1" si="169"/>
        <v>0</v>
      </c>
      <c r="CH159" s="347">
        <f t="shared" ca="1" si="169"/>
        <v>0</v>
      </c>
      <c r="CI159" s="347">
        <f t="shared" ca="1" si="169"/>
        <v>0</v>
      </c>
      <c r="CJ159" s="347">
        <f t="shared" ca="1" si="169"/>
        <v>0</v>
      </c>
      <c r="CK159" s="347">
        <f t="shared" ca="1" si="169"/>
        <v>0</v>
      </c>
      <c r="CL159" s="347">
        <f t="shared" ca="1" si="169"/>
        <v>0</v>
      </c>
      <c r="CM159" s="347">
        <f t="shared" ca="1" si="169"/>
        <v>0</v>
      </c>
      <c r="CN159" s="347">
        <f t="shared" ca="1" si="169"/>
        <v>0</v>
      </c>
      <c r="CO159" s="347">
        <f t="shared" ca="1" si="169"/>
        <v>0</v>
      </c>
      <c r="CP159" s="347">
        <f t="shared" ca="1" si="169"/>
        <v>0</v>
      </c>
      <c r="CQ159" s="347">
        <f t="shared" ca="1" si="169"/>
        <v>0</v>
      </c>
      <c r="CR159" s="347">
        <f t="shared" ca="1" si="169"/>
        <v>0</v>
      </c>
      <c r="CS159" s="347">
        <f t="shared" ca="1" si="169"/>
        <v>0</v>
      </c>
      <c r="CT159" s="347">
        <f t="shared" ca="1" si="169"/>
        <v>0</v>
      </c>
      <c r="CU159" s="347">
        <f t="shared" ca="1" si="169"/>
        <v>0</v>
      </c>
      <c r="CV159" s="347">
        <f t="shared" ca="1" si="169"/>
        <v>0</v>
      </c>
      <c r="CW159" s="347">
        <f t="shared" ref="CW159:EB159" ca="1" si="170">(1+CW158)^(1/12)-1</f>
        <v>0</v>
      </c>
      <c r="CX159" s="347">
        <f t="shared" ca="1" si="170"/>
        <v>0</v>
      </c>
      <c r="CY159" s="347">
        <f t="shared" ca="1" si="170"/>
        <v>0</v>
      </c>
      <c r="CZ159" s="347">
        <f t="shared" ca="1" si="170"/>
        <v>0</v>
      </c>
      <c r="DA159" s="347">
        <f t="shared" ca="1" si="170"/>
        <v>0</v>
      </c>
      <c r="DB159" s="347">
        <f t="shared" ca="1" si="170"/>
        <v>0</v>
      </c>
      <c r="DC159" s="347">
        <f t="shared" ca="1" si="170"/>
        <v>0</v>
      </c>
      <c r="DD159" s="347">
        <f t="shared" ca="1" si="170"/>
        <v>0</v>
      </c>
      <c r="DE159" s="347">
        <f t="shared" ca="1" si="170"/>
        <v>0</v>
      </c>
      <c r="DF159" s="347">
        <f t="shared" ca="1" si="170"/>
        <v>0</v>
      </c>
      <c r="DG159" s="347">
        <f t="shared" ca="1" si="170"/>
        <v>0</v>
      </c>
      <c r="DH159" s="347">
        <f t="shared" ca="1" si="170"/>
        <v>0</v>
      </c>
      <c r="DI159" s="347">
        <f t="shared" ca="1" si="170"/>
        <v>0</v>
      </c>
      <c r="DJ159" s="347">
        <f t="shared" ca="1" si="170"/>
        <v>0</v>
      </c>
      <c r="DK159" s="347">
        <f t="shared" ca="1" si="170"/>
        <v>0</v>
      </c>
      <c r="DL159" s="347">
        <f t="shared" ca="1" si="170"/>
        <v>0</v>
      </c>
      <c r="DM159" s="347">
        <f t="shared" ca="1" si="170"/>
        <v>0</v>
      </c>
      <c r="DN159" s="347">
        <f t="shared" ca="1" si="170"/>
        <v>0</v>
      </c>
      <c r="DO159" s="347">
        <f t="shared" ca="1" si="170"/>
        <v>0</v>
      </c>
      <c r="DP159" s="347">
        <f t="shared" ca="1" si="170"/>
        <v>0</v>
      </c>
      <c r="DQ159" s="347">
        <f t="shared" ca="1" si="170"/>
        <v>0</v>
      </c>
      <c r="DR159" s="347">
        <f t="shared" ca="1" si="170"/>
        <v>0</v>
      </c>
      <c r="DS159" s="347">
        <f t="shared" ca="1" si="170"/>
        <v>0</v>
      </c>
      <c r="DT159" s="347">
        <f t="shared" ca="1" si="170"/>
        <v>0</v>
      </c>
      <c r="DU159" s="347">
        <f t="shared" ca="1" si="170"/>
        <v>0</v>
      </c>
      <c r="DV159" s="347">
        <f t="shared" ca="1" si="170"/>
        <v>0</v>
      </c>
      <c r="DW159" s="347">
        <f t="shared" ca="1" si="170"/>
        <v>0</v>
      </c>
      <c r="DX159" s="347">
        <f t="shared" ca="1" si="170"/>
        <v>0</v>
      </c>
      <c r="DY159" s="347">
        <f t="shared" ca="1" si="170"/>
        <v>0</v>
      </c>
      <c r="DZ159" s="347">
        <f t="shared" ca="1" si="170"/>
        <v>0</v>
      </c>
      <c r="EA159" s="347">
        <f t="shared" ca="1" si="170"/>
        <v>0</v>
      </c>
      <c r="EB159" s="347">
        <f t="shared" ca="1" si="170"/>
        <v>0</v>
      </c>
      <c r="EC159" s="347">
        <f t="shared" ref="EC159:ES159" ca="1" si="171">(1+EC158)^(1/12)-1</f>
        <v>0</v>
      </c>
      <c r="ED159" s="347">
        <f t="shared" ca="1" si="171"/>
        <v>0</v>
      </c>
      <c r="EE159" s="347">
        <f t="shared" ca="1" si="171"/>
        <v>0</v>
      </c>
      <c r="EF159" s="347">
        <f t="shared" ca="1" si="171"/>
        <v>0</v>
      </c>
      <c r="EG159" s="347">
        <f t="shared" ca="1" si="171"/>
        <v>0</v>
      </c>
      <c r="EH159" s="347">
        <f t="shared" ca="1" si="171"/>
        <v>0</v>
      </c>
      <c r="EI159" s="347">
        <f t="shared" ca="1" si="171"/>
        <v>0</v>
      </c>
      <c r="EJ159" s="347">
        <f t="shared" ca="1" si="171"/>
        <v>0</v>
      </c>
      <c r="EK159" s="347">
        <f t="shared" ca="1" si="171"/>
        <v>0</v>
      </c>
      <c r="EL159" s="347">
        <f t="shared" ca="1" si="171"/>
        <v>0</v>
      </c>
      <c r="EM159" s="347">
        <f t="shared" ca="1" si="171"/>
        <v>0</v>
      </c>
      <c r="EN159" s="347">
        <f t="shared" ca="1" si="171"/>
        <v>0</v>
      </c>
      <c r="EO159" s="347">
        <f t="shared" ca="1" si="171"/>
        <v>0</v>
      </c>
      <c r="EP159" s="347">
        <f t="shared" ca="1" si="171"/>
        <v>0</v>
      </c>
      <c r="EQ159" s="347">
        <f t="shared" ca="1" si="171"/>
        <v>0</v>
      </c>
      <c r="ER159" s="347">
        <f t="shared" ca="1" si="171"/>
        <v>0</v>
      </c>
      <c r="ES159" s="347">
        <f t="shared" ca="1" si="171"/>
        <v>0</v>
      </c>
    </row>
    <row r="160" spans="2:149">
      <c r="B160" s="342" t="s">
        <v>776</v>
      </c>
      <c r="D160" s="532">
        <v>1</v>
      </c>
      <c r="E160" s="532">
        <f t="shared" ref="E160:AJ160" ca="1" si="172">D160*(1+E159)</f>
        <v>1</v>
      </c>
      <c r="F160" s="532">
        <f t="shared" ca="1" si="172"/>
        <v>1</v>
      </c>
      <c r="G160" s="532">
        <f t="shared" ca="1" si="172"/>
        <v>1</v>
      </c>
      <c r="H160" s="532">
        <f t="shared" ca="1" si="172"/>
        <v>1</v>
      </c>
      <c r="I160" s="532">
        <f t="shared" ca="1" si="172"/>
        <v>1</v>
      </c>
      <c r="J160" s="532">
        <f t="shared" ca="1" si="172"/>
        <v>1</v>
      </c>
      <c r="K160" s="532">
        <f t="shared" ca="1" si="172"/>
        <v>1</v>
      </c>
      <c r="L160" s="532">
        <f t="shared" ca="1" si="172"/>
        <v>1</v>
      </c>
      <c r="M160" s="532">
        <f t="shared" ca="1" si="172"/>
        <v>1</v>
      </c>
      <c r="N160" s="532">
        <f t="shared" ca="1" si="172"/>
        <v>1</v>
      </c>
      <c r="O160" s="532">
        <f t="shared" ca="1" si="172"/>
        <v>1</v>
      </c>
      <c r="P160" s="532">
        <f t="shared" ca="1" si="172"/>
        <v>1</v>
      </c>
      <c r="Q160" s="532">
        <f t="shared" ca="1" si="172"/>
        <v>1</v>
      </c>
      <c r="R160" s="532">
        <f t="shared" ca="1" si="172"/>
        <v>1</v>
      </c>
      <c r="S160" s="532">
        <f t="shared" ca="1" si="172"/>
        <v>1</v>
      </c>
      <c r="T160" s="532">
        <f t="shared" ca="1" si="172"/>
        <v>1</v>
      </c>
      <c r="U160" s="532">
        <f t="shared" ca="1" si="172"/>
        <v>1</v>
      </c>
      <c r="V160" s="532">
        <f t="shared" ca="1" si="172"/>
        <v>1</v>
      </c>
      <c r="W160" s="532">
        <f t="shared" ca="1" si="172"/>
        <v>1</v>
      </c>
      <c r="X160" s="532">
        <f t="shared" ca="1" si="172"/>
        <v>1</v>
      </c>
      <c r="Y160" s="532">
        <f t="shared" ca="1" si="172"/>
        <v>1</v>
      </c>
      <c r="Z160" s="532">
        <f t="shared" ca="1" si="172"/>
        <v>1</v>
      </c>
      <c r="AA160" s="532">
        <f t="shared" ca="1" si="172"/>
        <v>1</v>
      </c>
      <c r="AB160" s="532">
        <f t="shared" ca="1" si="172"/>
        <v>1</v>
      </c>
      <c r="AC160" s="532">
        <f t="shared" ca="1" si="172"/>
        <v>1</v>
      </c>
      <c r="AD160" s="532">
        <f t="shared" ca="1" si="172"/>
        <v>1</v>
      </c>
      <c r="AE160" s="532">
        <f t="shared" ca="1" si="172"/>
        <v>1</v>
      </c>
      <c r="AF160" s="532">
        <f t="shared" ca="1" si="172"/>
        <v>1</v>
      </c>
      <c r="AG160" s="532">
        <f t="shared" ca="1" si="172"/>
        <v>1</v>
      </c>
      <c r="AH160" s="532">
        <f t="shared" ca="1" si="172"/>
        <v>1</v>
      </c>
      <c r="AI160" s="532">
        <f t="shared" ca="1" si="172"/>
        <v>1</v>
      </c>
      <c r="AJ160" s="532">
        <f t="shared" ca="1" si="172"/>
        <v>1</v>
      </c>
      <c r="AK160" s="532">
        <f t="shared" ref="AK160:BP160" ca="1" si="173">AJ160*(1+AK159)</f>
        <v>1</v>
      </c>
      <c r="AL160" s="532">
        <f t="shared" ca="1" si="173"/>
        <v>1</v>
      </c>
      <c r="AM160" s="532">
        <f t="shared" ca="1" si="173"/>
        <v>1</v>
      </c>
      <c r="AN160" s="532">
        <f t="shared" ca="1" si="173"/>
        <v>1</v>
      </c>
      <c r="AO160" s="532">
        <f t="shared" ca="1" si="173"/>
        <v>1</v>
      </c>
      <c r="AP160" s="532">
        <f t="shared" ca="1" si="173"/>
        <v>1</v>
      </c>
      <c r="AQ160" s="532">
        <f t="shared" ca="1" si="173"/>
        <v>1</v>
      </c>
      <c r="AR160" s="532">
        <f t="shared" ca="1" si="173"/>
        <v>1</v>
      </c>
      <c r="AS160" s="532">
        <f t="shared" ca="1" si="173"/>
        <v>1</v>
      </c>
      <c r="AT160" s="532">
        <f t="shared" ca="1" si="173"/>
        <v>1</v>
      </c>
      <c r="AU160" s="532">
        <f t="shared" ca="1" si="173"/>
        <v>1</v>
      </c>
      <c r="AV160" s="532">
        <f t="shared" ca="1" si="173"/>
        <v>1</v>
      </c>
      <c r="AW160" s="532">
        <f t="shared" ca="1" si="173"/>
        <v>1</v>
      </c>
      <c r="AX160" s="532">
        <f t="shared" ca="1" si="173"/>
        <v>1</v>
      </c>
      <c r="AY160" s="532">
        <f t="shared" ca="1" si="173"/>
        <v>1</v>
      </c>
      <c r="AZ160" s="532">
        <f t="shared" ca="1" si="173"/>
        <v>1</v>
      </c>
      <c r="BA160" s="532">
        <f t="shared" ca="1" si="173"/>
        <v>1</v>
      </c>
      <c r="BB160" s="532">
        <f t="shared" ca="1" si="173"/>
        <v>1</v>
      </c>
      <c r="BC160" s="532">
        <f t="shared" ca="1" si="173"/>
        <v>1</v>
      </c>
      <c r="BD160" s="532">
        <f t="shared" ca="1" si="173"/>
        <v>1</v>
      </c>
      <c r="BE160" s="532">
        <f t="shared" ca="1" si="173"/>
        <v>1</v>
      </c>
      <c r="BF160" s="532">
        <f t="shared" ca="1" si="173"/>
        <v>1</v>
      </c>
      <c r="BG160" s="532">
        <f t="shared" ca="1" si="173"/>
        <v>1</v>
      </c>
      <c r="BH160" s="532">
        <f t="shared" ca="1" si="173"/>
        <v>1</v>
      </c>
      <c r="BI160" s="532">
        <f t="shared" ca="1" si="173"/>
        <v>1</v>
      </c>
      <c r="BJ160" s="532">
        <f t="shared" ca="1" si="173"/>
        <v>1</v>
      </c>
      <c r="BK160" s="532">
        <f t="shared" ca="1" si="173"/>
        <v>1</v>
      </c>
      <c r="BL160" s="532">
        <f t="shared" ca="1" si="173"/>
        <v>1</v>
      </c>
      <c r="BM160" s="532">
        <f t="shared" ca="1" si="173"/>
        <v>1</v>
      </c>
      <c r="BN160" s="532">
        <f t="shared" ca="1" si="173"/>
        <v>1</v>
      </c>
      <c r="BO160" s="532">
        <f t="shared" ca="1" si="173"/>
        <v>1</v>
      </c>
      <c r="BP160" s="532">
        <f t="shared" ca="1" si="173"/>
        <v>1</v>
      </c>
      <c r="BQ160" s="532">
        <f t="shared" ref="BQ160:CV160" ca="1" si="174">BP160*(1+BQ159)</f>
        <v>1</v>
      </c>
      <c r="BR160" s="532">
        <f t="shared" ca="1" si="174"/>
        <v>1</v>
      </c>
      <c r="BS160" s="532">
        <f t="shared" ca="1" si="174"/>
        <v>1</v>
      </c>
      <c r="BT160" s="532">
        <f t="shared" ca="1" si="174"/>
        <v>1</v>
      </c>
      <c r="BU160" s="532">
        <f t="shared" ca="1" si="174"/>
        <v>1</v>
      </c>
      <c r="BV160" s="532">
        <f t="shared" ca="1" si="174"/>
        <v>1</v>
      </c>
      <c r="BW160" s="532">
        <f t="shared" ca="1" si="174"/>
        <v>1</v>
      </c>
      <c r="BX160" s="532">
        <f t="shared" ca="1" si="174"/>
        <v>1</v>
      </c>
      <c r="BY160" s="532">
        <f t="shared" ca="1" si="174"/>
        <v>1</v>
      </c>
      <c r="BZ160" s="532">
        <f t="shared" ca="1" si="174"/>
        <v>1</v>
      </c>
      <c r="CA160" s="532">
        <f t="shared" ca="1" si="174"/>
        <v>1</v>
      </c>
      <c r="CB160" s="532">
        <f t="shared" ca="1" si="174"/>
        <v>1</v>
      </c>
      <c r="CC160" s="532">
        <f t="shared" ca="1" si="174"/>
        <v>1</v>
      </c>
      <c r="CD160" s="532">
        <f t="shared" ca="1" si="174"/>
        <v>1</v>
      </c>
      <c r="CE160" s="532">
        <f t="shared" ca="1" si="174"/>
        <v>1</v>
      </c>
      <c r="CF160" s="532">
        <f t="shared" ca="1" si="174"/>
        <v>1</v>
      </c>
      <c r="CG160" s="532">
        <f t="shared" ca="1" si="174"/>
        <v>1</v>
      </c>
      <c r="CH160" s="532">
        <f t="shared" ca="1" si="174"/>
        <v>1</v>
      </c>
      <c r="CI160" s="532">
        <f t="shared" ca="1" si="174"/>
        <v>1</v>
      </c>
      <c r="CJ160" s="532">
        <f t="shared" ca="1" si="174"/>
        <v>1</v>
      </c>
      <c r="CK160" s="532">
        <f t="shared" ca="1" si="174"/>
        <v>1</v>
      </c>
      <c r="CL160" s="532">
        <f t="shared" ca="1" si="174"/>
        <v>1</v>
      </c>
      <c r="CM160" s="532">
        <f t="shared" ca="1" si="174"/>
        <v>1</v>
      </c>
      <c r="CN160" s="532">
        <f t="shared" ca="1" si="174"/>
        <v>1</v>
      </c>
      <c r="CO160" s="532">
        <f t="shared" ca="1" si="174"/>
        <v>1</v>
      </c>
      <c r="CP160" s="532">
        <f t="shared" ca="1" si="174"/>
        <v>1</v>
      </c>
      <c r="CQ160" s="532">
        <f t="shared" ca="1" si="174"/>
        <v>1</v>
      </c>
      <c r="CR160" s="532">
        <f t="shared" ca="1" si="174"/>
        <v>1</v>
      </c>
      <c r="CS160" s="532">
        <f t="shared" ca="1" si="174"/>
        <v>1</v>
      </c>
      <c r="CT160" s="532">
        <f t="shared" ca="1" si="174"/>
        <v>1</v>
      </c>
      <c r="CU160" s="532">
        <f t="shared" ca="1" si="174"/>
        <v>1</v>
      </c>
      <c r="CV160" s="532">
        <f t="shared" ca="1" si="174"/>
        <v>1</v>
      </c>
      <c r="CW160" s="532">
        <f t="shared" ref="CW160:EB160" ca="1" si="175">CV160*(1+CW159)</f>
        <v>1</v>
      </c>
      <c r="CX160" s="532">
        <f t="shared" ca="1" si="175"/>
        <v>1</v>
      </c>
      <c r="CY160" s="532">
        <f t="shared" ca="1" si="175"/>
        <v>1</v>
      </c>
      <c r="CZ160" s="532">
        <f t="shared" ca="1" si="175"/>
        <v>1</v>
      </c>
      <c r="DA160" s="532">
        <f t="shared" ca="1" si="175"/>
        <v>1</v>
      </c>
      <c r="DB160" s="532">
        <f t="shared" ca="1" si="175"/>
        <v>1</v>
      </c>
      <c r="DC160" s="532">
        <f t="shared" ca="1" si="175"/>
        <v>1</v>
      </c>
      <c r="DD160" s="532">
        <f t="shared" ca="1" si="175"/>
        <v>1</v>
      </c>
      <c r="DE160" s="532">
        <f t="shared" ca="1" si="175"/>
        <v>1</v>
      </c>
      <c r="DF160" s="532">
        <f t="shared" ca="1" si="175"/>
        <v>1</v>
      </c>
      <c r="DG160" s="532">
        <f t="shared" ca="1" si="175"/>
        <v>1</v>
      </c>
      <c r="DH160" s="532">
        <f t="shared" ca="1" si="175"/>
        <v>1</v>
      </c>
      <c r="DI160" s="532">
        <f t="shared" ca="1" si="175"/>
        <v>1</v>
      </c>
      <c r="DJ160" s="532">
        <f t="shared" ca="1" si="175"/>
        <v>1</v>
      </c>
      <c r="DK160" s="532">
        <f t="shared" ca="1" si="175"/>
        <v>1</v>
      </c>
      <c r="DL160" s="532">
        <f t="shared" ca="1" si="175"/>
        <v>1</v>
      </c>
      <c r="DM160" s="532">
        <f t="shared" ca="1" si="175"/>
        <v>1</v>
      </c>
      <c r="DN160" s="532">
        <f t="shared" ca="1" si="175"/>
        <v>1</v>
      </c>
      <c r="DO160" s="532">
        <f t="shared" ca="1" si="175"/>
        <v>1</v>
      </c>
      <c r="DP160" s="532">
        <f t="shared" ca="1" si="175"/>
        <v>1</v>
      </c>
      <c r="DQ160" s="532">
        <f t="shared" ca="1" si="175"/>
        <v>1</v>
      </c>
      <c r="DR160" s="532">
        <f t="shared" ca="1" si="175"/>
        <v>1</v>
      </c>
      <c r="DS160" s="532">
        <f t="shared" ca="1" si="175"/>
        <v>1</v>
      </c>
      <c r="DT160" s="532">
        <f t="shared" ca="1" si="175"/>
        <v>1</v>
      </c>
      <c r="DU160" s="532">
        <f t="shared" ca="1" si="175"/>
        <v>1</v>
      </c>
      <c r="DV160" s="532">
        <f t="shared" ca="1" si="175"/>
        <v>1</v>
      </c>
      <c r="DW160" s="532">
        <f t="shared" ca="1" si="175"/>
        <v>1</v>
      </c>
      <c r="DX160" s="532">
        <f t="shared" ca="1" si="175"/>
        <v>1</v>
      </c>
      <c r="DY160" s="532">
        <f t="shared" ca="1" si="175"/>
        <v>1</v>
      </c>
      <c r="DZ160" s="532">
        <f t="shared" ca="1" si="175"/>
        <v>1</v>
      </c>
      <c r="EA160" s="532">
        <f t="shared" ca="1" si="175"/>
        <v>1</v>
      </c>
      <c r="EB160" s="532">
        <f t="shared" ca="1" si="175"/>
        <v>1</v>
      </c>
      <c r="EC160" s="532">
        <f t="shared" ref="EC160:ES160" ca="1" si="176">EB160*(1+EC159)</f>
        <v>1</v>
      </c>
      <c r="ED160" s="532">
        <f t="shared" ca="1" si="176"/>
        <v>1</v>
      </c>
      <c r="EE160" s="532">
        <f t="shared" ca="1" si="176"/>
        <v>1</v>
      </c>
      <c r="EF160" s="532">
        <f t="shared" ca="1" si="176"/>
        <v>1</v>
      </c>
      <c r="EG160" s="532">
        <f t="shared" ca="1" si="176"/>
        <v>1</v>
      </c>
      <c r="EH160" s="532">
        <f t="shared" ca="1" si="176"/>
        <v>1</v>
      </c>
      <c r="EI160" s="532">
        <f t="shared" ca="1" si="176"/>
        <v>1</v>
      </c>
      <c r="EJ160" s="532">
        <f t="shared" ca="1" si="176"/>
        <v>1</v>
      </c>
      <c r="EK160" s="532">
        <f t="shared" ca="1" si="176"/>
        <v>1</v>
      </c>
      <c r="EL160" s="532">
        <f t="shared" ca="1" si="176"/>
        <v>1</v>
      </c>
      <c r="EM160" s="532">
        <f t="shared" ca="1" si="176"/>
        <v>1</v>
      </c>
      <c r="EN160" s="532">
        <f t="shared" ca="1" si="176"/>
        <v>1</v>
      </c>
      <c r="EO160" s="532">
        <f t="shared" ca="1" si="176"/>
        <v>1</v>
      </c>
      <c r="EP160" s="532">
        <f t="shared" ca="1" si="176"/>
        <v>1</v>
      </c>
      <c r="EQ160" s="532">
        <f t="shared" ca="1" si="176"/>
        <v>1</v>
      </c>
      <c r="ER160" s="532">
        <f t="shared" ca="1" si="176"/>
        <v>1</v>
      </c>
      <c r="ES160" s="532">
        <f t="shared" ca="1" si="176"/>
        <v>1</v>
      </c>
    </row>
    <row r="161" spans="1:256">
      <c r="B161" s="525" t="s">
        <v>768</v>
      </c>
      <c r="C161" s="511"/>
      <c r="D161" s="526"/>
      <c r="E161" s="533">
        <f ca="1">IF(AND(E$6&gt;=$D155,E$6&lt;=$D156),1,0)</f>
        <v>1</v>
      </c>
      <c r="F161" s="533">
        <f t="shared" ref="F161:BQ161" ca="1" si="177">IF(AND(F$6&gt;=$D155,F$6&lt;=$D156),1,0)</f>
        <v>1</v>
      </c>
      <c r="G161" s="533">
        <f t="shared" ca="1" si="177"/>
        <v>1</v>
      </c>
      <c r="H161" s="533">
        <f t="shared" ca="1" si="177"/>
        <v>1</v>
      </c>
      <c r="I161" s="533">
        <f t="shared" ca="1" si="177"/>
        <v>1</v>
      </c>
      <c r="J161" s="533">
        <f t="shared" ca="1" si="177"/>
        <v>1</v>
      </c>
      <c r="K161" s="533">
        <f t="shared" ca="1" si="177"/>
        <v>1</v>
      </c>
      <c r="L161" s="533">
        <f t="shared" ca="1" si="177"/>
        <v>1</v>
      </c>
      <c r="M161" s="533">
        <f t="shared" ca="1" si="177"/>
        <v>1</v>
      </c>
      <c r="N161" s="533">
        <f t="shared" ca="1" si="177"/>
        <v>1</v>
      </c>
      <c r="O161" s="533">
        <f t="shared" ca="1" si="177"/>
        <v>1</v>
      </c>
      <c r="P161" s="533">
        <f t="shared" ca="1" si="177"/>
        <v>1</v>
      </c>
      <c r="Q161" s="533">
        <f t="shared" ca="1" si="177"/>
        <v>1</v>
      </c>
      <c r="R161" s="533">
        <f t="shared" ca="1" si="177"/>
        <v>1</v>
      </c>
      <c r="S161" s="533">
        <f t="shared" ca="1" si="177"/>
        <v>1</v>
      </c>
      <c r="T161" s="533">
        <f t="shared" ca="1" si="177"/>
        <v>1</v>
      </c>
      <c r="U161" s="533">
        <f t="shared" ca="1" si="177"/>
        <v>1</v>
      </c>
      <c r="V161" s="533">
        <f t="shared" ca="1" si="177"/>
        <v>1</v>
      </c>
      <c r="W161" s="533">
        <f t="shared" ca="1" si="177"/>
        <v>1</v>
      </c>
      <c r="X161" s="533">
        <f t="shared" ca="1" si="177"/>
        <v>1</v>
      </c>
      <c r="Y161" s="533">
        <f t="shared" ca="1" si="177"/>
        <v>1</v>
      </c>
      <c r="Z161" s="533">
        <f t="shared" ca="1" si="177"/>
        <v>1</v>
      </c>
      <c r="AA161" s="533">
        <f t="shared" ca="1" si="177"/>
        <v>1</v>
      </c>
      <c r="AB161" s="533">
        <f t="shared" ca="1" si="177"/>
        <v>1</v>
      </c>
      <c r="AC161" s="533">
        <f t="shared" ca="1" si="177"/>
        <v>1</v>
      </c>
      <c r="AD161" s="533">
        <f t="shared" ca="1" si="177"/>
        <v>1</v>
      </c>
      <c r="AE161" s="533">
        <f t="shared" ca="1" si="177"/>
        <v>1</v>
      </c>
      <c r="AF161" s="533">
        <f t="shared" ca="1" si="177"/>
        <v>1</v>
      </c>
      <c r="AG161" s="533">
        <f t="shared" ca="1" si="177"/>
        <v>1</v>
      </c>
      <c r="AH161" s="533">
        <f t="shared" ca="1" si="177"/>
        <v>1</v>
      </c>
      <c r="AI161" s="533">
        <f t="shared" ca="1" si="177"/>
        <v>1</v>
      </c>
      <c r="AJ161" s="533">
        <f t="shared" ca="1" si="177"/>
        <v>1</v>
      </c>
      <c r="AK161" s="533">
        <f t="shared" ca="1" si="177"/>
        <v>1</v>
      </c>
      <c r="AL161" s="533">
        <f t="shared" ca="1" si="177"/>
        <v>1</v>
      </c>
      <c r="AM161" s="533">
        <f t="shared" ca="1" si="177"/>
        <v>1</v>
      </c>
      <c r="AN161" s="533">
        <f t="shared" ca="1" si="177"/>
        <v>1</v>
      </c>
      <c r="AO161" s="533">
        <f t="shared" ca="1" si="177"/>
        <v>1</v>
      </c>
      <c r="AP161" s="533">
        <f t="shared" ca="1" si="177"/>
        <v>1</v>
      </c>
      <c r="AQ161" s="533">
        <f t="shared" ca="1" si="177"/>
        <v>1</v>
      </c>
      <c r="AR161" s="533">
        <f t="shared" ca="1" si="177"/>
        <v>1</v>
      </c>
      <c r="AS161" s="533">
        <f t="shared" ca="1" si="177"/>
        <v>1</v>
      </c>
      <c r="AT161" s="533">
        <f t="shared" ca="1" si="177"/>
        <v>1</v>
      </c>
      <c r="AU161" s="533">
        <f t="shared" ca="1" si="177"/>
        <v>1</v>
      </c>
      <c r="AV161" s="533">
        <f t="shared" ca="1" si="177"/>
        <v>1</v>
      </c>
      <c r="AW161" s="533">
        <f t="shared" ca="1" si="177"/>
        <v>1</v>
      </c>
      <c r="AX161" s="533">
        <f t="shared" ca="1" si="177"/>
        <v>1</v>
      </c>
      <c r="AY161" s="533">
        <f t="shared" ca="1" si="177"/>
        <v>1</v>
      </c>
      <c r="AZ161" s="533">
        <f t="shared" ca="1" si="177"/>
        <v>1</v>
      </c>
      <c r="BA161" s="533">
        <f t="shared" ca="1" si="177"/>
        <v>1</v>
      </c>
      <c r="BB161" s="533">
        <f t="shared" ca="1" si="177"/>
        <v>1</v>
      </c>
      <c r="BC161" s="533">
        <f t="shared" ca="1" si="177"/>
        <v>1</v>
      </c>
      <c r="BD161" s="533">
        <f t="shared" ca="1" si="177"/>
        <v>1</v>
      </c>
      <c r="BE161" s="533">
        <f t="shared" ca="1" si="177"/>
        <v>1</v>
      </c>
      <c r="BF161" s="533">
        <f t="shared" ca="1" si="177"/>
        <v>1</v>
      </c>
      <c r="BG161" s="533">
        <f t="shared" ca="1" si="177"/>
        <v>1</v>
      </c>
      <c r="BH161" s="533">
        <f t="shared" ca="1" si="177"/>
        <v>1</v>
      </c>
      <c r="BI161" s="533">
        <f t="shared" ca="1" si="177"/>
        <v>1</v>
      </c>
      <c r="BJ161" s="533">
        <f t="shared" ca="1" si="177"/>
        <v>1</v>
      </c>
      <c r="BK161" s="533">
        <f t="shared" ca="1" si="177"/>
        <v>1</v>
      </c>
      <c r="BL161" s="533">
        <f t="shared" ca="1" si="177"/>
        <v>1</v>
      </c>
      <c r="BM161" s="533">
        <f t="shared" ca="1" si="177"/>
        <v>1</v>
      </c>
      <c r="BN161" s="533">
        <f t="shared" ca="1" si="177"/>
        <v>1</v>
      </c>
      <c r="BO161" s="533">
        <f t="shared" ca="1" si="177"/>
        <v>1</v>
      </c>
      <c r="BP161" s="533">
        <f t="shared" ca="1" si="177"/>
        <v>1</v>
      </c>
      <c r="BQ161" s="533">
        <f t="shared" ca="1" si="177"/>
        <v>1</v>
      </c>
      <c r="BR161" s="533">
        <f t="shared" ref="BR161:EC161" ca="1" si="178">IF(AND(BR$6&gt;=$D155,BR$6&lt;=$D156),1,0)</f>
        <v>1</v>
      </c>
      <c r="BS161" s="533">
        <f t="shared" ca="1" si="178"/>
        <v>1</v>
      </c>
      <c r="BT161" s="533">
        <f t="shared" ca="1" si="178"/>
        <v>1</v>
      </c>
      <c r="BU161" s="533">
        <f t="shared" ca="1" si="178"/>
        <v>1</v>
      </c>
      <c r="BV161" s="533">
        <f t="shared" ca="1" si="178"/>
        <v>1</v>
      </c>
      <c r="BW161" s="533">
        <f t="shared" ca="1" si="178"/>
        <v>1</v>
      </c>
      <c r="BX161" s="533">
        <f t="shared" ca="1" si="178"/>
        <v>1</v>
      </c>
      <c r="BY161" s="533">
        <f t="shared" ca="1" si="178"/>
        <v>1</v>
      </c>
      <c r="BZ161" s="533">
        <f t="shared" ca="1" si="178"/>
        <v>1</v>
      </c>
      <c r="CA161" s="533">
        <f t="shared" ca="1" si="178"/>
        <v>1</v>
      </c>
      <c r="CB161" s="533">
        <f t="shared" ca="1" si="178"/>
        <v>1</v>
      </c>
      <c r="CC161" s="533">
        <f t="shared" ca="1" si="178"/>
        <v>1</v>
      </c>
      <c r="CD161" s="533">
        <f t="shared" ca="1" si="178"/>
        <v>1</v>
      </c>
      <c r="CE161" s="533">
        <f t="shared" ca="1" si="178"/>
        <v>1</v>
      </c>
      <c r="CF161" s="533">
        <f t="shared" ca="1" si="178"/>
        <v>1</v>
      </c>
      <c r="CG161" s="533">
        <f t="shared" ca="1" si="178"/>
        <v>1</v>
      </c>
      <c r="CH161" s="533">
        <f t="shared" ca="1" si="178"/>
        <v>1</v>
      </c>
      <c r="CI161" s="533">
        <f t="shared" ca="1" si="178"/>
        <v>1</v>
      </c>
      <c r="CJ161" s="533">
        <f t="shared" ca="1" si="178"/>
        <v>1</v>
      </c>
      <c r="CK161" s="533">
        <f t="shared" ca="1" si="178"/>
        <v>1</v>
      </c>
      <c r="CL161" s="533">
        <f t="shared" ca="1" si="178"/>
        <v>1</v>
      </c>
      <c r="CM161" s="533">
        <f t="shared" ca="1" si="178"/>
        <v>1</v>
      </c>
      <c r="CN161" s="533">
        <f t="shared" ca="1" si="178"/>
        <v>1</v>
      </c>
      <c r="CO161" s="533">
        <f t="shared" ca="1" si="178"/>
        <v>1</v>
      </c>
      <c r="CP161" s="533">
        <f t="shared" ca="1" si="178"/>
        <v>1</v>
      </c>
      <c r="CQ161" s="533">
        <f t="shared" ca="1" si="178"/>
        <v>1</v>
      </c>
      <c r="CR161" s="533">
        <f t="shared" ca="1" si="178"/>
        <v>1</v>
      </c>
      <c r="CS161" s="533">
        <f t="shared" ca="1" si="178"/>
        <v>1</v>
      </c>
      <c r="CT161" s="533">
        <f t="shared" ca="1" si="178"/>
        <v>1</v>
      </c>
      <c r="CU161" s="533">
        <f t="shared" ca="1" si="178"/>
        <v>1</v>
      </c>
      <c r="CV161" s="533">
        <f t="shared" ca="1" si="178"/>
        <v>1</v>
      </c>
      <c r="CW161" s="533">
        <f t="shared" ca="1" si="178"/>
        <v>1</v>
      </c>
      <c r="CX161" s="533">
        <f t="shared" ca="1" si="178"/>
        <v>1</v>
      </c>
      <c r="CY161" s="533">
        <f t="shared" ca="1" si="178"/>
        <v>1</v>
      </c>
      <c r="CZ161" s="533">
        <f t="shared" ca="1" si="178"/>
        <v>1</v>
      </c>
      <c r="DA161" s="533">
        <f t="shared" ca="1" si="178"/>
        <v>1</v>
      </c>
      <c r="DB161" s="533">
        <f t="shared" ca="1" si="178"/>
        <v>1</v>
      </c>
      <c r="DC161" s="533">
        <f t="shared" ca="1" si="178"/>
        <v>1</v>
      </c>
      <c r="DD161" s="533">
        <f t="shared" ca="1" si="178"/>
        <v>1</v>
      </c>
      <c r="DE161" s="533">
        <f t="shared" ca="1" si="178"/>
        <v>1</v>
      </c>
      <c r="DF161" s="533">
        <f t="shared" ca="1" si="178"/>
        <v>1</v>
      </c>
      <c r="DG161" s="533">
        <f t="shared" ca="1" si="178"/>
        <v>1</v>
      </c>
      <c r="DH161" s="533">
        <f t="shared" ca="1" si="178"/>
        <v>1</v>
      </c>
      <c r="DI161" s="533">
        <f t="shared" ca="1" si="178"/>
        <v>1</v>
      </c>
      <c r="DJ161" s="533">
        <f t="shared" ca="1" si="178"/>
        <v>1</v>
      </c>
      <c r="DK161" s="533">
        <f t="shared" ca="1" si="178"/>
        <v>1</v>
      </c>
      <c r="DL161" s="533">
        <f t="shared" ca="1" si="178"/>
        <v>1</v>
      </c>
      <c r="DM161" s="533">
        <f t="shared" ca="1" si="178"/>
        <v>1</v>
      </c>
      <c r="DN161" s="533">
        <f t="shared" ca="1" si="178"/>
        <v>1</v>
      </c>
      <c r="DO161" s="533">
        <f t="shared" ca="1" si="178"/>
        <v>1</v>
      </c>
      <c r="DP161" s="533">
        <f t="shared" ca="1" si="178"/>
        <v>1</v>
      </c>
      <c r="DQ161" s="533">
        <f t="shared" ca="1" si="178"/>
        <v>1</v>
      </c>
      <c r="DR161" s="533">
        <f t="shared" ca="1" si="178"/>
        <v>1</v>
      </c>
      <c r="DS161" s="533">
        <f t="shared" ca="1" si="178"/>
        <v>1</v>
      </c>
      <c r="DT161" s="533">
        <f t="shared" ca="1" si="178"/>
        <v>1</v>
      </c>
      <c r="DU161" s="533">
        <f t="shared" ca="1" si="178"/>
        <v>1</v>
      </c>
      <c r="DV161" s="533">
        <f t="shared" ca="1" si="178"/>
        <v>1</v>
      </c>
      <c r="DW161" s="533">
        <f t="shared" ca="1" si="178"/>
        <v>1</v>
      </c>
      <c r="DX161" s="533">
        <f t="shared" ca="1" si="178"/>
        <v>1</v>
      </c>
      <c r="DY161" s="533">
        <f t="shared" ca="1" si="178"/>
        <v>1</v>
      </c>
      <c r="DZ161" s="533">
        <f t="shared" ca="1" si="178"/>
        <v>1</v>
      </c>
      <c r="EA161" s="533">
        <f t="shared" ca="1" si="178"/>
        <v>1</v>
      </c>
      <c r="EB161" s="533">
        <f t="shared" ca="1" si="178"/>
        <v>1</v>
      </c>
      <c r="EC161" s="533">
        <f t="shared" ca="1" si="178"/>
        <v>1</v>
      </c>
      <c r="ED161" s="533">
        <f t="shared" ref="ED161:ES161" ca="1" si="179">IF(AND(ED$6&gt;=$D155,ED$6&lt;=$D156),1,0)</f>
        <v>1</v>
      </c>
      <c r="EE161" s="533">
        <f t="shared" ca="1" si="179"/>
        <v>1</v>
      </c>
      <c r="EF161" s="533">
        <f t="shared" ca="1" si="179"/>
        <v>1</v>
      </c>
      <c r="EG161" s="533">
        <f t="shared" ca="1" si="179"/>
        <v>1</v>
      </c>
      <c r="EH161" s="533">
        <f t="shared" ca="1" si="179"/>
        <v>1</v>
      </c>
      <c r="EI161" s="533">
        <f t="shared" ca="1" si="179"/>
        <v>1</v>
      </c>
      <c r="EJ161" s="533">
        <f t="shared" ca="1" si="179"/>
        <v>1</v>
      </c>
      <c r="EK161" s="533">
        <f t="shared" ca="1" si="179"/>
        <v>1</v>
      </c>
      <c r="EL161" s="533">
        <f t="shared" ca="1" si="179"/>
        <v>1</v>
      </c>
      <c r="EM161" s="533">
        <f t="shared" ca="1" si="179"/>
        <v>1</v>
      </c>
      <c r="EN161" s="533">
        <f t="shared" ca="1" si="179"/>
        <v>1</v>
      </c>
      <c r="EO161" s="533">
        <f t="shared" ca="1" si="179"/>
        <v>1</v>
      </c>
      <c r="EP161" s="533">
        <f t="shared" ca="1" si="179"/>
        <v>1</v>
      </c>
      <c r="EQ161" s="533">
        <f t="shared" ca="1" si="179"/>
        <v>1</v>
      </c>
      <c r="ER161" s="533">
        <f t="shared" ca="1" si="179"/>
        <v>1</v>
      </c>
      <c r="ES161" s="533">
        <f t="shared" ca="1" si="179"/>
        <v>1</v>
      </c>
    </row>
    <row r="162" spans="1:256">
      <c r="B162" s="342" t="str">
        <f>"Total: Source " &amp;B150</f>
        <v>Total: Source 6</v>
      </c>
      <c r="D162" s="375"/>
      <c r="E162" s="375">
        <f t="shared" ref="E162:AJ162" ca="1" si="180">$D154*E160*E161</f>
        <v>0</v>
      </c>
      <c r="F162" s="375">
        <f t="shared" ca="1" si="180"/>
        <v>0</v>
      </c>
      <c r="G162" s="375">
        <f t="shared" ca="1" si="180"/>
        <v>0</v>
      </c>
      <c r="H162" s="375">
        <f t="shared" ca="1" si="180"/>
        <v>0</v>
      </c>
      <c r="I162" s="375">
        <f t="shared" ca="1" si="180"/>
        <v>0</v>
      </c>
      <c r="J162" s="375">
        <f t="shared" ca="1" si="180"/>
        <v>0</v>
      </c>
      <c r="K162" s="375">
        <f t="shared" ca="1" si="180"/>
        <v>0</v>
      </c>
      <c r="L162" s="375">
        <f t="shared" ca="1" si="180"/>
        <v>0</v>
      </c>
      <c r="M162" s="375">
        <f t="shared" ca="1" si="180"/>
        <v>0</v>
      </c>
      <c r="N162" s="375">
        <f t="shared" ca="1" si="180"/>
        <v>0</v>
      </c>
      <c r="O162" s="375">
        <f t="shared" ca="1" si="180"/>
        <v>0</v>
      </c>
      <c r="P162" s="375">
        <f t="shared" ca="1" si="180"/>
        <v>0</v>
      </c>
      <c r="Q162" s="375">
        <f t="shared" ca="1" si="180"/>
        <v>0</v>
      </c>
      <c r="R162" s="375">
        <f t="shared" ca="1" si="180"/>
        <v>0</v>
      </c>
      <c r="S162" s="375">
        <f t="shared" ca="1" si="180"/>
        <v>0</v>
      </c>
      <c r="T162" s="375">
        <f t="shared" ca="1" si="180"/>
        <v>0</v>
      </c>
      <c r="U162" s="375">
        <f t="shared" ca="1" si="180"/>
        <v>0</v>
      </c>
      <c r="V162" s="375">
        <f t="shared" ca="1" si="180"/>
        <v>0</v>
      </c>
      <c r="W162" s="375">
        <f t="shared" ca="1" si="180"/>
        <v>0</v>
      </c>
      <c r="X162" s="375">
        <f t="shared" ca="1" si="180"/>
        <v>0</v>
      </c>
      <c r="Y162" s="375">
        <f t="shared" ca="1" si="180"/>
        <v>0</v>
      </c>
      <c r="Z162" s="375">
        <f t="shared" ca="1" si="180"/>
        <v>0</v>
      </c>
      <c r="AA162" s="375">
        <f t="shared" ca="1" si="180"/>
        <v>0</v>
      </c>
      <c r="AB162" s="375">
        <f t="shared" ca="1" si="180"/>
        <v>0</v>
      </c>
      <c r="AC162" s="375">
        <f t="shared" ca="1" si="180"/>
        <v>0</v>
      </c>
      <c r="AD162" s="375">
        <f t="shared" ca="1" si="180"/>
        <v>0</v>
      </c>
      <c r="AE162" s="375">
        <f t="shared" ca="1" si="180"/>
        <v>0</v>
      </c>
      <c r="AF162" s="375">
        <f t="shared" ca="1" si="180"/>
        <v>0</v>
      </c>
      <c r="AG162" s="375">
        <f t="shared" ca="1" si="180"/>
        <v>0</v>
      </c>
      <c r="AH162" s="375">
        <f t="shared" ca="1" si="180"/>
        <v>0</v>
      </c>
      <c r="AI162" s="375">
        <f t="shared" ca="1" si="180"/>
        <v>0</v>
      </c>
      <c r="AJ162" s="375">
        <f t="shared" ca="1" si="180"/>
        <v>0</v>
      </c>
      <c r="AK162" s="375">
        <f t="shared" ref="AK162:BP162" ca="1" si="181">$D154*AK160*AK161</f>
        <v>0</v>
      </c>
      <c r="AL162" s="375">
        <f t="shared" ca="1" si="181"/>
        <v>0</v>
      </c>
      <c r="AM162" s="375">
        <f t="shared" ca="1" si="181"/>
        <v>0</v>
      </c>
      <c r="AN162" s="375">
        <f t="shared" ca="1" si="181"/>
        <v>0</v>
      </c>
      <c r="AO162" s="375">
        <f t="shared" ca="1" si="181"/>
        <v>0</v>
      </c>
      <c r="AP162" s="375">
        <f t="shared" ca="1" si="181"/>
        <v>0</v>
      </c>
      <c r="AQ162" s="375">
        <f t="shared" ca="1" si="181"/>
        <v>0</v>
      </c>
      <c r="AR162" s="375">
        <f t="shared" ca="1" si="181"/>
        <v>0</v>
      </c>
      <c r="AS162" s="375">
        <f t="shared" ca="1" si="181"/>
        <v>0</v>
      </c>
      <c r="AT162" s="375">
        <f t="shared" ca="1" si="181"/>
        <v>0</v>
      </c>
      <c r="AU162" s="375">
        <f t="shared" ca="1" si="181"/>
        <v>0</v>
      </c>
      <c r="AV162" s="375">
        <f t="shared" ca="1" si="181"/>
        <v>0</v>
      </c>
      <c r="AW162" s="375">
        <f t="shared" ca="1" si="181"/>
        <v>0</v>
      </c>
      <c r="AX162" s="375">
        <f t="shared" ca="1" si="181"/>
        <v>0</v>
      </c>
      <c r="AY162" s="375">
        <f t="shared" ca="1" si="181"/>
        <v>0</v>
      </c>
      <c r="AZ162" s="375">
        <f t="shared" ca="1" si="181"/>
        <v>0</v>
      </c>
      <c r="BA162" s="375">
        <f t="shared" ca="1" si="181"/>
        <v>0</v>
      </c>
      <c r="BB162" s="375">
        <f t="shared" ca="1" si="181"/>
        <v>0</v>
      </c>
      <c r="BC162" s="375">
        <f t="shared" ca="1" si="181"/>
        <v>0</v>
      </c>
      <c r="BD162" s="375">
        <f t="shared" ca="1" si="181"/>
        <v>0</v>
      </c>
      <c r="BE162" s="375">
        <f t="shared" ca="1" si="181"/>
        <v>0</v>
      </c>
      <c r="BF162" s="375">
        <f t="shared" ca="1" si="181"/>
        <v>0</v>
      </c>
      <c r="BG162" s="375">
        <f t="shared" ca="1" si="181"/>
        <v>0</v>
      </c>
      <c r="BH162" s="375">
        <f t="shared" ca="1" si="181"/>
        <v>0</v>
      </c>
      <c r="BI162" s="375">
        <f t="shared" ca="1" si="181"/>
        <v>0</v>
      </c>
      <c r="BJ162" s="375">
        <f t="shared" ca="1" si="181"/>
        <v>0</v>
      </c>
      <c r="BK162" s="375">
        <f t="shared" ca="1" si="181"/>
        <v>0</v>
      </c>
      <c r="BL162" s="375">
        <f t="shared" ca="1" si="181"/>
        <v>0</v>
      </c>
      <c r="BM162" s="375">
        <f t="shared" ca="1" si="181"/>
        <v>0</v>
      </c>
      <c r="BN162" s="375">
        <f t="shared" ca="1" si="181"/>
        <v>0</v>
      </c>
      <c r="BO162" s="375">
        <f t="shared" ca="1" si="181"/>
        <v>0</v>
      </c>
      <c r="BP162" s="375">
        <f t="shared" ca="1" si="181"/>
        <v>0</v>
      </c>
      <c r="BQ162" s="375">
        <f t="shared" ref="BQ162:CV162" ca="1" si="182">$D154*BQ160*BQ161</f>
        <v>0</v>
      </c>
      <c r="BR162" s="375">
        <f t="shared" ca="1" si="182"/>
        <v>0</v>
      </c>
      <c r="BS162" s="375">
        <f t="shared" ca="1" si="182"/>
        <v>0</v>
      </c>
      <c r="BT162" s="375">
        <f t="shared" ca="1" si="182"/>
        <v>0</v>
      </c>
      <c r="BU162" s="375">
        <f t="shared" ca="1" si="182"/>
        <v>0</v>
      </c>
      <c r="BV162" s="375">
        <f t="shared" ca="1" si="182"/>
        <v>0</v>
      </c>
      <c r="BW162" s="375">
        <f t="shared" ca="1" si="182"/>
        <v>0</v>
      </c>
      <c r="BX162" s="375">
        <f t="shared" ca="1" si="182"/>
        <v>0</v>
      </c>
      <c r="BY162" s="375">
        <f t="shared" ca="1" si="182"/>
        <v>0</v>
      </c>
      <c r="BZ162" s="375">
        <f t="shared" ca="1" si="182"/>
        <v>0</v>
      </c>
      <c r="CA162" s="375">
        <f t="shared" ca="1" si="182"/>
        <v>0</v>
      </c>
      <c r="CB162" s="375">
        <f t="shared" ca="1" si="182"/>
        <v>0</v>
      </c>
      <c r="CC162" s="375">
        <f t="shared" ca="1" si="182"/>
        <v>0</v>
      </c>
      <c r="CD162" s="375">
        <f t="shared" ca="1" si="182"/>
        <v>0</v>
      </c>
      <c r="CE162" s="375">
        <f t="shared" ca="1" si="182"/>
        <v>0</v>
      </c>
      <c r="CF162" s="375">
        <f t="shared" ca="1" si="182"/>
        <v>0</v>
      </c>
      <c r="CG162" s="375">
        <f t="shared" ca="1" si="182"/>
        <v>0</v>
      </c>
      <c r="CH162" s="375">
        <f t="shared" ca="1" si="182"/>
        <v>0</v>
      </c>
      <c r="CI162" s="375">
        <f t="shared" ca="1" si="182"/>
        <v>0</v>
      </c>
      <c r="CJ162" s="375">
        <f t="shared" ca="1" si="182"/>
        <v>0</v>
      </c>
      <c r="CK162" s="375">
        <f t="shared" ca="1" si="182"/>
        <v>0</v>
      </c>
      <c r="CL162" s="375">
        <f t="shared" ca="1" si="182"/>
        <v>0</v>
      </c>
      <c r="CM162" s="375">
        <f t="shared" ca="1" si="182"/>
        <v>0</v>
      </c>
      <c r="CN162" s="375">
        <f t="shared" ca="1" si="182"/>
        <v>0</v>
      </c>
      <c r="CO162" s="375">
        <f t="shared" ca="1" si="182"/>
        <v>0</v>
      </c>
      <c r="CP162" s="375">
        <f t="shared" ca="1" si="182"/>
        <v>0</v>
      </c>
      <c r="CQ162" s="375">
        <f t="shared" ca="1" si="182"/>
        <v>0</v>
      </c>
      <c r="CR162" s="375">
        <f t="shared" ca="1" si="182"/>
        <v>0</v>
      </c>
      <c r="CS162" s="375">
        <f t="shared" ca="1" si="182"/>
        <v>0</v>
      </c>
      <c r="CT162" s="375">
        <f t="shared" ca="1" si="182"/>
        <v>0</v>
      </c>
      <c r="CU162" s="375">
        <f t="shared" ca="1" si="182"/>
        <v>0</v>
      </c>
      <c r="CV162" s="375">
        <f t="shared" ca="1" si="182"/>
        <v>0</v>
      </c>
      <c r="CW162" s="375">
        <f t="shared" ref="CW162:EB162" ca="1" si="183">$D154*CW160*CW161</f>
        <v>0</v>
      </c>
      <c r="CX162" s="375">
        <f t="shared" ca="1" si="183"/>
        <v>0</v>
      </c>
      <c r="CY162" s="375">
        <f t="shared" ca="1" si="183"/>
        <v>0</v>
      </c>
      <c r="CZ162" s="375">
        <f t="shared" ca="1" si="183"/>
        <v>0</v>
      </c>
      <c r="DA162" s="375">
        <f t="shared" ca="1" si="183"/>
        <v>0</v>
      </c>
      <c r="DB162" s="375">
        <f t="shared" ca="1" si="183"/>
        <v>0</v>
      </c>
      <c r="DC162" s="375">
        <f t="shared" ca="1" si="183"/>
        <v>0</v>
      </c>
      <c r="DD162" s="375">
        <f t="shared" ca="1" si="183"/>
        <v>0</v>
      </c>
      <c r="DE162" s="375">
        <f t="shared" ca="1" si="183"/>
        <v>0</v>
      </c>
      <c r="DF162" s="375">
        <f t="shared" ca="1" si="183"/>
        <v>0</v>
      </c>
      <c r="DG162" s="375">
        <f t="shared" ca="1" si="183"/>
        <v>0</v>
      </c>
      <c r="DH162" s="375">
        <f t="shared" ca="1" si="183"/>
        <v>0</v>
      </c>
      <c r="DI162" s="375">
        <f t="shared" ca="1" si="183"/>
        <v>0</v>
      </c>
      <c r="DJ162" s="375">
        <f t="shared" ca="1" si="183"/>
        <v>0</v>
      </c>
      <c r="DK162" s="375">
        <f t="shared" ca="1" si="183"/>
        <v>0</v>
      </c>
      <c r="DL162" s="375">
        <f t="shared" ca="1" si="183"/>
        <v>0</v>
      </c>
      <c r="DM162" s="375">
        <f t="shared" ca="1" si="183"/>
        <v>0</v>
      </c>
      <c r="DN162" s="375">
        <f t="shared" ca="1" si="183"/>
        <v>0</v>
      </c>
      <c r="DO162" s="375">
        <f t="shared" ca="1" si="183"/>
        <v>0</v>
      </c>
      <c r="DP162" s="375">
        <f t="shared" ca="1" si="183"/>
        <v>0</v>
      </c>
      <c r="DQ162" s="375">
        <f t="shared" ca="1" si="183"/>
        <v>0</v>
      </c>
      <c r="DR162" s="375">
        <f t="shared" ca="1" si="183"/>
        <v>0</v>
      </c>
      <c r="DS162" s="375">
        <f t="shared" ca="1" si="183"/>
        <v>0</v>
      </c>
      <c r="DT162" s="375">
        <f t="shared" ca="1" si="183"/>
        <v>0</v>
      </c>
      <c r="DU162" s="375">
        <f t="shared" ca="1" si="183"/>
        <v>0</v>
      </c>
      <c r="DV162" s="375">
        <f t="shared" ca="1" si="183"/>
        <v>0</v>
      </c>
      <c r="DW162" s="375">
        <f t="shared" ca="1" si="183"/>
        <v>0</v>
      </c>
      <c r="DX162" s="375">
        <f t="shared" ca="1" si="183"/>
        <v>0</v>
      </c>
      <c r="DY162" s="375">
        <f t="shared" ca="1" si="183"/>
        <v>0</v>
      </c>
      <c r="DZ162" s="375">
        <f t="shared" ca="1" si="183"/>
        <v>0</v>
      </c>
      <c r="EA162" s="375">
        <f t="shared" ca="1" si="183"/>
        <v>0</v>
      </c>
      <c r="EB162" s="375">
        <f t="shared" ca="1" si="183"/>
        <v>0</v>
      </c>
      <c r="EC162" s="375">
        <f t="shared" ref="EC162:ES162" ca="1" si="184">$D154*EC160*EC161</f>
        <v>0</v>
      </c>
      <c r="ED162" s="375">
        <f t="shared" ca="1" si="184"/>
        <v>0</v>
      </c>
      <c r="EE162" s="375">
        <f t="shared" ca="1" si="184"/>
        <v>0</v>
      </c>
      <c r="EF162" s="375">
        <f t="shared" ca="1" si="184"/>
        <v>0</v>
      </c>
      <c r="EG162" s="375">
        <f t="shared" ca="1" si="184"/>
        <v>0</v>
      </c>
      <c r="EH162" s="375">
        <f t="shared" ca="1" si="184"/>
        <v>0</v>
      </c>
      <c r="EI162" s="375">
        <f t="shared" ca="1" si="184"/>
        <v>0</v>
      </c>
      <c r="EJ162" s="375">
        <f t="shared" ca="1" si="184"/>
        <v>0</v>
      </c>
      <c r="EK162" s="375">
        <f t="shared" ca="1" si="184"/>
        <v>0</v>
      </c>
      <c r="EL162" s="375">
        <f t="shared" ca="1" si="184"/>
        <v>0</v>
      </c>
      <c r="EM162" s="375">
        <f t="shared" ca="1" si="184"/>
        <v>0</v>
      </c>
      <c r="EN162" s="375">
        <f t="shared" ca="1" si="184"/>
        <v>0</v>
      </c>
      <c r="EO162" s="375">
        <f t="shared" ca="1" si="184"/>
        <v>0</v>
      </c>
      <c r="EP162" s="375">
        <f t="shared" ca="1" si="184"/>
        <v>0</v>
      </c>
      <c r="EQ162" s="375">
        <f t="shared" ca="1" si="184"/>
        <v>0</v>
      </c>
      <c r="ER162" s="375">
        <f t="shared" ca="1" si="184"/>
        <v>0</v>
      </c>
      <c r="ES162" s="375">
        <f t="shared" ca="1" si="184"/>
        <v>0</v>
      </c>
    </row>
    <row r="163" spans="1:256" ht="12.75" customHeight="1"/>
    <row r="164" spans="1:256" s="319" customFormat="1" ht="12.75" customHeight="1">
      <c r="A164" s="13">
        <f>MAX($A$1:A92)+1</f>
        <v>9</v>
      </c>
      <c r="B164" s="179" t="s">
        <v>777</v>
      </c>
      <c r="C164" s="180"/>
      <c r="D164" s="363"/>
      <c r="E164" s="363"/>
      <c r="F164" s="363"/>
      <c r="G164" s="363"/>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H164" s="363"/>
      <c r="BI164" s="363"/>
      <c r="BJ164" s="363"/>
      <c r="BK164" s="363"/>
      <c r="BL164" s="363"/>
      <c r="BM164" s="363"/>
      <c r="BN164" s="363"/>
      <c r="BO164" s="363"/>
      <c r="BP164" s="363"/>
      <c r="BQ164" s="363"/>
      <c r="BR164" s="363"/>
      <c r="BS164" s="363"/>
      <c r="BT164" s="363"/>
      <c r="BU164" s="363"/>
      <c r="BV164" s="363"/>
      <c r="BW164" s="363"/>
      <c r="BX164" s="363"/>
      <c r="BY164" s="363"/>
      <c r="BZ164" s="363"/>
      <c r="CA164" s="363"/>
      <c r="CB164" s="363"/>
      <c r="CC164" s="363"/>
      <c r="CD164" s="363"/>
      <c r="CE164" s="363"/>
      <c r="CF164" s="363"/>
      <c r="CG164" s="363"/>
      <c r="CH164" s="363"/>
      <c r="CI164" s="363"/>
      <c r="CJ164" s="363"/>
      <c r="CK164" s="363"/>
      <c r="CL164" s="363"/>
      <c r="CM164" s="363"/>
      <c r="CN164" s="363"/>
      <c r="CO164" s="363"/>
      <c r="CP164" s="363"/>
      <c r="CQ164" s="363"/>
      <c r="CR164" s="363"/>
      <c r="CS164" s="363"/>
      <c r="CT164" s="363"/>
      <c r="CU164" s="363"/>
      <c r="CV164" s="363"/>
      <c r="CW164" s="363"/>
      <c r="CX164" s="363"/>
      <c r="CY164" s="363"/>
      <c r="CZ164" s="363"/>
      <c r="DA164" s="363"/>
      <c r="DB164" s="363"/>
      <c r="DC164" s="363"/>
      <c r="DD164" s="363"/>
      <c r="DE164" s="363"/>
      <c r="DF164" s="363"/>
      <c r="DG164" s="363"/>
      <c r="DH164" s="363"/>
      <c r="DI164" s="363"/>
      <c r="DJ164" s="363"/>
      <c r="DK164" s="363"/>
      <c r="DL164" s="363"/>
      <c r="DM164" s="363"/>
      <c r="DN164" s="363"/>
      <c r="DO164" s="363"/>
      <c r="DP164" s="363"/>
      <c r="DQ164" s="363"/>
      <c r="DR164" s="363"/>
      <c r="DS164" s="363"/>
      <c r="DT164" s="363"/>
      <c r="DU164" s="363"/>
      <c r="DV164" s="363"/>
      <c r="DW164" s="363"/>
      <c r="DX164" s="363"/>
      <c r="DY164" s="363"/>
      <c r="DZ164" s="363"/>
      <c r="EA164" s="363"/>
      <c r="EB164" s="363"/>
      <c r="EC164" s="363"/>
      <c r="ED164" s="363"/>
      <c r="EE164" s="363"/>
      <c r="EF164" s="363"/>
      <c r="EG164" s="363"/>
      <c r="EH164" s="363"/>
      <c r="EI164" s="363"/>
      <c r="EJ164" s="363"/>
      <c r="EK164" s="363"/>
      <c r="EL164" s="363"/>
      <c r="EM164" s="363"/>
      <c r="EN164" s="363"/>
      <c r="EO164" s="363"/>
      <c r="EP164" s="363"/>
      <c r="EQ164" s="363"/>
      <c r="ER164" s="363"/>
      <c r="ES164" s="363"/>
      <c r="ET164" s="13"/>
      <c r="EU164" s="13"/>
      <c r="EV164" s="13"/>
      <c r="EW164" s="13"/>
      <c r="EX164" s="13"/>
      <c r="EY164" s="13"/>
      <c r="EZ164" s="13"/>
      <c r="FA164" s="13"/>
      <c r="FB164" s="13"/>
      <c r="FC164" s="13"/>
      <c r="FD164" s="13"/>
      <c r="FE164" s="13"/>
      <c r="FF164" s="13"/>
      <c r="FG164" s="13"/>
      <c r="FH164" s="13"/>
      <c r="FI164" s="13"/>
      <c r="FJ164" s="13"/>
      <c r="FK164" s="13"/>
      <c r="FL164" s="13"/>
      <c r="FM164" s="13"/>
      <c r="FN164" s="13"/>
      <c r="FO164" s="13"/>
      <c r="FP164" s="13"/>
      <c r="FQ164" s="13"/>
      <c r="FR164" s="13"/>
      <c r="FS164" s="13"/>
      <c r="FT164" s="13"/>
      <c r="FU164" s="13"/>
      <c r="FV164" s="13"/>
      <c r="FW164" s="13"/>
      <c r="FX164" s="13"/>
      <c r="FY164" s="13"/>
      <c r="FZ164" s="13"/>
      <c r="GA164" s="13"/>
      <c r="GB164" s="13"/>
      <c r="GC164" s="13"/>
      <c r="GD164" s="13"/>
      <c r="GE164" s="13"/>
      <c r="GF164" s="13"/>
      <c r="GG164" s="13"/>
      <c r="GH164" s="13"/>
      <c r="GI164" s="13"/>
      <c r="GJ164" s="13"/>
      <c r="GK164" s="13"/>
      <c r="GL164" s="13"/>
      <c r="GM164" s="13"/>
      <c r="GN164" s="13"/>
      <c r="GO164" s="13"/>
      <c r="GP164" s="13"/>
      <c r="GQ164" s="13"/>
      <c r="GR164" s="13"/>
      <c r="GS164" s="13"/>
      <c r="GT164" s="13"/>
      <c r="GU164" s="13"/>
      <c r="GV164" s="13"/>
      <c r="GW164" s="13"/>
      <c r="GX164" s="13"/>
      <c r="GY164" s="13"/>
      <c r="GZ164" s="13"/>
      <c r="HA164" s="13"/>
      <c r="HB164" s="13"/>
      <c r="HC164" s="13"/>
      <c r="HD164" s="13"/>
      <c r="HE164" s="13"/>
      <c r="HF164" s="13"/>
      <c r="HG164" s="13"/>
      <c r="HH164" s="13"/>
      <c r="HI164" s="13"/>
      <c r="HJ164" s="13"/>
      <c r="HK164" s="13"/>
      <c r="HL164" s="13"/>
      <c r="HM164" s="13"/>
      <c r="HN164" s="13"/>
      <c r="HO164" s="13"/>
      <c r="HP164" s="13"/>
      <c r="HQ164" s="13"/>
      <c r="HR164" s="13"/>
      <c r="HS164" s="13"/>
      <c r="HT164" s="13"/>
      <c r="HU164" s="13"/>
      <c r="HV164" s="13"/>
      <c r="HW164" s="13"/>
      <c r="HX164" s="13"/>
      <c r="HY164" s="13"/>
      <c r="HZ164" s="13"/>
      <c r="IA164" s="13"/>
      <c r="IB164" s="13"/>
      <c r="IC164" s="13"/>
      <c r="ID164" s="13"/>
      <c r="IE164" s="13"/>
      <c r="IF164" s="13"/>
      <c r="IG164" s="13"/>
      <c r="IH164" s="13"/>
      <c r="II164" s="13"/>
      <c r="IJ164" s="13"/>
      <c r="IK164" s="13"/>
      <c r="IL164" s="13"/>
      <c r="IM164" s="13"/>
      <c r="IN164" s="13"/>
      <c r="IO164" s="13"/>
      <c r="IP164" s="13"/>
      <c r="IQ164" s="13"/>
      <c r="IR164" s="13"/>
      <c r="IS164" s="13"/>
      <c r="IT164" s="13"/>
      <c r="IU164" s="13"/>
      <c r="IV164" s="13"/>
    </row>
    <row r="165" spans="1:256"/>
    <row r="166" spans="1:256">
      <c r="B166" s="534">
        <v>1</v>
      </c>
      <c r="C166" s="342"/>
      <c r="D166" s="530">
        <f ca="1">OFFSET(IP_Assumptions!$B$130,0,B166)</f>
        <v>1</v>
      </c>
      <c r="E166" s="346">
        <f ca="1">E92</f>
        <v>100</v>
      </c>
      <c r="F166" s="346">
        <f t="shared" ref="F166:BQ166" ca="1" si="185">F92</f>
        <v>100</v>
      </c>
      <c r="G166" s="346">
        <f t="shared" ca="1" si="185"/>
        <v>100</v>
      </c>
      <c r="H166" s="346">
        <f t="shared" ca="1" si="185"/>
        <v>100</v>
      </c>
      <c r="I166" s="346">
        <f t="shared" ca="1" si="185"/>
        <v>100</v>
      </c>
      <c r="J166" s="346">
        <f t="shared" ca="1" si="185"/>
        <v>100</v>
      </c>
      <c r="K166" s="346">
        <f t="shared" ca="1" si="185"/>
        <v>100</v>
      </c>
      <c r="L166" s="346">
        <f t="shared" ca="1" si="185"/>
        <v>100</v>
      </c>
      <c r="M166" s="346">
        <f t="shared" ca="1" si="185"/>
        <v>100</v>
      </c>
      <c r="N166" s="346">
        <f t="shared" ca="1" si="185"/>
        <v>100</v>
      </c>
      <c r="O166" s="346">
        <f t="shared" ca="1" si="185"/>
        <v>100</v>
      </c>
      <c r="P166" s="346">
        <f t="shared" ca="1" si="185"/>
        <v>100</v>
      </c>
      <c r="Q166" s="346">
        <f t="shared" ca="1" si="185"/>
        <v>100</v>
      </c>
      <c r="R166" s="346">
        <f t="shared" ca="1" si="185"/>
        <v>100</v>
      </c>
      <c r="S166" s="346">
        <f t="shared" ca="1" si="185"/>
        <v>100</v>
      </c>
      <c r="T166" s="346">
        <f t="shared" ca="1" si="185"/>
        <v>100</v>
      </c>
      <c r="U166" s="346">
        <f t="shared" ca="1" si="185"/>
        <v>100</v>
      </c>
      <c r="V166" s="346">
        <f t="shared" ca="1" si="185"/>
        <v>100</v>
      </c>
      <c r="W166" s="346">
        <f t="shared" ca="1" si="185"/>
        <v>100</v>
      </c>
      <c r="X166" s="346">
        <f t="shared" ca="1" si="185"/>
        <v>100</v>
      </c>
      <c r="Y166" s="346">
        <f t="shared" ca="1" si="185"/>
        <v>100</v>
      </c>
      <c r="Z166" s="346">
        <f t="shared" ca="1" si="185"/>
        <v>100</v>
      </c>
      <c r="AA166" s="346">
        <f t="shared" ca="1" si="185"/>
        <v>100</v>
      </c>
      <c r="AB166" s="346">
        <f t="shared" ca="1" si="185"/>
        <v>100</v>
      </c>
      <c r="AC166" s="346">
        <f t="shared" ca="1" si="185"/>
        <v>100</v>
      </c>
      <c r="AD166" s="346">
        <f t="shared" ca="1" si="185"/>
        <v>100</v>
      </c>
      <c r="AE166" s="346">
        <f t="shared" ca="1" si="185"/>
        <v>100</v>
      </c>
      <c r="AF166" s="346">
        <f t="shared" ca="1" si="185"/>
        <v>100</v>
      </c>
      <c r="AG166" s="346">
        <f t="shared" ca="1" si="185"/>
        <v>100</v>
      </c>
      <c r="AH166" s="346">
        <f t="shared" ca="1" si="185"/>
        <v>100</v>
      </c>
      <c r="AI166" s="346">
        <f t="shared" ca="1" si="185"/>
        <v>100</v>
      </c>
      <c r="AJ166" s="346">
        <f t="shared" ca="1" si="185"/>
        <v>100</v>
      </c>
      <c r="AK166" s="346">
        <f t="shared" ca="1" si="185"/>
        <v>100</v>
      </c>
      <c r="AL166" s="346">
        <f t="shared" ca="1" si="185"/>
        <v>100</v>
      </c>
      <c r="AM166" s="346">
        <f t="shared" ca="1" si="185"/>
        <v>100</v>
      </c>
      <c r="AN166" s="346">
        <f t="shared" ca="1" si="185"/>
        <v>100</v>
      </c>
      <c r="AO166" s="346">
        <f t="shared" ca="1" si="185"/>
        <v>100</v>
      </c>
      <c r="AP166" s="346">
        <f t="shared" ca="1" si="185"/>
        <v>100</v>
      </c>
      <c r="AQ166" s="346">
        <f t="shared" ca="1" si="185"/>
        <v>100</v>
      </c>
      <c r="AR166" s="346">
        <f t="shared" ca="1" si="185"/>
        <v>100</v>
      </c>
      <c r="AS166" s="346">
        <f t="shared" ca="1" si="185"/>
        <v>100</v>
      </c>
      <c r="AT166" s="346">
        <f t="shared" ca="1" si="185"/>
        <v>100</v>
      </c>
      <c r="AU166" s="346">
        <f t="shared" ca="1" si="185"/>
        <v>100</v>
      </c>
      <c r="AV166" s="346">
        <f t="shared" ca="1" si="185"/>
        <v>100</v>
      </c>
      <c r="AW166" s="346">
        <f t="shared" ca="1" si="185"/>
        <v>100</v>
      </c>
      <c r="AX166" s="346">
        <f t="shared" ca="1" si="185"/>
        <v>100</v>
      </c>
      <c r="AY166" s="346">
        <f t="shared" ca="1" si="185"/>
        <v>100</v>
      </c>
      <c r="AZ166" s="346">
        <f t="shared" ca="1" si="185"/>
        <v>100</v>
      </c>
      <c r="BA166" s="346">
        <f t="shared" ca="1" si="185"/>
        <v>100</v>
      </c>
      <c r="BB166" s="346">
        <f t="shared" ca="1" si="185"/>
        <v>100</v>
      </c>
      <c r="BC166" s="346">
        <f t="shared" ca="1" si="185"/>
        <v>100</v>
      </c>
      <c r="BD166" s="346">
        <f t="shared" ca="1" si="185"/>
        <v>100</v>
      </c>
      <c r="BE166" s="346">
        <f t="shared" ca="1" si="185"/>
        <v>100</v>
      </c>
      <c r="BF166" s="346">
        <f t="shared" ca="1" si="185"/>
        <v>100</v>
      </c>
      <c r="BG166" s="346">
        <f t="shared" ca="1" si="185"/>
        <v>100</v>
      </c>
      <c r="BH166" s="346">
        <f t="shared" ca="1" si="185"/>
        <v>100</v>
      </c>
      <c r="BI166" s="346">
        <f t="shared" ca="1" si="185"/>
        <v>100</v>
      </c>
      <c r="BJ166" s="346">
        <f t="shared" ca="1" si="185"/>
        <v>100</v>
      </c>
      <c r="BK166" s="346">
        <f t="shared" ca="1" si="185"/>
        <v>100</v>
      </c>
      <c r="BL166" s="346">
        <f t="shared" ca="1" si="185"/>
        <v>100</v>
      </c>
      <c r="BM166" s="346">
        <f t="shared" ca="1" si="185"/>
        <v>100</v>
      </c>
      <c r="BN166" s="346">
        <f t="shared" ca="1" si="185"/>
        <v>100</v>
      </c>
      <c r="BO166" s="346">
        <f t="shared" ca="1" si="185"/>
        <v>100</v>
      </c>
      <c r="BP166" s="346">
        <f t="shared" ca="1" si="185"/>
        <v>100</v>
      </c>
      <c r="BQ166" s="346">
        <f t="shared" ca="1" si="185"/>
        <v>100</v>
      </c>
      <c r="BR166" s="346">
        <f t="shared" ref="BR166:EC166" ca="1" si="186">BR92</f>
        <v>100</v>
      </c>
      <c r="BS166" s="346">
        <f t="shared" ca="1" si="186"/>
        <v>100</v>
      </c>
      <c r="BT166" s="346">
        <f t="shared" ca="1" si="186"/>
        <v>100</v>
      </c>
      <c r="BU166" s="346">
        <f t="shared" ca="1" si="186"/>
        <v>100</v>
      </c>
      <c r="BV166" s="346">
        <f t="shared" ca="1" si="186"/>
        <v>100</v>
      </c>
      <c r="BW166" s="346">
        <f t="shared" ca="1" si="186"/>
        <v>100</v>
      </c>
      <c r="BX166" s="346">
        <f t="shared" ca="1" si="186"/>
        <v>100</v>
      </c>
      <c r="BY166" s="346">
        <f t="shared" ca="1" si="186"/>
        <v>100</v>
      </c>
      <c r="BZ166" s="346">
        <f t="shared" ca="1" si="186"/>
        <v>100</v>
      </c>
      <c r="CA166" s="346">
        <f t="shared" ca="1" si="186"/>
        <v>100</v>
      </c>
      <c r="CB166" s="346">
        <f t="shared" ca="1" si="186"/>
        <v>100</v>
      </c>
      <c r="CC166" s="346">
        <f t="shared" ca="1" si="186"/>
        <v>100</v>
      </c>
      <c r="CD166" s="346">
        <f t="shared" ca="1" si="186"/>
        <v>100</v>
      </c>
      <c r="CE166" s="346">
        <f t="shared" ca="1" si="186"/>
        <v>100</v>
      </c>
      <c r="CF166" s="346">
        <f t="shared" ca="1" si="186"/>
        <v>100</v>
      </c>
      <c r="CG166" s="346">
        <f t="shared" ca="1" si="186"/>
        <v>100</v>
      </c>
      <c r="CH166" s="346">
        <f t="shared" ca="1" si="186"/>
        <v>100</v>
      </c>
      <c r="CI166" s="346">
        <f t="shared" ca="1" si="186"/>
        <v>100</v>
      </c>
      <c r="CJ166" s="346">
        <f t="shared" ca="1" si="186"/>
        <v>100</v>
      </c>
      <c r="CK166" s="346">
        <f t="shared" ca="1" si="186"/>
        <v>100</v>
      </c>
      <c r="CL166" s="346">
        <f t="shared" ca="1" si="186"/>
        <v>100</v>
      </c>
      <c r="CM166" s="346">
        <f t="shared" ca="1" si="186"/>
        <v>100</v>
      </c>
      <c r="CN166" s="346">
        <f t="shared" ca="1" si="186"/>
        <v>100</v>
      </c>
      <c r="CO166" s="346">
        <f t="shared" ca="1" si="186"/>
        <v>100</v>
      </c>
      <c r="CP166" s="346">
        <f t="shared" ca="1" si="186"/>
        <v>100</v>
      </c>
      <c r="CQ166" s="346">
        <f t="shared" ca="1" si="186"/>
        <v>100</v>
      </c>
      <c r="CR166" s="346">
        <f t="shared" ca="1" si="186"/>
        <v>100</v>
      </c>
      <c r="CS166" s="346">
        <f t="shared" ca="1" si="186"/>
        <v>100</v>
      </c>
      <c r="CT166" s="346">
        <f t="shared" ca="1" si="186"/>
        <v>100</v>
      </c>
      <c r="CU166" s="346">
        <f t="shared" ca="1" si="186"/>
        <v>100</v>
      </c>
      <c r="CV166" s="346">
        <f t="shared" ca="1" si="186"/>
        <v>100</v>
      </c>
      <c r="CW166" s="346">
        <f t="shared" ca="1" si="186"/>
        <v>100</v>
      </c>
      <c r="CX166" s="346">
        <f t="shared" ca="1" si="186"/>
        <v>100</v>
      </c>
      <c r="CY166" s="346">
        <f t="shared" ca="1" si="186"/>
        <v>100</v>
      </c>
      <c r="CZ166" s="346">
        <f t="shared" ca="1" si="186"/>
        <v>100</v>
      </c>
      <c r="DA166" s="346">
        <f t="shared" ca="1" si="186"/>
        <v>100</v>
      </c>
      <c r="DB166" s="346">
        <f t="shared" ca="1" si="186"/>
        <v>100</v>
      </c>
      <c r="DC166" s="346">
        <f t="shared" ca="1" si="186"/>
        <v>100</v>
      </c>
      <c r="DD166" s="346">
        <f t="shared" ca="1" si="186"/>
        <v>100</v>
      </c>
      <c r="DE166" s="346">
        <f t="shared" ca="1" si="186"/>
        <v>100</v>
      </c>
      <c r="DF166" s="346">
        <f t="shared" ca="1" si="186"/>
        <v>100</v>
      </c>
      <c r="DG166" s="346">
        <f t="shared" ca="1" si="186"/>
        <v>100</v>
      </c>
      <c r="DH166" s="346">
        <f t="shared" ca="1" si="186"/>
        <v>100</v>
      </c>
      <c r="DI166" s="346">
        <f t="shared" ca="1" si="186"/>
        <v>100</v>
      </c>
      <c r="DJ166" s="346">
        <f t="shared" ca="1" si="186"/>
        <v>100</v>
      </c>
      <c r="DK166" s="346">
        <f t="shared" ca="1" si="186"/>
        <v>100</v>
      </c>
      <c r="DL166" s="346">
        <f t="shared" ca="1" si="186"/>
        <v>100</v>
      </c>
      <c r="DM166" s="346">
        <f t="shared" ca="1" si="186"/>
        <v>100</v>
      </c>
      <c r="DN166" s="346">
        <f t="shared" ca="1" si="186"/>
        <v>100</v>
      </c>
      <c r="DO166" s="346">
        <f t="shared" ca="1" si="186"/>
        <v>100</v>
      </c>
      <c r="DP166" s="346">
        <f t="shared" ca="1" si="186"/>
        <v>100</v>
      </c>
      <c r="DQ166" s="346">
        <f t="shared" ca="1" si="186"/>
        <v>100</v>
      </c>
      <c r="DR166" s="346">
        <f t="shared" ca="1" si="186"/>
        <v>100</v>
      </c>
      <c r="DS166" s="346">
        <f t="shared" ca="1" si="186"/>
        <v>100</v>
      </c>
      <c r="DT166" s="346">
        <f t="shared" ca="1" si="186"/>
        <v>100</v>
      </c>
      <c r="DU166" s="346">
        <f t="shared" ca="1" si="186"/>
        <v>100</v>
      </c>
      <c r="DV166" s="346">
        <f t="shared" ca="1" si="186"/>
        <v>100</v>
      </c>
      <c r="DW166" s="346">
        <f t="shared" ca="1" si="186"/>
        <v>100</v>
      </c>
      <c r="DX166" s="346">
        <f t="shared" ca="1" si="186"/>
        <v>100</v>
      </c>
      <c r="DY166" s="346">
        <f t="shared" ca="1" si="186"/>
        <v>100</v>
      </c>
      <c r="DZ166" s="346">
        <f t="shared" ca="1" si="186"/>
        <v>100</v>
      </c>
      <c r="EA166" s="346">
        <f t="shared" ca="1" si="186"/>
        <v>100</v>
      </c>
      <c r="EB166" s="346">
        <f t="shared" ca="1" si="186"/>
        <v>100</v>
      </c>
      <c r="EC166" s="346">
        <f t="shared" ca="1" si="186"/>
        <v>100</v>
      </c>
      <c r="ED166" s="346">
        <f t="shared" ref="ED166:ES166" ca="1" si="187">ED92</f>
        <v>100</v>
      </c>
      <c r="EE166" s="346">
        <f t="shared" ca="1" si="187"/>
        <v>100</v>
      </c>
      <c r="EF166" s="346">
        <f t="shared" ca="1" si="187"/>
        <v>100</v>
      </c>
      <c r="EG166" s="346">
        <f t="shared" ca="1" si="187"/>
        <v>100</v>
      </c>
      <c r="EH166" s="346">
        <f t="shared" ca="1" si="187"/>
        <v>100</v>
      </c>
      <c r="EI166" s="346">
        <f t="shared" ca="1" si="187"/>
        <v>100</v>
      </c>
      <c r="EJ166" s="346">
        <f t="shared" ca="1" si="187"/>
        <v>100</v>
      </c>
      <c r="EK166" s="346">
        <f t="shared" ca="1" si="187"/>
        <v>100</v>
      </c>
      <c r="EL166" s="346">
        <f t="shared" ca="1" si="187"/>
        <v>100</v>
      </c>
      <c r="EM166" s="346">
        <f t="shared" ca="1" si="187"/>
        <v>100</v>
      </c>
      <c r="EN166" s="346">
        <f t="shared" ca="1" si="187"/>
        <v>100</v>
      </c>
      <c r="EO166" s="346">
        <f t="shared" ca="1" si="187"/>
        <v>100</v>
      </c>
      <c r="EP166" s="346">
        <f t="shared" ca="1" si="187"/>
        <v>100</v>
      </c>
      <c r="EQ166" s="346">
        <f t="shared" ca="1" si="187"/>
        <v>100</v>
      </c>
      <c r="ER166" s="346">
        <f t="shared" ca="1" si="187"/>
        <v>100</v>
      </c>
      <c r="ES166" s="346">
        <f t="shared" ca="1" si="187"/>
        <v>100</v>
      </c>
    </row>
    <row r="167" spans="1:256">
      <c r="B167" s="534">
        <v>2</v>
      </c>
      <c r="C167" s="342"/>
      <c r="D167" s="530">
        <f ca="1">OFFSET(IP_Assumptions!$B$130,0,B167)</f>
        <v>0</v>
      </c>
      <c r="E167" s="346">
        <f ca="1">E106</f>
        <v>0</v>
      </c>
      <c r="F167" s="346">
        <f t="shared" ref="F167:BQ167" ca="1" si="188">F106</f>
        <v>0</v>
      </c>
      <c r="G167" s="346">
        <f t="shared" ca="1" si="188"/>
        <v>0</v>
      </c>
      <c r="H167" s="346">
        <f t="shared" ca="1" si="188"/>
        <v>0</v>
      </c>
      <c r="I167" s="346">
        <f t="shared" ca="1" si="188"/>
        <v>0</v>
      </c>
      <c r="J167" s="346">
        <f t="shared" ca="1" si="188"/>
        <v>0</v>
      </c>
      <c r="K167" s="346">
        <f t="shared" ca="1" si="188"/>
        <v>0</v>
      </c>
      <c r="L167" s="346">
        <f t="shared" ca="1" si="188"/>
        <v>0</v>
      </c>
      <c r="M167" s="346">
        <f t="shared" ca="1" si="188"/>
        <v>0</v>
      </c>
      <c r="N167" s="346">
        <f t="shared" ca="1" si="188"/>
        <v>0</v>
      </c>
      <c r="O167" s="346">
        <f t="shared" ca="1" si="188"/>
        <v>0</v>
      </c>
      <c r="P167" s="346">
        <f t="shared" ca="1" si="188"/>
        <v>0</v>
      </c>
      <c r="Q167" s="346">
        <f t="shared" ca="1" si="188"/>
        <v>0</v>
      </c>
      <c r="R167" s="346">
        <f t="shared" ca="1" si="188"/>
        <v>0</v>
      </c>
      <c r="S167" s="346">
        <f t="shared" ca="1" si="188"/>
        <v>0</v>
      </c>
      <c r="T167" s="346">
        <f t="shared" ca="1" si="188"/>
        <v>0</v>
      </c>
      <c r="U167" s="346">
        <f t="shared" ca="1" si="188"/>
        <v>0</v>
      </c>
      <c r="V167" s="346">
        <f t="shared" ca="1" si="188"/>
        <v>0</v>
      </c>
      <c r="W167" s="346">
        <f t="shared" ca="1" si="188"/>
        <v>0</v>
      </c>
      <c r="X167" s="346">
        <f t="shared" ca="1" si="188"/>
        <v>0</v>
      </c>
      <c r="Y167" s="346">
        <f t="shared" ca="1" si="188"/>
        <v>0</v>
      </c>
      <c r="Z167" s="346">
        <f t="shared" ca="1" si="188"/>
        <v>0</v>
      </c>
      <c r="AA167" s="346">
        <f t="shared" ca="1" si="188"/>
        <v>0</v>
      </c>
      <c r="AB167" s="346">
        <f t="shared" ca="1" si="188"/>
        <v>0</v>
      </c>
      <c r="AC167" s="346">
        <f t="shared" ca="1" si="188"/>
        <v>0</v>
      </c>
      <c r="AD167" s="346">
        <f t="shared" ca="1" si="188"/>
        <v>0</v>
      </c>
      <c r="AE167" s="346">
        <f t="shared" ca="1" si="188"/>
        <v>0</v>
      </c>
      <c r="AF167" s="346">
        <f t="shared" ca="1" si="188"/>
        <v>0</v>
      </c>
      <c r="AG167" s="346">
        <f t="shared" ca="1" si="188"/>
        <v>0</v>
      </c>
      <c r="AH167" s="346">
        <f t="shared" ca="1" si="188"/>
        <v>0</v>
      </c>
      <c r="AI167" s="346">
        <f t="shared" ca="1" si="188"/>
        <v>0</v>
      </c>
      <c r="AJ167" s="346">
        <f t="shared" ca="1" si="188"/>
        <v>0</v>
      </c>
      <c r="AK167" s="346">
        <f t="shared" ca="1" si="188"/>
        <v>0</v>
      </c>
      <c r="AL167" s="346">
        <f t="shared" ca="1" si="188"/>
        <v>0</v>
      </c>
      <c r="AM167" s="346">
        <f t="shared" ca="1" si="188"/>
        <v>0</v>
      </c>
      <c r="AN167" s="346">
        <f t="shared" ca="1" si="188"/>
        <v>0</v>
      </c>
      <c r="AO167" s="346">
        <f t="shared" ca="1" si="188"/>
        <v>0</v>
      </c>
      <c r="AP167" s="346">
        <f t="shared" ca="1" si="188"/>
        <v>0</v>
      </c>
      <c r="AQ167" s="346">
        <f t="shared" ca="1" si="188"/>
        <v>0</v>
      </c>
      <c r="AR167" s="346">
        <f t="shared" ca="1" si="188"/>
        <v>0</v>
      </c>
      <c r="AS167" s="346">
        <f t="shared" ca="1" si="188"/>
        <v>0</v>
      </c>
      <c r="AT167" s="346">
        <f t="shared" ca="1" si="188"/>
        <v>0</v>
      </c>
      <c r="AU167" s="346">
        <f t="shared" ca="1" si="188"/>
        <v>0</v>
      </c>
      <c r="AV167" s="346">
        <f t="shared" ca="1" si="188"/>
        <v>0</v>
      </c>
      <c r="AW167" s="346">
        <f t="shared" ca="1" si="188"/>
        <v>0</v>
      </c>
      <c r="AX167" s="346">
        <f t="shared" ca="1" si="188"/>
        <v>0</v>
      </c>
      <c r="AY167" s="346">
        <f t="shared" ca="1" si="188"/>
        <v>0</v>
      </c>
      <c r="AZ167" s="346">
        <f t="shared" ca="1" si="188"/>
        <v>0</v>
      </c>
      <c r="BA167" s="346">
        <f t="shared" ca="1" si="188"/>
        <v>0</v>
      </c>
      <c r="BB167" s="346">
        <f t="shared" ca="1" si="188"/>
        <v>0</v>
      </c>
      <c r="BC167" s="346">
        <f t="shared" ca="1" si="188"/>
        <v>0</v>
      </c>
      <c r="BD167" s="346">
        <f t="shared" ca="1" si="188"/>
        <v>0</v>
      </c>
      <c r="BE167" s="346">
        <f t="shared" ca="1" si="188"/>
        <v>0</v>
      </c>
      <c r="BF167" s="346">
        <f t="shared" ca="1" si="188"/>
        <v>0</v>
      </c>
      <c r="BG167" s="346">
        <f t="shared" ca="1" si="188"/>
        <v>0</v>
      </c>
      <c r="BH167" s="346">
        <f t="shared" ca="1" si="188"/>
        <v>0</v>
      </c>
      <c r="BI167" s="346">
        <f t="shared" ca="1" si="188"/>
        <v>0</v>
      </c>
      <c r="BJ167" s="346">
        <f t="shared" ca="1" si="188"/>
        <v>0</v>
      </c>
      <c r="BK167" s="346">
        <f t="shared" ca="1" si="188"/>
        <v>0</v>
      </c>
      <c r="BL167" s="346">
        <f t="shared" ca="1" si="188"/>
        <v>0</v>
      </c>
      <c r="BM167" s="346">
        <f t="shared" ca="1" si="188"/>
        <v>0</v>
      </c>
      <c r="BN167" s="346">
        <f t="shared" ca="1" si="188"/>
        <v>0</v>
      </c>
      <c r="BO167" s="346">
        <f t="shared" ca="1" si="188"/>
        <v>0</v>
      </c>
      <c r="BP167" s="346">
        <f t="shared" ca="1" si="188"/>
        <v>0</v>
      </c>
      <c r="BQ167" s="346">
        <f t="shared" ca="1" si="188"/>
        <v>0</v>
      </c>
      <c r="BR167" s="346">
        <f t="shared" ref="BR167:EC167" ca="1" si="189">BR106</f>
        <v>0</v>
      </c>
      <c r="BS167" s="346">
        <f t="shared" ca="1" si="189"/>
        <v>0</v>
      </c>
      <c r="BT167" s="346">
        <f t="shared" ca="1" si="189"/>
        <v>0</v>
      </c>
      <c r="BU167" s="346">
        <f t="shared" ca="1" si="189"/>
        <v>0</v>
      </c>
      <c r="BV167" s="346">
        <f t="shared" ca="1" si="189"/>
        <v>0</v>
      </c>
      <c r="BW167" s="346">
        <f t="shared" ca="1" si="189"/>
        <v>0</v>
      </c>
      <c r="BX167" s="346">
        <f t="shared" ca="1" si="189"/>
        <v>0</v>
      </c>
      <c r="BY167" s="346">
        <f t="shared" ca="1" si="189"/>
        <v>0</v>
      </c>
      <c r="BZ167" s="346">
        <f t="shared" ca="1" si="189"/>
        <v>0</v>
      </c>
      <c r="CA167" s="346">
        <f t="shared" ca="1" si="189"/>
        <v>0</v>
      </c>
      <c r="CB167" s="346">
        <f t="shared" ca="1" si="189"/>
        <v>0</v>
      </c>
      <c r="CC167" s="346">
        <f t="shared" ca="1" si="189"/>
        <v>0</v>
      </c>
      <c r="CD167" s="346">
        <f t="shared" ca="1" si="189"/>
        <v>0</v>
      </c>
      <c r="CE167" s="346">
        <f t="shared" ca="1" si="189"/>
        <v>0</v>
      </c>
      <c r="CF167" s="346">
        <f t="shared" ca="1" si="189"/>
        <v>0</v>
      </c>
      <c r="CG167" s="346">
        <f t="shared" ca="1" si="189"/>
        <v>0</v>
      </c>
      <c r="CH167" s="346">
        <f t="shared" ca="1" si="189"/>
        <v>0</v>
      </c>
      <c r="CI167" s="346">
        <f t="shared" ca="1" si="189"/>
        <v>0</v>
      </c>
      <c r="CJ167" s="346">
        <f t="shared" ca="1" si="189"/>
        <v>0</v>
      </c>
      <c r="CK167" s="346">
        <f t="shared" ca="1" si="189"/>
        <v>0</v>
      </c>
      <c r="CL167" s="346">
        <f t="shared" ca="1" si="189"/>
        <v>0</v>
      </c>
      <c r="CM167" s="346">
        <f t="shared" ca="1" si="189"/>
        <v>0</v>
      </c>
      <c r="CN167" s="346">
        <f t="shared" ca="1" si="189"/>
        <v>0</v>
      </c>
      <c r="CO167" s="346">
        <f t="shared" ca="1" si="189"/>
        <v>0</v>
      </c>
      <c r="CP167" s="346">
        <f t="shared" ca="1" si="189"/>
        <v>0</v>
      </c>
      <c r="CQ167" s="346">
        <f t="shared" ca="1" si="189"/>
        <v>0</v>
      </c>
      <c r="CR167" s="346">
        <f t="shared" ca="1" si="189"/>
        <v>0</v>
      </c>
      <c r="CS167" s="346">
        <f t="shared" ca="1" si="189"/>
        <v>0</v>
      </c>
      <c r="CT167" s="346">
        <f t="shared" ca="1" si="189"/>
        <v>0</v>
      </c>
      <c r="CU167" s="346">
        <f t="shared" ca="1" si="189"/>
        <v>0</v>
      </c>
      <c r="CV167" s="346">
        <f t="shared" ca="1" si="189"/>
        <v>0</v>
      </c>
      <c r="CW167" s="346">
        <f t="shared" ca="1" si="189"/>
        <v>0</v>
      </c>
      <c r="CX167" s="346">
        <f t="shared" ca="1" si="189"/>
        <v>0</v>
      </c>
      <c r="CY167" s="346">
        <f t="shared" ca="1" si="189"/>
        <v>0</v>
      </c>
      <c r="CZ167" s="346">
        <f t="shared" ca="1" si="189"/>
        <v>0</v>
      </c>
      <c r="DA167" s="346">
        <f t="shared" ca="1" si="189"/>
        <v>0</v>
      </c>
      <c r="DB167" s="346">
        <f t="shared" ca="1" si="189"/>
        <v>0</v>
      </c>
      <c r="DC167" s="346">
        <f t="shared" ca="1" si="189"/>
        <v>0</v>
      </c>
      <c r="DD167" s="346">
        <f t="shared" ca="1" si="189"/>
        <v>0</v>
      </c>
      <c r="DE167" s="346">
        <f t="shared" ca="1" si="189"/>
        <v>0</v>
      </c>
      <c r="DF167" s="346">
        <f t="shared" ca="1" si="189"/>
        <v>0</v>
      </c>
      <c r="DG167" s="346">
        <f t="shared" ca="1" si="189"/>
        <v>0</v>
      </c>
      <c r="DH167" s="346">
        <f t="shared" ca="1" si="189"/>
        <v>0</v>
      </c>
      <c r="DI167" s="346">
        <f t="shared" ca="1" si="189"/>
        <v>0</v>
      </c>
      <c r="DJ167" s="346">
        <f t="shared" ca="1" si="189"/>
        <v>0</v>
      </c>
      <c r="DK167" s="346">
        <f t="shared" ca="1" si="189"/>
        <v>0</v>
      </c>
      <c r="DL167" s="346">
        <f t="shared" ca="1" si="189"/>
        <v>0</v>
      </c>
      <c r="DM167" s="346">
        <f t="shared" ca="1" si="189"/>
        <v>0</v>
      </c>
      <c r="DN167" s="346">
        <f t="shared" ca="1" si="189"/>
        <v>0</v>
      </c>
      <c r="DO167" s="346">
        <f t="shared" ca="1" si="189"/>
        <v>0</v>
      </c>
      <c r="DP167" s="346">
        <f t="shared" ca="1" si="189"/>
        <v>0</v>
      </c>
      <c r="DQ167" s="346">
        <f t="shared" ca="1" si="189"/>
        <v>0</v>
      </c>
      <c r="DR167" s="346">
        <f t="shared" ca="1" si="189"/>
        <v>0</v>
      </c>
      <c r="DS167" s="346">
        <f t="shared" ca="1" si="189"/>
        <v>0</v>
      </c>
      <c r="DT167" s="346">
        <f t="shared" ca="1" si="189"/>
        <v>0</v>
      </c>
      <c r="DU167" s="346">
        <f t="shared" ca="1" si="189"/>
        <v>0</v>
      </c>
      <c r="DV167" s="346">
        <f t="shared" ca="1" si="189"/>
        <v>0</v>
      </c>
      <c r="DW167" s="346">
        <f t="shared" ca="1" si="189"/>
        <v>0</v>
      </c>
      <c r="DX167" s="346">
        <f t="shared" ca="1" si="189"/>
        <v>0</v>
      </c>
      <c r="DY167" s="346">
        <f t="shared" ca="1" si="189"/>
        <v>0</v>
      </c>
      <c r="DZ167" s="346">
        <f t="shared" ca="1" si="189"/>
        <v>0</v>
      </c>
      <c r="EA167" s="346">
        <f t="shared" ca="1" si="189"/>
        <v>0</v>
      </c>
      <c r="EB167" s="346">
        <f t="shared" ca="1" si="189"/>
        <v>0</v>
      </c>
      <c r="EC167" s="346">
        <f t="shared" ca="1" si="189"/>
        <v>0</v>
      </c>
      <c r="ED167" s="346">
        <f t="shared" ref="ED167:ES167" ca="1" si="190">ED106</f>
        <v>0</v>
      </c>
      <c r="EE167" s="346">
        <f t="shared" ca="1" si="190"/>
        <v>0</v>
      </c>
      <c r="EF167" s="346">
        <f t="shared" ca="1" si="190"/>
        <v>0</v>
      </c>
      <c r="EG167" s="346">
        <f t="shared" ca="1" si="190"/>
        <v>0</v>
      </c>
      <c r="EH167" s="346">
        <f t="shared" ca="1" si="190"/>
        <v>0</v>
      </c>
      <c r="EI167" s="346">
        <f t="shared" ca="1" si="190"/>
        <v>0</v>
      </c>
      <c r="EJ167" s="346">
        <f t="shared" ca="1" si="190"/>
        <v>0</v>
      </c>
      <c r="EK167" s="346">
        <f t="shared" ca="1" si="190"/>
        <v>0</v>
      </c>
      <c r="EL167" s="346">
        <f t="shared" ca="1" si="190"/>
        <v>0</v>
      </c>
      <c r="EM167" s="346">
        <f t="shared" ca="1" si="190"/>
        <v>0</v>
      </c>
      <c r="EN167" s="346">
        <f t="shared" ca="1" si="190"/>
        <v>0</v>
      </c>
      <c r="EO167" s="346">
        <f t="shared" ca="1" si="190"/>
        <v>0</v>
      </c>
      <c r="EP167" s="346">
        <f t="shared" ca="1" si="190"/>
        <v>0</v>
      </c>
      <c r="EQ167" s="346">
        <f t="shared" ca="1" si="190"/>
        <v>0</v>
      </c>
      <c r="ER167" s="346">
        <f t="shared" ca="1" si="190"/>
        <v>0</v>
      </c>
      <c r="ES167" s="346">
        <f t="shared" ca="1" si="190"/>
        <v>0</v>
      </c>
    </row>
    <row r="168" spans="1:256">
      <c r="B168" s="534">
        <v>3</v>
      </c>
      <c r="C168" s="342"/>
      <c r="D168" s="530">
        <f ca="1">OFFSET(IP_Assumptions!$B$130,0,B168)</f>
        <v>0</v>
      </c>
      <c r="E168" s="346">
        <f ca="1">E120</f>
        <v>0</v>
      </c>
      <c r="F168" s="346">
        <f t="shared" ref="F168:BQ168" ca="1" si="191">F120</f>
        <v>0</v>
      </c>
      <c r="G168" s="346">
        <f t="shared" ca="1" si="191"/>
        <v>0</v>
      </c>
      <c r="H168" s="346">
        <f t="shared" ca="1" si="191"/>
        <v>0</v>
      </c>
      <c r="I168" s="346">
        <f t="shared" ca="1" si="191"/>
        <v>0</v>
      </c>
      <c r="J168" s="346">
        <f t="shared" ca="1" si="191"/>
        <v>0</v>
      </c>
      <c r="K168" s="346">
        <f t="shared" ca="1" si="191"/>
        <v>0</v>
      </c>
      <c r="L168" s="346">
        <f t="shared" ca="1" si="191"/>
        <v>0</v>
      </c>
      <c r="M168" s="346">
        <f t="shared" ca="1" si="191"/>
        <v>0</v>
      </c>
      <c r="N168" s="346">
        <f t="shared" ca="1" si="191"/>
        <v>0</v>
      </c>
      <c r="O168" s="346">
        <f t="shared" ca="1" si="191"/>
        <v>0</v>
      </c>
      <c r="P168" s="346">
        <f t="shared" ca="1" si="191"/>
        <v>0</v>
      </c>
      <c r="Q168" s="346">
        <f t="shared" ca="1" si="191"/>
        <v>0</v>
      </c>
      <c r="R168" s="346">
        <f t="shared" ca="1" si="191"/>
        <v>0</v>
      </c>
      <c r="S168" s="346">
        <f t="shared" ca="1" si="191"/>
        <v>0</v>
      </c>
      <c r="T168" s="346">
        <f t="shared" ca="1" si="191"/>
        <v>0</v>
      </c>
      <c r="U168" s="346">
        <f t="shared" ca="1" si="191"/>
        <v>0</v>
      </c>
      <c r="V168" s="346">
        <f t="shared" ca="1" si="191"/>
        <v>0</v>
      </c>
      <c r="W168" s="346">
        <f t="shared" ca="1" si="191"/>
        <v>0</v>
      </c>
      <c r="X168" s="346">
        <f t="shared" ca="1" si="191"/>
        <v>0</v>
      </c>
      <c r="Y168" s="346">
        <f t="shared" ca="1" si="191"/>
        <v>0</v>
      </c>
      <c r="Z168" s="346">
        <f t="shared" ca="1" si="191"/>
        <v>0</v>
      </c>
      <c r="AA168" s="346">
        <f t="shared" ca="1" si="191"/>
        <v>0</v>
      </c>
      <c r="AB168" s="346">
        <f t="shared" ca="1" si="191"/>
        <v>0</v>
      </c>
      <c r="AC168" s="346">
        <f t="shared" ca="1" si="191"/>
        <v>0</v>
      </c>
      <c r="AD168" s="346">
        <f t="shared" ca="1" si="191"/>
        <v>0</v>
      </c>
      <c r="AE168" s="346">
        <f t="shared" ca="1" si="191"/>
        <v>0</v>
      </c>
      <c r="AF168" s="346">
        <f t="shared" ca="1" si="191"/>
        <v>0</v>
      </c>
      <c r="AG168" s="346">
        <f t="shared" ca="1" si="191"/>
        <v>0</v>
      </c>
      <c r="AH168" s="346">
        <f t="shared" ca="1" si="191"/>
        <v>0</v>
      </c>
      <c r="AI168" s="346">
        <f t="shared" ca="1" si="191"/>
        <v>0</v>
      </c>
      <c r="AJ168" s="346">
        <f t="shared" ca="1" si="191"/>
        <v>0</v>
      </c>
      <c r="AK168" s="346">
        <f t="shared" ca="1" si="191"/>
        <v>0</v>
      </c>
      <c r="AL168" s="346">
        <f t="shared" ca="1" si="191"/>
        <v>0</v>
      </c>
      <c r="AM168" s="346">
        <f t="shared" ca="1" si="191"/>
        <v>0</v>
      </c>
      <c r="AN168" s="346">
        <f t="shared" ca="1" si="191"/>
        <v>0</v>
      </c>
      <c r="AO168" s="346">
        <f t="shared" ca="1" si="191"/>
        <v>0</v>
      </c>
      <c r="AP168" s="346">
        <f t="shared" ca="1" si="191"/>
        <v>0</v>
      </c>
      <c r="AQ168" s="346">
        <f t="shared" ca="1" si="191"/>
        <v>0</v>
      </c>
      <c r="AR168" s="346">
        <f t="shared" ca="1" si="191"/>
        <v>0</v>
      </c>
      <c r="AS168" s="346">
        <f t="shared" ca="1" si="191"/>
        <v>0</v>
      </c>
      <c r="AT168" s="346">
        <f t="shared" ca="1" si="191"/>
        <v>0</v>
      </c>
      <c r="AU168" s="346">
        <f t="shared" ca="1" si="191"/>
        <v>0</v>
      </c>
      <c r="AV168" s="346">
        <f t="shared" ca="1" si="191"/>
        <v>0</v>
      </c>
      <c r="AW168" s="346">
        <f t="shared" ca="1" si="191"/>
        <v>0</v>
      </c>
      <c r="AX168" s="346">
        <f t="shared" ca="1" si="191"/>
        <v>0</v>
      </c>
      <c r="AY168" s="346">
        <f t="shared" ca="1" si="191"/>
        <v>0</v>
      </c>
      <c r="AZ168" s="346">
        <f t="shared" ca="1" si="191"/>
        <v>0</v>
      </c>
      <c r="BA168" s="346">
        <f t="shared" ca="1" si="191"/>
        <v>0</v>
      </c>
      <c r="BB168" s="346">
        <f t="shared" ca="1" si="191"/>
        <v>0</v>
      </c>
      <c r="BC168" s="346">
        <f t="shared" ca="1" si="191"/>
        <v>0</v>
      </c>
      <c r="BD168" s="346">
        <f t="shared" ca="1" si="191"/>
        <v>0</v>
      </c>
      <c r="BE168" s="346">
        <f t="shared" ca="1" si="191"/>
        <v>0</v>
      </c>
      <c r="BF168" s="346">
        <f t="shared" ca="1" si="191"/>
        <v>0</v>
      </c>
      <c r="BG168" s="346">
        <f t="shared" ca="1" si="191"/>
        <v>0</v>
      </c>
      <c r="BH168" s="346">
        <f t="shared" ca="1" si="191"/>
        <v>0</v>
      </c>
      <c r="BI168" s="346">
        <f t="shared" ca="1" si="191"/>
        <v>0</v>
      </c>
      <c r="BJ168" s="346">
        <f t="shared" ca="1" si="191"/>
        <v>0</v>
      </c>
      <c r="BK168" s="346">
        <f t="shared" ca="1" si="191"/>
        <v>0</v>
      </c>
      <c r="BL168" s="346">
        <f t="shared" ca="1" si="191"/>
        <v>0</v>
      </c>
      <c r="BM168" s="346">
        <f t="shared" ca="1" si="191"/>
        <v>0</v>
      </c>
      <c r="BN168" s="346">
        <f t="shared" ca="1" si="191"/>
        <v>0</v>
      </c>
      <c r="BO168" s="346">
        <f t="shared" ca="1" si="191"/>
        <v>0</v>
      </c>
      <c r="BP168" s="346">
        <f t="shared" ca="1" si="191"/>
        <v>0</v>
      </c>
      <c r="BQ168" s="346">
        <f t="shared" ca="1" si="191"/>
        <v>0</v>
      </c>
      <c r="BR168" s="346">
        <f t="shared" ref="BR168:EC168" ca="1" si="192">BR120</f>
        <v>0</v>
      </c>
      <c r="BS168" s="346">
        <f t="shared" ca="1" si="192"/>
        <v>0</v>
      </c>
      <c r="BT168" s="346">
        <f t="shared" ca="1" si="192"/>
        <v>0</v>
      </c>
      <c r="BU168" s="346">
        <f t="shared" ca="1" si="192"/>
        <v>0</v>
      </c>
      <c r="BV168" s="346">
        <f t="shared" ca="1" si="192"/>
        <v>0</v>
      </c>
      <c r="BW168" s="346">
        <f t="shared" ca="1" si="192"/>
        <v>0</v>
      </c>
      <c r="BX168" s="346">
        <f t="shared" ca="1" si="192"/>
        <v>0</v>
      </c>
      <c r="BY168" s="346">
        <f t="shared" ca="1" si="192"/>
        <v>0</v>
      </c>
      <c r="BZ168" s="346">
        <f t="shared" ca="1" si="192"/>
        <v>0</v>
      </c>
      <c r="CA168" s="346">
        <f t="shared" ca="1" si="192"/>
        <v>0</v>
      </c>
      <c r="CB168" s="346">
        <f t="shared" ca="1" si="192"/>
        <v>0</v>
      </c>
      <c r="CC168" s="346">
        <f t="shared" ca="1" si="192"/>
        <v>0</v>
      </c>
      <c r="CD168" s="346">
        <f t="shared" ca="1" si="192"/>
        <v>0</v>
      </c>
      <c r="CE168" s="346">
        <f t="shared" ca="1" si="192"/>
        <v>0</v>
      </c>
      <c r="CF168" s="346">
        <f t="shared" ca="1" si="192"/>
        <v>0</v>
      </c>
      <c r="CG168" s="346">
        <f t="shared" ca="1" si="192"/>
        <v>0</v>
      </c>
      <c r="CH168" s="346">
        <f t="shared" ca="1" si="192"/>
        <v>0</v>
      </c>
      <c r="CI168" s="346">
        <f t="shared" ca="1" si="192"/>
        <v>0</v>
      </c>
      <c r="CJ168" s="346">
        <f t="shared" ca="1" si="192"/>
        <v>0</v>
      </c>
      <c r="CK168" s="346">
        <f t="shared" ca="1" si="192"/>
        <v>0</v>
      </c>
      <c r="CL168" s="346">
        <f t="shared" ca="1" si="192"/>
        <v>0</v>
      </c>
      <c r="CM168" s="346">
        <f t="shared" ca="1" si="192"/>
        <v>0</v>
      </c>
      <c r="CN168" s="346">
        <f t="shared" ca="1" si="192"/>
        <v>0</v>
      </c>
      <c r="CO168" s="346">
        <f t="shared" ca="1" si="192"/>
        <v>0</v>
      </c>
      <c r="CP168" s="346">
        <f t="shared" ca="1" si="192"/>
        <v>0</v>
      </c>
      <c r="CQ168" s="346">
        <f t="shared" ca="1" si="192"/>
        <v>0</v>
      </c>
      <c r="CR168" s="346">
        <f t="shared" ca="1" si="192"/>
        <v>0</v>
      </c>
      <c r="CS168" s="346">
        <f t="shared" ca="1" si="192"/>
        <v>0</v>
      </c>
      <c r="CT168" s="346">
        <f t="shared" ca="1" si="192"/>
        <v>0</v>
      </c>
      <c r="CU168" s="346">
        <f t="shared" ca="1" si="192"/>
        <v>0</v>
      </c>
      <c r="CV168" s="346">
        <f t="shared" ca="1" si="192"/>
        <v>0</v>
      </c>
      <c r="CW168" s="346">
        <f t="shared" ca="1" si="192"/>
        <v>0</v>
      </c>
      <c r="CX168" s="346">
        <f t="shared" ca="1" si="192"/>
        <v>0</v>
      </c>
      <c r="CY168" s="346">
        <f t="shared" ca="1" si="192"/>
        <v>0</v>
      </c>
      <c r="CZ168" s="346">
        <f t="shared" ca="1" si="192"/>
        <v>0</v>
      </c>
      <c r="DA168" s="346">
        <f t="shared" ca="1" si="192"/>
        <v>0</v>
      </c>
      <c r="DB168" s="346">
        <f t="shared" ca="1" si="192"/>
        <v>0</v>
      </c>
      <c r="DC168" s="346">
        <f t="shared" ca="1" si="192"/>
        <v>0</v>
      </c>
      <c r="DD168" s="346">
        <f t="shared" ca="1" si="192"/>
        <v>0</v>
      </c>
      <c r="DE168" s="346">
        <f t="shared" ca="1" si="192"/>
        <v>0</v>
      </c>
      <c r="DF168" s="346">
        <f t="shared" ca="1" si="192"/>
        <v>0</v>
      </c>
      <c r="DG168" s="346">
        <f t="shared" ca="1" si="192"/>
        <v>0</v>
      </c>
      <c r="DH168" s="346">
        <f t="shared" ca="1" si="192"/>
        <v>0</v>
      </c>
      <c r="DI168" s="346">
        <f t="shared" ca="1" si="192"/>
        <v>0</v>
      </c>
      <c r="DJ168" s="346">
        <f t="shared" ca="1" si="192"/>
        <v>0</v>
      </c>
      <c r="DK168" s="346">
        <f t="shared" ca="1" si="192"/>
        <v>0</v>
      </c>
      <c r="DL168" s="346">
        <f t="shared" ca="1" si="192"/>
        <v>0</v>
      </c>
      <c r="DM168" s="346">
        <f t="shared" ca="1" si="192"/>
        <v>0</v>
      </c>
      <c r="DN168" s="346">
        <f t="shared" ca="1" si="192"/>
        <v>0</v>
      </c>
      <c r="DO168" s="346">
        <f t="shared" ca="1" si="192"/>
        <v>0</v>
      </c>
      <c r="DP168" s="346">
        <f t="shared" ca="1" si="192"/>
        <v>0</v>
      </c>
      <c r="DQ168" s="346">
        <f t="shared" ca="1" si="192"/>
        <v>0</v>
      </c>
      <c r="DR168" s="346">
        <f t="shared" ca="1" si="192"/>
        <v>0</v>
      </c>
      <c r="DS168" s="346">
        <f t="shared" ca="1" si="192"/>
        <v>0</v>
      </c>
      <c r="DT168" s="346">
        <f t="shared" ca="1" si="192"/>
        <v>0</v>
      </c>
      <c r="DU168" s="346">
        <f t="shared" ca="1" si="192"/>
        <v>0</v>
      </c>
      <c r="DV168" s="346">
        <f t="shared" ca="1" si="192"/>
        <v>0</v>
      </c>
      <c r="DW168" s="346">
        <f t="shared" ca="1" si="192"/>
        <v>0</v>
      </c>
      <c r="DX168" s="346">
        <f t="shared" ca="1" si="192"/>
        <v>0</v>
      </c>
      <c r="DY168" s="346">
        <f t="shared" ca="1" si="192"/>
        <v>0</v>
      </c>
      <c r="DZ168" s="346">
        <f t="shared" ca="1" si="192"/>
        <v>0</v>
      </c>
      <c r="EA168" s="346">
        <f t="shared" ca="1" si="192"/>
        <v>0</v>
      </c>
      <c r="EB168" s="346">
        <f t="shared" ca="1" si="192"/>
        <v>0</v>
      </c>
      <c r="EC168" s="346">
        <f t="shared" ca="1" si="192"/>
        <v>0</v>
      </c>
      <c r="ED168" s="346">
        <f t="shared" ref="ED168:ES168" ca="1" si="193">ED120</f>
        <v>0</v>
      </c>
      <c r="EE168" s="346">
        <f t="shared" ca="1" si="193"/>
        <v>0</v>
      </c>
      <c r="EF168" s="346">
        <f t="shared" ca="1" si="193"/>
        <v>0</v>
      </c>
      <c r="EG168" s="346">
        <f t="shared" ca="1" si="193"/>
        <v>0</v>
      </c>
      <c r="EH168" s="346">
        <f t="shared" ca="1" si="193"/>
        <v>0</v>
      </c>
      <c r="EI168" s="346">
        <f t="shared" ca="1" si="193"/>
        <v>0</v>
      </c>
      <c r="EJ168" s="346">
        <f t="shared" ca="1" si="193"/>
        <v>0</v>
      </c>
      <c r="EK168" s="346">
        <f t="shared" ca="1" si="193"/>
        <v>0</v>
      </c>
      <c r="EL168" s="346">
        <f t="shared" ca="1" si="193"/>
        <v>0</v>
      </c>
      <c r="EM168" s="346">
        <f t="shared" ca="1" si="193"/>
        <v>0</v>
      </c>
      <c r="EN168" s="346">
        <f t="shared" ca="1" si="193"/>
        <v>0</v>
      </c>
      <c r="EO168" s="346">
        <f t="shared" ca="1" si="193"/>
        <v>0</v>
      </c>
      <c r="EP168" s="346">
        <f t="shared" ca="1" si="193"/>
        <v>0</v>
      </c>
      <c r="EQ168" s="346">
        <f t="shared" ca="1" si="193"/>
        <v>0</v>
      </c>
      <c r="ER168" s="346">
        <f t="shared" ca="1" si="193"/>
        <v>0</v>
      </c>
      <c r="ES168" s="346">
        <f t="shared" ca="1" si="193"/>
        <v>0</v>
      </c>
    </row>
    <row r="169" spans="1:256">
      <c r="B169" s="534">
        <v>4</v>
      </c>
      <c r="C169" s="342"/>
      <c r="D169" s="530">
        <f ca="1">OFFSET(IP_Assumptions!$B$130,0,B169)</f>
        <v>0</v>
      </c>
      <c r="E169" s="346">
        <f ca="1">E134</f>
        <v>0</v>
      </c>
      <c r="F169" s="346">
        <f t="shared" ref="F169:BQ169" ca="1" si="194">F134</f>
        <v>0</v>
      </c>
      <c r="G169" s="346">
        <f t="shared" ca="1" si="194"/>
        <v>0</v>
      </c>
      <c r="H169" s="346">
        <f t="shared" ca="1" si="194"/>
        <v>0</v>
      </c>
      <c r="I169" s="346">
        <f t="shared" ca="1" si="194"/>
        <v>0</v>
      </c>
      <c r="J169" s="346">
        <f t="shared" ca="1" si="194"/>
        <v>0</v>
      </c>
      <c r="K169" s="346">
        <f t="shared" ca="1" si="194"/>
        <v>0</v>
      </c>
      <c r="L169" s="346">
        <f t="shared" ca="1" si="194"/>
        <v>0</v>
      </c>
      <c r="M169" s="346">
        <f t="shared" ca="1" si="194"/>
        <v>0</v>
      </c>
      <c r="N169" s="346">
        <f t="shared" ca="1" si="194"/>
        <v>0</v>
      </c>
      <c r="O169" s="346">
        <f t="shared" ca="1" si="194"/>
        <v>0</v>
      </c>
      <c r="P169" s="346">
        <f t="shared" ca="1" si="194"/>
        <v>0</v>
      </c>
      <c r="Q169" s="346">
        <f t="shared" ca="1" si="194"/>
        <v>0</v>
      </c>
      <c r="R169" s="346">
        <f t="shared" ca="1" si="194"/>
        <v>0</v>
      </c>
      <c r="S169" s="346">
        <f t="shared" ca="1" si="194"/>
        <v>0</v>
      </c>
      <c r="T169" s="346">
        <f t="shared" ca="1" si="194"/>
        <v>0</v>
      </c>
      <c r="U169" s="346">
        <f t="shared" ca="1" si="194"/>
        <v>0</v>
      </c>
      <c r="V169" s="346">
        <f t="shared" ca="1" si="194"/>
        <v>0</v>
      </c>
      <c r="W169" s="346">
        <f t="shared" ca="1" si="194"/>
        <v>0</v>
      </c>
      <c r="X169" s="346">
        <f t="shared" ca="1" si="194"/>
        <v>0</v>
      </c>
      <c r="Y169" s="346">
        <f t="shared" ca="1" si="194"/>
        <v>0</v>
      </c>
      <c r="Z169" s="346">
        <f t="shared" ca="1" si="194"/>
        <v>0</v>
      </c>
      <c r="AA169" s="346">
        <f t="shared" ca="1" si="194"/>
        <v>0</v>
      </c>
      <c r="AB169" s="346">
        <f t="shared" ca="1" si="194"/>
        <v>0</v>
      </c>
      <c r="AC169" s="346">
        <f t="shared" ca="1" si="194"/>
        <v>0</v>
      </c>
      <c r="AD169" s="346">
        <f t="shared" ca="1" si="194"/>
        <v>0</v>
      </c>
      <c r="AE169" s="346">
        <f t="shared" ca="1" si="194"/>
        <v>0</v>
      </c>
      <c r="AF169" s="346">
        <f t="shared" ca="1" si="194"/>
        <v>0</v>
      </c>
      <c r="AG169" s="346">
        <f t="shared" ca="1" si="194"/>
        <v>0</v>
      </c>
      <c r="AH169" s="346">
        <f t="shared" ca="1" si="194"/>
        <v>0</v>
      </c>
      <c r="AI169" s="346">
        <f t="shared" ca="1" si="194"/>
        <v>0</v>
      </c>
      <c r="AJ169" s="346">
        <f t="shared" ca="1" si="194"/>
        <v>0</v>
      </c>
      <c r="AK169" s="346">
        <f t="shared" ca="1" si="194"/>
        <v>0</v>
      </c>
      <c r="AL169" s="346">
        <f t="shared" ca="1" si="194"/>
        <v>0</v>
      </c>
      <c r="AM169" s="346">
        <f t="shared" ca="1" si="194"/>
        <v>0</v>
      </c>
      <c r="AN169" s="346">
        <f t="shared" ca="1" si="194"/>
        <v>0</v>
      </c>
      <c r="AO169" s="346">
        <f t="shared" ca="1" si="194"/>
        <v>0</v>
      </c>
      <c r="AP169" s="346">
        <f t="shared" ca="1" si="194"/>
        <v>0</v>
      </c>
      <c r="AQ169" s="346">
        <f t="shared" ca="1" si="194"/>
        <v>0</v>
      </c>
      <c r="AR169" s="346">
        <f t="shared" ca="1" si="194"/>
        <v>0</v>
      </c>
      <c r="AS169" s="346">
        <f t="shared" ca="1" si="194"/>
        <v>0</v>
      </c>
      <c r="AT169" s="346">
        <f t="shared" ca="1" si="194"/>
        <v>0</v>
      </c>
      <c r="AU169" s="346">
        <f t="shared" ca="1" si="194"/>
        <v>0</v>
      </c>
      <c r="AV169" s="346">
        <f t="shared" ca="1" si="194"/>
        <v>0</v>
      </c>
      <c r="AW169" s="346">
        <f t="shared" ca="1" si="194"/>
        <v>0</v>
      </c>
      <c r="AX169" s="346">
        <f t="shared" ca="1" si="194"/>
        <v>0</v>
      </c>
      <c r="AY169" s="346">
        <f t="shared" ca="1" si="194"/>
        <v>0</v>
      </c>
      <c r="AZ169" s="346">
        <f t="shared" ca="1" si="194"/>
        <v>0</v>
      </c>
      <c r="BA169" s="346">
        <f t="shared" ca="1" si="194"/>
        <v>0</v>
      </c>
      <c r="BB169" s="346">
        <f t="shared" ca="1" si="194"/>
        <v>0</v>
      </c>
      <c r="BC169" s="346">
        <f t="shared" ca="1" si="194"/>
        <v>0</v>
      </c>
      <c r="BD169" s="346">
        <f t="shared" ca="1" si="194"/>
        <v>0</v>
      </c>
      <c r="BE169" s="346">
        <f t="shared" ca="1" si="194"/>
        <v>0</v>
      </c>
      <c r="BF169" s="346">
        <f t="shared" ca="1" si="194"/>
        <v>0</v>
      </c>
      <c r="BG169" s="346">
        <f t="shared" ca="1" si="194"/>
        <v>0</v>
      </c>
      <c r="BH169" s="346">
        <f t="shared" ca="1" si="194"/>
        <v>0</v>
      </c>
      <c r="BI169" s="346">
        <f t="shared" ca="1" si="194"/>
        <v>0</v>
      </c>
      <c r="BJ169" s="346">
        <f t="shared" ca="1" si="194"/>
        <v>0</v>
      </c>
      <c r="BK169" s="346">
        <f t="shared" ca="1" si="194"/>
        <v>0</v>
      </c>
      <c r="BL169" s="346">
        <f t="shared" ca="1" si="194"/>
        <v>0</v>
      </c>
      <c r="BM169" s="346">
        <f t="shared" ca="1" si="194"/>
        <v>0</v>
      </c>
      <c r="BN169" s="346">
        <f t="shared" ca="1" si="194"/>
        <v>0</v>
      </c>
      <c r="BO169" s="346">
        <f t="shared" ca="1" si="194"/>
        <v>0</v>
      </c>
      <c r="BP169" s="346">
        <f t="shared" ca="1" si="194"/>
        <v>0</v>
      </c>
      <c r="BQ169" s="346">
        <f t="shared" ca="1" si="194"/>
        <v>0</v>
      </c>
      <c r="BR169" s="346">
        <f t="shared" ref="BR169:EC169" ca="1" si="195">BR134</f>
        <v>0</v>
      </c>
      <c r="BS169" s="346">
        <f t="shared" ca="1" si="195"/>
        <v>0</v>
      </c>
      <c r="BT169" s="346">
        <f t="shared" ca="1" si="195"/>
        <v>0</v>
      </c>
      <c r="BU169" s="346">
        <f t="shared" ca="1" si="195"/>
        <v>0</v>
      </c>
      <c r="BV169" s="346">
        <f t="shared" ca="1" si="195"/>
        <v>0</v>
      </c>
      <c r="BW169" s="346">
        <f t="shared" ca="1" si="195"/>
        <v>0</v>
      </c>
      <c r="BX169" s="346">
        <f t="shared" ca="1" si="195"/>
        <v>0</v>
      </c>
      <c r="BY169" s="346">
        <f t="shared" ca="1" si="195"/>
        <v>0</v>
      </c>
      <c r="BZ169" s="346">
        <f t="shared" ca="1" si="195"/>
        <v>0</v>
      </c>
      <c r="CA169" s="346">
        <f t="shared" ca="1" si="195"/>
        <v>0</v>
      </c>
      <c r="CB169" s="346">
        <f t="shared" ca="1" si="195"/>
        <v>0</v>
      </c>
      <c r="CC169" s="346">
        <f t="shared" ca="1" si="195"/>
        <v>0</v>
      </c>
      <c r="CD169" s="346">
        <f t="shared" ca="1" si="195"/>
        <v>0</v>
      </c>
      <c r="CE169" s="346">
        <f t="shared" ca="1" si="195"/>
        <v>0</v>
      </c>
      <c r="CF169" s="346">
        <f t="shared" ca="1" si="195"/>
        <v>0</v>
      </c>
      <c r="CG169" s="346">
        <f t="shared" ca="1" si="195"/>
        <v>0</v>
      </c>
      <c r="CH169" s="346">
        <f t="shared" ca="1" si="195"/>
        <v>0</v>
      </c>
      <c r="CI169" s="346">
        <f t="shared" ca="1" si="195"/>
        <v>0</v>
      </c>
      <c r="CJ169" s="346">
        <f t="shared" ca="1" si="195"/>
        <v>0</v>
      </c>
      <c r="CK169" s="346">
        <f t="shared" ca="1" si="195"/>
        <v>0</v>
      </c>
      <c r="CL169" s="346">
        <f t="shared" ca="1" si="195"/>
        <v>0</v>
      </c>
      <c r="CM169" s="346">
        <f t="shared" ca="1" si="195"/>
        <v>0</v>
      </c>
      <c r="CN169" s="346">
        <f t="shared" ca="1" si="195"/>
        <v>0</v>
      </c>
      <c r="CO169" s="346">
        <f t="shared" ca="1" si="195"/>
        <v>0</v>
      </c>
      <c r="CP169" s="346">
        <f t="shared" ca="1" si="195"/>
        <v>0</v>
      </c>
      <c r="CQ169" s="346">
        <f t="shared" ca="1" si="195"/>
        <v>0</v>
      </c>
      <c r="CR169" s="346">
        <f t="shared" ca="1" si="195"/>
        <v>0</v>
      </c>
      <c r="CS169" s="346">
        <f t="shared" ca="1" si="195"/>
        <v>0</v>
      </c>
      <c r="CT169" s="346">
        <f t="shared" ca="1" si="195"/>
        <v>0</v>
      </c>
      <c r="CU169" s="346">
        <f t="shared" ca="1" si="195"/>
        <v>0</v>
      </c>
      <c r="CV169" s="346">
        <f t="shared" ca="1" si="195"/>
        <v>0</v>
      </c>
      <c r="CW169" s="346">
        <f t="shared" ca="1" si="195"/>
        <v>0</v>
      </c>
      <c r="CX169" s="346">
        <f t="shared" ca="1" si="195"/>
        <v>0</v>
      </c>
      <c r="CY169" s="346">
        <f t="shared" ca="1" si="195"/>
        <v>0</v>
      </c>
      <c r="CZ169" s="346">
        <f t="shared" ca="1" si="195"/>
        <v>0</v>
      </c>
      <c r="DA169" s="346">
        <f t="shared" ca="1" si="195"/>
        <v>0</v>
      </c>
      <c r="DB169" s="346">
        <f t="shared" ca="1" si="195"/>
        <v>0</v>
      </c>
      <c r="DC169" s="346">
        <f t="shared" ca="1" si="195"/>
        <v>0</v>
      </c>
      <c r="DD169" s="346">
        <f t="shared" ca="1" si="195"/>
        <v>0</v>
      </c>
      <c r="DE169" s="346">
        <f t="shared" ca="1" si="195"/>
        <v>0</v>
      </c>
      <c r="DF169" s="346">
        <f t="shared" ca="1" si="195"/>
        <v>0</v>
      </c>
      <c r="DG169" s="346">
        <f t="shared" ca="1" si="195"/>
        <v>0</v>
      </c>
      <c r="DH169" s="346">
        <f t="shared" ca="1" si="195"/>
        <v>0</v>
      </c>
      <c r="DI169" s="346">
        <f t="shared" ca="1" si="195"/>
        <v>0</v>
      </c>
      <c r="DJ169" s="346">
        <f t="shared" ca="1" si="195"/>
        <v>0</v>
      </c>
      <c r="DK169" s="346">
        <f t="shared" ca="1" si="195"/>
        <v>0</v>
      </c>
      <c r="DL169" s="346">
        <f t="shared" ca="1" si="195"/>
        <v>0</v>
      </c>
      <c r="DM169" s="346">
        <f t="shared" ca="1" si="195"/>
        <v>0</v>
      </c>
      <c r="DN169" s="346">
        <f t="shared" ca="1" si="195"/>
        <v>0</v>
      </c>
      <c r="DO169" s="346">
        <f t="shared" ca="1" si="195"/>
        <v>0</v>
      </c>
      <c r="DP169" s="346">
        <f t="shared" ca="1" si="195"/>
        <v>0</v>
      </c>
      <c r="DQ169" s="346">
        <f t="shared" ca="1" si="195"/>
        <v>0</v>
      </c>
      <c r="DR169" s="346">
        <f t="shared" ca="1" si="195"/>
        <v>0</v>
      </c>
      <c r="DS169" s="346">
        <f t="shared" ca="1" si="195"/>
        <v>0</v>
      </c>
      <c r="DT169" s="346">
        <f t="shared" ca="1" si="195"/>
        <v>0</v>
      </c>
      <c r="DU169" s="346">
        <f t="shared" ca="1" si="195"/>
        <v>0</v>
      </c>
      <c r="DV169" s="346">
        <f t="shared" ca="1" si="195"/>
        <v>0</v>
      </c>
      <c r="DW169" s="346">
        <f t="shared" ca="1" si="195"/>
        <v>0</v>
      </c>
      <c r="DX169" s="346">
        <f t="shared" ca="1" si="195"/>
        <v>0</v>
      </c>
      <c r="DY169" s="346">
        <f t="shared" ca="1" si="195"/>
        <v>0</v>
      </c>
      <c r="DZ169" s="346">
        <f t="shared" ca="1" si="195"/>
        <v>0</v>
      </c>
      <c r="EA169" s="346">
        <f t="shared" ca="1" si="195"/>
        <v>0</v>
      </c>
      <c r="EB169" s="346">
        <f t="shared" ca="1" si="195"/>
        <v>0</v>
      </c>
      <c r="EC169" s="346">
        <f t="shared" ca="1" si="195"/>
        <v>0</v>
      </c>
      <c r="ED169" s="346">
        <f t="shared" ref="ED169:ES169" ca="1" si="196">ED134</f>
        <v>0</v>
      </c>
      <c r="EE169" s="346">
        <f t="shared" ca="1" si="196"/>
        <v>0</v>
      </c>
      <c r="EF169" s="346">
        <f t="shared" ca="1" si="196"/>
        <v>0</v>
      </c>
      <c r="EG169" s="346">
        <f t="shared" ca="1" si="196"/>
        <v>0</v>
      </c>
      <c r="EH169" s="346">
        <f t="shared" ca="1" si="196"/>
        <v>0</v>
      </c>
      <c r="EI169" s="346">
        <f t="shared" ca="1" si="196"/>
        <v>0</v>
      </c>
      <c r="EJ169" s="346">
        <f t="shared" ca="1" si="196"/>
        <v>0</v>
      </c>
      <c r="EK169" s="346">
        <f t="shared" ca="1" si="196"/>
        <v>0</v>
      </c>
      <c r="EL169" s="346">
        <f t="shared" ca="1" si="196"/>
        <v>0</v>
      </c>
      <c r="EM169" s="346">
        <f t="shared" ca="1" si="196"/>
        <v>0</v>
      </c>
      <c r="EN169" s="346">
        <f t="shared" ca="1" si="196"/>
        <v>0</v>
      </c>
      <c r="EO169" s="346">
        <f t="shared" ca="1" si="196"/>
        <v>0</v>
      </c>
      <c r="EP169" s="346">
        <f t="shared" ca="1" si="196"/>
        <v>0</v>
      </c>
      <c r="EQ169" s="346">
        <f t="shared" ca="1" si="196"/>
        <v>0</v>
      </c>
      <c r="ER169" s="346">
        <f t="shared" ca="1" si="196"/>
        <v>0</v>
      </c>
      <c r="ES169" s="346">
        <f t="shared" ca="1" si="196"/>
        <v>0</v>
      </c>
    </row>
    <row r="170" spans="1:256">
      <c r="B170" s="534">
        <v>5</v>
      </c>
      <c r="C170" s="342"/>
      <c r="D170" s="530">
        <f ca="1">OFFSET(IP_Assumptions!$B$130,0,B170)</f>
        <v>0</v>
      </c>
      <c r="E170" s="346">
        <f ca="1">E148</f>
        <v>0</v>
      </c>
      <c r="F170" s="346">
        <f t="shared" ref="F170:BQ170" ca="1" si="197">F148</f>
        <v>0</v>
      </c>
      <c r="G170" s="346">
        <f t="shared" ca="1" si="197"/>
        <v>0</v>
      </c>
      <c r="H170" s="346">
        <f t="shared" ca="1" si="197"/>
        <v>0</v>
      </c>
      <c r="I170" s="346">
        <f t="shared" ca="1" si="197"/>
        <v>0</v>
      </c>
      <c r="J170" s="346">
        <f t="shared" ca="1" si="197"/>
        <v>0</v>
      </c>
      <c r="K170" s="346">
        <f t="shared" ca="1" si="197"/>
        <v>0</v>
      </c>
      <c r="L170" s="346">
        <f t="shared" ca="1" si="197"/>
        <v>0</v>
      </c>
      <c r="M170" s="346">
        <f t="shared" ca="1" si="197"/>
        <v>0</v>
      </c>
      <c r="N170" s="346">
        <f t="shared" ca="1" si="197"/>
        <v>0</v>
      </c>
      <c r="O170" s="346">
        <f t="shared" ca="1" si="197"/>
        <v>0</v>
      </c>
      <c r="P170" s="346">
        <f t="shared" ca="1" si="197"/>
        <v>0</v>
      </c>
      <c r="Q170" s="346">
        <f t="shared" ca="1" si="197"/>
        <v>0</v>
      </c>
      <c r="R170" s="346">
        <f t="shared" ca="1" si="197"/>
        <v>0</v>
      </c>
      <c r="S170" s="346">
        <f t="shared" ca="1" si="197"/>
        <v>0</v>
      </c>
      <c r="T170" s="346">
        <f t="shared" ca="1" si="197"/>
        <v>0</v>
      </c>
      <c r="U170" s="346">
        <f t="shared" ca="1" si="197"/>
        <v>0</v>
      </c>
      <c r="V170" s="346">
        <f t="shared" ca="1" si="197"/>
        <v>0</v>
      </c>
      <c r="W170" s="346">
        <f t="shared" ca="1" si="197"/>
        <v>0</v>
      </c>
      <c r="X170" s="346">
        <f t="shared" ca="1" si="197"/>
        <v>0</v>
      </c>
      <c r="Y170" s="346">
        <f t="shared" ca="1" si="197"/>
        <v>0</v>
      </c>
      <c r="Z170" s="346">
        <f t="shared" ca="1" si="197"/>
        <v>0</v>
      </c>
      <c r="AA170" s="346">
        <f t="shared" ca="1" si="197"/>
        <v>0</v>
      </c>
      <c r="AB170" s="346">
        <f t="shared" ca="1" si="197"/>
        <v>0</v>
      </c>
      <c r="AC170" s="346">
        <f t="shared" ca="1" si="197"/>
        <v>0</v>
      </c>
      <c r="AD170" s="346">
        <f t="shared" ca="1" si="197"/>
        <v>0</v>
      </c>
      <c r="AE170" s="346">
        <f t="shared" ca="1" si="197"/>
        <v>0</v>
      </c>
      <c r="AF170" s="346">
        <f t="shared" ca="1" si="197"/>
        <v>0</v>
      </c>
      <c r="AG170" s="346">
        <f t="shared" ca="1" si="197"/>
        <v>0</v>
      </c>
      <c r="AH170" s="346">
        <f t="shared" ca="1" si="197"/>
        <v>0</v>
      </c>
      <c r="AI170" s="346">
        <f t="shared" ca="1" si="197"/>
        <v>0</v>
      </c>
      <c r="AJ170" s="346">
        <f t="shared" ca="1" si="197"/>
        <v>0</v>
      </c>
      <c r="AK170" s="346">
        <f t="shared" ca="1" si="197"/>
        <v>0</v>
      </c>
      <c r="AL170" s="346">
        <f t="shared" ca="1" si="197"/>
        <v>0</v>
      </c>
      <c r="AM170" s="346">
        <f t="shared" ca="1" si="197"/>
        <v>0</v>
      </c>
      <c r="AN170" s="346">
        <f t="shared" ca="1" si="197"/>
        <v>0</v>
      </c>
      <c r="AO170" s="346">
        <f t="shared" ca="1" si="197"/>
        <v>0</v>
      </c>
      <c r="AP170" s="346">
        <f t="shared" ca="1" si="197"/>
        <v>0</v>
      </c>
      <c r="AQ170" s="346">
        <f t="shared" ca="1" si="197"/>
        <v>0</v>
      </c>
      <c r="AR170" s="346">
        <f t="shared" ca="1" si="197"/>
        <v>0</v>
      </c>
      <c r="AS170" s="346">
        <f t="shared" ca="1" si="197"/>
        <v>0</v>
      </c>
      <c r="AT170" s="346">
        <f t="shared" ca="1" si="197"/>
        <v>0</v>
      </c>
      <c r="AU170" s="346">
        <f t="shared" ca="1" si="197"/>
        <v>0</v>
      </c>
      <c r="AV170" s="346">
        <f t="shared" ca="1" si="197"/>
        <v>0</v>
      </c>
      <c r="AW170" s="346">
        <f t="shared" ca="1" si="197"/>
        <v>0</v>
      </c>
      <c r="AX170" s="346">
        <f t="shared" ca="1" si="197"/>
        <v>0</v>
      </c>
      <c r="AY170" s="346">
        <f t="shared" ca="1" si="197"/>
        <v>0</v>
      </c>
      <c r="AZ170" s="346">
        <f t="shared" ca="1" si="197"/>
        <v>0</v>
      </c>
      <c r="BA170" s="346">
        <f t="shared" ca="1" si="197"/>
        <v>0</v>
      </c>
      <c r="BB170" s="346">
        <f t="shared" ca="1" si="197"/>
        <v>0</v>
      </c>
      <c r="BC170" s="346">
        <f t="shared" ca="1" si="197"/>
        <v>0</v>
      </c>
      <c r="BD170" s="346">
        <f t="shared" ca="1" si="197"/>
        <v>0</v>
      </c>
      <c r="BE170" s="346">
        <f t="shared" ca="1" si="197"/>
        <v>0</v>
      </c>
      <c r="BF170" s="346">
        <f t="shared" ca="1" si="197"/>
        <v>0</v>
      </c>
      <c r="BG170" s="346">
        <f t="shared" ca="1" si="197"/>
        <v>0</v>
      </c>
      <c r="BH170" s="346">
        <f t="shared" ca="1" si="197"/>
        <v>0</v>
      </c>
      <c r="BI170" s="346">
        <f t="shared" ca="1" si="197"/>
        <v>0</v>
      </c>
      <c r="BJ170" s="346">
        <f t="shared" ca="1" si="197"/>
        <v>0</v>
      </c>
      <c r="BK170" s="346">
        <f t="shared" ca="1" si="197"/>
        <v>0</v>
      </c>
      <c r="BL170" s="346">
        <f t="shared" ca="1" si="197"/>
        <v>0</v>
      </c>
      <c r="BM170" s="346">
        <f t="shared" ca="1" si="197"/>
        <v>0</v>
      </c>
      <c r="BN170" s="346">
        <f t="shared" ca="1" si="197"/>
        <v>0</v>
      </c>
      <c r="BO170" s="346">
        <f t="shared" ca="1" si="197"/>
        <v>0</v>
      </c>
      <c r="BP170" s="346">
        <f t="shared" ca="1" si="197"/>
        <v>0</v>
      </c>
      <c r="BQ170" s="346">
        <f t="shared" ca="1" si="197"/>
        <v>0</v>
      </c>
      <c r="BR170" s="346">
        <f t="shared" ref="BR170:EC170" ca="1" si="198">BR148</f>
        <v>0</v>
      </c>
      <c r="BS170" s="346">
        <f t="shared" ca="1" si="198"/>
        <v>0</v>
      </c>
      <c r="BT170" s="346">
        <f t="shared" ca="1" si="198"/>
        <v>0</v>
      </c>
      <c r="BU170" s="346">
        <f t="shared" ca="1" si="198"/>
        <v>0</v>
      </c>
      <c r="BV170" s="346">
        <f t="shared" ca="1" si="198"/>
        <v>0</v>
      </c>
      <c r="BW170" s="346">
        <f t="shared" ca="1" si="198"/>
        <v>0</v>
      </c>
      <c r="BX170" s="346">
        <f t="shared" ca="1" si="198"/>
        <v>0</v>
      </c>
      <c r="BY170" s="346">
        <f t="shared" ca="1" si="198"/>
        <v>0</v>
      </c>
      <c r="BZ170" s="346">
        <f t="shared" ca="1" si="198"/>
        <v>0</v>
      </c>
      <c r="CA170" s="346">
        <f t="shared" ca="1" si="198"/>
        <v>0</v>
      </c>
      <c r="CB170" s="346">
        <f t="shared" ca="1" si="198"/>
        <v>0</v>
      </c>
      <c r="CC170" s="346">
        <f t="shared" ca="1" si="198"/>
        <v>0</v>
      </c>
      <c r="CD170" s="346">
        <f t="shared" ca="1" si="198"/>
        <v>0</v>
      </c>
      <c r="CE170" s="346">
        <f t="shared" ca="1" si="198"/>
        <v>0</v>
      </c>
      <c r="CF170" s="346">
        <f t="shared" ca="1" si="198"/>
        <v>0</v>
      </c>
      <c r="CG170" s="346">
        <f t="shared" ca="1" si="198"/>
        <v>0</v>
      </c>
      <c r="CH170" s="346">
        <f t="shared" ca="1" si="198"/>
        <v>0</v>
      </c>
      <c r="CI170" s="346">
        <f t="shared" ca="1" si="198"/>
        <v>0</v>
      </c>
      <c r="CJ170" s="346">
        <f t="shared" ca="1" si="198"/>
        <v>0</v>
      </c>
      <c r="CK170" s="346">
        <f t="shared" ca="1" si="198"/>
        <v>0</v>
      </c>
      <c r="CL170" s="346">
        <f t="shared" ca="1" si="198"/>
        <v>0</v>
      </c>
      <c r="CM170" s="346">
        <f t="shared" ca="1" si="198"/>
        <v>0</v>
      </c>
      <c r="CN170" s="346">
        <f t="shared" ca="1" si="198"/>
        <v>0</v>
      </c>
      <c r="CO170" s="346">
        <f t="shared" ca="1" si="198"/>
        <v>0</v>
      </c>
      <c r="CP170" s="346">
        <f t="shared" ca="1" si="198"/>
        <v>0</v>
      </c>
      <c r="CQ170" s="346">
        <f t="shared" ca="1" si="198"/>
        <v>0</v>
      </c>
      <c r="CR170" s="346">
        <f t="shared" ca="1" si="198"/>
        <v>0</v>
      </c>
      <c r="CS170" s="346">
        <f t="shared" ca="1" si="198"/>
        <v>0</v>
      </c>
      <c r="CT170" s="346">
        <f t="shared" ca="1" si="198"/>
        <v>0</v>
      </c>
      <c r="CU170" s="346">
        <f t="shared" ca="1" si="198"/>
        <v>0</v>
      </c>
      <c r="CV170" s="346">
        <f t="shared" ca="1" si="198"/>
        <v>0</v>
      </c>
      <c r="CW170" s="346">
        <f t="shared" ca="1" si="198"/>
        <v>0</v>
      </c>
      <c r="CX170" s="346">
        <f t="shared" ca="1" si="198"/>
        <v>0</v>
      </c>
      <c r="CY170" s="346">
        <f t="shared" ca="1" si="198"/>
        <v>0</v>
      </c>
      <c r="CZ170" s="346">
        <f t="shared" ca="1" si="198"/>
        <v>0</v>
      </c>
      <c r="DA170" s="346">
        <f t="shared" ca="1" si="198"/>
        <v>0</v>
      </c>
      <c r="DB170" s="346">
        <f t="shared" ca="1" si="198"/>
        <v>0</v>
      </c>
      <c r="DC170" s="346">
        <f t="shared" ca="1" si="198"/>
        <v>0</v>
      </c>
      <c r="DD170" s="346">
        <f t="shared" ca="1" si="198"/>
        <v>0</v>
      </c>
      <c r="DE170" s="346">
        <f t="shared" ca="1" si="198"/>
        <v>0</v>
      </c>
      <c r="DF170" s="346">
        <f t="shared" ca="1" si="198"/>
        <v>0</v>
      </c>
      <c r="DG170" s="346">
        <f t="shared" ca="1" si="198"/>
        <v>0</v>
      </c>
      <c r="DH170" s="346">
        <f t="shared" ca="1" si="198"/>
        <v>0</v>
      </c>
      <c r="DI170" s="346">
        <f t="shared" ca="1" si="198"/>
        <v>0</v>
      </c>
      <c r="DJ170" s="346">
        <f t="shared" ca="1" si="198"/>
        <v>0</v>
      </c>
      <c r="DK170" s="346">
        <f t="shared" ca="1" si="198"/>
        <v>0</v>
      </c>
      <c r="DL170" s="346">
        <f t="shared" ca="1" si="198"/>
        <v>0</v>
      </c>
      <c r="DM170" s="346">
        <f t="shared" ca="1" si="198"/>
        <v>0</v>
      </c>
      <c r="DN170" s="346">
        <f t="shared" ca="1" si="198"/>
        <v>0</v>
      </c>
      <c r="DO170" s="346">
        <f t="shared" ca="1" si="198"/>
        <v>0</v>
      </c>
      <c r="DP170" s="346">
        <f t="shared" ca="1" si="198"/>
        <v>0</v>
      </c>
      <c r="DQ170" s="346">
        <f t="shared" ca="1" si="198"/>
        <v>0</v>
      </c>
      <c r="DR170" s="346">
        <f t="shared" ca="1" si="198"/>
        <v>0</v>
      </c>
      <c r="DS170" s="346">
        <f t="shared" ca="1" si="198"/>
        <v>0</v>
      </c>
      <c r="DT170" s="346">
        <f t="shared" ca="1" si="198"/>
        <v>0</v>
      </c>
      <c r="DU170" s="346">
        <f t="shared" ca="1" si="198"/>
        <v>0</v>
      </c>
      <c r="DV170" s="346">
        <f t="shared" ca="1" si="198"/>
        <v>0</v>
      </c>
      <c r="DW170" s="346">
        <f t="shared" ca="1" si="198"/>
        <v>0</v>
      </c>
      <c r="DX170" s="346">
        <f t="shared" ca="1" si="198"/>
        <v>0</v>
      </c>
      <c r="DY170" s="346">
        <f t="shared" ca="1" si="198"/>
        <v>0</v>
      </c>
      <c r="DZ170" s="346">
        <f t="shared" ca="1" si="198"/>
        <v>0</v>
      </c>
      <c r="EA170" s="346">
        <f t="shared" ca="1" si="198"/>
        <v>0</v>
      </c>
      <c r="EB170" s="346">
        <f t="shared" ca="1" si="198"/>
        <v>0</v>
      </c>
      <c r="EC170" s="346">
        <f t="shared" ca="1" si="198"/>
        <v>0</v>
      </c>
      <c r="ED170" s="346">
        <f t="shared" ref="ED170:ES170" ca="1" si="199">ED148</f>
        <v>0</v>
      </c>
      <c r="EE170" s="346">
        <f t="shared" ca="1" si="199"/>
        <v>0</v>
      </c>
      <c r="EF170" s="346">
        <f t="shared" ca="1" si="199"/>
        <v>0</v>
      </c>
      <c r="EG170" s="346">
        <f t="shared" ca="1" si="199"/>
        <v>0</v>
      </c>
      <c r="EH170" s="346">
        <f t="shared" ca="1" si="199"/>
        <v>0</v>
      </c>
      <c r="EI170" s="346">
        <f t="shared" ca="1" si="199"/>
        <v>0</v>
      </c>
      <c r="EJ170" s="346">
        <f t="shared" ca="1" si="199"/>
        <v>0</v>
      </c>
      <c r="EK170" s="346">
        <f t="shared" ca="1" si="199"/>
        <v>0</v>
      </c>
      <c r="EL170" s="346">
        <f t="shared" ca="1" si="199"/>
        <v>0</v>
      </c>
      <c r="EM170" s="346">
        <f t="shared" ca="1" si="199"/>
        <v>0</v>
      </c>
      <c r="EN170" s="346">
        <f t="shared" ca="1" si="199"/>
        <v>0</v>
      </c>
      <c r="EO170" s="346">
        <f t="shared" ca="1" si="199"/>
        <v>0</v>
      </c>
      <c r="EP170" s="346">
        <f t="shared" ca="1" si="199"/>
        <v>0</v>
      </c>
      <c r="EQ170" s="346">
        <f t="shared" ca="1" si="199"/>
        <v>0</v>
      </c>
      <c r="ER170" s="346">
        <f t="shared" ca="1" si="199"/>
        <v>0</v>
      </c>
      <c r="ES170" s="346">
        <f t="shared" ca="1" si="199"/>
        <v>0</v>
      </c>
    </row>
    <row r="171" spans="1:256">
      <c r="B171" s="534">
        <v>6</v>
      </c>
      <c r="C171" s="342"/>
      <c r="D171" s="530">
        <f ca="1">OFFSET(IP_Assumptions!$B$130,0,B171)</f>
        <v>0</v>
      </c>
      <c r="E171" s="346">
        <f ca="1">E162</f>
        <v>0</v>
      </c>
      <c r="F171" s="346">
        <f t="shared" ref="F171:BQ171" ca="1" si="200">F162</f>
        <v>0</v>
      </c>
      <c r="G171" s="346">
        <f t="shared" ca="1" si="200"/>
        <v>0</v>
      </c>
      <c r="H171" s="346">
        <f t="shared" ca="1" si="200"/>
        <v>0</v>
      </c>
      <c r="I171" s="346">
        <f t="shared" ca="1" si="200"/>
        <v>0</v>
      </c>
      <c r="J171" s="346">
        <f t="shared" ca="1" si="200"/>
        <v>0</v>
      </c>
      <c r="K171" s="346">
        <f t="shared" ca="1" si="200"/>
        <v>0</v>
      </c>
      <c r="L171" s="346">
        <f t="shared" ca="1" si="200"/>
        <v>0</v>
      </c>
      <c r="M171" s="346">
        <f t="shared" ca="1" si="200"/>
        <v>0</v>
      </c>
      <c r="N171" s="346">
        <f t="shared" ca="1" si="200"/>
        <v>0</v>
      </c>
      <c r="O171" s="346">
        <f t="shared" ca="1" si="200"/>
        <v>0</v>
      </c>
      <c r="P171" s="346">
        <f t="shared" ca="1" si="200"/>
        <v>0</v>
      </c>
      <c r="Q171" s="346">
        <f t="shared" ca="1" si="200"/>
        <v>0</v>
      </c>
      <c r="R171" s="346">
        <f t="shared" ca="1" si="200"/>
        <v>0</v>
      </c>
      <c r="S171" s="346">
        <f t="shared" ca="1" si="200"/>
        <v>0</v>
      </c>
      <c r="T171" s="346">
        <f t="shared" ca="1" si="200"/>
        <v>0</v>
      </c>
      <c r="U171" s="346">
        <f t="shared" ca="1" si="200"/>
        <v>0</v>
      </c>
      <c r="V171" s="346">
        <f t="shared" ca="1" si="200"/>
        <v>0</v>
      </c>
      <c r="W171" s="346">
        <f t="shared" ca="1" si="200"/>
        <v>0</v>
      </c>
      <c r="X171" s="346">
        <f t="shared" ca="1" si="200"/>
        <v>0</v>
      </c>
      <c r="Y171" s="346">
        <f t="shared" ca="1" si="200"/>
        <v>0</v>
      </c>
      <c r="Z171" s="346">
        <f t="shared" ca="1" si="200"/>
        <v>0</v>
      </c>
      <c r="AA171" s="346">
        <f t="shared" ca="1" si="200"/>
        <v>0</v>
      </c>
      <c r="AB171" s="346">
        <f t="shared" ca="1" si="200"/>
        <v>0</v>
      </c>
      <c r="AC171" s="346">
        <f t="shared" ca="1" si="200"/>
        <v>0</v>
      </c>
      <c r="AD171" s="346">
        <f t="shared" ca="1" si="200"/>
        <v>0</v>
      </c>
      <c r="AE171" s="346">
        <f t="shared" ca="1" si="200"/>
        <v>0</v>
      </c>
      <c r="AF171" s="346">
        <f t="shared" ca="1" si="200"/>
        <v>0</v>
      </c>
      <c r="AG171" s="346">
        <f t="shared" ca="1" si="200"/>
        <v>0</v>
      </c>
      <c r="AH171" s="346">
        <f t="shared" ca="1" si="200"/>
        <v>0</v>
      </c>
      <c r="AI171" s="346">
        <f t="shared" ca="1" si="200"/>
        <v>0</v>
      </c>
      <c r="AJ171" s="346">
        <f t="shared" ca="1" si="200"/>
        <v>0</v>
      </c>
      <c r="AK171" s="346">
        <f t="shared" ca="1" si="200"/>
        <v>0</v>
      </c>
      <c r="AL171" s="346">
        <f t="shared" ca="1" si="200"/>
        <v>0</v>
      </c>
      <c r="AM171" s="346">
        <f t="shared" ca="1" si="200"/>
        <v>0</v>
      </c>
      <c r="AN171" s="346">
        <f t="shared" ca="1" si="200"/>
        <v>0</v>
      </c>
      <c r="AO171" s="346">
        <f t="shared" ca="1" si="200"/>
        <v>0</v>
      </c>
      <c r="AP171" s="346">
        <f t="shared" ca="1" si="200"/>
        <v>0</v>
      </c>
      <c r="AQ171" s="346">
        <f t="shared" ca="1" si="200"/>
        <v>0</v>
      </c>
      <c r="AR171" s="346">
        <f t="shared" ca="1" si="200"/>
        <v>0</v>
      </c>
      <c r="AS171" s="346">
        <f t="shared" ca="1" si="200"/>
        <v>0</v>
      </c>
      <c r="AT171" s="346">
        <f t="shared" ca="1" si="200"/>
        <v>0</v>
      </c>
      <c r="AU171" s="346">
        <f t="shared" ca="1" si="200"/>
        <v>0</v>
      </c>
      <c r="AV171" s="346">
        <f t="shared" ca="1" si="200"/>
        <v>0</v>
      </c>
      <c r="AW171" s="346">
        <f t="shared" ca="1" si="200"/>
        <v>0</v>
      </c>
      <c r="AX171" s="346">
        <f t="shared" ca="1" si="200"/>
        <v>0</v>
      </c>
      <c r="AY171" s="346">
        <f t="shared" ca="1" si="200"/>
        <v>0</v>
      </c>
      <c r="AZ171" s="346">
        <f t="shared" ca="1" si="200"/>
        <v>0</v>
      </c>
      <c r="BA171" s="346">
        <f t="shared" ca="1" si="200"/>
        <v>0</v>
      </c>
      <c r="BB171" s="346">
        <f t="shared" ca="1" si="200"/>
        <v>0</v>
      </c>
      <c r="BC171" s="346">
        <f t="shared" ca="1" si="200"/>
        <v>0</v>
      </c>
      <c r="BD171" s="346">
        <f t="shared" ca="1" si="200"/>
        <v>0</v>
      </c>
      <c r="BE171" s="346">
        <f t="shared" ca="1" si="200"/>
        <v>0</v>
      </c>
      <c r="BF171" s="346">
        <f t="shared" ca="1" si="200"/>
        <v>0</v>
      </c>
      <c r="BG171" s="346">
        <f t="shared" ca="1" si="200"/>
        <v>0</v>
      </c>
      <c r="BH171" s="346">
        <f t="shared" ca="1" si="200"/>
        <v>0</v>
      </c>
      <c r="BI171" s="346">
        <f t="shared" ca="1" si="200"/>
        <v>0</v>
      </c>
      <c r="BJ171" s="346">
        <f t="shared" ca="1" si="200"/>
        <v>0</v>
      </c>
      <c r="BK171" s="346">
        <f t="shared" ca="1" si="200"/>
        <v>0</v>
      </c>
      <c r="BL171" s="346">
        <f t="shared" ca="1" si="200"/>
        <v>0</v>
      </c>
      <c r="BM171" s="346">
        <f t="shared" ca="1" si="200"/>
        <v>0</v>
      </c>
      <c r="BN171" s="346">
        <f t="shared" ca="1" si="200"/>
        <v>0</v>
      </c>
      <c r="BO171" s="346">
        <f t="shared" ca="1" si="200"/>
        <v>0</v>
      </c>
      <c r="BP171" s="346">
        <f t="shared" ca="1" si="200"/>
        <v>0</v>
      </c>
      <c r="BQ171" s="346">
        <f t="shared" ca="1" si="200"/>
        <v>0</v>
      </c>
      <c r="BR171" s="346">
        <f t="shared" ref="BR171:EC171" ca="1" si="201">BR162</f>
        <v>0</v>
      </c>
      <c r="BS171" s="346">
        <f t="shared" ca="1" si="201"/>
        <v>0</v>
      </c>
      <c r="BT171" s="346">
        <f t="shared" ca="1" si="201"/>
        <v>0</v>
      </c>
      <c r="BU171" s="346">
        <f t="shared" ca="1" si="201"/>
        <v>0</v>
      </c>
      <c r="BV171" s="346">
        <f t="shared" ca="1" si="201"/>
        <v>0</v>
      </c>
      <c r="BW171" s="346">
        <f t="shared" ca="1" si="201"/>
        <v>0</v>
      </c>
      <c r="BX171" s="346">
        <f t="shared" ca="1" si="201"/>
        <v>0</v>
      </c>
      <c r="BY171" s="346">
        <f t="shared" ca="1" si="201"/>
        <v>0</v>
      </c>
      <c r="BZ171" s="346">
        <f t="shared" ca="1" si="201"/>
        <v>0</v>
      </c>
      <c r="CA171" s="346">
        <f t="shared" ca="1" si="201"/>
        <v>0</v>
      </c>
      <c r="CB171" s="346">
        <f t="shared" ca="1" si="201"/>
        <v>0</v>
      </c>
      <c r="CC171" s="346">
        <f t="shared" ca="1" si="201"/>
        <v>0</v>
      </c>
      <c r="CD171" s="346">
        <f t="shared" ca="1" si="201"/>
        <v>0</v>
      </c>
      <c r="CE171" s="346">
        <f t="shared" ca="1" si="201"/>
        <v>0</v>
      </c>
      <c r="CF171" s="346">
        <f t="shared" ca="1" si="201"/>
        <v>0</v>
      </c>
      <c r="CG171" s="346">
        <f t="shared" ca="1" si="201"/>
        <v>0</v>
      </c>
      <c r="CH171" s="346">
        <f t="shared" ca="1" si="201"/>
        <v>0</v>
      </c>
      <c r="CI171" s="346">
        <f t="shared" ca="1" si="201"/>
        <v>0</v>
      </c>
      <c r="CJ171" s="346">
        <f t="shared" ca="1" si="201"/>
        <v>0</v>
      </c>
      <c r="CK171" s="346">
        <f t="shared" ca="1" si="201"/>
        <v>0</v>
      </c>
      <c r="CL171" s="346">
        <f t="shared" ca="1" si="201"/>
        <v>0</v>
      </c>
      <c r="CM171" s="346">
        <f t="shared" ca="1" si="201"/>
        <v>0</v>
      </c>
      <c r="CN171" s="346">
        <f t="shared" ca="1" si="201"/>
        <v>0</v>
      </c>
      <c r="CO171" s="346">
        <f t="shared" ca="1" si="201"/>
        <v>0</v>
      </c>
      <c r="CP171" s="346">
        <f t="shared" ca="1" si="201"/>
        <v>0</v>
      </c>
      <c r="CQ171" s="346">
        <f t="shared" ca="1" si="201"/>
        <v>0</v>
      </c>
      <c r="CR171" s="346">
        <f t="shared" ca="1" si="201"/>
        <v>0</v>
      </c>
      <c r="CS171" s="346">
        <f t="shared" ca="1" si="201"/>
        <v>0</v>
      </c>
      <c r="CT171" s="346">
        <f t="shared" ca="1" si="201"/>
        <v>0</v>
      </c>
      <c r="CU171" s="346">
        <f t="shared" ca="1" si="201"/>
        <v>0</v>
      </c>
      <c r="CV171" s="346">
        <f t="shared" ca="1" si="201"/>
        <v>0</v>
      </c>
      <c r="CW171" s="346">
        <f t="shared" ca="1" si="201"/>
        <v>0</v>
      </c>
      <c r="CX171" s="346">
        <f t="shared" ca="1" si="201"/>
        <v>0</v>
      </c>
      <c r="CY171" s="346">
        <f t="shared" ca="1" si="201"/>
        <v>0</v>
      </c>
      <c r="CZ171" s="346">
        <f t="shared" ca="1" si="201"/>
        <v>0</v>
      </c>
      <c r="DA171" s="346">
        <f t="shared" ca="1" si="201"/>
        <v>0</v>
      </c>
      <c r="DB171" s="346">
        <f t="shared" ca="1" si="201"/>
        <v>0</v>
      </c>
      <c r="DC171" s="346">
        <f t="shared" ca="1" si="201"/>
        <v>0</v>
      </c>
      <c r="DD171" s="346">
        <f t="shared" ca="1" si="201"/>
        <v>0</v>
      </c>
      <c r="DE171" s="346">
        <f t="shared" ca="1" si="201"/>
        <v>0</v>
      </c>
      <c r="DF171" s="346">
        <f t="shared" ca="1" si="201"/>
        <v>0</v>
      </c>
      <c r="DG171" s="346">
        <f t="shared" ca="1" si="201"/>
        <v>0</v>
      </c>
      <c r="DH171" s="346">
        <f t="shared" ca="1" si="201"/>
        <v>0</v>
      </c>
      <c r="DI171" s="346">
        <f t="shared" ca="1" si="201"/>
        <v>0</v>
      </c>
      <c r="DJ171" s="346">
        <f t="shared" ca="1" si="201"/>
        <v>0</v>
      </c>
      <c r="DK171" s="346">
        <f t="shared" ca="1" si="201"/>
        <v>0</v>
      </c>
      <c r="DL171" s="346">
        <f t="shared" ca="1" si="201"/>
        <v>0</v>
      </c>
      <c r="DM171" s="346">
        <f t="shared" ca="1" si="201"/>
        <v>0</v>
      </c>
      <c r="DN171" s="346">
        <f t="shared" ca="1" si="201"/>
        <v>0</v>
      </c>
      <c r="DO171" s="346">
        <f t="shared" ca="1" si="201"/>
        <v>0</v>
      </c>
      <c r="DP171" s="346">
        <f t="shared" ca="1" si="201"/>
        <v>0</v>
      </c>
      <c r="DQ171" s="346">
        <f t="shared" ca="1" si="201"/>
        <v>0</v>
      </c>
      <c r="DR171" s="346">
        <f t="shared" ca="1" si="201"/>
        <v>0</v>
      </c>
      <c r="DS171" s="346">
        <f t="shared" ca="1" si="201"/>
        <v>0</v>
      </c>
      <c r="DT171" s="346">
        <f t="shared" ca="1" si="201"/>
        <v>0</v>
      </c>
      <c r="DU171" s="346">
        <f t="shared" ca="1" si="201"/>
        <v>0</v>
      </c>
      <c r="DV171" s="346">
        <f t="shared" ca="1" si="201"/>
        <v>0</v>
      </c>
      <c r="DW171" s="346">
        <f t="shared" ca="1" si="201"/>
        <v>0</v>
      </c>
      <c r="DX171" s="346">
        <f t="shared" ca="1" si="201"/>
        <v>0</v>
      </c>
      <c r="DY171" s="346">
        <f t="shared" ca="1" si="201"/>
        <v>0</v>
      </c>
      <c r="DZ171" s="346">
        <f t="shared" ca="1" si="201"/>
        <v>0</v>
      </c>
      <c r="EA171" s="346">
        <f t="shared" ca="1" si="201"/>
        <v>0</v>
      </c>
      <c r="EB171" s="346">
        <f t="shared" ca="1" si="201"/>
        <v>0</v>
      </c>
      <c r="EC171" s="346">
        <f t="shared" ca="1" si="201"/>
        <v>0</v>
      </c>
      <c r="ED171" s="346">
        <f t="shared" ref="ED171:ES171" ca="1" si="202">ED162</f>
        <v>0</v>
      </c>
      <c r="EE171" s="346">
        <f t="shared" ca="1" si="202"/>
        <v>0</v>
      </c>
      <c r="EF171" s="346">
        <f t="shared" ca="1" si="202"/>
        <v>0</v>
      </c>
      <c r="EG171" s="346">
        <f t="shared" ca="1" si="202"/>
        <v>0</v>
      </c>
      <c r="EH171" s="346">
        <f t="shared" ca="1" si="202"/>
        <v>0</v>
      </c>
      <c r="EI171" s="346">
        <f t="shared" ca="1" si="202"/>
        <v>0</v>
      </c>
      <c r="EJ171" s="346">
        <f t="shared" ca="1" si="202"/>
        <v>0</v>
      </c>
      <c r="EK171" s="346">
        <f t="shared" ca="1" si="202"/>
        <v>0</v>
      </c>
      <c r="EL171" s="346">
        <f t="shared" ca="1" si="202"/>
        <v>0</v>
      </c>
      <c r="EM171" s="346">
        <f t="shared" ca="1" si="202"/>
        <v>0</v>
      </c>
      <c r="EN171" s="346">
        <f t="shared" ca="1" si="202"/>
        <v>0</v>
      </c>
      <c r="EO171" s="346">
        <f t="shared" ca="1" si="202"/>
        <v>0</v>
      </c>
      <c r="EP171" s="346">
        <f t="shared" ca="1" si="202"/>
        <v>0</v>
      </c>
      <c r="EQ171" s="346">
        <f t="shared" ca="1" si="202"/>
        <v>0</v>
      </c>
      <c r="ER171" s="346">
        <f t="shared" ca="1" si="202"/>
        <v>0</v>
      </c>
      <c r="ES171" s="346">
        <f t="shared" ca="1" si="202"/>
        <v>0</v>
      </c>
    </row>
    <row r="172" spans="1:256">
      <c r="B172" s="535" t="s">
        <v>778</v>
      </c>
      <c r="C172" s="536"/>
      <c r="D172" s="537"/>
      <c r="E172" s="538">
        <f ca="1">SUM(E166:E171)</f>
        <v>100</v>
      </c>
      <c r="F172" s="538">
        <f t="shared" ref="F172:BQ172" ca="1" si="203">SUM(F166:F171)</f>
        <v>100</v>
      </c>
      <c r="G172" s="538">
        <f t="shared" ca="1" si="203"/>
        <v>100</v>
      </c>
      <c r="H172" s="538">
        <f t="shared" ca="1" si="203"/>
        <v>100</v>
      </c>
      <c r="I172" s="538">
        <f t="shared" ca="1" si="203"/>
        <v>100</v>
      </c>
      <c r="J172" s="538">
        <f t="shared" ca="1" si="203"/>
        <v>100</v>
      </c>
      <c r="K172" s="538">
        <f t="shared" ca="1" si="203"/>
        <v>100</v>
      </c>
      <c r="L172" s="538">
        <f t="shared" ca="1" si="203"/>
        <v>100</v>
      </c>
      <c r="M172" s="538">
        <f t="shared" ca="1" si="203"/>
        <v>100</v>
      </c>
      <c r="N172" s="538">
        <f t="shared" ca="1" si="203"/>
        <v>100</v>
      </c>
      <c r="O172" s="538">
        <f t="shared" ca="1" si="203"/>
        <v>100</v>
      </c>
      <c r="P172" s="538">
        <f t="shared" ca="1" si="203"/>
        <v>100</v>
      </c>
      <c r="Q172" s="538">
        <f t="shared" ca="1" si="203"/>
        <v>100</v>
      </c>
      <c r="R172" s="538">
        <f t="shared" ca="1" si="203"/>
        <v>100</v>
      </c>
      <c r="S172" s="538">
        <f t="shared" ca="1" si="203"/>
        <v>100</v>
      </c>
      <c r="T172" s="538">
        <f t="shared" ca="1" si="203"/>
        <v>100</v>
      </c>
      <c r="U172" s="538">
        <f t="shared" ca="1" si="203"/>
        <v>100</v>
      </c>
      <c r="V172" s="538">
        <f t="shared" ca="1" si="203"/>
        <v>100</v>
      </c>
      <c r="W172" s="538">
        <f t="shared" ca="1" si="203"/>
        <v>100</v>
      </c>
      <c r="X172" s="538">
        <f t="shared" ca="1" si="203"/>
        <v>100</v>
      </c>
      <c r="Y172" s="538">
        <f t="shared" ca="1" si="203"/>
        <v>100</v>
      </c>
      <c r="Z172" s="538">
        <f t="shared" ca="1" si="203"/>
        <v>100</v>
      </c>
      <c r="AA172" s="538">
        <f t="shared" ca="1" si="203"/>
        <v>100</v>
      </c>
      <c r="AB172" s="538">
        <f t="shared" ca="1" si="203"/>
        <v>100</v>
      </c>
      <c r="AC172" s="538">
        <f t="shared" ca="1" si="203"/>
        <v>100</v>
      </c>
      <c r="AD172" s="538">
        <f t="shared" ca="1" si="203"/>
        <v>100</v>
      </c>
      <c r="AE172" s="538">
        <f t="shared" ca="1" si="203"/>
        <v>100</v>
      </c>
      <c r="AF172" s="538">
        <f t="shared" ca="1" si="203"/>
        <v>100</v>
      </c>
      <c r="AG172" s="538">
        <f t="shared" ca="1" si="203"/>
        <v>100</v>
      </c>
      <c r="AH172" s="538">
        <f t="shared" ca="1" si="203"/>
        <v>100</v>
      </c>
      <c r="AI172" s="538">
        <f t="shared" ca="1" si="203"/>
        <v>100</v>
      </c>
      <c r="AJ172" s="538">
        <f t="shared" ca="1" si="203"/>
        <v>100</v>
      </c>
      <c r="AK172" s="538">
        <f t="shared" ca="1" si="203"/>
        <v>100</v>
      </c>
      <c r="AL172" s="538">
        <f t="shared" ca="1" si="203"/>
        <v>100</v>
      </c>
      <c r="AM172" s="538">
        <f t="shared" ca="1" si="203"/>
        <v>100</v>
      </c>
      <c r="AN172" s="538">
        <f t="shared" ca="1" si="203"/>
        <v>100</v>
      </c>
      <c r="AO172" s="538">
        <f t="shared" ca="1" si="203"/>
        <v>100</v>
      </c>
      <c r="AP172" s="538">
        <f t="shared" ca="1" si="203"/>
        <v>100</v>
      </c>
      <c r="AQ172" s="538">
        <f t="shared" ca="1" si="203"/>
        <v>100</v>
      </c>
      <c r="AR172" s="538">
        <f t="shared" ca="1" si="203"/>
        <v>100</v>
      </c>
      <c r="AS172" s="538">
        <f t="shared" ca="1" si="203"/>
        <v>100</v>
      </c>
      <c r="AT172" s="538">
        <f t="shared" ca="1" si="203"/>
        <v>100</v>
      </c>
      <c r="AU172" s="538">
        <f t="shared" ca="1" si="203"/>
        <v>100</v>
      </c>
      <c r="AV172" s="538">
        <f t="shared" ca="1" si="203"/>
        <v>100</v>
      </c>
      <c r="AW172" s="538">
        <f t="shared" ca="1" si="203"/>
        <v>100</v>
      </c>
      <c r="AX172" s="538">
        <f t="shared" ca="1" si="203"/>
        <v>100</v>
      </c>
      <c r="AY172" s="538">
        <f t="shared" ca="1" si="203"/>
        <v>100</v>
      </c>
      <c r="AZ172" s="538">
        <f t="shared" ca="1" si="203"/>
        <v>100</v>
      </c>
      <c r="BA172" s="538">
        <f t="shared" ca="1" si="203"/>
        <v>100</v>
      </c>
      <c r="BB172" s="538">
        <f t="shared" ca="1" si="203"/>
        <v>100</v>
      </c>
      <c r="BC172" s="538">
        <f t="shared" ca="1" si="203"/>
        <v>100</v>
      </c>
      <c r="BD172" s="538">
        <f t="shared" ca="1" si="203"/>
        <v>100</v>
      </c>
      <c r="BE172" s="538">
        <f t="shared" ca="1" si="203"/>
        <v>100</v>
      </c>
      <c r="BF172" s="538">
        <f t="shared" ca="1" si="203"/>
        <v>100</v>
      </c>
      <c r="BG172" s="538">
        <f t="shared" ca="1" si="203"/>
        <v>100</v>
      </c>
      <c r="BH172" s="538">
        <f t="shared" ca="1" si="203"/>
        <v>100</v>
      </c>
      <c r="BI172" s="538">
        <f t="shared" ca="1" si="203"/>
        <v>100</v>
      </c>
      <c r="BJ172" s="538">
        <f t="shared" ca="1" si="203"/>
        <v>100</v>
      </c>
      <c r="BK172" s="538">
        <f t="shared" ca="1" si="203"/>
        <v>100</v>
      </c>
      <c r="BL172" s="538">
        <f t="shared" ca="1" si="203"/>
        <v>100</v>
      </c>
      <c r="BM172" s="538">
        <f t="shared" ca="1" si="203"/>
        <v>100</v>
      </c>
      <c r="BN172" s="538">
        <f t="shared" ca="1" si="203"/>
        <v>100</v>
      </c>
      <c r="BO172" s="538">
        <f t="shared" ca="1" si="203"/>
        <v>100</v>
      </c>
      <c r="BP172" s="538">
        <f t="shared" ca="1" si="203"/>
        <v>100</v>
      </c>
      <c r="BQ172" s="538">
        <f t="shared" ca="1" si="203"/>
        <v>100</v>
      </c>
      <c r="BR172" s="538">
        <f t="shared" ref="BR172:EC172" ca="1" si="204">SUM(BR166:BR171)</f>
        <v>100</v>
      </c>
      <c r="BS172" s="538">
        <f t="shared" ca="1" si="204"/>
        <v>100</v>
      </c>
      <c r="BT172" s="538">
        <f t="shared" ca="1" si="204"/>
        <v>100</v>
      </c>
      <c r="BU172" s="538">
        <f t="shared" ca="1" si="204"/>
        <v>100</v>
      </c>
      <c r="BV172" s="538">
        <f t="shared" ca="1" si="204"/>
        <v>100</v>
      </c>
      <c r="BW172" s="538">
        <f t="shared" ca="1" si="204"/>
        <v>100</v>
      </c>
      <c r="BX172" s="538">
        <f t="shared" ca="1" si="204"/>
        <v>100</v>
      </c>
      <c r="BY172" s="538">
        <f t="shared" ca="1" si="204"/>
        <v>100</v>
      </c>
      <c r="BZ172" s="538">
        <f t="shared" ca="1" si="204"/>
        <v>100</v>
      </c>
      <c r="CA172" s="538">
        <f t="shared" ca="1" si="204"/>
        <v>100</v>
      </c>
      <c r="CB172" s="538">
        <f t="shared" ca="1" si="204"/>
        <v>100</v>
      </c>
      <c r="CC172" s="538">
        <f t="shared" ca="1" si="204"/>
        <v>100</v>
      </c>
      <c r="CD172" s="538">
        <f t="shared" ca="1" si="204"/>
        <v>100</v>
      </c>
      <c r="CE172" s="538">
        <f t="shared" ca="1" si="204"/>
        <v>100</v>
      </c>
      <c r="CF172" s="538">
        <f t="shared" ca="1" si="204"/>
        <v>100</v>
      </c>
      <c r="CG172" s="538">
        <f t="shared" ca="1" si="204"/>
        <v>100</v>
      </c>
      <c r="CH172" s="538">
        <f t="shared" ca="1" si="204"/>
        <v>100</v>
      </c>
      <c r="CI172" s="538">
        <f t="shared" ca="1" si="204"/>
        <v>100</v>
      </c>
      <c r="CJ172" s="538">
        <f t="shared" ca="1" si="204"/>
        <v>100</v>
      </c>
      <c r="CK172" s="538">
        <f t="shared" ca="1" si="204"/>
        <v>100</v>
      </c>
      <c r="CL172" s="538">
        <f t="shared" ca="1" si="204"/>
        <v>100</v>
      </c>
      <c r="CM172" s="538">
        <f t="shared" ca="1" si="204"/>
        <v>100</v>
      </c>
      <c r="CN172" s="538">
        <f t="shared" ca="1" si="204"/>
        <v>100</v>
      </c>
      <c r="CO172" s="538">
        <f t="shared" ca="1" si="204"/>
        <v>100</v>
      </c>
      <c r="CP172" s="538">
        <f t="shared" ca="1" si="204"/>
        <v>100</v>
      </c>
      <c r="CQ172" s="538">
        <f t="shared" ca="1" si="204"/>
        <v>100</v>
      </c>
      <c r="CR172" s="538">
        <f t="shared" ca="1" si="204"/>
        <v>100</v>
      </c>
      <c r="CS172" s="538">
        <f t="shared" ca="1" si="204"/>
        <v>100</v>
      </c>
      <c r="CT172" s="538">
        <f t="shared" ca="1" si="204"/>
        <v>100</v>
      </c>
      <c r="CU172" s="538">
        <f t="shared" ca="1" si="204"/>
        <v>100</v>
      </c>
      <c r="CV172" s="538">
        <f t="shared" ca="1" si="204"/>
        <v>100</v>
      </c>
      <c r="CW172" s="538">
        <f t="shared" ca="1" si="204"/>
        <v>100</v>
      </c>
      <c r="CX172" s="538">
        <f t="shared" ca="1" si="204"/>
        <v>100</v>
      </c>
      <c r="CY172" s="538">
        <f t="shared" ca="1" si="204"/>
        <v>100</v>
      </c>
      <c r="CZ172" s="538">
        <f t="shared" ca="1" si="204"/>
        <v>100</v>
      </c>
      <c r="DA172" s="538">
        <f t="shared" ca="1" si="204"/>
        <v>100</v>
      </c>
      <c r="DB172" s="538">
        <f t="shared" ca="1" si="204"/>
        <v>100</v>
      </c>
      <c r="DC172" s="538">
        <f t="shared" ca="1" si="204"/>
        <v>100</v>
      </c>
      <c r="DD172" s="538">
        <f t="shared" ca="1" si="204"/>
        <v>100</v>
      </c>
      <c r="DE172" s="538">
        <f t="shared" ca="1" si="204"/>
        <v>100</v>
      </c>
      <c r="DF172" s="538">
        <f t="shared" ca="1" si="204"/>
        <v>100</v>
      </c>
      <c r="DG172" s="538">
        <f t="shared" ca="1" si="204"/>
        <v>100</v>
      </c>
      <c r="DH172" s="538">
        <f t="shared" ca="1" si="204"/>
        <v>100</v>
      </c>
      <c r="DI172" s="538">
        <f t="shared" ca="1" si="204"/>
        <v>100</v>
      </c>
      <c r="DJ172" s="538">
        <f t="shared" ca="1" si="204"/>
        <v>100</v>
      </c>
      <c r="DK172" s="538">
        <f t="shared" ca="1" si="204"/>
        <v>100</v>
      </c>
      <c r="DL172" s="538">
        <f t="shared" ca="1" si="204"/>
        <v>100</v>
      </c>
      <c r="DM172" s="538">
        <f t="shared" ca="1" si="204"/>
        <v>100</v>
      </c>
      <c r="DN172" s="538">
        <f t="shared" ca="1" si="204"/>
        <v>100</v>
      </c>
      <c r="DO172" s="538">
        <f t="shared" ca="1" si="204"/>
        <v>100</v>
      </c>
      <c r="DP172" s="538">
        <f t="shared" ca="1" si="204"/>
        <v>100</v>
      </c>
      <c r="DQ172" s="538">
        <f t="shared" ca="1" si="204"/>
        <v>100</v>
      </c>
      <c r="DR172" s="538">
        <f t="shared" ca="1" si="204"/>
        <v>100</v>
      </c>
      <c r="DS172" s="538">
        <f t="shared" ca="1" si="204"/>
        <v>100</v>
      </c>
      <c r="DT172" s="538">
        <f t="shared" ca="1" si="204"/>
        <v>100</v>
      </c>
      <c r="DU172" s="538">
        <f t="shared" ca="1" si="204"/>
        <v>100</v>
      </c>
      <c r="DV172" s="538">
        <f t="shared" ca="1" si="204"/>
        <v>100</v>
      </c>
      <c r="DW172" s="538">
        <f t="shared" ca="1" si="204"/>
        <v>100</v>
      </c>
      <c r="DX172" s="538">
        <f t="shared" ca="1" si="204"/>
        <v>100</v>
      </c>
      <c r="DY172" s="538">
        <f t="shared" ca="1" si="204"/>
        <v>100</v>
      </c>
      <c r="DZ172" s="538">
        <f t="shared" ca="1" si="204"/>
        <v>100</v>
      </c>
      <c r="EA172" s="538">
        <f t="shared" ca="1" si="204"/>
        <v>100</v>
      </c>
      <c r="EB172" s="538">
        <f t="shared" ca="1" si="204"/>
        <v>100</v>
      </c>
      <c r="EC172" s="538">
        <f t="shared" ca="1" si="204"/>
        <v>100</v>
      </c>
      <c r="ED172" s="538">
        <f t="shared" ref="ED172:ES172" ca="1" si="205">SUM(ED166:ED171)</f>
        <v>100</v>
      </c>
      <c r="EE172" s="538">
        <f t="shared" ca="1" si="205"/>
        <v>100</v>
      </c>
      <c r="EF172" s="538">
        <f t="shared" ca="1" si="205"/>
        <v>100</v>
      </c>
      <c r="EG172" s="538">
        <f t="shared" ca="1" si="205"/>
        <v>100</v>
      </c>
      <c r="EH172" s="538">
        <f t="shared" ca="1" si="205"/>
        <v>100</v>
      </c>
      <c r="EI172" s="538">
        <f t="shared" ca="1" si="205"/>
        <v>100</v>
      </c>
      <c r="EJ172" s="538">
        <f t="shared" ca="1" si="205"/>
        <v>100</v>
      </c>
      <c r="EK172" s="538">
        <f t="shared" ca="1" si="205"/>
        <v>100</v>
      </c>
      <c r="EL172" s="538">
        <f t="shared" ca="1" si="205"/>
        <v>100</v>
      </c>
      <c r="EM172" s="538">
        <f t="shared" ca="1" si="205"/>
        <v>100</v>
      </c>
      <c r="EN172" s="538">
        <f t="shared" ca="1" si="205"/>
        <v>100</v>
      </c>
      <c r="EO172" s="538">
        <f t="shared" ca="1" si="205"/>
        <v>100</v>
      </c>
      <c r="EP172" s="538">
        <f t="shared" ca="1" si="205"/>
        <v>100</v>
      </c>
      <c r="EQ172" s="538">
        <f t="shared" ca="1" si="205"/>
        <v>100</v>
      </c>
      <c r="ER172" s="538">
        <f t="shared" ca="1" si="205"/>
        <v>100</v>
      </c>
      <c r="ES172" s="538">
        <f t="shared" ca="1" si="205"/>
        <v>100</v>
      </c>
    </row>
    <row r="173" spans="1:256">
      <c r="C173" s="342"/>
    </row>
    <row r="174" spans="1:256" ht="14.4" thickBot="1">
      <c r="B174" s="539" t="s">
        <v>779</v>
      </c>
      <c r="C174" s="540"/>
      <c r="D174" s="541"/>
      <c r="E174" s="542">
        <f>SUM(IP_Assumptions!C134:H134)*12</f>
        <v>1200</v>
      </c>
    </row>
    <row r="175" spans="1:256" ht="14.4" thickTop="1">
      <c r="C175" s="340"/>
    </row>
    <row r="176" spans="1:256">
      <c r="B176" s="299" t="s">
        <v>780</v>
      </c>
      <c r="E176" s="366" t="s">
        <v>781</v>
      </c>
      <c r="F176" s="367" t="s">
        <v>782</v>
      </c>
      <c r="G176" s="367" t="s">
        <v>783</v>
      </c>
    </row>
    <row r="177" spans="2:149">
      <c r="B177" s="534">
        <f t="shared" ref="B177:B182" si="206">B166</f>
        <v>1</v>
      </c>
      <c r="D177" s="543">
        <f>IP_Assumptions!C136</f>
        <v>0</v>
      </c>
      <c r="E177" s="347" t="str">
        <f>IP_Assumptions!C154</f>
        <v/>
      </c>
      <c r="F177" s="347" t="str">
        <f t="shared" ref="F177:F182" si="207">IF(D177="Fixed-Term",(1+E177)^(1/12)-1,"-")</f>
        <v>-</v>
      </c>
      <c r="G177" s="347" t="str">
        <f>IF(D177="Perpetuity",IP_Assumptions!C$155,"-")</f>
        <v>-</v>
      </c>
      <c r="N177" s="375"/>
    </row>
    <row r="178" spans="2:149">
      <c r="B178" s="534">
        <f t="shared" si="206"/>
        <v>2</v>
      </c>
      <c r="D178" s="543">
        <f>IP_Assumptions!D136</f>
        <v>0</v>
      </c>
      <c r="E178" s="347" t="str">
        <f>IP_Assumptions!D154</f>
        <v/>
      </c>
      <c r="F178" s="347" t="str">
        <f t="shared" si="207"/>
        <v>-</v>
      </c>
      <c r="G178" s="347" t="str">
        <f>IF(D178="Perpetuity",IP_Assumptions!D$155,"-")</f>
        <v>-</v>
      </c>
    </row>
    <row r="179" spans="2:149">
      <c r="B179" s="534">
        <f t="shared" si="206"/>
        <v>3</v>
      </c>
      <c r="D179" s="543">
        <f>IP_Assumptions!E136</f>
        <v>0</v>
      </c>
      <c r="E179" s="347" t="str">
        <f>IP_Assumptions!E154</f>
        <v/>
      </c>
      <c r="F179" s="347" t="str">
        <f t="shared" si="207"/>
        <v>-</v>
      </c>
      <c r="G179" s="347" t="str">
        <f>IF(D179="Perpetuity",IP_Assumptions!E$155,"-")</f>
        <v>-</v>
      </c>
    </row>
    <row r="180" spans="2:149">
      <c r="B180" s="534">
        <f t="shared" si="206"/>
        <v>4</v>
      </c>
      <c r="D180" s="543">
        <f>IP_Assumptions!F136</f>
        <v>0</v>
      </c>
      <c r="E180" s="347" t="str">
        <f>IP_Assumptions!F154</f>
        <v/>
      </c>
      <c r="F180" s="347" t="str">
        <f t="shared" si="207"/>
        <v>-</v>
      </c>
      <c r="G180" s="347" t="str">
        <f>IF(D180="Perpetuity",IP_Assumptions!F$155,"-")</f>
        <v>-</v>
      </c>
    </row>
    <row r="181" spans="2:149">
      <c r="B181" s="534">
        <f t="shared" si="206"/>
        <v>5</v>
      </c>
      <c r="D181" s="543">
        <f>IP_Assumptions!G136</f>
        <v>0</v>
      </c>
      <c r="E181" s="347" t="str">
        <f>IP_Assumptions!G154</f>
        <v/>
      </c>
      <c r="F181" s="347" t="str">
        <f t="shared" si="207"/>
        <v>-</v>
      </c>
      <c r="G181" s="347" t="str">
        <f>IF(D181="Perpetuity",IP_Assumptions!G$155,"-")</f>
        <v>-</v>
      </c>
    </row>
    <row r="182" spans="2:149">
      <c r="B182" s="534">
        <f t="shared" si="206"/>
        <v>6</v>
      </c>
      <c r="D182" s="543">
        <f>IP_Assumptions!H136</f>
        <v>0</v>
      </c>
      <c r="E182" s="347" t="str">
        <f>IP_Assumptions!H154</f>
        <v/>
      </c>
      <c r="F182" s="347" t="str">
        <f t="shared" si="207"/>
        <v>-</v>
      </c>
      <c r="G182" s="347" t="str">
        <f>IF(D182="Perpetuity",IP_Assumptions!H$155,"-")</f>
        <v>-</v>
      </c>
    </row>
    <row r="183" spans="2:149">
      <c r="C183" s="342"/>
    </row>
    <row r="184" spans="2:149">
      <c r="B184" s="299" t="s">
        <v>784</v>
      </c>
    </row>
    <row r="185" spans="2:149">
      <c r="B185" s="534">
        <f t="shared" ref="B185:B190" si="208">B177</f>
        <v>1</v>
      </c>
      <c r="E185" s="544">
        <f>IF($F177="-",0,1/(1+$F177)^(E$8-1))</f>
        <v>0</v>
      </c>
      <c r="F185" s="544">
        <f t="shared" ref="F185:BQ185" si="209">IF($F177="-",0,1/(1+$F177)^(F$8-1))</f>
        <v>0</v>
      </c>
      <c r="G185" s="544">
        <f t="shared" si="209"/>
        <v>0</v>
      </c>
      <c r="H185" s="544">
        <f t="shared" si="209"/>
        <v>0</v>
      </c>
      <c r="I185" s="544">
        <f t="shared" si="209"/>
        <v>0</v>
      </c>
      <c r="J185" s="544">
        <f t="shared" si="209"/>
        <v>0</v>
      </c>
      <c r="K185" s="544">
        <f t="shared" si="209"/>
        <v>0</v>
      </c>
      <c r="L185" s="544">
        <f t="shared" si="209"/>
        <v>0</v>
      </c>
      <c r="M185" s="544">
        <f t="shared" si="209"/>
        <v>0</v>
      </c>
      <c r="N185" s="544">
        <f t="shared" si="209"/>
        <v>0</v>
      </c>
      <c r="O185" s="544">
        <f t="shared" si="209"/>
        <v>0</v>
      </c>
      <c r="P185" s="544">
        <f t="shared" si="209"/>
        <v>0</v>
      </c>
      <c r="Q185" s="544">
        <f t="shared" si="209"/>
        <v>0</v>
      </c>
      <c r="R185" s="544">
        <f t="shared" si="209"/>
        <v>0</v>
      </c>
      <c r="S185" s="544">
        <f t="shared" si="209"/>
        <v>0</v>
      </c>
      <c r="T185" s="544">
        <f t="shared" si="209"/>
        <v>0</v>
      </c>
      <c r="U185" s="544">
        <f t="shared" si="209"/>
        <v>0</v>
      </c>
      <c r="V185" s="544">
        <f t="shared" si="209"/>
        <v>0</v>
      </c>
      <c r="W185" s="544">
        <f t="shared" si="209"/>
        <v>0</v>
      </c>
      <c r="X185" s="544">
        <f t="shared" si="209"/>
        <v>0</v>
      </c>
      <c r="Y185" s="544">
        <f t="shared" si="209"/>
        <v>0</v>
      </c>
      <c r="Z185" s="544">
        <f t="shared" si="209"/>
        <v>0</v>
      </c>
      <c r="AA185" s="544">
        <f t="shared" si="209"/>
        <v>0</v>
      </c>
      <c r="AB185" s="544">
        <f t="shared" si="209"/>
        <v>0</v>
      </c>
      <c r="AC185" s="544">
        <f t="shared" si="209"/>
        <v>0</v>
      </c>
      <c r="AD185" s="544">
        <f t="shared" si="209"/>
        <v>0</v>
      </c>
      <c r="AE185" s="544">
        <f t="shared" si="209"/>
        <v>0</v>
      </c>
      <c r="AF185" s="544">
        <f t="shared" si="209"/>
        <v>0</v>
      </c>
      <c r="AG185" s="544">
        <f t="shared" si="209"/>
        <v>0</v>
      </c>
      <c r="AH185" s="544">
        <f t="shared" si="209"/>
        <v>0</v>
      </c>
      <c r="AI185" s="544">
        <f t="shared" si="209"/>
        <v>0</v>
      </c>
      <c r="AJ185" s="544">
        <f t="shared" si="209"/>
        <v>0</v>
      </c>
      <c r="AK185" s="544">
        <f t="shared" si="209"/>
        <v>0</v>
      </c>
      <c r="AL185" s="544">
        <f t="shared" si="209"/>
        <v>0</v>
      </c>
      <c r="AM185" s="544">
        <f t="shared" si="209"/>
        <v>0</v>
      </c>
      <c r="AN185" s="544">
        <f t="shared" si="209"/>
        <v>0</v>
      </c>
      <c r="AO185" s="544">
        <f t="shared" si="209"/>
        <v>0</v>
      </c>
      <c r="AP185" s="544">
        <f t="shared" si="209"/>
        <v>0</v>
      </c>
      <c r="AQ185" s="544">
        <f t="shared" si="209"/>
        <v>0</v>
      </c>
      <c r="AR185" s="544">
        <f t="shared" si="209"/>
        <v>0</v>
      </c>
      <c r="AS185" s="544">
        <f t="shared" si="209"/>
        <v>0</v>
      </c>
      <c r="AT185" s="544">
        <f t="shared" si="209"/>
        <v>0</v>
      </c>
      <c r="AU185" s="544">
        <f t="shared" si="209"/>
        <v>0</v>
      </c>
      <c r="AV185" s="544">
        <f t="shared" si="209"/>
        <v>0</v>
      </c>
      <c r="AW185" s="544">
        <f t="shared" si="209"/>
        <v>0</v>
      </c>
      <c r="AX185" s="544">
        <f t="shared" si="209"/>
        <v>0</v>
      </c>
      <c r="AY185" s="544">
        <f t="shared" si="209"/>
        <v>0</v>
      </c>
      <c r="AZ185" s="544">
        <f t="shared" si="209"/>
        <v>0</v>
      </c>
      <c r="BA185" s="544">
        <f t="shared" si="209"/>
        <v>0</v>
      </c>
      <c r="BB185" s="544">
        <f t="shared" si="209"/>
        <v>0</v>
      </c>
      <c r="BC185" s="544">
        <f t="shared" si="209"/>
        <v>0</v>
      </c>
      <c r="BD185" s="544">
        <f t="shared" si="209"/>
        <v>0</v>
      </c>
      <c r="BE185" s="544">
        <f t="shared" si="209"/>
        <v>0</v>
      </c>
      <c r="BF185" s="544">
        <f t="shared" si="209"/>
        <v>0</v>
      </c>
      <c r="BG185" s="544">
        <f t="shared" si="209"/>
        <v>0</v>
      </c>
      <c r="BH185" s="544">
        <f t="shared" si="209"/>
        <v>0</v>
      </c>
      <c r="BI185" s="544">
        <f t="shared" si="209"/>
        <v>0</v>
      </c>
      <c r="BJ185" s="544">
        <f t="shared" si="209"/>
        <v>0</v>
      </c>
      <c r="BK185" s="544">
        <f t="shared" si="209"/>
        <v>0</v>
      </c>
      <c r="BL185" s="544">
        <f t="shared" si="209"/>
        <v>0</v>
      </c>
      <c r="BM185" s="544">
        <f t="shared" si="209"/>
        <v>0</v>
      </c>
      <c r="BN185" s="544">
        <f t="shared" si="209"/>
        <v>0</v>
      </c>
      <c r="BO185" s="544">
        <f t="shared" si="209"/>
        <v>0</v>
      </c>
      <c r="BP185" s="544">
        <f t="shared" si="209"/>
        <v>0</v>
      </c>
      <c r="BQ185" s="544">
        <f t="shared" si="209"/>
        <v>0</v>
      </c>
      <c r="BR185" s="544">
        <f t="shared" ref="BR185:EC185" si="210">IF($F177="-",0,1/(1+$F177)^(BR$8-1))</f>
        <v>0</v>
      </c>
      <c r="BS185" s="544">
        <f t="shared" si="210"/>
        <v>0</v>
      </c>
      <c r="BT185" s="544">
        <f t="shared" si="210"/>
        <v>0</v>
      </c>
      <c r="BU185" s="544">
        <f t="shared" si="210"/>
        <v>0</v>
      </c>
      <c r="BV185" s="544">
        <f t="shared" si="210"/>
        <v>0</v>
      </c>
      <c r="BW185" s="544">
        <f t="shared" si="210"/>
        <v>0</v>
      </c>
      <c r="BX185" s="544">
        <f t="shared" si="210"/>
        <v>0</v>
      </c>
      <c r="BY185" s="544">
        <f t="shared" si="210"/>
        <v>0</v>
      </c>
      <c r="BZ185" s="544">
        <f t="shared" si="210"/>
        <v>0</v>
      </c>
      <c r="CA185" s="544">
        <f t="shared" si="210"/>
        <v>0</v>
      </c>
      <c r="CB185" s="544">
        <f t="shared" si="210"/>
        <v>0</v>
      </c>
      <c r="CC185" s="544">
        <f t="shared" si="210"/>
        <v>0</v>
      </c>
      <c r="CD185" s="544">
        <f t="shared" si="210"/>
        <v>0</v>
      </c>
      <c r="CE185" s="544">
        <f t="shared" si="210"/>
        <v>0</v>
      </c>
      <c r="CF185" s="544">
        <f t="shared" si="210"/>
        <v>0</v>
      </c>
      <c r="CG185" s="544">
        <f t="shared" si="210"/>
        <v>0</v>
      </c>
      <c r="CH185" s="544">
        <f t="shared" si="210"/>
        <v>0</v>
      </c>
      <c r="CI185" s="544">
        <f t="shared" si="210"/>
        <v>0</v>
      </c>
      <c r="CJ185" s="544">
        <f t="shared" si="210"/>
        <v>0</v>
      </c>
      <c r="CK185" s="544">
        <f t="shared" si="210"/>
        <v>0</v>
      </c>
      <c r="CL185" s="544">
        <f t="shared" si="210"/>
        <v>0</v>
      </c>
      <c r="CM185" s="544">
        <f t="shared" si="210"/>
        <v>0</v>
      </c>
      <c r="CN185" s="544">
        <f t="shared" si="210"/>
        <v>0</v>
      </c>
      <c r="CO185" s="544">
        <f t="shared" si="210"/>
        <v>0</v>
      </c>
      <c r="CP185" s="544">
        <f t="shared" si="210"/>
        <v>0</v>
      </c>
      <c r="CQ185" s="544">
        <f t="shared" si="210"/>
        <v>0</v>
      </c>
      <c r="CR185" s="544">
        <f t="shared" si="210"/>
        <v>0</v>
      </c>
      <c r="CS185" s="544">
        <f t="shared" si="210"/>
        <v>0</v>
      </c>
      <c r="CT185" s="544">
        <f t="shared" si="210"/>
        <v>0</v>
      </c>
      <c r="CU185" s="544">
        <f t="shared" si="210"/>
        <v>0</v>
      </c>
      <c r="CV185" s="544">
        <f t="shared" si="210"/>
        <v>0</v>
      </c>
      <c r="CW185" s="544">
        <f t="shared" si="210"/>
        <v>0</v>
      </c>
      <c r="CX185" s="544">
        <f t="shared" si="210"/>
        <v>0</v>
      </c>
      <c r="CY185" s="544">
        <f t="shared" si="210"/>
        <v>0</v>
      </c>
      <c r="CZ185" s="544">
        <f t="shared" si="210"/>
        <v>0</v>
      </c>
      <c r="DA185" s="544">
        <f t="shared" si="210"/>
        <v>0</v>
      </c>
      <c r="DB185" s="544">
        <f t="shared" si="210"/>
        <v>0</v>
      </c>
      <c r="DC185" s="544">
        <f t="shared" si="210"/>
        <v>0</v>
      </c>
      <c r="DD185" s="544">
        <f t="shared" si="210"/>
        <v>0</v>
      </c>
      <c r="DE185" s="544">
        <f t="shared" si="210"/>
        <v>0</v>
      </c>
      <c r="DF185" s="544">
        <f t="shared" si="210"/>
        <v>0</v>
      </c>
      <c r="DG185" s="544">
        <f t="shared" si="210"/>
        <v>0</v>
      </c>
      <c r="DH185" s="544">
        <f t="shared" si="210"/>
        <v>0</v>
      </c>
      <c r="DI185" s="544">
        <f t="shared" si="210"/>
        <v>0</v>
      </c>
      <c r="DJ185" s="544">
        <f t="shared" si="210"/>
        <v>0</v>
      </c>
      <c r="DK185" s="544">
        <f t="shared" si="210"/>
        <v>0</v>
      </c>
      <c r="DL185" s="544">
        <f t="shared" si="210"/>
        <v>0</v>
      </c>
      <c r="DM185" s="544">
        <f t="shared" si="210"/>
        <v>0</v>
      </c>
      <c r="DN185" s="544">
        <f t="shared" si="210"/>
        <v>0</v>
      </c>
      <c r="DO185" s="544">
        <f t="shared" si="210"/>
        <v>0</v>
      </c>
      <c r="DP185" s="544">
        <f t="shared" si="210"/>
        <v>0</v>
      </c>
      <c r="DQ185" s="544">
        <f t="shared" si="210"/>
        <v>0</v>
      </c>
      <c r="DR185" s="544">
        <f t="shared" si="210"/>
        <v>0</v>
      </c>
      <c r="DS185" s="544">
        <f t="shared" si="210"/>
        <v>0</v>
      </c>
      <c r="DT185" s="544">
        <f t="shared" si="210"/>
        <v>0</v>
      </c>
      <c r="DU185" s="544">
        <f t="shared" si="210"/>
        <v>0</v>
      </c>
      <c r="DV185" s="544">
        <f t="shared" si="210"/>
        <v>0</v>
      </c>
      <c r="DW185" s="544">
        <f t="shared" si="210"/>
        <v>0</v>
      </c>
      <c r="DX185" s="544">
        <f t="shared" si="210"/>
        <v>0</v>
      </c>
      <c r="DY185" s="544">
        <f t="shared" si="210"/>
        <v>0</v>
      </c>
      <c r="DZ185" s="544">
        <f t="shared" si="210"/>
        <v>0</v>
      </c>
      <c r="EA185" s="544">
        <f t="shared" si="210"/>
        <v>0</v>
      </c>
      <c r="EB185" s="544">
        <f t="shared" si="210"/>
        <v>0</v>
      </c>
      <c r="EC185" s="544">
        <f t="shared" si="210"/>
        <v>0</v>
      </c>
      <c r="ED185" s="544">
        <f t="shared" ref="ED185:ES185" si="211">IF($F177="-",0,1/(1+$F177)^(ED$8-1))</f>
        <v>0</v>
      </c>
      <c r="EE185" s="544">
        <f t="shared" si="211"/>
        <v>0</v>
      </c>
      <c r="EF185" s="544">
        <f t="shared" si="211"/>
        <v>0</v>
      </c>
      <c r="EG185" s="544">
        <f t="shared" si="211"/>
        <v>0</v>
      </c>
      <c r="EH185" s="544">
        <f t="shared" si="211"/>
        <v>0</v>
      </c>
      <c r="EI185" s="544">
        <f t="shared" si="211"/>
        <v>0</v>
      </c>
      <c r="EJ185" s="544">
        <f t="shared" si="211"/>
        <v>0</v>
      </c>
      <c r="EK185" s="544">
        <f t="shared" si="211"/>
        <v>0</v>
      </c>
      <c r="EL185" s="544">
        <f t="shared" si="211"/>
        <v>0</v>
      </c>
      <c r="EM185" s="544">
        <f t="shared" si="211"/>
        <v>0</v>
      </c>
      <c r="EN185" s="544">
        <f t="shared" si="211"/>
        <v>0</v>
      </c>
      <c r="EO185" s="544">
        <f t="shared" si="211"/>
        <v>0</v>
      </c>
      <c r="EP185" s="544">
        <f t="shared" si="211"/>
        <v>0</v>
      </c>
      <c r="EQ185" s="544">
        <f t="shared" si="211"/>
        <v>0</v>
      </c>
      <c r="ER185" s="544">
        <f t="shared" si="211"/>
        <v>0</v>
      </c>
      <c r="ES185" s="544">
        <f t="shared" si="211"/>
        <v>0</v>
      </c>
    </row>
    <row r="186" spans="2:149">
      <c r="B186" s="534">
        <f t="shared" si="208"/>
        <v>2</v>
      </c>
      <c r="E186" s="544">
        <f t="shared" ref="E186:BP186" si="212">IF($F178="-",0,1/(1+$F178)^(E$8-1))</f>
        <v>0</v>
      </c>
      <c r="F186" s="544">
        <f t="shared" si="212"/>
        <v>0</v>
      </c>
      <c r="G186" s="544">
        <f t="shared" si="212"/>
        <v>0</v>
      </c>
      <c r="H186" s="544">
        <f t="shared" si="212"/>
        <v>0</v>
      </c>
      <c r="I186" s="544">
        <f t="shared" si="212"/>
        <v>0</v>
      </c>
      <c r="J186" s="544">
        <f t="shared" si="212"/>
        <v>0</v>
      </c>
      <c r="K186" s="544">
        <f t="shared" si="212"/>
        <v>0</v>
      </c>
      <c r="L186" s="544">
        <f t="shared" si="212"/>
        <v>0</v>
      </c>
      <c r="M186" s="544">
        <f t="shared" si="212"/>
        <v>0</v>
      </c>
      <c r="N186" s="544">
        <f t="shared" si="212"/>
        <v>0</v>
      </c>
      <c r="O186" s="544">
        <f t="shared" si="212"/>
        <v>0</v>
      </c>
      <c r="P186" s="544">
        <f t="shared" si="212"/>
        <v>0</v>
      </c>
      <c r="Q186" s="544">
        <f t="shared" si="212"/>
        <v>0</v>
      </c>
      <c r="R186" s="544">
        <f t="shared" si="212"/>
        <v>0</v>
      </c>
      <c r="S186" s="544">
        <f t="shared" si="212"/>
        <v>0</v>
      </c>
      <c r="T186" s="544">
        <f t="shared" si="212"/>
        <v>0</v>
      </c>
      <c r="U186" s="544">
        <f t="shared" si="212"/>
        <v>0</v>
      </c>
      <c r="V186" s="544">
        <f t="shared" si="212"/>
        <v>0</v>
      </c>
      <c r="W186" s="544">
        <f t="shared" si="212"/>
        <v>0</v>
      </c>
      <c r="X186" s="544">
        <f t="shared" si="212"/>
        <v>0</v>
      </c>
      <c r="Y186" s="544">
        <f t="shared" si="212"/>
        <v>0</v>
      </c>
      <c r="Z186" s="544">
        <f t="shared" si="212"/>
        <v>0</v>
      </c>
      <c r="AA186" s="544">
        <f t="shared" si="212"/>
        <v>0</v>
      </c>
      <c r="AB186" s="544">
        <f t="shared" si="212"/>
        <v>0</v>
      </c>
      <c r="AC186" s="544">
        <f t="shared" si="212"/>
        <v>0</v>
      </c>
      <c r="AD186" s="544">
        <f t="shared" si="212"/>
        <v>0</v>
      </c>
      <c r="AE186" s="544">
        <f t="shared" si="212"/>
        <v>0</v>
      </c>
      <c r="AF186" s="544">
        <f t="shared" si="212"/>
        <v>0</v>
      </c>
      <c r="AG186" s="544">
        <f t="shared" si="212"/>
        <v>0</v>
      </c>
      <c r="AH186" s="544">
        <f t="shared" si="212"/>
        <v>0</v>
      </c>
      <c r="AI186" s="544">
        <f t="shared" si="212"/>
        <v>0</v>
      </c>
      <c r="AJ186" s="544">
        <f t="shared" si="212"/>
        <v>0</v>
      </c>
      <c r="AK186" s="544">
        <f t="shared" si="212"/>
        <v>0</v>
      </c>
      <c r="AL186" s="544">
        <f t="shared" si="212"/>
        <v>0</v>
      </c>
      <c r="AM186" s="544">
        <f t="shared" si="212"/>
        <v>0</v>
      </c>
      <c r="AN186" s="544">
        <f t="shared" si="212"/>
        <v>0</v>
      </c>
      <c r="AO186" s="544">
        <f t="shared" si="212"/>
        <v>0</v>
      </c>
      <c r="AP186" s="544">
        <f t="shared" si="212"/>
        <v>0</v>
      </c>
      <c r="AQ186" s="544">
        <f t="shared" si="212"/>
        <v>0</v>
      </c>
      <c r="AR186" s="544">
        <f t="shared" si="212"/>
        <v>0</v>
      </c>
      <c r="AS186" s="544">
        <f t="shared" si="212"/>
        <v>0</v>
      </c>
      <c r="AT186" s="544">
        <f t="shared" si="212"/>
        <v>0</v>
      </c>
      <c r="AU186" s="544">
        <f t="shared" si="212"/>
        <v>0</v>
      </c>
      <c r="AV186" s="544">
        <f t="shared" si="212"/>
        <v>0</v>
      </c>
      <c r="AW186" s="544">
        <f t="shared" si="212"/>
        <v>0</v>
      </c>
      <c r="AX186" s="544">
        <f t="shared" si="212"/>
        <v>0</v>
      </c>
      <c r="AY186" s="544">
        <f t="shared" si="212"/>
        <v>0</v>
      </c>
      <c r="AZ186" s="544">
        <f t="shared" si="212"/>
        <v>0</v>
      </c>
      <c r="BA186" s="544">
        <f t="shared" si="212"/>
        <v>0</v>
      </c>
      <c r="BB186" s="544">
        <f t="shared" si="212"/>
        <v>0</v>
      </c>
      <c r="BC186" s="544">
        <f t="shared" si="212"/>
        <v>0</v>
      </c>
      <c r="BD186" s="544">
        <f t="shared" si="212"/>
        <v>0</v>
      </c>
      <c r="BE186" s="544">
        <f t="shared" si="212"/>
        <v>0</v>
      </c>
      <c r="BF186" s="544">
        <f t="shared" si="212"/>
        <v>0</v>
      </c>
      <c r="BG186" s="544">
        <f t="shared" si="212"/>
        <v>0</v>
      </c>
      <c r="BH186" s="544">
        <f t="shared" si="212"/>
        <v>0</v>
      </c>
      <c r="BI186" s="544">
        <f t="shared" si="212"/>
        <v>0</v>
      </c>
      <c r="BJ186" s="544">
        <f t="shared" si="212"/>
        <v>0</v>
      </c>
      <c r="BK186" s="544">
        <f t="shared" si="212"/>
        <v>0</v>
      </c>
      <c r="BL186" s="544">
        <f t="shared" si="212"/>
        <v>0</v>
      </c>
      <c r="BM186" s="544">
        <f t="shared" si="212"/>
        <v>0</v>
      </c>
      <c r="BN186" s="544">
        <f t="shared" si="212"/>
        <v>0</v>
      </c>
      <c r="BO186" s="544">
        <f t="shared" si="212"/>
        <v>0</v>
      </c>
      <c r="BP186" s="544">
        <f t="shared" si="212"/>
        <v>0</v>
      </c>
      <c r="BQ186" s="544">
        <f t="shared" ref="BQ186:EB186" si="213">IF($F178="-",0,1/(1+$F178)^(BQ$8-1))</f>
        <v>0</v>
      </c>
      <c r="BR186" s="544">
        <f t="shared" si="213"/>
        <v>0</v>
      </c>
      <c r="BS186" s="544">
        <f t="shared" si="213"/>
        <v>0</v>
      </c>
      <c r="BT186" s="544">
        <f t="shared" si="213"/>
        <v>0</v>
      </c>
      <c r="BU186" s="544">
        <f t="shared" si="213"/>
        <v>0</v>
      </c>
      <c r="BV186" s="544">
        <f t="shared" si="213"/>
        <v>0</v>
      </c>
      <c r="BW186" s="544">
        <f t="shared" si="213"/>
        <v>0</v>
      </c>
      <c r="BX186" s="544">
        <f t="shared" si="213"/>
        <v>0</v>
      </c>
      <c r="BY186" s="544">
        <f t="shared" si="213"/>
        <v>0</v>
      </c>
      <c r="BZ186" s="544">
        <f t="shared" si="213"/>
        <v>0</v>
      </c>
      <c r="CA186" s="544">
        <f t="shared" si="213"/>
        <v>0</v>
      </c>
      <c r="CB186" s="544">
        <f t="shared" si="213"/>
        <v>0</v>
      </c>
      <c r="CC186" s="544">
        <f t="shared" si="213"/>
        <v>0</v>
      </c>
      <c r="CD186" s="544">
        <f t="shared" si="213"/>
        <v>0</v>
      </c>
      <c r="CE186" s="544">
        <f t="shared" si="213"/>
        <v>0</v>
      </c>
      <c r="CF186" s="544">
        <f t="shared" si="213"/>
        <v>0</v>
      </c>
      <c r="CG186" s="544">
        <f t="shared" si="213"/>
        <v>0</v>
      </c>
      <c r="CH186" s="544">
        <f t="shared" si="213"/>
        <v>0</v>
      </c>
      <c r="CI186" s="544">
        <f t="shared" si="213"/>
        <v>0</v>
      </c>
      <c r="CJ186" s="544">
        <f t="shared" si="213"/>
        <v>0</v>
      </c>
      <c r="CK186" s="544">
        <f t="shared" si="213"/>
        <v>0</v>
      </c>
      <c r="CL186" s="544">
        <f t="shared" si="213"/>
        <v>0</v>
      </c>
      <c r="CM186" s="544">
        <f t="shared" si="213"/>
        <v>0</v>
      </c>
      <c r="CN186" s="544">
        <f t="shared" si="213"/>
        <v>0</v>
      </c>
      <c r="CO186" s="544">
        <f t="shared" si="213"/>
        <v>0</v>
      </c>
      <c r="CP186" s="544">
        <f t="shared" si="213"/>
        <v>0</v>
      </c>
      <c r="CQ186" s="544">
        <f t="shared" si="213"/>
        <v>0</v>
      </c>
      <c r="CR186" s="544">
        <f t="shared" si="213"/>
        <v>0</v>
      </c>
      <c r="CS186" s="544">
        <f t="shared" si="213"/>
        <v>0</v>
      </c>
      <c r="CT186" s="544">
        <f t="shared" si="213"/>
        <v>0</v>
      </c>
      <c r="CU186" s="544">
        <f t="shared" si="213"/>
        <v>0</v>
      </c>
      <c r="CV186" s="544">
        <f t="shared" si="213"/>
        <v>0</v>
      </c>
      <c r="CW186" s="544">
        <f t="shared" si="213"/>
        <v>0</v>
      </c>
      <c r="CX186" s="544">
        <f t="shared" si="213"/>
        <v>0</v>
      </c>
      <c r="CY186" s="544">
        <f t="shared" si="213"/>
        <v>0</v>
      </c>
      <c r="CZ186" s="544">
        <f t="shared" si="213"/>
        <v>0</v>
      </c>
      <c r="DA186" s="544">
        <f t="shared" si="213"/>
        <v>0</v>
      </c>
      <c r="DB186" s="544">
        <f t="shared" si="213"/>
        <v>0</v>
      </c>
      <c r="DC186" s="544">
        <f t="shared" si="213"/>
        <v>0</v>
      </c>
      <c r="DD186" s="544">
        <f t="shared" si="213"/>
        <v>0</v>
      </c>
      <c r="DE186" s="544">
        <f t="shared" si="213"/>
        <v>0</v>
      </c>
      <c r="DF186" s="544">
        <f t="shared" si="213"/>
        <v>0</v>
      </c>
      <c r="DG186" s="544">
        <f t="shared" si="213"/>
        <v>0</v>
      </c>
      <c r="DH186" s="544">
        <f t="shared" si="213"/>
        <v>0</v>
      </c>
      <c r="DI186" s="544">
        <f t="shared" si="213"/>
        <v>0</v>
      </c>
      <c r="DJ186" s="544">
        <f t="shared" si="213"/>
        <v>0</v>
      </c>
      <c r="DK186" s="544">
        <f t="shared" si="213"/>
        <v>0</v>
      </c>
      <c r="DL186" s="544">
        <f t="shared" si="213"/>
        <v>0</v>
      </c>
      <c r="DM186" s="544">
        <f t="shared" si="213"/>
        <v>0</v>
      </c>
      <c r="DN186" s="544">
        <f t="shared" si="213"/>
        <v>0</v>
      </c>
      <c r="DO186" s="544">
        <f t="shared" si="213"/>
        <v>0</v>
      </c>
      <c r="DP186" s="544">
        <f t="shared" si="213"/>
        <v>0</v>
      </c>
      <c r="DQ186" s="544">
        <f t="shared" si="213"/>
        <v>0</v>
      </c>
      <c r="DR186" s="544">
        <f t="shared" si="213"/>
        <v>0</v>
      </c>
      <c r="DS186" s="544">
        <f t="shared" si="213"/>
        <v>0</v>
      </c>
      <c r="DT186" s="544">
        <f t="shared" si="213"/>
        <v>0</v>
      </c>
      <c r="DU186" s="544">
        <f t="shared" si="213"/>
        <v>0</v>
      </c>
      <c r="DV186" s="544">
        <f t="shared" si="213"/>
        <v>0</v>
      </c>
      <c r="DW186" s="544">
        <f t="shared" si="213"/>
        <v>0</v>
      </c>
      <c r="DX186" s="544">
        <f t="shared" si="213"/>
        <v>0</v>
      </c>
      <c r="DY186" s="544">
        <f t="shared" si="213"/>
        <v>0</v>
      </c>
      <c r="DZ186" s="544">
        <f t="shared" si="213"/>
        <v>0</v>
      </c>
      <c r="EA186" s="544">
        <f t="shared" si="213"/>
        <v>0</v>
      </c>
      <c r="EB186" s="544">
        <f t="shared" si="213"/>
        <v>0</v>
      </c>
      <c r="EC186" s="544">
        <f t="shared" ref="EC186:ES186" si="214">IF($F178="-",0,1/(1+$F178)^(EC$8-1))</f>
        <v>0</v>
      </c>
      <c r="ED186" s="544">
        <f t="shared" si="214"/>
        <v>0</v>
      </c>
      <c r="EE186" s="544">
        <f t="shared" si="214"/>
        <v>0</v>
      </c>
      <c r="EF186" s="544">
        <f t="shared" si="214"/>
        <v>0</v>
      </c>
      <c r="EG186" s="544">
        <f t="shared" si="214"/>
        <v>0</v>
      </c>
      <c r="EH186" s="544">
        <f t="shared" si="214"/>
        <v>0</v>
      </c>
      <c r="EI186" s="544">
        <f t="shared" si="214"/>
        <v>0</v>
      </c>
      <c r="EJ186" s="544">
        <f t="shared" si="214"/>
        <v>0</v>
      </c>
      <c r="EK186" s="544">
        <f t="shared" si="214"/>
        <v>0</v>
      </c>
      <c r="EL186" s="544">
        <f t="shared" si="214"/>
        <v>0</v>
      </c>
      <c r="EM186" s="544">
        <f t="shared" si="214"/>
        <v>0</v>
      </c>
      <c r="EN186" s="544">
        <f t="shared" si="214"/>
        <v>0</v>
      </c>
      <c r="EO186" s="544">
        <f t="shared" si="214"/>
        <v>0</v>
      </c>
      <c r="EP186" s="544">
        <f t="shared" si="214"/>
        <v>0</v>
      </c>
      <c r="EQ186" s="544">
        <f t="shared" si="214"/>
        <v>0</v>
      </c>
      <c r="ER186" s="544">
        <f t="shared" si="214"/>
        <v>0</v>
      </c>
      <c r="ES186" s="544">
        <f t="shared" si="214"/>
        <v>0</v>
      </c>
    </row>
    <row r="187" spans="2:149">
      <c r="B187" s="534">
        <f t="shared" si="208"/>
        <v>3</v>
      </c>
      <c r="E187" s="544">
        <f t="shared" ref="E187:BP187" si="215">IF($F179="-",0,1/(1+$F179)^(E$8-1))</f>
        <v>0</v>
      </c>
      <c r="F187" s="544">
        <f t="shared" si="215"/>
        <v>0</v>
      </c>
      <c r="G187" s="544">
        <f t="shared" si="215"/>
        <v>0</v>
      </c>
      <c r="H187" s="544">
        <f t="shared" si="215"/>
        <v>0</v>
      </c>
      <c r="I187" s="544">
        <f t="shared" si="215"/>
        <v>0</v>
      </c>
      <c r="J187" s="544">
        <f t="shared" si="215"/>
        <v>0</v>
      </c>
      <c r="K187" s="544">
        <f t="shared" si="215"/>
        <v>0</v>
      </c>
      <c r="L187" s="544">
        <f t="shared" si="215"/>
        <v>0</v>
      </c>
      <c r="M187" s="544">
        <f t="shared" si="215"/>
        <v>0</v>
      </c>
      <c r="N187" s="544">
        <f t="shared" si="215"/>
        <v>0</v>
      </c>
      <c r="O187" s="544">
        <f t="shared" si="215"/>
        <v>0</v>
      </c>
      <c r="P187" s="544">
        <f t="shared" si="215"/>
        <v>0</v>
      </c>
      <c r="Q187" s="544">
        <f t="shared" si="215"/>
        <v>0</v>
      </c>
      <c r="R187" s="544">
        <f t="shared" si="215"/>
        <v>0</v>
      </c>
      <c r="S187" s="544">
        <f t="shared" si="215"/>
        <v>0</v>
      </c>
      <c r="T187" s="544">
        <f t="shared" si="215"/>
        <v>0</v>
      </c>
      <c r="U187" s="544">
        <f t="shared" si="215"/>
        <v>0</v>
      </c>
      <c r="V187" s="544">
        <f t="shared" si="215"/>
        <v>0</v>
      </c>
      <c r="W187" s="544">
        <f t="shared" si="215"/>
        <v>0</v>
      </c>
      <c r="X187" s="544">
        <f t="shared" si="215"/>
        <v>0</v>
      </c>
      <c r="Y187" s="544">
        <f t="shared" si="215"/>
        <v>0</v>
      </c>
      <c r="Z187" s="544">
        <f t="shared" si="215"/>
        <v>0</v>
      </c>
      <c r="AA187" s="544">
        <f t="shared" si="215"/>
        <v>0</v>
      </c>
      <c r="AB187" s="544">
        <f t="shared" si="215"/>
        <v>0</v>
      </c>
      <c r="AC187" s="544">
        <f t="shared" si="215"/>
        <v>0</v>
      </c>
      <c r="AD187" s="544">
        <f t="shared" si="215"/>
        <v>0</v>
      </c>
      <c r="AE187" s="544">
        <f t="shared" si="215"/>
        <v>0</v>
      </c>
      <c r="AF187" s="544">
        <f t="shared" si="215"/>
        <v>0</v>
      </c>
      <c r="AG187" s="544">
        <f t="shared" si="215"/>
        <v>0</v>
      </c>
      <c r="AH187" s="544">
        <f t="shared" si="215"/>
        <v>0</v>
      </c>
      <c r="AI187" s="544">
        <f t="shared" si="215"/>
        <v>0</v>
      </c>
      <c r="AJ187" s="544">
        <f t="shared" si="215"/>
        <v>0</v>
      </c>
      <c r="AK187" s="544">
        <f t="shared" si="215"/>
        <v>0</v>
      </c>
      <c r="AL187" s="544">
        <f t="shared" si="215"/>
        <v>0</v>
      </c>
      <c r="AM187" s="544">
        <f t="shared" si="215"/>
        <v>0</v>
      </c>
      <c r="AN187" s="544">
        <f t="shared" si="215"/>
        <v>0</v>
      </c>
      <c r="AO187" s="544">
        <f t="shared" si="215"/>
        <v>0</v>
      </c>
      <c r="AP187" s="544">
        <f t="shared" si="215"/>
        <v>0</v>
      </c>
      <c r="AQ187" s="544">
        <f t="shared" si="215"/>
        <v>0</v>
      </c>
      <c r="AR187" s="544">
        <f t="shared" si="215"/>
        <v>0</v>
      </c>
      <c r="AS187" s="544">
        <f t="shared" si="215"/>
        <v>0</v>
      </c>
      <c r="AT187" s="544">
        <f t="shared" si="215"/>
        <v>0</v>
      </c>
      <c r="AU187" s="544">
        <f t="shared" si="215"/>
        <v>0</v>
      </c>
      <c r="AV187" s="544">
        <f t="shared" si="215"/>
        <v>0</v>
      </c>
      <c r="AW187" s="544">
        <f t="shared" si="215"/>
        <v>0</v>
      </c>
      <c r="AX187" s="544">
        <f t="shared" si="215"/>
        <v>0</v>
      </c>
      <c r="AY187" s="544">
        <f t="shared" si="215"/>
        <v>0</v>
      </c>
      <c r="AZ187" s="544">
        <f t="shared" si="215"/>
        <v>0</v>
      </c>
      <c r="BA187" s="544">
        <f t="shared" si="215"/>
        <v>0</v>
      </c>
      <c r="BB187" s="544">
        <f t="shared" si="215"/>
        <v>0</v>
      </c>
      <c r="BC187" s="544">
        <f t="shared" si="215"/>
        <v>0</v>
      </c>
      <c r="BD187" s="544">
        <f t="shared" si="215"/>
        <v>0</v>
      </c>
      <c r="BE187" s="544">
        <f t="shared" si="215"/>
        <v>0</v>
      </c>
      <c r="BF187" s="544">
        <f t="shared" si="215"/>
        <v>0</v>
      </c>
      <c r="BG187" s="544">
        <f t="shared" si="215"/>
        <v>0</v>
      </c>
      <c r="BH187" s="544">
        <f t="shared" si="215"/>
        <v>0</v>
      </c>
      <c r="BI187" s="544">
        <f t="shared" si="215"/>
        <v>0</v>
      </c>
      <c r="BJ187" s="544">
        <f t="shared" si="215"/>
        <v>0</v>
      </c>
      <c r="BK187" s="544">
        <f t="shared" si="215"/>
        <v>0</v>
      </c>
      <c r="BL187" s="544">
        <f t="shared" si="215"/>
        <v>0</v>
      </c>
      <c r="BM187" s="544">
        <f t="shared" si="215"/>
        <v>0</v>
      </c>
      <c r="BN187" s="544">
        <f t="shared" si="215"/>
        <v>0</v>
      </c>
      <c r="BO187" s="544">
        <f t="shared" si="215"/>
        <v>0</v>
      </c>
      <c r="BP187" s="544">
        <f t="shared" si="215"/>
        <v>0</v>
      </c>
      <c r="BQ187" s="544">
        <f t="shared" ref="BQ187:EB187" si="216">IF($F179="-",0,1/(1+$F179)^(BQ$8-1))</f>
        <v>0</v>
      </c>
      <c r="BR187" s="544">
        <f t="shared" si="216"/>
        <v>0</v>
      </c>
      <c r="BS187" s="544">
        <f t="shared" si="216"/>
        <v>0</v>
      </c>
      <c r="BT187" s="544">
        <f t="shared" si="216"/>
        <v>0</v>
      </c>
      <c r="BU187" s="544">
        <f t="shared" si="216"/>
        <v>0</v>
      </c>
      <c r="BV187" s="544">
        <f t="shared" si="216"/>
        <v>0</v>
      </c>
      <c r="BW187" s="544">
        <f t="shared" si="216"/>
        <v>0</v>
      </c>
      <c r="BX187" s="544">
        <f t="shared" si="216"/>
        <v>0</v>
      </c>
      <c r="BY187" s="544">
        <f t="shared" si="216"/>
        <v>0</v>
      </c>
      <c r="BZ187" s="544">
        <f t="shared" si="216"/>
        <v>0</v>
      </c>
      <c r="CA187" s="544">
        <f t="shared" si="216"/>
        <v>0</v>
      </c>
      <c r="CB187" s="544">
        <f t="shared" si="216"/>
        <v>0</v>
      </c>
      <c r="CC187" s="544">
        <f t="shared" si="216"/>
        <v>0</v>
      </c>
      <c r="CD187" s="544">
        <f t="shared" si="216"/>
        <v>0</v>
      </c>
      <c r="CE187" s="544">
        <f t="shared" si="216"/>
        <v>0</v>
      </c>
      <c r="CF187" s="544">
        <f t="shared" si="216"/>
        <v>0</v>
      </c>
      <c r="CG187" s="544">
        <f t="shared" si="216"/>
        <v>0</v>
      </c>
      <c r="CH187" s="544">
        <f t="shared" si="216"/>
        <v>0</v>
      </c>
      <c r="CI187" s="544">
        <f t="shared" si="216"/>
        <v>0</v>
      </c>
      <c r="CJ187" s="544">
        <f t="shared" si="216"/>
        <v>0</v>
      </c>
      <c r="CK187" s="544">
        <f t="shared" si="216"/>
        <v>0</v>
      </c>
      <c r="CL187" s="544">
        <f t="shared" si="216"/>
        <v>0</v>
      </c>
      <c r="CM187" s="544">
        <f t="shared" si="216"/>
        <v>0</v>
      </c>
      <c r="CN187" s="544">
        <f t="shared" si="216"/>
        <v>0</v>
      </c>
      <c r="CO187" s="544">
        <f t="shared" si="216"/>
        <v>0</v>
      </c>
      <c r="CP187" s="544">
        <f t="shared" si="216"/>
        <v>0</v>
      </c>
      <c r="CQ187" s="544">
        <f t="shared" si="216"/>
        <v>0</v>
      </c>
      <c r="CR187" s="544">
        <f t="shared" si="216"/>
        <v>0</v>
      </c>
      <c r="CS187" s="544">
        <f t="shared" si="216"/>
        <v>0</v>
      </c>
      <c r="CT187" s="544">
        <f t="shared" si="216"/>
        <v>0</v>
      </c>
      <c r="CU187" s="544">
        <f t="shared" si="216"/>
        <v>0</v>
      </c>
      <c r="CV187" s="544">
        <f t="shared" si="216"/>
        <v>0</v>
      </c>
      <c r="CW187" s="544">
        <f t="shared" si="216"/>
        <v>0</v>
      </c>
      <c r="CX187" s="544">
        <f t="shared" si="216"/>
        <v>0</v>
      </c>
      <c r="CY187" s="544">
        <f t="shared" si="216"/>
        <v>0</v>
      </c>
      <c r="CZ187" s="544">
        <f t="shared" si="216"/>
        <v>0</v>
      </c>
      <c r="DA187" s="544">
        <f t="shared" si="216"/>
        <v>0</v>
      </c>
      <c r="DB187" s="544">
        <f t="shared" si="216"/>
        <v>0</v>
      </c>
      <c r="DC187" s="544">
        <f t="shared" si="216"/>
        <v>0</v>
      </c>
      <c r="DD187" s="544">
        <f t="shared" si="216"/>
        <v>0</v>
      </c>
      <c r="DE187" s="544">
        <f t="shared" si="216"/>
        <v>0</v>
      </c>
      <c r="DF187" s="544">
        <f t="shared" si="216"/>
        <v>0</v>
      </c>
      <c r="DG187" s="544">
        <f t="shared" si="216"/>
        <v>0</v>
      </c>
      <c r="DH187" s="544">
        <f t="shared" si="216"/>
        <v>0</v>
      </c>
      <c r="DI187" s="544">
        <f t="shared" si="216"/>
        <v>0</v>
      </c>
      <c r="DJ187" s="544">
        <f t="shared" si="216"/>
        <v>0</v>
      </c>
      <c r="DK187" s="544">
        <f t="shared" si="216"/>
        <v>0</v>
      </c>
      <c r="DL187" s="544">
        <f t="shared" si="216"/>
        <v>0</v>
      </c>
      <c r="DM187" s="544">
        <f t="shared" si="216"/>
        <v>0</v>
      </c>
      <c r="DN187" s="544">
        <f t="shared" si="216"/>
        <v>0</v>
      </c>
      <c r="DO187" s="544">
        <f t="shared" si="216"/>
        <v>0</v>
      </c>
      <c r="DP187" s="544">
        <f t="shared" si="216"/>
        <v>0</v>
      </c>
      <c r="DQ187" s="544">
        <f t="shared" si="216"/>
        <v>0</v>
      </c>
      <c r="DR187" s="544">
        <f t="shared" si="216"/>
        <v>0</v>
      </c>
      <c r="DS187" s="544">
        <f t="shared" si="216"/>
        <v>0</v>
      </c>
      <c r="DT187" s="544">
        <f t="shared" si="216"/>
        <v>0</v>
      </c>
      <c r="DU187" s="544">
        <f t="shared" si="216"/>
        <v>0</v>
      </c>
      <c r="DV187" s="544">
        <f t="shared" si="216"/>
        <v>0</v>
      </c>
      <c r="DW187" s="544">
        <f t="shared" si="216"/>
        <v>0</v>
      </c>
      <c r="DX187" s="544">
        <f t="shared" si="216"/>
        <v>0</v>
      </c>
      <c r="DY187" s="544">
        <f t="shared" si="216"/>
        <v>0</v>
      </c>
      <c r="DZ187" s="544">
        <f t="shared" si="216"/>
        <v>0</v>
      </c>
      <c r="EA187" s="544">
        <f t="shared" si="216"/>
        <v>0</v>
      </c>
      <c r="EB187" s="544">
        <f t="shared" si="216"/>
        <v>0</v>
      </c>
      <c r="EC187" s="544">
        <f t="shared" ref="EC187:ES187" si="217">IF($F179="-",0,1/(1+$F179)^(EC$8-1))</f>
        <v>0</v>
      </c>
      <c r="ED187" s="544">
        <f t="shared" si="217"/>
        <v>0</v>
      </c>
      <c r="EE187" s="544">
        <f t="shared" si="217"/>
        <v>0</v>
      </c>
      <c r="EF187" s="544">
        <f t="shared" si="217"/>
        <v>0</v>
      </c>
      <c r="EG187" s="544">
        <f t="shared" si="217"/>
        <v>0</v>
      </c>
      <c r="EH187" s="544">
        <f t="shared" si="217"/>
        <v>0</v>
      </c>
      <c r="EI187" s="544">
        <f t="shared" si="217"/>
        <v>0</v>
      </c>
      <c r="EJ187" s="544">
        <f t="shared" si="217"/>
        <v>0</v>
      </c>
      <c r="EK187" s="544">
        <f t="shared" si="217"/>
        <v>0</v>
      </c>
      <c r="EL187" s="544">
        <f t="shared" si="217"/>
        <v>0</v>
      </c>
      <c r="EM187" s="544">
        <f t="shared" si="217"/>
        <v>0</v>
      </c>
      <c r="EN187" s="544">
        <f t="shared" si="217"/>
        <v>0</v>
      </c>
      <c r="EO187" s="544">
        <f t="shared" si="217"/>
        <v>0</v>
      </c>
      <c r="EP187" s="544">
        <f t="shared" si="217"/>
        <v>0</v>
      </c>
      <c r="EQ187" s="544">
        <f t="shared" si="217"/>
        <v>0</v>
      </c>
      <c r="ER187" s="544">
        <f t="shared" si="217"/>
        <v>0</v>
      </c>
      <c r="ES187" s="544">
        <f t="shared" si="217"/>
        <v>0</v>
      </c>
    </row>
    <row r="188" spans="2:149">
      <c r="B188" s="534">
        <f t="shared" si="208"/>
        <v>4</v>
      </c>
      <c r="E188" s="544">
        <f t="shared" ref="E188:BP188" si="218">IF($F180="-",0,1/(1+$F180)^(E$8-1))</f>
        <v>0</v>
      </c>
      <c r="F188" s="544">
        <f t="shared" si="218"/>
        <v>0</v>
      </c>
      <c r="G188" s="544">
        <f t="shared" si="218"/>
        <v>0</v>
      </c>
      <c r="H188" s="544">
        <f t="shared" si="218"/>
        <v>0</v>
      </c>
      <c r="I188" s="544">
        <f t="shared" si="218"/>
        <v>0</v>
      </c>
      <c r="J188" s="544">
        <f t="shared" si="218"/>
        <v>0</v>
      </c>
      <c r="K188" s="544">
        <f t="shared" si="218"/>
        <v>0</v>
      </c>
      <c r="L188" s="544">
        <f t="shared" si="218"/>
        <v>0</v>
      </c>
      <c r="M188" s="544">
        <f t="shared" si="218"/>
        <v>0</v>
      </c>
      <c r="N188" s="544">
        <f t="shared" si="218"/>
        <v>0</v>
      </c>
      <c r="O188" s="544">
        <f t="shared" si="218"/>
        <v>0</v>
      </c>
      <c r="P188" s="544">
        <f t="shared" si="218"/>
        <v>0</v>
      </c>
      <c r="Q188" s="544">
        <f t="shared" si="218"/>
        <v>0</v>
      </c>
      <c r="R188" s="544">
        <f t="shared" si="218"/>
        <v>0</v>
      </c>
      <c r="S188" s="544">
        <f t="shared" si="218"/>
        <v>0</v>
      </c>
      <c r="T188" s="544">
        <f t="shared" si="218"/>
        <v>0</v>
      </c>
      <c r="U188" s="544">
        <f t="shared" si="218"/>
        <v>0</v>
      </c>
      <c r="V188" s="544">
        <f t="shared" si="218"/>
        <v>0</v>
      </c>
      <c r="W188" s="544">
        <f t="shared" si="218"/>
        <v>0</v>
      </c>
      <c r="X188" s="544">
        <f t="shared" si="218"/>
        <v>0</v>
      </c>
      <c r="Y188" s="544">
        <f t="shared" si="218"/>
        <v>0</v>
      </c>
      <c r="Z188" s="544">
        <f t="shared" si="218"/>
        <v>0</v>
      </c>
      <c r="AA188" s="544">
        <f t="shared" si="218"/>
        <v>0</v>
      </c>
      <c r="AB188" s="544">
        <f t="shared" si="218"/>
        <v>0</v>
      </c>
      <c r="AC188" s="544">
        <f t="shared" si="218"/>
        <v>0</v>
      </c>
      <c r="AD188" s="544">
        <f t="shared" si="218"/>
        <v>0</v>
      </c>
      <c r="AE188" s="544">
        <f t="shared" si="218"/>
        <v>0</v>
      </c>
      <c r="AF188" s="544">
        <f t="shared" si="218"/>
        <v>0</v>
      </c>
      <c r="AG188" s="544">
        <f t="shared" si="218"/>
        <v>0</v>
      </c>
      <c r="AH188" s="544">
        <f t="shared" si="218"/>
        <v>0</v>
      </c>
      <c r="AI188" s="544">
        <f t="shared" si="218"/>
        <v>0</v>
      </c>
      <c r="AJ188" s="544">
        <f t="shared" si="218"/>
        <v>0</v>
      </c>
      <c r="AK188" s="544">
        <f t="shared" si="218"/>
        <v>0</v>
      </c>
      <c r="AL188" s="544">
        <f t="shared" si="218"/>
        <v>0</v>
      </c>
      <c r="AM188" s="544">
        <f t="shared" si="218"/>
        <v>0</v>
      </c>
      <c r="AN188" s="544">
        <f t="shared" si="218"/>
        <v>0</v>
      </c>
      <c r="AO188" s="544">
        <f t="shared" si="218"/>
        <v>0</v>
      </c>
      <c r="AP188" s="544">
        <f t="shared" si="218"/>
        <v>0</v>
      </c>
      <c r="AQ188" s="544">
        <f t="shared" si="218"/>
        <v>0</v>
      </c>
      <c r="AR188" s="544">
        <f t="shared" si="218"/>
        <v>0</v>
      </c>
      <c r="AS188" s="544">
        <f t="shared" si="218"/>
        <v>0</v>
      </c>
      <c r="AT188" s="544">
        <f t="shared" si="218"/>
        <v>0</v>
      </c>
      <c r="AU188" s="544">
        <f t="shared" si="218"/>
        <v>0</v>
      </c>
      <c r="AV188" s="544">
        <f t="shared" si="218"/>
        <v>0</v>
      </c>
      <c r="AW188" s="544">
        <f t="shared" si="218"/>
        <v>0</v>
      </c>
      <c r="AX188" s="544">
        <f t="shared" si="218"/>
        <v>0</v>
      </c>
      <c r="AY188" s="544">
        <f t="shared" si="218"/>
        <v>0</v>
      </c>
      <c r="AZ188" s="544">
        <f t="shared" si="218"/>
        <v>0</v>
      </c>
      <c r="BA188" s="544">
        <f t="shared" si="218"/>
        <v>0</v>
      </c>
      <c r="BB188" s="544">
        <f t="shared" si="218"/>
        <v>0</v>
      </c>
      <c r="BC188" s="544">
        <f t="shared" si="218"/>
        <v>0</v>
      </c>
      <c r="BD188" s="544">
        <f t="shared" si="218"/>
        <v>0</v>
      </c>
      <c r="BE188" s="544">
        <f t="shared" si="218"/>
        <v>0</v>
      </c>
      <c r="BF188" s="544">
        <f t="shared" si="218"/>
        <v>0</v>
      </c>
      <c r="BG188" s="544">
        <f t="shared" si="218"/>
        <v>0</v>
      </c>
      <c r="BH188" s="544">
        <f t="shared" si="218"/>
        <v>0</v>
      </c>
      <c r="BI188" s="544">
        <f t="shared" si="218"/>
        <v>0</v>
      </c>
      <c r="BJ188" s="544">
        <f t="shared" si="218"/>
        <v>0</v>
      </c>
      <c r="BK188" s="544">
        <f t="shared" si="218"/>
        <v>0</v>
      </c>
      <c r="BL188" s="544">
        <f t="shared" si="218"/>
        <v>0</v>
      </c>
      <c r="BM188" s="544">
        <f t="shared" si="218"/>
        <v>0</v>
      </c>
      <c r="BN188" s="544">
        <f t="shared" si="218"/>
        <v>0</v>
      </c>
      <c r="BO188" s="544">
        <f t="shared" si="218"/>
        <v>0</v>
      </c>
      <c r="BP188" s="544">
        <f t="shared" si="218"/>
        <v>0</v>
      </c>
      <c r="BQ188" s="544">
        <f t="shared" ref="BQ188:EB188" si="219">IF($F180="-",0,1/(1+$F180)^(BQ$8-1))</f>
        <v>0</v>
      </c>
      <c r="BR188" s="544">
        <f t="shared" si="219"/>
        <v>0</v>
      </c>
      <c r="BS188" s="544">
        <f t="shared" si="219"/>
        <v>0</v>
      </c>
      <c r="BT188" s="544">
        <f t="shared" si="219"/>
        <v>0</v>
      </c>
      <c r="BU188" s="544">
        <f t="shared" si="219"/>
        <v>0</v>
      </c>
      <c r="BV188" s="544">
        <f t="shared" si="219"/>
        <v>0</v>
      </c>
      <c r="BW188" s="544">
        <f t="shared" si="219"/>
        <v>0</v>
      </c>
      <c r="BX188" s="544">
        <f t="shared" si="219"/>
        <v>0</v>
      </c>
      <c r="BY188" s="544">
        <f t="shared" si="219"/>
        <v>0</v>
      </c>
      <c r="BZ188" s="544">
        <f t="shared" si="219"/>
        <v>0</v>
      </c>
      <c r="CA188" s="544">
        <f t="shared" si="219"/>
        <v>0</v>
      </c>
      <c r="CB188" s="544">
        <f t="shared" si="219"/>
        <v>0</v>
      </c>
      <c r="CC188" s="544">
        <f t="shared" si="219"/>
        <v>0</v>
      </c>
      <c r="CD188" s="544">
        <f t="shared" si="219"/>
        <v>0</v>
      </c>
      <c r="CE188" s="544">
        <f t="shared" si="219"/>
        <v>0</v>
      </c>
      <c r="CF188" s="544">
        <f t="shared" si="219"/>
        <v>0</v>
      </c>
      <c r="CG188" s="544">
        <f t="shared" si="219"/>
        <v>0</v>
      </c>
      <c r="CH188" s="544">
        <f t="shared" si="219"/>
        <v>0</v>
      </c>
      <c r="CI188" s="544">
        <f t="shared" si="219"/>
        <v>0</v>
      </c>
      <c r="CJ188" s="544">
        <f t="shared" si="219"/>
        <v>0</v>
      </c>
      <c r="CK188" s="544">
        <f t="shared" si="219"/>
        <v>0</v>
      </c>
      <c r="CL188" s="544">
        <f t="shared" si="219"/>
        <v>0</v>
      </c>
      <c r="CM188" s="544">
        <f t="shared" si="219"/>
        <v>0</v>
      </c>
      <c r="CN188" s="544">
        <f t="shared" si="219"/>
        <v>0</v>
      </c>
      <c r="CO188" s="544">
        <f t="shared" si="219"/>
        <v>0</v>
      </c>
      <c r="CP188" s="544">
        <f t="shared" si="219"/>
        <v>0</v>
      </c>
      <c r="CQ188" s="544">
        <f t="shared" si="219"/>
        <v>0</v>
      </c>
      <c r="CR188" s="544">
        <f t="shared" si="219"/>
        <v>0</v>
      </c>
      <c r="CS188" s="544">
        <f t="shared" si="219"/>
        <v>0</v>
      </c>
      <c r="CT188" s="544">
        <f t="shared" si="219"/>
        <v>0</v>
      </c>
      <c r="CU188" s="544">
        <f t="shared" si="219"/>
        <v>0</v>
      </c>
      <c r="CV188" s="544">
        <f t="shared" si="219"/>
        <v>0</v>
      </c>
      <c r="CW188" s="544">
        <f t="shared" si="219"/>
        <v>0</v>
      </c>
      <c r="CX188" s="544">
        <f t="shared" si="219"/>
        <v>0</v>
      </c>
      <c r="CY188" s="544">
        <f t="shared" si="219"/>
        <v>0</v>
      </c>
      <c r="CZ188" s="544">
        <f t="shared" si="219"/>
        <v>0</v>
      </c>
      <c r="DA188" s="544">
        <f t="shared" si="219"/>
        <v>0</v>
      </c>
      <c r="DB188" s="544">
        <f t="shared" si="219"/>
        <v>0</v>
      </c>
      <c r="DC188" s="544">
        <f t="shared" si="219"/>
        <v>0</v>
      </c>
      <c r="DD188" s="544">
        <f t="shared" si="219"/>
        <v>0</v>
      </c>
      <c r="DE188" s="544">
        <f t="shared" si="219"/>
        <v>0</v>
      </c>
      <c r="DF188" s="544">
        <f t="shared" si="219"/>
        <v>0</v>
      </c>
      <c r="DG188" s="544">
        <f t="shared" si="219"/>
        <v>0</v>
      </c>
      <c r="DH188" s="544">
        <f t="shared" si="219"/>
        <v>0</v>
      </c>
      <c r="DI188" s="544">
        <f t="shared" si="219"/>
        <v>0</v>
      </c>
      <c r="DJ188" s="544">
        <f t="shared" si="219"/>
        <v>0</v>
      </c>
      <c r="DK188" s="544">
        <f t="shared" si="219"/>
        <v>0</v>
      </c>
      <c r="DL188" s="544">
        <f t="shared" si="219"/>
        <v>0</v>
      </c>
      <c r="DM188" s="544">
        <f t="shared" si="219"/>
        <v>0</v>
      </c>
      <c r="DN188" s="544">
        <f t="shared" si="219"/>
        <v>0</v>
      </c>
      <c r="DO188" s="544">
        <f t="shared" si="219"/>
        <v>0</v>
      </c>
      <c r="DP188" s="544">
        <f t="shared" si="219"/>
        <v>0</v>
      </c>
      <c r="DQ188" s="544">
        <f t="shared" si="219"/>
        <v>0</v>
      </c>
      <c r="DR188" s="544">
        <f t="shared" si="219"/>
        <v>0</v>
      </c>
      <c r="DS188" s="544">
        <f t="shared" si="219"/>
        <v>0</v>
      </c>
      <c r="DT188" s="544">
        <f t="shared" si="219"/>
        <v>0</v>
      </c>
      <c r="DU188" s="544">
        <f t="shared" si="219"/>
        <v>0</v>
      </c>
      <c r="DV188" s="544">
        <f t="shared" si="219"/>
        <v>0</v>
      </c>
      <c r="DW188" s="544">
        <f t="shared" si="219"/>
        <v>0</v>
      </c>
      <c r="DX188" s="544">
        <f t="shared" si="219"/>
        <v>0</v>
      </c>
      <c r="DY188" s="544">
        <f t="shared" si="219"/>
        <v>0</v>
      </c>
      <c r="DZ188" s="544">
        <f t="shared" si="219"/>
        <v>0</v>
      </c>
      <c r="EA188" s="544">
        <f t="shared" si="219"/>
        <v>0</v>
      </c>
      <c r="EB188" s="544">
        <f t="shared" si="219"/>
        <v>0</v>
      </c>
      <c r="EC188" s="544">
        <f t="shared" ref="EC188:ES188" si="220">IF($F180="-",0,1/(1+$F180)^(EC$8-1))</f>
        <v>0</v>
      </c>
      <c r="ED188" s="544">
        <f t="shared" si="220"/>
        <v>0</v>
      </c>
      <c r="EE188" s="544">
        <f t="shared" si="220"/>
        <v>0</v>
      </c>
      <c r="EF188" s="544">
        <f t="shared" si="220"/>
        <v>0</v>
      </c>
      <c r="EG188" s="544">
        <f t="shared" si="220"/>
        <v>0</v>
      </c>
      <c r="EH188" s="544">
        <f t="shared" si="220"/>
        <v>0</v>
      </c>
      <c r="EI188" s="544">
        <f t="shared" si="220"/>
        <v>0</v>
      </c>
      <c r="EJ188" s="544">
        <f t="shared" si="220"/>
        <v>0</v>
      </c>
      <c r="EK188" s="544">
        <f t="shared" si="220"/>
        <v>0</v>
      </c>
      <c r="EL188" s="544">
        <f t="shared" si="220"/>
        <v>0</v>
      </c>
      <c r="EM188" s="544">
        <f t="shared" si="220"/>
        <v>0</v>
      </c>
      <c r="EN188" s="544">
        <f t="shared" si="220"/>
        <v>0</v>
      </c>
      <c r="EO188" s="544">
        <f t="shared" si="220"/>
        <v>0</v>
      </c>
      <c r="EP188" s="544">
        <f t="shared" si="220"/>
        <v>0</v>
      </c>
      <c r="EQ188" s="544">
        <f t="shared" si="220"/>
        <v>0</v>
      </c>
      <c r="ER188" s="544">
        <f t="shared" si="220"/>
        <v>0</v>
      </c>
      <c r="ES188" s="544">
        <f t="shared" si="220"/>
        <v>0</v>
      </c>
    </row>
    <row r="189" spans="2:149">
      <c r="B189" s="534">
        <f t="shared" si="208"/>
        <v>5</v>
      </c>
      <c r="E189" s="544">
        <f t="shared" ref="E189:BP189" si="221">IF($F181="-",0,1/(1+$F181)^(E$8-1))</f>
        <v>0</v>
      </c>
      <c r="F189" s="544">
        <f t="shared" si="221"/>
        <v>0</v>
      </c>
      <c r="G189" s="544">
        <f t="shared" si="221"/>
        <v>0</v>
      </c>
      <c r="H189" s="544">
        <f t="shared" si="221"/>
        <v>0</v>
      </c>
      <c r="I189" s="544">
        <f t="shared" si="221"/>
        <v>0</v>
      </c>
      <c r="J189" s="544">
        <f t="shared" si="221"/>
        <v>0</v>
      </c>
      <c r="K189" s="544">
        <f t="shared" si="221"/>
        <v>0</v>
      </c>
      <c r="L189" s="544">
        <f t="shared" si="221"/>
        <v>0</v>
      </c>
      <c r="M189" s="544">
        <f t="shared" si="221"/>
        <v>0</v>
      </c>
      <c r="N189" s="544">
        <f t="shared" si="221"/>
        <v>0</v>
      </c>
      <c r="O189" s="544">
        <f t="shared" si="221"/>
        <v>0</v>
      </c>
      <c r="P189" s="544">
        <f t="shared" si="221"/>
        <v>0</v>
      </c>
      <c r="Q189" s="544">
        <f t="shared" si="221"/>
        <v>0</v>
      </c>
      <c r="R189" s="544">
        <f t="shared" si="221"/>
        <v>0</v>
      </c>
      <c r="S189" s="544">
        <f t="shared" si="221"/>
        <v>0</v>
      </c>
      <c r="T189" s="544">
        <f t="shared" si="221"/>
        <v>0</v>
      </c>
      <c r="U189" s="544">
        <f t="shared" si="221"/>
        <v>0</v>
      </c>
      <c r="V189" s="544">
        <f t="shared" si="221"/>
        <v>0</v>
      </c>
      <c r="W189" s="544">
        <f t="shared" si="221"/>
        <v>0</v>
      </c>
      <c r="X189" s="544">
        <f t="shared" si="221"/>
        <v>0</v>
      </c>
      <c r="Y189" s="544">
        <f t="shared" si="221"/>
        <v>0</v>
      </c>
      <c r="Z189" s="544">
        <f t="shared" si="221"/>
        <v>0</v>
      </c>
      <c r="AA189" s="544">
        <f t="shared" si="221"/>
        <v>0</v>
      </c>
      <c r="AB189" s="544">
        <f t="shared" si="221"/>
        <v>0</v>
      </c>
      <c r="AC189" s="544">
        <f t="shared" si="221"/>
        <v>0</v>
      </c>
      <c r="AD189" s="544">
        <f t="shared" si="221"/>
        <v>0</v>
      </c>
      <c r="AE189" s="544">
        <f t="shared" si="221"/>
        <v>0</v>
      </c>
      <c r="AF189" s="544">
        <f t="shared" si="221"/>
        <v>0</v>
      </c>
      <c r="AG189" s="544">
        <f t="shared" si="221"/>
        <v>0</v>
      </c>
      <c r="AH189" s="544">
        <f t="shared" si="221"/>
        <v>0</v>
      </c>
      <c r="AI189" s="544">
        <f t="shared" si="221"/>
        <v>0</v>
      </c>
      <c r="AJ189" s="544">
        <f t="shared" si="221"/>
        <v>0</v>
      </c>
      <c r="AK189" s="544">
        <f t="shared" si="221"/>
        <v>0</v>
      </c>
      <c r="AL189" s="544">
        <f t="shared" si="221"/>
        <v>0</v>
      </c>
      <c r="AM189" s="544">
        <f t="shared" si="221"/>
        <v>0</v>
      </c>
      <c r="AN189" s="544">
        <f t="shared" si="221"/>
        <v>0</v>
      </c>
      <c r="AO189" s="544">
        <f t="shared" si="221"/>
        <v>0</v>
      </c>
      <c r="AP189" s="544">
        <f t="shared" si="221"/>
        <v>0</v>
      </c>
      <c r="AQ189" s="544">
        <f t="shared" si="221"/>
        <v>0</v>
      </c>
      <c r="AR189" s="544">
        <f t="shared" si="221"/>
        <v>0</v>
      </c>
      <c r="AS189" s="544">
        <f t="shared" si="221"/>
        <v>0</v>
      </c>
      <c r="AT189" s="544">
        <f t="shared" si="221"/>
        <v>0</v>
      </c>
      <c r="AU189" s="544">
        <f t="shared" si="221"/>
        <v>0</v>
      </c>
      <c r="AV189" s="544">
        <f t="shared" si="221"/>
        <v>0</v>
      </c>
      <c r="AW189" s="544">
        <f t="shared" si="221"/>
        <v>0</v>
      </c>
      <c r="AX189" s="544">
        <f t="shared" si="221"/>
        <v>0</v>
      </c>
      <c r="AY189" s="544">
        <f t="shared" si="221"/>
        <v>0</v>
      </c>
      <c r="AZ189" s="544">
        <f t="shared" si="221"/>
        <v>0</v>
      </c>
      <c r="BA189" s="544">
        <f t="shared" si="221"/>
        <v>0</v>
      </c>
      <c r="BB189" s="544">
        <f t="shared" si="221"/>
        <v>0</v>
      </c>
      <c r="BC189" s="544">
        <f t="shared" si="221"/>
        <v>0</v>
      </c>
      <c r="BD189" s="544">
        <f t="shared" si="221"/>
        <v>0</v>
      </c>
      <c r="BE189" s="544">
        <f t="shared" si="221"/>
        <v>0</v>
      </c>
      <c r="BF189" s="544">
        <f t="shared" si="221"/>
        <v>0</v>
      </c>
      <c r="BG189" s="544">
        <f t="shared" si="221"/>
        <v>0</v>
      </c>
      <c r="BH189" s="544">
        <f t="shared" si="221"/>
        <v>0</v>
      </c>
      <c r="BI189" s="544">
        <f t="shared" si="221"/>
        <v>0</v>
      </c>
      <c r="BJ189" s="544">
        <f t="shared" si="221"/>
        <v>0</v>
      </c>
      <c r="BK189" s="544">
        <f t="shared" si="221"/>
        <v>0</v>
      </c>
      <c r="BL189" s="544">
        <f t="shared" si="221"/>
        <v>0</v>
      </c>
      <c r="BM189" s="544">
        <f t="shared" si="221"/>
        <v>0</v>
      </c>
      <c r="BN189" s="544">
        <f t="shared" si="221"/>
        <v>0</v>
      </c>
      <c r="BO189" s="544">
        <f t="shared" si="221"/>
        <v>0</v>
      </c>
      <c r="BP189" s="544">
        <f t="shared" si="221"/>
        <v>0</v>
      </c>
      <c r="BQ189" s="544">
        <f t="shared" ref="BQ189:EB189" si="222">IF($F181="-",0,1/(1+$F181)^(BQ$8-1))</f>
        <v>0</v>
      </c>
      <c r="BR189" s="544">
        <f t="shared" si="222"/>
        <v>0</v>
      </c>
      <c r="BS189" s="544">
        <f t="shared" si="222"/>
        <v>0</v>
      </c>
      <c r="BT189" s="544">
        <f t="shared" si="222"/>
        <v>0</v>
      </c>
      <c r="BU189" s="544">
        <f t="shared" si="222"/>
        <v>0</v>
      </c>
      <c r="BV189" s="544">
        <f t="shared" si="222"/>
        <v>0</v>
      </c>
      <c r="BW189" s="544">
        <f t="shared" si="222"/>
        <v>0</v>
      </c>
      <c r="BX189" s="544">
        <f t="shared" si="222"/>
        <v>0</v>
      </c>
      <c r="BY189" s="544">
        <f t="shared" si="222"/>
        <v>0</v>
      </c>
      <c r="BZ189" s="544">
        <f t="shared" si="222"/>
        <v>0</v>
      </c>
      <c r="CA189" s="544">
        <f t="shared" si="222"/>
        <v>0</v>
      </c>
      <c r="CB189" s="544">
        <f t="shared" si="222"/>
        <v>0</v>
      </c>
      <c r="CC189" s="544">
        <f t="shared" si="222"/>
        <v>0</v>
      </c>
      <c r="CD189" s="544">
        <f t="shared" si="222"/>
        <v>0</v>
      </c>
      <c r="CE189" s="544">
        <f t="shared" si="222"/>
        <v>0</v>
      </c>
      <c r="CF189" s="544">
        <f t="shared" si="222"/>
        <v>0</v>
      </c>
      <c r="CG189" s="544">
        <f t="shared" si="222"/>
        <v>0</v>
      </c>
      <c r="CH189" s="544">
        <f t="shared" si="222"/>
        <v>0</v>
      </c>
      <c r="CI189" s="544">
        <f t="shared" si="222"/>
        <v>0</v>
      </c>
      <c r="CJ189" s="544">
        <f t="shared" si="222"/>
        <v>0</v>
      </c>
      <c r="CK189" s="544">
        <f t="shared" si="222"/>
        <v>0</v>
      </c>
      <c r="CL189" s="544">
        <f t="shared" si="222"/>
        <v>0</v>
      </c>
      <c r="CM189" s="544">
        <f t="shared" si="222"/>
        <v>0</v>
      </c>
      <c r="CN189" s="544">
        <f t="shared" si="222"/>
        <v>0</v>
      </c>
      <c r="CO189" s="544">
        <f t="shared" si="222"/>
        <v>0</v>
      </c>
      <c r="CP189" s="544">
        <f t="shared" si="222"/>
        <v>0</v>
      </c>
      <c r="CQ189" s="544">
        <f t="shared" si="222"/>
        <v>0</v>
      </c>
      <c r="CR189" s="544">
        <f t="shared" si="222"/>
        <v>0</v>
      </c>
      <c r="CS189" s="544">
        <f t="shared" si="222"/>
        <v>0</v>
      </c>
      <c r="CT189" s="544">
        <f t="shared" si="222"/>
        <v>0</v>
      </c>
      <c r="CU189" s="544">
        <f t="shared" si="222"/>
        <v>0</v>
      </c>
      <c r="CV189" s="544">
        <f t="shared" si="222"/>
        <v>0</v>
      </c>
      <c r="CW189" s="544">
        <f t="shared" si="222"/>
        <v>0</v>
      </c>
      <c r="CX189" s="544">
        <f t="shared" si="222"/>
        <v>0</v>
      </c>
      <c r="CY189" s="544">
        <f t="shared" si="222"/>
        <v>0</v>
      </c>
      <c r="CZ189" s="544">
        <f t="shared" si="222"/>
        <v>0</v>
      </c>
      <c r="DA189" s="544">
        <f t="shared" si="222"/>
        <v>0</v>
      </c>
      <c r="DB189" s="544">
        <f t="shared" si="222"/>
        <v>0</v>
      </c>
      <c r="DC189" s="544">
        <f t="shared" si="222"/>
        <v>0</v>
      </c>
      <c r="DD189" s="544">
        <f t="shared" si="222"/>
        <v>0</v>
      </c>
      <c r="DE189" s="544">
        <f t="shared" si="222"/>
        <v>0</v>
      </c>
      <c r="DF189" s="544">
        <f t="shared" si="222"/>
        <v>0</v>
      </c>
      <c r="DG189" s="544">
        <f t="shared" si="222"/>
        <v>0</v>
      </c>
      <c r="DH189" s="544">
        <f t="shared" si="222"/>
        <v>0</v>
      </c>
      <c r="DI189" s="544">
        <f t="shared" si="222"/>
        <v>0</v>
      </c>
      <c r="DJ189" s="544">
        <f t="shared" si="222"/>
        <v>0</v>
      </c>
      <c r="DK189" s="544">
        <f t="shared" si="222"/>
        <v>0</v>
      </c>
      <c r="DL189" s="544">
        <f t="shared" si="222"/>
        <v>0</v>
      </c>
      <c r="DM189" s="544">
        <f t="shared" si="222"/>
        <v>0</v>
      </c>
      <c r="DN189" s="544">
        <f t="shared" si="222"/>
        <v>0</v>
      </c>
      <c r="DO189" s="544">
        <f t="shared" si="222"/>
        <v>0</v>
      </c>
      <c r="DP189" s="544">
        <f t="shared" si="222"/>
        <v>0</v>
      </c>
      <c r="DQ189" s="544">
        <f t="shared" si="222"/>
        <v>0</v>
      </c>
      <c r="DR189" s="544">
        <f t="shared" si="222"/>
        <v>0</v>
      </c>
      <c r="DS189" s="544">
        <f t="shared" si="222"/>
        <v>0</v>
      </c>
      <c r="DT189" s="544">
        <f t="shared" si="222"/>
        <v>0</v>
      </c>
      <c r="DU189" s="544">
        <f t="shared" si="222"/>
        <v>0</v>
      </c>
      <c r="DV189" s="544">
        <f t="shared" si="222"/>
        <v>0</v>
      </c>
      <c r="DW189" s="544">
        <f t="shared" si="222"/>
        <v>0</v>
      </c>
      <c r="DX189" s="544">
        <f t="shared" si="222"/>
        <v>0</v>
      </c>
      <c r="DY189" s="544">
        <f t="shared" si="222"/>
        <v>0</v>
      </c>
      <c r="DZ189" s="544">
        <f t="shared" si="222"/>
        <v>0</v>
      </c>
      <c r="EA189" s="544">
        <f t="shared" si="222"/>
        <v>0</v>
      </c>
      <c r="EB189" s="544">
        <f t="shared" si="222"/>
        <v>0</v>
      </c>
      <c r="EC189" s="544">
        <f t="shared" ref="EC189:ES189" si="223">IF($F181="-",0,1/(1+$F181)^(EC$8-1))</f>
        <v>0</v>
      </c>
      <c r="ED189" s="544">
        <f t="shared" si="223"/>
        <v>0</v>
      </c>
      <c r="EE189" s="544">
        <f t="shared" si="223"/>
        <v>0</v>
      </c>
      <c r="EF189" s="544">
        <f t="shared" si="223"/>
        <v>0</v>
      </c>
      <c r="EG189" s="544">
        <f t="shared" si="223"/>
        <v>0</v>
      </c>
      <c r="EH189" s="544">
        <f t="shared" si="223"/>
        <v>0</v>
      </c>
      <c r="EI189" s="544">
        <f t="shared" si="223"/>
        <v>0</v>
      </c>
      <c r="EJ189" s="544">
        <f t="shared" si="223"/>
        <v>0</v>
      </c>
      <c r="EK189" s="544">
        <f t="shared" si="223"/>
        <v>0</v>
      </c>
      <c r="EL189" s="544">
        <f t="shared" si="223"/>
        <v>0</v>
      </c>
      <c r="EM189" s="544">
        <f t="shared" si="223"/>
        <v>0</v>
      </c>
      <c r="EN189" s="544">
        <f t="shared" si="223"/>
        <v>0</v>
      </c>
      <c r="EO189" s="544">
        <f t="shared" si="223"/>
        <v>0</v>
      </c>
      <c r="EP189" s="544">
        <f t="shared" si="223"/>
        <v>0</v>
      </c>
      <c r="EQ189" s="544">
        <f t="shared" si="223"/>
        <v>0</v>
      </c>
      <c r="ER189" s="544">
        <f t="shared" si="223"/>
        <v>0</v>
      </c>
      <c r="ES189" s="544">
        <f t="shared" si="223"/>
        <v>0</v>
      </c>
    </row>
    <row r="190" spans="2:149">
      <c r="B190" s="534">
        <f t="shared" si="208"/>
        <v>6</v>
      </c>
      <c r="E190" s="544">
        <f t="shared" ref="E190:BP190" si="224">IF($F182="-",0,1/(1+$F182)^(E$8-1))</f>
        <v>0</v>
      </c>
      <c r="F190" s="544">
        <f t="shared" si="224"/>
        <v>0</v>
      </c>
      <c r="G190" s="544">
        <f t="shared" si="224"/>
        <v>0</v>
      </c>
      <c r="H190" s="544">
        <f t="shared" si="224"/>
        <v>0</v>
      </c>
      <c r="I190" s="544">
        <f t="shared" si="224"/>
        <v>0</v>
      </c>
      <c r="J190" s="544">
        <f t="shared" si="224"/>
        <v>0</v>
      </c>
      <c r="K190" s="544">
        <f t="shared" si="224"/>
        <v>0</v>
      </c>
      <c r="L190" s="544">
        <f t="shared" si="224"/>
        <v>0</v>
      </c>
      <c r="M190" s="544">
        <f t="shared" si="224"/>
        <v>0</v>
      </c>
      <c r="N190" s="544">
        <f t="shared" si="224"/>
        <v>0</v>
      </c>
      <c r="O190" s="544">
        <f t="shared" si="224"/>
        <v>0</v>
      </c>
      <c r="P190" s="544">
        <f t="shared" si="224"/>
        <v>0</v>
      </c>
      <c r="Q190" s="544">
        <f t="shared" si="224"/>
        <v>0</v>
      </c>
      <c r="R190" s="544">
        <f t="shared" si="224"/>
        <v>0</v>
      </c>
      <c r="S190" s="544">
        <f t="shared" si="224"/>
        <v>0</v>
      </c>
      <c r="T190" s="544">
        <f t="shared" si="224"/>
        <v>0</v>
      </c>
      <c r="U190" s="544">
        <f t="shared" si="224"/>
        <v>0</v>
      </c>
      <c r="V190" s="544">
        <f t="shared" si="224"/>
        <v>0</v>
      </c>
      <c r="W190" s="544">
        <f t="shared" si="224"/>
        <v>0</v>
      </c>
      <c r="X190" s="544">
        <f t="shared" si="224"/>
        <v>0</v>
      </c>
      <c r="Y190" s="544">
        <f t="shared" si="224"/>
        <v>0</v>
      </c>
      <c r="Z190" s="544">
        <f t="shared" si="224"/>
        <v>0</v>
      </c>
      <c r="AA190" s="544">
        <f t="shared" si="224"/>
        <v>0</v>
      </c>
      <c r="AB190" s="544">
        <f t="shared" si="224"/>
        <v>0</v>
      </c>
      <c r="AC190" s="544">
        <f t="shared" si="224"/>
        <v>0</v>
      </c>
      <c r="AD190" s="544">
        <f t="shared" si="224"/>
        <v>0</v>
      </c>
      <c r="AE190" s="544">
        <f t="shared" si="224"/>
        <v>0</v>
      </c>
      <c r="AF190" s="544">
        <f t="shared" si="224"/>
        <v>0</v>
      </c>
      <c r="AG190" s="544">
        <f t="shared" si="224"/>
        <v>0</v>
      </c>
      <c r="AH190" s="544">
        <f t="shared" si="224"/>
        <v>0</v>
      </c>
      <c r="AI190" s="544">
        <f t="shared" si="224"/>
        <v>0</v>
      </c>
      <c r="AJ190" s="544">
        <f t="shared" si="224"/>
        <v>0</v>
      </c>
      <c r="AK190" s="544">
        <f t="shared" si="224"/>
        <v>0</v>
      </c>
      <c r="AL190" s="544">
        <f t="shared" si="224"/>
        <v>0</v>
      </c>
      <c r="AM190" s="544">
        <f t="shared" si="224"/>
        <v>0</v>
      </c>
      <c r="AN190" s="544">
        <f t="shared" si="224"/>
        <v>0</v>
      </c>
      <c r="AO190" s="544">
        <f t="shared" si="224"/>
        <v>0</v>
      </c>
      <c r="AP190" s="544">
        <f t="shared" si="224"/>
        <v>0</v>
      </c>
      <c r="AQ190" s="544">
        <f t="shared" si="224"/>
        <v>0</v>
      </c>
      <c r="AR190" s="544">
        <f t="shared" si="224"/>
        <v>0</v>
      </c>
      <c r="AS190" s="544">
        <f t="shared" si="224"/>
        <v>0</v>
      </c>
      <c r="AT190" s="544">
        <f t="shared" si="224"/>
        <v>0</v>
      </c>
      <c r="AU190" s="544">
        <f t="shared" si="224"/>
        <v>0</v>
      </c>
      <c r="AV190" s="544">
        <f t="shared" si="224"/>
        <v>0</v>
      </c>
      <c r="AW190" s="544">
        <f t="shared" si="224"/>
        <v>0</v>
      </c>
      <c r="AX190" s="544">
        <f t="shared" si="224"/>
        <v>0</v>
      </c>
      <c r="AY190" s="544">
        <f t="shared" si="224"/>
        <v>0</v>
      </c>
      <c r="AZ190" s="544">
        <f t="shared" si="224"/>
        <v>0</v>
      </c>
      <c r="BA190" s="544">
        <f t="shared" si="224"/>
        <v>0</v>
      </c>
      <c r="BB190" s="544">
        <f t="shared" si="224"/>
        <v>0</v>
      </c>
      <c r="BC190" s="544">
        <f t="shared" si="224"/>
        <v>0</v>
      </c>
      <c r="BD190" s="544">
        <f t="shared" si="224"/>
        <v>0</v>
      </c>
      <c r="BE190" s="544">
        <f t="shared" si="224"/>
        <v>0</v>
      </c>
      <c r="BF190" s="544">
        <f t="shared" si="224"/>
        <v>0</v>
      </c>
      <c r="BG190" s="544">
        <f t="shared" si="224"/>
        <v>0</v>
      </c>
      <c r="BH190" s="544">
        <f t="shared" si="224"/>
        <v>0</v>
      </c>
      <c r="BI190" s="544">
        <f t="shared" si="224"/>
        <v>0</v>
      </c>
      <c r="BJ190" s="544">
        <f t="shared" si="224"/>
        <v>0</v>
      </c>
      <c r="BK190" s="544">
        <f t="shared" si="224"/>
        <v>0</v>
      </c>
      <c r="BL190" s="544">
        <f t="shared" si="224"/>
        <v>0</v>
      </c>
      <c r="BM190" s="544">
        <f t="shared" si="224"/>
        <v>0</v>
      </c>
      <c r="BN190" s="544">
        <f t="shared" si="224"/>
        <v>0</v>
      </c>
      <c r="BO190" s="544">
        <f t="shared" si="224"/>
        <v>0</v>
      </c>
      <c r="BP190" s="544">
        <f t="shared" si="224"/>
        <v>0</v>
      </c>
      <c r="BQ190" s="544">
        <f t="shared" ref="BQ190:EB190" si="225">IF($F182="-",0,1/(1+$F182)^(BQ$8-1))</f>
        <v>0</v>
      </c>
      <c r="BR190" s="544">
        <f t="shared" si="225"/>
        <v>0</v>
      </c>
      <c r="BS190" s="544">
        <f t="shared" si="225"/>
        <v>0</v>
      </c>
      <c r="BT190" s="544">
        <f t="shared" si="225"/>
        <v>0</v>
      </c>
      <c r="BU190" s="544">
        <f t="shared" si="225"/>
        <v>0</v>
      </c>
      <c r="BV190" s="544">
        <f t="shared" si="225"/>
        <v>0</v>
      </c>
      <c r="BW190" s="544">
        <f t="shared" si="225"/>
        <v>0</v>
      </c>
      <c r="BX190" s="544">
        <f t="shared" si="225"/>
        <v>0</v>
      </c>
      <c r="BY190" s="544">
        <f t="shared" si="225"/>
        <v>0</v>
      </c>
      <c r="BZ190" s="544">
        <f t="shared" si="225"/>
        <v>0</v>
      </c>
      <c r="CA190" s="544">
        <f t="shared" si="225"/>
        <v>0</v>
      </c>
      <c r="CB190" s="544">
        <f t="shared" si="225"/>
        <v>0</v>
      </c>
      <c r="CC190" s="544">
        <f t="shared" si="225"/>
        <v>0</v>
      </c>
      <c r="CD190" s="544">
        <f t="shared" si="225"/>
        <v>0</v>
      </c>
      <c r="CE190" s="544">
        <f t="shared" si="225"/>
        <v>0</v>
      </c>
      <c r="CF190" s="544">
        <f t="shared" si="225"/>
        <v>0</v>
      </c>
      <c r="CG190" s="544">
        <f t="shared" si="225"/>
        <v>0</v>
      </c>
      <c r="CH190" s="544">
        <f t="shared" si="225"/>
        <v>0</v>
      </c>
      <c r="CI190" s="544">
        <f t="shared" si="225"/>
        <v>0</v>
      </c>
      <c r="CJ190" s="544">
        <f t="shared" si="225"/>
        <v>0</v>
      </c>
      <c r="CK190" s="544">
        <f t="shared" si="225"/>
        <v>0</v>
      </c>
      <c r="CL190" s="544">
        <f t="shared" si="225"/>
        <v>0</v>
      </c>
      <c r="CM190" s="544">
        <f t="shared" si="225"/>
        <v>0</v>
      </c>
      <c r="CN190" s="544">
        <f t="shared" si="225"/>
        <v>0</v>
      </c>
      <c r="CO190" s="544">
        <f t="shared" si="225"/>
        <v>0</v>
      </c>
      <c r="CP190" s="544">
        <f t="shared" si="225"/>
        <v>0</v>
      </c>
      <c r="CQ190" s="544">
        <f t="shared" si="225"/>
        <v>0</v>
      </c>
      <c r="CR190" s="544">
        <f t="shared" si="225"/>
        <v>0</v>
      </c>
      <c r="CS190" s="544">
        <f t="shared" si="225"/>
        <v>0</v>
      </c>
      <c r="CT190" s="544">
        <f t="shared" si="225"/>
        <v>0</v>
      </c>
      <c r="CU190" s="544">
        <f t="shared" si="225"/>
        <v>0</v>
      </c>
      <c r="CV190" s="544">
        <f t="shared" si="225"/>
        <v>0</v>
      </c>
      <c r="CW190" s="544">
        <f t="shared" si="225"/>
        <v>0</v>
      </c>
      <c r="CX190" s="544">
        <f t="shared" si="225"/>
        <v>0</v>
      </c>
      <c r="CY190" s="544">
        <f t="shared" si="225"/>
        <v>0</v>
      </c>
      <c r="CZ190" s="544">
        <f t="shared" si="225"/>
        <v>0</v>
      </c>
      <c r="DA190" s="544">
        <f t="shared" si="225"/>
        <v>0</v>
      </c>
      <c r="DB190" s="544">
        <f t="shared" si="225"/>
        <v>0</v>
      </c>
      <c r="DC190" s="544">
        <f t="shared" si="225"/>
        <v>0</v>
      </c>
      <c r="DD190" s="544">
        <f t="shared" si="225"/>
        <v>0</v>
      </c>
      <c r="DE190" s="544">
        <f t="shared" si="225"/>
        <v>0</v>
      </c>
      <c r="DF190" s="544">
        <f t="shared" si="225"/>
        <v>0</v>
      </c>
      <c r="DG190" s="544">
        <f t="shared" si="225"/>
        <v>0</v>
      </c>
      <c r="DH190" s="544">
        <f t="shared" si="225"/>
        <v>0</v>
      </c>
      <c r="DI190" s="544">
        <f t="shared" si="225"/>
        <v>0</v>
      </c>
      <c r="DJ190" s="544">
        <f t="shared" si="225"/>
        <v>0</v>
      </c>
      <c r="DK190" s="544">
        <f t="shared" si="225"/>
        <v>0</v>
      </c>
      <c r="DL190" s="544">
        <f t="shared" si="225"/>
        <v>0</v>
      </c>
      <c r="DM190" s="544">
        <f t="shared" si="225"/>
        <v>0</v>
      </c>
      <c r="DN190" s="544">
        <f t="shared" si="225"/>
        <v>0</v>
      </c>
      <c r="DO190" s="544">
        <f t="shared" si="225"/>
        <v>0</v>
      </c>
      <c r="DP190" s="544">
        <f t="shared" si="225"/>
        <v>0</v>
      </c>
      <c r="DQ190" s="544">
        <f t="shared" si="225"/>
        <v>0</v>
      </c>
      <c r="DR190" s="544">
        <f t="shared" si="225"/>
        <v>0</v>
      </c>
      <c r="DS190" s="544">
        <f t="shared" si="225"/>
        <v>0</v>
      </c>
      <c r="DT190" s="544">
        <f t="shared" si="225"/>
        <v>0</v>
      </c>
      <c r="DU190" s="544">
        <f t="shared" si="225"/>
        <v>0</v>
      </c>
      <c r="DV190" s="544">
        <f t="shared" si="225"/>
        <v>0</v>
      </c>
      <c r="DW190" s="544">
        <f t="shared" si="225"/>
        <v>0</v>
      </c>
      <c r="DX190" s="544">
        <f t="shared" si="225"/>
        <v>0</v>
      </c>
      <c r="DY190" s="544">
        <f t="shared" si="225"/>
        <v>0</v>
      </c>
      <c r="DZ190" s="544">
        <f t="shared" si="225"/>
        <v>0</v>
      </c>
      <c r="EA190" s="544">
        <f t="shared" si="225"/>
        <v>0</v>
      </c>
      <c r="EB190" s="544">
        <f t="shared" si="225"/>
        <v>0</v>
      </c>
      <c r="EC190" s="544">
        <f t="shared" ref="EC190:ES190" si="226">IF($F182="-",0,1/(1+$F182)^(EC$8-1))</f>
        <v>0</v>
      </c>
      <c r="ED190" s="544">
        <f t="shared" si="226"/>
        <v>0</v>
      </c>
      <c r="EE190" s="544">
        <f t="shared" si="226"/>
        <v>0</v>
      </c>
      <c r="EF190" s="544">
        <f t="shared" si="226"/>
        <v>0</v>
      </c>
      <c r="EG190" s="544">
        <f t="shared" si="226"/>
        <v>0</v>
      </c>
      <c r="EH190" s="544">
        <f t="shared" si="226"/>
        <v>0</v>
      </c>
      <c r="EI190" s="544">
        <f t="shared" si="226"/>
        <v>0</v>
      </c>
      <c r="EJ190" s="544">
        <f t="shared" si="226"/>
        <v>0</v>
      </c>
      <c r="EK190" s="544">
        <f t="shared" si="226"/>
        <v>0</v>
      </c>
      <c r="EL190" s="544">
        <f t="shared" si="226"/>
        <v>0</v>
      </c>
      <c r="EM190" s="544">
        <f t="shared" si="226"/>
        <v>0</v>
      </c>
      <c r="EN190" s="544">
        <f t="shared" si="226"/>
        <v>0</v>
      </c>
      <c r="EO190" s="544">
        <f t="shared" si="226"/>
        <v>0</v>
      </c>
      <c r="EP190" s="544">
        <f t="shared" si="226"/>
        <v>0</v>
      </c>
      <c r="EQ190" s="544">
        <f t="shared" si="226"/>
        <v>0</v>
      </c>
      <c r="ER190" s="544">
        <f t="shared" si="226"/>
        <v>0</v>
      </c>
      <c r="ES190" s="544">
        <f t="shared" si="226"/>
        <v>0</v>
      </c>
    </row>
    <row r="191" spans="2:149"/>
    <row r="192" spans="2:149">
      <c r="B192" s="299" t="s">
        <v>785</v>
      </c>
    </row>
    <row r="193" spans="2:149">
      <c r="B193" s="534">
        <f t="shared" ref="B193:B198" si="227">B185</f>
        <v>1</v>
      </c>
      <c r="E193" s="545">
        <f>IF($D177="Perpetuity",E166*12/$G177,0)
+IF($D177="Fixed-Term",NPV($F177,E166:$ES166),0)</f>
        <v>0</v>
      </c>
      <c r="F193" s="545">
        <f>IF($D177="Perpetuity",F166*12/$G177,0)
+IF($D177="Fixed-Term",NPV($F177,F166:$ES166),0)</f>
        <v>0</v>
      </c>
      <c r="G193" s="545">
        <f>IF($D177="Perpetuity",G166*12/$G177,0)
+IF($D177="Fixed-Term",NPV($F177,G166:$ES166),0)</f>
        <v>0</v>
      </c>
      <c r="H193" s="545">
        <f>IF($D177="Perpetuity",H166*12/$G177,0)
+IF($D177="Fixed-Term",NPV($F177,H166:$ES166),0)</f>
        <v>0</v>
      </c>
      <c r="I193" s="545">
        <f>IF($D177="Perpetuity",I166*12/$G177,0)
+IF($D177="Fixed-Term",NPV($F177,I166:$ES166),0)</f>
        <v>0</v>
      </c>
      <c r="J193" s="545">
        <f>IF($D177="Perpetuity",J166*12/$G177,0)
+IF($D177="Fixed-Term",NPV($F177,J166:$ES166),0)</f>
        <v>0</v>
      </c>
      <c r="K193" s="545">
        <f>IF($D177="Perpetuity",K166*12/$G177,0)
+IF($D177="Fixed-Term",NPV($F177,K166:$ES166),0)</f>
        <v>0</v>
      </c>
      <c r="L193" s="545">
        <f>IF($D177="Perpetuity",L166*12/$G177,0)
+IF($D177="Fixed-Term",NPV($F177,L166:$ES166),0)</f>
        <v>0</v>
      </c>
      <c r="M193" s="545">
        <f>IF($D177="Perpetuity",M166*12/$G177,0)
+IF($D177="Fixed-Term",NPV($F177,M166:$ES166),0)</f>
        <v>0</v>
      </c>
      <c r="N193" s="545">
        <f>IF($D177="Perpetuity",N166*12/$G177,0)
+IF($D177="Fixed-Term",NPV($F177,N166:$ES166),0)</f>
        <v>0</v>
      </c>
      <c r="O193" s="545">
        <f>IF($D177="Perpetuity",O166*12/$G177,0)
+IF($D177="Fixed-Term",NPV($F177,O166:$ES166),0)</f>
        <v>0</v>
      </c>
      <c r="P193" s="545">
        <f>IF($D177="Perpetuity",P166*12/$G177,0)
+IF($D177="Fixed-Term",NPV($F177,P166:$ES166),0)</f>
        <v>0</v>
      </c>
      <c r="Q193" s="545">
        <f>IF($D177="Perpetuity",Q166*12/$G177,0)
+IF($D177="Fixed-Term",NPV($F177,Q166:$ES166),0)</f>
        <v>0</v>
      </c>
      <c r="R193" s="545">
        <f>IF($D177="Perpetuity",R166*12/$G177,0)
+IF($D177="Fixed-Term",NPV($F177,R166:$ES166),0)</f>
        <v>0</v>
      </c>
      <c r="S193" s="545">
        <f>IF($D177="Perpetuity",S166*12/$G177,0)
+IF($D177="Fixed-Term",NPV($F177,S166:$ES166),0)</f>
        <v>0</v>
      </c>
      <c r="T193" s="545">
        <f>IF($D177="Perpetuity",T166*12/$G177,0)
+IF($D177="Fixed-Term",NPV($F177,T166:$ES166),0)</f>
        <v>0</v>
      </c>
      <c r="U193" s="545">
        <f>IF($D177="Perpetuity",U166*12/$G177,0)
+IF($D177="Fixed-Term",NPV($F177,U166:$ES166),0)</f>
        <v>0</v>
      </c>
      <c r="V193" s="545">
        <f>IF($D177="Perpetuity",V166*12/$G177,0)
+IF($D177="Fixed-Term",NPV($F177,V166:$ES166),0)</f>
        <v>0</v>
      </c>
      <c r="W193" s="545">
        <f>IF($D177="Perpetuity",W166*12/$G177,0)
+IF($D177="Fixed-Term",NPV($F177,W166:$ES166),0)</f>
        <v>0</v>
      </c>
      <c r="X193" s="545">
        <f>IF($D177="Perpetuity",X166*12/$G177,0)
+IF($D177="Fixed-Term",NPV($F177,X166:$ES166),0)</f>
        <v>0</v>
      </c>
      <c r="Y193" s="545">
        <f>IF($D177="Perpetuity",Y166*12/$G177,0)
+IF($D177="Fixed-Term",NPV($F177,Y166:$ES166),0)</f>
        <v>0</v>
      </c>
      <c r="Z193" s="545">
        <f>IF($D177="Perpetuity",Z166*12/$G177,0)
+IF($D177="Fixed-Term",NPV($F177,Z166:$ES166),0)</f>
        <v>0</v>
      </c>
      <c r="AA193" s="545">
        <f>IF($D177="Perpetuity",AA166*12/$G177,0)
+IF($D177="Fixed-Term",NPV($F177,AA166:$ES166),0)</f>
        <v>0</v>
      </c>
      <c r="AB193" s="545">
        <f>IF($D177="Perpetuity",AB166*12/$G177,0)
+IF($D177="Fixed-Term",NPV($F177,AB166:$ES166),0)</f>
        <v>0</v>
      </c>
      <c r="AC193" s="545">
        <f>IF($D177="Perpetuity",AC166*12/$G177,0)
+IF($D177="Fixed-Term",NPV($F177,AC166:$ES166),0)</f>
        <v>0</v>
      </c>
      <c r="AD193" s="545">
        <f>IF($D177="Perpetuity",AD166*12/$G177,0)
+IF($D177="Fixed-Term",NPV($F177,AD166:$ES166),0)</f>
        <v>0</v>
      </c>
      <c r="AE193" s="545">
        <f>IF($D177="Perpetuity",AE166*12/$G177,0)
+IF($D177="Fixed-Term",NPV($F177,AE166:$ES166),0)</f>
        <v>0</v>
      </c>
      <c r="AF193" s="545">
        <f>IF($D177="Perpetuity",AF166*12/$G177,0)
+IF($D177="Fixed-Term",NPV($F177,AF166:$ES166),0)</f>
        <v>0</v>
      </c>
      <c r="AG193" s="545">
        <f>IF($D177="Perpetuity",AG166*12/$G177,0)
+IF($D177="Fixed-Term",NPV($F177,AG166:$ES166),0)</f>
        <v>0</v>
      </c>
      <c r="AH193" s="545">
        <f>IF($D177="Perpetuity",AH166*12/$G177,0)
+IF($D177="Fixed-Term",NPV($F177,AH166:$ES166),0)</f>
        <v>0</v>
      </c>
      <c r="AI193" s="545">
        <f>IF($D177="Perpetuity",AI166*12/$G177,0)
+IF($D177="Fixed-Term",NPV($F177,AI166:$ES166),0)</f>
        <v>0</v>
      </c>
      <c r="AJ193" s="545">
        <f>IF($D177="Perpetuity",AJ166*12/$G177,0)
+IF($D177="Fixed-Term",NPV($F177,AJ166:$ES166),0)</f>
        <v>0</v>
      </c>
      <c r="AK193" s="545">
        <f>IF($D177="Perpetuity",AK166*12/$G177,0)
+IF($D177="Fixed-Term",NPV($F177,AK166:$ES166),0)</f>
        <v>0</v>
      </c>
      <c r="AL193" s="545">
        <f>IF($D177="Perpetuity",AL166*12/$G177,0)
+IF($D177="Fixed-Term",NPV($F177,AL166:$ES166),0)</f>
        <v>0</v>
      </c>
      <c r="AM193" s="545">
        <f>IF($D177="Perpetuity",AM166*12/$G177,0)
+IF($D177="Fixed-Term",NPV($F177,AM166:$ES166),0)</f>
        <v>0</v>
      </c>
      <c r="AN193" s="545">
        <f>IF($D177="Perpetuity",AN166*12/$G177,0)
+IF($D177="Fixed-Term",NPV($F177,AN166:$ES166),0)</f>
        <v>0</v>
      </c>
      <c r="AO193" s="545">
        <f>IF($D177="Perpetuity",AO166*12/$G177,0)
+IF($D177="Fixed-Term",NPV($F177,AO166:$ES166),0)</f>
        <v>0</v>
      </c>
      <c r="AP193" s="545">
        <f>IF($D177="Perpetuity",AP166*12/$G177,0)
+IF($D177="Fixed-Term",NPV($F177,AP166:$ES166),0)</f>
        <v>0</v>
      </c>
      <c r="AQ193" s="545">
        <f>IF($D177="Perpetuity",AQ166*12/$G177,0)
+IF($D177="Fixed-Term",NPV($F177,AQ166:$ES166),0)</f>
        <v>0</v>
      </c>
      <c r="AR193" s="545">
        <f>IF($D177="Perpetuity",AR166*12/$G177,0)
+IF($D177="Fixed-Term",NPV($F177,AR166:$ES166),0)</f>
        <v>0</v>
      </c>
      <c r="AS193" s="545">
        <f>IF($D177="Perpetuity",AS166*12/$G177,0)
+IF($D177="Fixed-Term",NPV($F177,AS166:$ES166),0)</f>
        <v>0</v>
      </c>
      <c r="AT193" s="545">
        <f>IF($D177="Perpetuity",AT166*12/$G177,0)
+IF($D177="Fixed-Term",NPV($F177,AT166:$ES166),0)</f>
        <v>0</v>
      </c>
      <c r="AU193" s="545">
        <f>IF($D177="Perpetuity",AU166*12/$G177,0)
+IF($D177="Fixed-Term",NPV($F177,AU166:$ES166),0)</f>
        <v>0</v>
      </c>
      <c r="AV193" s="545">
        <f>IF($D177="Perpetuity",AV166*12/$G177,0)
+IF($D177="Fixed-Term",NPV($F177,AV166:$ES166),0)</f>
        <v>0</v>
      </c>
      <c r="AW193" s="545">
        <f>IF($D177="Perpetuity",AW166*12/$G177,0)
+IF($D177="Fixed-Term",NPV($F177,AW166:$ES166),0)</f>
        <v>0</v>
      </c>
      <c r="AX193" s="545">
        <f>IF($D177="Perpetuity",AX166*12/$G177,0)
+IF($D177="Fixed-Term",NPV($F177,AX166:$ES166),0)</f>
        <v>0</v>
      </c>
      <c r="AY193" s="545">
        <f>IF($D177="Perpetuity",AY166*12/$G177,0)
+IF($D177="Fixed-Term",NPV($F177,AY166:$ES166),0)</f>
        <v>0</v>
      </c>
      <c r="AZ193" s="545">
        <f>IF($D177="Perpetuity",AZ166*12/$G177,0)
+IF($D177="Fixed-Term",NPV($F177,AZ166:$ES166),0)</f>
        <v>0</v>
      </c>
      <c r="BA193" s="545">
        <f>IF($D177="Perpetuity",BA166*12/$G177,0)
+IF($D177="Fixed-Term",NPV($F177,BA166:$ES166),0)</f>
        <v>0</v>
      </c>
      <c r="BB193" s="545">
        <f>IF($D177="Perpetuity",BB166*12/$G177,0)
+IF($D177="Fixed-Term",NPV($F177,BB166:$ES166),0)</f>
        <v>0</v>
      </c>
      <c r="BC193" s="545">
        <f>IF($D177="Perpetuity",BC166*12/$G177,0)
+IF($D177="Fixed-Term",NPV($F177,BC166:$ES166),0)</f>
        <v>0</v>
      </c>
      <c r="BD193" s="545">
        <f>IF($D177="Perpetuity",BD166*12/$G177,0)
+IF($D177="Fixed-Term",NPV($F177,BD166:$ES166),0)</f>
        <v>0</v>
      </c>
      <c r="BE193" s="545">
        <f>IF($D177="Perpetuity",BE166*12/$G177,0)
+IF($D177="Fixed-Term",NPV($F177,BE166:$ES166),0)</f>
        <v>0</v>
      </c>
      <c r="BF193" s="545">
        <f>IF($D177="Perpetuity",BF166*12/$G177,0)
+IF($D177="Fixed-Term",NPV($F177,BF166:$ES166),0)</f>
        <v>0</v>
      </c>
      <c r="BG193" s="545">
        <f>IF($D177="Perpetuity",BG166*12/$G177,0)
+IF($D177="Fixed-Term",NPV($F177,BG166:$ES166),0)</f>
        <v>0</v>
      </c>
      <c r="BH193" s="545">
        <f>IF($D177="Perpetuity",BH166*12/$G177,0)
+IF($D177="Fixed-Term",NPV($F177,BH166:$ES166),0)</f>
        <v>0</v>
      </c>
      <c r="BI193" s="545">
        <f>IF($D177="Perpetuity",BI166*12/$G177,0)
+IF($D177="Fixed-Term",NPV($F177,BI166:$ES166),0)</f>
        <v>0</v>
      </c>
      <c r="BJ193" s="545">
        <f>IF($D177="Perpetuity",BJ166*12/$G177,0)
+IF($D177="Fixed-Term",NPV($F177,BJ166:$ES166),0)</f>
        <v>0</v>
      </c>
      <c r="BK193" s="545">
        <f>IF($D177="Perpetuity",BK166*12/$G177,0)
+IF($D177="Fixed-Term",NPV($F177,BK166:$ES166),0)</f>
        <v>0</v>
      </c>
      <c r="BL193" s="545">
        <f>IF($D177="Perpetuity",BL166*12/$G177,0)
+IF($D177="Fixed-Term",NPV($F177,BL166:$ES166),0)</f>
        <v>0</v>
      </c>
      <c r="BM193" s="545">
        <f>IF($D177="Perpetuity",BM166*12/$G177,0)
+IF($D177="Fixed-Term",NPV($F177,BM166:$ES166),0)</f>
        <v>0</v>
      </c>
      <c r="BN193" s="545">
        <f>IF($D177="Perpetuity",BN166*12/$G177,0)
+IF($D177="Fixed-Term",NPV($F177,BN166:$ES166),0)</f>
        <v>0</v>
      </c>
      <c r="BO193" s="545">
        <f>IF($D177="Perpetuity",BO166*12/$G177,0)
+IF($D177="Fixed-Term",NPV($F177,BO166:$ES166),0)</f>
        <v>0</v>
      </c>
      <c r="BP193" s="545">
        <f>IF($D177="Perpetuity",BP166*12/$G177,0)
+IF($D177="Fixed-Term",NPV($F177,BP166:$ES166),0)</f>
        <v>0</v>
      </c>
      <c r="BQ193" s="545">
        <f>IF($D177="Perpetuity",BQ166*12/$G177,0)
+IF($D177="Fixed-Term",NPV($F177,BQ166:$ES166),0)</f>
        <v>0</v>
      </c>
      <c r="BR193" s="545">
        <f>IF($D177="Perpetuity",BR166*12/$G177,0)
+IF($D177="Fixed-Term",NPV($F177,BR166:$ES166),0)</f>
        <v>0</v>
      </c>
      <c r="BS193" s="545">
        <f>IF($D177="Perpetuity",BS166*12/$G177,0)
+IF($D177="Fixed-Term",NPV($F177,BS166:$ES166),0)</f>
        <v>0</v>
      </c>
      <c r="BT193" s="545">
        <f>IF($D177="Perpetuity",BT166*12/$G177,0)
+IF($D177="Fixed-Term",NPV($F177,BT166:$ES166),0)</f>
        <v>0</v>
      </c>
      <c r="BU193" s="545">
        <f>IF($D177="Perpetuity",BU166*12/$G177,0)
+IF($D177="Fixed-Term",NPV($F177,BU166:$ES166),0)</f>
        <v>0</v>
      </c>
      <c r="BV193" s="545">
        <f>IF($D177="Perpetuity",BV166*12/$G177,0)
+IF($D177="Fixed-Term",NPV($F177,BV166:$ES166),0)</f>
        <v>0</v>
      </c>
      <c r="BW193" s="545">
        <f>IF($D177="Perpetuity",BW166*12/$G177,0)
+IF($D177="Fixed-Term",NPV($F177,BW166:$ES166),0)</f>
        <v>0</v>
      </c>
      <c r="BX193" s="545">
        <f>IF($D177="Perpetuity",BX166*12/$G177,0)
+IF($D177="Fixed-Term",NPV($F177,BX166:$ES166),0)</f>
        <v>0</v>
      </c>
      <c r="BY193" s="545">
        <f>IF($D177="Perpetuity",BY166*12/$G177,0)
+IF($D177="Fixed-Term",NPV($F177,BY166:$ES166),0)</f>
        <v>0</v>
      </c>
      <c r="BZ193" s="545">
        <f>IF($D177="Perpetuity",BZ166*12/$G177,0)
+IF($D177="Fixed-Term",NPV($F177,BZ166:$ES166),0)</f>
        <v>0</v>
      </c>
      <c r="CA193" s="545">
        <f>IF($D177="Perpetuity",CA166*12/$G177,0)
+IF($D177="Fixed-Term",NPV($F177,CA166:$ES166),0)</f>
        <v>0</v>
      </c>
      <c r="CB193" s="545">
        <f>IF($D177="Perpetuity",CB166*12/$G177,0)
+IF($D177="Fixed-Term",NPV($F177,CB166:$ES166),0)</f>
        <v>0</v>
      </c>
      <c r="CC193" s="545">
        <f>IF($D177="Perpetuity",CC166*12/$G177,0)
+IF($D177="Fixed-Term",NPV($F177,CC166:$ES166),0)</f>
        <v>0</v>
      </c>
      <c r="CD193" s="545">
        <f>IF($D177="Perpetuity",CD166*12/$G177,0)
+IF($D177="Fixed-Term",NPV($F177,CD166:$ES166),0)</f>
        <v>0</v>
      </c>
      <c r="CE193" s="545">
        <f>IF($D177="Perpetuity",CE166*12/$G177,0)
+IF($D177="Fixed-Term",NPV($F177,CE166:$ES166),0)</f>
        <v>0</v>
      </c>
      <c r="CF193" s="545">
        <f>IF($D177="Perpetuity",CF166*12/$G177,0)
+IF($D177="Fixed-Term",NPV($F177,CF166:$ES166),0)</f>
        <v>0</v>
      </c>
      <c r="CG193" s="545">
        <f>IF($D177="Perpetuity",CG166*12/$G177,0)
+IF($D177="Fixed-Term",NPV($F177,CG166:$ES166),0)</f>
        <v>0</v>
      </c>
      <c r="CH193" s="545">
        <f>IF($D177="Perpetuity",CH166*12/$G177,0)
+IF($D177="Fixed-Term",NPV($F177,CH166:$ES166),0)</f>
        <v>0</v>
      </c>
      <c r="CI193" s="545">
        <f>IF($D177="Perpetuity",CI166*12/$G177,0)
+IF($D177="Fixed-Term",NPV($F177,CI166:$ES166),0)</f>
        <v>0</v>
      </c>
      <c r="CJ193" s="545">
        <f>IF($D177="Perpetuity",CJ166*12/$G177,0)
+IF($D177="Fixed-Term",NPV($F177,CJ166:$ES166),0)</f>
        <v>0</v>
      </c>
      <c r="CK193" s="545">
        <f>IF($D177="Perpetuity",CK166*12/$G177,0)
+IF($D177="Fixed-Term",NPV($F177,CK166:$ES166),0)</f>
        <v>0</v>
      </c>
      <c r="CL193" s="545">
        <f>IF($D177="Perpetuity",CL166*12/$G177,0)
+IF($D177="Fixed-Term",NPV($F177,CL166:$ES166),0)</f>
        <v>0</v>
      </c>
      <c r="CM193" s="545">
        <f>IF($D177="Perpetuity",CM166*12/$G177,0)
+IF($D177="Fixed-Term",NPV($F177,CM166:$ES166),0)</f>
        <v>0</v>
      </c>
      <c r="CN193" s="545">
        <f>IF($D177="Perpetuity",CN166*12/$G177,0)
+IF($D177="Fixed-Term",NPV($F177,CN166:$ES166),0)</f>
        <v>0</v>
      </c>
      <c r="CO193" s="545">
        <f>IF($D177="Perpetuity",CO166*12/$G177,0)
+IF($D177="Fixed-Term",NPV($F177,CO166:$ES166),0)</f>
        <v>0</v>
      </c>
      <c r="CP193" s="545">
        <f>IF($D177="Perpetuity",CP166*12/$G177,0)
+IF($D177="Fixed-Term",NPV($F177,CP166:$ES166),0)</f>
        <v>0</v>
      </c>
      <c r="CQ193" s="545">
        <f>IF($D177="Perpetuity",CQ166*12/$G177,0)
+IF($D177="Fixed-Term",NPV($F177,CQ166:$ES166),0)</f>
        <v>0</v>
      </c>
      <c r="CR193" s="545">
        <f>IF($D177="Perpetuity",CR166*12/$G177,0)
+IF($D177="Fixed-Term",NPV($F177,CR166:$ES166),0)</f>
        <v>0</v>
      </c>
      <c r="CS193" s="545">
        <f>IF($D177="Perpetuity",CS166*12/$G177,0)
+IF($D177="Fixed-Term",NPV($F177,CS166:$ES166),0)</f>
        <v>0</v>
      </c>
      <c r="CT193" s="545">
        <f>IF($D177="Perpetuity",CT166*12/$G177,0)
+IF($D177="Fixed-Term",NPV($F177,CT166:$ES166),0)</f>
        <v>0</v>
      </c>
      <c r="CU193" s="545">
        <f>IF($D177="Perpetuity",CU166*12/$G177,0)
+IF($D177="Fixed-Term",NPV($F177,CU166:$ES166),0)</f>
        <v>0</v>
      </c>
      <c r="CV193" s="545">
        <f>IF($D177="Perpetuity",CV166*12/$G177,0)
+IF($D177="Fixed-Term",NPV($F177,CV166:$ES166),0)</f>
        <v>0</v>
      </c>
      <c r="CW193" s="545">
        <f>IF($D177="Perpetuity",CW166*12/$G177,0)
+IF($D177="Fixed-Term",NPV($F177,CW166:$ES166),0)</f>
        <v>0</v>
      </c>
      <c r="CX193" s="545">
        <f>IF($D177="Perpetuity",CX166*12/$G177,0)
+IF($D177="Fixed-Term",NPV($F177,CX166:$ES166),0)</f>
        <v>0</v>
      </c>
      <c r="CY193" s="545">
        <f>IF($D177="Perpetuity",CY166*12/$G177,0)
+IF($D177="Fixed-Term",NPV($F177,CY166:$ES166),0)</f>
        <v>0</v>
      </c>
      <c r="CZ193" s="545">
        <f>IF($D177="Perpetuity",CZ166*12/$G177,0)
+IF($D177="Fixed-Term",NPV($F177,CZ166:$ES166),0)</f>
        <v>0</v>
      </c>
      <c r="DA193" s="545">
        <f>IF($D177="Perpetuity",DA166*12/$G177,0)
+IF($D177="Fixed-Term",NPV($F177,DA166:$ES166),0)</f>
        <v>0</v>
      </c>
      <c r="DB193" s="545">
        <f>IF($D177="Perpetuity",DB166*12/$G177,0)
+IF($D177="Fixed-Term",NPV($F177,DB166:$ES166),0)</f>
        <v>0</v>
      </c>
      <c r="DC193" s="545">
        <f>IF($D177="Perpetuity",DC166*12/$G177,0)
+IF($D177="Fixed-Term",NPV($F177,DC166:$ES166),0)</f>
        <v>0</v>
      </c>
      <c r="DD193" s="545">
        <f>IF($D177="Perpetuity",DD166*12/$G177,0)
+IF($D177="Fixed-Term",NPV($F177,DD166:$ES166),0)</f>
        <v>0</v>
      </c>
      <c r="DE193" s="545">
        <f>IF($D177="Perpetuity",DE166*12/$G177,0)
+IF($D177="Fixed-Term",NPV($F177,DE166:$ES166),0)</f>
        <v>0</v>
      </c>
      <c r="DF193" s="545">
        <f>IF($D177="Perpetuity",DF166*12/$G177,0)
+IF($D177="Fixed-Term",NPV($F177,DF166:$ES166),0)</f>
        <v>0</v>
      </c>
      <c r="DG193" s="545">
        <f>IF($D177="Perpetuity",DG166*12/$G177,0)
+IF($D177="Fixed-Term",NPV($F177,DG166:$ES166),0)</f>
        <v>0</v>
      </c>
      <c r="DH193" s="545">
        <f>IF($D177="Perpetuity",DH166*12/$G177,0)
+IF($D177="Fixed-Term",NPV($F177,DH166:$ES166),0)</f>
        <v>0</v>
      </c>
      <c r="DI193" s="545">
        <f>IF($D177="Perpetuity",DI166*12/$G177,0)
+IF($D177="Fixed-Term",NPV($F177,DI166:$ES166),0)</f>
        <v>0</v>
      </c>
      <c r="DJ193" s="545">
        <f>IF($D177="Perpetuity",DJ166*12/$G177,0)
+IF($D177="Fixed-Term",NPV($F177,DJ166:$ES166),0)</f>
        <v>0</v>
      </c>
      <c r="DK193" s="545">
        <f>IF($D177="Perpetuity",DK166*12/$G177,0)
+IF($D177="Fixed-Term",NPV($F177,DK166:$ES166),0)</f>
        <v>0</v>
      </c>
      <c r="DL193" s="545">
        <f>IF($D177="Perpetuity",DL166*12/$G177,0)
+IF($D177="Fixed-Term",NPV($F177,DL166:$ES166),0)</f>
        <v>0</v>
      </c>
      <c r="DM193" s="545">
        <f>IF($D177="Perpetuity",DM166*12/$G177,0)
+IF($D177="Fixed-Term",NPV($F177,DM166:$ES166),0)</f>
        <v>0</v>
      </c>
      <c r="DN193" s="545">
        <f>IF($D177="Perpetuity",DN166*12/$G177,0)
+IF($D177="Fixed-Term",NPV($F177,DN166:$ES166),0)</f>
        <v>0</v>
      </c>
      <c r="DO193" s="545">
        <f>IF($D177="Perpetuity",DO166*12/$G177,0)
+IF($D177="Fixed-Term",NPV($F177,DO166:$ES166),0)</f>
        <v>0</v>
      </c>
      <c r="DP193" s="545">
        <f>IF($D177="Perpetuity",DP166*12/$G177,0)
+IF($D177="Fixed-Term",NPV($F177,DP166:$ES166),0)</f>
        <v>0</v>
      </c>
      <c r="DQ193" s="545">
        <f>IF($D177="Perpetuity",DQ166*12/$G177,0)
+IF($D177="Fixed-Term",NPV($F177,DQ166:$ES166),0)</f>
        <v>0</v>
      </c>
      <c r="DR193" s="545">
        <f>IF($D177="Perpetuity",DR166*12/$G177,0)
+IF($D177="Fixed-Term",NPV($F177,DR166:$ES166),0)</f>
        <v>0</v>
      </c>
      <c r="DS193" s="545">
        <f>IF($D177="Perpetuity",DS166*12/$G177,0)
+IF($D177="Fixed-Term",NPV($F177,DS166:$ES166),0)</f>
        <v>0</v>
      </c>
      <c r="DT193" s="545">
        <f>IF($D177="Perpetuity",DT166*12/$G177,0)
+IF($D177="Fixed-Term",NPV($F177,DT166:$ES166),0)</f>
        <v>0</v>
      </c>
      <c r="DU193" s="545">
        <f>IF($D177="Perpetuity",DU166*12/$G177,0)
+IF($D177="Fixed-Term",NPV($F177,DU166:$ES166),0)</f>
        <v>0</v>
      </c>
      <c r="DV193" s="545">
        <f>IF($D177="Perpetuity",DV166*12/$G177,0)
+IF($D177="Fixed-Term",NPV($F177,DV166:$ES166),0)</f>
        <v>0</v>
      </c>
      <c r="DW193" s="545">
        <f>IF($D177="Perpetuity",DW166*12/$G177,0)
+IF($D177="Fixed-Term",NPV($F177,DW166:$ES166),0)</f>
        <v>0</v>
      </c>
      <c r="DX193" s="545">
        <f>IF($D177="Perpetuity",DX166*12/$G177,0)
+IF($D177="Fixed-Term",NPV($F177,DX166:$ES166),0)</f>
        <v>0</v>
      </c>
      <c r="DY193" s="545">
        <f>IF($D177="Perpetuity",DY166*12/$G177,0)
+IF($D177="Fixed-Term",NPV($F177,DY166:$ES166),0)</f>
        <v>0</v>
      </c>
      <c r="DZ193" s="545">
        <f>IF($D177="Perpetuity",DZ166*12/$G177,0)
+IF($D177="Fixed-Term",NPV($F177,DZ166:$ES166),0)</f>
        <v>0</v>
      </c>
      <c r="EA193" s="545">
        <f>IF($D177="Perpetuity",EA166*12/$G177,0)
+IF($D177="Fixed-Term",NPV($F177,EA166:$ES166),0)</f>
        <v>0</v>
      </c>
      <c r="EB193" s="545">
        <f>IF($D177="Perpetuity",EB166*12/$G177,0)
+IF($D177="Fixed-Term",NPV($F177,EB166:$ES166),0)</f>
        <v>0</v>
      </c>
      <c r="EC193" s="545">
        <f>IF($D177="Perpetuity",EC166*12/$G177,0)
+IF($D177="Fixed-Term",NPV($F177,EC166:$ES166),0)</f>
        <v>0</v>
      </c>
      <c r="ED193" s="545">
        <f>IF($D177="Perpetuity",ED166*12/$G177,0)
+IF($D177="Fixed-Term",NPV($F177,ED166:$ES166),0)</f>
        <v>0</v>
      </c>
      <c r="EE193" s="545">
        <f>IF($D177="Perpetuity",EE166*12/$G177,0)
+IF($D177="Fixed-Term",NPV($F177,EE166:$ES166),0)</f>
        <v>0</v>
      </c>
      <c r="EF193" s="545">
        <f>IF($D177="Perpetuity",EF166*12/$G177,0)
+IF($D177="Fixed-Term",NPV($F177,EF166:$ES166),0)</f>
        <v>0</v>
      </c>
      <c r="EG193" s="545">
        <f>IF($D177="Perpetuity",EG166*12/$G177,0)
+IF($D177="Fixed-Term",NPV($F177,EG166:$ES166),0)</f>
        <v>0</v>
      </c>
      <c r="EH193" s="545">
        <f>IF($D177="Perpetuity",EH166*12/$G177,0)
+IF($D177="Fixed-Term",NPV($F177,EH166:$ES166),0)</f>
        <v>0</v>
      </c>
      <c r="EI193" s="545">
        <f>IF($D177="Perpetuity",EI166*12/$G177,0)
+IF($D177="Fixed-Term",NPV($F177,EI166:$ES166),0)</f>
        <v>0</v>
      </c>
      <c r="EJ193" s="545">
        <f>IF($D177="Perpetuity",EJ166*12/$G177,0)
+IF($D177="Fixed-Term",NPV($F177,EJ166:$ES166),0)</f>
        <v>0</v>
      </c>
      <c r="EK193" s="545">
        <f>IF($D177="Perpetuity",EK166*12/$G177,0)
+IF($D177="Fixed-Term",NPV($F177,EK166:$ES166),0)</f>
        <v>0</v>
      </c>
      <c r="EL193" s="545">
        <f>IF($D177="Perpetuity",EL166*12/$G177,0)
+IF($D177="Fixed-Term",NPV($F177,EL166:$ES166),0)</f>
        <v>0</v>
      </c>
      <c r="EM193" s="545">
        <f>IF($D177="Perpetuity",EM166*12/$G177,0)
+IF($D177="Fixed-Term",NPV($F177,EM166:$ES166),0)</f>
        <v>0</v>
      </c>
      <c r="EN193" s="545">
        <f>IF($D177="Perpetuity",EN166*12/$G177,0)
+IF($D177="Fixed-Term",NPV($F177,EN166:$ES166),0)</f>
        <v>0</v>
      </c>
      <c r="EO193" s="545">
        <f>IF($D177="Perpetuity",EO166*12/$G177,0)
+IF($D177="Fixed-Term",NPV($F177,EO166:$ES166),0)</f>
        <v>0</v>
      </c>
      <c r="EP193" s="545">
        <f>IF($D177="Perpetuity",EP166*12/$G177,0)
+IF($D177="Fixed-Term",NPV($F177,EP166:$ES166),0)</f>
        <v>0</v>
      </c>
      <c r="EQ193" s="545">
        <f>IF($D177="Perpetuity",EQ166*12/$G177,0)
+IF($D177="Fixed-Term",NPV($F177,EQ166:$ES166),0)</f>
        <v>0</v>
      </c>
      <c r="ER193" s="545">
        <f>IF($D177="Perpetuity",ER166*12/$G177,0)
+IF($D177="Fixed-Term",NPV($F177,ER166:$ES166),0)</f>
        <v>0</v>
      </c>
      <c r="ES193" s="545">
        <f>IF($D177="Perpetuity",ES166*12/$G177,0)
+IF($D177="Fixed-Term",NPV($F177,ES166:$ES166),0)</f>
        <v>0</v>
      </c>
    </row>
    <row r="194" spans="2:149">
      <c r="B194" s="534">
        <f t="shared" si="227"/>
        <v>2</v>
      </c>
      <c r="E194" s="545">
        <f>IF($D178="Perpetuity",E167*12/$G178,0)
+IF($D178="Fixed-Term",NPV($F178,E167:$ES167),0)</f>
        <v>0</v>
      </c>
      <c r="F194" s="545">
        <f>IF($D178="Perpetuity",F167*12/$G178,0)
+IF($D178="Fixed-Term",NPV($F178,F167:$ES167),0)</f>
        <v>0</v>
      </c>
      <c r="G194" s="545">
        <f>IF($D178="Perpetuity",G167*12/$G178,0)
+IF($D178="Fixed-Term",NPV($F178,G167:$ES167),0)</f>
        <v>0</v>
      </c>
      <c r="H194" s="545">
        <f>IF($D178="Perpetuity",H167*12/$G178,0)
+IF($D178="Fixed-Term",NPV($F178,H167:$ES167),0)</f>
        <v>0</v>
      </c>
      <c r="I194" s="545">
        <f>IF($D178="Perpetuity",I167*12/$G178,0)
+IF($D178="Fixed-Term",NPV($F178,I167:$ES167),0)</f>
        <v>0</v>
      </c>
      <c r="J194" s="545">
        <f>IF($D178="Perpetuity",J167*12/$G178,0)
+IF($D178="Fixed-Term",NPV($F178,J167:$ES167),0)</f>
        <v>0</v>
      </c>
      <c r="K194" s="545">
        <f>IF($D178="Perpetuity",K167*12/$G178,0)
+IF($D178="Fixed-Term",NPV($F178,K167:$ES167),0)</f>
        <v>0</v>
      </c>
      <c r="L194" s="545">
        <f>IF($D178="Perpetuity",L167*12/$G178,0)
+IF($D178="Fixed-Term",NPV($F178,L167:$ES167),0)</f>
        <v>0</v>
      </c>
      <c r="M194" s="545">
        <f>IF($D178="Perpetuity",M167*12/$G178,0)
+IF($D178="Fixed-Term",NPV($F178,M167:$ES167),0)</f>
        <v>0</v>
      </c>
      <c r="N194" s="545">
        <f>IF($D178="Perpetuity",N167*12/$G178,0)
+IF($D178="Fixed-Term",NPV($F178,N167:$ES167),0)</f>
        <v>0</v>
      </c>
      <c r="O194" s="545">
        <f>IF($D178="Perpetuity",O167*12/$G178,0)
+IF($D178="Fixed-Term",NPV($F178,O167:$ES167),0)</f>
        <v>0</v>
      </c>
      <c r="P194" s="545">
        <f>IF($D178="Perpetuity",P167*12/$G178,0)
+IF($D178="Fixed-Term",NPV($F178,P167:$ES167),0)</f>
        <v>0</v>
      </c>
      <c r="Q194" s="545">
        <f>IF($D178="Perpetuity",Q167*12/$G178,0)
+IF($D178="Fixed-Term",NPV($F178,Q167:$ES167),0)</f>
        <v>0</v>
      </c>
      <c r="R194" s="545">
        <f>IF($D178="Perpetuity",R167*12/$G178,0)
+IF($D178="Fixed-Term",NPV($F178,R167:$ES167),0)</f>
        <v>0</v>
      </c>
      <c r="S194" s="545">
        <f>IF($D178="Perpetuity",S167*12/$G178,0)
+IF($D178="Fixed-Term",NPV($F178,S167:$ES167),0)</f>
        <v>0</v>
      </c>
      <c r="T194" s="545">
        <f>IF($D178="Perpetuity",T167*12/$G178,0)
+IF($D178="Fixed-Term",NPV($F178,T167:$ES167),0)</f>
        <v>0</v>
      </c>
      <c r="U194" s="545">
        <f>IF($D178="Perpetuity",U167*12/$G178,0)
+IF($D178="Fixed-Term",NPV($F178,U167:$ES167),0)</f>
        <v>0</v>
      </c>
      <c r="V194" s="545">
        <f>IF($D178="Perpetuity",V167*12/$G178,0)
+IF($D178="Fixed-Term",NPV($F178,V167:$ES167),0)</f>
        <v>0</v>
      </c>
      <c r="W194" s="545">
        <f>IF($D178="Perpetuity",W167*12/$G178,0)
+IF($D178="Fixed-Term",NPV($F178,W167:$ES167),0)</f>
        <v>0</v>
      </c>
      <c r="X194" s="545">
        <f>IF($D178="Perpetuity",X167*12/$G178,0)
+IF($D178="Fixed-Term",NPV($F178,X167:$ES167),0)</f>
        <v>0</v>
      </c>
      <c r="Y194" s="545">
        <f>IF($D178="Perpetuity",Y167*12/$G178,0)
+IF($D178="Fixed-Term",NPV($F178,Y167:$ES167),0)</f>
        <v>0</v>
      </c>
      <c r="Z194" s="545">
        <f>IF($D178="Perpetuity",Z167*12/$G178,0)
+IF($D178="Fixed-Term",NPV($F178,Z167:$ES167),0)</f>
        <v>0</v>
      </c>
      <c r="AA194" s="545">
        <f>IF($D178="Perpetuity",AA167*12/$G178,0)
+IF($D178="Fixed-Term",NPV($F178,AA167:$ES167),0)</f>
        <v>0</v>
      </c>
      <c r="AB194" s="545">
        <f>IF($D178="Perpetuity",AB167*12/$G178,0)
+IF($D178="Fixed-Term",NPV($F178,AB167:$ES167),0)</f>
        <v>0</v>
      </c>
      <c r="AC194" s="545">
        <f>IF($D178="Perpetuity",AC167*12/$G178,0)
+IF($D178="Fixed-Term",NPV($F178,AC167:$ES167),0)</f>
        <v>0</v>
      </c>
      <c r="AD194" s="545">
        <f>IF($D178="Perpetuity",AD167*12/$G178,0)
+IF($D178="Fixed-Term",NPV($F178,AD167:$ES167),0)</f>
        <v>0</v>
      </c>
      <c r="AE194" s="545">
        <f>IF($D178="Perpetuity",AE167*12/$G178,0)
+IF($D178="Fixed-Term",NPV($F178,AE167:$ES167),0)</f>
        <v>0</v>
      </c>
      <c r="AF194" s="545">
        <f>IF($D178="Perpetuity",AF167*12/$G178,0)
+IF($D178="Fixed-Term",NPV($F178,AF167:$ES167),0)</f>
        <v>0</v>
      </c>
      <c r="AG194" s="545">
        <f>IF($D178="Perpetuity",AG167*12/$G178,0)
+IF($D178="Fixed-Term",NPV($F178,AG167:$ES167),0)</f>
        <v>0</v>
      </c>
      <c r="AH194" s="545">
        <f>IF($D178="Perpetuity",AH167*12/$G178,0)
+IF($D178="Fixed-Term",NPV($F178,AH167:$ES167),0)</f>
        <v>0</v>
      </c>
      <c r="AI194" s="545">
        <f>IF($D178="Perpetuity",AI167*12/$G178,0)
+IF($D178="Fixed-Term",NPV($F178,AI167:$ES167),0)</f>
        <v>0</v>
      </c>
      <c r="AJ194" s="545">
        <f>IF($D178="Perpetuity",AJ167*12/$G178,0)
+IF($D178="Fixed-Term",NPV($F178,AJ167:$ES167),0)</f>
        <v>0</v>
      </c>
      <c r="AK194" s="545">
        <f>IF($D178="Perpetuity",AK167*12/$G178,0)
+IF($D178="Fixed-Term",NPV($F178,AK167:$ES167),0)</f>
        <v>0</v>
      </c>
      <c r="AL194" s="545">
        <f>IF($D178="Perpetuity",AL167*12/$G178,0)
+IF($D178="Fixed-Term",NPV($F178,AL167:$ES167),0)</f>
        <v>0</v>
      </c>
      <c r="AM194" s="545">
        <f>IF($D178="Perpetuity",AM167*12/$G178,0)
+IF($D178="Fixed-Term",NPV($F178,AM167:$ES167),0)</f>
        <v>0</v>
      </c>
      <c r="AN194" s="545">
        <f>IF($D178="Perpetuity",AN167*12/$G178,0)
+IF($D178="Fixed-Term",NPV($F178,AN167:$ES167),0)</f>
        <v>0</v>
      </c>
      <c r="AO194" s="545">
        <f>IF($D178="Perpetuity",AO167*12/$G178,0)
+IF($D178="Fixed-Term",NPV($F178,AO167:$ES167),0)</f>
        <v>0</v>
      </c>
      <c r="AP194" s="545">
        <f>IF($D178="Perpetuity",AP167*12/$G178,0)
+IF($D178="Fixed-Term",NPV($F178,AP167:$ES167),0)</f>
        <v>0</v>
      </c>
      <c r="AQ194" s="545">
        <f>IF($D178="Perpetuity",AQ167*12/$G178,0)
+IF($D178="Fixed-Term",NPV($F178,AQ167:$ES167),0)</f>
        <v>0</v>
      </c>
      <c r="AR194" s="545">
        <f>IF($D178="Perpetuity",AR167*12/$G178,0)
+IF($D178="Fixed-Term",NPV($F178,AR167:$ES167),0)</f>
        <v>0</v>
      </c>
      <c r="AS194" s="545">
        <f>IF($D178="Perpetuity",AS167*12/$G178,0)
+IF($D178="Fixed-Term",NPV($F178,AS167:$ES167),0)</f>
        <v>0</v>
      </c>
      <c r="AT194" s="545">
        <f>IF($D178="Perpetuity",AT167*12/$G178,0)
+IF($D178="Fixed-Term",NPV($F178,AT167:$ES167),0)</f>
        <v>0</v>
      </c>
      <c r="AU194" s="545">
        <f>IF($D178="Perpetuity",AU167*12/$G178,0)
+IF($D178="Fixed-Term",NPV($F178,AU167:$ES167),0)</f>
        <v>0</v>
      </c>
      <c r="AV194" s="545">
        <f>IF($D178="Perpetuity",AV167*12/$G178,0)
+IF($D178="Fixed-Term",NPV($F178,AV167:$ES167),0)</f>
        <v>0</v>
      </c>
      <c r="AW194" s="545">
        <f>IF($D178="Perpetuity",AW167*12/$G178,0)
+IF($D178="Fixed-Term",NPV($F178,AW167:$ES167),0)</f>
        <v>0</v>
      </c>
      <c r="AX194" s="545">
        <f>IF($D178="Perpetuity",AX167*12/$G178,0)
+IF($D178="Fixed-Term",NPV($F178,AX167:$ES167),0)</f>
        <v>0</v>
      </c>
      <c r="AY194" s="545">
        <f>IF($D178="Perpetuity",AY167*12/$G178,0)
+IF($D178="Fixed-Term",NPV($F178,AY167:$ES167),0)</f>
        <v>0</v>
      </c>
      <c r="AZ194" s="545">
        <f>IF($D178="Perpetuity",AZ167*12/$G178,0)
+IF($D178="Fixed-Term",NPV($F178,AZ167:$ES167),0)</f>
        <v>0</v>
      </c>
      <c r="BA194" s="545">
        <f>IF($D178="Perpetuity",BA167*12/$G178,0)
+IF($D178="Fixed-Term",NPV($F178,BA167:$ES167),0)</f>
        <v>0</v>
      </c>
      <c r="BB194" s="545">
        <f>IF($D178="Perpetuity",BB167*12/$G178,0)
+IF($D178="Fixed-Term",NPV($F178,BB167:$ES167),0)</f>
        <v>0</v>
      </c>
      <c r="BC194" s="545">
        <f>IF($D178="Perpetuity",BC167*12/$G178,0)
+IF($D178="Fixed-Term",NPV($F178,BC167:$ES167),0)</f>
        <v>0</v>
      </c>
      <c r="BD194" s="545">
        <f>IF($D178="Perpetuity",BD167*12/$G178,0)
+IF($D178="Fixed-Term",NPV($F178,BD167:$ES167),0)</f>
        <v>0</v>
      </c>
      <c r="BE194" s="545">
        <f>IF($D178="Perpetuity",BE167*12/$G178,0)
+IF($D178="Fixed-Term",NPV($F178,BE167:$ES167),0)</f>
        <v>0</v>
      </c>
      <c r="BF194" s="545">
        <f>IF($D178="Perpetuity",BF167*12/$G178,0)
+IF($D178="Fixed-Term",NPV($F178,BF167:$ES167),0)</f>
        <v>0</v>
      </c>
      <c r="BG194" s="545">
        <f>IF($D178="Perpetuity",BG167*12/$G178,0)
+IF($D178="Fixed-Term",NPV($F178,BG167:$ES167),0)</f>
        <v>0</v>
      </c>
      <c r="BH194" s="545">
        <f>IF($D178="Perpetuity",BH167*12/$G178,0)
+IF($D178="Fixed-Term",NPV($F178,BH167:$ES167),0)</f>
        <v>0</v>
      </c>
      <c r="BI194" s="545">
        <f>IF($D178="Perpetuity",BI167*12/$G178,0)
+IF($D178="Fixed-Term",NPV($F178,BI167:$ES167),0)</f>
        <v>0</v>
      </c>
      <c r="BJ194" s="545">
        <f>IF($D178="Perpetuity",BJ167*12/$G178,0)
+IF($D178="Fixed-Term",NPV($F178,BJ167:$ES167),0)</f>
        <v>0</v>
      </c>
      <c r="BK194" s="545">
        <f>IF($D178="Perpetuity",BK167*12/$G178,0)
+IF($D178="Fixed-Term",NPV($F178,BK167:$ES167),0)</f>
        <v>0</v>
      </c>
      <c r="BL194" s="545">
        <f>IF($D178="Perpetuity",BL167*12/$G178,0)
+IF($D178="Fixed-Term",NPV($F178,BL167:$ES167),0)</f>
        <v>0</v>
      </c>
      <c r="BM194" s="545">
        <f>IF($D178="Perpetuity",BM167*12/$G178,0)
+IF($D178="Fixed-Term",NPV($F178,BM167:$ES167),0)</f>
        <v>0</v>
      </c>
      <c r="BN194" s="545">
        <f>IF($D178="Perpetuity",BN167*12/$G178,0)
+IF($D178="Fixed-Term",NPV($F178,BN167:$ES167),0)</f>
        <v>0</v>
      </c>
      <c r="BO194" s="545">
        <f>IF($D178="Perpetuity",BO167*12/$G178,0)
+IF($D178="Fixed-Term",NPV($F178,BO167:$ES167),0)</f>
        <v>0</v>
      </c>
      <c r="BP194" s="545">
        <f>IF($D178="Perpetuity",BP167*12/$G178,0)
+IF($D178="Fixed-Term",NPV($F178,BP167:$ES167),0)</f>
        <v>0</v>
      </c>
      <c r="BQ194" s="545">
        <f>IF($D178="Perpetuity",BQ167*12/$G178,0)
+IF($D178="Fixed-Term",NPV($F178,BQ167:$ES167),0)</f>
        <v>0</v>
      </c>
      <c r="BR194" s="545">
        <f>IF($D178="Perpetuity",BR167*12/$G178,0)
+IF($D178="Fixed-Term",NPV($F178,BR167:$ES167),0)</f>
        <v>0</v>
      </c>
      <c r="BS194" s="545">
        <f>IF($D178="Perpetuity",BS167*12/$G178,0)
+IF($D178="Fixed-Term",NPV($F178,BS167:$ES167),0)</f>
        <v>0</v>
      </c>
      <c r="BT194" s="545">
        <f>IF($D178="Perpetuity",BT167*12/$G178,0)
+IF($D178="Fixed-Term",NPV($F178,BT167:$ES167),0)</f>
        <v>0</v>
      </c>
      <c r="BU194" s="545">
        <f>IF($D178="Perpetuity",BU167*12/$G178,0)
+IF($D178="Fixed-Term",NPV($F178,BU167:$ES167),0)</f>
        <v>0</v>
      </c>
      <c r="BV194" s="545">
        <f>IF($D178="Perpetuity",BV167*12/$G178,0)
+IF($D178="Fixed-Term",NPV($F178,BV167:$ES167),0)</f>
        <v>0</v>
      </c>
      <c r="BW194" s="545">
        <f>IF($D178="Perpetuity",BW167*12/$G178,0)
+IF($D178="Fixed-Term",NPV($F178,BW167:$ES167),0)</f>
        <v>0</v>
      </c>
      <c r="BX194" s="545">
        <f>IF($D178="Perpetuity",BX167*12/$G178,0)
+IF($D178="Fixed-Term",NPV($F178,BX167:$ES167),0)</f>
        <v>0</v>
      </c>
      <c r="BY194" s="545">
        <f>IF($D178="Perpetuity",BY167*12/$G178,0)
+IF($D178="Fixed-Term",NPV($F178,BY167:$ES167),0)</f>
        <v>0</v>
      </c>
      <c r="BZ194" s="545">
        <f>IF($D178="Perpetuity",BZ167*12/$G178,0)
+IF($D178="Fixed-Term",NPV($F178,BZ167:$ES167),0)</f>
        <v>0</v>
      </c>
      <c r="CA194" s="545">
        <f>IF($D178="Perpetuity",CA167*12/$G178,0)
+IF($D178="Fixed-Term",NPV($F178,CA167:$ES167),0)</f>
        <v>0</v>
      </c>
      <c r="CB194" s="545">
        <f>IF($D178="Perpetuity",CB167*12/$G178,0)
+IF($D178="Fixed-Term",NPV($F178,CB167:$ES167),0)</f>
        <v>0</v>
      </c>
      <c r="CC194" s="545">
        <f>IF($D178="Perpetuity",CC167*12/$G178,0)
+IF($D178="Fixed-Term",NPV($F178,CC167:$ES167),0)</f>
        <v>0</v>
      </c>
      <c r="CD194" s="545">
        <f>IF($D178="Perpetuity",CD167*12/$G178,0)
+IF($D178="Fixed-Term",NPV($F178,CD167:$ES167),0)</f>
        <v>0</v>
      </c>
      <c r="CE194" s="545">
        <f>IF($D178="Perpetuity",CE167*12/$G178,0)
+IF($D178="Fixed-Term",NPV($F178,CE167:$ES167),0)</f>
        <v>0</v>
      </c>
      <c r="CF194" s="545">
        <f>IF($D178="Perpetuity",CF167*12/$G178,0)
+IF($D178="Fixed-Term",NPV($F178,CF167:$ES167),0)</f>
        <v>0</v>
      </c>
      <c r="CG194" s="545">
        <f>IF($D178="Perpetuity",CG167*12/$G178,0)
+IF($D178="Fixed-Term",NPV($F178,CG167:$ES167),0)</f>
        <v>0</v>
      </c>
      <c r="CH194" s="545">
        <f>IF($D178="Perpetuity",CH167*12/$G178,0)
+IF($D178="Fixed-Term",NPV($F178,CH167:$ES167),0)</f>
        <v>0</v>
      </c>
      <c r="CI194" s="545">
        <f>IF($D178="Perpetuity",CI167*12/$G178,0)
+IF($D178="Fixed-Term",NPV($F178,CI167:$ES167),0)</f>
        <v>0</v>
      </c>
      <c r="CJ194" s="545">
        <f>IF($D178="Perpetuity",CJ167*12/$G178,0)
+IF($D178="Fixed-Term",NPV($F178,CJ167:$ES167),0)</f>
        <v>0</v>
      </c>
      <c r="CK194" s="545">
        <f>IF($D178="Perpetuity",CK167*12/$G178,0)
+IF($D178="Fixed-Term",NPV($F178,CK167:$ES167),0)</f>
        <v>0</v>
      </c>
      <c r="CL194" s="545">
        <f>IF($D178="Perpetuity",CL167*12/$G178,0)
+IF($D178="Fixed-Term",NPV($F178,CL167:$ES167),0)</f>
        <v>0</v>
      </c>
      <c r="CM194" s="545">
        <f>IF($D178="Perpetuity",CM167*12/$G178,0)
+IF($D178="Fixed-Term",NPV($F178,CM167:$ES167),0)</f>
        <v>0</v>
      </c>
      <c r="CN194" s="545">
        <f>IF($D178="Perpetuity",CN167*12/$G178,0)
+IF($D178="Fixed-Term",NPV($F178,CN167:$ES167),0)</f>
        <v>0</v>
      </c>
      <c r="CO194" s="545">
        <f>IF($D178="Perpetuity",CO167*12/$G178,0)
+IF($D178="Fixed-Term",NPV($F178,CO167:$ES167),0)</f>
        <v>0</v>
      </c>
      <c r="CP194" s="545">
        <f>IF($D178="Perpetuity",CP167*12/$G178,0)
+IF($D178="Fixed-Term",NPV($F178,CP167:$ES167),0)</f>
        <v>0</v>
      </c>
      <c r="CQ194" s="545">
        <f>IF($D178="Perpetuity",CQ167*12/$G178,0)
+IF($D178="Fixed-Term",NPV($F178,CQ167:$ES167),0)</f>
        <v>0</v>
      </c>
      <c r="CR194" s="545">
        <f>IF($D178="Perpetuity",CR167*12/$G178,0)
+IF($D178="Fixed-Term",NPV($F178,CR167:$ES167),0)</f>
        <v>0</v>
      </c>
      <c r="CS194" s="545">
        <f>IF($D178="Perpetuity",CS167*12/$G178,0)
+IF($D178="Fixed-Term",NPV($F178,CS167:$ES167),0)</f>
        <v>0</v>
      </c>
      <c r="CT194" s="545">
        <f>IF($D178="Perpetuity",CT167*12/$G178,0)
+IF($D178="Fixed-Term",NPV($F178,CT167:$ES167),0)</f>
        <v>0</v>
      </c>
      <c r="CU194" s="545">
        <f>IF($D178="Perpetuity",CU167*12/$G178,0)
+IF($D178="Fixed-Term",NPV($F178,CU167:$ES167),0)</f>
        <v>0</v>
      </c>
      <c r="CV194" s="545">
        <f>IF($D178="Perpetuity",CV167*12/$G178,0)
+IF($D178="Fixed-Term",NPV($F178,CV167:$ES167),0)</f>
        <v>0</v>
      </c>
      <c r="CW194" s="545">
        <f>IF($D178="Perpetuity",CW167*12/$G178,0)
+IF($D178="Fixed-Term",NPV($F178,CW167:$ES167),0)</f>
        <v>0</v>
      </c>
      <c r="CX194" s="545">
        <f>IF($D178="Perpetuity",CX167*12/$G178,0)
+IF($D178="Fixed-Term",NPV($F178,CX167:$ES167),0)</f>
        <v>0</v>
      </c>
      <c r="CY194" s="545">
        <f>IF($D178="Perpetuity",CY167*12/$G178,0)
+IF($D178="Fixed-Term",NPV($F178,CY167:$ES167),0)</f>
        <v>0</v>
      </c>
      <c r="CZ194" s="545">
        <f>IF($D178="Perpetuity",CZ167*12/$G178,0)
+IF($D178="Fixed-Term",NPV($F178,CZ167:$ES167),0)</f>
        <v>0</v>
      </c>
      <c r="DA194" s="545">
        <f>IF($D178="Perpetuity",DA167*12/$G178,0)
+IF($D178="Fixed-Term",NPV($F178,DA167:$ES167),0)</f>
        <v>0</v>
      </c>
      <c r="DB194" s="545">
        <f>IF($D178="Perpetuity",DB167*12/$G178,0)
+IF($D178="Fixed-Term",NPV($F178,DB167:$ES167),0)</f>
        <v>0</v>
      </c>
      <c r="DC194" s="545">
        <f>IF($D178="Perpetuity",DC167*12/$G178,0)
+IF($D178="Fixed-Term",NPV($F178,DC167:$ES167),0)</f>
        <v>0</v>
      </c>
      <c r="DD194" s="545">
        <f>IF($D178="Perpetuity",DD167*12/$G178,0)
+IF($D178="Fixed-Term",NPV($F178,DD167:$ES167),0)</f>
        <v>0</v>
      </c>
      <c r="DE194" s="545">
        <f>IF($D178="Perpetuity",DE167*12/$G178,0)
+IF($D178="Fixed-Term",NPV($F178,DE167:$ES167),0)</f>
        <v>0</v>
      </c>
      <c r="DF194" s="545">
        <f>IF($D178="Perpetuity",DF167*12/$G178,0)
+IF($D178="Fixed-Term",NPV($F178,DF167:$ES167),0)</f>
        <v>0</v>
      </c>
      <c r="DG194" s="545">
        <f>IF($D178="Perpetuity",DG167*12/$G178,0)
+IF($D178="Fixed-Term",NPV($F178,DG167:$ES167),0)</f>
        <v>0</v>
      </c>
      <c r="DH194" s="545">
        <f>IF($D178="Perpetuity",DH167*12/$G178,0)
+IF($D178="Fixed-Term",NPV($F178,DH167:$ES167),0)</f>
        <v>0</v>
      </c>
      <c r="DI194" s="545">
        <f>IF($D178="Perpetuity",DI167*12/$G178,0)
+IF($D178="Fixed-Term",NPV($F178,DI167:$ES167),0)</f>
        <v>0</v>
      </c>
      <c r="DJ194" s="545">
        <f>IF($D178="Perpetuity",DJ167*12/$G178,0)
+IF($D178="Fixed-Term",NPV($F178,DJ167:$ES167),0)</f>
        <v>0</v>
      </c>
      <c r="DK194" s="545">
        <f>IF($D178="Perpetuity",DK167*12/$G178,0)
+IF($D178="Fixed-Term",NPV($F178,DK167:$ES167),0)</f>
        <v>0</v>
      </c>
      <c r="DL194" s="545">
        <f>IF($D178="Perpetuity",DL167*12/$G178,0)
+IF($D178="Fixed-Term",NPV($F178,DL167:$ES167),0)</f>
        <v>0</v>
      </c>
      <c r="DM194" s="545">
        <f>IF($D178="Perpetuity",DM167*12/$G178,0)
+IF($D178="Fixed-Term",NPV($F178,DM167:$ES167),0)</f>
        <v>0</v>
      </c>
      <c r="DN194" s="545">
        <f>IF($D178="Perpetuity",DN167*12/$G178,0)
+IF($D178="Fixed-Term",NPV($F178,DN167:$ES167),0)</f>
        <v>0</v>
      </c>
      <c r="DO194" s="545">
        <f>IF($D178="Perpetuity",DO167*12/$G178,0)
+IF($D178="Fixed-Term",NPV($F178,DO167:$ES167),0)</f>
        <v>0</v>
      </c>
      <c r="DP194" s="545">
        <f>IF($D178="Perpetuity",DP167*12/$G178,0)
+IF($D178="Fixed-Term",NPV($F178,DP167:$ES167),0)</f>
        <v>0</v>
      </c>
      <c r="DQ194" s="545">
        <f>IF($D178="Perpetuity",DQ167*12/$G178,0)
+IF($D178="Fixed-Term",NPV($F178,DQ167:$ES167),0)</f>
        <v>0</v>
      </c>
      <c r="DR194" s="545">
        <f>IF($D178="Perpetuity",DR167*12/$G178,0)
+IF($D178="Fixed-Term",NPV($F178,DR167:$ES167),0)</f>
        <v>0</v>
      </c>
      <c r="DS194" s="545">
        <f>IF($D178="Perpetuity",DS167*12/$G178,0)
+IF($D178="Fixed-Term",NPV($F178,DS167:$ES167),0)</f>
        <v>0</v>
      </c>
      <c r="DT194" s="545">
        <f>IF($D178="Perpetuity",DT167*12/$G178,0)
+IF($D178="Fixed-Term",NPV($F178,DT167:$ES167),0)</f>
        <v>0</v>
      </c>
      <c r="DU194" s="545">
        <f>IF($D178="Perpetuity",DU167*12/$G178,0)
+IF($D178="Fixed-Term",NPV($F178,DU167:$ES167),0)</f>
        <v>0</v>
      </c>
      <c r="DV194" s="545">
        <f>IF($D178="Perpetuity",DV167*12/$G178,0)
+IF($D178="Fixed-Term",NPV($F178,DV167:$ES167),0)</f>
        <v>0</v>
      </c>
      <c r="DW194" s="545">
        <f>IF($D178="Perpetuity",DW167*12/$G178,0)
+IF($D178="Fixed-Term",NPV($F178,DW167:$ES167),0)</f>
        <v>0</v>
      </c>
      <c r="DX194" s="545">
        <f>IF($D178="Perpetuity",DX167*12/$G178,0)
+IF($D178="Fixed-Term",NPV($F178,DX167:$ES167),0)</f>
        <v>0</v>
      </c>
      <c r="DY194" s="545">
        <f>IF($D178="Perpetuity",DY167*12/$G178,0)
+IF($D178="Fixed-Term",NPV($F178,DY167:$ES167),0)</f>
        <v>0</v>
      </c>
      <c r="DZ194" s="545">
        <f>IF($D178="Perpetuity",DZ167*12/$G178,0)
+IF($D178="Fixed-Term",NPV($F178,DZ167:$ES167),0)</f>
        <v>0</v>
      </c>
      <c r="EA194" s="545">
        <f>IF($D178="Perpetuity",EA167*12/$G178,0)
+IF($D178="Fixed-Term",NPV($F178,EA167:$ES167),0)</f>
        <v>0</v>
      </c>
      <c r="EB194" s="545">
        <f>IF($D178="Perpetuity",EB167*12/$G178,0)
+IF($D178="Fixed-Term",NPV($F178,EB167:$ES167),0)</f>
        <v>0</v>
      </c>
      <c r="EC194" s="545">
        <f>IF($D178="Perpetuity",EC167*12/$G178,0)
+IF($D178="Fixed-Term",NPV($F178,EC167:$ES167),0)</f>
        <v>0</v>
      </c>
      <c r="ED194" s="545">
        <f>IF($D178="Perpetuity",ED167*12/$G178,0)
+IF($D178="Fixed-Term",NPV($F178,ED167:$ES167),0)</f>
        <v>0</v>
      </c>
      <c r="EE194" s="545">
        <f>IF($D178="Perpetuity",EE167*12/$G178,0)
+IF($D178="Fixed-Term",NPV($F178,EE167:$ES167),0)</f>
        <v>0</v>
      </c>
      <c r="EF194" s="545">
        <f>IF($D178="Perpetuity",EF167*12/$G178,0)
+IF($D178="Fixed-Term",NPV($F178,EF167:$ES167),0)</f>
        <v>0</v>
      </c>
      <c r="EG194" s="545">
        <f>IF($D178="Perpetuity",EG167*12/$G178,0)
+IF($D178="Fixed-Term",NPV($F178,EG167:$ES167),0)</f>
        <v>0</v>
      </c>
      <c r="EH194" s="545">
        <f>IF($D178="Perpetuity",EH167*12/$G178,0)
+IF($D178="Fixed-Term",NPV($F178,EH167:$ES167),0)</f>
        <v>0</v>
      </c>
      <c r="EI194" s="545">
        <f>IF($D178="Perpetuity",EI167*12/$G178,0)
+IF($D178="Fixed-Term",NPV($F178,EI167:$ES167),0)</f>
        <v>0</v>
      </c>
      <c r="EJ194" s="545">
        <f>IF($D178="Perpetuity",EJ167*12/$G178,0)
+IF($D178="Fixed-Term",NPV($F178,EJ167:$ES167),0)</f>
        <v>0</v>
      </c>
      <c r="EK194" s="545">
        <f>IF($D178="Perpetuity",EK167*12/$G178,0)
+IF($D178="Fixed-Term",NPV($F178,EK167:$ES167),0)</f>
        <v>0</v>
      </c>
      <c r="EL194" s="545">
        <f>IF($D178="Perpetuity",EL167*12/$G178,0)
+IF($D178="Fixed-Term",NPV($F178,EL167:$ES167),0)</f>
        <v>0</v>
      </c>
      <c r="EM194" s="545">
        <f>IF($D178="Perpetuity",EM167*12/$G178,0)
+IF($D178="Fixed-Term",NPV($F178,EM167:$ES167),0)</f>
        <v>0</v>
      </c>
      <c r="EN194" s="545">
        <f>IF($D178="Perpetuity",EN167*12/$G178,0)
+IF($D178="Fixed-Term",NPV($F178,EN167:$ES167),0)</f>
        <v>0</v>
      </c>
      <c r="EO194" s="545">
        <f>IF($D178="Perpetuity",EO167*12/$G178,0)
+IF($D178="Fixed-Term",NPV($F178,EO167:$ES167),0)</f>
        <v>0</v>
      </c>
      <c r="EP194" s="545">
        <f>IF($D178="Perpetuity",EP167*12/$G178,0)
+IF($D178="Fixed-Term",NPV($F178,EP167:$ES167),0)</f>
        <v>0</v>
      </c>
      <c r="EQ194" s="545">
        <f>IF($D178="Perpetuity",EQ167*12/$G178,0)
+IF($D178="Fixed-Term",NPV($F178,EQ167:$ES167),0)</f>
        <v>0</v>
      </c>
      <c r="ER194" s="545">
        <f>IF($D178="Perpetuity",ER167*12/$G178,0)
+IF($D178="Fixed-Term",NPV($F178,ER167:$ES167),0)</f>
        <v>0</v>
      </c>
      <c r="ES194" s="545">
        <f>IF($D178="Perpetuity",ES167*12/$G178,0)
+IF($D178="Fixed-Term",NPV($F178,ES167:$ES167),0)</f>
        <v>0</v>
      </c>
    </row>
    <row r="195" spans="2:149">
      <c r="B195" s="534">
        <f t="shared" si="227"/>
        <v>3</v>
      </c>
      <c r="E195" s="545">
        <f>IF($D179="Perpetuity",E168*12/$G179,0)
+IF($D179="Fixed-Term",NPV($F179,E168:$ES168),0)</f>
        <v>0</v>
      </c>
      <c r="F195" s="545">
        <f>IF($D179="Perpetuity",F168*12/$G179,0)
+IF($D179="Fixed-Term",NPV($F179,F168:$ES168),0)</f>
        <v>0</v>
      </c>
      <c r="G195" s="545">
        <f>IF($D179="Perpetuity",G168*12/$G179,0)
+IF($D179="Fixed-Term",NPV($F179,G168:$ES168),0)</f>
        <v>0</v>
      </c>
      <c r="H195" s="545">
        <f>IF($D179="Perpetuity",H168*12/$G179,0)
+IF($D179="Fixed-Term",NPV($F179,H168:$ES168),0)</f>
        <v>0</v>
      </c>
      <c r="I195" s="545">
        <f>IF($D179="Perpetuity",I168*12/$G179,0)
+IF($D179="Fixed-Term",NPV($F179,I168:$ES168),0)</f>
        <v>0</v>
      </c>
      <c r="J195" s="545">
        <f>IF($D179="Perpetuity",J168*12/$G179,0)
+IF($D179="Fixed-Term",NPV($F179,J168:$ES168),0)</f>
        <v>0</v>
      </c>
      <c r="K195" s="545">
        <f>IF($D179="Perpetuity",K168*12/$G179,0)
+IF($D179="Fixed-Term",NPV($F179,K168:$ES168),0)</f>
        <v>0</v>
      </c>
      <c r="L195" s="545">
        <f>IF($D179="Perpetuity",L168*12/$G179,0)
+IF($D179="Fixed-Term",NPV($F179,L168:$ES168),0)</f>
        <v>0</v>
      </c>
      <c r="M195" s="545">
        <f>IF($D179="Perpetuity",M168*12/$G179,0)
+IF($D179="Fixed-Term",NPV($F179,M168:$ES168),0)</f>
        <v>0</v>
      </c>
      <c r="N195" s="545">
        <f>IF($D179="Perpetuity",N168*12/$G179,0)
+IF($D179="Fixed-Term",NPV($F179,N168:$ES168),0)</f>
        <v>0</v>
      </c>
      <c r="O195" s="545">
        <f>IF($D179="Perpetuity",O168*12/$G179,0)
+IF($D179="Fixed-Term",NPV($F179,O168:$ES168),0)</f>
        <v>0</v>
      </c>
      <c r="P195" s="545">
        <f>IF($D179="Perpetuity",P168*12/$G179,0)
+IF($D179="Fixed-Term",NPV($F179,P168:$ES168),0)</f>
        <v>0</v>
      </c>
      <c r="Q195" s="545">
        <f>IF($D179="Perpetuity",Q168*12/$G179,0)
+IF($D179="Fixed-Term",NPV($F179,Q168:$ES168),0)</f>
        <v>0</v>
      </c>
      <c r="R195" s="545">
        <f>IF($D179="Perpetuity",R168*12/$G179,0)
+IF($D179="Fixed-Term",NPV($F179,R168:$ES168),0)</f>
        <v>0</v>
      </c>
      <c r="S195" s="545">
        <f>IF($D179="Perpetuity",S168*12/$G179,0)
+IF($D179="Fixed-Term",NPV($F179,S168:$ES168),0)</f>
        <v>0</v>
      </c>
      <c r="T195" s="545">
        <f>IF($D179="Perpetuity",T168*12/$G179,0)
+IF($D179="Fixed-Term",NPV($F179,T168:$ES168),0)</f>
        <v>0</v>
      </c>
      <c r="U195" s="545">
        <f>IF($D179="Perpetuity",U168*12/$G179,0)
+IF($D179="Fixed-Term",NPV($F179,U168:$ES168),0)</f>
        <v>0</v>
      </c>
      <c r="V195" s="545">
        <f>IF($D179="Perpetuity",V168*12/$G179,0)
+IF($D179="Fixed-Term",NPV($F179,V168:$ES168),0)</f>
        <v>0</v>
      </c>
      <c r="W195" s="545">
        <f>IF($D179="Perpetuity",W168*12/$G179,0)
+IF($D179="Fixed-Term",NPV($F179,W168:$ES168),0)</f>
        <v>0</v>
      </c>
      <c r="X195" s="545">
        <f>IF($D179="Perpetuity",X168*12/$G179,0)
+IF($D179="Fixed-Term",NPV($F179,X168:$ES168),0)</f>
        <v>0</v>
      </c>
      <c r="Y195" s="545">
        <f>IF($D179="Perpetuity",Y168*12/$G179,0)
+IF($D179="Fixed-Term",NPV($F179,Y168:$ES168),0)</f>
        <v>0</v>
      </c>
      <c r="Z195" s="545">
        <f>IF($D179="Perpetuity",Z168*12/$G179,0)
+IF($D179="Fixed-Term",NPV($F179,Z168:$ES168),0)</f>
        <v>0</v>
      </c>
      <c r="AA195" s="545">
        <f>IF($D179="Perpetuity",AA168*12/$G179,0)
+IF($D179="Fixed-Term",NPV($F179,AA168:$ES168),0)</f>
        <v>0</v>
      </c>
      <c r="AB195" s="545">
        <f>IF($D179="Perpetuity",AB168*12/$G179,0)
+IF($D179="Fixed-Term",NPV($F179,AB168:$ES168),0)</f>
        <v>0</v>
      </c>
      <c r="AC195" s="545">
        <f>IF($D179="Perpetuity",AC168*12/$G179,0)
+IF($D179="Fixed-Term",NPV($F179,AC168:$ES168),0)</f>
        <v>0</v>
      </c>
      <c r="AD195" s="545">
        <f>IF($D179="Perpetuity",AD168*12/$G179,0)
+IF($D179="Fixed-Term",NPV($F179,AD168:$ES168),0)</f>
        <v>0</v>
      </c>
      <c r="AE195" s="545">
        <f>IF($D179="Perpetuity",AE168*12/$G179,0)
+IF($D179="Fixed-Term",NPV($F179,AE168:$ES168),0)</f>
        <v>0</v>
      </c>
      <c r="AF195" s="545">
        <f>IF($D179="Perpetuity",AF168*12/$G179,0)
+IF($D179="Fixed-Term",NPV($F179,AF168:$ES168),0)</f>
        <v>0</v>
      </c>
      <c r="AG195" s="545">
        <f>IF($D179="Perpetuity",AG168*12/$G179,0)
+IF($D179="Fixed-Term",NPV($F179,AG168:$ES168),0)</f>
        <v>0</v>
      </c>
      <c r="AH195" s="545">
        <f>IF($D179="Perpetuity",AH168*12/$G179,0)
+IF($D179="Fixed-Term",NPV($F179,AH168:$ES168),0)</f>
        <v>0</v>
      </c>
      <c r="AI195" s="545">
        <f>IF($D179="Perpetuity",AI168*12/$G179,0)
+IF($D179="Fixed-Term",NPV($F179,AI168:$ES168),0)</f>
        <v>0</v>
      </c>
      <c r="AJ195" s="545">
        <f>IF($D179="Perpetuity",AJ168*12/$G179,0)
+IF($D179="Fixed-Term",NPV($F179,AJ168:$ES168),0)</f>
        <v>0</v>
      </c>
      <c r="AK195" s="545">
        <f>IF($D179="Perpetuity",AK168*12/$G179,0)
+IF($D179="Fixed-Term",NPV($F179,AK168:$ES168),0)</f>
        <v>0</v>
      </c>
      <c r="AL195" s="545">
        <f>IF($D179="Perpetuity",AL168*12/$G179,0)
+IF($D179="Fixed-Term",NPV($F179,AL168:$ES168),0)</f>
        <v>0</v>
      </c>
      <c r="AM195" s="545">
        <f>IF($D179="Perpetuity",AM168*12/$G179,0)
+IF($D179="Fixed-Term",NPV($F179,AM168:$ES168),0)</f>
        <v>0</v>
      </c>
      <c r="AN195" s="545">
        <f>IF($D179="Perpetuity",AN168*12/$G179,0)
+IF($D179="Fixed-Term",NPV($F179,AN168:$ES168),0)</f>
        <v>0</v>
      </c>
      <c r="AO195" s="545">
        <f>IF($D179="Perpetuity",AO168*12/$G179,0)
+IF($D179="Fixed-Term",NPV($F179,AO168:$ES168),0)</f>
        <v>0</v>
      </c>
      <c r="AP195" s="545">
        <f>IF($D179="Perpetuity",AP168*12/$G179,0)
+IF($D179="Fixed-Term",NPV($F179,AP168:$ES168),0)</f>
        <v>0</v>
      </c>
      <c r="AQ195" s="545">
        <f>IF($D179="Perpetuity",AQ168*12/$G179,0)
+IF($D179="Fixed-Term",NPV($F179,AQ168:$ES168),0)</f>
        <v>0</v>
      </c>
      <c r="AR195" s="545">
        <f>IF($D179="Perpetuity",AR168*12/$G179,0)
+IF($D179="Fixed-Term",NPV($F179,AR168:$ES168),0)</f>
        <v>0</v>
      </c>
      <c r="AS195" s="545">
        <f>IF($D179="Perpetuity",AS168*12/$G179,0)
+IF($D179="Fixed-Term",NPV($F179,AS168:$ES168),0)</f>
        <v>0</v>
      </c>
      <c r="AT195" s="545">
        <f>IF($D179="Perpetuity",AT168*12/$G179,0)
+IF($D179="Fixed-Term",NPV($F179,AT168:$ES168),0)</f>
        <v>0</v>
      </c>
      <c r="AU195" s="545">
        <f>IF($D179="Perpetuity",AU168*12/$G179,0)
+IF($D179="Fixed-Term",NPV($F179,AU168:$ES168),0)</f>
        <v>0</v>
      </c>
      <c r="AV195" s="545">
        <f>IF($D179="Perpetuity",AV168*12/$G179,0)
+IF($D179="Fixed-Term",NPV($F179,AV168:$ES168),0)</f>
        <v>0</v>
      </c>
      <c r="AW195" s="545">
        <f>IF($D179="Perpetuity",AW168*12/$G179,0)
+IF($D179="Fixed-Term",NPV($F179,AW168:$ES168),0)</f>
        <v>0</v>
      </c>
      <c r="AX195" s="545">
        <f>IF($D179="Perpetuity",AX168*12/$G179,0)
+IF($D179="Fixed-Term",NPV($F179,AX168:$ES168),0)</f>
        <v>0</v>
      </c>
      <c r="AY195" s="545">
        <f>IF($D179="Perpetuity",AY168*12/$G179,0)
+IF($D179="Fixed-Term",NPV($F179,AY168:$ES168),0)</f>
        <v>0</v>
      </c>
      <c r="AZ195" s="545">
        <f>IF($D179="Perpetuity",AZ168*12/$G179,0)
+IF($D179="Fixed-Term",NPV($F179,AZ168:$ES168),0)</f>
        <v>0</v>
      </c>
      <c r="BA195" s="545">
        <f>IF($D179="Perpetuity",BA168*12/$G179,0)
+IF($D179="Fixed-Term",NPV($F179,BA168:$ES168),0)</f>
        <v>0</v>
      </c>
      <c r="BB195" s="545">
        <f>IF($D179="Perpetuity",BB168*12/$G179,0)
+IF($D179="Fixed-Term",NPV($F179,BB168:$ES168),0)</f>
        <v>0</v>
      </c>
      <c r="BC195" s="545">
        <f>IF($D179="Perpetuity",BC168*12/$G179,0)
+IF($D179="Fixed-Term",NPV($F179,BC168:$ES168),0)</f>
        <v>0</v>
      </c>
      <c r="BD195" s="545">
        <f>IF($D179="Perpetuity",BD168*12/$G179,0)
+IF($D179="Fixed-Term",NPV($F179,BD168:$ES168),0)</f>
        <v>0</v>
      </c>
      <c r="BE195" s="545">
        <f>IF($D179="Perpetuity",BE168*12/$G179,0)
+IF($D179="Fixed-Term",NPV($F179,BE168:$ES168),0)</f>
        <v>0</v>
      </c>
      <c r="BF195" s="545">
        <f>IF($D179="Perpetuity",BF168*12/$G179,0)
+IF($D179="Fixed-Term",NPV($F179,BF168:$ES168),0)</f>
        <v>0</v>
      </c>
      <c r="BG195" s="545">
        <f>IF($D179="Perpetuity",BG168*12/$G179,0)
+IF($D179="Fixed-Term",NPV($F179,BG168:$ES168),0)</f>
        <v>0</v>
      </c>
      <c r="BH195" s="545">
        <f>IF($D179="Perpetuity",BH168*12/$G179,0)
+IF($D179="Fixed-Term",NPV($F179,BH168:$ES168),0)</f>
        <v>0</v>
      </c>
      <c r="BI195" s="545">
        <f>IF($D179="Perpetuity",BI168*12/$G179,0)
+IF($D179="Fixed-Term",NPV($F179,BI168:$ES168),0)</f>
        <v>0</v>
      </c>
      <c r="BJ195" s="545">
        <f>IF($D179="Perpetuity",BJ168*12/$G179,0)
+IF($D179="Fixed-Term",NPV($F179,BJ168:$ES168),0)</f>
        <v>0</v>
      </c>
      <c r="BK195" s="545">
        <f>IF($D179="Perpetuity",BK168*12/$G179,0)
+IF($D179="Fixed-Term",NPV($F179,BK168:$ES168),0)</f>
        <v>0</v>
      </c>
      <c r="BL195" s="545">
        <f>IF($D179="Perpetuity",BL168*12/$G179,0)
+IF($D179="Fixed-Term",NPV($F179,BL168:$ES168),0)</f>
        <v>0</v>
      </c>
      <c r="BM195" s="545">
        <f>IF($D179="Perpetuity",BM168*12/$G179,0)
+IF($D179="Fixed-Term",NPV($F179,BM168:$ES168),0)</f>
        <v>0</v>
      </c>
      <c r="BN195" s="545">
        <f>IF($D179="Perpetuity",BN168*12/$G179,0)
+IF($D179="Fixed-Term",NPV($F179,BN168:$ES168),0)</f>
        <v>0</v>
      </c>
      <c r="BO195" s="545">
        <f>IF($D179="Perpetuity",BO168*12/$G179,0)
+IF($D179="Fixed-Term",NPV($F179,BO168:$ES168),0)</f>
        <v>0</v>
      </c>
      <c r="BP195" s="545">
        <f>IF($D179="Perpetuity",BP168*12/$G179,0)
+IF($D179="Fixed-Term",NPV($F179,BP168:$ES168),0)</f>
        <v>0</v>
      </c>
      <c r="BQ195" s="545">
        <f>IF($D179="Perpetuity",BQ168*12/$G179,0)
+IF($D179="Fixed-Term",NPV($F179,BQ168:$ES168),0)</f>
        <v>0</v>
      </c>
      <c r="BR195" s="545">
        <f>IF($D179="Perpetuity",BR168*12/$G179,0)
+IF($D179="Fixed-Term",NPV($F179,BR168:$ES168),0)</f>
        <v>0</v>
      </c>
      <c r="BS195" s="545">
        <f>IF($D179="Perpetuity",BS168*12/$G179,0)
+IF($D179="Fixed-Term",NPV($F179,BS168:$ES168),0)</f>
        <v>0</v>
      </c>
      <c r="BT195" s="545">
        <f>IF($D179="Perpetuity",BT168*12/$G179,0)
+IF($D179="Fixed-Term",NPV($F179,BT168:$ES168),0)</f>
        <v>0</v>
      </c>
      <c r="BU195" s="545">
        <f>IF($D179="Perpetuity",BU168*12/$G179,0)
+IF($D179="Fixed-Term",NPV($F179,BU168:$ES168),0)</f>
        <v>0</v>
      </c>
      <c r="BV195" s="545">
        <f>IF($D179="Perpetuity",BV168*12/$G179,0)
+IF($D179="Fixed-Term",NPV($F179,BV168:$ES168),0)</f>
        <v>0</v>
      </c>
      <c r="BW195" s="545">
        <f>IF($D179="Perpetuity",BW168*12/$G179,0)
+IF($D179="Fixed-Term",NPV($F179,BW168:$ES168),0)</f>
        <v>0</v>
      </c>
      <c r="BX195" s="545">
        <f>IF($D179="Perpetuity",BX168*12/$G179,0)
+IF($D179="Fixed-Term",NPV($F179,BX168:$ES168),0)</f>
        <v>0</v>
      </c>
      <c r="BY195" s="545">
        <f>IF($D179="Perpetuity",BY168*12/$G179,0)
+IF($D179="Fixed-Term",NPV($F179,BY168:$ES168),0)</f>
        <v>0</v>
      </c>
      <c r="BZ195" s="545">
        <f>IF($D179="Perpetuity",BZ168*12/$G179,0)
+IF($D179="Fixed-Term",NPV($F179,BZ168:$ES168),0)</f>
        <v>0</v>
      </c>
      <c r="CA195" s="545">
        <f>IF($D179="Perpetuity",CA168*12/$G179,0)
+IF($D179="Fixed-Term",NPV($F179,CA168:$ES168),0)</f>
        <v>0</v>
      </c>
      <c r="CB195" s="545">
        <f>IF($D179="Perpetuity",CB168*12/$G179,0)
+IF($D179="Fixed-Term",NPV($F179,CB168:$ES168),0)</f>
        <v>0</v>
      </c>
      <c r="CC195" s="545">
        <f>IF($D179="Perpetuity",CC168*12/$G179,0)
+IF($D179="Fixed-Term",NPV($F179,CC168:$ES168),0)</f>
        <v>0</v>
      </c>
      <c r="CD195" s="545">
        <f>IF($D179="Perpetuity",CD168*12/$G179,0)
+IF($D179="Fixed-Term",NPV($F179,CD168:$ES168),0)</f>
        <v>0</v>
      </c>
      <c r="CE195" s="545">
        <f>IF($D179="Perpetuity",CE168*12/$G179,0)
+IF($D179="Fixed-Term",NPV($F179,CE168:$ES168),0)</f>
        <v>0</v>
      </c>
      <c r="CF195" s="545">
        <f>IF($D179="Perpetuity",CF168*12/$G179,0)
+IF($D179="Fixed-Term",NPV($F179,CF168:$ES168),0)</f>
        <v>0</v>
      </c>
      <c r="CG195" s="545">
        <f>IF($D179="Perpetuity",CG168*12/$G179,0)
+IF($D179="Fixed-Term",NPV($F179,CG168:$ES168),0)</f>
        <v>0</v>
      </c>
      <c r="CH195" s="545">
        <f>IF($D179="Perpetuity",CH168*12/$G179,0)
+IF($D179="Fixed-Term",NPV($F179,CH168:$ES168),0)</f>
        <v>0</v>
      </c>
      <c r="CI195" s="545">
        <f>IF($D179="Perpetuity",CI168*12/$G179,0)
+IF($D179="Fixed-Term",NPV($F179,CI168:$ES168),0)</f>
        <v>0</v>
      </c>
      <c r="CJ195" s="545">
        <f>IF($D179="Perpetuity",CJ168*12/$G179,0)
+IF($D179="Fixed-Term",NPV($F179,CJ168:$ES168),0)</f>
        <v>0</v>
      </c>
      <c r="CK195" s="545">
        <f>IF($D179="Perpetuity",CK168*12/$G179,0)
+IF($D179="Fixed-Term",NPV($F179,CK168:$ES168),0)</f>
        <v>0</v>
      </c>
      <c r="CL195" s="545">
        <f>IF($D179="Perpetuity",CL168*12/$G179,0)
+IF($D179="Fixed-Term",NPV($F179,CL168:$ES168),0)</f>
        <v>0</v>
      </c>
      <c r="CM195" s="545">
        <f>IF($D179="Perpetuity",CM168*12/$G179,0)
+IF($D179="Fixed-Term",NPV($F179,CM168:$ES168),0)</f>
        <v>0</v>
      </c>
      <c r="CN195" s="545">
        <f>IF($D179="Perpetuity",CN168*12/$G179,0)
+IF($D179="Fixed-Term",NPV($F179,CN168:$ES168),0)</f>
        <v>0</v>
      </c>
      <c r="CO195" s="545">
        <f>IF($D179="Perpetuity",CO168*12/$G179,0)
+IF($D179="Fixed-Term",NPV($F179,CO168:$ES168),0)</f>
        <v>0</v>
      </c>
      <c r="CP195" s="545">
        <f>IF($D179="Perpetuity",CP168*12/$G179,0)
+IF($D179="Fixed-Term",NPV($F179,CP168:$ES168),0)</f>
        <v>0</v>
      </c>
      <c r="CQ195" s="545">
        <f>IF($D179="Perpetuity",CQ168*12/$G179,0)
+IF($D179="Fixed-Term",NPV($F179,CQ168:$ES168),0)</f>
        <v>0</v>
      </c>
      <c r="CR195" s="545">
        <f>IF($D179="Perpetuity",CR168*12/$G179,0)
+IF($D179="Fixed-Term",NPV($F179,CR168:$ES168),0)</f>
        <v>0</v>
      </c>
      <c r="CS195" s="545">
        <f>IF($D179="Perpetuity",CS168*12/$G179,0)
+IF($D179="Fixed-Term",NPV($F179,CS168:$ES168),0)</f>
        <v>0</v>
      </c>
      <c r="CT195" s="545">
        <f>IF($D179="Perpetuity",CT168*12/$G179,0)
+IF($D179="Fixed-Term",NPV($F179,CT168:$ES168),0)</f>
        <v>0</v>
      </c>
      <c r="CU195" s="545">
        <f>IF($D179="Perpetuity",CU168*12/$G179,0)
+IF($D179="Fixed-Term",NPV($F179,CU168:$ES168),0)</f>
        <v>0</v>
      </c>
      <c r="CV195" s="545">
        <f>IF($D179="Perpetuity",CV168*12/$G179,0)
+IF($D179="Fixed-Term",NPV($F179,CV168:$ES168),0)</f>
        <v>0</v>
      </c>
      <c r="CW195" s="545">
        <f>IF($D179="Perpetuity",CW168*12/$G179,0)
+IF($D179="Fixed-Term",NPV($F179,CW168:$ES168),0)</f>
        <v>0</v>
      </c>
      <c r="CX195" s="545">
        <f>IF($D179="Perpetuity",CX168*12/$G179,0)
+IF($D179="Fixed-Term",NPV($F179,CX168:$ES168),0)</f>
        <v>0</v>
      </c>
      <c r="CY195" s="545">
        <f>IF($D179="Perpetuity",CY168*12/$G179,0)
+IF($D179="Fixed-Term",NPV($F179,CY168:$ES168),0)</f>
        <v>0</v>
      </c>
      <c r="CZ195" s="545">
        <f>IF($D179="Perpetuity",CZ168*12/$G179,0)
+IF($D179="Fixed-Term",NPV($F179,CZ168:$ES168),0)</f>
        <v>0</v>
      </c>
      <c r="DA195" s="545">
        <f>IF($D179="Perpetuity",DA168*12/$G179,0)
+IF($D179="Fixed-Term",NPV($F179,DA168:$ES168),0)</f>
        <v>0</v>
      </c>
      <c r="DB195" s="545">
        <f>IF($D179="Perpetuity",DB168*12/$G179,0)
+IF($D179="Fixed-Term",NPV($F179,DB168:$ES168),0)</f>
        <v>0</v>
      </c>
      <c r="DC195" s="545">
        <f>IF($D179="Perpetuity",DC168*12/$G179,0)
+IF($D179="Fixed-Term",NPV($F179,DC168:$ES168),0)</f>
        <v>0</v>
      </c>
      <c r="DD195" s="545">
        <f>IF($D179="Perpetuity",DD168*12/$G179,0)
+IF($D179="Fixed-Term",NPV($F179,DD168:$ES168),0)</f>
        <v>0</v>
      </c>
      <c r="DE195" s="545">
        <f>IF($D179="Perpetuity",DE168*12/$G179,0)
+IF($D179="Fixed-Term",NPV($F179,DE168:$ES168),0)</f>
        <v>0</v>
      </c>
      <c r="DF195" s="545">
        <f>IF($D179="Perpetuity",DF168*12/$G179,0)
+IF($D179="Fixed-Term",NPV($F179,DF168:$ES168),0)</f>
        <v>0</v>
      </c>
      <c r="DG195" s="545">
        <f>IF($D179="Perpetuity",DG168*12/$G179,0)
+IF($D179="Fixed-Term",NPV($F179,DG168:$ES168),0)</f>
        <v>0</v>
      </c>
      <c r="DH195" s="545">
        <f>IF($D179="Perpetuity",DH168*12/$G179,0)
+IF($D179="Fixed-Term",NPV($F179,DH168:$ES168),0)</f>
        <v>0</v>
      </c>
      <c r="DI195" s="545">
        <f>IF($D179="Perpetuity",DI168*12/$G179,0)
+IF($D179="Fixed-Term",NPV($F179,DI168:$ES168),0)</f>
        <v>0</v>
      </c>
      <c r="DJ195" s="545">
        <f>IF($D179="Perpetuity",DJ168*12/$G179,0)
+IF($D179="Fixed-Term",NPV($F179,DJ168:$ES168),0)</f>
        <v>0</v>
      </c>
      <c r="DK195" s="545">
        <f>IF($D179="Perpetuity",DK168*12/$G179,0)
+IF($D179="Fixed-Term",NPV($F179,DK168:$ES168),0)</f>
        <v>0</v>
      </c>
      <c r="DL195" s="545">
        <f>IF($D179="Perpetuity",DL168*12/$G179,0)
+IF($D179="Fixed-Term",NPV($F179,DL168:$ES168),0)</f>
        <v>0</v>
      </c>
      <c r="DM195" s="545">
        <f>IF($D179="Perpetuity",DM168*12/$G179,0)
+IF($D179="Fixed-Term",NPV($F179,DM168:$ES168),0)</f>
        <v>0</v>
      </c>
      <c r="DN195" s="545">
        <f>IF($D179="Perpetuity",DN168*12/$G179,0)
+IF($D179="Fixed-Term",NPV($F179,DN168:$ES168),0)</f>
        <v>0</v>
      </c>
      <c r="DO195" s="545">
        <f>IF($D179="Perpetuity",DO168*12/$G179,0)
+IF($D179="Fixed-Term",NPV($F179,DO168:$ES168),0)</f>
        <v>0</v>
      </c>
      <c r="DP195" s="545">
        <f>IF($D179="Perpetuity",DP168*12/$G179,0)
+IF($D179="Fixed-Term",NPV($F179,DP168:$ES168),0)</f>
        <v>0</v>
      </c>
      <c r="DQ195" s="545">
        <f>IF($D179="Perpetuity",DQ168*12/$G179,0)
+IF($D179="Fixed-Term",NPV($F179,DQ168:$ES168),0)</f>
        <v>0</v>
      </c>
      <c r="DR195" s="545">
        <f>IF($D179="Perpetuity",DR168*12/$G179,0)
+IF($D179="Fixed-Term",NPV($F179,DR168:$ES168),0)</f>
        <v>0</v>
      </c>
      <c r="DS195" s="545">
        <f>IF($D179="Perpetuity",DS168*12/$G179,0)
+IF($D179="Fixed-Term",NPV($F179,DS168:$ES168),0)</f>
        <v>0</v>
      </c>
      <c r="DT195" s="545">
        <f>IF($D179="Perpetuity",DT168*12/$G179,0)
+IF($D179="Fixed-Term",NPV($F179,DT168:$ES168),0)</f>
        <v>0</v>
      </c>
      <c r="DU195" s="545">
        <f>IF($D179="Perpetuity",DU168*12/$G179,0)
+IF($D179="Fixed-Term",NPV($F179,DU168:$ES168),0)</f>
        <v>0</v>
      </c>
      <c r="DV195" s="545">
        <f>IF($D179="Perpetuity",DV168*12/$G179,0)
+IF($D179="Fixed-Term",NPV($F179,DV168:$ES168),0)</f>
        <v>0</v>
      </c>
      <c r="DW195" s="545">
        <f>IF($D179="Perpetuity",DW168*12/$G179,0)
+IF($D179="Fixed-Term",NPV($F179,DW168:$ES168),0)</f>
        <v>0</v>
      </c>
      <c r="DX195" s="545">
        <f>IF($D179="Perpetuity",DX168*12/$G179,0)
+IF($D179="Fixed-Term",NPV($F179,DX168:$ES168),0)</f>
        <v>0</v>
      </c>
      <c r="DY195" s="545">
        <f>IF($D179="Perpetuity",DY168*12/$G179,0)
+IF($D179="Fixed-Term",NPV($F179,DY168:$ES168),0)</f>
        <v>0</v>
      </c>
      <c r="DZ195" s="545">
        <f>IF($D179="Perpetuity",DZ168*12/$G179,0)
+IF($D179="Fixed-Term",NPV($F179,DZ168:$ES168),0)</f>
        <v>0</v>
      </c>
      <c r="EA195" s="545">
        <f>IF($D179="Perpetuity",EA168*12/$G179,0)
+IF($D179="Fixed-Term",NPV($F179,EA168:$ES168),0)</f>
        <v>0</v>
      </c>
      <c r="EB195" s="545">
        <f>IF($D179="Perpetuity",EB168*12/$G179,0)
+IF($D179="Fixed-Term",NPV($F179,EB168:$ES168),0)</f>
        <v>0</v>
      </c>
      <c r="EC195" s="545">
        <f>IF($D179="Perpetuity",EC168*12/$G179,0)
+IF($D179="Fixed-Term",NPV($F179,EC168:$ES168),0)</f>
        <v>0</v>
      </c>
      <c r="ED195" s="545">
        <f>IF($D179="Perpetuity",ED168*12/$G179,0)
+IF($D179="Fixed-Term",NPV($F179,ED168:$ES168),0)</f>
        <v>0</v>
      </c>
      <c r="EE195" s="545">
        <f>IF($D179="Perpetuity",EE168*12/$G179,0)
+IF($D179="Fixed-Term",NPV($F179,EE168:$ES168),0)</f>
        <v>0</v>
      </c>
      <c r="EF195" s="545">
        <f>IF($D179="Perpetuity",EF168*12/$G179,0)
+IF($D179="Fixed-Term",NPV($F179,EF168:$ES168),0)</f>
        <v>0</v>
      </c>
      <c r="EG195" s="545">
        <f>IF($D179="Perpetuity",EG168*12/$G179,0)
+IF($D179="Fixed-Term",NPV($F179,EG168:$ES168),0)</f>
        <v>0</v>
      </c>
      <c r="EH195" s="545">
        <f>IF($D179="Perpetuity",EH168*12/$G179,0)
+IF($D179="Fixed-Term",NPV($F179,EH168:$ES168),0)</f>
        <v>0</v>
      </c>
      <c r="EI195" s="545">
        <f>IF($D179="Perpetuity",EI168*12/$G179,0)
+IF($D179="Fixed-Term",NPV($F179,EI168:$ES168),0)</f>
        <v>0</v>
      </c>
      <c r="EJ195" s="545">
        <f>IF($D179="Perpetuity",EJ168*12/$G179,0)
+IF($D179="Fixed-Term",NPV($F179,EJ168:$ES168),0)</f>
        <v>0</v>
      </c>
      <c r="EK195" s="545">
        <f>IF($D179="Perpetuity",EK168*12/$G179,0)
+IF($D179="Fixed-Term",NPV($F179,EK168:$ES168),0)</f>
        <v>0</v>
      </c>
      <c r="EL195" s="545">
        <f>IF($D179="Perpetuity",EL168*12/$G179,0)
+IF($D179="Fixed-Term",NPV($F179,EL168:$ES168),0)</f>
        <v>0</v>
      </c>
      <c r="EM195" s="545">
        <f>IF($D179="Perpetuity",EM168*12/$G179,0)
+IF($D179="Fixed-Term",NPV($F179,EM168:$ES168),0)</f>
        <v>0</v>
      </c>
      <c r="EN195" s="545">
        <f>IF($D179="Perpetuity",EN168*12/$G179,0)
+IF($D179="Fixed-Term",NPV($F179,EN168:$ES168),0)</f>
        <v>0</v>
      </c>
      <c r="EO195" s="545">
        <f>IF($D179="Perpetuity",EO168*12/$G179,0)
+IF($D179="Fixed-Term",NPV($F179,EO168:$ES168),0)</f>
        <v>0</v>
      </c>
      <c r="EP195" s="545">
        <f>IF($D179="Perpetuity",EP168*12/$G179,0)
+IF($D179="Fixed-Term",NPV($F179,EP168:$ES168),0)</f>
        <v>0</v>
      </c>
      <c r="EQ195" s="545">
        <f>IF($D179="Perpetuity",EQ168*12/$G179,0)
+IF($D179="Fixed-Term",NPV($F179,EQ168:$ES168),0)</f>
        <v>0</v>
      </c>
      <c r="ER195" s="545">
        <f>IF($D179="Perpetuity",ER168*12/$G179,0)
+IF($D179="Fixed-Term",NPV($F179,ER168:$ES168),0)</f>
        <v>0</v>
      </c>
      <c r="ES195" s="545">
        <f>IF($D179="Perpetuity",ES168*12/$G179,0)
+IF($D179="Fixed-Term",NPV($F179,ES168:$ES168),0)</f>
        <v>0</v>
      </c>
    </row>
    <row r="196" spans="2:149">
      <c r="B196" s="534">
        <f t="shared" si="227"/>
        <v>4</v>
      </c>
      <c r="E196" s="545">
        <f>IF($D180="Perpetuity",E169*12/$G180,0)
+IF($D180="Fixed-Term",NPV($F180,E169:$ES169),0)</f>
        <v>0</v>
      </c>
      <c r="F196" s="545">
        <f>IF($D180="Perpetuity",F169*12/$G180,0)
+IF($D180="Fixed-Term",NPV($F180,F169:$ES169),0)</f>
        <v>0</v>
      </c>
      <c r="G196" s="545">
        <f>IF($D180="Perpetuity",G169*12/$G180,0)
+IF($D180="Fixed-Term",NPV($F180,G169:$ES169),0)</f>
        <v>0</v>
      </c>
      <c r="H196" s="545">
        <f>IF($D180="Perpetuity",H169*12/$G180,0)
+IF($D180="Fixed-Term",NPV($F180,H169:$ES169),0)</f>
        <v>0</v>
      </c>
      <c r="I196" s="545">
        <f>IF($D180="Perpetuity",I169*12/$G180,0)
+IF($D180="Fixed-Term",NPV($F180,I169:$ES169),0)</f>
        <v>0</v>
      </c>
      <c r="J196" s="545">
        <f>IF($D180="Perpetuity",J169*12/$G180,0)
+IF($D180="Fixed-Term",NPV($F180,J169:$ES169),0)</f>
        <v>0</v>
      </c>
      <c r="K196" s="545">
        <f>IF($D180="Perpetuity",K169*12/$G180,0)
+IF($D180="Fixed-Term",NPV($F180,K169:$ES169),0)</f>
        <v>0</v>
      </c>
      <c r="L196" s="545">
        <f>IF($D180="Perpetuity",L169*12/$G180,0)
+IF($D180="Fixed-Term",NPV($F180,L169:$ES169),0)</f>
        <v>0</v>
      </c>
      <c r="M196" s="545">
        <f>IF($D180="Perpetuity",M169*12/$G180,0)
+IF($D180="Fixed-Term",NPV($F180,M169:$ES169),0)</f>
        <v>0</v>
      </c>
      <c r="N196" s="545">
        <f>IF($D180="Perpetuity",N169*12/$G180,0)
+IF($D180="Fixed-Term",NPV($F180,N169:$ES169),0)</f>
        <v>0</v>
      </c>
      <c r="O196" s="545">
        <f>IF($D180="Perpetuity",O169*12/$G180,0)
+IF($D180="Fixed-Term",NPV($F180,O169:$ES169),0)</f>
        <v>0</v>
      </c>
      <c r="P196" s="545">
        <f>IF($D180="Perpetuity",P169*12/$G180,0)
+IF($D180="Fixed-Term",NPV($F180,P169:$ES169),0)</f>
        <v>0</v>
      </c>
      <c r="Q196" s="545">
        <f>IF($D180="Perpetuity",Q169*12/$G180,0)
+IF($D180="Fixed-Term",NPV($F180,Q169:$ES169),0)</f>
        <v>0</v>
      </c>
      <c r="R196" s="545">
        <f>IF($D180="Perpetuity",R169*12/$G180,0)
+IF($D180="Fixed-Term",NPV($F180,R169:$ES169),0)</f>
        <v>0</v>
      </c>
      <c r="S196" s="545">
        <f>IF($D180="Perpetuity",S169*12/$G180,0)
+IF($D180="Fixed-Term",NPV($F180,S169:$ES169),0)</f>
        <v>0</v>
      </c>
      <c r="T196" s="545">
        <f>IF($D180="Perpetuity",T169*12/$G180,0)
+IF($D180="Fixed-Term",NPV($F180,T169:$ES169),0)</f>
        <v>0</v>
      </c>
      <c r="U196" s="545">
        <f>IF($D180="Perpetuity",U169*12/$G180,0)
+IF($D180="Fixed-Term",NPV($F180,U169:$ES169),0)</f>
        <v>0</v>
      </c>
      <c r="V196" s="545">
        <f>IF($D180="Perpetuity",V169*12/$G180,0)
+IF($D180="Fixed-Term",NPV($F180,V169:$ES169),0)</f>
        <v>0</v>
      </c>
      <c r="W196" s="545">
        <f>IF($D180="Perpetuity",W169*12/$G180,0)
+IF($D180="Fixed-Term",NPV($F180,W169:$ES169),0)</f>
        <v>0</v>
      </c>
      <c r="X196" s="545">
        <f>IF($D180="Perpetuity",X169*12/$G180,0)
+IF($D180="Fixed-Term",NPV($F180,X169:$ES169),0)</f>
        <v>0</v>
      </c>
      <c r="Y196" s="545">
        <f>IF($D180="Perpetuity",Y169*12/$G180,0)
+IF($D180="Fixed-Term",NPV($F180,Y169:$ES169),0)</f>
        <v>0</v>
      </c>
      <c r="Z196" s="545">
        <f>IF($D180="Perpetuity",Z169*12/$G180,0)
+IF($D180="Fixed-Term",NPV($F180,Z169:$ES169),0)</f>
        <v>0</v>
      </c>
      <c r="AA196" s="545">
        <f>IF($D180="Perpetuity",AA169*12/$G180,0)
+IF($D180="Fixed-Term",NPV($F180,AA169:$ES169),0)</f>
        <v>0</v>
      </c>
      <c r="AB196" s="545">
        <f>IF($D180="Perpetuity",AB169*12/$G180,0)
+IF($D180="Fixed-Term",NPV($F180,AB169:$ES169),0)</f>
        <v>0</v>
      </c>
      <c r="AC196" s="545">
        <f>IF($D180="Perpetuity",AC169*12/$G180,0)
+IF($D180="Fixed-Term",NPV($F180,AC169:$ES169),0)</f>
        <v>0</v>
      </c>
      <c r="AD196" s="545">
        <f>IF($D180="Perpetuity",AD169*12/$G180,0)
+IF($D180="Fixed-Term",NPV($F180,AD169:$ES169),0)</f>
        <v>0</v>
      </c>
      <c r="AE196" s="545">
        <f>IF($D180="Perpetuity",AE169*12/$G180,0)
+IF($D180="Fixed-Term",NPV($F180,AE169:$ES169),0)</f>
        <v>0</v>
      </c>
      <c r="AF196" s="545">
        <f>IF($D180="Perpetuity",AF169*12/$G180,0)
+IF($D180="Fixed-Term",NPV($F180,AF169:$ES169),0)</f>
        <v>0</v>
      </c>
      <c r="AG196" s="545">
        <f>IF($D180="Perpetuity",AG169*12/$G180,0)
+IF($D180="Fixed-Term",NPV($F180,AG169:$ES169),0)</f>
        <v>0</v>
      </c>
      <c r="AH196" s="545">
        <f>IF($D180="Perpetuity",AH169*12/$G180,0)
+IF($D180="Fixed-Term",NPV($F180,AH169:$ES169),0)</f>
        <v>0</v>
      </c>
      <c r="AI196" s="545">
        <f>IF($D180="Perpetuity",AI169*12/$G180,0)
+IF($D180="Fixed-Term",NPV($F180,AI169:$ES169),0)</f>
        <v>0</v>
      </c>
      <c r="AJ196" s="545">
        <f>IF($D180="Perpetuity",AJ169*12/$G180,0)
+IF($D180="Fixed-Term",NPV($F180,AJ169:$ES169),0)</f>
        <v>0</v>
      </c>
      <c r="AK196" s="545">
        <f>IF($D180="Perpetuity",AK169*12/$G180,0)
+IF($D180="Fixed-Term",NPV($F180,AK169:$ES169),0)</f>
        <v>0</v>
      </c>
      <c r="AL196" s="545">
        <f>IF($D180="Perpetuity",AL169*12/$G180,0)
+IF($D180="Fixed-Term",NPV($F180,AL169:$ES169),0)</f>
        <v>0</v>
      </c>
      <c r="AM196" s="545">
        <f>IF($D180="Perpetuity",AM169*12/$G180,0)
+IF($D180="Fixed-Term",NPV($F180,AM169:$ES169),0)</f>
        <v>0</v>
      </c>
      <c r="AN196" s="545">
        <f>IF($D180="Perpetuity",AN169*12/$G180,0)
+IF($D180="Fixed-Term",NPV($F180,AN169:$ES169),0)</f>
        <v>0</v>
      </c>
      <c r="AO196" s="545">
        <f>IF($D180="Perpetuity",AO169*12/$G180,0)
+IF($D180="Fixed-Term",NPV($F180,AO169:$ES169),0)</f>
        <v>0</v>
      </c>
      <c r="AP196" s="545">
        <f>IF($D180="Perpetuity",AP169*12/$G180,0)
+IF($D180="Fixed-Term",NPV($F180,AP169:$ES169),0)</f>
        <v>0</v>
      </c>
      <c r="AQ196" s="545">
        <f>IF($D180="Perpetuity",AQ169*12/$G180,0)
+IF($D180="Fixed-Term",NPV($F180,AQ169:$ES169),0)</f>
        <v>0</v>
      </c>
      <c r="AR196" s="545">
        <f>IF($D180="Perpetuity",AR169*12/$G180,0)
+IF($D180="Fixed-Term",NPV($F180,AR169:$ES169),0)</f>
        <v>0</v>
      </c>
      <c r="AS196" s="545">
        <f>IF($D180="Perpetuity",AS169*12/$G180,0)
+IF($D180="Fixed-Term",NPV($F180,AS169:$ES169),0)</f>
        <v>0</v>
      </c>
      <c r="AT196" s="545">
        <f>IF($D180="Perpetuity",AT169*12/$G180,0)
+IF($D180="Fixed-Term",NPV($F180,AT169:$ES169),0)</f>
        <v>0</v>
      </c>
      <c r="AU196" s="545">
        <f>IF($D180="Perpetuity",AU169*12/$G180,0)
+IF($D180="Fixed-Term",NPV($F180,AU169:$ES169),0)</f>
        <v>0</v>
      </c>
      <c r="AV196" s="545">
        <f>IF($D180="Perpetuity",AV169*12/$G180,0)
+IF($D180="Fixed-Term",NPV($F180,AV169:$ES169),0)</f>
        <v>0</v>
      </c>
      <c r="AW196" s="545">
        <f>IF($D180="Perpetuity",AW169*12/$G180,0)
+IF($D180="Fixed-Term",NPV($F180,AW169:$ES169),0)</f>
        <v>0</v>
      </c>
      <c r="AX196" s="545">
        <f>IF($D180="Perpetuity",AX169*12/$G180,0)
+IF($D180="Fixed-Term",NPV($F180,AX169:$ES169),0)</f>
        <v>0</v>
      </c>
      <c r="AY196" s="545">
        <f>IF($D180="Perpetuity",AY169*12/$G180,0)
+IF($D180="Fixed-Term",NPV($F180,AY169:$ES169),0)</f>
        <v>0</v>
      </c>
      <c r="AZ196" s="545">
        <f>IF($D180="Perpetuity",AZ169*12/$G180,0)
+IF($D180="Fixed-Term",NPV($F180,AZ169:$ES169),0)</f>
        <v>0</v>
      </c>
      <c r="BA196" s="545">
        <f>IF($D180="Perpetuity",BA169*12/$G180,0)
+IF($D180="Fixed-Term",NPV($F180,BA169:$ES169),0)</f>
        <v>0</v>
      </c>
      <c r="BB196" s="545">
        <f>IF($D180="Perpetuity",BB169*12/$G180,0)
+IF($D180="Fixed-Term",NPV($F180,BB169:$ES169),0)</f>
        <v>0</v>
      </c>
      <c r="BC196" s="545">
        <f>IF($D180="Perpetuity",BC169*12/$G180,0)
+IF($D180="Fixed-Term",NPV($F180,BC169:$ES169),0)</f>
        <v>0</v>
      </c>
      <c r="BD196" s="545">
        <f>IF($D180="Perpetuity",BD169*12/$G180,0)
+IF($D180="Fixed-Term",NPV($F180,BD169:$ES169),0)</f>
        <v>0</v>
      </c>
      <c r="BE196" s="545">
        <f>IF($D180="Perpetuity",BE169*12/$G180,0)
+IF($D180="Fixed-Term",NPV($F180,BE169:$ES169),0)</f>
        <v>0</v>
      </c>
      <c r="BF196" s="545">
        <f>IF($D180="Perpetuity",BF169*12/$G180,0)
+IF($D180="Fixed-Term",NPV($F180,BF169:$ES169),0)</f>
        <v>0</v>
      </c>
      <c r="BG196" s="545">
        <f>IF($D180="Perpetuity",BG169*12/$G180,0)
+IF($D180="Fixed-Term",NPV($F180,BG169:$ES169),0)</f>
        <v>0</v>
      </c>
      <c r="BH196" s="545">
        <f>IF($D180="Perpetuity",BH169*12/$G180,0)
+IF($D180="Fixed-Term",NPV($F180,BH169:$ES169),0)</f>
        <v>0</v>
      </c>
      <c r="BI196" s="545">
        <f>IF($D180="Perpetuity",BI169*12/$G180,0)
+IF($D180="Fixed-Term",NPV($F180,BI169:$ES169),0)</f>
        <v>0</v>
      </c>
      <c r="BJ196" s="545">
        <f>IF($D180="Perpetuity",BJ169*12/$G180,0)
+IF($D180="Fixed-Term",NPV($F180,BJ169:$ES169),0)</f>
        <v>0</v>
      </c>
      <c r="BK196" s="545">
        <f>IF($D180="Perpetuity",BK169*12/$G180,0)
+IF($D180="Fixed-Term",NPV($F180,BK169:$ES169),0)</f>
        <v>0</v>
      </c>
      <c r="BL196" s="545">
        <f>IF($D180="Perpetuity",BL169*12/$G180,0)
+IF($D180="Fixed-Term",NPV($F180,BL169:$ES169),0)</f>
        <v>0</v>
      </c>
      <c r="BM196" s="545">
        <f>IF($D180="Perpetuity",BM169*12/$G180,0)
+IF($D180="Fixed-Term",NPV($F180,BM169:$ES169),0)</f>
        <v>0</v>
      </c>
      <c r="BN196" s="545">
        <f>IF($D180="Perpetuity",BN169*12/$G180,0)
+IF($D180="Fixed-Term",NPV($F180,BN169:$ES169),0)</f>
        <v>0</v>
      </c>
      <c r="BO196" s="545">
        <f>IF($D180="Perpetuity",BO169*12/$G180,0)
+IF($D180="Fixed-Term",NPV($F180,BO169:$ES169),0)</f>
        <v>0</v>
      </c>
      <c r="BP196" s="545">
        <f>IF($D180="Perpetuity",BP169*12/$G180,0)
+IF($D180="Fixed-Term",NPV($F180,BP169:$ES169),0)</f>
        <v>0</v>
      </c>
      <c r="BQ196" s="545">
        <f>IF($D180="Perpetuity",BQ169*12/$G180,0)
+IF($D180="Fixed-Term",NPV($F180,BQ169:$ES169),0)</f>
        <v>0</v>
      </c>
      <c r="BR196" s="545">
        <f>IF($D180="Perpetuity",BR169*12/$G180,0)
+IF($D180="Fixed-Term",NPV($F180,BR169:$ES169),0)</f>
        <v>0</v>
      </c>
      <c r="BS196" s="545">
        <f>IF($D180="Perpetuity",BS169*12/$G180,0)
+IF($D180="Fixed-Term",NPV($F180,BS169:$ES169),0)</f>
        <v>0</v>
      </c>
      <c r="BT196" s="545">
        <f>IF($D180="Perpetuity",BT169*12/$G180,0)
+IF($D180="Fixed-Term",NPV($F180,BT169:$ES169),0)</f>
        <v>0</v>
      </c>
      <c r="BU196" s="545">
        <f>IF($D180="Perpetuity",BU169*12/$G180,0)
+IF($D180="Fixed-Term",NPV($F180,BU169:$ES169),0)</f>
        <v>0</v>
      </c>
      <c r="BV196" s="545">
        <f>IF($D180="Perpetuity",BV169*12/$G180,0)
+IF($D180="Fixed-Term",NPV($F180,BV169:$ES169),0)</f>
        <v>0</v>
      </c>
      <c r="BW196" s="545">
        <f>IF($D180="Perpetuity",BW169*12/$G180,0)
+IF($D180="Fixed-Term",NPV($F180,BW169:$ES169),0)</f>
        <v>0</v>
      </c>
      <c r="BX196" s="545">
        <f>IF($D180="Perpetuity",BX169*12/$G180,0)
+IF($D180="Fixed-Term",NPV($F180,BX169:$ES169),0)</f>
        <v>0</v>
      </c>
      <c r="BY196" s="545">
        <f>IF($D180="Perpetuity",BY169*12/$G180,0)
+IF($D180="Fixed-Term",NPV($F180,BY169:$ES169),0)</f>
        <v>0</v>
      </c>
      <c r="BZ196" s="545">
        <f>IF($D180="Perpetuity",BZ169*12/$G180,0)
+IF($D180="Fixed-Term",NPV($F180,BZ169:$ES169),0)</f>
        <v>0</v>
      </c>
      <c r="CA196" s="545">
        <f>IF($D180="Perpetuity",CA169*12/$G180,0)
+IF($D180="Fixed-Term",NPV($F180,CA169:$ES169),0)</f>
        <v>0</v>
      </c>
      <c r="CB196" s="545">
        <f>IF($D180="Perpetuity",CB169*12/$G180,0)
+IF($D180="Fixed-Term",NPV($F180,CB169:$ES169),0)</f>
        <v>0</v>
      </c>
      <c r="CC196" s="545">
        <f>IF($D180="Perpetuity",CC169*12/$G180,0)
+IF($D180="Fixed-Term",NPV($F180,CC169:$ES169),0)</f>
        <v>0</v>
      </c>
      <c r="CD196" s="545">
        <f>IF($D180="Perpetuity",CD169*12/$G180,0)
+IF($D180="Fixed-Term",NPV($F180,CD169:$ES169),0)</f>
        <v>0</v>
      </c>
      <c r="CE196" s="545">
        <f>IF($D180="Perpetuity",CE169*12/$G180,0)
+IF($D180="Fixed-Term",NPV($F180,CE169:$ES169),0)</f>
        <v>0</v>
      </c>
      <c r="CF196" s="545">
        <f>IF($D180="Perpetuity",CF169*12/$G180,0)
+IF($D180="Fixed-Term",NPV($F180,CF169:$ES169),0)</f>
        <v>0</v>
      </c>
      <c r="CG196" s="545">
        <f>IF($D180="Perpetuity",CG169*12/$G180,0)
+IF($D180="Fixed-Term",NPV($F180,CG169:$ES169),0)</f>
        <v>0</v>
      </c>
      <c r="CH196" s="545">
        <f>IF($D180="Perpetuity",CH169*12/$G180,0)
+IF($D180="Fixed-Term",NPV($F180,CH169:$ES169),0)</f>
        <v>0</v>
      </c>
      <c r="CI196" s="545">
        <f>IF($D180="Perpetuity",CI169*12/$G180,0)
+IF($D180="Fixed-Term",NPV($F180,CI169:$ES169),0)</f>
        <v>0</v>
      </c>
      <c r="CJ196" s="545">
        <f>IF($D180="Perpetuity",CJ169*12/$G180,0)
+IF($D180="Fixed-Term",NPV($F180,CJ169:$ES169),0)</f>
        <v>0</v>
      </c>
      <c r="CK196" s="545">
        <f>IF($D180="Perpetuity",CK169*12/$G180,0)
+IF($D180="Fixed-Term",NPV($F180,CK169:$ES169),0)</f>
        <v>0</v>
      </c>
      <c r="CL196" s="545">
        <f>IF($D180="Perpetuity",CL169*12/$G180,0)
+IF($D180="Fixed-Term",NPV($F180,CL169:$ES169),0)</f>
        <v>0</v>
      </c>
      <c r="CM196" s="545">
        <f>IF($D180="Perpetuity",CM169*12/$G180,0)
+IF($D180="Fixed-Term",NPV($F180,CM169:$ES169),0)</f>
        <v>0</v>
      </c>
      <c r="CN196" s="545">
        <f>IF($D180="Perpetuity",CN169*12/$G180,0)
+IF($D180="Fixed-Term",NPV($F180,CN169:$ES169),0)</f>
        <v>0</v>
      </c>
      <c r="CO196" s="545">
        <f>IF($D180="Perpetuity",CO169*12/$G180,0)
+IF($D180="Fixed-Term",NPV($F180,CO169:$ES169),0)</f>
        <v>0</v>
      </c>
      <c r="CP196" s="545">
        <f>IF($D180="Perpetuity",CP169*12/$G180,0)
+IF($D180="Fixed-Term",NPV($F180,CP169:$ES169),0)</f>
        <v>0</v>
      </c>
      <c r="CQ196" s="545">
        <f>IF($D180="Perpetuity",CQ169*12/$G180,0)
+IF($D180="Fixed-Term",NPV($F180,CQ169:$ES169),0)</f>
        <v>0</v>
      </c>
      <c r="CR196" s="545">
        <f>IF($D180="Perpetuity",CR169*12/$G180,0)
+IF($D180="Fixed-Term",NPV($F180,CR169:$ES169),0)</f>
        <v>0</v>
      </c>
      <c r="CS196" s="545">
        <f>IF($D180="Perpetuity",CS169*12/$G180,0)
+IF($D180="Fixed-Term",NPV($F180,CS169:$ES169),0)</f>
        <v>0</v>
      </c>
      <c r="CT196" s="545">
        <f>IF($D180="Perpetuity",CT169*12/$G180,0)
+IF($D180="Fixed-Term",NPV($F180,CT169:$ES169),0)</f>
        <v>0</v>
      </c>
      <c r="CU196" s="545">
        <f>IF($D180="Perpetuity",CU169*12/$G180,0)
+IF($D180="Fixed-Term",NPV($F180,CU169:$ES169),0)</f>
        <v>0</v>
      </c>
      <c r="CV196" s="545">
        <f>IF($D180="Perpetuity",CV169*12/$G180,0)
+IF($D180="Fixed-Term",NPV($F180,CV169:$ES169),0)</f>
        <v>0</v>
      </c>
      <c r="CW196" s="545">
        <f>IF($D180="Perpetuity",CW169*12/$G180,0)
+IF($D180="Fixed-Term",NPV($F180,CW169:$ES169),0)</f>
        <v>0</v>
      </c>
      <c r="CX196" s="545">
        <f>IF($D180="Perpetuity",CX169*12/$G180,0)
+IF($D180="Fixed-Term",NPV($F180,CX169:$ES169),0)</f>
        <v>0</v>
      </c>
      <c r="CY196" s="545">
        <f>IF($D180="Perpetuity",CY169*12/$G180,0)
+IF($D180="Fixed-Term",NPV($F180,CY169:$ES169),0)</f>
        <v>0</v>
      </c>
      <c r="CZ196" s="545">
        <f>IF($D180="Perpetuity",CZ169*12/$G180,0)
+IF($D180="Fixed-Term",NPV($F180,CZ169:$ES169),0)</f>
        <v>0</v>
      </c>
      <c r="DA196" s="545">
        <f>IF($D180="Perpetuity",DA169*12/$G180,0)
+IF($D180="Fixed-Term",NPV($F180,DA169:$ES169),0)</f>
        <v>0</v>
      </c>
      <c r="DB196" s="545">
        <f>IF($D180="Perpetuity",DB169*12/$G180,0)
+IF($D180="Fixed-Term",NPV($F180,DB169:$ES169),0)</f>
        <v>0</v>
      </c>
      <c r="DC196" s="545">
        <f>IF($D180="Perpetuity",DC169*12/$G180,0)
+IF($D180="Fixed-Term",NPV($F180,DC169:$ES169),0)</f>
        <v>0</v>
      </c>
      <c r="DD196" s="545">
        <f>IF($D180="Perpetuity",DD169*12/$G180,0)
+IF($D180="Fixed-Term",NPV($F180,DD169:$ES169),0)</f>
        <v>0</v>
      </c>
      <c r="DE196" s="545">
        <f>IF($D180="Perpetuity",DE169*12/$G180,0)
+IF($D180="Fixed-Term",NPV($F180,DE169:$ES169),0)</f>
        <v>0</v>
      </c>
      <c r="DF196" s="545">
        <f>IF($D180="Perpetuity",DF169*12/$G180,0)
+IF($D180="Fixed-Term",NPV($F180,DF169:$ES169),0)</f>
        <v>0</v>
      </c>
      <c r="DG196" s="545">
        <f>IF($D180="Perpetuity",DG169*12/$G180,0)
+IF($D180="Fixed-Term",NPV($F180,DG169:$ES169),0)</f>
        <v>0</v>
      </c>
      <c r="DH196" s="545">
        <f>IF($D180="Perpetuity",DH169*12/$G180,0)
+IF($D180="Fixed-Term",NPV($F180,DH169:$ES169),0)</f>
        <v>0</v>
      </c>
      <c r="DI196" s="545">
        <f>IF($D180="Perpetuity",DI169*12/$G180,0)
+IF($D180="Fixed-Term",NPV($F180,DI169:$ES169),0)</f>
        <v>0</v>
      </c>
      <c r="DJ196" s="545">
        <f>IF($D180="Perpetuity",DJ169*12/$G180,0)
+IF($D180="Fixed-Term",NPV($F180,DJ169:$ES169),0)</f>
        <v>0</v>
      </c>
      <c r="DK196" s="545">
        <f>IF($D180="Perpetuity",DK169*12/$G180,0)
+IF($D180="Fixed-Term",NPV($F180,DK169:$ES169),0)</f>
        <v>0</v>
      </c>
      <c r="DL196" s="545">
        <f>IF($D180="Perpetuity",DL169*12/$G180,0)
+IF($D180="Fixed-Term",NPV($F180,DL169:$ES169),0)</f>
        <v>0</v>
      </c>
      <c r="DM196" s="545">
        <f>IF($D180="Perpetuity",DM169*12/$G180,0)
+IF($D180="Fixed-Term",NPV($F180,DM169:$ES169),0)</f>
        <v>0</v>
      </c>
      <c r="DN196" s="545">
        <f>IF($D180="Perpetuity",DN169*12/$G180,0)
+IF($D180="Fixed-Term",NPV($F180,DN169:$ES169),0)</f>
        <v>0</v>
      </c>
      <c r="DO196" s="545">
        <f>IF($D180="Perpetuity",DO169*12/$G180,0)
+IF($D180="Fixed-Term",NPV($F180,DO169:$ES169),0)</f>
        <v>0</v>
      </c>
      <c r="DP196" s="545">
        <f>IF($D180="Perpetuity",DP169*12/$G180,0)
+IF($D180="Fixed-Term",NPV($F180,DP169:$ES169),0)</f>
        <v>0</v>
      </c>
      <c r="DQ196" s="545">
        <f>IF($D180="Perpetuity",DQ169*12/$G180,0)
+IF($D180="Fixed-Term",NPV($F180,DQ169:$ES169),0)</f>
        <v>0</v>
      </c>
      <c r="DR196" s="545">
        <f>IF($D180="Perpetuity",DR169*12/$G180,0)
+IF($D180="Fixed-Term",NPV($F180,DR169:$ES169),0)</f>
        <v>0</v>
      </c>
      <c r="DS196" s="545">
        <f>IF($D180="Perpetuity",DS169*12/$G180,0)
+IF($D180="Fixed-Term",NPV($F180,DS169:$ES169),0)</f>
        <v>0</v>
      </c>
      <c r="DT196" s="545">
        <f>IF($D180="Perpetuity",DT169*12/$G180,0)
+IF($D180="Fixed-Term",NPV($F180,DT169:$ES169),0)</f>
        <v>0</v>
      </c>
      <c r="DU196" s="545">
        <f>IF($D180="Perpetuity",DU169*12/$G180,0)
+IF($D180="Fixed-Term",NPV($F180,DU169:$ES169),0)</f>
        <v>0</v>
      </c>
      <c r="DV196" s="545">
        <f>IF($D180="Perpetuity",DV169*12/$G180,0)
+IF($D180="Fixed-Term",NPV($F180,DV169:$ES169),0)</f>
        <v>0</v>
      </c>
      <c r="DW196" s="545">
        <f>IF($D180="Perpetuity",DW169*12/$G180,0)
+IF($D180="Fixed-Term",NPV($F180,DW169:$ES169),0)</f>
        <v>0</v>
      </c>
      <c r="DX196" s="545">
        <f>IF($D180="Perpetuity",DX169*12/$G180,0)
+IF($D180="Fixed-Term",NPV($F180,DX169:$ES169),0)</f>
        <v>0</v>
      </c>
      <c r="DY196" s="545">
        <f>IF($D180="Perpetuity",DY169*12/$G180,0)
+IF($D180="Fixed-Term",NPV($F180,DY169:$ES169),0)</f>
        <v>0</v>
      </c>
      <c r="DZ196" s="545">
        <f>IF($D180="Perpetuity",DZ169*12/$G180,0)
+IF($D180="Fixed-Term",NPV($F180,DZ169:$ES169),0)</f>
        <v>0</v>
      </c>
      <c r="EA196" s="545">
        <f>IF($D180="Perpetuity",EA169*12/$G180,0)
+IF($D180="Fixed-Term",NPV($F180,EA169:$ES169),0)</f>
        <v>0</v>
      </c>
      <c r="EB196" s="545">
        <f>IF($D180="Perpetuity",EB169*12/$G180,0)
+IF($D180="Fixed-Term",NPV($F180,EB169:$ES169),0)</f>
        <v>0</v>
      </c>
      <c r="EC196" s="545">
        <f>IF($D180="Perpetuity",EC169*12/$G180,0)
+IF($D180="Fixed-Term",NPV($F180,EC169:$ES169),0)</f>
        <v>0</v>
      </c>
      <c r="ED196" s="545">
        <f>IF($D180="Perpetuity",ED169*12/$G180,0)
+IF($D180="Fixed-Term",NPV($F180,ED169:$ES169),0)</f>
        <v>0</v>
      </c>
      <c r="EE196" s="545">
        <f>IF($D180="Perpetuity",EE169*12/$G180,0)
+IF($D180="Fixed-Term",NPV($F180,EE169:$ES169),0)</f>
        <v>0</v>
      </c>
      <c r="EF196" s="545">
        <f>IF($D180="Perpetuity",EF169*12/$G180,0)
+IF($D180="Fixed-Term",NPV($F180,EF169:$ES169),0)</f>
        <v>0</v>
      </c>
      <c r="EG196" s="545">
        <f>IF($D180="Perpetuity",EG169*12/$G180,0)
+IF($D180="Fixed-Term",NPV($F180,EG169:$ES169),0)</f>
        <v>0</v>
      </c>
      <c r="EH196" s="545">
        <f>IF($D180="Perpetuity",EH169*12/$G180,0)
+IF($D180="Fixed-Term",NPV($F180,EH169:$ES169),0)</f>
        <v>0</v>
      </c>
      <c r="EI196" s="545">
        <f>IF($D180="Perpetuity",EI169*12/$G180,0)
+IF($D180="Fixed-Term",NPV($F180,EI169:$ES169),0)</f>
        <v>0</v>
      </c>
      <c r="EJ196" s="545">
        <f>IF($D180="Perpetuity",EJ169*12/$G180,0)
+IF($D180="Fixed-Term",NPV($F180,EJ169:$ES169),0)</f>
        <v>0</v>
      </c>
      <c r="EK196" s="545">
        <f>IF($D180="Perpetuity",EK169*12/$G180,0)
+IF($D180="Fixed-Term",NPV($F180,EK169:$ES169),0)</f>
        <v>0</v>
      </c>
      <c r="EL196" s="545">
        <f>IF($D180="Perpetuity",EL169*12/$G180,0)
+IF($D180="Fixed-Term",NPV($F180,EL169:$ES169),0)</f>
        <v>0</v>
      </c>
      <c r="EM196" s="545">
        <f>IF($D180="Perpetuity",EM169*12/$G180,0)
+IF($D180="Fixed-Term",NPV($F180,EM169:$ES169),0)</f>
        <v>0</v>
      </c>
      <c r="EN196" s="545">
        <f>IF($D180="Perpetuity",EN169*12/$G180,0)
+IF($D180="Fixed-Term",NPV($F180,EN169:$ES169),0)</f>
        <v>0</v>
      </c>
      <c r="EO196" s="545">
        <f>IF($D180="Perpetuity",EO169*12/$G180,0)
+IF($D180="Fixed-Term",NPV($F180,EO169:$ES169),0)</f>
        <v>0</v>
      </c>
      <c r="EP196" s="545">
        <f>IF($D180="Perpetuity",EP169*12/$G180,0)
+IF($D180="Fixed-Term",NPV($F180,EP169:$ES169),0)</f>
        <v>0</v>
      </c>
      <c r="EQ196" s="545">
        <f>IF($D180="Perpetuity",EQ169*12/$G180,0)
+IF($D180="Fixed-Term",NPV($F180,EQ169:$ES169),0)</f>
        <v>0</v>
      </c>
      <c r="ER196" s="545">
        <f>IF($D180="Perpetuity",ER169*12/$G180,0)
+IF($D180="Fixed-Term",NPV($F180,ER169:$ES169),0)</f>
        <v>0</v>
      </c>
      <c r="ES196" s="545">
        <f>IF($D180="Perpetuity",ES169*12/$G180,0)
+IF($D180="Fixed-Term",NPV($F180,ES169:$ES169),0)</f>
        <v>0</v>
      </c>
    </row>
    <row r="197" spans="2:149">
      <c r="B197" s="534">
        <f t="shared" si="227"/>
        <v>5</v>
      </c>
      <c r="E197" s="545">
        <f>IF($D181="Perpetuity",E170*12/$G181,0)
+IF($D181="Fixed-Term",NPV($F181,E170:$ES170),0)</f>
        <v>0</v>
      </c>
      <c r="F197" s="545">
        <f>IF($D181="Perpetuity",F170*12/$G181,0)
+IF($D181="Fixed-Term",NPV($F181,F170:$ES170),0)</f>
        <v>0</v>
      </c>
      <c r="G197" s="545">
        <f>IF($D181="Perpetuity",G170*12/$G181,0)
+IF($D181="Fixed-Term",NPV($F181,G170:$ES170),0)</f>
        <v>0</v>
      </c>
      <c r="H197" s="545">
        <f>IF($D181="Perpetuity",H170*12/$G181,0)
+IF($D181="Fixed-Term",NPV($F181,H170:$ES170),0)</f>
        <v>0</v>
      </c>
      <c r="I197" s="545">
        <f>IF($D181="Perpetuity",I170*12/$G181,0)
+IF($D181="Fixed-Term",NPV($F181,I170:$ES170),0)</f>
        <v>0</v>
      </c>
      <c r="J197" s="545">
        <f>IF($D181="Perpetuity",J170*12/$G181,0)
+IF($D181="Fixed-Term",NPV($F181,J170:$ES170),0)</f>
        <v>0</v>
      </c>
      <c r="K197" s="545">
        <f>IF($D181="Perpetuity",K170*12/$G181,0)
+IF($D181="Fixed-Term",NPV($F181,K170:$ES170),0)</f>
        <v>0</v>
      </c>
      <c r="L197" s="545">
        <f>IF($D181="Perpetuity",L170*12/$G181,0)
+IF($D181="Fixed-Term",NPV($F181,L170:$ES170),0)</f>
        <v>0</v>
      </c>
      <c r="M197" s="545">
        <f>IF($D181="Perpetuity",M170*12/$G181,0)
+IF($D181="Fixed-Term",NPV($F181,M170:$ES170),0)</f>
        <v>0</v>
      </c>
      <c r="N197" s="545">
        <f>IF($D181="Perpetuity",N170*12/$G181,0)
+IF($D181="Fixed-Term",NPV($F181,N170:$ES170),0)</f>
        <v>0</v>
      </c>
      <c r="O197" s="545">
        <f>IF($D181="Perpetuity",O170*12/$G181,0)
+IF($D181="Fixed-Term",NPV($F181,O170:$ES170),0)</f>
        <v>0</v>
      </c>
      <c r="P197" s="545">
        <f>IF($D181="Perpetuity",P170*12/$G181,0)
+IF($D181="Fixed-Term",NPV($F181,P170:$ES170),0)</f>
        <v>0</v>
      </c>
      <c r="Q197" s="545">
        <f>IF($D181="Perpetuity",Q170*12/$G181,0)
+IF($D181="Fixed-Term",NPV($F181,Q170:$ES170),0)</f>
        <v>0</v>
      </c>
      <c r="R197" s="545">
        <f>IF($D181="Perpetuity",R170*12/$G181,0)
+IF($D181="Fixed-Term",NPV($F181,R170:$ES170),0)</f>
        <v>0</v>
      </c>
      <c r="S197" s="545">
        <f>IF($D181="Perpetuity",S170*12/$G181,0)
+IF($D181="Fixed-Term",NPV($F181,S170:$ES170),0)</f>
        <v>0</v>
      </c>
      <c r="T197" s="545">
        <f>IF($D181="Perpetuity",T170*12/$G181,0)
+IF($D181="Fixed-Term",NPV($F181,T170:$ES170),0)</f>
        <v>0</v>
      </c>
      <c r="U197" s="545">
        <f>IF($D181="Perpetuity",U170*12/$G181,0)
+IF($D181="Fixed-Term",NPV($F181,U170:$ES170),0)</f>
        <v>0</v>
      </c>
      <c r="V197" s="545">
        <f>IF($D181="Perpetuity",V170*12/$G181,0)
+IF($D181="Fixed-Term",NPV($F181,V170:$ES170),0)</f>
        <v>0</v>
      </c>
      <c r="W197" s="545">
        <f>IF($D181="Perpetuity",W170*12/$G181,0)
+IF($D181="Fixed-Term",NPV($F181,W170:$ES170),0)</f>
        <v>0</v>
      </c>
      <c r="X197" s="545">
        <f>IF($D181="Perpetuity",X170*12/$G181,0)
+IF($D181="Fixed-Term",NPV($F181,X170:$ES170),0)</f>
        <v>0</v>
      </c>
      <c r="Y197" s="545">
        <f>IF($D181="Perpetuity",Y170*12/$G181,0)
+IF($D181="Fixed-Term",NPV($F181,Y170:$ES170),0)</f>
        <v>0</v>
      </c>
      <c r="Z197" s="545">
        <f>IF($D181="Perpetuity",Z170*12/$G181,0)
+IF($D181="Fixed-Term",NPV($F181,Z170:$ES170),0)</f>
        <v>0</v>
      </c>
      <c r="AA197" s="545">
        <f>IF($D181="Perpetuity",AA170*12/$G181,0)
+IF($D181="Fixed-Term",NPV($F181,AA170:$ES170),0)</f>
        <v>0</v>
      </c>
      <c r="AB197" s="545">
        <f>IF($D181="Perpetuity",AB170*12/$G181,0)
+IF($D181="Fixed-Term",NPV($F181,AB170:$ES170),0)</f>
        <v>0</v>
      </c>
      <c r="AC197" s="545">
        <f>IF($D181="Perpetuity",AC170*12/$G181,0)
+IF($D181="Fixed-Term",NPV($F181,AC170:$ES170),0)</f>
        <v>0</v>
      </c>
      <c r="AD197" s="545">
        <f>IF($D181="Perpetuity",AD170*12/$G181,0)
+IF($D181="Fixed-Term",NPV($F181,AD170:$ES170),0)</f>
        <v>0</v>
      </c>
      <c r="AE197" s="545">
        <f>IF($D181="Perpetuity",AE170*12/$G181,0)
+IF($D181="Fixed-Term",NPV($F181,AE170:$ES170),0)</f>
        <v>0</v>
      </c>
      <c r="AF197" s="545">
        <f>IF($D181="Perpetuity",AF170*12/$G181,0)
+IF($D181="Fixed-Term",NPV($F181,AF170:$ES170),0)</f>
        <v>0</v>
      </c>
      <c r="AG197" s="545">
        <f>IF($D181="Perpetuity",AG170*12/$G181,0)
+IF($D181="Fixed-Term",NPV($F181,AG170:$ES170),0)</f>
        <v>0</v>
      </c>
      <c r="AH197" s="545">
        <f>IF($D181="Perpetuity",AH170*12/$G181,0)
+IF($D181="Fixed-Term",NPV($F181,AH170:$ES170),0)</f>
        <v>0</v>
      </c>
      <c r="AI197" s="545">
        <f>IF($D181="Perpetuity",AI170*12/$G181,0)
+IF($D181="Fixed-Term",NPV($F181,AI170:$ES170),0)</f>
        <v>0</v>
      </c>
      <c r="AJ197" s="545">
        <f>IF($D181="Perpetuity",AJ170*12/$G181,0)
+IF($D181="Fixed-Term",NPV($F181,AJ170:$ES170),0)</f>
        <v>0</v>
      </c>
      <c r="AK197" s="545">
        <f>IF($D181="Perpetuity",AK170*12/$G181,0)
+IF($D181="Fixed-Term",NPV($F181,AK170:$ES170),0)</f>
        <v>0</v>
      </c>
      <c r="AL197" s="545">
        <f>IF($D181="Perpetuity",AL170*12/$G181,0)
+IF($D181="Fixed-Term",NPV($F181,AL170:$ES170),0)</f>
        <v>0</v>
      </c>
      <c r="AM197" s="545">
        <f>IF($D181="Perpetuity",AM170*12/$G181,0)
+IF($D181="Fixed-Term",NPV($F181,AM170:$ES170),0)</f>
        <v>0</v>
      </c>
      <c r="AN197" s="545">
        <f>IF($D181="Perpetuity",AN170*12/$G181,0)
+IF($D181="Fixed-Term",NPV($F181,AN170:$ES170),0)</f>
        <v>0</v>
      </c>
      <c r="AO197" s="545">
        <f>IF($D181="Perpetuity",AO170*12/$G181,0)
+IF($D181="Fixed-Term",NPV($F181,AO170:$ES170),0)</f>
        <v>0</v>
      </c>
      <c r="AP197" s="545">
        <f>IF($D181="Perpetuity",AP170*12/$G181,0)
+IF($D181="Fixed-Term",NPV($F181,AP170:$ES170),0)</f>
        <v>0</v>
      </c>
      <c r="AQ197" s="545">
        <f>IF($D181="Perpetuity",AQ170*12/$G181,0)
+IF($D181="Fixed-Term",NPV($F181,AQ170:$ES170),0)</f>
        <v>0</v>
      </c>
      <c r="AR197" s="545">
        <f>IF($D181="Perpetuity",AR170*12/$G181,0)
+IF($D181="Fixed-Term",NPV($F181,AR170:$ES170),0)</f>
        <v>0</v>
      </c>
      <c r="AS197" s="545">
        <f>IF($D181="Perpetuity",AS170*12/$G181,0)
+IF($D181="Fixed-Term",NPV($F181,AS170:$ES170),0)</f>
        <v>0</v>
      </c>
      <c r="AT197" s="545">
        <f>IF($D181="Perpetuity",AT170*12/$G181,0)
+IF($D181="Fixed-Term",NPV($F181,AT170:$ES170),0)</f>
        <v>0</v>
      </c>
      <c r="AU197" s="545">
        <f>IF($D181="Perpetuity",AU170*12/$G181,0)
+IF($D181="Fixed-Term",NPV($F181,AU170:$ES170),0)</f>
        <v>0</v>
      </c>
      <c r="AV197" s="545">
        <f>IF($D181="Perpetuity",AV170*12/$G181,0)
+IF($D181="Fixed-Term",NPV($F181,AV170:$ES170),0)</f>
        <v>0</v>
      </c>
      <c r="AW197" s="545">
        <f>IF($D181="Perpetuity",AW170*12/$G181,0)
+IF($D181="Fixed-Term",NPV($F181,AW170:$ES170),0)</f>
        <v>0</v>
      </c>
      <c r="AX197" s="545">
        <f>IF($D181="Perpetuity",AX170*12/$G181,0)
+IF($D181="Fixed-Term",NPV($F181,AX170:$ES170),0)</f>
        <v>0</v>
      </c>
      <c r="AY197" s="545">
        <f>IF($D181="Perpetuity",AY170*12/$G181,0)
+IF($D181="Fixed-Term",NPV($F181,AY170:$ES170),0)</f>
        <v>0</v>
      </c>
      <c r="AZ197" s="545">
        <f>IF($D181="Perpetuity",AZ170*12/$G181,0)
+IF($D181="Fixed-Term",NPV($F181,AZ170:$ES170),0)</f>
        <v>0</v>
      </c>
      <c r="BA197" s="545">
        <f>IF($D181="Perpetuity",BA170*12/$G181,0)
+IF($D181="Fixed-Term",NPV($F181,BA170:$ES170),0)</f>
        <v>0</v>
      </c>
      <c r="BB197" s="545">
        <f>IF($D181="Perpetuity",BB170*12/$G181,0)
+IF($D181="Fixed-Term",NPV($F181,BB170:$ES170),0)</f>
        <v>0</v>
      </c>
      <c r="BC197" s="545">
        <f>IF($D181="Perpetuity",BC170*12/$G181,0)
+IF($D181="Fixed-Term",NPV($F181,BC170:$ES170),0)</f>
        <v>0</v>
      </c>
      <c r="BD197" s="545">
        <f>IF($D181="Perpetuity",BD170*12/$G181,0)
+IF($D181="Fixed-Term",NPV($F181,BD170:$ES170),0)</f>
        <v>0</v>
      </c>
      <c r="BE197" s="545">
        <f>IF($D181="Perpetuity",BE170*12/$G181,0)
+IF($D181="Fixed-Term",NPV($F181,BE170:$ES170),0)</f>
        <v>0</v>
      </c>
      <c r="BF197" s="545">
        <f>IF($D181="Perpetuity",BF170*12/$G181,0)
+IF($D181="Fixed-Term",NPV($F181,BF170:$ES170),0)</f>
        <v>0</v>
      </c>
      <c r="BG197" s="545">
        <f>IF($D181="Perpetuity",BG170*12/$G181,0)
+IF($D181="Fixed-Term",NPV($F181,BG170:$ES170),0)</f>
        <v>0</v>
      </c>
      <c r="BH197" s="545">
        <f>IF($D181="Perpetuity",BH170*12/$G181,0)
+IF($D181="Fixed-Term",NPV($F181,BH170:$ES170),0)</f>
        <v>0</v>
      </c>
      <c r="BI197" s="545">
        <f>IF($D181="Perpetuity",BI170*12/$G181,0)
+IF($D181="Fixed-Term",NPV($F181,BI170:$ES170),0)</f>
        <v>0</v>
      </c>
      <c r="BJ197" s="545">
        <f>IF($D181="Perpetuity",BJ170*12/$G181,0)
+IF($D181="Fixed-Term",NPV($F181,BJ170:$ES170),0)</f>
        <v>0</v>
      </c>
      <c r="BK197" s="545">
        <f>IF($D181="Perpetuity",BK170*12/$G181,0)
+IF($D181="Fixed-Term",NPV($F181,BK170:$ES170),0)</f>
        <v>0</v>
      </c>
      <c r="BL197" s="545">
        <f>IF($D181="Perpetuity",BL170*12/$G181,0)
+IF($D181="Fixed-Term",NPV($F181,BL170:$ES170),0)</f>
        <v>0</v>
      </c>
      <c r="BM197" s="545">
        <f>IF($D181="Perpetuity",BM170*12/$G181,0)
+IF($D181="Fixed-Term",NPV($F181,BM170:$ES170),0)</f>
        <v>0</v>
      </c>
      <c r="BN197" s="545">
        <f>IF($D181="Perpetuity",BN170*12/$G181,0)
+IF($D181="Fixed-Term",NPV($F181,BN170:$ES170),0)</f>
        <v>0</v>
      </c>
      <c r="BO197" s="545">
        <f>IF($D181="Perpetuity",BO170*12/$G181,0)
+IF($D181="Fixed-Term",NPV($F181,BO170:$ES170),0)</f>
        <v>0</v>
      </c>
      <c r="BP197" s="545">
        <f>IF($D181="Perpetuity",BP170*12/$G181,0)
+IF($D181="Fixed-Term",NPV($F181,BP170:$ES170),0)</f>
        <v>0</v>
      </c>
      <c r="BQ197" s="545">
        <f>IF($D181="Perpetuity",BQ170*12/$G181,0)
+IF($D181="Fixed-Term",NPV($F181,BQ170:$ES170),0)</f>
        <v>0</v>
      </c>
      <c r="BR197" s="545">
        <f>IF($D181="Perpetuity",BR170*12/$G181,0)
+IF($D181="Fixed-Term",NPV($F181,BR170:$ES170),0)</f>
        <v>0</v>
      </c>
      <c r="BS197" s="545">
        <f>IF($D181="Perpetuity",BS170*12/$G181,0)
+IF($D181="Fixed-Term",NPV($F181,BS170:$ES170),0)</f>
        <v>0</v>
      </c>
      <c r="BT197" s="545">
        <f>IF($D181="Perpetuity",BT170*12/$G181,0)
+IF($D181="Fixed-Term",NPV($F181,BT170:$ES170),0)</f>
        <v>0</v>
      </c>
      <c r="BU197" s="545">
        <f>IF($D181="Perpetuity",BU170*12/$G181,0)
+IF($D181="Fixed-Term",NPV($F181,BU170:$ES170),0)</f>
        <v>0</v>
      </c>
      <c r="BV197" s="545">
        <f>IF($D181="Perpetuity",BV170*12/$G181,0)
+IF($D181="Fixed-Term",NPV($F181,BV170:$ES170),0)</f>
        <v>0</v>
      </c>
      <c r="BW197" s="545">
        <f>IF($D181="Perpetuity",BW170*12/$G181,0)
+IF($D181="Fixed-Term",NPV($F181,BW170:$ES170),0)</f>
        <v>0</v>
      </c>
      <c r="BX197" s="545">
        <f>IF($D181="Perpetuity",BX170*12/$G181,0)
+IF($D181="Fixed-Term",NPV($F181,BX170:$ES170),0)</f>
        <v>0</v>
      </c>
      <c r="BY197" s="545">
        <f>IF($D181="Perpetuity",BY170*12/$G181,0)
+IF($D181="Fixed-Term",NPV($F181,BY170:$ES170),0)</f>
        <v>0</v>
      </c>
      <c r="BZ197" s="545">
        <f>IF($D181="Perpetuity",BZ170*12/$G181,0)
+IF($D181="Fixed-Term",NPV($F181,BZ170:$ES170),0)</f>
        <v>0</v>
      </c>
      <c r="CA197" s="545">
        <f>IF($D181="Perpetuity",CA170*12/$G181,0)
+IF($D181="Fixed-Term",NPV($F181,CA170:$ES170),0)</f>
        <v>0</v>
      </c>
      <c r="CB197" s="545">
        <f>IF($D181="Perpetuity",CB170*12/$G181,0)
+IF($D181="Fixed-Term",NPV($F181,CB170:$ES170),0)</f>
        <v>0</v>
      </c>
      <c r="CC197" s="545">
        <f>IF($D181="Perpetuity",CC170*12/$G181,0)
+IF($D181="Fixed-Term",NPV($F181,CC170:$ES170),0)</f>
        <v>0</v>
      </c>
      <c r="CD197" s="545">
        <f>IF($D181="Perpetuity",CD170*12/$G181,0)
+IF($D181="Fixed-Term",NPV($F181,CD170:$ES170),0)</f>
        <v>0</v>
      </c>
      <c r="CE197" s="545">
        <f>IF($D181="Perpetuity",CE170*12/$G181,0)
+IF($D181="Fixed-Term",NPV($F181,CE170:$ES170),0)</f>
        <v>0</v>
      </c>
      <c r="CF197" s="545">
        <f>IF($D181="Perpetuity",CF170*12/$G181,0)
+IF($D181="Fixed-Term",NPV($F181,CF170:$ES170),0)</f>
        <v>0</v>
      </c>
      <c r="CG197" s="545">
        <f>IF($D181="Perpetuity",CG170*12/$G181,0)
+IF($D181="Fixed-Term",NPV($F181,CG170:$ES170),0)</f>
        <v>0</v>
      </c>
      <c r="CH197" s="545">
        <f>IF($D181="Perpetuity",CH170*12/$G181,0)
+IF($D181="Fixed-Term",NPV($F181,CH170:$ES170),0)</f>
        <v>0</v>
      </c>
      <c r="CI197" s="545">
        <f>IF($D181="Perpetuity",CI170*12/$G181,0)
+IF($D181="Fixed-Term",NPV($F181,CI170:$ES170),0)</f>
        <v>0</v>
      </c>
      <c r="CJ197" s="545">
        <f>IF($D181="Perpetuity",CJ170*12/$G181,0)
+IF($D181="Fixed-Term",NPV($F181,CJ170:$ES170),0)</f>
        <v>0</v>
      </c>
      <c r="CK197" s="545">
        <f>IF($D181="Perpetuity",CK170*12/$G181,0)
+IF($D181="Fixed-Term",NPV($F181,CK170:$ES170),0)</f>
        <v>0</v>
      </c>
      <c r="CL197" s="545">
        <f>IF($D181="Perpetuity",CL170*12/$G181,0)
+IF($D181="Fixed-Term",NPV($F181,CL170:$ES170),0)</f>
        <v>0</v>
      </c>
      <c r="CM197" s="545">
        <f>IF($D181="Perpetuity",CM170*12/$G181,0)
+IF($D181="Fixed-Term",NPV($F181,CM170:$ES170),0)</f>
        <v>0</v>
      </c>
      <c r="CN197" s="545">
        <f>IF($D181="Perpetuity",CN170*12/$G181,0)
+IF($D181="Fixed-Term",NPV($F181,CN170:$ES170),0)</f>
        <v>0</v>
      </c>
      <c r="CO197" s="545">
        <f>IF($D181="Perpetuity",CO170*12/$G181,0)
+IF($D181="Fixed-Term",NPV($F181,CO170:$ES170),0)</f>
        <v>0</v>
      </c>
      <c r="CP197" s="545">
        <f>IF($D181="Perpetuity",CP170*12/$G181,0)
+IF($D181="Fixed-Term",NPV($F181,CP170:$ES170),0)</f>
        <v>0</v>
      </c>
      <c r="CQ197" s="545">
        <f>IF($D181="Perpetuity",CQ170*12/$G181,0)
+IF($D181="Fixed-Term",NPV($F181,CQ170:$ES170),0)</f>
        <v>0</v>
      </c>
      <c r="CR197" s="545">
        <f>IF($D181="Perpetuity",CR170*12/$G181,0)
+IF($D181="Fixed-Term",NPV($F181,CR170:$ES170),0)</f>
        <v>0</v>
      </c>
      <c r="CS197" s="545">
        <f>IF($D181="Perpetuity",CS170*12/$G181,0)
+IF($D181="Fixed-Term",NPV($F181,CS170:$ES170),0)</f>
        <v>0</v>
      </c>
      <c r="CT197" s="545">
        <f>IF($D181="Perpetuity",CT170*12/$G181,0)
+IF($D181="Fixed-Term",NPV($F181,CT170:$ES170),0)</f>
        <v>0</v>
      </c>
      <c r="CU197" s="545">
        <f>IF($D181="Perpetuity",CU170*12/$G181,0)
+IF($D181="Fixed-Term",NPV($F181,CU170:$ES170),0)</f>
        <v>0</v>
      </c>
      <c r="CV197" s="545">
        <f>IF($D181="Perpetuity",CV170*12/$G181,0)
+IF($D181="Fixed-Term",NPV($F181,CV170:$ES170),0)</f>
        <v>0</v>
      </c>
      <c r="CW197" s="545">
        <f>IF($D181="Perpetuity",CW170*12/$G181,0)
+IF($D181="Fixed-Term",NPV($F181,CW170:$ES170),0)</f>
        <v>0</v>
      </c>
      <c r="CX197" s="545">
        <f>IF($D181="Perpetuity",CX170*12/$G181,0)
+IF($D181="Fixed-Term",NPV($F181,CX170:$ES170),0)</f>
        <v>0</v>
      </c>
      <c r="CY197" s="545">
        <f>IF($D181="Perpetuity",CY170*12/$G181,0)
+IF($D181="Fixed-Term",NPV($F181,CY170:$ES170),0)</f>
        <v>0</v>
      </c>
      <c r="CZ197" s="545">
        <f>IF($D181="Perpetuity",CZ170*12/$G181,0)
+IF($D181="Fixed-Term",NPV($F181,CZ170:$ES170),0)</f>
        <v>0</v>
      </c>
      <c r="DA197" s="545">
        <f>IF($D181="Perpetuity",DA170*12/$G181,0)
+IF($D181="Fixed-Term",NPV($F181,DA170:$ES170),0)</f>
        <v>0</v>
      </c>
      <c r="DB197" s="545">
        <f>IF($D181="Perpetuity",DB170*12/$G181,0)
+IF($D181="Fixed-Term",NPV($F181,DB170:$ES170),0)</f>
        <v>0</v>
      </c>
      <c r="DC197" s="545">
        <f>IF($D181="Perpetuity",DC170*12/$G181,0)
+IF($D181="Fixed-Term",NPV($F181,DC170:$ES170),0)</f>
        <v>0</v>
      </c>
      <c r="DD197" s="545">
        <f>IF($D181="Perpetuity",DD170*12/$G181,0)
+IF($D181="Fixed-Term",NPV($F181,DD170:$ES170),0)</f>
        <v>0</v>
      </c>
      <c r="DE197" s="545">
        <f>IF($D181="Perpetuity",DE170*12/$G181,0)
+IF($D181="Fixed-Term",NPV($F181,DE170:$ES170),0)</f>
        <v>0</v>
      </c>
      <c r="DF197" s="545">
        <f>IF($D181="Perpetuity",DF170*12/$G181,0)
+IF($D181="Fixed-Term",NPV($F181,DF170:$ES170),0)</f>
        <v>0</v>
      </c>
      <c r="DG197" s="545">
        <f>IF($D181="Perpetuity",DG170*12/$G181,0)
+IF($D181="Fixed-Term",NPV($F181,DG170:$ES170),0)</f>
        <v>0</v>
      </c>
      <c r="DH197" s="545">
        <f>IF($D181="Perpetuity",DH170*12/$G181,0)
+IF($D181="Fixed-Term",NPV($F181,DH170:$ES170),0)</f>
        <v>0</v>
      </c>
      <c r="DI197" s="545">
        <f>IF($D181="Perpetuity",DI170*12/$G181,0)
+IF($D181="Fixed-Term",NPV($F181,DI170:$ES170),0)</f>
        <v>0</v>
      </c>
      <c r="DJ197" s="545">
        <f>IF($D181="Perpetuity",DJ170*12/$G181,0)
+IF($D181="Fixed-Term",NPV($F181,DJ170:$ES170),0)</f>
        <v>0</v>
      </c>
      <c r="DK197" s="545">
        <f>IF($D181="Perpetuity",DK170*12/$G181,0)
+IF($D181="Fixed-Term",NPV($F181,DK170:$ES170),0)</f>
        <v>0</v>
      </c>
      <c r="DL197" s="545">
        <f>IF($D181="Perpetuity",DL170*12/$G181,0)
+IF($D181="Fixed-Term",NPV($F181,DL170:$ES170),0)</f>
        <v>0</v>
      </c>
      <c r="DM197" s="545">
        <f>IF($D181="Perpetuity",DM170*12/$G181,0)
+IF($D181="Fixed-Term",NPV($F181,DM170:$ES170),0)</f>
        <v>0</v>
      </c>
      <c r="DN197" s="545">
        <f>IF($D181="Perpetuity",DN170*12/$G181,0)
+IF($D181="Fixed-Term",NPV($F181,DN170:$ES170),0)</f>
        <v>0</v>
      </c>
      <c r="DO197" s="545">
        <f>IF($D181="Perpetuity",DO170*12/$G181,0)
+IF($D181="Fixed-Term",NPV($F181,DO170:$ES170),0)</f>
        <v>0</v>
      </c>
      <c r="DP197" s="545">
        <f>IF($D181="Perpetuity",DP170*12/$G181,0)
+IF($D181="Fixed-Term",NPV($F181,DP170:$ES170),0)</f>
        <v>0</v>
      </c>
      <c r="DQ197" s="545">
        <f>IF($D181="Perpetuity",DQ170*12/$G181,0)
+IF($D181="Fixed-Term",NPV($F181,DQ170:$ES170),0)</f>
        <v>0</v>
      </c>
      <c r="DR197" s="545">
        <f>IF($D181="Perpetuity",DR170*12/$G181,0)
+IF($D181="Fixed-Term",NPV($F181,DR170:$ES170),0)</f>
        <v>0</v>
      </c>
      <c r="DS197" s="545">
        <f>IF($D181="Perpetuity",DS170*12/$G181,0)
+IF($D181="Fixed-Term",NPV($F181,DS170:$ES170),0)</f>
        <v>0</v>
      </c>
      <c r="DT197" s="545">
        <f>IF($D181="Perpetuity",DT170*12/$G181,0)
+IF($D181="Fixed-Term",NPV($F181,DT170:$ES170),0)</f>
        <v>0</v>
      </c>
      <c r="DU197" s="545">
        <f>IF($D181="Perpetuity",DU170*12/$G181,0)
+IF($D181="Fixed-Term",NPV($F181,DU170:$ES170),0)</f>
        <v>0</v>
      </c>
      <c r="DV197" s="545">
        <f>IF($D181="Perpetuity",DV170*12/$G181,0)
+IF($D181="Fixed-Term",NPV($F181,DV170:$ES170),0)</f>
        <v>0</v>
      </c>
      <c r="DW197" s="545">
        <f>IF($D181="Perpetuity",DW170*12/$G181,0)
+IF($D181="Fixed-Term",NPV($F181,DW170:$ES170),0)</f>
        <v>0</v>
      </c>
      <c r="DX197" s="545">
        <f>IF($D181="Perpetuity",DX170*12/$G181,0)
+IF($D181="Fixed-Term",NPV($F181,DX170:$ES170),0)</f>
        <v>0</v>
      </c>
      <c r="DY197" s="545">
        <f>IF($D181="Perpetuity",DY170*12/$G181,0)
+IF($D181="Fixed-Term",NPV($F181,DY170:$ES170),0)</f>
        <v>0</v>
      </c>
      <c r="DZ197" s="545">
        <f>IF($D181="Perpetuity",DZ170*12/$G181,0)
+IF($D181="Fixed-Term",NPV($F181,DZ170:$ES170),0)</f>
        <v>0</v>
      </c>
      <c r="EA197" s="545">
        <f>IF($D181="Perpetuity",EA170*12/$G181,0)
+IF($D181="Fixed-Term",NPV($F181,EA170:$ES170),0)</f>
        <v>0</v>
      </c>
      <c r="EB197" s="545">
        <f>IF($D181="Perpetuity",EB170*12/$G181,0)
+IF($D181="Fixed-Term",NPV($F181,EB170:$ES170),0)</f>
        <v>0</v>
      </c>
      <c r="EC197" s="545">
        <f>IF($D181="Perpetuity",EC170*12/$G181,0)
+IF($D181="Fixed-Term",NPV($F181,EC170:$ES170),0)</f>
        <v>0</v>
      </c>
      <c r="ED197" s="545">
        <f>IF($D181="Perpetuity",ED170*12/$G181,0)
+IF($D181="Fixed-Term",NPV($F181,ED170:$ES170),0)</f>
        <v>0</v>
      </c>
      <c r="EE197" s="545">
        <f>IF($D181="Perpetuity",EE170*12/$G181,0)
+IF($D181="Fixed-Term",NPV($F181,EE170:$ES170),0)</f>
        <v>0</v>
      </c>
      <c r="EF197" s="545">
        <f>IF($D181="Perpetuity",EF170*12/$G181,0)
+IF($D181="Fixed-Term",NPV($F181,EF170:$ES170),0)</f>
        <v>0</v>
      </c>
      <c r="EG197" s="545">
        <f>IF($D181="Perpetuity",EG170*12/$G181,0)
+IF($D181="Fixed-Term",NPV($F181,EG170:$ES170),0)</f>
        <v>0</v>
      </c>
      <c r="EH197" s="545">
        <f>IF($D181="Perpetuity",EH170*12/$G181,0)
+IF($D181="Fixed-Term",NPV($F181,EH170:$ES170),0)</f>
        <v>0</v>
      </c>
      <c r="EI197" s="545">
        <f>IF($D181="Perpetuity",EI170*12/$G181,0)
+IF($D181="Fixed-Term",NPV($F181,EI170:$ES170),0)</f>
        <v>0</v>
      </c>
      <c r="EJ197" s="545">
        <f>IF($D181="Perpetuity",EJ170*12/$G181,0)
+IF($D181="Fixed-Term",NPV($F181,EJ170:$ES170),0)</f>
        <v>0</v>
      </c>
      <c r="EK197" s="545">
        <f>IF($D181="Perpetuity",EK170*12/$G181,0)
+IF($D181="Fixed-Term",NPV($F181,EK170:$ES170),0)</f>
        <v>0</v>
      </c>
      <c r="EL197" s="545">
        <f>IF($D181="Perpetuity",EL170*12/$G181,0)
+IF($D181="Fixed-Term",NPV($F181,EL170:$ES170),0)</f>
        <v>0</v>
      </c>
      <c r="EM197" s="545">
        <f>IF($D181="Perpetuity",EM170*12/$G181,0)
+IF($D181="Fixed-Term",NPV($F181,EM170:$ES170),0)</f>
        <v>0</v>
      </c>
      <c r="EN197" s="545">
        <f>IF($D181="Perpetuity",EN170*12/$G181,0)
+IF($D181="Fixed-Term",NPV($F181,EN170:$ES170),0)</f>
        <v>0</v>
      </c>
      <c r="EO197" s="545">
        <f>IF($D181="Perpetuity",EO170*12/$G181,0)
+IF($D181="Fixed-Term",NPV($F181,EO170:$ES170),0)</f>
        <v>0</v>
      </c>
      <c r="EP197" s="545">
        <f>IF($D181="Perpetuity",EP170*12/$G181,0)
+IF($D181="Fixed-Term",NPV($F181,EP170:$ES170),0)</f>
        <v>0</v>
      </c>
      <c r="EQ197" s="545">
        <f>IF($D181="Perpetuity",EQ170*12/$G181,0)
+IF($D181="Fixed-Term",NPV($F181,EQ170:$ES170),0)</f>
        <v>0</v>
      </c>
      <c r="ER197" s="545">
        <f>IF($D181="Perpetuity",ER170*12/$G181,0)
+IF($D181="Fixed-Term",NPV($F181,ER170:$ES170),0)</f>
        <v>0</v>
      </c>
      <c r="ES197" s="545">
        <f>IF($D181="Perpetuity",ES170*12/$G181,0)
+IF($D181="Fixed-Term",NPV($F181,ES170:$ES170),0)</f>
        <v>0</v>
      </c>
    </row>
    <row r="198" spans="2:149">
      <c r="B198" s="546">
        <f t="shared" si="227"/>
        <v>6</v>
      </c>
      <c r="C198" s="511"/>
      <c r="D198" s="526"/>
      <c r="E198" s="547">
        <f>IF($D182="Perpetuity",E171*12/$G182,0)
+IF($D182="Fixed-Term",NPV($F182,E171:$ES171),0)</f>
        <v>0</v>
      </c>
      <c r="F198" s="547">
        <f>IF($D182="Perpetuity",F171*12/$G182,0)
+IF($D182="Fixed-Term",NPV($F182,F171:$ES171),0)</f>
        <v>0</v>
      </c>
      <c r="G198" s="547">
        <f>IF($D182="Perpetuity",G171*12/$G182,0)
+IF($D182="Fixed-Term",NPV($F182,G171:$ES171),0)</f>
        <v>0</v>
      </c>
      <c r="H198" s="547">
        <f>IF($D182="Perpetuity",H171*12/$G182,0)
+IF($D182="Fixed-Term",NPV($F182,H171:$ES171),0)</f>
        <v>0</v>
      </c>
      <c r="I198" s="547">
        <f>IF($D182="Perpetuity",I171*12/$G182,0)
+IF($D182="Fixed-Term",NPV($F182,I171:$ES171),0)</f>
        <v>0</v>
      </c>
      <c r="J198" s="547">
        <f>IF($D182="Perpetuity",J171*12/$G182,0)
+IF($D182="Fixed-Term",NPV($F182,J171:$ES171),0)</f>
        <v>0</v>
      </c>
      <c r="K198" s="547">
        <f>IF($D182="Perpetuity",K171*12/$G182,0)
+IF($D182="Fixed-Term",NPV($F182,K171:$ES171),0)</f>
        <v>0</v>
      </c>
      <c r="L198" s="547">
        <f>IF($D182="Perpetuity",L171*12/$G182,0)
+IF($D182="Fixed-Term",NPV($F182,L171:$ES171),0)</f>
        <v>0</v>
      </c>
      <c r="M198" s="547">
        <f>IF($D182="Perpetuity",M171*12/$G182,0)
+IF($D182="Fixed-Term",NPV($F182,M171:$ES171),0)</f>
        <v>0</v>
      </c>
      <c r="N198" s="547">
        <f>IF($D182="Perpetuity",N171*12/$G182,0)
+IF($D182="Fixed-Term",NPV($F182,N171:$ES171),0)</f>
        <v>0</v>
      </c>
      <c r="O198" s="547">
        <f>IF($D182="Perpetuity",O171*12/$G182,0)
+IF($D182="Fixed-Term",NPV($F182,O171:$ES171),0)</f>
        <v>0</v>
      </c>
      <c r="P198" s="547">
        <f>IF($D182="Perpetuity",P171*12/$G182,0)
+IF($D182="Fixed-Term",NPV($F182,P171:$ES171),0)</f>
        <v>0</v>
      </c>
      <c r="Q198" s="547">
        <f>IF($D182="Perpetuity",Q171*12/$G182,0)
+IF($D182="Fixed-Term",NPV($F182,Q171:$ES171),0)</f>
        <v>0</v>
      </c>
      <c r="R198" s="547">
        <f>IF($D182="Perpetuity",R171*12/$G182,0)
+IF($D182="Fixed-Term",NPV($F182,R171:$ES171),0)</f>
        <v>0</v>
      </c>
      <c r="S198" s="547">
        <f>IF($D182="Perpetuity",S171*12/$G182,0)
+IF($D182="Fixed-Term",NPV($F182,S171:$ES171),0)</f>
        <v>0</v>
      </c>
      <c r="T198" s="547">
        <f>IF($D182="Perpetuity",T171*12/$G182,0)
+IF($D182="Fixed-Term",NPV($F182,T171:$ES171),0)</f>
        <v>0</v>
      </c>
      <c r="U198" s="547">
        <f>IF($D182="Perpetuity",U171*12/$G182,0)
+IF($D182="Fixed-Term",NPV($F182,U171:$ES171),0)</f>
        <v>0</v>
      </c>
      <c r="V198" s="547">
        <f>IF($D182="Perpetuity",V171*12/$G182,0)
+IF($D182="Fixed-Term",NPV($F182,V171:$ES171),0)</f>
        <v>0</v>
      </c>
      <c r="W198" s="547">
        <f>IF($D182="Perpetuity",W171*12/$G182,0)
+IF($D182="Fixed-Term",NPV($F182,W171:$ES171),0)</f>
        <v>0</v>
      </c>
      <c r="X198" s="547">
        <f>IF($D182="Perpetuity",X171*12/$G182,0)
+IF($D182="Fixed-Term",NPV($F182,X171:$ES171),0)</f>
        <v>0</v>
      </c>
      <c r="Y198" s="547">
        <f>IF($D182="Perpetuity",Y171*12/$G182,0)
+IF($D182="Fixed-Term",NPV($F182,Y171:$ES171),0)</f>
        <v>0</v>
      </c>
      <c r="Z198" s="547">
        <f>IF($D182="Perpetuity",Z171*12/$G182,0)
+IF($D182="Fixed-Term",NPV($F182,Z171:$ES171),0)</f>
        <v>0</v>
      </c>
      <c r="AA198" s="547">
        <f>IF($D182="Perpetuity",AA171*12/$G182,0)
+IF($D182="Fixed-Term",NPV($F182,AA171:$ES171),0)</f>
        <v>0</v>
      </c>
      <c r="AB198" s="547">
        <f>IF($D182="Perpetuity",AB171*12/$G182,0)
+IF($D182="Fixed-Term",NPV($F182,AB171:$ES171),0)</f>
        <v>0</v>
      </c>
      <c r="AC198" s="547">
        <f>IF($D182="Perpetuity",AC171*12/$G182,0)
+IF($D182="Fixed-Term",NPV($F182,AC171:$ES171),0)</f>
        <v>0</v>
      </c>
      <c r="AD198" s="547">
        <f>IF($D182="Perpetuity",AD171*12/$G182,0)
+IF($D182="Fixed-Term",NPV($F182,AD171:$ES171),0)</f>
        <v>0</v>
      </c>
      <c r="AE198" s="547">
        <f>IF($D182="Perpetuity",AE171*12/$G182,0)
+IF($D182="Fixed-Term",NPV($F182,AE171:$ES171),0)</f>
        <v>0</v>
      </c>
      <c r="AF198" s="547">
        <f>IF($D182="Perpetuity",AF171*12/$G182,0)
+IF($D182="Fixed-Term",NPV($F182,AF171:$ES171),0)</f>
        <v>0</v>
      </c>
      <c r="AG198" s="547">
        <f>IF($D182="Perpetuity",AG171*12/$G182,0)
+IF($D182="Fixed-Term",NPV($F182,AG171:$ES171),0)</f>
        <v>0</v>
      </c>
      <c r="AH198" s="547">
        <f>IF($D182="Perpetuity",AH171*12/$G182,0)
+IF($D182="Fixed-Term",NPV($F182,AH171:$ES171),0)</f>
        <v>0</v>
      </c>
      <c r="AI198" s="547">
        <f>IF($D182="Perpetuity",AI171*12/$G182,0)
+IF($D182="Fixed-Term",NPV($F182,AI171:$ES171),0)</f>
        <v>0</v>
      </c>
      <c r="AJ198" s="547">
        <f>IF($D182="Perpetuity",AJ171*12/$G182,0)
+IF($D182="Fixed-Term",NPV($F182,AJ171:$ES171),0)</f>
        <v>0</v>
      </c>
      <c r="AK198" s="547">
        <f>IF($D182="Perpetuity",AK171*12/$G182,0)
+IF($D182="Fixed-Term",NPV($F182,AK171:$ES171),0)</f>
        <v>0</v>
      </c>
      <c r="AL198" s="547">
        <f>IF($D182="Perpetuity",AL171*12/$G182,0)
+IF($D182="Fixed-Term",NPV($F182,AL171:$ES171),0)</f>
        <v>0</v>
      </c>
      <c r="AM198" s="547">
        <f>IF($D182="Perpetuity",AM171*12/$G182,0)
+IF($D182="Fixed-Term",NPV($F182,AM171:$ES171),0)</f>
        <v>0</v>
      </c>
      <c r="AN198" s="547">
        <f>IF($D182="Perpetuity",AN171*12/$G182,0)
+IF($D182="Fixed-Term",NPV($F182,AN171:$ES171),0)</f>
        <v>0</v>
      </c>
      <c r="AO198" s="547">
        <f>IF($D182="Perpetuity",AO171*12/$G182,0)
+IF($D182="Fixed-Term",NPV($F182,AO171:$ES171),0)</f>
        <v>0</v>
      </c>
      <c r="AP198" s="547">
        <f>IF($D182="Perpetuity",AP171*12/$G182,0)
+IF($D182="Fixed-Term",NPV($F182,AP171:$ES171),0)</f>
        <v>0</v>
      </c>
      <c r="AQ198" s="547">
        <f>IF($D182="Perpetuity",AQ171*12/$G182,0)
+IF($D182="Fixed-Term",NPV($F182,AQ171:$ES171),0)</f>
        <v>0</v>
      </c>
      <c r="AR198" s="547">
        <f>IF($D182="Perpetuity",AR171*12/$G182,0)
+IF($D182="Fixed-Term",NPV($F182,AR171:$ES171),0)</f>
        <v>0</v>
      </c>
      <c r="AS198" s="547">
        <f>IF($D182="Perpetuity",AS171*12/$G182,0)
+IF($D182="Fixed-Term",NPV($F182,AS171:$ES171),0)</f>
        <v>0</v>
      </c>
      <c r="AT198" s="547">
        <f>IF($D182="Perpetuity",AT171*12/$G182,0)
+IF($D182="Fixed-Term",NPV($F182,AT171:$ES171),0)</f>
        <v>0</v>
      </c>
      <c r="AU198" s="547">
        <f>IF($D182="Perpetuity",AU171*12/$G182,0)
+IF($D182="Fixed-Term",NPV($F182,AU171:$ES171),0)</f>
        <v>0</v>
      </c>
      <c r="AV198" s="547">
        <f>IF($D182="Perpetuity",AV171*12/$G182,0)
+IF($D182="Fixed-Term",NPV($F182,AV171:$ES171),0)</f>
        <v>0</v>
      </c>
      <c r="AW198" s="547">
        <f>IF($D182="Perpetuity",AW171*12/$G182,0)
+IF($D182="Fixed-Term",NPV($F182,AW171:$ES171),0)</f>
        <v>0</v>
      </c>
      <c r="AX198" s="547">
        <f>IF($D182="Perpetuity",AX171*12/$G182,0)
+IF($D182="Fixed-Term",NPV($F182,AX171:$ES171),0)</f>
        <v>0</v>
      </c>
      <c r="AY198" s="547">
        <f>IF($D182="Perpetuity",AY171*12/$G182,0)
+IF($D182="Fixed-Term",NPV($F182,AY171:$ES171),0)</f>
        <v>0</v>
      </c>
      <c r="AZ198" s="547">
        <f>IF($D182="Perpetuity",AZ171*12/$G182,0)
+IF($D182="Fixed-Term",NPV($F182,AZ171:$ES171),0)</f>
        <v>0</v>
      </c>
      <c r="BA198" s="547">
        <f>IF($D182="Perpetuity",BA171*12/$G182,0)
+IF($D182="Fixed-Term",NPV($F182,BA171:$ES171),0)</f>
        <v>0</v>
      </c>
      <c r="BB198" s="547">
        <f>IF($D182="Perpetuity",BB171*12/$G182,0)
+IF($D182="Fixed-Term",NPV($F182,BB171:$ES171),0)</f>
        <v>0</v>
      </c>
      <c r="BC198" s="547">
        <f>IF($D182="Perpetuity",BC171*12/$G182,0)
+IF($D182="Fixed-Term",NPV($F182,BC171:$ES171),0)</f>
        <v>0</v>
      </c>
      <c r="BD198" s="547">
        <f>IF($D182="Perpetuity",BD171*12/$G182,0)
+IF($D182="Fixed-Term",NPV($F182,BD171:$ES171),0)</f>
        <v>0</v>
      </c>
      <c r="BE198" s="547">
        <f>IF($D182="Perpetuity",BE171*12/$G182,0)
+IF($D182="Fixed-Term",NPV($F182,BE171:$ES171),0)</f>
        <v>0</v>
      </c>
      <c r="BF198" s="547">
        <f>IF($D182="Perpetuity",BF171*12/$G182,0)
+IF($D182="Fixed-Term",NPV($F182,BF171:$ES171),0)</f>
        <v>0</v>
      </c>
      <c r="BG198" s="547">
        <f>IF($D182="Perpetuity",BG171*12/$G182,0)
+IF($D182="Fixed-Term",NPV($F182,BG171:$ES171),0)</f>
        <v>0</v>
      </c>
      <c r="BH198" s="547">
        <f>IF($D182="Perpetuity",BH171*12/$G182,0)
+IF($D182="Fixed-Term",NPV($F182,BH171:$ES171),0)</f>
        <v>0</v>
      </c>
      <c r="BI198" s="547">
        <f>IF($D182="Perpetuity",BI171*12/$G182,0)
+IF($D182="Fixed-Term",NPV($F182,BI171:$ES171),0)</f>
        <v>0</v>
      </c>
      <c r="BJ198" s="547">
        <f>IF($D182="Perpetuity",BJ171*12/$G182,0)
+IF($D182="Fixed-Term",NPV($F182,BJ171:$ES171),0)</f>
        <v>0</v>
      </c>
      <c r="BK198" s="547">
        <f>IF($D182="Perpetuity",BK171*12/$G182,0)
+IF($D182="Fixed-Term",NPV($F182,BK171:$ES171),0)</f>
        <v>0</v>
      </c>
      <c r="BL198" s="547">
        <f>IF($D182="Perpetuity",BL171*12/$G182,0)
+IF($D182="Fixed-Term",NPV($F182,BL171:$ES171),0)</f>
        <v>0</v>
      </c>
      <c r="BM198" s="547">
        <f>IF($D182="Perpetuity",BM171*12/$G182,0)
+IF($D182="Fixed-Term",NPV($F182,BM171:$ES171),0)</f>
        <v>0</v>
      </c>
      <c r="BN198" s="547">
        <f>IF($D182="Perpetuity",BN171*12/$G182,0)
+IF($D182="Fixed-Term",NPV($F182,BN171:$ES171),0)</f>
        <v>0</v>
      </c>
      <c r="BO198" s="547">
        <f>IF($D182="Perpetuity",BO171*12/$G182,0)
+IF($D182="Fixed-Term",NPV($F182,BO171:$ES171),0)</f>
        <v>0</v>
      </c>
      <c r="BP198" s="547">
        <f>IF($D182="Perpetuity",BP171*12/$G182,0)
+IF($D182="Fixed-Term",NPV($F182,BP171:$ES171),0)</f>
        <v>0</v>
      </c>
      <c r="BQ198" s="547">
        <f>IF($D182="Perpetuity",BQ171*12/$G182,0)
+IF($D182="Fixed-Term",NPV($F182,BQ171:$ES171),0)</f>
        <v>0</v>
      </c>
      <c r="BR198" s="547">
        <f>IF($D182="Perpetuity",BR171*12/$G182,0)
+IF($D182="Fixed-Term",NPV($F182,BR171:$ES171),0)</f>
        <v>0</v>
      </c>
      <c r="BS198" s="547">
        <f>IF($D182="Perpetuity",BS171*12/$G182,0)
+IF($D182="Fixed-Term",NPV($F182,BS171:$ES171),0)</f>
        <v>0</v>
      </c>
      <c r="BT198" s="547">
        <f>IF($D182="Perpetuity",BT171*12/$G182,0)
+IF($D182="Fixed-Term",NPV($F182,BT171:$ES171),0)</f>
        <v>0</v>
      </c>
      <c r="BU198" s="547">
        <f>IF($D182="Perpetuity",BU171*12/$G182,0)
+IF($D182="Fixed-Term",NPV($F182,BU171:$ES171),0)</f>
        <v>0</v>
      </c>
      <c r="BV198" s="547">
        <f>IF($D182="Perpetuity",BV171*12/$G182,0)
+IF($D182="Fixed-Term",NPV($F182,BV171:$ES171),0)</f>
        <v>0</v>
      </c>
      <c r="BW198" s="547">
        <f>IF($D182="Perpetuity",BW171*12/$G182,0)
+IF($D182="Fixed-Term",NPV($F182,BW171:$ES171),0)</f>
        <v>0</v>
      </c>
      <c r="BX198" s="547">
        <f>IF($D182="Perpetuity",BX171*12/$G182,0)
+IF($D182="Fixed-Term",NPV($F182,BX171:$ES171),0)</f>
        <v>0</v>
      </c>
      <c r="BY198" s="547">
        <f>IF($D182="Perpetuity",BY171*12/$G182,0)
+IF($D182="Fixed-Term",NPV($F182,BY171:$ES171),0)</f>
        <v>0</v>
      </c>
      <c r="BZ198" s="547">
        <f>IF($D182="Perpetuity",BZ171*12/$G182,0)
+IF($D182="Fixed-Term",NPV($F182,BZ171:$ES171),0)</f>
        <v>0</v>
      </c>
      <c r="CA198" s="547">
        <f>IF($D182="Perpetuity",CA171*12/$G182,0)
+IF($D182="Fixed-Term",NPV($F182,CA171:$ES171),0)</f>
        <v>0</v>
      </c>
      <c r="CB198" s="547">
        <f>IF($D182="Perpetuity",CB171*12/$G182,0)
+IF($D182="Fixed-Term",NPV($F182,CB171:$ES171),0)</f>
        <v>0</v>
      </c>
      <c r="CC198" s="547">
        <f>IF($D182="Perpetuity",CC171*12/$G182,0)
+IF($D182="Fixed-Term",NPV($F182,CC171:$ES171),0)</f>
        <v>0</v>
      </c>
      <c r="CD198" s="547">
        <f>IF($D182="Perpetuity",CD171*12/$G182,0)
+IF($D182="Fixed-Term",NPV($F182,CD171:$ES171),0)</f>
        <v>0</v>
      </c>
      <c r="CE198" s="547">
        <f>IF($D182="Perpetuity",CE171*12/$G182,0)
+IF($D182="Fixed-Term",NPV($F182,CE171:$ES171),0)</f>
        <v>0</v>
      </c>
      <c r="CF198" s="547">
        <f>IF($D182="Perpetuity",CF171*12/$G182,0)
+IF($D182="Fixed-Term",NPV($F182,CF171:$ES171),0)</f>
        <v>0</v>
      </c>
      <c r="CG198" s="547">
        <f>IF($D182="Perpetuity",CG171*12/$G182,0)
+IF($D182="Fixed-Term",NPV($F182,CG171:$ES171),0)</f>
        <v>0</v>
      </c>
      <c r="CH198" s="547">
        <f>IF($D182="Perpetuity",CH171*12/$G182,0)
+IF($D182="Fixed-Term",NPV($F182,CH171:$ES171),0)</f>
        <v>0</v>
      </c>
      <c r="CI198" s="547">
        <f>IF($D182="Perpetuity",CI171*12/$G182,0)
+IF($D182="Fixed-Term",NPV($F182,CI171:$ES171),0)</f>
        <v>0</v>
      </c>
      <c r="CJ198" s="547">
        <f>IF($D182="Perpetuity",CJ171*12/$G182,0)
+IF($D182="Fixed-Term",NPV($F182,CJ171:$ES171),0)</f>
        <v>0</v>
      </c>
      <c r="CK198" s="547">
        <f>IF($D182="Perpetuity",CK171*12/$G182,0)
+IF($D182="Fixed-Term",NPV($F182,CK171:$ES171),0)</f>
        <v>0</v>
      </c>
      <c r="CL198" s="547">
        <f>IF($D182="Perpetuity",CL171*12/$G182,0)
+IF($D182="Fixed-Term",NPV($F182,CL171:$ES171),0)</f>
        <v>0</v>
      </c>
      <c r="CM198" s="547">
        <f>IF($D182="Perpetuity",CM171*12/$G182,0)
+IF($D182="Fixed-Term",NPV($F182,CM171:$ES171),0)</f>
        <v>0</v>
      </c>
      <c r="CN198" s="547">
        <f>IF($D182="Perpetuity",CN171*12/$G182,0)
+IF($D182="Fixed-Term",NPV($F182,CN171:$ES171),0)</f>
        <v>0</v>
      </c>
      <c r="CO198" s="547">
        <f>IF($D182="Perpetuity",CO171*12/$G182,0)
+IF($D182="Fixed-Term",NPV($F182,CO171:$ES171),0)</f>
        <v>0</v>
      </c>
      <c r="CP198" s="547">
        <f>IF($D182="Perpetuity",CP171*12/$G182,0)
+IF($D182="Fixed-Term",NPV($F182,CP171:$ES171),0)</f>
        <v>0</v>
      </c>
      <c r="CQ198" s="547">
        <f>IF($D182="Perpetuity",CQ171*12/$G182,0)
+IF($D182="Fixed-Term",NPV($F182,CQ171:$ES171),0)</f>
        <v>0</v>
      </c>
      <c r="CR198" s="547">
        <f>IF($D182="Perpetuity",CR171*12/$G182,0)
+IF($D182="Fixed-Term",NPV($F182,CR171:$ES171),0)</f>
        <v>0</v>
      </c>
      <c r="CS198" s="547">
        <f>IF($D182="Perpetuity",CS171*12/$G182,0)
+IF($D182="Fixed-Term",NPV($F182,CS171:$ES171),0)</f>
        <v>0</v>
      </c>
      <c r="CT198" s="547">
        <f>IF($D182="Perpetuity",CT171*12/$G182,0)
+IF($D182="Fixed-Term",NPV($F182,CT171:$ES171),0)</f>
        <v>0</v>
      </c>
      <c r="CU198" s="547">
        <f>IF($D182="Perpetuity",CU171*12/$G182,0)
+IF($D182="Fixed-Term",NPV($F182,CU171:$ES171),0)</f>
        <v>0</v>
      </c>
      <c r="CV198" s="547">
        <f>IF($D182="Perpetuity",CV171*12/$G182,0)
+IF($D182="Fixed-Term",NPV($F182,CV171:$ES171),0)</f>
        <v>0</v>
      </c>
      <c r="CW198" s="547">
        <f>IF($D182="Perpetuity",CW171*12/$G182,0)
+IF($D182="Fixed-Term",NPV($F182,CW171:$ES171),0)</f>
        <v>0</v>
      </c>
      <c r="CX198" s="547">
        <f>IF($D182="Perpetuity",CX171*12/$G182,0)
+IF($D182="Fixed-Term",NPV($F182,CX171:$ES171),0)</f>
        <v>0</v>
      </c>
      <c r="CY198" s="547">
        <f>IF($D182="Perpetuity",CY171*12/$G182,0)
+IF($D182="Fixed-Term",NPV($F182,CY171:$ES171),0)</f>
        <v>0</v>
      </c>
      <c r="CZ198" s="547">
        <f>IF($D182="Perpetuity",CZ171*12/$G182,0)
+IF($D182="Fixed-Term",NPV($F182,CZ171:$ES171),0)</f>
        <v>0</v>
      </c>
      <c r="DA198" s="547">
        <f>IF($D182="Perpetuity",DA171*12/$G182,0)
+IF($D182="Fixed-Term",NPV($F182,DA171:$ES171),0)</f>
        <v>0</v>
      </c>
      <c r="DB198" s="547">
        <f>IF($D182="Perpetuity",DB171*12/$G182,0)
+IF($D182="Fixed-Term",NPV($F182,DB171:$ES171),0)</f>
        <v>0</v>
      </c>
      <c r="DC198" s="547">
        <f>IF($D182="Perpetuity",DC171*12/$G182,0)
+IF($D182="Fixed-Term",NPV($F182,DC171:$ES171),0)</f>
        <v>0</v>
      </c>
      <c r="DD198" s="547">
        <f>IF($D182="Perpetuity",DD171*12/$G182,0)
+IF($D182="Fixed-Term",NPV($F182,DD171:$ES171),0)</f>
        <v>0</v>
      </c>
      <c r="DE198" s="547">
        <f>IF($D182="Perpetuity",DE171*12/$G182,0)
+IF($D182="Fixed-Term",NPV($F182,DE171:$ES171),0)</f>
        <v>0</v>
      </c>
      <c r="DF198" s="547">
        <f>IF($D182="Perpetuity",DF171*12/$G182,0)
+IF($D182="Fixed-Term",NPV($F182,DF171:$ES171),0)</f>
        <v>0</v>
      </c>
      <c r="DG198" s="547">
        <f>IF($D182="Perpetuity",DG171*12/$G182,0)
+IF($D182="Fixed-Term",NPV($F182,DG171:$ES171),0)</f>
        <v>0</v>
      </c>
      <c r="DH198" s="547">
        <f>IF($D182="Perpetuity",DH171*12/$G182,0)
+IF($D182="Fixed-Term",NPV($F182,DH171:$ES171),0)</f>
        <v>0</v>
      </c>
      <c r="DI198" s="547">
        <f>IF($D182="Perpetuity",DI171*12/$G182,0)
+IF($D182="Fixed-Term",NPV($F182,DI171:$ES171),0)</f>
        <v>0</v>
      </c>
      <c r="DJ198" s="547">
        <f>IF($D182="Perpetuity",DJ171*12/$G182,0)
+IF($D182="Fixed-Term",NPV($F182,DJ171:$ES171),0)</f>
        <v>0</v>
      </c>
      <c r="DK198" s="547">
        <f>IF($D182="Perpetuity",DK171*12/$G182,0)
+IF($D182="Fixed-Term",NPV($F182,DK171:$ES171),0)</f>
        <v>0</v>
      </c>
      <c r="DL198" s="547">
        <f>IF($D182="Perpetuity",DL171*12/$G182,0)
+IF($D182="Fixed-Term",NPV($F182,DL171:$ES171),0)</f>
        <v>0</v>
      </c>
      <c r="DM198" s="547">
        <f>IF($D182="Perpetuity",DM171*12/$G182,0)
+IF($D182="Fixed-Term",NPV($F182,DM171:$ES171),0)</f>
        <v>0</v>
      </c>
      <c r="DN198" s="547">
        <f>IF($D182="Perpetuity",DN171*12/$G182,0)
+IF($D182="Fixed-Term",NPV($F182,DN171:$ES171),0)</f>
        <v>0</v>
      </c>
      <c r="DO198" s="547">
        <f>IF($D182="Perpetuity",DO171*12/$G182,0)
+IF($D182="Fixed-Term",NPV($F182,DO171:$ES171),0)</f>
        <v>0</v>
      </c>
      <c r="DP198" s="547">
        <f>IF($D182="Perpetuity",DP171*12/$G182,0)
+IF($D182="Fixed-Term",NPV($F182,DP171:$ES171),0)</f>
        <v>0</v>
      </c>
      <c r="DQ198" s="547">
        <f>IF($D182="Perpetuity",DQ171*12/$G182,0)
+IF($D182="Fixed-Term",NPV($F182,DQ171:$ES171),0)</f>
        <v>0</v>
      </c>
      <c r="DR198" s="547">
        <f>IF($D182="Perpetuity",DR171*12/$G182,0)
+IF($D182="Fixed-Term",NPV($F182,DR171:$ES171),0)</f>
        <v>0</v>
      </c>
      <c r="DS198" s="547">
        <f>IF($D182="Perpetuity",DS171*12/$G182,0)
+IF($D182="Fixed-Term",NPV($F182,DS171:$ES171),0)</f>
        <v>0</v>
      </c>
      <c r="DT198" s="547">
        <f>IF($D182="Perpetuity",DT171*12/$G182,0)
+IF($D182="Fixed-Term",NPV($F182,DT171:$ES171),0)</f>
        <v>0</v>
      </c>
      <c r="DU198" s="547">
        <f>IF($D182="Perpetuity",DU171*12/$G182,0)
+IF($D182="Fixed-Term",NPV($F182,DU171:$ES171),0)</f>
        <v>0</v>
      </c>
      <c r="DV198" s="547">
        <f>IF($D182="Perpetuity",DV171*12/$G182,0)
+IF($D182="Fixed-Term",NPV($F182,DV171:$ES171),0)</f>
        <v>0</v>
      </c>
      <c r="DW198" s="547">
        <f>IF($D182="Perpetuity",DW171*12/$G182,0)
+IF($D182="Fixed-Term",NPV($F182,DW171:$ES171),0)</f>
        <v>0</v>
      </c>
      <c r="DX198" s="547">
        <f>IF($D182="Perpetuity",DX171*12/$G182,0)
+IF($D182="Fixed-Term",NPV($F182,DX171:$ES171),0)</f>
        <v>0</v>
      </c>
      <c r="DY198" s="547">
        <f>IF($D182="Perpetuity",DY171*12/$G182,0)
+IF($D182="Fixed-Term",NPV($F182,DY171:$ES171),0)</f>
        <v>0</v>
      </c>
      <c r="DZ198" s="547">
        <f>IF($D182="Perpetuity",DZ171*12/$G182,0)
+IF($D182="Fixed-Term",NPV($F182,DZ171:$ES171),0)</f>
        <v>0</v>
      </c>
      <c r="EA198" s="547">
        <f>IF($D182="Perpetuity",EA171*12/$G182,0)
+IF($D182="Fixed-Term",NPV($F182,EA171:$ES171),0)</f>
        <v>0</v>
      </c>
      <c r="EB198" s="547">
        <f>IF($D182="Perpetuity",EB171*12/$G182,0)
+IF($D182="Fixed-Term",NPV($F182,EB171:$ES171),0)</f>
        <v>0</v>
      </c>
      <c r="EC198" s="547">
        <f>IF($D182="Perpetuity",EC171*12/$G182,0)
+IF($D182="Fixed-Term",NPV($F182,EC171:$ES171),0)</f>
        <v>0</v>
      </c>
      <c r="ED198" s="547">
        <f>IF($D182="Perpetuity",ED171*12/$G182,0)
+IF($D182="Fixed-Term",NPV($F182,ED171:$ES171),0)</f>
        <v>0</v>
      </c>
      <c r="EE198" s="547">
        <f>IF($D182="Perpetuity",EE171*12/$G182,0)
+IF($D182="Fixed-Term",NPV($F182,EE171:$ES171),0)</f>
        <v>0</v>
      </c>
      <c r="EF198" s="547">
        <f>IF($D182="Perpetuity",EF171*12/$G182,0)
+IF($D182="Fixed-Term",NPV($F182,EF171:$ES171),0)</f>
        <v>0</v>
      </c>
      <c r="EG198" s="547">
        <f>IF($D182="Perpetuity",EG171*12/$G182,0)
+IF($D182="Fixed-Term",NPV($F182,EG171:$ES171),0)</f>
        <v>0</v>
      </c>
      <c r="EH198" s="547">
        <f>IF($D182="Perpetuity",EH171*12/$G182,0)
+IF($D182="Fixed-Term",NPV($F182,EH171:$ES171),0)</f>
        <v>0</v>
      </c>
      <c r="EI198" s="547">
        <f>IF($D182="Perpetuity",EI171*12/$G182,0)
+IF($D182="Fixed-Term",NPV($F182,EI171:$ES171),0)</f>
        <v>0</v>
      </c>
      <c r="EJ198" s="547">
        <f>IF($D182="Perpetuity",EJ171*12/$G182,0)
+IF($D182="Fixed-Term",NPV($F182,EJ171:$ES171),0)</f>
        <v>0</v>
      </c>
      <c r="EK198" s="547">
        <f>IF($D182="Perpetuity",EK171*12/$G182,0)
+IF($D182="Fixed-Term",NPV($F182,EK171:$ES171),0)</f>
        <v>0</v>
      </c>
      <c r="EL198" s="547">
        <f>IF($D182="Perpetuity",EL171*12/$G182,0)
+IF($D182="Fixed-Term",NPV($F182,EL171:$ES171),0)</f>
        <v>0</v>
      </c>
      <c r="EM198" s="547">
        <f>IF($D182="Perpetuity",EM171*12/$G182,0)
+IF($D182="Fixed-Term",NPV($F182,EM171:$ES171),0)</f>
        <v>0</v>
      </c>
      <c r="EN198" s="547">
        <f>IF($D182="Perpetuity",EN171*12/$G182,0)
+IF($D182="Fixed-Term",NPV($F182,EN171:$ES171),0)</f>
        <v>0</v>
      </c>
      <c r="EO198" s="547">
        <f>IF($D182="Perpetuity",EO171*12/$G182,0)
+IF($D182="Fixed-Term",NPV($F182,EO171:$ES171),0)</f>
        <v>0</v>
      </c>
      <c r="EP198" s="547">
        <f>IF($D182="Perpetuity",EP171*12/$G182,0)
+IF($D182="Fixed-Term",NPV($F182,EP171:$ES171),0)</f>
        <v>0</v>
      </c>
      <c r="EQ198" s="547">
        <f>IF($D182="Perpetuity",EQ171*12/$G182,0)
+IF($D182="Fixed-Term",NPV($F182,EQ171:$ES171),0)</f>
        <v>0</v>
      </c>
      <c r="ER198" s="547">
        <f>IF($D182="Perpetuity",ER171*12/$G182,0)
+IF($D182="Fixed-Term",NPV($F182,ER171:$ES171),0)</f>
        <v>0</v>
      </c>
      <c r="ES198" s="547">
        <f>IF($D182="Perpetuity",ES171*12/$G182,0)
+IF($D182="Fixed-Term",NPV($F182,ES171:$ES171),0)</f>
        <v>0</v>
      </c>
    </row>
    <row r="199" spans="2:149">
      <c r="B199" s="534" t="s">
        <v>496</v>
      </c>
      <c r="E199" s="545">
        <f>SUM(E193:E198)</f>
        <v>0</v>
      </c>
      <c r="F199" s="545">
        <f t="shared" ref="F199:BQ199" si="228">SUM(F193:F198)</f>
        <v>0</v>
      </c>
      <c r="G199" s="545">
        <f t="shared" si="228"/>
        <v>0</v>
      </c>
      <c r="H199" s="545">
        <f t="shared" si="228"/>
        <v>0</v>
      </c>
      <c r="I199" s="545">
        <f t="shared" si="228"/>
        <v>0</v>
      </c>
      <c r="J199" s="545">
        <f t="shared" si="228"/>
        <v>0</v>
      </c>
      <c r="K199" s="545">
        <f t="shared" si="228"/>
        <v>0</v>
      </c>
      <c r="L199" s="545">
        <f t="shared" si="228"/>
        <v>0</v>
      </c>
      <c r="M199" s="545">
        <f t="shared" si="228"/>
        <v>0</v>
      </c>
      <c r="N199" s="545">
        <f t="shared" si="228"/>
        <v>0</v>
      </c>
      <c r="O199" s="545">
        <f t="shared" si="228"/>
        <v>0</v>
      </c>
      <c r="P199" s="545">
        <f t="shared" si="228"/>
        <v>0</v>
      </c>
      <c r="Q199" s="545">
        <f t="shared" si="228"/>
        <v>0</v>
      </c>
      <c r="R199" s="545">
        <f t="shared" si="228"/>
        <v>0</v>
      </c>
      <c r="S199" s="545">
        <f t="shared" si="228"/>
        <v>0</v>
      </c>
      <c r="T199" s="545">
        <f t="shared" si="228"/>
        <v>0</v>
      </c>
      <c r="U199" s="545">
        <f t="shared" si="228"/>
        <v>0</v>
      </c>
      <c r="V199" s="545">
        <f t="shared" si="228"/>
        <v>0</v>
      </c>
      <c r="W199" s="545">
        <f t="shared" si="228"/>
        <v>0</v>
      </c>
      <c r="X199" s="545">
        <f t="shared" si="228"/>
        <v>0</v>
      </c>
      <c r="Y199" s="545">
        <f t="shared" si="228"/>
        <v>0</v>
      </c>
      <c r="Z199" s="545">
        <f t="shared" si="228"/>
        <v>0</v>
      </c>
      <c r="AA199" s="545">
        <f t="shared" si="228"/>
        <v>0</v>
      </c>
      <c r="AB199" s="545">
        <f t="shared" si="228"/>
        <v>0</v>
      </c>
      <c r="AC199" s="545">
        <f t="shared" si="228"/>
        <v>0</v>
      </c>
      <c r="AD199" s="545">
        <f t="shared" si="228"/>
        <v>0</v>
      </c>
      <c r="AE199" s="545">
        <f t="shared" si="228"/>
        <v>0</v>
      </c>
      <c r="AF199" s="545">
        <f t="shared" si="228"/>
        <v>0</v>
      </c>
      <c r="AG199" s="545">
        <f t="shared" si="228"/>
        <v>0</v>
      </c>
      <c r="AH199" s="545">
        <f t="shared" si="228"/>
        <v>0</v>
      </c>
      <c r="AI199" s="545">
        <f t="shared" si="228"/>
        <v>0</v>
      </c>
      <c r="AJ199" s="545">
        <f t="shared" si="228"/>
        <v>0</v>
      </c>
      <c r="AK199" s="545">
        <f t="shared" si="228"/>
        <v>0</v>
      </c>
      <c r="AL199" s="545">
        <f t="shared" si="228"/>
        <v>0</v>
      </c>
      <c r="AM199" s="545">
        <f t="shared" si="228"/>
        <v>0</v>
      </c>
      <c r="AN199" s="545">
        <f t="shared" si="228"/>
        <v>0</v>
      </c>
      <c r="AO199" s="545">
        <f t="shared" si="228"/>
        <v>0</v>
      </c>
      <c r="AP199" s="545">
        <f t="shared" si="228"/>
        <v>0</v>
      </c>
      <c r="AQ199" s="545">
        <f t="shared" si="228"/>
        <v>0</v>
      </c>
      <c r="AR199" s="545">
        <f t="shared" si="228"/>
        <v>0</v>
      </c>
      <c r="AS199" s="545">
        <f t="shared" si="228"/>
        <v>0</v>
      </c>
      <c r="AT199" s="545">
        <f t="shared" si="228"/>
        <v>0</v>
      </c>
      <c r="AU199" s="545">
        <f t="shared" si="228"/>
        <v>0</v>
      </c>
      <c r="AV199" s="545">
        <f t="shared" si="228"/>
        <v>0</v>
      </c>
      <c r="AW199" s="545">
        <f t="shared" si="228"/>
        <v>0</v>
      </c>
      <c r="AX199" s="545">
        <f t="shared" si="228"/>
        <v>0</v>
      </c>
      <c r="AY199" s="545">
        <f t="shared" si="228"/>
        <v>0</v>
      </c>
      <c r="AZ199" s="545">
        <f t="shared" si="228"/>
        <v>0</v>
      </c>
      <c r="BA199" s="545">
        <f t="shared" si="228"/>
        <v>0</v>
      </c>
      <c r="BB199" s="545">
        <f t="shared" si="228"/>
        <v>0</v>
      </c>
      <c r="BC199" s="545">
        <f t="shared" si="228"/>
        <v>0</v>
      </c>
      <c r="BD199" s="545">
        <f t="shared" si="228"/>
        <v>0</v>
      </c>
      <c r="BE199" s="545">
        <f t="shared" si="228"/>
        <v>0</v>
      </c>
      <c r="BF199" s="545">
        <f t="shared" si="228"/>
        <v>0</v>
      </c>
      <c r="BG199" s="545">
        <f t="shared" si="228"/>
        <v>0</v>
      </c>
      <c r="BH199" s="545">
        <f t="shared" si="228"/>
        <v>0</v>
      </c>
      <c r="BI199" s="545">
        <f t="shared" si="228"/>
        <v>0</v>
      </c>
      <c r="BJ199" s="545">
        <f t="shared" si="228"/>
        <v>0</v>
      </c>
      <c r="BK199" s="545">
        <f t="shared" si="228"/>
        <v>0</v>
      </c>
      <c r="BL199" s="545">
        <f t="shared" si="228"/>
        <v>0</v>
      </c>
      <c r="BM199" s="545">
        <f t="shared" si="228"/>
        <v>0</v>
      </c>
      <c r="BN199" s="545">
        <f t="shared" si="228"/>
        <v>0</v>
      </c>
      <c r="BO199" s="545">
        <f t="shared" si="228"/>
        <v>0</v>
      </c>
      <c r="BP199" s="545">
        <f t="shared" si="228"/>
        <v>0</v>
      </c>
      <c r="BQ199" s="545">
        <f t="shared" si="228"/>
        <v>0</v>
      </c>
      <c r="BR199" s="545">
        <f t="shared" ref="BR199:EC199" si="229">SUM(BR193:BR198)</f>
        <v>0</v>
      </c>
      <c r="BS199" s="545">
        <f t="shared" si="229"/>
        <v>0</v>
      </c>
      <c r="BT199" s="545">
        <f t="shared" si="229"/>
        <v>0</v>
      </c>
      <c r="BU199" s="545">
        <f t="shared" si="229"/>
        <v>0</v>
      </c>
      <c r="BV199" s="545">
        <f t="shared" si="229"/>
        <v>0</v>
      </c>
      <c r="BW199" s="545">
        <f t="shared" si="229"/>
        <v>0</v>
      </c>
      <c r="BX199" s="545">
        <f t="shared" si="229"/>
        <v>0</v>
      </c>
      <c r="BY199" s="545">
        <f t="shared" si="229"/>
        <v>0</v>
      </c>
      <c r="BZ199" s="545">
        <f t="shared" si="229"/>
        <v>0</v>
      </c>
      <c r="CA199" s="545">
        <f t="shared" si="229"/>
        <v>0</v>
      </c>
      <c r="CB199" s="545">
        <f t="shared" si="229"/>
        <v>0</v>
      </c>
      <c r="CC199" s="545">
        <f t="shared" si="229"/>
        <v>0</v>
      </c>
      <c r="CD199" s="545">
        <f t="shared" si="229"/>
        <v>0</v>
      </c>
      <c r="CE199" s="545">
        <f t="shared" si="229"/>
        <v>0</v>
      </c>
      <c r="CF199" s="545">
        <f t="shared" si="229"/>
        <v>0</v>
      </c>
      <c r="CG199" s="545">
        <f t="shared" si="229"/>
        <v>0</v>
      </c>
      <c r="CH199" s="545">
        <f t="shared" si="229"/>
        <v>0</v>
      </c>
      <c r="CI199" s="545">
        <f t="shared" si="229"/>
        <v>0</v>
      </c>
      <c r="CJ199" s="545">
        <f t="shared" si="229"/>
        <v>0</v>
      </c>
      <c r="CK199" s="545">
        <f t="shared" si="229"/>
        <v>0</v>
      </c>
      <c r="CL199" s="545">
        <f t="shared" si="229"/>
        <v>0</v>
      </c>
      <c r="CM199" s="545">
        <f t="shared" si="229"/>
        <v>0</v>
      </c>
      <c r="CN199" s="545">
        <f t="shared" si="229"/>
        <v>0</v>
      </c>
      <c r="CO199" s="545">
        <f t="shared" si="229"/>
        <v>0</v>
      </c>
      <c r="CP199" s="545">
        <f t="shared" si="229"/>
        <v>0</v>
      </c>
      <c r="CQ199" s="545">
        <f t="shared" si="229"/>
        <v>0</v>
      </c>
      <c r="CR199" s="545">
        <f t="shared" si="229"/>
        <v>0</v>
      </c>
      <c r="CS199" s="545">
        <f t="shared" si="229"/>
        <v>0</v>
      </c>
      <c r="CT199" s="545">
        <f t="shared" si="229"/>
        <v>0</v>
      </c>
      <c r="CU199" s="545">
        <f t="shared" si="229"/>
        <v>0</v>
      </c>
      <c r="CV199" s="545">
        <f t="shared" si="229"/>
        <v>0</v>
      </c>
      <c r="CW199" s="545">
        <f t="shared" si="229"/>
        <v>0</v>
      </c>
      <c r="CX199" s="545">
        <f t="shared" si="229"/>
        <v>0</v>
      </c>
      <c r="CY199" s="545">
        <f t="shared" si="229"/>
        <v>0</v>
      </c>
      <c r="CZ199" s="545">
        <f t="shared" si="229"/>
        <v>0</v>
      </c>
      <c r="DA199" s="545">
        <f t="shared" si="229"/>
        <v>0</v>
      </c>
      <c r="DB199" s="545">
        <f t="shared" si="229"/>
        <v>0</v>
      </c>
      <c r="DC199" s="545">
        <f t="shared" si="229"/>
        <v>0</v>
      </c>
      <c r="DD199" s="545">
        <f t="shared" si="229"/>
        <v>0</v>
      </c>
      <c r="DE199" s="545">
        <f t="shared" si="229"/>
        <v>0</v>
      </c>
      <c r="DF199" s="545">
        <f t="shared" si="229"/>
        <v>0</v>
      </c>
      <c r="DG199" s="545">
        <f t="shared" si="229"/>
        <v>0</v>
      </c>
      <c r="DH199" s="545">
        <f t="shared" si="229"/>
        <v>0</v>
      </c>
      <c r="DI199" s="545">
        <f t="shared" si="229"/>
        <v>0</v>
      </c>
      <c r="DJ199" s="545">
        <f t="shared" si="229"/>
        <v>0</v>
      </c>
      <c r="DK199" s="545">
        <f t="shared" si="229"/>
        <v>0</v>
      </c>
      <c r="DL199" s="545">
        <f t="shared" si="229"/>
        <v>0</v>
      </c>
      <c r="DM199" s="545">
        <f t="shared" si="229"/>
        <v>0</v>
      </c>
      <c r="DN199" s="545">
        <f t="shared" si="229"/>
        <v>0</v>
      </c>
      <c r="DO199" s="545">
        <f t="shared" si="229"/>
        <v>0</v>
      </c>
      <c r="DP199" s="545">
        <f t="shared" si="229"/>
        <v>0</v>
      </c>
      <c r="DQ199" s="545">
        <f t="shared" si="229"/>
        <v>0</v>
      </c>
      <c r="DR199" s="545">
        <f t="shared" si="229"/>
        <v>0</v>
      </c>
      <c r="DS199" s="545">
        <f t="shared" si="229"/>
        <v>0</v>
      </c>
      <c r="DT199" s="545">
        <f t="shared" si="229"/>
        <v>0</v>
      </c>
      <c r="DU199" s="545">
        <f t="shared" si="229"/>
        <v>0</v>
      </c>
      <c r="DV199" s="545">
        <f t="shared" si="229"/>
        <v>0</v>
      </c>
      <c r="DW199" s="545">
        <f t="shared" si="229"/>
        <v>0</v>
      </c>
      <c r="DX199" s="545">
        <f t="shared" si="229"/>
        <v>0</v>
      </c>
      <c r="DY199" s="545">
        <f t="shared" si="229"/>
        <v>0</v>
      </c>
      <c r="DZ199" s="545">
        <f t="shared" si="229"/>
        <v>0</v>
      </c>
      <c r="EA199" s="545">
        <f t="shared" si="229"/>
        <v>0</v>
      </c>
      <c r="EB199" s="545">
        <f t="shared" si="229"/>
        <v>0</v>
      </c>
      <c r="EC199" s="545">
        <f t="shared" si="229"/>
        <v>0</v>
      </c>
      <c r="ED199" s="545">
        <f t="shared" ref="ED199:ES199" si="230">SUM(ED193:ED198)</f>
        <v>0</v>
      </c>
      <c r="EE199" s="545">
        <f t="shared" si="230"/>
        <v>0</v>
      </c>
      <c r="EF199" s="545">
        <f t="shared" si="230"/>
        <v>0</v>
      </c>
      <c r="EG199" s="545">
        <f t="shared" si="230"/>
        <v>0</v>
      </c>
      <c r="EH199" s="545">
        <f t="shared" si="230"/>
        <v>0</v>
      </c>
      <c r="EI199" s="545">
        <f t="shared" si="230"/>
        <v>0</v>
      </c>
      <c r="EJ199" s="545">
        <f t="shared" si="230"/>
        <v>0</v>
      </c>
      <c r="EK199" s="545">
        <f t="shared" si="230"/>
        <v>0</v>
      </c>
      <c r="EL199" s="545">
        <f t="shared" si="230"/>
        <v>0</v>
      </c>
      <c r="EM199" s="545">
        <f t="shared" si="230"/>
        <v>0</v>
      </c>
      <c r="EN199" s="545">
        <f t="shared" si="230"/>
        <v>0</v>
      </c>
      <c r="EO199" s="545">
        <f t="shared" si="230"/>
        <v>0</v>
      </c>
      <c r="EP199" s="545">
        <f t="shared" si="230"/>
        <v>0</v>
      </c>
      <c r="EQ199" s="545">
        <f t="shared" si="230"/>
        <v>0</v>
      </c>
      <c r="ER199" s="545">
        <f t="shared" si="230"/>
        <v>0</v>
      </c>
      <c r="ES199" s="545">
        <f t="shared" si="230"/>
        <v>0</v>
      </c>
    </row>
    <row r="200" spans="2:149"/>
    <row r="201" spans="2:149">
      <c r="B201" s="299" t="s">
        <v>785</v>
      </c>
      <c r="E201" s="492">
        <f>Calc_DCF!E92</f>
        <v>0</v>
      </c>
      <c r="F201" s="492">
        <f>Calc_DCF!F92</f>
        <v>0</v>
      </c>
      <c r="G201" s="492">
        <f>Calc_DCF!G92</f>
        <v>0</v>
      </c>
      <c r="H201" s="492">
        <f>Calc_DCF!H92</f>
        <v>0</v>
      </c>
      <c r="I201" s="492">
        <f>Calc_DCF!I92</f>
        <v>0</v>
      </c>
      <c r="J201" s="492">
        <f>Calc_DCF!J92</f>
        <v>0</v>
      </c>
      <c r="K201" s="492">
        <f>Calc_DCF!K92</f>
        <v>0</v>
      </c>
      <c r="L201" s="492">
        <f>Calc_DCF!L92</f>
        <v>0</v>
      </c>
      <c r="M201" s="492">
        <f>Calc_DCF!M92</f>
        <v>0</v>
      </c>
      <c r="N201" s="492">
        <f>Calc_DCF!N92</f>
        <v>0</v>
      </c>
      <c r="O201" s="492">
        <f>Calc_DCF!O92</f>
        <v>0</v>
      </c>
      <c r="P201" s="492">
        <f>Calc_DCF!P92</f>
        <v>0</v>
      </c>
      <c r="Q201" s="492">
        <f>Calc_DCF!Q92</f>
        <v>0</v>
      </c>
      <c r="R201" s="492">
        <f>Calc_DCF!R92</f>
        <v>0</v>
      </c>
      <c r="S201" s="492">
        <f>Calc_DCF!S92</f>
        <v>0</v>
      </c>
      <c r="T201" s="492">
        <f>Calc_DCF!T92</f>
        <v>0</v>
      </c>
      <c r="U201" s="492">
        <f>Calc_DCF!U92</f>
        <v>0</v>
      </c>
      <c r="V201" s="492">
        <f>Calc_DCF!V92</f>
        <v>0</v>
      </c>
      <c r="W201" s="492">
        <f>Calc_DCF!W92</f>
        <v>0</v>
      </c>
      <c r="X201" s="492">
        <f>Calc_DCF!X92</f>
        <v>0</v>
      </c>
      <c r="Y201" s="492">
        <f>Calc_DCF!Y92</f>
        <v>0</v>
      </c>
      <c r="Z201" s="492">
        <f>Calc_DCF!Z92</f>
        <v>0</v>
      </c>
      <c r="AA201" s="492">
        <f>Calc_DCF!AA92</f>
        <v>0</v>
      </c>
      <c r="AB201" s="492">
        <f>Calc_DCF!AB92</f>
        <v>0</v>
      </c>
      <c r="AC201" s="492">
        <f>Calc_DCF!AC92</f>
        <v>0</v>
      </c>
      <c r="AD201" s="492">
        <f>Calc_DCF!AD92</f>
        <v>0</v>
      </c>
      <c r="AE201" s="492">
        <f>Calc_DCF!AE92</f>
        <v>0</v>
      </c>
      <c r="AF201" s="492">
        <f>Calc_DCF!AF92</f>
        <v>0</v>
      </c>
      <c r="AG201" s="492">
        <f>Calc_DCF!AG92</f>
        <v>0</v>
      </c>
      <c r="AH201" s="492">
        <f>Calc_DCF!AH92</f>
        <v>0</v>
      </c>
      <c r="AI201" s="492">
        <f>Calc_DCF!AI92</f>
        <v>0</v>
      </c>
      <c r="AJ201" s="492">
        <f>Calc_DCF!AJ92</f>
        <v>0</v>
      </c>
      <c r="AK201" s="492">
        <f>Calc_DCF!AK92</f>
        <v>0</v>
      </c>
      <c r="AL201" s="492">
        <f>Calc_DCF!AL92</f>
        <v>0</v>
      </c>
      <c r="AM201" s="492">
        <f>Calc_DCF!AM92</f>
        <v>0</v>
      </c>
      <c r="AN201" s="492">
        <f>Calc_DCF!AN92</f>
        <v>0</v>
      </c>
      <c r="AO201" s="492">
        <f>Calc_DCF!AO92</f>
        <v>0</v>
      </c>
      <c r="AP201" s="492">
        <f>Calc_DCF!AP92</f>
        <v>0</v>
      </c>
      <c r="AQ201" s="492">
        <f>Calc_DCF!AQ92</f>
        <v>0</v>
      </c>
      <c r="AR201" s="492">
        <f>Calc_DCF!AR92</f>
        <v>0</v>
      </c>
      <c r="AS201" s="492">
        <f>Calc_DCF!AS92</f>
        <v>0</v>
      </c>
      <c r="AT201" s="492">
        <f>Calc_DCF!AT92</f>
        <v>0</v>
      </c>
      <c r="AU201" s="492">
        <f>Calc_DCF!AU92</f>
        <v>0</v>
      </c>
      <c r="AV201" s="492">
        <f>Calc_DCF!AV92</f>
        <v>0</v>
      </c>
      <c r="AW201" s="492">
        <f>Calc_DCF!AW92</f>
        <v>0</v>
      </c>
      <c r="AX201" s="492">
        <f>Calc_DCF!AX92</f>
        <v>0</v>
      </c>
      <c r="AY201" s="492">
        <f>Calc_DCF!AY92</f>
        <v>0</v>
      </c>
      <c r="AZ201" s="492">
        <f>Calc_DCF!AZ92</f>
        <v>0</v>
      </c>
      <c r="BA201" s="492">
        <f>Calc_DCF!BA92</f>
        <v>0</v>
      </c>
      <c r="BB201" s="492">
        <f>Calc_DCF!BB92</f>
        <v>0</v>
      </c>
      <c r="BC201" s="492">
        <f>Calc_DCF!BC92</f>
        <v>0</v>
      </c>
      <c r="BD201" s="492">
        <f>Calc_DCF!BD92</f>
        <v>0</v>
      </c>
      <c r="BE201" s="492">
        <f>Calc_DCF!BE92</f>
        <v>0</v>
      </c>
      <c r="BF201" s="492">
        <f>Calc_DCF!BF92</f>
        <v>0</v>
      </c>
      <c r="BG201" s="492">
        <f>Calc_DCF!BG92</f>
        <v>0</v>
      </c>
      <c r="BH201" s="492">
        <f>Calc_DCF!BH92</f>
        <v>0</v>
      </c>
      <c r="BI201" s="492">
        <f>Calc_DCF!BI92</f>
        <v>0</v>
      </c>
      <c r="BJ201" s="492">
        <f>Calc_DCF!BJ92</f>
        <v>0</v>
      </c>
      <c r="BK201" s="492">
        <f>Calc_DCF!BK92</f>
        <v>0</v>
      </c>
      <c r="BL201" s="492">
        <f>Calc_DCF!BL92</f>
        <v>0</v>
      </c>
      <c r="BM201" s="492">
        <f>Calc_DCF!BM92</f>
        <v>0</v>
      </c>
      <c r="BN201" s="492">
        <f>Calc_DCF!BN92</f>
        <v>0</v>
      </c>
      <c r="BO201" s="492">
        <f>Calc_DCF!BO92</f>
        <v>0</v>
      </c>
      <c r="BP201" s="492">
        <f>Calc_DCF!BP92</f>
        <v>0</v>
      </c>
      <c r="BQ201" s="492">
        <f>Calc_DCF!BQ92</f>
        <v>0</v>
      </c>
      <c r="BR201" s="492">
        <f>Calc_DCF!BR92</f>
        <v>0</v>
      </c>
      <c r="BS201" s="492">
        <f>Calc_DCF!BS92</f>
        <v>0</v>
      </c>
      <c r="BT201" s="492">
        <f>Calc_DCF!BT92</f>
        <v>0</v>
      </c>
      <c r="BU201" s="492">
        <f>Calc_DCF!BU92</f>
        <v>0</v>
      </c>
      <c r="BV201" s="492">
        <f>Calc_DCF!BV92</f>
        <v>0</v>
      </c>
      <c r="BW201" s="492">
        <f>Calc_DCF!BW92</f>
        <v>0</v>
      </c>
      <c r="BX201" s="492">
        <f>Calc_DCF!BX92</f>
        <v>0</v>
      </c>
      <c r="BY201" s="492">
        <f>Calc_DCF!BY92</f>
        <v>0</v>
      </c>
      <c r="BZ201" s="492">
        <f>Calc_DCF!BZ92</f>
        <v>0</v>
      </c>
      <c r="CA201" s="492">
        <f>Calc_DCF!CA92</f>
        <v>0</v>
      </c>
      <c r="CB201" s="492">
        <f>Calc_DCF!CB92</f>
        <v>0</v>
      </c>
      <c r="CC201" s="492">
        <f>Calc_DCF!CC92</f>
        <v>0</v>
      </c>
      <c r="CD201" s="492">
        <f>Calc_DCF!CD92</f>
        <v>0</v>
      </c>
      <c r="CE201" s="492">
        <f>Calc_DCF!CE92</f>
        <v>0</v>
      </c>
      <c r="CF201" s="492">
        <f>Calc_DCF!CF92</f>
        <v>0</v>
      </c>
      <c r="CG201" s="492">
        <f>Calc_DCF!CG92</f>
        <v>0</v>
      </c>
      <c r="CH201" s="492">
        <f>Calc_DCF!CH92</f>
        <v>0</v>
      </c>
      <c r="CI201" s="492">
        <f>Calc_DCF!CI92</f>
        <v>0</v>
      </c>
      <c r="CJ201" s="492">
        <f>Calc_DCF!CJ92</f>
        <v>0</v>
      </c>
      <c r="CK201" s="492">
        <f>Calc_DCF!CK92</f>
        <v>0</v>
      </c>
      <c r="CL201" s="492">
        <f>Calc_DCF!CL92</f>
        <v>0</v>
      </c>
      <c r="CM201" s="492">
        <f>Calc_DCF!CM92</f>
        <v>0</v>
      </c>
      <c r="CN201" s="492">
        <f>Calc_DCF!CN92</f>
        <v>0</v>
      </c>
      <c r="CO201" s="492">
        <f>Calc_DCF!CO92</f>
        <v>0</v>
      </c>
      <c r="CP201" s="492">
        <f>Calc_DCF!CP92</f>
        <v>0</v>
      </c>
      <c r="CQ201" s="492">
        <f>Calc_DCF!CQ92</f>
        <v>0</v>
      </c>
      <c r="CR201" s="492">
        <f>Calc_DCF!CR92</f>
        <v>0</v>
      </c>
      <c r="CS201" s="492">
        <f>Calc_DCF!CS92</f>
        <v>0</v>
      </c>
      <c r="CT201" s="492">
        <f>Calc_DCF!CT92</f>
        <v>0</v>
      </c>
      <c r="CU201" s="492">
        <f>Calc_DCF!CU92</f>
        <v>0</v>
      </c>
      <c r="CV201" s="492">
        <f>Calc_DCF!CV92</f>
        <v>0</v>
      </c>
      <c r="CW201" s="492">
        <f>Calc_DCF!CW92</f>
        <v>0</v>
      </c>
      <c r="CX201" s="492">
        <f>Calc_DCF!CX92</f>
        <v>0</v>
      </c>
      <c r="CY201" s="492">
        <f>Calc_DCF!CY92</f>
        <v>0</v>
      </c>
      <c r="CZ201" s="492">
        <f>Calc_DCF!CZ92</f>
        <v>0</v>
      </c>
      <c r="DA201" s="492">
        <f>Calc_DCF!DA92</f>
        <v>0</v>
      </c>
      <c r="DB201" s="492">
        <f>Calc_DCF!DB92</f>
        <v>0</v>
      </c>
      <c r="DC201" s="492">
        <f>Calc_DCF!DC92</f>
        <v>0</v>
      </c>
      <c r="DD201" s="492">
        <f>Calc_DCF!DD92</f>
        <v>0</v>
      </c>
      <c r="DE201" s="492">
        <f>Calc_DCF!DE92</f>
        <v>0</v>
      </c>
      <c r="DF201" s="492">
        <f>Calc_DCF!DF92</f>
        <v>0</v>
      </c>
      <c r="DG201" s="492">
        <f>Calc_DCF!DG92</f>
        <v>0</v>
      </c>
      <c r="DH201" s="492">
        <f>Calc_DCF!DH92</f>
        <v>0</v>
      </c>
      <c r="DI201" s="492">
        <f>Calc_DCF!DI92</f>
        <v>0</v>
      </c>
      <c r="DJ201" s="492">
        <f>Calc_DCF!DJ92</f>
        <v>0</v>
      </c>
      <c r="DK201" s="492">
        <f>Calc_DCF!DK92</f>
        <v>0</v>
      </c>
      <c r="DL201" s="492">
        <f>Calc_DCF!DL92</f>
        <v>0</v>
      </c>
      <c r="DM201" s="492">
        <f>Calc_DCF!DM92</f>
        <v>0</v>
      </c>
      <c r="DN201" s="492">
        <f>Calc_DCF!DN92</f>
        <v>0</v>
      </c>
      <c r="DO201" s="492">
        <f>Calc_DCF!DO92</f>
        <v>0</v>
      </c>
      <c r="DP201" s="492">
        <f>Calc_DCF!DP92</f>
        <v>0</v>
      </c>
      <c r="DQ201" s="492">
        <f>Calc_DCF!DQ92</f>
        <v>0</v>
      </c>
      <c r="DR201" s="492">
        <f>Calc_DCF!DR92</f>
        <v>0</v>
      </c>
      <c r="DS201" s="492">
        <f>Calc_DCF!DS92</f>
        <v>0</v>
      </c>
      <c r="DT201" s="492">
        <f>Calc_DCF!DT92</f>
        <v>0</v>
      </c>
      <c r="DU201" s="492">
        <f>Calc_DCF!DU92</f>
        <v>1</v>
      </c>
      <c r="DV201" s="492">
        <f>Calc_DCF!DV92</f>
        <v>0</v>
      </c>
      <c r="DW201" s="492">
        <f>Calc_DCF!DW92</f>
        <v>0</v>
      </c>
      <c r="DX201" s="492">
        <f>Calc_DCF!DX92</f>
        <v>0</v>
      </c>
      <c r="DY201" s="492">
        <f>Calc_DCF!DY92</f>
        <v>0</v>
      </c>
      <c r="DZ201" s="492">
        <f>Calc_DCF!DZ92</f>
        <v>0</v>
      </c>
      <c r="EA201" s="492">
        <f>Calc_DCF!EA92</f>
        <v>0</v>
      </c>
      <c r="EB201" s="492">
        <f>Calc_DCF!EB92</f>
        <v>0</v>
      </c>
      <c r="EC201" s="492">
        <f>Calc_DCF!EC92</f>
        <v>0</v>
      </c>
      <c r="ED201" s="492">
        <f>Calc_DCF!ED92</f>
        <v>0</v>
      </c>
      <c r="EE201" s="492">
        <f>Calc_DCF!EE92</f>
        <v>0</v>
      </c>
      <c r="EF201" s="492">
        <f>Calc_DCF!EF92</f>
        <v>0</v>
      </c>
      <c r="EG201" s="492">
        <f>Calc_DCF!EG92</f>
        <v>0</v>
      </c>
      <c r="EH201" s="492">
        <f>Calc_DCF!EH92</f>
        <v>0</v>
      </c>
      <c r="EI201" s="492">
        <f>Calc_DCF!EI92</f>
        <v>0</v>
      </c>
      <c r="EJ201" s="492">
        <f>Calc_DCF!EJ92</f>
        <v>0</v>
      </c>
      <c r="EK201" s="492">
        <f>Calc_DCF!EK92</f>
        <v>0</v>
      </c>
      <c r="EL201" s="492">
        <f>Calc_DCF!EL92</f>
        <v>0</v>
      </c>
      <c r="EM201" s="492">
        <f>Calc_DCF!EM92</f>
        <v>0</v>
      </c>
      <c r="EN201" s="492">
        <f>Calc_DCF!EN92</f>
        <v>0</v>
      </c>
      <c r="EO201" s="492">
        <f>Calc_DCF!EO92</f>
        <v>0</v>
      </c>
      <c r="EP201" s="492">
        <f>Calc_DCF!EP92</f>
        <v>0</v>
      </c>
      <c r="EQ201" s="492">
        <f>Calc_DCF!EQ92</f>
        <v>0</v>
      </c>
      <c r="ER201" s="492">
        <f>Calc_DCF!ER92</f>
        <v>0</v>
      </c>
      <c r="ES201" s="492">
        <f>Calc_DCF!ES92</f>
        <v>0</v>
      </c>
    </row>
    <row r="202" spans="2:149">
      <c r="B202" s="534">
        <f t="shared" ref="B202:B207" si="231">B193</f>
        <v>1</v>
      </c>
      <c r="D202" s="545">
        <f t="shared" ref="D202:D207" si="232">SUMPRODUCT(E193:ES193,$E$201:$ES$201)</f>
        <v>0</v>
      </c>
    </row>
    <row r="203" spans="2:149">
      <c r="B203" s="534">
        <f t="shared" si="231"/>
        <v>2</v>
      </c>
      <c r="D203" s="545">
        <f t="shared" si="232"/>
        <v>0</v>
      </c>
    </row>
    <row r="204" spans="2:149">
      <c r="B204" s="534">
        <f t="shared" si="231"/>
        <v>3</v>
      </c>
      <c r="D204" s="545">
        <f t="shared" si="232"/>
        <v>0</v>
      </c>
    </row>
    <row r="205" spans="2:149">
      <c r="B205" s="534">
        <f t="shared" si="231"/>
        <v>4</v>
      </c>
      <c r="D205" s="545">
        <f t="shared" si="232"/>
        <v>0</v>
      </c>
    </row>
    <row r="206" spans="2:149">
      <c r="B206" s="534">
        <f t="shared" si="231"/>
        <v>5</v>
      </c>
      <c r="D206" s="545">
        <f t="shared" si="232"/>
        <v>0</v>
      </c>
    </row>
    <row r="207" spans="2:149">
      <c r="B207" s="534">
        <f t="shared" si="231"/>
        <v>6</v>
      </c>
      <c r="D207" s="545">
        <f t="shared" si="232"/>
        <v>0</v>
      </c>
    </row>
    <row r="208" spans="2:149" ht="14.4" thickBot="1">
      <c r="B208" s="549" t="s">
        <v>496</v>
      </c>
      <c r="C208" s="478"/>
      <c r="D208" s="550">
        <f>SUM(D202:D207)</f>
        <v>0</v>
      </c>
    </row>
    <row r="209" spans="2:5" ht="14.4" thickTop="1"/>
    <row r="210" spans="2:5">
      <c r="B210" s="534" t="s">
        <v>786</v>
      </c>
      <c r="E210" s="548" t="str">
        <f>IF(ISERROR(SUM(E193:ES198))=FALSE,"Ok","Error")</f>
        <v>Ok</v>
      </c>
    </row>
    <row r="211" spans="2:5"/>
    <row r="212" spans="2:5"/>
    <row r="213" spans="2:5"/>
    <row r="214" spans="2:5"/>
    <row r="215" spans="2:5"/>
    <row r="216" spans="2:5"/>
    <row r="217" spans="2:5"/>
    <row r="218" spans="2:5"/>
    <row r="219" spans="2:5"/>
    <row r="220" spans="2:5"/>
    <row r="221" spans="2:5"/>
    <row r="222" spans="2:5"/>
    <row r="223" spans="2:5"/>
    <row r="224" spans="2:5"/>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spans="4:4"/>
    <row r="674" spans="4:4"/>
    <row r="675" spans="4:4"/>
    <row r="676" spans="4:4"/>
    <row r="677" spans="4:4"/>
    <row r="678" spans="4:4">
      <c r="D678" s="367"/>
    </row>
    <row r="679" spans="4:4"/>
    <row r="680" spans="4:4"/>
    <row r="681" spans="4:4"/>
    <row r="682" spans="4:4"/>
    <row r="683" spans="4:4"/>
    <row r="684" spans="4:4"/>
    <row r="685" spans="4:4"/>
    <row r="686" spans="4:4"/>
    <row r="687" spans="4:4"/>
    <row r="688" spans="4:4"/>
    <row r="689"/>
    <row r="690"/>
    <row r="691"/>
    <row r="692"/>
    <row r="693"/>
    <row r="694"/>
    <row r="695"/>
    <row r="696"/>
    <row r="697"/>
    <row r="698"/>
    <row r="699"/>
    <row r="700"/>
    <row r="701"/>
    <row r="702"/>
    <row r="703"/>
    <row r="704"/>
  </sheetData>
  <dataConsolidate/>
  <phoneticPr fontId="0" type="noConversion"/>
  <pageMargins left="0.75" right="0.75" top="1" bottom="1" header="0.5" footer="0.5"/>
  <pageSetup paperSize="9" scale="50"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0" tint="-0.14999847407452621"/>
  </sheetPr>
  <dimension ref="A1:ET671"/>
  <sheetViews>
    <sheetView showGridLines="0" zoomScale="85" zoomScaleNormal="85" workbookViewId="0">
      <pane ySplit="8" topLeftCell="A9" activePane="bottomLeft" state="frozen"/>
      <selection pane="bottomLeft" activeCell="E13" sqref="E13"/>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DT_BLI</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787</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ROUND(CF_Tenant!E225,4)</f>
        <v>17.5</v>
      </c>
      <c r="F13" s="899">
        <f ca="1">ROUND(CF_Tenant!F225,4)</f>
        <v>18.2</v>
      </c>
      <c r="G13" s="899">
        <f ca="1">ROUND(CF_Tenant!G225,4)</f>
        <v>18.2</v>
      </c>
      <c r="H13" s="899">
        <f ca="1">ROUND(CF_Tenant!H225,4)</f>
        <v>18.2</v>
      </c>
      <c r="I13" s="899">
        <f ca="1">ROUND(CF_Tenant!I225,4)</f>
        <v>18.2</v>
      </c>
      <c r="J13" s="899">
        <f ca="1">ROUND(CF_Tenant!J225,4)</f>
        <v>18.2</v>
      </c>
      <c r="K13" s="899">
        <f ca="1">ROUND(CF_Tenant!K225,4)</f>
        <v>18.2</v>
      </c>
      <c r="L13" s="899">
        <f ca="1">ROUND(CF_Tenant!L225,4)</f>
        <v>18.2</v>
      </c>
      <c r="M13" s="899">
        <f ca="1">ROUND(CF_Tenant!M225,4)</f>
        <v>18.2</v>
      </c>
      <c r="N13" s="899">
        <f ca="1">ROUND(CF_Tenant!N225,4)</f>
        <v>18.2</v>
      </c>
      <c r="O13" s="899">
        <f ca="1">ROUND(CF_Tenant!O225,4)</f>
        <v>18.2</v>
      </c>
      <c r="P13" s="899">
        <f ca="1">ROUND(CF_Tenant!P225,4)</f>
        <v>18.2</v>
      </c>
      <c r="Q13" s="899">
        <f ca="1">ROUND(CF_Tenant!Q225,4)</f>
        <v>18.2</v>
      </c>
      <c r="R13" s="899">
        <f ca="1">ROUND(CF_Tenant!R225,4)</f>
        <v>18.928000000000001</v>
      </c>
      <c r="S13" s="899">
        <f ca="1">ROUND(CF_Tenant!S225,4)</f>
        <v>18.928000000000001</v>
      </c>
      <c r="T13" s="899">
        <f ca="1">ROUND(CF_Tenant!T225,4)</f>
        <v>18.928000000000001</v>
      </c>
      <c r="U13" s="899">
        <f ca="1">ROUND(CF_Tenant!U225,4)</f>
        <v>18.928000000000001</v>
      </c>
      <c r="V13" s="899">
        <f ca="1">ROUND(CF_Tenant!V225,4)</f>
        <v>18.928000000000001</v>
      </c>
      <c r="W13" s="899">
        <f ca="1">ROUND(CF_Tenant!W225,4)</f>
        <v>18.928000000000001</v>
      </c>
      <c r="X13" s="899">
        <f ca="1">ROUND(CF_Tenant!X225,4)</f>
        <v>18.928000000000001</v>
      </c>
      <c r="Y13" s="899">
        <f ca="1">ROUND(CF_Tenant!Y225,4)</f>
        <v>18.928000000000001</v>
      </c>
      <c r="Z13" s="899">
        <f ca="1">ROUND(CF_Tenant!Z225,4)</f>
        <v>18.928000000000001</v>
      </c>
      <c r="AA13" s="899">
        <f ca="1">ROUND(CF_Tenant!AA225,4)</f>
        <v>18.928000000000001</v>
      </c>
      <c r="AB13" s="899">
        <f ca="1">ROUND(CF_Tenant!AB225,4)</f>
        <v>18.928000000000001</v>
      </c>
      <c r="AC13" s="899">
        <f ca="1">ROUND(CF_Tenant!AC225,4)</f>
        <v>18.928000000000001</v>
      </c>
      <c r="AD13" s="899">
        <f ca="1">ROUND(CF_Tenant!AD225,4)</f>
        <v>19.685099999999998</v>
      </c>
      <c r="AE13" s="899">
        <f ca="1">ROUND(CF_Tenant!AE225,4)</f>
        <v>19.685099999999998</v>
      </c>
      <c r="AF13" s="899">
        <f ca="1">ROUND(CF_Tenant!AF225,4)</f>
        <v>19.685099999999998</v>
      </c>
      <c r="AG13" s="899">
        <f ca="1">ROUND(CF_Tenant!AG225,4)</f>
        <v>19.685099999999998</v>
      </c>
      <c r="AH13" s="899">
        <f ca="1">ROUND(CF_Tenant!AH225,4)</f>
        <v>19.685099999999998</v>
      </c>
      <c r="AI13" s="899">
        <f ca="1">ROUND(CF_Tenant!AI225,4)</f>
        <v>19.685099999999998</v>
      </c>
      <c r="AJ13" s="899">
        <f ca="1">ROUND(CF_Tenant!AJ225,4)</f>
        <v>19.685099999999998</v>
      </c>
      <c r="AK13" s="899">
        <f ca="1">ROUND(CF_Tenant!AK225,4)</f>
        <v>19.685099999999998</v>
      </c>
      <c r="AL13" s="899">
        <f ca="1">ROUND(CF_Tenant!AL225,4)</f>
        <v>19.685099999999998</v>
      </c>
      <c r="AM13" s="899">
        <f ca="1">ROUND(CF_Tenant!AM225,4)</f>
        <v>19.685099999999998</v>
      </c>
      <c r="AN13" s="899">
        <f ca="1">ROUND(CF_Tenant!AN225,4)</f>
        <v>19.685099999999998</v>
      </c>
      <c r="AO13" s="899">
        <f ca="1">ROUND(CF_Tenant!AO225,4)</f>
        <v>19.685099999999998</v>
      </c>
      <c r="AP13" s="899">
        <f ca="1">ROUND(CF_Tenant!AP225,4)</f>
        <v>20.4725</v>
      </c>
      <c r="AQ13" s="899">
        <f ca="1">ROUND(CF_Tenant!AQ225,4)</f>
        <v>20.4725</v>
      </c>
      <c r="AR13" s="899">
        <f ca="1">ROUND(CF_Tenant!AR225,4)</f>
        <v>20.4725</v>
      </c>
      <c r="AS13" s="899">
        <f ca="1">ROUND(CF_Tenant!AS225,4)</f>
        <v>20.4725</v>
      </c>
      <c r="AT13" s="899">
        <f ca="1">ROUND(CF_Tenant!AT225,4)</f>
        <v>20.4725</v>
      </c>
      <c r="AU13" s="899">
        <f ca="1">ROUND(CF_Tenant!AU225,4)</f>
        <v>20.4725</v>
      </c>
      <c r="AV13" s="899">
        <f ca="1">ROUND(CF_Tenant!AV225,4)</f>
        <v>20.4725</v>
      </c>
      <c r="AW13" s="899">
        <f ca="1">ROUND(CF_Tenant!AW225,4)</f>
        <v>20.4725</v>
      </c>
      <c r="AX13" s="899">
        <f ca="1">ROUND(CF_Tenant!AX225,4)</f>
        <v>20.4725</v>
      </c>
      <c r="AY13" s="899">
        <f ca="1">ROUND(CF_Tenant!AY225,4)</f>
        <v>20.4725</v>
      </c>
      <c r="AZ13" s="899">
        <f ca="1">ROUND(CF_Tenant!AZ225,4)</f>
        <v>20.4725</v>
      </c>
      <c r="BA13" s="899">
        <f ca="1">ROUND(CF_Tenant!BA225,4)</f>
        <v>0</v>
      </c>
      <c r="BB13" s="899">
        <f ca="1">ROUND(CF_Tenant!BB225,4)</f>
        <v>0</v>
      </c>
      <c r="BC13" s="899">
        <f ca="1">ROUND(CF_Tenant!BC225,4)</f>
        <v>0</v>
      </c>
      <c r="BD13" s="899">
        <f ca="1">ROUND(CF_Tenant!BD225,4)</f>
        <v>10.2019</v>
      </c>
      <c r="BE13" s="899">
        <f ca="1">ROUND(CF_Tenant!BE225,4)</f>
        <v>10.2019</v>
      </c>
      <c r="BF13" s="899">
        <f ca="1">ROUND(CF_Tenant!BF225,4)</f>
        <v>10.2019</v>
      </c>
      <c r="BG13" s="899">
        <f ca="1">ROUND(CF_Tenant!BG225,4)</f>
        <v>10.2019</v>
      </c>
      <c r="BH13" s="899">
        <f ca="1">ROUND(CF_Tenant!BH225,4)</f>
        <v>10.2019</v>
      </c>
      <c r="BI13" s="899">
        <f ca="1">ROUND(CF_Tenant!BI225,4)</f>
        <v>10.2019</v>
      </c>
      <c r="BJ13" s="899">
        <f ca="1">ROUND(CF_Tenant!BJ225,4)</f>
        <v>10.2019</v>
      </c>
      <c r="BK13" s="899">
        <f ca="1">ROUND(CF_Tenant!BK225,4)</f>
        <v>10.2019</v>
      </c>
      <c r="BL13" s="899">
        <f ca="1">ROUND(CF_Tenant!BL225,4)</f>
        <v>10.2019</v>
      </c>
      <c r="BM13" s="899">
        <f ca="1">ROUND(CF_Tenant!BM225,4)</f>
        <v>10.2019</v>
      </c>
      <c r="BN13" s="899">
        <f ca="1">ROUND(CF_Tenant!BN225,4)</f>
        <v>10.2019</v>
      </c>
      <c r="BO13" s="899">
        <f ca="1">ROUND(CF_Tenant!BO225,4)</f>
        <v>10.2019</v>
      </c>
      <c r="BP13" s="899">
        <f ca="1">ROUND(CF_Tenant!BP225,4)</f>
        <v>10.457000000000001</v>
      </c>
      <c r="BQ13" s="899">
        <f ca="1">ROUND(CF_Tenant!BQ225,4)</f>
        <v>10.457000000000001</v>
      </c>
      <c r="BR13" s="899">
        <f ca="1">ROUND(CF_Tenant!BR225,4)</f>
        <v>10.457000000000001</v>
      </c>
      <c r="BS13" s="899">
        <f ca="1">ROUND(CF_Tenant!BS225,4)</f>
        <v>10.457000000000001</v>
      </c>
      <c r="BT13" s="899">
        <f ca="1">ROUND(CF_Tenant!BT225,4)</f>
        <v>10.457000000000001</v>
      </c>
      <c r="BU13" s="899">
        <f ca="1">ROUND(CF_Tenant!BU225,4)</f>
        <v>10.457000000000001</v>
      </c>
      <c r="BV13" s="899">
        <f ca="1">ROUND(CF_Tenant!BV225,4)</f>
        <v>10.457000000000001</v>
      </c>
      <c r="BW13" s="899">
        <f ca="1">ROUND(CF_Tenant!BW225,4)</f>
        <v>10.457000000000001</v>
      </c>
      <c r="BX13" s="899">
        <f ca="1">ROUND(CF_Tenant!BX225,4)</f>
        <v>10.457000000000001</v>
      </c>
      <c r="BY13" s="899">
        <f ca="1">ROUND(CF_Tenant!BY225,4)</f>
        <v>10.457000000000001</v>
      </c>
      <c r="BZ13" s="899">
        <f ca="1">ROUND(CF_Tenant!BZ225,4)</f>
        <v>10.457000000000001</v>
      </c>
      <c r="CA13" s="899">
        <f ca="1">ROUND(CF_Tenant!CA225,4)</f>
        <v>10.457000000000001</v>
      </c>
      <c r="CB13" s="899">
        <f ca="1">ROUND(CF_Tenant!CB225,4)</f>
        <v>10.718400000000001</v>
      </c>
      <c r="CC13" s="899">
        <f ca="1">ROUND(CF_Tenant!CC225,4)</f>
        <v>10.718400000000001</v>
      </c>
      <c r="CD13" s="899">
        <f ca="1">ROUND(CF_Tenant!CD225,4)</f>
        <v>10.718400000000001</v>
      </c>
      <c r="CE13" s="899">
        <f ca="1">ROUND(CF_Tenant!CE225,4)</f>
        <v>10.718400000000001</v>
      </c>
      <c r="CF13" s="899">
        <f ca="1">ROUND(CF_Tenant!CF225,4)</f>
        <v>10.718400000000001</v>
      </c>
      <c r="CG13" s="899">
        <f ca="1">ROUND(CF_Tenant!CG225,4)</f>
        <v>10.718400000000001</v>
      </c>
      <c r="CH13" s="899">
        <f ca="1">ROUND(CF_Tenant!CH225,4)</f>
        <v>10.718400000000001</v>
      </c>
      <c r="CI13" s="899">
        <f ca="1">ROUND(CF_Tenant!CI225,4)</f>
        <v>10.718400000000001</v>
      </c>
      <c r="CJ13" s="899">
        <f ca="1">ROUND(CF_Tenant!CJ225,4)</f>
        <v>10.718400000000001</v>
      </c>
      <c r="CK13" s="899">
        <f ca="1">ROUND(CF_Tenant!CK225,4)</f>
        <v>10.718400000000001</v>
      </c>
      <c r="CL13" s="899">
        <f ca="1">ROUND(CF_Tenant!CL225,4)</f>
        <v>10.718400000000001</v>
      </c>
      <c r="CM13" s="899">
        <f ca="1">ROUND(CF_Tenant!CM225,4)</f>
        <v>10.718400000000001</v>
      </c>
      <c r="CN13" s="899">
        <f ca="1">ROUND(CF_Tenant!CN225,4)</f>
        <v>10.9863</v>
      </c>
      <c r="CO13" s="899">
        <f ca="1">ROUND(CF_Tenant!CO225,4)</f>
        <v>10.9863</v>
      </c>
      <c r="CP13" s="899">
        <f ca="1">ROUND(CF_Tenant!CP225,4)</f>
        <v>10.9863</v>
      </c>
      <c r="CQ13" s="899">
        <f ca="1">ROUND(CF_Tenant!CQ225,4)</f>
        <v>10.9863</v>
      </c>
      <c r="CR13" s="899">
        <f ca="1">ROUND(CF_Tenant!CR225,4)</f>
        <v>10.9863</v>
      </c>
      <c r="CS13" s="899">
        <f ca="1">ROUND(CF_Tenant!CS225,4)</f>
        <v>10.9863</v>
      </c>
      <c r="CT13" s="899">
        <f ca="1">ROUND(CF_Tenant!CT225,4)</f>
        <v>10.9863</v>
      </c>
      <c r="CU13" s="899">
        <f ca="1">ROUND(CF_Tenant!CU225,4)</f>
        <v>10.9863</v>
      </c>
      <c r="CV13" s="899">
        <f ca="1">ROUND(CF_Tenant!CV225,4)</f>
        <v>10.9863</v>
      </c>
      <c r="CW13" s="899">
        <f ca="1">ROUND(CF_Tenant!CW225,4)</f>
        <v>10.9863</v>
      </c>
      <c r="CX13" s="899">
        <f ca="1">ROUND(CF_Tenant!CX225,4)</f>
        <v>10.9863</v>
      </c>
      <c r="CY13" s="899">
        <f ca="1">ROUND(CF_Tenant!CY225,4)</f>
        <v>10.9863</v>
      </c>
      <c r="CZ13" s="899">
        <f ca="1">ROUND(CF_Tenant!CZ225,4)</f>
        <v>11.260999999999999</v>
      </c>
      <c r="DA13" s="899">
        <f ca="1">ROUND(CF_Tenant!DA225,4)</f>
        <v>11.260999999999999</v>
      </c>
      <c r="DB13" s="899">
        <f ca="1">ROUND(CF_Tenant!DB225,4)</f>
        <v>11.260999999999999</v>
      </c>
      <c r="DC13" s="899">
        <f ca="1">ROUND(CF_Tenant!DC225,4)</f>
        <v>11.260999999999999</v>
      </c>
      <c r="DD13" s="899">
        <f ca="1">ROUND(CF_Tenant!DD225,4)</f>
        <v>11.260999999999999</v>
      </c>
      <c r="DE13" s="899">
        <f ca="1">ROUND(CF_Tenant!DE225,4)</f>
        <v>11.260999999999999</v>
      </c>
      <c r="DF13" s="899">
        <f ca="1">ROUND(CF_Tenant!DF225,4)</f>
        <v>11.260999999999999</v>
      </c>
      <c r="DG13" s="899">
        <f ca="1">ROUND(CF_Tenant!DG225,4)</f>
        <v>11.260999999999999</v>
      </c>
      <c r="DH13" s="899">
        <f ca="1">ROUND(CF_Tenant!DH225,4)</f>
        <v>11.260999999999999</v>
      </c>
      <c r="DI13" s="899">
        <f ca="1">ROUND(CF_Tenant!DI225,4)</f>
        <v>11.260999999999999</v>
      </c>
      <c r="DJ13" s="899">
        <f ca="1">ROUND(CF_Tenant!DJ225,4)</f>
        <v>11.260999999999999</v>
      </c>
      <c r="DK13" s="899">
        <f ca="1">ROUND(CF_Tenant!DK225,4)</f>
        <v>11.260999999999999</v>
      </c>
      <c r="DL13" s="899">
        <f ca="1">ROUND(CF_Tenant!DL225,4)</f>
        <v>0</v>
      </c>
      <c r="DM13" s="899">
        <f ca="1">ROUND(CF_Tenant!DM225,4)</f>
        <v>0</v>
      </c>
      <c r="DN13" s="899">
        <f ca="1">ROUND(CF_Tenant!DN225,4)</f>
        <v>0</v>
      </c>
      <c r="DO13" s="899">
        <f ca="1">ROUND(CF_Tenant!DO225,4)</f>
        <v>11.614000000000001</v>
      </c>
      <c r="DP13" s="899">
        <f ca="1">ROUND(CF_Tenant!DP225,4)</f>
        <v>11.614000000000001</v>
      </c>
      <c r="DQ13" s="899">
        <f ca="1">ROUND(CF_Tenant!DQ225,4)</f>
        <v>11.614000000000001</v>
      </c>
      <c r="DR13" s="899">
        <f ca="1">ROUND(CF_Tenant!DR225,4)</f>
        <v>11.614000000000001</v>
      </c>
      <c r="DS13" s="899">
        <f ca="1">ROUND(CF_Tenant!DS225,4)</f>
        <v>11.614000000000001</v>
      </c>
      <c r="DT13" s="899">
        <f ca="1">ROUND(CF_Tenant!DT225,4)</f>
        <v>11.614000000000001</v>
      </c>
      <c r="DU13" s="899">
        <f ca="1">ROUND(CF_Tenant!DU225,4)</f>
        <v>11.614000000000001</v>
      </c>
      <c r="DV13" s="899">
        <f ca="1">ROUND(CF_Tenant!DV225,4)</f>
        <v>11.614000000000001</v>
      </c>
      <c r="DW13" s="899">
        <f ca="1">ROUND(CF_Tenant!DW225,4)</f>
        <v>11.614000000000001</v>
      </c>
      <c r="DX13" s="899">
        <f ca="1">ROUND(CF_Tenant!DX225,4)</f>
        <v>11.614000000000001</v>
      </c>
      <c r="DY13" s="899">
        <f ca="1">ROUND(CF_Tenant!DY225,4)</f>
        <v>11.614000000000001</v>
      </c>
      <c r="DZ13" s="899">
        <f ca="1">ROUND(CF_Tenant!DZ225,4)</f>
        <v>11.614000000000001</v>
      </c>
      <c r="EA13" s="899">
        <f ca="1">ROUND(CF_Tenant!EA225,4)</f>
        <v>11.904299999999999</v>
      </c>
      <c r="EB13" s="899">
        <f ca="1">ROUND(CF_Tenant!EB225,4)</f>
        <v>11.904299999999999</v>
      </c>
      <c r="EC13" s="899">
        <f ca="1">ROUND(CF_Tenant!EC225,4)</f>
        <v>11.904299999999999</v>
      </c>
      <c r="ED13" s="899">
        <f ca="1">ROUND(CF_Tenant!ED225,4)</f>
        <v>11.904299999999999</v>
      </c>
      <c r="EE13" s="899">
        <f ca="1">ROUND(CF_Tenant!EE225,4)</f>
        <v>11.904299999999999</v>
      </c>
      <c r="EF13" s="899">
        <f ca="1">ROUND(CF_Tenant!EF225,4)</f>
        <v>11.904299999999999</v>
      </c>
      <c r="EG13" s="899">
        <f ca="1">ROUND(CF_Tenant!EG225,4)</f>
        <v>11.904299999999999</v>
      </c>
      <c r="EH13" s="899">
        <f ca="1">ROUND(CF_Tenant!EH225,4)</f>
        <v>11.904299999999999</v>
      </c>
      <c r="EI13" s="899">
        <f ca="1">ROUND(CF_Tenant!EI225,4)</f>
        <v>11.904299999999999</v>
      </c>
      <c r="EJ13" s="899">
        <f ca="1">ROUND(CF_Tenant!EJ225,4)</f>
        <v>11.904299999999999</v>
      </c>
      <c r="EK13" s="899">
        <f ca="1">ROUND(CF_Tenant!EK225,4)</f>
        <v>11.904299999999999</v>
      </c>
      <c r="EL13" s="899">
        <f ca="1">ROUND(CF_Tenant!EL225,4)</f>
        <v>11.904299999999999</v>
      </c>
      <c r="EM13" s="899">
        <f ca="1">ROUND(CF_Tenant!EM225,4)</f>
        <v>12.202</v>
      </c>
      <c r="EN13" s="899">
        <f ca="1">ROUND(CF_Tenant!EN225,4)</f>
        <v>12.202</v>
      </c>
      <c r="EO13" s="899">
        <f ca="1">ROUND(CF_Tenant!EO225,4)</f>
        <v>12.202</v>
      </c>
      <c r="EP13" s="899">
        <f ca="1">ROUND(CF_Tenant!EP225,4)</f>
        <v>12.202</v>
      </c>
      <c r="EQ13" s="899">
        <f ca="1">ROUND(CF_Tenant!EQ225,4)</f>
        <v>12.202</v>
      </c>
      <c r="ER13" s="899">
        <f ca="1">ROUND(CF_Tenant!ER225,4)</f>
        <v>12.202</v>
      </c>
      <c r="ES13" s="899">
        <f ca="1">ROUND(CF_Tenant!ES225,4)</f>
        <v>12.202</v>
      </c>
    </row>
    <row r="14" spans="2:150" s="898" customFormat="1"/>
    <row r="15" spans="2:150" s="902" customFormat="1" ht="14.4" thickBot="1">
      <c r="B15" s="900" t="s">
        <v>788</v>
      </c>
      <c r="C15" s="900"/>
      <c r="D15" s="900"/>
      <c r="E15" s="901">
        <f>SUM(E18:E517)</f>
        <v>18.333300000000001</v>
      </c>
      <c r="F15" s="901">
        <f t="shared" ref="F15:BQ15" si="0">SUM(F18:F517)</f>
        <v>10.041700000000001</v>
      </c>
      <c r="G15" s="901">
        <f t="shared" si="0"/>
        <v>10.041700000000001</v>
      </c>
      <c r="H15" s="901">
        <f t="shared" si="0"/>
        <v>10.041700000000001</v>
      </c>
      <c r="I15" s="901">
        <f t="shared" si="0"/>
        <v>10.041700000000001</v>
      </c>
      <c r="J15" s="901">
        <f t="shared" si="0"/>
        <v>10.041700000000001</v>
      </c>
      <c r="K15" s="901">
        <f t="shared" si="0"/>
        <v>10.041700000000001</v>
      </c>
      <c r="L15" s="901">
        <f t="shared" si="0"/>
        <v>10.041700000000001</v>
      </c>
      <c r="M15" s="901">
        <f t="shared" si="0"/>
        <v>10.041700000000001</v>
      </c>
      <c r="N15" s="901">
        <f t="shared" si="0"/>
        <v>10.041700000000001</v>
      </c>
      <c r="O15" s="901">
        <f t="shared" si="0"/>
        <v>10.041700000000001</v>
      </c>
      <c r="P15" s="901">
        <f t="shared" si="0"/>
        <v>10.041700000000001</v>
      </c>
      <c r="Q15" s="901">
        <f t="shared" si="0"/>
        <v>10.041700000000001</v>
      </c>
      <c r="R15" s="901">
        <f t="shared" si="0"/>
        <v>14.250999999999999</v>
      </c>
      <c r="S15" s="901">
        <f t="shared" si="0"/>
        <v>14.250999999999999</v>
      </c>
      <c r="T15" s="901">
        <f t="shared" si="0"/>
        <v>14.250999999999999</v>
      </c>
      <c r="U15" s="901">
        <f t="shared" si="0"/>
        <v>14.250999999999999</v>
      </c>
      <c r="V15" s="901">
        <f t="shared" si="0"/>
        <v>14.250999999999999</v>
      </c>
      <c r="W15" s="901">
        <f t="shared" si="0"/>
        <v>14.250999999999999</v>
      </c>
      <c r="X15" s="901">
        <f t="shared" si="0"/>
        <v>14.250999999999999</v>
      </c>
      <c r="Y15" s="901">
        <f t="shared" si="0"/>
        <v>14.250999999999999</v>
      </c>
      <c r="Z15" s="901">
        <f t="shared" si="0"/>
        <v>14.250999999999999</v>
      </c>
      <c r="AA15" s="901">
        <f t="shared" si="0"/>
        <v>14.250999999999999</v>
      </c>
      <c r="AB15" s="901">
        <f t="shared" si="0"/>
        <v>14.250999999999999</v>
      </c>
      <c r="AC15" s="901">
        <f t="shared" si="0"/>
        <v>14.250999999999999</v>
      </c>
      <c r="AD15" s="901">
        <f t="shared" si="0"/>
        <v>18.461500000000001</v>
      </c>
      <c r="AE15" s="901">
        <f t="shared" si="0"/>
        <v>18.461500000000001</v>
      </c>
      <c r="AF15" s="901">
        <f t="shared" si="0"/>
        <v>18.461500000000001</v>
      </c>
      <c r="AG15" s="901">
        <f t="shared" si="0"/>
        <v>18.461500000000001</v>
      </c>
      <c r="AH15" s="901">
        <f t="shared" si="0"/>
        <v>18.461500000000001</v>
      </c>
      <c r="AI15" s="901">
        <f t="shared" si="0"/>
        <v>18.461500000000001</v>
      </c>
      <c r="AJ15" s="901">
        <f t="shared" si="0"/>
        <v>18.461500000000001</v>
      </c>
      <c r="AK15" s="901">
        <f t="shared" si="0"/>
        <v>18.461500000000001</v>
      </c>
      <c r="AL15" s="901">
        <f t="shared" si="0"/>
        <v>18.461500000000001</v>
      </c>
      <c r="AM15" s="901">
        <f t="shared" si="0"/>
        <v>18.461500000000001</v>
      </c>
      <c r="AN15" s="901">
        <f t="shared" si="0"/>
        <v>18.461500000000001</v>
      </c>
      <c r="AO15" s="901">
        <f t="shared" si="0"/>
        <v>18.461500000000001</v>
      </c>
      <c r="AP15" s="901">
        <f t="shared" si="0"/>
        <v>19.1999</v>
      </c>
      <c r="AQ15" s="901">
        <f t="shared" si="0"/>
        <v>19.1999</v>
      </c>
      <c r="AR15" s="901">
        <f t="shared" si="0"/>
        <v>19.1999</v>
      </c>
      <c r="AS15" s="901">
        <f t="shared" si="0"/>
        <v>19.1999</v>
      </c>
      <c r="AT15" s="901">
        <f t="shared" si="0"/>
        <v>19.1999</v>
      </c>
      <c r="AU15" s="901">
        <f t="shared" si="0"/>
        <v>19.1999</v>
      </c>
      <c r="AV15" s="901">
        <f t="shared" si="0"/>
        <v>19.1999</v>
      </c>
      <c r="AW15" s="901">
        <f t="shared" si="0"/>
        <v>19.1999</v>
      </c>
      <c r="AX15" s="901">
        <f t="shared" si="0"/>
        <v>19.1999</v>
      </c>
      <c r="AY15" s="901">
        <f t="shared" si="0"/>
        <v>19.1999</v>
      </c>
      <c r="AZ15" s="901">
        <f t="shared" si="0"/>
        <v>19.1999</v>
      </c>
      <c r="BA15" s="901">
        <f t="shared" si="0"/>
        <v>0</v>
      </c>
      <c r="BB15" s="901">
        <f t="shared" si="0"/>
        <v>0</v>
      </c>
      <c r="BC15" s="901">
        <f t="shared" si="0"/>
        <v>0</v>
      </c>
      <c r="BD15" s="901">
        <f t="shared" si="0"/>
        <v>11.1294</v>
      </c>
      <c r="BE15" s="901">
        <f t="shared" si="0"/>
        <v>11.1294</v>
      </c>
      <c r="BF15" s="901">
        <f t="shared" si="0"/>
        <v>11.1294</v>
      </c>
      <c r="BG15" s="901">
        <f t="shared" si="0"/>
        <v>11.1294</v>
      </c>
      <c r="BH15" s="901">
        <f t="shared" si="0"/>
        <v>11.1294</v>
      </c>
      <c r="BI15" s="901">
        <f t="shared" si="0"/>
        <v>11.1294</v>
      </c>
      <c r="BJ15" s="901">
        <f t="shared" si="0"/>
        <v>11.1294</v>
      </c>
      <c r="BK15" s="901">
        <f t="shared" si="0"/>
        <v>11.1294</v>
      </c>
      <c r="BL15" s="901">
        <f t="shared" si="0"/>
        <v>11.1294</v>
      </c>
      <c r="BM15" s="901">
        <f t="shared" si="0"/>
        <v>11.1294</v>
      </c>
      <c r="BN15" s="901">
        <f t="shared" si="0"/>
        <v>11.1294</v>
      </c>
      <c r="BO15" s="901">
        <f t="shared" si="0"/>
        <v>11.1294</v>
      </c>
      <c r="BP15" s="901">
        <f t="shared" si="0"/>
        <v>11.4076</v>
      </c>
      <c r="BQ15" s="901">
        <f t="shared" si="0"/>
        <v>11.4076</v>
      </c>
      <c r="BR15" s="901">
        <f t="shared" ref="BR15:EC15" si="1">SUM(BR18:BR517)</f>
        <v>11.4076</v>
      </c>
      <c r="BS15" s="901">
        <f t="shared" si="1"/>
        <v>11.4076</v>
      </c>
      <c r="BT15" s="901">
        <f t="shared" si="1"/>
        <v>11.4076</v>
      </c>
      <c r="BU15" s="901">
        <f t="shared" si="1"/>
        <v>11.4076</v>
      </c>
      <c r="BV15" s="901">
        <f t="shared" si="1"/>
        <v>11.4076</v>
      </c>
      <c r="BW15" s="901">
        <f t="shared" si="1"/>
        <v>11.4076</v>
      </c>
      <c r="BX15" s="901">
        <f t="shared" si="1"/>
        <v>11.4076</v>
      </c>
      <c r="BY15" s="901">
        <f t="shared" si="1"/>
        <v>11.4076</v>
      </c>
      <c r="BZ15" s="901">
        <f t="shared" si="1"/>
        <v>11.4076</v>
      </c>
      <c r="CA15" s="901">
        <f t="shared" si="1"/>
        <v>11.4076</v>
      </c>
      <c r="CB15" s="901">
        <f t="shared" si="1"/>
        <v>11.6928</v>
      </c>
      <c r="CC15" s="901">
        <f t="shared" si="1"/>
        <v>11.6928</v>
      </c>
      <c r="CD15" s="901">
        <f t="shared" si="1"/>
        <v>11.6928</v>
      </c>
      <c r="CE15" s="901">
        <f t="shared" si="1"/>
        <v>11.6928</v>
      </c>
      <c r="CF15" s="901">
        <f t="shared" si="1"/>
        <v>11.6928</v>
      </c>
      <c r="CG15" s="901">
        <f t="shared" si="1"/>
        <v>11.6928</v>
      </c>
      <c r="CH15" s="901">
        <f t="shared" si="1"/>
        <v>11.6928</v>
      </c>
      <c r="CI15" s="901">
        <f t="shared" si="1"/>
        <v>11.6928</v>
      </c>
      <c r="CJ15" s="901">
        <f t="shared" si="1"/>
        <v>11.6928</v>
      </c>
      <c r="CK15" s="901">
        <f t="shared" si="1"/>
        <v>11.6928</v>
      </c>
      <c r="CL15" s="901">
        <f t="shared" si="1"/>
        <v>11.6928</v>
      </c>
      <c r="CM15" s="901">
        <f t="shared" si="1"/>
        <v>11.6928</v>
      </c>
      <c r="CN15" s="901">
        <f t="shared" si="1"/>
        <v>11.985099999999999</v>
      </c>
      <c r="CO15" s="901">
        <f t="shared" si="1"/>
        <v>11.985099999999999</v>
      </c>
      <c r="CP15" s="901">
        <f t="shared" si="1"/>
        <v>11.985099999999999</v>
      </c>
      <c r="CQ15" s="901">
        <f t="shared" si="1"/>
        <v>11.985099999999999</v>
      </c>
      <c r="CR15" s="901">
        <f t="shared" si="1"/>
        <v>11.985099999999999</v>
      </c>
      <c r="CS15" s="901">
        <f t="shared" si="1"/>
        <v>11.985099999999999</v>
      </c>
      <c r="CT15" s="901">
        <f t="shared" si="1"/>
        <v>11.985099999999999</v>
      </c>
      <c r="CU15" s="901">
        <f t="shared" si="1"/>
        <v>11.985099999999999</v>
      </c>
      <c r="CV15" s="901">
        <f t="shared" si="1"/>
        <v>11.985099999999999</v>
      </c>
      <c r="CW15" s="901">
        <f t="shared" si="1"/>
        <v>11.985099999999999</v>
      </c>
      <c r="CX15" s="901">
        <f t="shared" si="1"/>
        <v>11.985099999999999</v>
      </c>
      <c r="CY15" s="901">
        <f t="shared" si="1"/>
        <v>11.985099999999999</v>
      </c>
      <c r="CZ15" s="901">
        <f t="shared" si="1"/>
        <v>12.284700000000001</v>
      </c>
      <c r="DA15" s="901">
        <f t="shared" si="1"/>
        <v>12.284700000000001</v>
      </c>
      <c r="DB15" s="901">
        <f t="shared" si="1"/>
        <v>12.284700000000001</v>
      </c>
      <c r="DC15" s="901">
        <f t="shared" si="1"/>
        <v>12.284700000000001</v>
      </c>
      <c r="DD15" s="901">
        <f t="shared" si="1"/>
        <v>12.284700000000001</v>
      </c>
      <c r="DE15" s="901">
        <f t="shared" si="1"/>
        <v>12.284700000000001</v>
      </c>
      <c r="DF15" s="901">
        <f t="shared" si="1"/>
        <v>12.284700000000001</v>
      </c>
      <c r="DG15" s="901">
        <f t="shared" si="1"/>
        <v>12.284700000000001</v>
      </c>
      <c r="DH15" s="901">
        <f t="shared" si="1"/>
        <v>12.284700000000001</v>
      </c>
      <c r="DI15" s="901">
        <f t="shared" si="1"/>
        <v>12.284700000000001</v>
      </c>
      <c r="DJ15" s="901">
        <f t="shared" si="1"/>
        <v>12.284700000000001</v>
      </c>
      <c r="DK15" s="901">
        <f t="shared" si="1"/>
        <v>12.284700000000001</v>
      </c>
      <c r="DL15" s="901">
        <f t="shared" si="1"/>
        <v>0</v>
      </c>
      <c r="DM15" s="901">
        <f t="shared" si="1"/>
        <v>0</v>
      </c>
      <c r="DN15" s="901">
        <f t="shared" si="1"/>
        <v>0</v>
      </c>
      <c r="DO15" s="901">
        <f t="shared" si="1"/>
        <v>12.6698</v>
      </c>
      <c r="DP15" s="901">
        <f t="shared" si="1"/>
        <v>12.6698</v>
      </c>
      <c r="DQ15" s="901">
        <f t="shared" si="1"/>
        <v>12.6698</v>
      </c>
      <c r="DR15" s="901">
        <f t="shared" si="1"/>
        <v>12.6698</v>
      </c>
      <c r="DS15" s="901">
        <f t="shared" si="1"/>
        <v>12.6698</v>
      </c>
      <c r="DT15" s="901">
        <f t="shared" si="1"/>
        <v>12.6698</v>
      </c>
      <c r="DU15" s="901">
        <f t="shared" si="1"/>
        <v>12.6698</v>
      </c>
      <c r="DV15" s="901">
        <f t="shared" si="1"/>
        <v>12.6698</v>
      </c>
      <c r="DW15" s="901">
        <f t="shared" si="1"/>
        <v>12.6698</v>
      </c>
      <c r="DX15" s="901">
        <f t="shared" si="1"/>
        <v>12.6698</v>
      </c>
      <c r="DY15" s="901">
        <f t="shared" si="1"/>
        <v>12.6698</v>
      </c>
      <c r="DZ15" s="901">
        <f t="shared" si="1"/>
        <v>12.6698</v>
      </c>
      <c r="EA15" s="901">
        <f t="shared" si="1"/>
        <v>12.986599999999999</v>
      </c>
      <c r="EB15" s="901">
        <f t="shared" si="1"/>
        <v>12.986599999999999</v>
      </c>
      <c r="EC15" s="901">
        <f t="shared" si="1"/>
        <v>12.986599999999999</v>
      </c>
      <c r="ED15" s="901">
        <f t="shared" ref="ED15:ER15" si="2">SUM(ED18:ED517)</f>
        <v>12.986599999999999</v>
      </c>
      <c r="EE15" s="901">
        <f t="shared" si="2"/>
        <v>12.986599999999999</v>
      </c>
      <c r="EF15" s="901">
        <f t="shared" si="2"/>
        <v>12.986599999999999</v>
      </c>
      <c r="EG15" s="901">
        <f t="shared" si="2"/>
        <v>12.986599999999999</v>
      </c>
      <c r="EH15" s="901">
        <f t="shared" si="2"/>
        <v>12.986599999999999</v>
      </c>
      <c r="EI15" s="901">
        <f t="shared" si="2"/>
        <v>12.986599999999999</v>
      </c>
      <c r="EJ15" s="901">
        <f t="shared" si="2"/>
        <v>12.986599999999999</v>
      </c>
      <c r="EK15" s="901">
        <f t="shared" si="2"/>
        <v>12.986599999999999</v>
      </c>
      <c r="EL15" s="901">
        <f t="shared" si="2"/>
        <v>12.986599999999999</v>
      </c>
      <c r="EM15" s="901">
        <f t="shared" si="2"/>
        <v>13.311199999999999</v>
      </c>
      <c r="EN15" s="901">
        <f t="shared" si="2"/>
        <v>13.311199999999999</v>
      </c>
      <c r="EO15" s="901">
        <f t="shared" si="2"/>
        <v>13.311199999999999</v>
      </c>
      <c r="EP15" s="901">
        <f t="shared" si="2"/>
        <v>13.311199999999999</v>
      </c>
      <c r="EQ15" s="901">
        <f t="shared" si="2"/>
        <v>13.311199999999999</v>
      </c>
      <c r="ER15" s="901">
        <f t="shared" si="2"/>
        <v>13.311199999999999</v>
      </c>
      <c r="ES15" s="901">
        <f>SUM(ES18:ES517)</f>
        <v>13.311199999999999</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18.333300000000001</v>
      </c>
      <c r="F18" s="1611">
        <v>10.041700000000001</v>
      </c>
      <c r="G18" s="1611">
        <v>10.041700000000001</v>
      </c>
      <c r="H18" s="1611">
        <v>10.041700000000001</v>
      </c>
      <c r="I18" s="1611">
        <v>10.041700000000001</v>
      </c>
      <c r="J18" s="1611">
        <v>10.041700000000001</v>
      </c>
      <c r="K18" s="1611">
        <v>10.041700000000001</v>
      </c>
      <c r="L18" s="1611">
        <v>10.041700000000001</v>
      </c>
      <c r="M18" s="1611">
        <v>10.041700000000001</v>
      </c>
      <c r="N18" s="1611">
        <v>10.041700000000001</v>
      </c>
      <c r="O18" s="1611">
        <v>10.041700000000001</v>
      </c>
      <c r="P18" s="1611">
        <v>10.041700000000001</v>
      </c>
      <c r="Q18" s="1611">
        <v>10.041700000000001</v>
      </c>
      <c r="R18" s="1611">
        <v>14.250999999999999</v>
      </c>
      <c r="S18" s="1611">
        <v>14.250999999999999</v>
      </c>
      <c r="T18" s="1611">
        <v>14.250999999999999</v>
      </c>
      <c r="U18" s="1611">
        <v>14.250999999999999</v>
      </c>
      <c r="V18" s="1611">
        <v>14.250999999999999</v>
      </c>
      <c r="W18" s="1611">
        <v>14.250999999999999</v>
      </c>
      <c r="X18" s="1611">
        <v>14.250999999999999</v>
      </c>
      <c r="Y18" s="1611">
        <v>14.250999999999999</v>
      </c>
      <c r="Z18" s="1611">
        <v>14.250999999999999</v>
      </c>
      <c r="AA18" s="1611">
        <v>14.250999999999999</v>
      </c>
      <c r="AB18" s="1611">
        <v>14.250999999999999</v>
      </c>
      <c r="AC18" s="1611">
        <v>14.250999999999999</v>
      </c>
      <c r="AD18" s="1611">
        <v>18.461500000000001</v>
      </c>
      <c r="AE18" s="1611">
        <v>18.461500000000001</v>
      </c>
      <c r="AF18" s="1611">
        <v>18.461500000000001</v>
      </c>
      <c r="AG18" s="1611">
        <v>18.461500000000001</v>
      </c>
      <c r="AH18" s="1611">
        <v>18.461500000000001</v>
      </c>
      <c r="AI18" s="1611">
        <v>18.461500000000001</v>
      </c>
      <c r="AJ18" s="1611">
        <v>18.461500000000001</v>
      </c>
      <c r="AK18" s="1611">
        <v>18.461500000000001</v>
      </c>
      <c r="AL18" s="1611">
        <v>18.461500000000001</v>
      </c>
      <c r="AM18" s="1611">
        <v>18.461500000000001</v>
      </c>
      <c r="AN18" s="1611">
        <v>18.461500000000001</v>
      </c>
      <c r="AO18" s="1611">
        <v>18.461500000000001</v>
      </c>
      <c r="AP18" s="1611">
        <v>19.1999</v>
      </c>
      <c r="AQ18" s="1611">
        <v>19.1999</v>
      </c>
      <c r="AR18" s="1611">
        <v>19.1999</v>
      </c>
      <c r="AS18" s="1611">
        <v>19.1999</v>
      </c>
      <c r="AT18" s="1611">
        <v>19.1999</v>
      </c>
      <c r="AU18" s="1611">
        <v>19.1999</v>
      </c>
      <c r="AV18" s="1611">
        <v>19.1999</v>
      </c>
      <c r="AW18" s="1611">
        <v>19.1999</v>
      </c>
      <c r="AX18" s="1611">
        <v>19.1999</v>
      </c>
      <c r="AY18" s="1611">
        <v>19.1999</v>
      </c>
      <c r="AZ18" s="1611">
        <v>19.1999</v>
      </c>
      <c r="BA18" s="1611">
        <v>0</v>
      </c>
      <c r="BB18" s="1611">
        <v>0</v>
      </c>
      <c r="BC18" s="1611">
        <v>0</v>
      </c>
      <c r="BD18" s="1611">
        <v>11.1294</v>
      </c>
      <c r="BE18" s="1611">
        <v>11.1294</v>
      </c>
      <c r="BF18" s="1611">
        <v>11.1294</v>
      </c>
      <c r="BG18" s="1611">
        <v>11.1294</v>
      </c>
      <c r="BH18" s="1611">
        <v>11.1294</v>
      </c>
      <c r="BI18" s="1611">
        <v>11.1294</v>
      </c>
      <c r="BJ18" s="1611">
        <v>11.1294</v>
      </c>
      <c r="BK18" s="1611">
        <v>11.1294</v>
      </c>
      <c r="BL18" s="1611">
        <v>11.1294</v>
      </c>
      <c r="BM18" s="1611">
        <v>11.1294</v>
      </c>
      <c r="BN18" s="1611">
        <v>11.1294</v>
      </c>
      <c r="BO18" s="1611">
        <v>11.1294</v>
      </c>
      <c r="BP18" s="1611">
        <v>11.4076</v>
      </c>
      <c r="BQ18" s="1611">
        <v>11.4076</v>
      </c>
      <c r="BR18" s="1611">
        <v>11.4076</v>
      </c>
      <c r="BS18" s="1611">
        <v>11.4076</v>
      </c>
      <c r="BT18" s="1611">
        <v>11.4076</v>
      </c>
      <c r="BU18" s="1611">
        <v>11.4076</v>
      </c>
      <c r="BV18" s="1611">
        <v>11.4076</v>
      </c>
      <c r="BW18" s="1611">
        <v>11.4076</v>
      </c>
      <c r="BX18" s="1611">
        <v>11.4076</v>
      </c>
      <c r="BY18" s="1611">
        <v>11.4076</v>
      </c>
      <c r="BZ18" s="1611">
        <v>11.4076</v>
      </c>
      <c r="CA18" s="1611">
        <v>11.4076</v>
      </c>
      <c r="CB18" s="1611">
        <v>11.6928</v>
      </c>
      <c r="CC18" s="1611">
        <v>11.6928</v>
      </c>
      <c r="CD18" s="1611">
        <v>11.6928</v>
      </c>
      <c r="CE18" s="1611">
        <v>11.6928</v>
      </c>
      <c r="CF18" s="1611">
        <v>11.6928</v>
      </c>
      <c r="CG18" s="1611">
        <v>11.6928</v>
      </c>
      <c r="CH18" s="1611">
        <v>11.6928</v>
      </c>
      <c r="CI18" s="1611">
        <v>11.6928</v>
      </c>
      <c r="CJ18" s="1611">
        <v>11.6928</v>
      </c>
      <c r="CK18" s="1611">
        <v>11.6928</v>
      </c>
      <c r="CL18" s="1611">
        <v>11.6928</v>
      </c>
      <c r="CM18" s="1611">
        <v>11.6928</v>
      </c>
      <c r="CN18" s="1611">
        <v>11.985099999999999</v>
      </c>
      <c r="CO18" s="1611">
        <v>11.985099999999999</v>
      </c>
      <c r="CP18" s="1611">
        <v>11.985099999999999</v>
      </c>
      <c r="CQ18" s="1611">
        <v>11.985099999999999</v>
      </c>
      <c r="CR18" s="1611">
        <v>11.985099999999999</v>
      </c>
      <c r="CS18" s="1611">
        <v>11.985099999999999</v>
      </c>
      <c r="CT18" s="1611">
        <v>11.985099999999999</v>
      </c>
      <c r="CU18" s="1611">
        <v>11.985099999999999</v>
      </c>
      <c r="CV18" s="1611">
        <v>11.985099999999999</v>
      </c>
      <c r="CW18" s="1611">
        <v>11.985099999999999</v>
      </c>
      <c r="CX18" s="1611">
        <v>11.985099999999999</v>
      </c>
      <c r="CY18" s="1611">
        <v>11.985099999999999</v>
      </c>
      <c r="CZ18" s="1611">
        <v>12.284700000000001</v>
      </c>
      <c r="DA18" s="1611">
        <v>12.284700000000001</v>
      </c>
      <c r="DB18" s="1611">
        <v>12.284700000000001</v>
      </c>
      <c r="DC18" s="1611">
        <v>12.284700000000001</v>
      </c>
      <c r="DD18" s="1611">
        <v>12.284700000000001</v>
      </c>
      <c r="DE18" s="1611">
        <v>12.284700000000001</v>
      </c>
      <c r="DF18" s="1611">
        <v>12.284700000000001</v>
      </c>
      <c r="DG18" s="1611">
        <v>12.284700000000001</v>
      </c>
      <c r="DH18" s="1611">
        <v>12.284700000000001</v>
      </c>
      <c r="DI18" s="1611">
        <v>12.284700000000001</v>
      </c>
      <c r="DJ18" s="1611">
        <v>12.284700000000001</v>
      </c>
      <c r="DK18" s="1611">
        <v>12.284700000000001</v>
      </c>
      <c r="DL18" s="1611">
        <v>0</v>
      </c>
      <c r="DM18" s="1611">
        <v>0</v>
      </c>
      <c r="DN18" s="1611">
        <v>0</v>
      </c>
      <c r="DO18" s="1611">
        <v>12.6698</v>
      </c>
      <c r="DP18" s="1611">
        <v>12.6698</v>
      </c>
      <c r="DQ18" s="1611">
        <v>12.6698</v>
      </c>
      <c r="DR18" s="1611">
        <v>12.6698</v>
      </c>
      <c r="DS18" s="1611">
        <v>12.6698</v>
      </c>
      <c r="DT18" s="1611">
        <v>12.6698</v>
      </c>
      <c r="DU18" s="1611">
        <v>12.6698</v>
      </c>
      <c r="DV18" s="1611">
        <v>12.6698</v>
      </c>
      <c r="DW18" s="1611">
        <v>12.6698</v>
      </c>
      <c r="DX18" s="1611">
        <v>12.6698</v>
      </c>
      <c r="DY18" s="1611">
        <v>12.6698</v>
      </c>
      <c r="DZ18" s="1611">
        <v>12.6698</v>
      </c>
      <c r="EA18" s="1611">
        <v>12.986599999999999</v>
      </c>
      <c r="EB18" s="1611">
        <v>12.986599999999999</v>
      </c>
      <c r="EC18" s="1611">
        <v>12.986599999999999</v>
      </c>
      <c r="ED18" s="1611">
        <v>12.986599999999999</v>
      </c>
      <c r="EE18" s="1611">
        <v>12.986599999999999</v>
      </c>
      <c r="EF18" s="1611">
        <v>12.986599999999999</v>
      </c>
      <c r="EG18" s="1611">
        <v>12.986599999999999</v>
      </c>
      <c r="EH18" s="1611">
        <v>12.986599999999999</v>
      </c>
      <c r="EI18" s="1611">
        <v>12.986599999999999</v>
      </c>
      <c r="EJ18" s="1611">
        <v>12.986599999999999</v>
      </c>
      <c r="EK18" s="1611">
        <v>12.986599999999999</v>
      </c>
      <c r="EL18" s="1611">
        <v>12.986599999999999</v>
      </c>
      <c r="EM18" s="1611">
        <v>13.311199999999999</v>
      </c>
      <c r="EN18" s="1611">
        <v>13.311199999999999</v>
      </c>
      <c r="EO18" s="1611">
        <v>13.311199999999999</v>
      </c>
      <c r="EP18" s="1611">
        <v>13.311199999999999</v>
      </c>
      <c r="EQ18" s="1611">
        <v>13.311199999999999</v>
      </c>
      <c r="ER18" s="1611">
        <v>13.311199999999999</v>
      </c>
      <c r="ES18" s="1611">
        <v>13.311199999999999</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09"/>
      <c r="C518" s="1610"/>
      <c r="D518" s="1610"/>
      <c r="E518" s="1611"/>
      <c r="F518" s="1611"/>
      <c r="G518" s="1611"/>
      <c r="H518" s="1611"/>
      <c r="I518" s="1611"/>
      <c r="J518" s="1611"/>
      <c r="K518" s="1611"/>
      <c r="L518" s="1611"/>
      <c r="M518" s="1611"/>
      <c r="N518" s="1611"/>
      <c r="O518" s="1611"/>
      <c r="P518" s="1611"/>
      <c r="Q518" s="1611"/>
      <c r="R518" s="1611"/>
      <c r="S518" s="1611"/>
      <c r="T518" s="1611"/>
      <c r="U518" s="1611"/>
      <c r="V518" s="1611"/>
      <c r="W518" s="1611"/>
      <c r="X518" s="1611"/>
      <c r="Y518" s="1611"/>
      <c r="Z518" s="1611"/>
      <c r="AA518" s="1611"/>
      <c r="AB518" s="1611"/>
      <c r="AC518" s="1611"/>
      <c r="AD518" s="1611"/>
      <c r="AE518" s="1611"/>
      <c r="AF518" s="1611"/>
      <c r="AG518" s="1611"/>
      <c r="AH518" s="1611"/>
      <c r="AI518" s="1611"/>
      <c r="AJ518" s="1611"/>
      <c r="AK518" s="1611"/>
      <c r="AL518" s="1611"/>
      <c r="AM518" s="1611"/>
      <c r="AN518" s="1611"/>
      <c r="AO518" s="1611"/>
      <c r="AP518" s="1611"/>
      <c r="AQ518" s="1611"/>
      <c r="AR518" s="1611"/>
      <c r="AS518" s="1611"/>
      <c r="AT518" s="1611"/>
      <c r="AU518" s="1611"/>
      <c r="AV518" s="1611"/>
      <c r="AW518" s="1611"/>
      <c r="AX518" s="1611"/>
      <c r="AY518" s="1611"/>
      <c r="AZ518" s="1611"/>
      <c r="BA518" s="1611"/>
      <c r="BB518" s="1611"/>
      <c r="BC518" s="1611"/>
      <c r="BD518" s="1611"/>
      <c r="BE518" s="1611"/>
      <c r="BF518" s="1611"/>
      <c r="BG518" s="1611"/>
      <c r="BH518" s="1611"/>
      <c r="BI518" s="1611"/>
      <c r="BJ518" s="1611"/>
      <c r="BK518" s="1611"/>
      <c r="BL518" s="1611"/>
      <c r="BM518" s="1611"/>
      <c r="BN518" s="1611"/>
      <c r="BO518" s="1611"/>
      <c r="BP518" s="1611"/>
      <c r="BQ518" s="1611"/>
      <c r="BR518" s="1611"/>
      <c r="BS518" s="1611"/>
      <c r="BT518" s="1611"/>
      <c r="BU518" s="1611"/>
      <c r="BV518" s="1611"/>
      <c r="BW518" s="1611"/>
      <c r="BX518" s="1611"/>
      <c r="BY518" s="1611"/>
      <c r="BZ518" s="1611"/>
      <c r="CA518" s="1611"/>
      <c r="CB518" s="1611"/>
      <c r="CC518" s="1611"/>
      <c r="CD518" s="1611"/>
      <c r="CE518" s="1611"/>
      <c r="CF518" s="1611"/>
      <c r="CG518" s="1611"/>
      <c r="CH518" s="1611"/>
      <c r="CI518" s="1611"/>
      <c r="CJ518" s="1611"/>
      <c r="CK518" s="1611"/>
      <c r="CL518" s="1611"/>
      <c r="CM518" s="1611"/>
      <c r="CN518" s="1611"/>
      <c r="CO518" s="1611"/>
      <c r="CP518" s="1611"/>
      <c r="CQ518" s="1611"/>
      <c r="CR518" s="1611"/>
      <c r="CS518" s="1611"/>
      <c r="CT518" s="1611"/>
      <c r="CU518" s="1611"/>
      <c r="CV518" s="1611"/>
      <c r="CW518" s="1611"/>
      <c r="CX518" s="1611"/>
      <c r="CY518" s="1611"/>
      <c r="CZ518" s="1611"/>
      <c r="DA518" s="1611"/>
      <c r="DB518" s="1611"/>
      <c r="DC518" s="1611"/>
      <c r="DD518" s="1611"/>
      <c r="DE518" s="1611"/>
      <c r="DF518" s="1611"/>
      <c r="DG518" s="1611"/>
      <c r="DH518" s="1611"/>
      <c r="DI518" s="1611"/>
      <c r="DJ518" s="1611"/>
      <c r="DK518" s="1611"/>
      <c r="DL518" s="1611"/>
      <c r="DM518" s="1611"/>
      <c r="DN518" s="1611"/>
      <c r="DO518" s="1611"/>
      <c r="DP518" s="1611"/>
      <c r="DQ518" s="1611"/>
      <c r="DR518" s="1611"/>
      <c r="DS518" s="1611"/>
      <c r="DT518" s="1611"/>
      <c r="DU518" s="1611"/>
      <c r="DV518" s="1611"/>
      <c r="DW518" s="1611"/>
      <c r="DX518" s="1611"/>
      <c r="DY518" s="1611"/>
      <c r="DZ518" s="1611"/>
      <c r="EA518" s="1611"/>
      <c r="EB518" s="1611"/>
      <c r="EC518" s="1611"/>
      <c r="ED518" s="1611"/>
      <c r="EE518" s="1611"/>
      <c r="EF518" s="1611"/>
      <c r="EG518" s="1611"/>
      <c r="EH518" s="1611"/>
      <c r="EI518" s="1611"/>
      <c r="EJ518" s="1611"/>
      <c r="EK518" s="1611"/>
      <c r="EL518" s="1611"/>
      <c r="EM518" s="1611"/>
      <c r="EN518" s="1611"/>
      <c r="EO518" s="1611"/>
      <c r="EP518" s="1611"/>
      <c r="EQ518" s="1611"/>
      <c r="ER518" s="1611"/>
      <c r="ES518" s="1611"/>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theme="0" tint="-0.14999847407452621"/>
  </sheetPr>
  <dimension ref="A1:ET671"/>
  <sheetViews>
    <sheetView showGridLines="0" zoomScale="85" zoomScaleNormal="85" workbookViewId="0">
      <pane ySplit="8" topLeftCell="A9" activePane="bottomLeft" state="frozen"/>
      <selection pane="bottomLeft"/>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DT_OR</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790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ROUND(CF_Tenant!E276,4)</f>
        <v>-2.5</v>
      </c>
      <c r="F13" s="899">
        <f ca="1">ROUND(CF_Tenant!F276,4)</f>
        <v>-2.5</v>
      </c>
      <c r="G13" s="899">
        <f ca="1">ROUND(CF_Tenant!G276,4)</f>
        <v>-2.5</v>
      </c>
      <c r="H13" s="899">
        <f ca="1">ROUND(CF_Tenant!H276,4)</f>
        <v>-2.5</v>
      </c>
      <c r="I13" s="899">
        <f ca="1">ROUND(CF_Tenant!I276,4)</f>
        <v>-2.5</v>
      </c>
      <c r="J13" s="899">
        <f ca="1">ROUND(CF_Tenant!J276,4)</f>
        <v>-2.5</v>
      </c>
      <c r="K13" s="899">
        <f ca="1">ROUND(CF_Tenant!K276,4)</f>
        <v>-2.5</v>
      </c>
      <c r="L13" s="899">
        <f ca="1">ROUND(CF_Tenant!L276,4)</f>
        <v>-2.5</v>
      </c>
      <c r="M13" s="899">
        <f ca="1">ROUND(CF_Tenant!M276,4)</f>
        <v>-2.5</v>
      </c>
      <c r="N13" s="899">
        <f ca="1">ROUND(CF_Tenant!N276,4)</f>
        <v>-2.5</v>
      </c>
      <c r="O13" s="899">
        <f ca="1">ROUND(CF_Tenant!O276,4)</f>
        <v>-2.5</v>
      </c>
      <c r="P13" s="899">
        <f ca="1">ROUND(CF_Tenant!P276,4)</f>
        <v>-2.5</v>
      </c>
      <c r="Q13" s="899">
        <f ca="1">ROUND(CF_Tenant!Q276,4)</f>
        <v>-2.5</v>
      </c>
      <c r="R13" s="899">
        <f ca="1">ROUND(CF_Tenant!R276,4)</f>
        <v>-2.5</v>
      </c>
      <c r="S13" s="899">
        <f ca="1">ROUND(CF_Tenant!S276,4)</f>
        <v>-2.5</v>
      </c>
      <c r="T13" s="899">
        <f ca="1">ROUND(CF_Tenant!T276,4)</f>
        <v>-2.5</v>
      </c>
      <c r="U13" s="899">
        <f ca="1">ROUND(CF_Tenant!U276,4)</f>
        <v>-2.5</v>
      </c>
      <c r="V13" s="899">
        <f ca="1">ROUND(CF_Tenant!V276,4)</f>
        <v>-2.5</v>
      </c>
      <c r="W13" s="899">
        <f ca="1">ROUND(CF_Tenant!W276,4)</f>
        <v>-2.5</v>
      </c>
      <c r="X13" s="899">
        <f ca="1">ROUND(CF_Tenant!X276,4)</f>
        <v>-2.5</v>
      </c>
      <c r="Y13" s="899">
        <f ca="1">ROUND(CF_Tenant!Y276,4)</f>
        <v>-2.5</v>
      </c>
      <c r="Z13" s="899">
        <f ca="1">ROUND(CF_Tenant!Z276,4)</f>
        <v>-2.5</v>
      </c>
      <c r="AA13" s="899">
        <f ca="1">ROUND(CF_Tenant!AA276,4)</f>
        <v>-2.5</v>
      </c>
      <c r="AB13" s="899">
        <f ca="1">ROUND(CF_Tenant!AB276,4)</f>
        <v>-2.5</v>
      </c>
      <c r="AC13" s="899">
        <f ca="1">ROUND(CF_Tenant!AC276,4)</f>
        <v>-2.5</v>
      </c>
      <c r="AD13" s="899">
        <f ca="1">ROUND(CF_Tenant!AD276,4)</f>
        <v>-2.5</v>
      </c>
      <c r="AE13" s="899">
        <f ca="1">ROUND(CF_Tenant!AE276,4)</f>
        <v>-2.5</v>
      </c>
      <c r="AF13" s="899">
        <f ca="1">ROUND(CF_Tenant!AF276,4)</f>
        <v>-2.5</v>
      </c>
      <c r="AG13" s="899">
        <f ca="1">ROUND(CF_Tenant!AG276,4)</f>
        <v>-2.5</v>
      </c>
      <c r="AH13" s="899">
        <f ca="1">ROUND(CF_Tenant!AH276,4)</f>
        <v>-2.5</v>
      </c>
      <c r="AI13" s="899">
        <f ca="1">ROUND(CF_Tenant!AI276,4)</f>
        <v>-2.5</v>
      </c>
      <c r="AJ13" s="899">
        <f ca="1">ROUND(CF_Tenant!AJ276,4)</f>
        <v>-2.5</v>
      </c>
      <c r="AK13" s="899">
        <f ca="1">ROUND(CF_Tenant!AK276,4)</f>
        <v>-2.5</v>
      </c>
      <c r="AL13" s="899">
        <f ca="1">ROUND(CF_Tenant!AL276,4)</f>
        <v>-2.5</v>
      </c>
      <c r="AM13" s="899">
        <f ca="1">ROUND(CF_Tenant!AM276,4)</f>
        <v>-2.5</v>
      </c>
      <c r="AN13" s="899">
        <f ca="1">ROUND(CF_Tenant!AN276,4)</f>
        <v>-2.5</v>
      </c>
      <c r="AO13" s="899">
        <f ca="1">ROUND(CF_Tenant!AO276,4)</f>
        <v>-2.5</v>
      </c>
      <c r="AP13" s="899">
        <f ca="1">ROUND(CF_Tenant!AP276,4)</f>
        <v>-2.5</v>
      </c>
      <c r="AQ13" s="899">
        <f ca="1">ROUND(CF_Tenant!AQ276,4)</f>
        <v>-2.5</v>
      </c>
      <c r="AR13" s="899">
        <f ca="1">ROUND(CF_Tenant!AR276,4)</f>
        <v>-2.5</v>
      </c>
      <c r="AS13" s="899">
        <f ca="1">ROUND(CF_Tenant!AS276,4)</f>
        <v>-2.5</v>
      </c>
      <c r="AT13" s="899">
        <f ca="1">ROUND(CF_Tenant!AT276,4)</f>
        <v>-2.5</v>
      </c>
      <c r="AU13" s="899">
        <f ca="1">ROUND(CF_Tenant!AU276,4)</f>
        <v>-2.5</v>
      </c>
      <c r="AV13" s="899">
        <f ca="1">ROUND(CF_Tenant!AV276,4)</f>
        <v>-2.5</v>
      </c>
      <c r="AW13" s="899">
        <f ca="1">ROUND(CF_Tenant!AW276,4)</f>
        <v>-2.5</v>
      </c>
      <c r="AX13" s="899">
        <f ca="1">ROUND(CF_Tenant!AX276,4)</f>
        <v>-2.5</v>
      </c>
      <c r="AY13" s="899">
        <f ca="1">ROUND(CF_Tenant!AY276,4)</f>
        <v>-2.5</v>
      </c>
      <c r="AZ13" s="899">
        <f ca="1">ROUND(CF_Tenant!AZ276,4)</f>
        <v>-2.5</v>
      </c>
      <c r="BA13" s="899">
        <f ca="1">ROUND(CF_Tenant!BA276,4)</f>
        <v>0</v>
      </c>
      <c r="BB13" s="899">
        <f ca="1">ROUND(CF_Tenant!BB276,4)</f>
        <v>0</v>
      </c>
      <c r="BC13" s="899">
        <f ca="1">ROUND(CF_Tenant!BC276,4)</f>
        <v>0</v>
      </c>
      <c r="BD13" s="899">
        <f ca="1">ROUND(CF_Tenant!BD276,4)</f>
        <v>0</v>
      </c>
      <c r="BE13" s="899">
        <f ca="1">ROUND(CF_Tenant!BE276,4)</f>
        <v>0</v>
      </c>
      <c r="BF13" s="899">
        <f ca="1">ROUND(CF_Tenant!BF276,4)</f>
        <v>0</v>
      </c>
      <c r="BG13" s="899">
        <f ca="1">ROUND(CF_Tenant!BG276,4)</f>
        <v>0</v>
      </c>
      <c r="BH13" s="899">
        <f ca="1">ROUND(CF_Tenant!BH276,4)</f>
        <v>0</v>
      </c>
      <c r="BI13" s="899">
        <f ca="1">ROUND(CF_Tenant!BI276,4)</f>
        <v>0</v>
      </c>
      <c r="BJ13" s="899">
        <f ca="1">ROUND(CF_Tenant!BJ276,4)</f>
        <v>0</v>
      </c>
      <c r="BK13" s="899">
        <f ca="1">ROUND(CF_Tenant!BK276,4)</f>
        <v>0</v>
      </c>
      <c r="BL13" s="899">
        <f ca="1">ROUND(CF_Tenant!BL276,4)</f>
        <v>0</v>
      </c>
      <c r="BM13" s="899">
        <f ca="1">ROUND(CF_Tenant!BM276,4)</f>
        <v>0</v>
      </c>
      <c r="BN13" s="899">
        <f ca="1">ROUND(CF_Tenant!BN276,4)</f>
        <v>0</v>
      </c>
      <c r="BO13" s="899">
        <f ca="1">ROUND(CF_Tenant!BO276,4)</f>
        <v>0</v>
      </c>
      <c r="BP13" s="899">
        <f ca="1">ROUND(CF_Tenant!BP276,4)</f>
        <v>0</v>
      </c>
      <c r="BQ13" s="899">
        <f ca="1">ROUND(CF_Tenant!BQ276,4)</f>
        <v>0</v>
      </c>
      <c r="BR13" s="899">
        <f ca="1">ROUND(CF_Tenant!BR276,4)</f>
        <v>0</v>
      </c>
      <c r="BS13" s="899">
        <f ca="1">ROUND(CF_Tenant!BS276,4)</f>
        <v>0</v>
      </c>
      <c r="BT13" s="899">
        <f ca="1">ROUND(CF_Tenant!BT276,4)</f>
        <v>0</v>
      </c>
      <c r="BU13" s="899">
        <f ca="1">ROUND(CF_Tenant!BU276,4)</f>
        <v>0</v>
      </c>
      <c r="BV13" s="899">
        <f ca="1">ROUND(CF_Tenant!BV276,4)</f>
        <v>0</v>
      </c>
      <c r="BW13" s="899">
        <f ca="1">ROUND(CF_Tenant!BW276,4)</f>
        <v>0</v>
      </c>
      <c r="BX13" s="899">
        <f ca="1">ROUND(CF_Tenant!BX276,4)</f>
        <v>0</v>
      </c>
      <c r="BY13" s="899">
        <f ca="1">ROUND(CF_Tenant!BY276,4)</f>
        <v>0</v>
      </c>
      <c r="BZ13" s="899">
        <f ca="1">ROUND(CF_Tenant!BZ276,4)</f>
        <v>0</v>
      </c>
      <c r="CA13" s="899">
        <f ca="1">ROUND(CF_Tenant!CA276,4)</f>
        <v>0</v>
      </c>
      <c r="CB13" s="899">
        <f ca="1">ROUND(CF_Tenant!CB276,4)</f>
        <v>0</v>
      </c>
      <c r="CC13" s="899">
        <f ca="1">ROUND(CF_Tenant!CC276,4)</f>
        <v>0</v>
      </c>
      <c r="CD13" s="899">
        <f ca="1">ROUND(CF_Tenant!CD276,4)</f>
        <v>0</v>
      </c>
      <c r="CE13" s="899">
        <f ca="1">ROUND(CF_Tenant!CE276,4)</f>
        <v>0</v>
      </c>
      <c r="CF13" s="899">
        <f ca="1">ROUND(CF_Tenant!CF276,4)</f>
        <v>0</v>
      </c>
      <c r="CG13" s="899">
        <f ca="1">ROUND(CF_Tenant!CG276,4)</f>
        <v>0</v>
      </c>
      <c r="CH13" s="899">
        <f ca="1">ROUND(CF_Tenant!CH276,4)</f>
        <v>0</v>
      </c>
      <c r="CI13" s="899">
        <f ca="1">ROUND(CF_Tenant!CI276,4)</f>
        <v>0</v>
      </c>
      <c r="CJ13" s="899">
        <f ca="1">ROUND(CF_Tenant!CJ276,4)</f>
        <v>0</v>
      </c>
      <c r="CK13" s="899">
        <f ca="1">ROUND(CF_Tenant!CK276,4)</f>
        <v>0</v>
      </c>
      <c r="CL13" s="899">
        <f ca="1">ROUND(CF_Tenant!CL276,4)</f>
        <v>0</v>
      </c>
      <c r="CM13" s="899">
        <f ca="1">ROUND(CF_Tenant!CM276,4)</f>
        <v>0</v>
      </c>
      <c r="CN13" s="899">
        <f ca="1">ROUND(CF_Tenant!CN276,4)</f>
        <v>0</v>
      </c>
      <c r="CO13" s="899">
        <f ca="1">ROUND(CF_Tenant!CO276,4)</f>
        <v>0</v>
      </c>
      <c r="CP13" s="899">
        <f ca="1">ROUND(CF_Tenant!CP276,4)</f>
        <v>0</v>
      </c>
      <c r="CQ13" s="899">
        <f ca="1">ROUND(CF_Tenant!CQ276,4)</f>
        <v>0</v>
      </c>
      <c r="CR13" s="899">
        <f ca="1">ROUND(CF_Tenant!CR276,4)</f>
        <v>0</v>
      </c>
      <c r="CS13" s="899">
        <f ca="1">ROUND(CF_Tenant!CS276,4)</f>
        <v>0</v>
      </c>
      <c r="CT13" s="899">
        <f ca="1">ROUND(CF_Tenant!CT276,4)</f>
        <v>0</v>
      </c>
      <c r="CU13" s="899">
        <f ca="1">ROUND(CF_Tenant!CU276,4)</f>
        <v>0</v>
      </c>
      <c r="CV13" s="899">
        <f ca="1">ROUND(CF_Tenant!CV276,4)</f>
        <v>0</v>
      </c>
      <c r="CW13" s="899">
        <f ca="1">ROUND(CF_Tenant!CW276,4)</f>
        <v>0</v>
      </c>
      <c r="CX13" s="899">
        <f ca="1">ROUND(CF_Tenant!CX276,4)</f>
        <v>0</v>
      </c>
      <c r="CY13" s="899">
        <f ca="1">ROUND(CF_Tenant!CY276,4)</f>
        <v>0</v>
      </c>
      <c r="CZ13" s="899">
        <f ca="1">ROUND(CF_Tenant!CZ276,4)</f>
        <v>0</v>
      </c>
      <c r="DA13" s="899">
        <f ca="1">ROUND(CF_Tenant!DA276,4)</f>
        <v>0</v>
      </c>
      <c r="DB13" s="899">
        <f ca="1">ROUND(CF_Tenant!DB276,4)</f>
        <v>0</v>
      </c>
      <c r="DC13" s="899">
        <f ca="1">ROUND(CF_Tenant!DC276,4)</f>
        <v>0</v>
      </c>
      <c r="DD13" s="899">
        <f ca="1">ROUND(CF_Tenant!DD276,4)</f>
        <v>0</v>
      </c>
      <c r="DE13" s="899">
        <f ca="1">ROUND(CF_Tenant!DE276,4)</f>
        <v>0</v>
      </c>
      <c r="DF13" s="899">
        <f ca="1">ROUND(CF_Tenant!DF276,4)</f>
        <v>0</v>
      </c>
      <c r="DG13" s="899">
        <f ca="1">ROUND(CF_Tenant!DG276,4)</f>
        <v>0</v>
      </c>
      <c r="DH13" s="899">
        <f ca="1">ROUND(CF_Tenant!DH276,4)</f>
        <v>0</v>
      </c>
      <c r="DI13" s="899">
        <f ca="1">ROUND(CF_Tenant!DI276,4)</f>
        <v>0</v>
      </c>
      <c r="DJ13" s="899">
        <f ca="1">ROUND(CF_Tenant!DJ276,4)</f>
        <v>0</v>
      </c>
      <c r="DK13" s="899">
        <f ca="1">ROUND(CF_Tenant!DK276,4)</f>
        <v>0</v>
      </c>
      <c r="DL13" s="899">
        <f ca="1">ROUND(CF_Tenant!DL276,4)</f>
        <v>0</v>
      </c>
      <c r="DM13" s="899">
        <f ca="1">ROUND(CF_Tenant!DM276,4)</f>
        <v>0</v>
      </c>
      <c r="DN13" s="899">
        <f ca="1">ROUND(CF_Tenant!DN276,4)</f>
        <v>0</v>
      </c>
      <c r="DO13" s="899">
        <f ca="1">ROUND(CF_Tenant!DO276,4)</f>
        <v>0</v>
      </c>
      <c r="DP13" s="899">
        <f ca="1">ROUND(CF_Tenant!DP276,4)</f>
        <v>0</v>
      </c>
      <c r="DQ13" s="899">
        <f ca="1">ROUND(CF_Tenant!DQ276,4)</f>
        <v>0</v>
      </c>
      <c r="DR13" s="899">
        <f ca="1">ROUND(CF_Tenant!DR276,4)</f>
        <v>0</v>
      </c>
      <c r="DS13" s="899">
        <f ca="1">ROUND(CF_Tenant!DS276,4)</f>
        <v>0</v>
      </c>
      <c r="DT13" s="899">
        <f ca="1">ROUND(CF_Tenant!DT276,4)</f>
        <v>0</v>
      </c>
      <c r="DU13" s="899">
        <f ca="1">ROUND(CF_Tenant!DU276,4)</f>
        <v>0</v>
      </c>
      <c r="DV13" s="899">
        <f ca="1">ROUND(CF_Tenant!DV276,4)</f>
        <v>0</v>
      </c>
      <c r="DW13" s="899">
        <f ca="1">ROUND(CF_Tenant!DW276,4)</f>
        <v>0</v>
      </c>
      <c r="DX13" s="899">
        <f ca="1">ROUND(CF_Tenant!DX276,4)</f>
        <v>0</v>
      </c>
      <c r="DY13" s="899">
        <f ca="1">ROUND(CF_Tenant!DY276,4)</f>
        <v>0</v>
      </c>
      <c r="DZ13" s="899">
        <f ca="1">ROUND(CF_Tenant!DZ276,4)</f>
        <v>0</v>
      </c>
      <c r="EA13" s="899">
        <f ca="1">ROUND(CF_Tenant!EA276,4)</f>
        <v>0</v>
      </c>
      <c r="EB13" s="899">
        <f ca="1">ROUND(CF_Tenant!EB276,4)</f>
        <v>0</v>
      </c>
      <c r="EC13" s="899">
        <f ca="1">ROUND(CF_Tenant!EC276,4)</f>
        <v>0</v>
      </c>
      <c r="ED13" s="899">
        <f ca="1">ROUND(CF_Tenant!ED276,4)</f>
        <v>0</v>
      </c>
      <c r="EE13" s="899">
        <f ca="1">ROUND(CF_Tenant!EE276,4)</f>
        <v>0</v>
      </c>
      <c r="EF13" s="899">
        <f ca="1">ROUND(CF_Tenant!EF276,4)</f>
        <v>0</v>
      </c>
      <c r="EG13" s="899">
        <f ca="1">ROUND(CF_Tenant!EG276,4)</f>
        <v>0</v>
      </c>
      <c r="EH13" s="899">
        <f ca="1">ROUND(CF_Tenant!EH276,4)</f>
        <v>0</v>
      </c>
      <c r="EI13" s="899">
        <f ca="1">ROUND(CF_Tenant!EI276,4)</f>
        <v>0</v>
      </c>
      <c r="EJ13" s="899">
        <f ca="1">ROUND(CF_Tenant!EJ276,4)</f>
        <v>0</v>
      </c>
      <c r="EK13" s="899">
        <f ca="1">ROUND(CF_Tenant!EK276,4)</f>
        <v>0</v>
      </c>
      <c r="EL13" s="899">
        <f ca="1">ROUND(CF_Tenant!EL276,4)</f>
        <v>0</v>
      </c>
      <c r="EM13" s="899">
        <f ca="1">ROUND(CF_Tenant!EM276,4)</f>
        <v>0</v>
      </c>
      <c r="EN13" s="899">
        <f ca="1">ROUND(CF_Tenant!EN276,4)</f>
        <v>0</v>
      </c>
      <c r="EO13" s="899">
        <f ca="1">ROUND(CF_Tenant!EO276,4)</f>
        <v>0</v>
      </c>
      <c r="EP13" s="899">
        <f ca="1">ROUND(CF_Tenant!EP276,4)</f>
        <v>0</v>
      </c>
      <c r="EQ13" s="899">
        <f ca="1">ROUND(CF_Tenant!EQ276,4)</f>
        <v>0</v>
      </c>
      <c r="ER13" s="899">
        <f ca="1">ROUND(CF_Tenant!ER276,4)</f>
        <v>0</v>
      </c>
      <c r="ES13" s="899">
        <f ca="1">ROUND(CF_Tenant!ES276,4)</f>
        <v>0</v>
      </c>
    </row>
    <row r="14" spans="2:150" s="898" customFormat="1"/>
    <row r="15" spans="2:150" s="898" customFormat="1" ht="14.4" thickBot="1">
      <c r="B15" s="900" t="s">
        <v>791</v>
      </c>
      <c r="C15" s="907"/>
      <c r="D15" s="907"/>
      <c r="E15" s="901">
        <f>SUM(E18:E517)</f>
        <v>5.1000000000000004E-3</v>
      </c>
      <c r="F15" s="901">
        <f t="shared" ref="F15:BQ15" si="0">SUM(F18:F517)</f>
        <v>1.03E-2</v>
      </c>
      <c r="G15" s="901">
        <f t="shared" si="0"/>
        <v>1.55E-2</v>
      </c>
      <c r="H15" s="901">
        <f t="shared" si="0"/>
        <v>2.07E-2</v>
      </c>
      <c r="I15" s="901">
        <f t="shared" si="0"/>
        <v>2.5899999999999999E-2</v>
      </c>
      <c r="J15" s="901">
        <f t="shared" si="0"/>
        <v>3.1099999999999999E-2</v>
      </c>
      <c r="K15" s="901">
        <f t="shared" si="0"/>
        <v>3.6299999999999999E-2</v>
      </c>
      <c r="L15" s="901">
        <f t="shared" si="0"/>
        <v>4.1500000000000002E-2</v>
      </c>
      <c r="M15" s="901">
        <f t="shared" si="0"/>
        <v>4.6699999999999998E-2</v>
      </c>
      <c r="N15" s="901">
        <f t="shared" si="0"/>
        <v>5.1999999999999998E-2</v>
      </c>
      <c r="O15" s="901">
        <f t="shared" si="0"/>
        <v>5.7200000000000001E-2</v>
      </c>
      <c r="P15" s="901">
        <f t="shared" si="0"/>
        <v>6.25E-2</v>
      </c>
      <c r="Q15" s="901">
        <f>SUM(Q18:Q517)</f>
        <v>6.7799999999999999E-2</v>
      </c>
      <c r="R15" s="901">
        <f t="shared" si="0"/>
        <v>7.3099999999999998E-2</v>
      </c>
      <c r="S15" s="901">
        <f t="shared" si="0"/>
        <v>7.8399999999999997E-2</v>
      </c>
      <c r="T15" s="901">
        <f t="shared" si="0"/>
        <v>8.3699999999999997E-2</v>
      </c>
      <c r="U15" s="901">
        <f t="shared" si="0"/>
        <v>8.8999999999999996E-2</v>
      </c>
      <c r="V15" s="901">
        <f t="shared" si="0"/>
        <v>9.4299999999999995E-2</v>
      </c>
      <c r="W15" s="901">
        <f t="shared" si="0"/>
        <v>9.9699999999999997E-2</v>
      </c>
      <c r="X15" s="901">
        <f t="shared" si="0"/>
        <v>0.105</v>
      </c>
      <c r="Y15" s="901">
        <f t="shared" si="0"/>
        <v>0.1104</v>
      </c>
      <c r="Z15" s="901">
        <f t="shared" si="0"/>
        <v>0.1158</v>
      </c>
      <c r="AA15" s="901">
        <f t="shared" si="0"/>
        <v>0.1212</v>
      </c>
      <c r="AB15" s="901">
        <f t="shared" si="0"/>
        <v>0.12659999999999999</v>
      </c>
      <c r="AC15" s="901">
        <f t="shared" si="0"/>
        <v>0.13200000000000001</v>
      </c>
      <c r="AD15" s="901">
        <f t="shared" si="0"/>
        <v>0.13739999999999999</v>
      </c>
      <c r="AE15" s="901">
        <f t="shared" si="0"/>
        <v>0.14280000000000001</v>
      </c>
      <c r="AF15" s="901">
        <f t="shared" si="0"/>
        <v>0.14829999999999999</v>
      </c>
      <c r="AG15" s="901">
        <f t="shared" si="0"/>
        <v>0.1537</v>
      </c>
      <c r="AH15" s="901">
        <f t="shared" si="0"/>
        <v>0.15920000000000001</v>
      </c>
      <c r="AI15" s="901">
        <f t="shared" si="0"/>
        <v>0.16470000000000001</v>
      </c>
      <c r="AJ15" s="901">
        <f t="shared" si="0"/>
        <v>0.17019999999999999</v>
      </c>
      <c r="AK15" s="901">
        <f t="shared" si="0"/>
        <v>0.1757</v>
      </c>
      <c r="AL15" s="901">
        <f t="shared" si="0"/>
        <v>0.1812</v>
      </c>
      <c r="AM15" s="901">
        <f t="shared" si="0"/>
        <v>0.1867</v>
      </c>
      <c r="AN15" s="901">
        <f t="shared" si="0"/>
        <v>0.19220000000000001</v>
      </c>
      <c r="AO15" s="901">
        <f t="shared" si="0"/>
        <v>0.1978</v>
      </c>
      <c r="AP15" s="901">
        <f t="shared" si="0"/>
        <v>0.20330000000000001</v>
      </c>
      <c r="AQ15" s="901">
        <f t="shared" si="0"/>
        <v>0.2089</v>
      </c>
      <c r="AR15" s="901">
        <f t="shared" si="0"/>
        <v>0.2145</v>
      </c>
      <c r="AS15" s="901">
        <f t="shared" si="0"/>
        <v>0.22009999999999999</v>
      </c>
      <c r="AT15" s="901">
        <f t="shared" si="0"/>
        <v>0.22570000000000001</v>
      </c>
      <c r="AU15" s="901">
        <f t="shared" si="0"/>
        <v>0.23130000000000001</v>
      </c>
      <c r="AV15" s="901">
        <f t="shared" si="0"/>
        <v>0.2369</v>
      </c>
      <c r="AW15" s="901">
        <f t="shared" si="0"/>
        <v>0.24249999999999999</v>
      </c>
      <c r="AX15" s="901">
        <f t="shared" si="0"/>
        <v>0.2482</v>
      </c>
      <c r="AY15" s="901">
        <f t="shared" si="0"/>
        <v>0.25390000000000001</v>
      </c>
      <c r="AZ15" s="901">
        <f t="shared" si="0"/>
        <v>0.25950000000000001</v>
      </c>
      <c r="BA15" s="901">
        <f t="shared" si="0"/>
        <v>0</v>
      </c>
      <c r="BB15" s="901">
        <f t="shared" si="0"/>
        <v>0</v>
      </c>
      <c r="BC15" s="901">
        <f t="shared" si="0"/>
        <v>0</v>
      </c>
      <c r="BD15" s="901">
        <f t="shared" si="0"/>
        <v>2.7823000000000002</v>
      </c>
      <c r="BE15" s="901">
        <f t="shared" si="0"/>
        <v>2.7881</v>
      </c>
      <c r="BF15" s="901">
        <f t="shared" si="0"/>
        <v>2.7938000000000001</v>
      </c>
      <c r="BG15" s="901">
        <f t="shared" si="0"/>
        <v>2.7995999999999999</v>
      </c>
      <c r="BH15" s="901">
        <f t="shared" si="0"/>
        <v>2.8052999999999999</v>
      </c>
      <c r="BI15" s="901">
        <f t="shared" si="0"/>
        <v>2.8111000000000002</v>
      </c>
      <c r="BJ15" s="901">
        <f t="shared" si="0"/>
        <v>2.8169</v>
      </c>
      <c r="BK15" s="901">
        <f t="shared" si="0"/>
        <v>2.8227000000000002</v>
      </c>
      <c r="BL15" s="901">
        <f t="shared" si="0"/>
        <v>2.8285</v>
      </c>
      <c r="BM15" s="901">
        <f t="shared" si="0"/>
        <v>2.8342999999999998</v>
      </c>
      <c r="BN15" s="901">
        <f t="shared" si="0"/>
        <v>2.8401999999999998</v>
      </c>
      <c r="BO15" s="901">
        <f t="shared" si="0"/>
        <v>2.8460000000000001</v>
      </c>
      <c r="BP15" s="901">
        <f t="shared" si="0"/>
        <v>2.8519000000000001</v>
      </c>
      <c r="BQ15" s="901">
        <f t="shared" si="0"/>
        <v>2.8578000000000001</v>
      </c>
      <c r="BR15" s="901">
        <f t="shared" ref="BR15:EC15" si="1">SUM(BR18:BR517)</f>
        <v>2.8637000000000001</v>
      </c>
      <c r="BS15" s="901">
        <f t="shared" si="1"/>
        <v>2.8696000000000002</v>
      </c>
      <c r="BT15" s="901">
        <f t="shared" si="1"/>
        <v>2.8755000000000002</v>
      </c>
      <c r="BU15" s="901">
        <f t="shared" si="1"/>
        <v>2.8814000000000002</v>
      </c>
      <c r="BV15" s="901">
        <f t="shared" si="1"/>
        <v>2.8873000000000002</v>
      </c>
      <c r="BW15" s="901">
        <f t="shared" si="1"/>
        <v>2.8933</v>
      </c>
      <c r="BX15" s="901">
        <f t="shared" si="1"/>
        <v>2.8992</v>
      </c>
      <c r="BY15" s="901">
        <f t="shared" si="1"/>
        <v>2.9051999999999998</v>
      </c>
      <c r="BZ15" s="901">
        <f t="shared" si="1"/>
        <v>2.9112</v>
      </c>
      <c r="CA15" s="901">
        <f t="shared" si="1"/>
        <v>2.9171999999999998</v>
      </c>
      <c r="CB15" s="901">
        <f t="shared" si="1"/>
        <v>2.9232</v>
      </c>
      <c r="CC15" s="901">
        <f t="shared" si="1"/>
        <v>2.9291999999999998</v>
      </c>
      <c r="CD15" s="901">
        <f t="shared" si="1"/>
        <v>2.9352999999999998</v>
      </c>
      <c r="CE15" s="901">
        <f t="shared" si="1"/>
        <v>2.9413</v>
      </c>
      <c r="CF15" s="901">
        <f t="shared" si="1"/>
        <v>2.9474</v>
      </c>
      <c r="CG15" s="901">
        <f t="shared" si="1"/>
        <v>2.9533999999999998</v>
      </c>
      <c r="CH15" s="901">
        <f t="shared" si="1"/>
        <v>2.9594999999999998</v>
      </c>
      <c r="CI15" s="901">
        <f t="shared" si="1"/>
        <v>2.9655999999999998</v>
      </c>
      <c r="CJ15" s="901">
        <f t="shared" si="1"/>
        <v>2.9716999999999998</v>
      </c>
      <c r="CK15" s="901">
        <f t="shared" si="1"/>
        <v>2.9777999999999998</v>
      </c>
      <c r="CL15" s="901">
        <f t="shared" si="1"/>
        <v>2.984</v>
      </c>
      <c r="CM15" s="901">
        <f t="shared" si="1"/>
        <v>2.9901</v>
      </c>
      <c r="CN15" s="901">
        <f t="shared" si="1"/>
        <v>2.9963000000000002</v>
      </c>
      <c r="CO15" s="901">
        <f t="shared" si="1"/>
        <v>3.0024000000000002</v>
      </c>
      <c r="CP15" s="901">
        <f t="shared" si="1"/>
        <v>3.0085999999999999</v>
      </c>
      <c r="CQ15" s="901">
        <f t="shared" si="1"/>
        <v>3.0148000000000001</v>
      </c>
      <c r="CR15" s="901">
        <f t="shared" si="1"/>
        <v>3.0209999999999999</v>
      </c>
      <c r="CS15" s="901">
        <f t="shared" si="1"/>
        <v>3.0272999999999999</v>
      </c>
      <c r="CT15" s="901">
        <f t="shared" si="1"/>
        <v>3.0335000000000001</v>
      </c>
      <c r="CU15" s="901">
        <f t="shared" si="1"/>
        <v>3.0396999999999998</v>
      </c>
      <c r="CV15" s="901">
        <f t="shared" si="1"/>
        <v>3.0459999999999998</v>
      </c>
      <c r="CW15" s="901">
        <f t="shared" si="1"/>
        <v>3.0522999999999998</v>
      </c>
      <c r="CX15" s="901">
        <f t="shared" si="1"/>
        <v>3.0586000000000002</v>
      </c>
      <c r="CY15" s="901">
        <f t="shared" si="1"/>
        <v>3.0649000000000002</v>
      </c>
      <c r="CZ15" s="901">
        <f t="shared" si="1"/>
        <v>3.0712000000000002</v>
      </c>
      <c r="DA15" s="901">
        <f t="shared" si="1"/>
        <v>3.0775000000000001</v>
      </c>
      <c r="DB15" s="901">
        <f t="shared" si="1"/>
        <v>3.0838000000000001</v>
      </c>
      <c r="DC15" s="901">
        <f t="shared" si="1"/>
        <v>3.0901999999999998</v>
      </c>
      <c r="DD15" s="901">
        <f t="shared" si="1"/>
        <v>3.0966</v>
      </c>
      <c r="DE15" s="901">
        <f t="shared" si="1"/>
        <v>3.1029</v>
      </c>
      <c r="DF15" s="901">
        <f t="shared" si="1"/>
        <v>3.1093000000000002</v>
      </c>
      <c r="DG15" s="901">
        <f t="shared" si="1"/>
        <v>3.1156999999999999</v>
      </c>
      <c r="DH15" s="901">
        <f t="shared" si="1"/>
        <v>3.1221999999999999</v>
      </c>
      <c r="DI15" s="901">
        <f t="shared" si="1"/>
        <v>3.1286</v>
      </c>
      <c r="DJ15" s="901">
        <f t="shared" si="1"/>
        <v>3.1349999999999998</v>
      </c>
      <c r="DK15" s="901">
        <f t="shared" si="1"/>
        <v>3.1415000000000002</v>
      </c>
      <c r="DL15" s="901">
        <f t="shared" si="1"/>
        <v>0</v>
      </c>
      <c r="DM15" s="901">
        <f t="shared" si="1"/>
        <v>0</v>
      </c>
      <c r="DN15" s="901">
        <f t="shared" si="1"/>
        <v>0</v>
      </c>
      <c r="DO15" s="901">
        <f t="shared" si="1"/>
        <v>3.1675</v>
      </c>
      <c r="DP15" s="901">
        <f t="shared" si="1"/>
        <v>3.1739999999999999</v>
      </c>
      <c r="DQ15" s="901">
        <f t="shared" si="1"/>
        <v>3.1804999999999999</v>
      </c>
      <c r="DR15" s="901">
        <f t="shared" si="1"/>
        <v>3.1871</v>
      </c>
      <c r="DS15" s="901">
        <f t="shared" si="1"/>
        <v>3.1936</v>
      </c>
      <c r="DT15" s="901">
        <f t="shared" si="1"/>
        <v>3.2002000000000002</v>
      </c>
      <c r="DU15" s="901">
        <f t="shared" si="1"/>
        <v>3.2067999999999999</v>
      </c>
      <c r="DV15" s="901">
        <f t="shared" si="1"/>
        <v>3.2134</v>
      </c>
      <c r="DW15" s="901">
        <f t="shared" si="1"/>
        <v>3.22</v>
      </c>
      <c r="DX15" s="901">
        <f t="shared" si="1"/>
        <v>3.2267000000000001</v>
      </c>
      <c r="DY15" s="901">
        <f t="shared" si="1"/>
        <v>3.2332999999999998</v>
      </c>
      <c r="DZ15" s="901">
        <f t="shared" si="1"/>
        <v>3.24</v>
      </c>
      <c r="EA15" s="901">
        <f t="shared" si="1"/>
        <v>3.2465999999999999</v>
      </c>
      <c r="EB15" s="901">
        <f t="shared" si="1"/>
        <v>3.2532999999999999</v>
      </c>
      <c r="EC15" s="901">
        <f t="shared" si="1"/>
        <v>3.26</v>
      </c>
      <c r="ED15" s="901">
        <f t="shared" ref="ED15:ER15" si="2">SUM(ED18:ED517)</f>
        <v>3.2667000000000002</v>
      </c>
      <c r="EE15" s="901">
        <f t="shared" si="2"/>
        <v>3.2734999999999999</v>
      </c>
      <c r="EF15" s="901">
        <f t="shared" si="2"/>
        <v>3.2801999999999998</v>
      </c>
      <c r="EG15" s="901">
        <f t="shared" si="2"/>
        <v>3.2869999999999999</v>
      </c>
      <c r="EH15" s="901">
        <f t="shared" si="2"/>
        <v>3.2936999999999999</v>
      </c>
      <c r="EI15" s="901">
        <f t="shared" si="2"/>
        <v>3.3005</v>
      </c>
      <c r="EJ15" s="901">
        <f t="shared" si="2"/>
        <v>3.3073000000000001</v>
      </c>
      <c r="EK15" s="901">
        <f t="shared" si="2"/>
        <v>3.3140999999999998</v>
      </c>
      <c r="EL15" s="901">
        <f t="shared" si="2"/>
        <v>3.3210000000000002</v>
      </c>
      <c r="EM15" s="901">
        <f t="shared" si="2"/>
        <v>3.3277999999999999</v>
      </c>
      <c r="EN15" s="901">
        <f t="shared" si="2"/>
        <v>3.3347000000000002</v>
      </c>
      <c r="EO15" s="901">
        <f t="shared" si="2"/>
        <v>3.3414999999999999</v>
      </c>
      <c r="EP15" s="901">
        <f t="shared" si="2"/>
        <v>3.3483999999999998</v>
      </c>
      <c r="EQ15" s="901">
        <f t="shared" si="2"/>
        <v>3.3553000000000002</v>
      </c>
      <c r="ER15" s="901">
        <f t="shared" si="2"/>
        <v>3.3622000000000001</v>
      </c>
      <c r="ES15" s="901">
        <f>SUM(ES18:ES517)</f>
        <v>3.3691</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5.1000000000000004E-3</v>
      </c>
      <c r="F18" s="1611">
        <v>1.03E-2</v>
      </c>
      <c r="G18" s="1611">
        <v>1.55E-2</v>
      </c>
      <c r="H18" s="1611">
        <v>2.07E-2</v>
      </c>
      <c r="I18" s="1611">
        <v>2.5899999999999999E-2</v>
      </c>
      <c r="J18" s="1611">
        <v>3.1099999999999999E-2</v>
      </c>
      <c r="K18" s="1611">
        <v>3.6299999999999999E-2</v>
      </c>
      <c r="L18" s="1611">
        <v>4.1500000000000002E-2</v>
      </c>
      <c r="M18" s="1611">
        <v>4.6699999999999998E-2</v>
      </c>
      <c r="N18" s="1611">
        <v>5.1999999999999998E-2</v>
      </c>
      <c r="O18" s="1611">
        <v>5.7200000000000001E-2</v>
      </c>
      <c r="P18" s="1611">
        <v>6.25E-2</v>
      </c>
      <c r="Q18" s="1611">
        <v>6.7799999999999999E-2</v>
      </c>
      <c r="R18" s="1611">
        <v>7.3099999999999998E-2</v>
      </c>
      <c r="S18" s="1611">
        <v>7.8399999999999997E-2</v>
      </c>
      <c r="T18" s="1611">
        <v>8.3699999999999997E-2</v>
      </c>
      <c r="U18" s="1611">
        <v>8.8999999999999996E-2</v>
      </c>
      <c r="V18" s="1611">
        <v>9.4299999999999995E-2</v>
      </c>
      <c r="W18" s="1611">
        <v>9.9699999999999997E-2</v>
      </c>
      <c r="X18" s="1611">
        <v>0.105</v>
      </c>
      <c r="Y18" s="1611">
        <v>0.1104</v>
      </c>
      <c r="Z18" s="1611">
        <v>0.1158</v>
      </c>
      <c r="AA18" s="1611">
        <v>0.1212</v>
      </c>
      <c r="AB18" s="1611">
        <v>0.12659999999999999</v>
      </c>
      <c r="AC18" s="1611">
        <v>0.13200000000000001</v>
      </c>
      <c r="AD18" s="1611">
        <v>0.13739999999999999</v>
      </c>
      <c r="AE18" s="1611">
        <v>0.14280000000000001</v>
      </c>
      <c r="AF18" s="1611">
        <v>0.14829999999999999</v>
      </c>
      <c r="AG18" s="1611">
        <v>0.1537</v>
      </c>
      <c r="AH18" s="1611">
        <v>0.15920000000000001</v>
      </c>
      <c r="AI18" s="1611">
        <v>0.16470000000000001</v>
      </c>
      <c r="AJ18" s="1611">
        <v>0.17019999999999999</v>
      </c>
      <c r="AK18" s="1611">
        <v>0.1757</v>
      </c>
      <c r="AL18" s="1611">
        <v>0.1812</v>
      </c>
      <c r="AM18" s="1611">
        <v>0.1867</v>
      </c>
      <c r="AN18" s="1611">
        <v>0.19220000000000001</v>
      </c>
      <c r="AO18" s="1611">
        <v>0.1978</v>
      </c>
      <c r="AP18" s="1611">
        <v>0.20330000000000001</v>
      </c>
      <c r="AQ18" s="1611">
        <v>0.2089</v>
      </c>
      <c r="AR18" s="1611">
        <v>0.2145</v>
      </c>
      <c r="AS18" s="1611">
        <v>0.22009999999999999</v>
      </c>
      <c r="AT18" s="1611">
        <v>0.22570000000000001</v>
      </c>
      <c r="AU18" s="1611">
        <v>0.23130000000000001</v>
      </c>
      <c r="AV18" s="1611">
        <v>0.2369</v>
      </c>
      <c r="AW18" s="1611">
        <v>0.24249999999999999</v>
      </c>
      <c r="AX18" s="1611">
        <v>0.2482</v>
      </c>
      <c r="AY18" s="1611">
        <v>0.25390000000000001</v>
      </c>
      <c r="AZ18" s="1611">
        <v>0.25950000000000001</v>
      </c>
      <c r="BA18" s="1611">
        <v>0</v>
      </c>
      <c r="BB18" s="1611">
        <v>0</v>
      </c>
      <c r="BC18" s="1611">
        <v>0</v>
      </c>
      <c r="BD18" s="1611">
        <v>2.7823000000000002</v>
      </c>
      <c r="BE18" s="1611">
        <v>2.7881</v>
      </c>
      <c r="BF18" s="1611">
        <v>2.7938000000000001</v>
      </c>
      <c r="BG18" s="1611">
        <v>2.7995999999999999</v>
      </c>
      <c r="BH18" s="1611">
        <v>2.8052999999999999</v>
      </c>
      <c r="BI18" s="1611">
        <v>2.8111000000000002</v>
      </c>
      <c r="BJ18" s="1611">
        <v>2.8169</v>
      </c>
      <c r="BK18" s="1611">
        <v>2.8227000000000002</v>
      </c>
      <c r="BL18" s="1611">
        <v>2.8285</v>
      </c>
      <c r="BM18" s="1611">
        <v>2.8342999999999998</v>
      </c>
      <c r="BN18" s="1611">
        <v>2.8401999999999998</v>
      </c>
      <c r="BO18" s="1611">
        <v>2.8460000000000001</v>
      </c>
      <c r="BP18" s="1611">
        <v>2.8519000000000001</v>
      </c>
      <c r="BQ18" s="1611">
        <v>2.8578000000000001</v>
      </c>
      <c r="BR18" s="1611">
        <v>2.8637000000000001</v>
      </c>
      <c r="BS18" s="1611">
        <v>2.8696000000000002</v>
      </c>
      <c r="BT18" s="1611">
        <v>2.8755000000000002</v>
      </c>
      <c r="BU18" s="1611">
        <v>2.8814000000000002</v>
      </c>
      <c r="BV18" s="1611">
        <v>2.8873000000000002</v>
      </c>
      <c r="BW18" s="1611">
        <v>2.8933</v>
      </c>
      <c r="BX18" s="1611">
        <v>2.8992</v>
      </c>
      <c r="BY18" s="1611">
        <v>2.9051999999999998</v>
      </c>
      <c r="BZ18" s="1611">
        <v>2.9112</v>
      </c>
      <c r="CA18" s="1611">
        <v>2.9171999999999998</v>
      </c>
      <c r="CB18" s="1611">
        <v>2.9232</v>
      </c>
      <c r="CC18" s="1611">
        <v>2.9291999999999998</v>
      </c>
      <c r="CD18" s="1611">
        <v>2.9352999999999998</v>
      </c>
      <c r="CE18" s="1611">
        <v>2.9413</v>
      </c>
      <c r="CF18" s="1611">
        <v>2.9474</v>
      </c>
      <c r="CG18" s="1611">
        <v>2.9533999999999998</v>
      </c>
      <c r="CH18" s="1611">
        <v>2.9594999999999998</v>
      </c>
      <c r="CI18" s="1611">
        <v>2.9655999999999998</v>
      </c>
      <c r="CJ18" s="1611">
        <v>2.9716999999999998</v>
      </c>
      <c r="CK18" s="1611">
        <v>2.9777999999999998</v>
      </c>
      <c r="CL18" s="1611">
        <v>2.984</v>
      </c>
      <c r="CM18" s="1611">
        <v>2.9901</v>
      </c>
      <c r="CN18" s="1611">
        <v>2.9963000000000002</v>
      </c>
      <c r="CO18" s="1611">
        <v>3.0024000000000002</v>
      </c>
      <c r="CP18" s="1611">
        <v>3.0085999999999999</v>
      </c>
      <c r="CQ18" s="1611">
        <v>3.0148000000000001</v>
      </c>
      <c r="CR18" s="1611">
        <v>3.0209999999999999</v>
      </c>
      <c r="CS18" s="1611">
        <v>3.0272999999999999</v>
      </c>
      <c r="CT18" s="1611">
        <v>3.0335000000000001</v>
      </c>
      <c r="CU18" s="1611">
        <v>3.0396999999999998</v>
      </c>
      <c r="CV18" s="1611">
        <v>3.0459999999999998</v>
      </c>
      <c r="CW18" s="1611">
        <v>3.0522999999999998</v>
      </c>
      <c r="CX18" s="1611">
        <v>3.0586000000000002</v>
      </c>
      <c r="CY18" s="1611">
        <v>3.0649000000000002</v>
      </c>
      <c r="CZ18" s="1611">
        <v>3.0712000000000002</v>
      </c>
      <c r="DA18" s="1611">
        <v>3.0775000000000001</v>
      </c>
      <c r="DB18" s="1611">
        <v>3.0838000000000001</v>
      </c>
      <c r="DC18" s="1611">
        <v>3.0901999999999998</v>
      </c>
      <c r="DD18" s="1611">
        <v>3.0966</v>
      </c>
      <c r="DE18" s="1611">
        <v>3.1029</v>
      </c>
      <c r="DF18" s="1611">
        <v>3.1093000000000002</v>
      </c>
      <c r="DG18" s="1611">
        <v>3.1156999999999999</v>
      </c>
      <c r="DH18" s="1611">
        <v>3.1221999999999999</v>
      </c>
      <c r="DI18" s="1611">
        <v>3.1286</v>
      </c>
      <c r="DJ18" s="1611">
        <v>3.1349999999999998</v>
      </c>
      <c r="DK18" s="1611">
        <v>3.1415000000000002</v>
      </c>
      <c r="DL18" s="1611">
        <v>0</v>
      </c>
      <c r="DM18" s="1611">
        <v>0</v>
      </c>
      <c r="DN18" s="1611">
        <v>0</v>
      </c>
      <c r="DO18" s="1611">
        <v>3.1675</v>
      </c>
      <c r="DP18" s="1611">
        <v>3.1739999999999999</v>
      </c>
      <c r="DQ18" s="1611">
        <v>3.1804999999999999</v>
      </c>
      <c r="DR18" s="1611">
        <v>3.1871</v>
      </c>
      <c r="DS18" s="1611">
        <v>3.1936</v>
      </c>
      <c r="DT18" s="1611">
        <v>3.2002000000000002</v>
      </c>
      <c r="DU18" s="1611">
        <v>3.2067999999999999</v>
      </c>
      <c r="DV18" s="1611">
        <v>3.2134</v>
      </c>
      <c r="DW18" s="1611">
        <v>3.22</v>
      </c>
      <c r="DX18" s="1611">
        <v>3.2267000000000001</v>
      </c>
      <c r="DY18" s="1611">
        <v>3.2332999999999998</v>
      </c>
      <c r="DZ18" s="1611">
        <v>3.24</v>
      </c>
      <c r="EA18" s="1611">
        <v>3.2465999999999999</v>
      </c>
      <c r="EB18" s="1611">
        <v>3.2532999999999999</v>
      </c>
      <c r="EC18" s="1611">
        <v>3.26</v>
      </c>
      <c r="ED18" s="1611">
        <v>3.2667000000000002</v>
      </c>
      <c r="EE18" s="1611">
        <v>3.2734999999999999</v>
      </c>
      <c r="EF18" s="1611">
        <v>3.2801999999999998</v>
      </c>
      <c r="EG18" s="1611">
        <v>3.2869999999999999</v>
      </c>
      <c r="EH18" s="1611">
        <v>3.2936999999999999</v>
      </c>
      <c r="EI18" s="1611">
        <v>3.3005</v>
      </c>
      <c r="EJ18" s="1611">
        <v>3.3073000000000001</v>
      </c>
      <c r="EK18" s="1611">
        <v>3.3140999999999998</v>
      </c>
      <c r="EL18" s="1611">
        <v>3.3210000000000002</v>
      </c>
      <c r="EM18" s="1611">
        <v>3.3277999999999999</v>
      </c>
      <c r="EN18" s="1611">
        <v>3.3347000000000002</v>
      </c>
      <c r="EO18" s="1611">
        <v>3.3414999999999999</v>
      </c>
      <c r="EP18" s="1611">
        <v>3.3483999999999998</v>
      </c>
      <c r="EQ18" s="1611">
        <v>3.3553000000000002</v>
      </c>
      <c r="ER18" s="1611">
        <v>3.3622000000000001</v>
      </c>
      <c r="ES18" s="1611">
        <v>3.3691</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10"/>
      <c r="C518" s="1610"/>
      <c r="D518" s="1610"/>
      <c r="E518" s="1610"/>
      <c r="F518" s="1610"/>
      <c r="G518" s="1610"/>
      <c r="H518" s="1610"/>
      <c r="I518" s="1610"/>
      <c r="J518" s="1610"/>
      <c r="K518" s="1610"/>
      <c r="L518" s="1610"/>
      <c r="M518" s="1610"/>
      <c r="N518" s="1610"/>
      <c r="O518" s="1610"/>
      <c r="P518" s="1610"/>
      <c r="Q518" s="1610"/>
      <c r="R518" s="1610"/>
      <c r="S518" s="1610"/>
      <c r="T518" s="1610"/>
      <c r="U518" s="1610"/>
      <c r="V518" s="1610"/>
      <c r="W518" s="1610"/>
      <c r="X518" s="1610"/>
      <c r="Y518" s="1610"/>
      <c r="Z518" s="1610"/>
      <c r="AA518" s="1610"/>
      <c r="AB518" s="1610"/>
      <c r="AC518" s="1610"/>
      <c r="AD518" s="1610"/>
      <c r="AE518" s="1610"/>
      <c r="AF518" s="1610"/>
      <c r="AG518" s="1610"/>
      <c r="AH518" s="1610"/>
      <c r="AI518" s="1610"/>
      <c r="AJ518" s="1610"/>
      <c r="AK518" s="1610"/>
      <c r="AL518" s="1610"/>
      <c r="AM518" s="1610"/>
      <c r="AN518" s="1610"/>
      <c r="AO518" s="1610"/>
      <c r="AP518" s="1610"/>
      <c r="AQ518" s="1610"/>
      <c r="AR518" s="1610"/>
      <c r="AS518" s="1610"/>
      <c r="AT518" s="1610"/>
      <c r="AU518" s="1610"/>
      <c r="AV518" s="1610"/>
      <c r="AW518" s="1610"/>
      <c r="AX518" s="1610"/>
      <c r="AY518" s="1610"/>
      <c r="AZ518" s="1610"/>
      <c r="BA518" s="1610"/>
      <c r="BB518" s="1610"/>
      <c r="BC518" s="1610"/>
      <c r="BD518" s="1610"/>
      <c r="BE518" s="1610"/>
      <c r="BF518" s="1610"/>
      <c r="BG518" s="1610"/>
      <c r="BH518" s="1610"/>
      <c r="BI518" s="1610"/>
      <c r="BJ518" s="1610"/>
      <c r="BK518" s="1610"/>
      <c r="BL518" s="1610"/>
      <c r="BM518" s="1610"/>
      <c r="BN518" s="1610"/>
      <c r="BO518" s="1610"/>
      <c r="BP518" s="1610"/>
      <c r="BQ518" s="1610"/>
      <c r="BR518" s="1610"/>
      <c r="BS518" s="1610"/>
      <c r="BT518" s="1610"/>
      <c r="BU518" s="1610"/>
      <c r="BV518" s="1610"/>
      <c r="BW518" s="1610"/>
      <c r="BX518" s="1610"/>
      <c r="BY518" s="1610"/>
      <c r="BZ518" s="1610"/>
      <c r="CA518" s="1610"/>
      <c r="CB518" s="1610"/>
      <c r="CC518" s="1610"/>
      <c r="CD518" s="1610"/>
      <c r="CE518" s="1610"/>
      <c r="CF518" s="1610"/>
      <c r="CG518" s="1610"/>
      <c r="CH518" s="1610"/>
      <c r="CI518" s="1610"/>
      <c r="CJ518" s="1610"/>
      <c r="CK518" s="1610"/>
      <c r="CL518" s="1610"/>
      <c r="CM518" s="1610"/>
      <c r="CN518" s="1610"/>
      <c r="CO518" s="1610"/>
      <c r="CP518" s="1610"/>
      <c r="CQ518" s="1610"/>
      <c r="CR518" s="1610"/>
      <c r="CS518" s="1610"/>
      <c r="CT518" s="1610"/>
      <c r="CU518" s="1610"/>
      <c r="CV518" s="1610"/>
      <c r="CW518" s="1610"/>
      <c r="CX518" s="1610"/>
      <c r="CY518" s="1610"/>
      <c r="CZ518" s="1610"/>
      <c r="DA518" s="1610"/>
      <c r="DB518" s="1610"/>
      <c r="DC518" s="1610"/>
      <c r="DD518" s="1610"/>
      <c r="DE518" s="1610"/>
      <c r="DF518" s="1610"/>
      <c r="DG518" s="1610"/>
      <c r="DH518" s="1610"/>
      <c r="DI518" s="1610"/>
      <c r="DJ518" s="1610"/>
      <c r="DK518" s="1610"/>
      <c r="DL518" s="1610"/>
      <c r="DM518" s="1610"/>
      <c r="DN518" s="1610"/>
      <c r="DO518" s="1610"/>
      <c r="DP518" s="1610"/>
      <c r="DQ518" s="1610"/>
      <c r="DR518" s="1610"/>
      <c r="DS518" s="1610"/>
      <c r="DT518" s="1610"/>
      <c r="DU518" s="1610"/>
      <c r="DV518" s="1610"/>
      <c r="DW518" s="1610"/>
      <c r="DX518" s="1610"/>
      <c r="DY518" s="1610"/>
      <c r="DZ518" s="1610"/>
      <c r="EA518" s="1610"/>
      <c r="EB518" s="1610"/>
      <c r="EC518" s="1610"/>
      <c r="ED518" s="1610"/>
      <c r="EE518" s="1610"/>
      <c r="EF518" s="1610"/>
      <c r="EG518" s="1610"/>
      <c r="EH518" s="1610"/>
      <c r="EI518" s="1610"/>
      <c r="EJ518" s="1610"/>
      <c r="EK518" s="1610"/>
      <c r="EL518" s="1610"/>
      <c r="EM518" s="1610"/>
      <c r="EN518" s="1610"/>
      <c r="EO518" s="1610"/>
      <c r="EP518" s="1610"/>
      <c r="EQ518" s="1610"/>
      <c r="ER518" s="1610"/>
      <c r="ES518" s="1610"/>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0" tint="-0.14999847407452621"/>
  </sheetPr>
  <dimension ref="A1:ET671"/>
  <sheetViews>
    <sheetView showGridLines="0" zoomScale="85" zoomScaleNormal="85" workbookViewId="0">
      <pane ySplit="8" topLeftCell="A9" activePane="bottomLeft" state="frozen"/>
      <selection pane="bottomLeft"/>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DT_NLC</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792</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ROUND(CF_Tenant!E317,4)</f>
        <v>21.6</v>
      </c>
      <c r="F13" s="899">
        <f ca="1">ROUND(CF_Tenant!F317,4)</f>
        <v>0</v>
      </c>
      <c r="G13" s="899">
        <f ca="1">ROUND(CF_Tenant!G317,4)</f>
        <v>0</v>
      </c>
      <c r="H13" s="899">
        <f ca="1">ROUND(CF_Tenant!H317,4)</f>
        <v>0</v>
      </c>
      <c r="I13" s="899">
        <f ca="1">ROUND(CF_Tenant!I317,4)</f>
        <v>0</v>
      </c>
      <c r="J13" s="899">
        <f ca="1">ROUND(CF_Tenant!J317,4)</f>
        <v>0</v>
      </c>
      <c r="K13" s="899">
        <f ca="1">ROUND(CF_Tenant!K317,4)</f>
        <v>0</v>
      </c>
      <c r="L13" s="899">
        <f ca="1">ROUND(CF_Tenant!L317,4)</f>
        <v>0</v>
      </c>
      <c r="M13" s="899">
        <f ca="1">ROUND(CF_Tenant!M317,4)</f>
        <v>0</v>
      </c>
      <c r="N13" s="899">
        <f ca="1">ROUND(CF_Tenant!N317,4)</f>
        <v>0</v>
      </c>
      <c r="O13" s="899">
        <f ca="1">ROUND(CF_Tenant!O317,4)</f>
        <v>0</v>
      </c>
      <c r="P13" s="899">
        <f ca="1">ROUND(CF_Tenant!P317,4)</f>
        <v>0</v>
      </c>
      <c r="Q13" s="899">
        <f ca="1">ROUND(CF_Tenant!Q317,4)</f>
        <v>0</v>
      </c>
      <c r="R13" s="899">
        <f ca="1">ROUND(CF_Tenant!R317,4)</f>
        <v>0</v>
      </c>
      <c r="S13" s="899">
        <f ca="1">ROUND(CF_Tenant!S317,4)</f>
        <v>0</v>
      </c>
      <c r="T13" s="899">
        <f ca="1">ROUND(CF_Tenant!T317,4)</f>
        <v>0</v>
      </c>
      <c r="U13" s="899">
        <f ca="1">ROUND(CF_Tenant!U317,4)</f>
        <v>0</v>
      </c>
      <c r="V13" s="899">
        <f ca="1">ROUND(CF_Tenant!V317,4)</f>
        <v>0</v>
      </c>
      <c r="W13" s="899">
        <f ca="1">ROUND(CF_Tenant!W317,4)</f>
        <v>0</v>
      </c>
      <c r="X13" s="899">
        <f ca="1">ROUND(CF_Tenant!X317,4)</f>
        <v>0</v>
      </c>
      <c r="Y13" s="899">
        <f ca="1">ROUND(CF_Tenant!Y317,4)</f>
        <v>0</v>
      </c>
      <c r="Z13" s="899">
        <f ca="1">ROUND(CF_Tenant!Z317,4)</f>
        <v>0</v>
      </c>
      <c r="AA13" s="899">
        <f ca="1">ROUND(CF_Tenant!AA317,4)</f>
        <v>0</v>
      </c>
      <c r="AB13" s="899">
        <f ca="1">ROUND(CF_Tenant!AB317,4)</f>
        <v>0</v>
      </c>
      <c r="AC13" s="899">
        <f ca="1">ROUND(CF_Tenant!AC317,4)</f>
        <v>0</v>
      </c>
      <c r="AD13" s="899">
        <f ca="1">ROUND(CF_Tenant!AD317,4)</f>
        <v>0</v>
      </c>
      <c r="AE13" s="899">
        <f ca="1">ROUND(CF_Tenant!AE317,4)</f>
        <v>0</v>
      </c>
      <c r="AF13" s="899">
        <f ca="1">ROUND(CF_Tenant!AF317,4)</f>
        <v>0</v>
      </c>
      <c r="AG13" s="899">
        <f ca="1">ROUND(CF_Tenant!AG317,4)</f>
        <v>0</v>
      </c>
      <c r="AH13" s="899">
        <f ca="1">ROUND(CF_Tenant!AH317,4)</f>
        <v>0</v>
      </c>
      <c r="AI13" s="899">
        <f ca="1">ROUND(CF_Tenant!AI317,4)</f>
        <v>0</v>
      </c>
      <c r="AJ13" s="899">
        <f ca="1">ROUND(CF_Tenant!AJ317,4)</f>
        <v>0</v>
      </c>
      <c r="AK13" s="899">
        <f ca="1">ROUND(CF_Tenant!AK317,4)</f>
        <v>0</v>
      </c>
      <c r="AL13" s="899">
        <f ca="1">ROUND(CF_Tenant!AL317,4)</f>
        <v>0</v>
      </c>
      <c r="AM13" s="899">
        <f ca="1">ROUND(CF_Tenant!AM317,4)</f>
        <v>0</v>
      </c>
      <c r="AN13" s="899">
        <f ca="1">ROUND(CF_Tenant!AN317,4)</f>
        <v>0</v>
      </c>
      <c r="AO13" s="899">
        <f ca="1">ROUND(CF_Tenant!AO317,4)</f>
        <v>0</v>
      </c>
      <c r="AP13" s="899">
        <f ca="1">ROUND(CF_Tenant!AP317,4)</f>
        <v>0</v>
      </c>
      <c r="AQ13" s="899">
        <f ca="1">ROUND(CF_Tenant!AQ317,4)</f>
        <v>0</v>
      </c>
      <c r="AR13" s="899">
        <f ca="1">ROUND(CF_Tenant!AR317,4)</f>
        <v>0</v>
      </c>
      <c r="AS13" s="899">
        <f ca="1">ROUND(CF_Tenant!AS317,4)</f>
        <v>0</v>
      </c>
      <c r="AT13" s="899">
        <f ca="1">ROUND(CF_Tenant!AT317,4)</f>
        <v>0</v>
      </c>
      <c r="AU13" s="899">
        <f ca="1">ROUND(CF_Tenant!AU317,4)</f>
        <v>0</v>
      </c>
      <c r="AV13" s="899">
        <f ca="1">ROUND(CF_Tenant!AV317,4)</f>
        <v>0</v>
      </c>
      <c r="AW13" s="899">
        <f ca="1">ROUND(CF_Tenant!AW317,4)</f>
        <v>0</v>
      </c>
      <c r="AX13" s="899">
        <f ca="1">ROUND(CF_Tenant!AX317,4)</f>
        <v>0</v>
      </c>
      <c r="AY13" s="899">
        <f ca="1">ROUND(CF_Tenant!AY317,4)</f>
        <v>0</v>
      </c>
      <c r="AZ13" s="899">
        <f ca="1">ROUND(CF_Tenant!AZ317,4)</f>
        <v>0</v>
      </c>
      <c r="BA13" s="899">
        <f ca="1">ROUND(CF_Tenant!BA317,4)</f>
        <v>0</v>
      </c>
      <c r="BB13" s="899">
        <f ca="1">ROUND(CF_Tenant!BB317,4)</f>
        <v>0</v>
      </c>
      <c r="BC13" s="899">
        <f ca="1">ROUND(CF_Tenant!BC317,4)</f>
        <v>0</v>
      </c>
      <c r="BD13" s="899">
        <f ca="1">ROUND(CF_Tenant!BD317,4)</f>
        <v>11.0181</v>
      </c>
      <c r="BE13" s="899">
        <f ca="1">ROUND(CF_Tenant!BE317,4)</f>
        <v>0</v>
      </c>
      <c r="BF13" s="899">
        <f ca="1">ROUND(CF_Tenant!BF317,4)</f>
        <v>0</v>
      </c>
      <c r="BG13" s="899">
        <f ca="1">ROUND(CF_Tenant!BG317,4)</f>
        <v>0</v>
      </c>
      <c r="BH13" s="899">
        <f ca="1">ROUND(CF_Tenant!BH317,4)</f>
        <v>0</v>
      </c>
      <c r="BI13" s="899">
        <f ca="1">ROUND(CF_Tenant!BI317,4)</f>
        <v>0</v>
      </c>
      <c r="BJ13" s="899">
        <f ca="1">ROUND(CF_Tenant!BJ317,4)</f>
        <v>0</v>
      </c>
      <c r="BK13" s="899">
        <f ca="1">ROUND(CF_Tenant!BK317,4)</f>
        <v>0</v>
      </c>
      <c r="BL13" s="899">
        <f ca="1">ROUND(CF_Tenant!BL317,4)</f>
        <v>0</v>
      </c>
      <c r="BM13" s="899">
        <f ca="1">ROUND(CF_Tenant!BM317,4)</f>
        <v>0</v>
      </c>
      <c r="BN13" s="899">
        <f ca="1">ROUND(CF_Tenant!BN317,4)</f>
        <v>0</v>
      </c>
      <c r="BO13" s="899">
        <f ca="1">ROUND(CF_Tenant!BO317,4)</f>
        <v>0</v>
      </c>
      <c r="BP13" s="899">
        <f ca="1">ROUND(CF_Tenant!BP317,4)</f>
        <v>0</v>
      </c>
      <c r="BQ13" s="899">
        <f ca="1">ROUND(CF_Tenant!BQ317,4)</f>
        <v>0</v>
      </c>
      <c r="BR13" s="899">
        <f ca="1">ROUND(CF_Tenant!BR317,4)</f>
        <v>0</v>
      </c>
      <c r="BS13" s="899">
        <f ca="1">ROUND(CF_Tenant!BS317,4)</f>
        <v>0</v>
      </c>
      <c r="BT13" s="899">
        <f ca="1">ROUND(CF_Tenant!BT317,4)</f>
        <v>0</v>
      </c>
      <c r="BU13" s="899">
        <f ca="1">ROUND(CF_Tenant!BU317,4)</f>
        <v>0</v>
      </c>
      <c r="BV13" s="899">
        <f ca="1">ROUND(CF_Tenant!BV317,4)</f>
        <v>0</v>
      </c>
      <c r="BW13" s="899">
        <f ca="1">ROUND(CF_Tenant!BW317,4)</f>
        <v>0</v>
      </c>
      <c r="BX13" s="899">
        <f ca="1">ROUND(CF_Tenant!BX317,4)</f>
        <v>0</v>
      </c>
      <c r="BY13" s="899">
        <f ca="1">ROUND(CF_Tenant!BY317,4)</f>
        <v>0</v>
      </c>
      <c r="BZ13" s="899">
        <f ca="1">ROUND(CF_Tenant!BZ317,4)</f>
        <v>0</v>
      </c>
      <c r="CA13" s="899">
        <f ca="1">ROUND(CF_Tenant!CA317,4)</f>
        <v>0</v>
      </c>
      <c r="CB13" s="899">
        <f ca="1">ROUND(CF_Tenant!CB317,4)</f>
        <v>0</v>
      </c>
      <c r="CC13" s="899">
        <f ca="1">ROUND(CF_Tenant!CC317,4)</f>
        <v>0</v>
      </c>
      <c r="CD13" s="899">
        <f ca="1">ROUND(CF_Tenant!CD317,4)</f>
        <v>0</v>
      </c>
      <c r="CE13" s="899">
        <f ca="1">ROUND(CF_Tenant!CE317,4)</f>
        <v>0</v>
      </c>
      <c r="CF13" s="899">
        <f ca="1">ROUND(CF_Tenant!CF317,4)</f>
        <v>0</v>
      </c>
      <c r="CG13" s="899">
        <f ca="1">ROUND(CF_Tenant!CG317,4)</f>
        <v>0</v>
      </c>
      <c r="CH13" s="899">
        <f ca="1">ROUND(CF_Tenant!CH317,4)</f>
        <v>0</v>
      </c>
      <c r="CI13" s="899">
        <f ca="1">ROUND(CF_Tenant!CI317,4)</f>
        <v>0</v>
      </c>
      <c r="CJ13" s="899">
        <f ca="1">ROUND(CF_Tenant!CJ317,4)</f>
        <v>0</v>
      </c>
      <c r="CK13" s="899">
        <f ca="1">ROUND(CF_Tenant!CK317,4)</f>
        <v>0</v>
      </c>
      <c r="CL13" s="899">
        <f ca="1">ROUND(CF_Tenant!CL317,4)</f>
        <v>0</v>
      </c>
      <c r="CM13" s="899">
        <f ca="1">ROUND(CF_Tenant!CM317,4)</f>
        <v>0</v>
      </c>
      <c r="CN13" s="899">
        <f ca="1">ROUND(CF_Tenant!CN317,4)</f>
        <v>0</v>
      </c>
      <c r="CO13" s="899">
        <f ca="1">ROUND(CF_Tenant!CO317,4)</f>
        <v>0</v>
      </c>
      <c r="CP13" s="899">
        <f ca="1">ROUND(CF_Tenant!CP317,4)</f>
        <v>0</v>
      </c>
      <c r="CQ13" s="899">
        <f ca="1">ROUND(CF_Tenant!CQ317,4)</f>
        <v>0</v>
      </c>
      <c r="CR13" s="899">
        <f ca="1">ROUND(CF_Tenant!CR317,4)</f>
        <v>0</v>
      </c>
      <c r="CS13" s="899">
        <f ca="1">ROUND(CF_Tenant!CS317,4)</f>
        <v>0</v>
      </c>
      <c r="CT13" s="899">
        <f ca="1">ROUND(CF_Tenant!CT317,4)</f>
        <v>0</v>
      </c>
      <c r="CU13" s="899">
        <f ca="1">ROUND(CF_Tenant!CU317,4)</f>
        <v>0</v>
      </c>
      <c r="CV13" s="899">
        <f ca="1">ROUND(CF_Tenant!CV317,4)</f>
        <v>0</v>
      </c>
      <c r="CW13" s="899">
        <f ca="1">ROUND(CF_Tenant!CW317,4)</f>
        <v>0</v>
      </c>
      <c r="CX13" s="899">
        <f ca="1">ROUND(CF_Tenant!CX317,4)</f>
        <v>0</v>
      </c>
      <c r="CY13" s="899">
        <f ca="1">ROUND(CF_Tenant!CY317,4)</f>
        <v>0</v>
      </c>
      <c r="CZ13" s="899">
        <f ca="1">ROUND(CF_Tenant!CZ317,4)</f>
        <v>0</v>
      </c>
      <c r="DA13" s="899">
        <f ca="1">ROUND(CF_Tenant!DA317,4)</f>
        <v>0</v>
      </c>
      <c r="DB13" s="899">
        <f ca="1">ROUND(CF_Tenant!DB317,4)</f>
        <v>0</v>
      </c>
      <c r="DC13" s="899">
        <f ca="1">ROUND(CF_Tenant!DC317,4)</f>
        <v>0</v>
      </c>
      <c r="DD13" s="899">
        <f ca="1">ROUND(CF_Tenant!DD317,4)</f>
        <v>0</v>
      </c>
      <c r="DE13" s="899">
        <f ca="1">ROUND(CF_Tenant!DE317,4)</f>
        <v>0</v>
      </c>
      <c r="DF13" s="899">
        <f ca="1">ROUND(CF_Tenant!DF317,4)</f>
        <v>0</v>
      </c>
      <c r="DG13" s="899">
        <f ca="1">ROUND(CF_Tenant!DG317,4)</f>
        <v>0</v>
      </c>
      <c r="DH13" s="899">
        <f ca="1">ROUND(CF_Tenant!DH317,4)</f>
        <v>0</v>
      </c>
      <c r="DI13" s="899">
        <f ca="1">ROUND(CF_Tenant!DI317,4)</f>
        <v>0</v>
      </c>
      <c r="DJ13" s="899">
        <f ca="1">ROUND(CF_Tenant!DJ317,4)</f>
        <v>0</v>
      </c>
      <c r="DK13" s="899">
        <f ca="1">ROUND(CF_Tenant!DK317,4)</f>
        <v>0</v>
      </c>
      <c r="DL13" s="899">
        <f ca="1">ROUND(CF_Tenant!DL317,4)</f>
        <v>0</v>
      </c>
      <c r="DM13" s="899">
        <f ca="1">ROUND(CF_Tenant!DM317,4)</f>
        <v>0</v>
      </c>
      <c r="DN13" s="899">
        <f ca="1">ROUND(CF_Tenant!DN317,4)</f>
        <v>0</v>
      </c>
      <c r="DO13" s="899">
        <f ca="1">ROUND(CF_Tenant!DO317,4)</f>
        <v>12.543100000000001</v>
      </c>
      <c r="DP13" s="899">
        <f ca="1">ROUND(CF_Tenant!DP317,4)</f>
        <v>0</v>
      </c>
      <c r="DQ13" s="899">
        <f ca="1">ROUND(CF_Tenant!DQ317,4)</f>
        <v>0</v>
      </c>
      <c r="DR13" s="899">
        <f ca="1">ROUND(CF_Tenant!DR317,4)</f>
        <v>0</v>
      </c>
      <c r="DS13" s="899">
        <f ca="1">ROUND(CF_Tenant!DS317,4)</f>
        <v>0</v>
      </c>
      <c r="DT13" s="899">
        <f ca="1">ROUND(CF_Tenant!DT317,4)</f>
        <v>0</v>
      </c>
      <c r="DU13" s="899">
        <f ca="1">ROUND(CF_Tenant!DU317,4)</f>
        <v>0</v>
      </c>
      <c r="DV13" s="899">
        <f ca="1">ROUND(CF_Tenant!DV317,4)</f>
        <v>0</v>
      </c>
      <c r="DW13" s="899">
        <f ca="1">ROUND(CF_Tenant!DW317,4)</f>
        <v>0</v>
      </c>
      <c r="DX13" s="899">
        <f ca="1">ROUND(CF_Tenant!DX317,4)</f>
        <v>0</v>
      </c>
      <c r="DY13" s="899">
        <f ca="1">ROUND(CF_Tenant!DY317,4)</f>
        <v>0</v>
      </c>
      <c r="DZ13" s="899">
        <f ca="1">ROUND(CF_Tenant!DZ317,4)</f>
        <v>0</v>
      </c>
      <c r="EA13" s="899">
        <f ca="1">ROUND(CF_Tenant!EA317,4)</f>
        <v>0</v>
      </c>
      <c r="EB13" s="899">
        <f ca="1">ROUND(CF_Tenant!EB317,4)</f>
        <v>0</v>
      </c>
      <c r="EC13" s="899">
        <f ca="1">ROUND(CF_Tenant!EC317,4)</f>
        <v>0</v>
      </c>
      <c r="ED13" s="899">
        <f ca="1">ROUND(CF_Tenant!ED317,4)</f>
        <v>0</v>
      </c>
      <c r="EE13" s="899">
        <f ca="1">ROUND(CF_Tenant!EE317,4)</f>
        <v>0</v>
      </c>
      <c r="EF13" s="899">
        <f ca="1">ROUND(CF_Tenant!EF317,4)</f>
        <v>0</v>
      </c>
      <c r="EG13" s="899">
        <f ca="1">ROUND(CF_Tenant!EG317,4)</f>
        <v>0</v>
      </c>
      <c r="EH13" s="899">
        <f ca="1">ROUND(CF_Tenant!EH317,4)</f>
        <v>0</v>
      </c>
      <c r="EI13" s="899">
        <f ca="1">ROUND(CF_Tenant!EI317,4)</f>
        <v>0</v>
      </c>
      <c r="EJ13" s="899">
        <f ca="1">ROUND(CF_Tenant!EJ317,4)</f>
        <v>0</v>
      </c>
      <c r="EK13" s="899">
        <f ca="1">ROUND(CF_Tenant!EK317,4)</f>
        <v>0</v>
      </c>
      <c r="EL13" s="899">
        <f ca="1">ROUND(CF_Tenant!EL317,4)</f>
        <v>0</v>
      </c>
      <c r="EM13" s="899">
        <f ca="1">ROUND(CF_Tenant!EM317,4)</f>
        <v>0</v>
      </c>
      <c r="EN13" s="899">
        <f ca="1">ROUND(CF_Tenant!EN317,4)</f>
        <v>0</v>
      </c>
      <c r="EO13" s="899">
        <f ca="1">ROUND(CF_Tenant!EO317,4)</f>
        <v>0</v>
      </c>
      <c r="EP13" s="899">
        <f ca="1">ROUND(CF_Tenant!EP317,4)</f>
        <v>0</v>
      </c>
      <c r="EQ13" s="899">
        <f ca="1">ROUND(CF_Tenant!EQ317,4)</f>
        <v>0</v>
      </c>
      <c r="ER13" s="899">
        <f ca="1">ROUND(CF_Tenant!ER317,4)</f>
        <v>0</v>
      </c>
      <c r="ES13" s="899">
        <f ca="1">ROUND(CF_Tenant!ES317,4)</f>
        <v>0</v>
      </c>
    </row>
    <row r="14" spans="2:150" s="898" customFormat="1"/>
    <row r="15" spans="2:150" s="898" customFormat="1" ht="14.4" thickBot="1">
      <c r="B15" s="900" t="s">
        <v>793</v>
      </c>
      <c r="C15" s="907"/>
      <c r="D15" s="907"/>
      <c r="E15" s="901">
        <f>SUM(E18:E517)</f>
        <v>26.407399999999999</v>
      </c>
      <c r="F15" s="901">
        <f t="shared" ref="F15:BQ15" si="0">SUM(F18:F517)</f>
        <v>0</v>
      </c>
      <c r="G15" s="901">
        <f t="shared" si="0"/>
        <v>0</v>
      </c>
      <c r="H15" s="901">
        <f t="shared" si="0"/>
        <v>0</v>
      </c>
      <c r="I15" s="901">
        <f t="shared" si="0"/>
        <v>0</v>
      </c>
      <c r="J15" s="901">
        <f t="shared" si="0"/>
        <v>0</v>
      </c>
      <c r="K15" s="901">
        <f t="shared" si="0"/>
        <v>0</v>
      </c>
      <c r="L15" s="901">
        <f t="shared" si="0"/>
        <v>0</v>
      </c>
      <c r="M15" s="901">
        <f t="shared" si="0"/>
        <v>0</v>
      </c>
      <c r="N15" s="901">
        <f t="shared" si="0"/>
        <v>0</v>
      </c>
      <c r="O15" s="901">
        <f t="shared" si="0"/>
        <v>0</v>
      </c>
      <c r="P15" s="901">
        <f t="shared" si="0"/>
        <v>0</v>
      </c>
      <c r="Q15" s="901">
        <f t="shared" si="0"/>
        <v>0</v>
      </c>
      <c r="R15" s="901">
        <f t="shared" si="0"/>
        <v>0</v>
      </c>
      <c r="S15" s="901">
        <f t="shared" si="0"/>
        <v>0</v>
      </c>
      <c r="T15" s="901">
        <f t="shared" si="0"/>
        <v>0</v>
      </c>
      <c r="U15" s="901">
        <f t="shared" si="0"/>
        <v>0</v>
      </c>
      <c r="V15" s="901">
        <f t="shared" si="0"/>
        <v>0</v>
      </c>
      <c r="W15" s="901">
        <f t="shared" si="0"/>
        <v>0</v>
      </c>
      <c r="X15" s="901">
        <f t="shared" si="0"/>
        <v>0</v>
      </c>
      <c r="Y15" s="901">
        <f t="shared" si="0"/>
        <v>0</v>
      </c>
      <c r="Z15" s="901">
        <f t="shared" si="0"/>
        <v>0</v>
      </c>
      <c r="AA15" s="901">
        <f t="shared" si="0"/>
        <v>0</v>
      </c>
      <c r="AB15" s="901">
        <f t="shared" si="0"/>
        <v>0</v>
      </c>
      <c r="AC15" s="901">
        <f t="shared" si="0"/>
        <v>0</v>
      </c>
      <c r="AD15" s="901">
        <f t="shared" si="0"/>
        <v>0</v>
      </c>
      <c r="AE15" s="901">
        <f t="shared" si="0"/>
        <v>0</v>
      </c>
      <c r="AF15" s="901">
        <f t="shared" si="0"/>
        <v>0</v>
      </c>
      <c r="AG15" s="901">
        <f t="shared" si="0"/>
        <v>0</v>
      </c>
      <c r="AH15" s="901">
        <f t="shared" si="0"/>
        <v>0</v>
      </c>
      <c r="AI15" s="901">
        <f t="shared" si="0"/>
        <v>0</v>
      </c>
      <c r="AJ15" s="901">
        <f t="shared" si="0"/>
        <v>0</v>
      </c>
      <c r="AK15" s="901">
        <f t="shared" si="0"/>
        <v>0</v>
      </c>
      <c r="AL15" s="901">
        <f t="shared" si="0"/>
        <v>0</v>
      </c>
      <c r="AM15" s="901">
        <f t="shared" si="0"/>
        <v>0</v>
      </c>
      <c r="AN15" s="901">
        <f t="shared" si="0"/>
        <v>0</v>
      </c>
      <c r="AO15" s="901">
        <f t="shared" si="0"/>
        <v>0</v>
      </c>
      <c r="AP15" s="901">
        <f t="shared" si="0"/>
        <v>0</v>
      </c>
      <c r="AQ15" s="901">
        <f t="shared" si="0"/>
        <v>0</v>
      </c>
      <c r="AR15" s="901">
        <f t="shared" si="0"/>
        <v>0</v>
      </c>
      <c r="AS15" s="901">
        <f t="shared" si="0"/>
        <v>0</v>
      </c>
      <c r="AT15" s="901">
        <f t="shared" si="0"/>
        <v>0</v>
      </c>
      <c r="AU15" s="901">
        <f t="shared" si="0"/>
        <v>0</v>
      </c>
      <c r="AV15" s="901">
        <f t="shared" si="0"/>
        <v>0</v>
      </c>
      <c r="AW15" s="901">
        <f t="shared" si="0"/>
        <v>0</v>
      </c>
      <c r="AX15" s="901">
        <f t="shared" si="0"/>
        <v>0</v>
      </c>
      <c r="AY15" s="901">
        <f t="shared" si="0"/>
        <v>0</v>
      </c>
      <c r="AZ15" s="901">
        <f t="shared" si="0"/>
        <v>0</v>
      </c>
      <c r="BA15" s="901">
        <f t="shared" si="0"/>
        <v>0</v>
      </c>
      <c r="BB15" s="901">
        <f t="shared" si="0"/>
        <v>0</v>
      </c>
      <c r="BC15" s="901">
        <f t="shared" si="0"/>
        <v>0</v>
      </c>
      <c r="BD15" s="901">
        <f t="shared" si="0"/>
        <v>15.0246</v>
      </c>
      <c r="BE15" s="901">
        <f t="shared" si="0"/>
        <v>0</v>
      </c>
      <c r="BF15" s="901">
        <f t="shared" si="0"/>
        <v>0</v>
      </c>
      <c r="BG15" s="901">
        <f t="shared" si="0"/>
        <v>0</v>
      </c>
      <c r="BH15" s="901">
        <f t="shared" si="0"/>
        <v>0</v>
      </c>
      <c r="BI15" s="901">
        <f t="shared" si="0"/>
        <v>0</v>
      </c>
      <c r="BJ15" s="901">
        <f t="shared" si="0"/>
        <v>0</v>
      </c>
      <c r="BK15" s="901">
        <f t="shared" si="0"/>
        <v>0</v>
      </c>
      <c r="BL15" s="901">
        <f t="shared" si="0"/>
        <v>0</v>
      </c>
      <c r="BM15" s="901">
        <f t="shared" si="0"/>
        <v>0</v>
      </c>
      <c r="BN15" s="901">
        <f t="shared" si="0"/>
        <v>0</v>
      </c>
      <c r="BO15" s="901">
        <f t="shared" si="0"/>
        <v>0</v>
      </c>
      <c r="BP15" s="901">
        <f t="shared" si="0"/>
        <v>0</v>
      </c>
      <c r="BQ15" s="901">
        <f t="shared" si="0"/>
        <v>0</v>
      </c>
      <c r="BR15" s="901">
        <f t="shared" ref="BR15:EC15" si="1">SUM(BR18:BR517)</f>
        <v>0</v>
      </c>
      <c r="BS15" s="901">
        <f t="shared" si="1"/>
        <v>0</v>
      </c>
      <c r="BT15" s="901">
        <f t="shared" si="1"/>
        <v>0</v>
      </c>
      <c r="BU15" s="901">
        <f t="shared" si="1"/>
        <v>0</v>
      </c>
      <c r="BV15" s="901">
        <f t="shared" si="1"/>
        <v>0</v>
      </c>
      <c r="BW15" s="901">
        <f t="shared" si="1"/>
        <v>0</v>
      </c>
      <c r="BX15" s="901">
        <f t="shared" si="1"/>
        <v>0</v>
      </c>
      <c r="BY15" s="901">
        <f t="shared" si="1"/>
        <v>0</v>
      </c>
      <c r="BZ15" s="901">
        <f t="shared" si="1"/>
        <v>0</v>
      </c>
      <c r="CA15" s="901">
        <f t="shared" si="1"/>
        <v>0</v>
      </c>
      <c r="CB15" s="901">
        <f t="shared" si="1"/>
        <v>0</v>
      </c>
      <c r="CC15" s="901">
        <f t="shared" si="1"/>
        <v>0</v>
      </c>
      <c r="CD15" s="901">
        <f t="shared" si="1"/>
        <v>0</v>
      </c>
      <c r="CE15" s="901">
        <f t="shared" si="1"/>
        <v>0</v>
      </c>
      <c r="CF15" s="901">
        <f t="shared" si="1"/>
        <v>0</v>
      </c>
      <c r="CG15" s="901">
        <f t="shared" si="1"/>
        <v>0</v>
      </c>
      <c r="CH15" s="901">
        <f t="shared" si="1"/>
        <v>0</v>
      </c>
      <c r="CI15" s="901">
        <f t="shared" si="1"/>
        <v>0</v>
      </c>
      <c r="CJ15" s="901">
        <f t="shared" si="1"/>
        <v>0</v>
      </c>
      <c r="CK15" s="901">
        <f t="shared" si="1"/>
        <v>0</v>
      </c>
      <c r="CL15" s="901">
        <f t="shared" si="1"/>
        <v>0</v>
      </c>
      <c r="CM15" s="901">
        <f t="shared" si="1"/>
        <v>0</v>
      </c>
      <c r="CN15" s="901">
        <f t="shared" si="1"/>
        <v>0</v>
      </c>
      <c r="CO15" s="901">
        <f t="shared" si="1"/>
        <v>0</v>
      </c>
      <c r="CP15" s="901">
        <f t="shared" si="1"/>
        <v>0</v>
      </c>
      <c r="CQ15" s="901">
        <f t="shared" si="1"/>
        <v>0</v>
      </c>
      <c r="CR15" s="901">
        <f t="shared" si="1"/>
        <v>0</v>
      </c>
      <c r="CS15" s="901">
        <f t="shared" si="1"/>
        <v>0</v>
      </c>
      <c r="CT15" s="901">
        <f t="shared" si="1"/>
        <v>0</v>
      </c>
      <c r="CU15" s="901">
        <f t="shared" si="1"/>
        <v>0</v>
      </c>
      <c r="CV15" s="901">
        <f t="shared" si="1"/>
        <v>0</v>
      </c>
      <c r="CW15" s="901">
        <f t="shared" si="1"/>
        <v>0</v>
      </c>
      <c r="CX15" s="901">
        <f t="shared" si="1"/>
        <v>0</v>
      </c>
      <c r="CY15" s="901">
        <f t="shared" si="1"/>
        <v>0</v>
      </c>
      <c r="CZ15" s="901">
        <f t="shared" si="1"/>
        <v>0</v>
      </c>
      <c r="DA15" s="901">
        <f t="shared" si="1"/>
        <v>0</v>
      </c>
      <c r="DB15" s="901">
        <f t="shared" si="1"/>
        <v>0</v>
      </c>
      <c r="DC15" s="901">
        <f t="shared" si="1"/>
        <v>0</v>
      </c>
      <c r="DD15" s="901">
        <f t="shared" si="1"/>
        <v>0</v>
      </c>
      <c r="DE15" s="901">
        <f t="shared" si="1"/>
        <v>0</v>
      </c>
      <c r="DF15" s="901">
        <f t="shared" si="1"/>
        <v>0</v>
      </c>
      <c r="DG15" s="901">
        <f t="shared" si="1"/>
        <v>0</v>
      </c>
      <c r="DH15" s="901">
        <f t="shared" si="1"/>
        <v>0</v>
      </c>
      <c r="DI15" s="901">
        <f t="shared" si="1"/>
        <v>0</v>
      </c>
      <c r="DJ15" s="901">
        <f t="shared" si="1"/>
        <v>0</v>
      </c>
      <c r="DK15" s="901">
        <f t="shared" si="1"/>
        <v>0</v>
      </c>
      <c r="DL15" s="901">
        <f t="shared" si="1"/>
        <v>0</v>
      </c>
      <c r="DM15" s="901">
        <f t="shared" si="1"/>
        <v>0</v>
      </c>
      <c r="DN15" s="901">
        <f t="shared" si="1"/>
        <v>0</v>
      </c>
      <c r="DO15" s="901">
        <f t="shared" si="1"/>
        <v>17.104299999999999</v>
      </c>
      <c r="DP15" s="901">
        <f t="shared" si="1"/>
        <v>0</v>
      </c>
      <c r="DQ15" s="901">
        <f t="shared" si="1"/>
        <v>0</v>
      </c>
      <c r="DR15" s="901">
        <f t="shared" si="1"/>
        <v>0</v>
      </c>
      <c r="DS15" s="901">
        <f t="shared" si="1"/>
        <v>0</v>
      </c>
      <c r="DT15" s="901">
        <f t="shared" si="1"/>
        <v>0</v>
      </c>
      <c r="DU15" s="901">
        <f t="shared" si="1"/>
        <v>0</v>
      </c>
      <c r="DV15" s="901">
        <f t="shared" si="1"/>
        <v>0</v>
      </c>
      <c r="DW15" s="901">
        <f t="shared" si="1"/>
        <v>0</v>
      </c>
      <c r="DX15" s="901">
        <f t="shared" si="1"/>
        <v>0</v>
      </c>
      <c r="DY15" s="901">
        <f t="shared" si="1"/>
        <v>0</v>
      </c>
      <c r="DZ15" s="901">
        <f t="shared" si="1"/>
        <v>0</v>
      </c>
      <c r="EA15" s="901">
        <f t="shared" si="1"/>
        <v>0</v>
      </c>
      <c r="EB15" s="901">
        <f t="shared" si="1"/>
        <v>0</v>
      </c>
      <c r="EC15" s="901">
        <f t="shared" si="1"/>
        <v>0</v>
      </c>
      <c r="ED15" s="901">
        <f t="shared" ref="ED15:ER15" si="2">SUM(ED18:ED517)</f>
        <v>0</v>
      </c>
      <c r="EE15" s="901">
        <f t="shared" si="2"/>
        <v>0</v>
      </c>
      <c r="EF15" s="901">
        <f t="shared" si="2"/>
        <v>0</v>
      </c>
      <c r="EG15" s="901">
        <f t="shared" si="2"/>
        <v>0</v>
      </c>
      <c r="EH15" s="901">
        <f t="shared" si="2"/>
        <v>0</v>
      </c>
      <c r="EI15" s="901">
        <f t="shared" si="2"/>
        <v>0</v>
      </c>
      <c r="EJ15" s="901">
        <f t="shared" si="2"/>
        <v>0</v>
      </c>
      <c r="EK15" s="901">
        <f t="shared" si="2"/>
        <v>0</v>
      </c>
      <c r="EL15" s="901">
        <f t="shared" si="2"/>
        <v>0</v>
      </c>
      <c r="EM15" s="901">
        <f t="shared" si="2"/>
        <v>0</v>
      </c>
      <c r="EN15" s="901">
        <f t="shared" si="2"/>
        <v>0</v>
      </c>
      <c r="EO15" s="901">
        <f t="shared" si="2"/>
        <v>0</v>
      </c>
      <c r="EP15" s="901">
        <f t="shared" si="2"/>
        <v>0</v>
      </c>
      <c r="EQ15" s="901">
        <f t="shared" si="2"/>
        <v>0</v>
      </c>
      <c r="ER15" s="901">
        <f t="shared" si="2"/>
        <v>0</v>
      </c>
      <c r="ES15" s="901">
        <f>SUM(ES18:ES517)</f>
        <v>0</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26.407399999999999</v>
      </c>
      <c r="F18" s="1611">
        <v>0</v>
      </c>
      <c r="G18" s="1611">
        <v>0</v>
      </c>
      <c r="H18" s="1611">
        <v>0</v>
      </c>
      <c r="I18" s="1611">
        <v>0</v>
      </c>
      <c r="J18" s="1611">
        <v>0</v>
      </c>
      <c r="K18" s="1611">
        <v>0</v>
      </c>
      <c r="L18" s="1611">
        <v>0</v>
      </c>
      <c r="M18" s="1611">
        <v>0</v>
      </c>
      <c r="N18" s="1611">
        <v>0</v>
      </c>
      <c r="O18" s="1611">
        <v>0</v>
      </c>
      <c r="P18" s="1611">
        <v>0</v>
      </c>
      <c r="Q18" s="1611">
        <v>0</v>
      </c>
      <c r="R18" s="1611">
        <v>0</v>
      </c>
      <c r="S18" s="1611">
        <v>0</v>
      </c>
      <c r="T18" s="1611">
        <v>0</v>
      </c>
      <c r="U18" s="1611">
        <v>0</v>
      </c>
      <c r="V18" s="1611">
        <v>0</v>
      </c>
      <c r="W18" s="1611">
        <v>0</v>
      </c>
      <c r="X18" s="1611">
        <v>0</v>
      </c>
      <c r="Y18" s="1611">
        <v>0</v>
      </c>
      <c r="Z18" s="1611">
        <v>0</v>
      </c>
      <c r="AA18" s="1611">
        <v>0</v>
      </c>
      <c r="AB18" s="1611">
        <v>0</v>
      </c>
      <c r="AC18" s="1611">
        <v>0</v>
      </c>
      <c r="AD18" s="1611">
        <v>0</v>
      </c>
      <c r="AE18" s="1611">
        <v>0</v>
      </c>
      <c r="AF18" s="1611">
        <v>0</v>
      </c>
      <c r="AG18" s="1611">
        <v>0</v>
      </c>
      <c r="AH18" s="1611">
        <v>0</v>
      </c>
      <c r="AI18" s="1611">
        <v>0</v>
      </c>
      <c r="AJ18" s="1611">
        <v>0</v>
      </c>
      <c r="AK18" s="1611">
        <v>0</v>
      </c>
      <c r="AL18" s="1611">
        <v>0</v>
      </c>
      <c r="AM18" s="1611">
        <v>0</v>
      </c>
      <c r="AN18" s="1611">
        <v>0</v>
      </c>
      <c r="AO18" s="1611">
        <v>0</v>
      </c>
      <c r="AP18" s="1611">
        <v>0</v>
      </c>
      <c r="AQ18" s="1611">
        <v>0</v>
      </c>
      <c r="AR18" s="1611">
        <v>0</v>
      </c>
      <c r="AS18" s="1611">
        <v>0</v>
      </c>
      <c r="AT18" s="1611">
        <v>0</v>
      </c>
      <c r="AU18" s="1611">
        <v>0</v>
      </c>
      <c r="AV18" s="1611">
        <v>0</v>
      </c>
      <c r="AW18" s="1611">
        <v>0</v>
      </c>
      <c r="AX18" s="1611">
        <v>0</v>
      </c>
      <c r="AY18" s="1611">
        <v>0</v>
      </c>
      <c r="AZ18" s="1611">
        <v>0</v>
      </c>
      <c r="BA18" s="1611">
        <v>0</v>
      </c>
      <c r="BB18" s="1611">
        <v>0</v>
      </c>
      <c r="BC18" s="1611">
        <v>0</v>
      </c>
      <c r="BD18" s="1611">
        <v>15.0246</v>
      </c>
      <c r="BE18" s="1611">
        <v>0</v>
      </c>
      <c r="BF18" s="1611">
        <v>0</v>
      </c>
      <c r="BG18" s="1611">
        <v>0</v>
      </c>
      <c r="BH18" s="1611">
        <v>0</v>
      </c>
      <c r="BI18" s="1611">
        <v>0</v>
      </c>
      <c r="BJ18" s="1611">
        <v>0</v>
      </c>
      <c r="BK18" s="1611">
        <v>0</v>
      </c>
      <c r="BL18" s="1611">
        <v>0</v>
      </c>
      <c r="BM18" s="1611">
        <v>0</v>
      </c>
      <c r="BN18" s="1611">
        <v>0</v>
      </c>
      <c r="BO18" s="1611">
        <v>0</v>
      </c>
      <c r="BP18" s="1611">
        <v>0</v>
      </c>
      <c r="BQ18" s="1611">
        <v>0</v>
      </c>
      <c r="BR18" s="1611">
        <v>0</v>
      </c>
      <c r="BS18" s="1611">
        <v>0</v>
      </c>
      <c r="BT18" s="1611">
        <v>0</v>
      </c>
      <c r="BU18" s="1611">
        <v>0</v>
      </c>
      <c r="BV18" s="1611">
        <v>0</v>
      </c>
      <c r="BW18" s="1611">
        <v>0</v>
      </c>
      <c r="BX18" s="1611">
        <v>0</v>
      </c>
      <c r="BY18" s="1611">
        <v>0</v>
      </c>
      <c r="BZ18" s="1611">
        <v>0</v>
      </c>
      <c r="CA18" s="1611">
        <v>0</v>
      </c>
      <c r="CB18" s="1611">
        <v>0</v>
      </c>
      <c r="CC18" s="1611">
        <v>0</v>
      </c>
      <c r="CD18" s="1611">
        <v>0</v>
      </c>
      <c r="CE18" s="1611">
        <v>0</v>
      </c>
      <c r="CF18" s="1611">
        <v>0</v>
      </c>
      <c r="CG18" s="1611">
        <v>0</v>
      </c>
      <c r="CH18" s="1611">
        <v>0</v>
      </c>
      <c r="CI18" s="1611">
        <v>0</v>
      </c>
      <c r="CJ18" s="1611">
        <v>0</v>
      </c>
      <c r="CK18" s="1611">
        <v>0</v>
      </c>
      <c r="CL18" s="1611">
        <v>0</v>
      </c>
      <c r="CM18" s="1611">
        <v>0</v>
      </c>
      <c r="CN18" s="1611">
        <v>0</v>
      </c>
      <c r="CO18" s="1611">
        <v>0</v>
      </c>
      <c r="CP18" s="1611">
        <v>0</v>
      </c>
      <c r="CQ18" s="1611">
        <v>0</v>
      </c>
      <c r="CR18" s="1611">
        <v>0</v>
      </c>
      <c r="CS18" s="1611">
        <v>0</v>
      </c>
      <c r="CT18" s="1611">
        <v>0</v>
      </c>
      <c r="CU18" s="1611">
        <v>0</v>
      </c>
      <c r="CV18" s="1611">
        <v>0</v>
      </c>
      <c r="CW18" s="1611">
        <v>0</v>
      </c>
      <c r="CX18" s="1611">
        <v>0</v>
      </c>
      <c r="CY18" s="1611">
        <v>0</v>
      </c>
      <c r="CZ18" s="1611">
        <v>0</v>
      </c>
      <c r="DA18" s="1611">
        <v>0</v>
      </c>
      <c r="DB18" s="1611">
        <v>0</v>
      </c>
      <c r="DC18" s="1611">
        <v>0</v>
      </c>
      <c r="DD18" s="1611">
        <v>0</v>
      </c>
      <c r="DE18" s="1611">
        <v>0</v>
      </c>
      <c r="DF18" s="1611">
        <v>0</v>
      </c>
      <c r="DG18" s="1611">
        <v>0</v>
      </c>
      <c r="DH18" s="1611">
        <v>0</v>
      </c>
      <c r="DI18" s="1611">
        <v>0</v>
      </c>
      <c r="DJ18" s="1611">
        <v>0</v>
      </c>
      <c r="DK18" s="1611">
        <v>0</v>
      </c>
      <c r="DL18" s="1611">
        <v>0</v>
      </c>
      <c r="DM18" s="1611">
        <v>0</v>
      </c>
      <c r="DN18" s="1611">
        <v>0</v>
      </c>
      <c r="DO18" s="1611">
        <v>17.104299999999999</v>
      </c>
      <c r="DP18" s="1611">
        <v>0</v>
      </c>
      <c r="DQ18" s="1611">
        <v>0</v>
      </c>
      <c r="DR18" s="1611">
        <v>0</v>
      </c>
      <c r="DS18" s="1611">
        <v>0</v>
      </c>
      <c r="DT18" s="1611">
        <v>0</v>
      </c>
      <c r="DU18" s="1611">
        <v>0</v>
      </c>
      <c r="DV18" s="1611">
        <v>0</v>
      </c>
      <c r="DW18" s="1611">
        <v>0</v>
      </c>
      <c r="DX18" s="1611">
        <v>0</v>
      </c>
      <c r="DY18" s="1611">
        <v>0</v>
      </c>
      <c r="DZ18" s="1611">
        <v>0</v>
      </c>
      <c r="EA18" s="1611">
        <v>0</v>
      </c>
      <c r="EB18" s="1611">
        <v>0</v>
      </c>
      <c r="EC18" s="1611">
        <v>0</v>
      </c>
      <c r="ED18" s="1611">
        <v>0</v>
      </c>
      <c r="EE18" s="1611">
        <v>0</v>
      </c>
      <c r="EF18" s="1611">
        <v>0</v>
      </c>
      <c r="EG18" s="1611">
        <v>0</v>
      </c>
      <c r="EH18" s="1611">
        <v>0</v>
      </c>
      <c r="EI18" s="1611">
        <v>0</v>
      </c>
      <c r="EJ18" s="1611">
        <v>0</v>
      </c>
      <c r="EK18" s="1611">
        <v>0</v>
      </c>
      <c r="EL18" s="1611">
        <v>0</v>
      </c>
      <c r="EM18" s="1611">
        <v>0</v>
      </c>
      <c r="EN18" s="1611">
        <v>0</v>
      </c>
      <c r="EO18" s="1611">
        <v>0</v>
      </c>
      <c r="EP18" s="1611">
        <v>0</v>
      </c>
      <c r="EQ18" s="1611">
        <v>0</v>
      </c>
      <c r="ER18" s="1611">
        <v>0</v>
      </c>
      <c r="ES18" s="1611">
        <v>0</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10"/>
      <c r="C518" s="1610"/>
      <c r="D518" s="1610"/>
      <c r="E518" s="1610"/>
      <c r="F518" s="1610"/>
      <c r="G518" s="1610"/>
      <c r="H518" s="1610"/>
      <c r="I518" s="1610"/>
      <c r="J518" s="1610"/>
      <c r="K518" s="1610"/>
      <c r="L518" s="1610"/>
      <c r="M518" s="1610"/>
      <c r="N518" s="1610"/>
      <c r="O518" s="1610"/>
      <c r="P518" s="1610"/>
      <c r="Q518" s="1610"/>
      <c r="R518" s="1610"/>
      <c r="S518" s="1610"/>
      <c r="T518" s="1610"/>
      <c r="U518" s="1610"/>
      <c r="V518" s="1610"/>
      <c r="W518" s="1610"/>
      <c r="X518" s="1610"/>
      <c r="Y518" s="1610"/>
      <c r="Z518" s="1610"/>
      <c r="AA518" s="1610"/>
      <c r="AB518" s="1610"/>
      <c r="AC518" s="1610"/>
      <c r="AD518" s="1610"/>
      <c r="AE518" s="1610"/>
      <c r="AF518" s="1610"/>
      <c r="AG518" s="1610"/>
      <c r="AH518" s="1610"/>
      <c r="AI518" s="1610"/>
      <c r="AJ518" s="1610"/>
      <c r="AK518" s="1610"/>
      <c r="AL518" s="1610"/>
      <c r="AM518" s="1610"/>
      <c r="AN518" s="1610"/>
      <c r="AO518" s="1610"/>
      <c r="AP518" s="1610"/>
      <c r="AQ518" s="1610"/>
      <c r="AR518" s="1610"/>
      <c r="AS518" s="1610"/>
      <c r="AT518" s="1610"/>
      <c r="AU518" s="1610"/>
      <c r="AV518" s="1610"/>
      <c r="AW518" s="1610"/>
      <c r="AX518" s="1610"/>
      <c r="AY518" s="1610"/>
      <c r="AZ518" s="1610"/>
      <c r="BA518" s="1610"/>
      <c r="BB518" s="1610"/>
      <c r="BC518" s="1610"/>
      <c r="BD518" s="1610"/>
      <c r="BE518" s="1610"/>
      <c r="BF518" s="1610"/>
      <c r="BG518" s="1610"/>
      <c r="BH518" s="1610"/>
      <c r="BI518" s="1610"/>
      <c r="BJ518" s="1610"/>
      <c r="BK518" s="1610"/>
      <c r="BL518" s="1610"/>
      <c r="BM518" s="1610"/>
      <c r="BN518" s="1610"/>
      <c r="BO518" s="1610"/>
      <c r="BP518" s="1610"/>
      <c r="BQ518" s="1610"/>
      <c r="BR518" s="1610"/>
      <c r="BS518" s="1610"/>
      <c r="BT518" s="1610"/>
      <c r="BU518" s="1610"/>
      <c r="BV518" s="1610"/>
      <c r="BW518" s="1610"/>
      <c r="BX518" s="1610"/>
      <c r="BY518" s="1610"/>
      <c r="BZ518" s="1610"/>
      <c r="CA518" s="1610"/>
      <c r="CB518" s="1610"/>
      <c r="CC518" s="1610"/>
      <c r="CD518" s="1610"/>
      <c r="CE518" s="1610"/>
      <c r="CF518" s="1610"/>
      <c r="CG518" s="1610"/>
      <c r="CH518" s="1610"/>
      <c r="CI518" s="1610"/>
      <c r="CJ518" s="1610"/>
      <c r="CK518" s="1610"/>
      <c r="CL518" s="1610"/>
      <c r="CM518" s="1610"/>
      <c r="CN518" s="1610"/>
      <c r="CO518" s="1610"/>
      <c r="CP518" s="1610"/>
      <c r="CQ518" s="1610"/>
      <c r="CR518" s="1610"/>
      <c r="CS518" s="1610"/>
      <c r="CT518" s="1610"/>
      <c r="CU518" s="1610"/>
      <c r="CV518" s="1610"/>
      <c r="CW518" s="1610"/>
      <c r="CX518" s="1610"/>
      <c r="CY518" s="1610"/>
      <c r="CZ518" s="1610"/>
      <c r="DA518" s="1610"/>
      <c r="DB518" s="1610"/>
      <c r="DC518" s="1610"/>
      <c r="DD518" s="1610"/>
      <c r="DE518" s="1610"/>
      <c r="DF518" s="1610"/>
      <c r="DG518" s="1610"/>
      <c r="DH518" s="1610"/>
      <c r="DI518" s="1610"/>
      <c r="DJ518" s="1610"/>
      <c r="DK518" s="1610"/>
      <c r="DL518" s="1610"/>
      <c r="DM518" s="1610"/>
      <c r="DN518" s="1610"/>
      <c r="DO518" s="1610"/>
      <c r="DP518" s="1610"/>
      <c r="DQ518" s="1610"/>
      <c r="DR518" s="1610"/>
      <c r="DS518" s="1610"/>
      <c r="DT518" s="1610"/>
      <c r="DU518" s="1610"/>
      <c r="DV518" s="1610"/>
      <c r="DW518" s="1610"/>
      <c r="DX518" s="1610"/>
      <c r="DY518" s="1610"/>
      <c r="DZ518" s="1610"/>
      <c r="EA518" s="1610"/>
      <c r="EB518" s="1610"/>
      <c r="EC518" s="1610"/>
      <c r="ED518" s="1610"/>
      <c r="EE518" s="1610"/>
      <c r="EF518" s="1610"/>
      <c r="EG518" s="1610"/>
      <c r="EH518" s="1610"/>
      <c r="EI518" s="1610"/>
      <c r="EJ518" s="1610"/>
      <c r="EK518" s="1610"/>
      <c r="EL518" s="1610"/>
      <c r="EM518" s="1610"/>
      <c r="EN518" s="1610"/>
      <c r="EO518" s="1610"/>
      <c r="EP518" s="1610"/>
      <c r="EQ518" s="1610"/>
      <c r="ER518" s="1610"/>
      <c r="ES518" s="1610"/>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theme="0" tint="-0.14999847407452621"/>
  </sheetPr>
  <dimension ref="A1:ET671"/>
  <sheetViews>
    <sheetView showGridLines="0" zoomScale="85" zoomScaleNormal="85" workbookViewId="0">
      <pane ySplit="8" topLeftCell="A9" activePane="bottomLeft" state="frozen"/>
      <selection pane="bottomLeft"/>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DT_TI</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794</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ROUND(CF_Tenant!E364,4)</f>
        <v>0</v>
      </c>
      <c r="F13" s="899">
        <f ca="1">ROUND(CF_Tenant!F364,4)</f>
        <v>0</v>
      </c>
      <c r="G13" s="899">
        <f ca="1">ROUND(CF_Tenant!G364,4)</f>
        <v>0</v>
      </c>
      <c r="H13" s="899">
        <f ca="1">ROUND(CF_Tenant!H364,4)</f>
        <v>0</v>
      </c>
      <c r="I13" s="899">
        <f ca="1">ROUND(CF_Tenant!I364,4)</f>
        <v>0</v>
      </c>
      <c r="J13" s="899">
        <f ca="1">ROUND(CF_Tenant!J364,4)</f>
        <v>0</v>
      </c>
      <c r="K13" s="899">
        <f ca="1">ROUND(CF_Tenant!K364,4)</f>
        <v>0</v>
      </c>
      <c r="L13" s="899">
        <f ca="1">ROUND(CF_Tenant!L364,4)</f>
        <v>0</v>
      </c>
      <c r="M13" s="899">
        <f ca="1">ROUND(CF_Tenant!M364,4)</f>
        <v>0</v>
      </c>
      <c r="N13" s="899">
        <f ca="1">ROUND(CF_Tenant!N364,4)</f>
        <v>0</v>
      </c>
      <c r="O13" s="899">
        <f ca="1">ROUND(CF_Tenant!O364,4)</f>
        <v>0</v>
      </c>
      <c r="P13" s="899">
        <f ca="1">ROUND(CF_Tenant!P364,4)</f>
        <v>0</v>
      </c>
      <c r="Q13" s="899">
        <f ca="1">ROUND(CF_Tenant!Q364,4)</f>
        <v>0</v>
      </c>
      <c r="R13" s="899">
        <f ca="1">ROUND(CF_Tenant!R364,4)</f>
        <v>0</v>
      </c>
      <c r="S13" s="899">
        <f ca="1">ROUND(CF_Tenant!S364,4)</f>
        <v>0</v>
      </c>
      <c r="T13" s="899">
        <f ca="1">ROUND(CF_Tenant!T364,4)</f>
        <v>0</v>
      </c>
      <c r="U13" s="899">
        <f ca="1">ROUND(CF_Tenant!U364,4)</f>
        <v>0</v>
      </c>
      <c r="V13" s="899">
        <f ca="1">ROUND(CF_Tenant!V364,4)</f>
        <v>0</v>
      </c>
      <c r="W13" s="899">
        <f ca="1">ROUND(CF_Tenant!W364,4)</f>
        <v>0</v>
      </c>
      <c r="X13" s="899">
        <f ca="1">ROUND(CF_Tenant!X364,4)</f>
        <v>0</v>
      </c>
      <c r="Y13" s="899">
        <f ca="1">ROUND(CF_Tenant!Y364,4)</f>
        <v>0</v>
      </c>
      <c r="Z13" s="899">
        <f ca="1">ROUND(CF_Tenant!Z364,4)</f>
        <v>0</v>
      </c>
      <c r="AA13" s="899">
        <f ca="1">ROUND(CF_Tenant!AA364,4)</f>
        <v>0</v>
      </c>
      <c r="AB13" s="899">
        <f ca="1">ROUND(CF_Tenant!AB364,4)</f>
        <v>0</v>
      </c>
      <c r="AC13" s="899">
        <f ca="1">ROUND(CF_Tenant!AC364,4)</f>
        <v>0</v>
      </c>
      <c r="AD13" s="899">
        <f ca="1">ROUND(CF_Tenant!AD364,4)</f>
        <v>0</v>
      </c>
      <c r="AE13" s="899">
        <f ca="1">ROUND(CF_Tenant!AE364,4)</f>
        <v>0</v>
      </c>
      <c r="AF13" s="899">
        <f ca="1">ROUND(CF_Tenant!AF364,4)</f>
        <v>0</v>
      </c>
      <c r="AG13" s="899">
        <f ca="1">ROUND(CF_Tenant!AG364,4)</f>
        <v>0</v>
      </c>
      <c r="AH13" s="899">
        <f ca="1">ROUND(CF_Tenant!AH364,4)</f>
        <v>0</v>
      </c>
      <c r="AI13" s="899">
        <f ca="1">ROUND(CF_Tenant!AI364,4)</f>
        <v>0</v>
      </c>
      <c r="AJ13" s="899">
        <f ca="1">ROUND(CF_Tenant!AJ364,4)</f>
        <v>0</v>
      </c>
      <c r="AK13" s="899">
        <f ca="1">ROUND(CF_Tenant!AK364,4)</f>
        <v>0</v>
      </c>
      <c r="AL13" s="899">
        <f ca="1">ROUND(CF_Tenant!AL364,4)</f>
        <v>0</v>
      </c>
      <c r="AM13" s="899">
        <f ca="1">ROUND(CF_Tenant!AM364,4)</f>
        <v>0</v>
      </c>
      <c r="AN13" s="899">
        <f ca="1">ROUND(CF_Tenant!AN364,4)</f>
        <v>0</v>
      </c>
      <c r="AO13" s="899">
        <f ca="1">ROUND(CF_Tenant!AO364,4)</f>
        <v>0</v>
      </c>
      <c r="AP13" s="899">
        <f ca="1">ROUND(CF_Tenant!AP364,4)</f>
        <v>0</v>
      </c>
      <c r="AQ13" s="899">
        <f ca="1">ROUND(CF_Tenant!AQ364,4)</f>
        <v>0</v>
      </c>
      <c r="AR13" s="899">
        <f ca="1">ROUND(CF_Tenant!AR364,4)</f>
        <v>0</v>
      </c>
      <c r="AS13" s="899">
        <f ca="1">ROUND(CF_Tenant!AS364,4)</f>
        <v>0</v>
      </c>
      <c r="AT13" s="899">
        <f ca="1">ROUND(CF_Tenant!AT364,4)</f>
        <v>0</v>
      </c>
      <c r="AU13" s="899">
        <f ca="1">ROUND(CF_Tenant!AU364,4)</f>
        <v>0</v>
      </c>
      <c r="AV13" s="899">
        <f ca="1">ROUND(CF_Tenant!AV364,4)</f>
        <v>0</v>
      </c>
      <c r="AW13" s="899">
        <f ca="1">ROUND(CF_Tenant!AW364,4)</f>
        <v>0</v>
      </c>
      <c r="AX13" s="899">
        <f ca="1">ROUND(CF_Tenant!AX364,4)</f>
        <v>0</v>
      </c>
      <c r="AY13" s="899">
        <f ca="1">ROUND(CF_Tenant!AY364,4)</f>
        <v>0</v>
      </c>
      <c r="AZ13" s="899">
        <f ca="1">ROUND(CF_Tenant!AZ364,4)</f>
        <v>0</v>
      </c>
      <c r="BA13" s="899">
        <f ca="1">ROUND(CF_Tenant!BA364,4)</f>
        <v>0</v>
      </c>
      <c r="BB13" s="899">
        <f ca="1">ROUND(CF_Tenant!BB364,4)</f>
        <v>0</v>
      </c>
      <c r="BC13" s="899">
        <f ca="1">ROUND(CF_Tenant!BC364,4)</f>
        <v>0</v>
      </c>
      <c r="BD13" s="899">
        <f ca="1">ROUND(CF_Tenant!BD364,4)</f>
        <v>0</v>
      </c>
      <c r="BE13" s="899">
        <f ca="1">ROUND(CF_Tenant!BE364,4)</f>
        <v>0</v>
      </c>
      <c r="BF13" s="899">
        <f ca="1">ROUND(CF_Tenant!BF364,4)</f>
        <v>0</v>
      </c>
      <c r="BG13" s="899">
        <f ca="1">ROUND(CF_Tenant!BG364,4)</f>
        <v>0</v>
      </c>
      <c r="BH13" s="899">
        <f ca="1">ROUND(CF_Tenant!BH364,4)</f>
        <v>0</v>
      </c>
      <c r="BI13" s="899">
        <f ca="1">ROUND(CF_Tenant!BI364,4)</f>
        <v>0</v>
      </c>
      <c r="BJ13" s="899">
        <f ca="1">ROUND(CF_Tenant!BJ364,4)</f>
        <v>0</v>
      </c>
      <c r="BK13" s="899">
        <f ca="1">ROUND(CF_Tenant!BK364,4)</f>
        <v>0</v>
      </c>
      <c r="BL13" s="899">
        <f ca="1">ROUND(CF_Tenant!BL364,4)</f>
        <v>0</v>
      </c>
      <c r="BM13" s="899">
        <f ca="1">ROUND(CF_Tenant!BM364,4)</f>
        <v>0</v>
      </c>
      <c r="BN13" s="899">
        <f ca="1">ROUND(CF_Tenant!BN364,4)</f>
        <v>0</v>
      </c>
      <c r="BO13" s="899">
        <f ca="1">ROUND(CF_Tenant!BO364,4)</f>
        <v>0</v>
      </c>
      <c r="BP13" s="899">
        <f ca="1">ROUND(CF_Tenant!BP364,4)</f>
        <v>0</v>
      </c>
      <c r="BQ13" s="899">
        <f ca="1">ROUND(CF_Tenant!BQ364,4)</f>
        <v>0</v>
      </c>
      <c r="BR13" s="899">
        <f ca="1">ROUND(CF_Tenant!BR364,4)</f>
        <v>0</v>
      </c>
      <c r="BS13" s="899">
        <f ca="1">ROUND(CF_Tenant!BS364,4)</f>
        <v>0</v>
      </c>
      <c r="BT13" s="899">
        <f ca="1">ROUND(CF_Tenant!BT364,4)</f>
        <v>0</v>
      </c>
      <c r="BU13" s="899">
        <f ca="1">ROUND(CF_Tenant!BU364,4)</f>
        <v>0</v>
      </c>
      <c r="BV13" s="899">
        <f ca="1">ROUND(CF_Tenant!BV364,4)</f>
        <v>0</v>
      </c>
      <c r="BW13" s="899">
        <f ca="1">ROUND(CF_Tenant!BW364,4)</f>
        <v>0</v>
      </c>
      <c r="BX13" s="899">
        <f ca="1">ROUND(CF_Tenant!BX364,4)</f>
        <v>0</v>
      </c>
      <c r="BY13" s="899">
        <f ca="1">ROUND(CF_Tenant!BY364,4)</f>
        <v>0</v>
      </c>
      <c r="BZ13" s="899">
        <f ca="1">ROUND(CF_Tenant!BZ364,4)</f>
        <v>0</v>
      </c>
      <c r="CA13" s="899">
        <f ca="1">ROUND(CF_Tenant!CA364,4)</f>
        <v>0</v>
      </c>
      <c r="CB13" s="899">
        <f ca="1">ROUND(CF_Tenant!CB364,4)</f>
        <v>0</v>
      </c>
      <c r="CC13" s="899">
        <f ca="1">ROUND(CF_Tenant!CC364,4)</f>
        <v>0</v>
      </c>
      <c r="CD13" s="899">
        <f ca="1">ROUND(CF_Tenant!CD364,4)</f>
        <v>0</v>
      </c>
      <c r="CE13" s="899">
        <f ca="1">ROUND(CF_Tenant!CE364,4)</f>
        <v>0</v>
      </c>
      <c r="CF13" s="899">
        <f ca="1">ROUND(CF_Tenant!CF364,4)</f>
        <v>0</v>
      </c>
      <c r="CG13" s="899">
        <f ca="1">ROUND(CF_Tenant!CG364,4)</f>
        <v>0</v>
      </c>
      <c r="CH13" s="899">
        <f ca="1">ROUND(CF_Tenant!CH364,4)</f>
        <v>0</v>
      </c>
      <c r="CI13" s="899">
        <f ca="1">ROUND(CF_Tenant!CI364,4)</f>
        <v>0</v>
      </c>
      <c r="CJ13" s="899">
        <f ca="1">ROUND(CF_Tenant!CJ364,4)</f>
        <v>0</v>
      </c>
      <c r="CK13" s="899">
        <f ca="1">ROUND(CF_Tenant!CK364,4)</f>
        <v>0</v>
      </c>
      <c r="CL13" s="899">
        <f ca="1">ROUND(CF_Tenant!CL364,4)</f>
        <v>0</v>
      </c>
      <c r="CM13" s="899">
        <f ca="1">ROUND(CF_Tenant!CM364,4)</f>
        <v>0</v>
      </c>
      <c r="CN13" s="899">
        <f ca="1">ROUND(CF_Tenant!CN364,4)</f>
        <v>0</v>
      </c>
      <c r="CO13" s="899">
        <f ca="1">ROUND(CF_Tenant!CO364,4)</f>
        <v>0</v>
      </c>
      <c r="CP13" s="899">
        <f ca="1">ROUND(CF_Tenant!CP364,4)</f>
        <v>0</v>
      </c>
      <c r="CQ13" s="899">
        <f ca="1">ROUND(CF_Tenant!CQ364,4)</f>
        <v>0</v>
      </c>
      <c r="CR13" s="899">
        <f ca="1">ROUND(CF_Tenant!CR364,4)</f>
        <v>0</v>
      </c>
      <c r="CS13" s="899">
        <f ca="1">ROUND(CF_Tenant!CS364,4)</f>
        <v>0</v>
      </c>
      <c r="CT13" s="899">
        <f ca="1">ROUND(CF_Tenant!CT364,4)</f>
        <v>0</v>
      </c>
      <c r="CU13" s="899">
        <f ca="1">ROUND(CF_Tenant!CU364,4)</f>
        <v>0</v>
      </c>
      <c r="CV13" s="899">
        <f ca="1">ROUND(CF_Tenant!CV364,4)</f>
        <v>0</v>
      </c>
      <c r="CW13" s="899">
        <f ca="1">ROUND(CF_Tenant!CW364,4)</f>
        <v>0</v>
      </c>
      <c r="CX13" s="899">
        <f ca="1">ROUND(CF_Tenant!CX364,4)</f>
        <v>0</v>
      </c>
      <c r="CY13" s="899">
        <f ca="1">ROUND(CF_Tenant!CY364,4)</f>
        <v>0</v>
      </c>
      <c r="CZ13" s="899">
        <f ca="1">ROUND(CF_Tenant!CZ364,4)</f>
        <v>0</v>
      </c>
      <c r="DA13" s="899">
        <f ca="1">ROUND(CF_Tenant!DA364,4)</f>
        <v>0</v>
      </c>
      <c r="DB13" s="899">
        <f ca="1">ROUND(CF_Tenant!DB364,4)</f>
        <v>0</v>
      </c>
      <c r="DC13" s="899">
        <f ca="1">ROUND(CF_Tenant!DC364,4)</f>
        <v>0</v>
      </c>
      <c r="DD13" s="899">
        <f ca="1">ROUND(CF_Tenant!DD364,4)</f>
        <v>0</v>
      </c>
      <c r="DE13" s="899">
        <f ca="1">ROUND(CF_Tenant!DE364,4)</f>
        <v>0</v>
      </c>
      <c r="DF13" s="899">
        <f ca="1">ROUND(CF_Tenant!DF364,4)</f>
        <v>0</v>
      </c>
      <c r="DG13" s="899">
        <f ca="1">ROUND(CF_Tenant!DG364,4)</f>
        <v>0</v>
      </c>
      <c r="DH13" s="899">
        <f ca="1">ROUND(CF_Tenant!DH364,4)</f>
        <v>0</v>
      </c>
      <c r="DI13" s="899">
        <f ca="1">ROUND(CF_Tenant!DI364,4)</f>
        <v>0</v>
      </c>
      <c r="DJ13" s="899">
        <f ca="1">ROUND(CF_Tenant!DJ364,4)</f>
        <v>0</v>
      </c>
      <c r="DK13" s="899">
        <f ca="1">ROUND(CF_Tenant!DK364,4)</f>
        <v>0</v>
      </c>
      <c r="DL13" s="899">
        <f ca="1">ROUND(CF_Tenant!DL364,4)</f>
        <v>0</v>
      </c>
      <c r="DM13" s="899">
        <f ca="1">ROUND(CF_Tenant!DM364,4)</f>
        <v>0</v>
      </c>
      <c r="DN13" s="899">
        <f ca="1">ROUND(CF_Tenant!DN364,4)</f>
        <v>0</v>
      </c>
      <c r="DO13" s="899">
        <f ca="1">ROUND(CF_Tenant!DO364,4)</f>
        <v>0</v>
      </c>
      <c r="DP13" s="899">
        <f ca="1">ROUND(CF_Tenant!DP364,4)</f>
        <v>0</v>
      </c>
      <c r="DQ13" s="899">
        <f ca="1">ROUND(CF_Tenant!DQ364,4)</f>
        <v>0</v>
      </c>
      <c r="DR13" s="899">
        <f ca="1">ROUND(CF_Tenant!DR364,4)</f>
        <v>0</v>
      </c>
      <c r="DS13" s="899">
        <f ca="1">ROUND(CF_Tenant!DS364,4)</f>
        <v>0</v>
      </c>
      <c r="DT13" s="899">
        <f ca="1">ROUND(CF_Tenant!DT364,4)</f>
        <v>0</v>
      </c>
      <c r="DU13" s="899">
        <f ca="1">ROUND(CF_Tenant!DU364,4)</f>
        <v>0</v>
      </c>
      <c r="DV13" s="899">
        <f ca="1">ROUND(CF_Tenant!DV364,4)</f>
        <v>0</v>
      </c>
      <c r="DW13" s="899">
        <f ca="1">ROUND(CF_Tenant!DW364,4)</f>
        <v>0</v>
      </c>
      <c r="DX13" s="899">
        <f ca="1">ROUND(CF_Tenant!DX364,4)</f>
        <v>0</v>
      </c>
      <c r="DY13" s="899">
        <f ca="1">ROUND(CF_Tenant!DY364,4)</f>
        <v>0</v>
      </c>
      <c r="DZ13" s="899">
        <f ca="1">ROUND(CF_Tenant!DZ364,4)</f>
        <v>0</v>
      </c>
      <c r="EA13" s="899">
        <f ca="1">ROUND(CF_Tenant!EA364,4)</f>
        <v>0</v>
      </c>
      <c r="EB13" s="899">
        <f ca="1">ROUND(CF_Tenant!EB364,4)</f>
        <v>0</v>
      </c>
      <c r="EC13" s="899">
        <f ca="1">ROUND(CF_Tenant!EC364,4)</f>
        <v>0</v>
      </c>
      <c r="ED13" s="899">
        <f ca="1">ROUND(CF_Tenant!ED364,4)</f>
        <v>0</v>
      </c>
      <c r="EE13" s="899">
        <f ca="1">ROUND(CF_Tenant!EE364,4)</f>
        <v>0</v>
      </c>
      <c r="EF13" s="899">
        <f ca="1">ROUND(CF_Tenant!EF364,4)</f>
        <v>0</v>
      </c>
      <c r="EG13" s="899">
        <f ca="1">ROUND(CF_Tenant!EG364,4)</f>
        <v>0</v>
      </c>
      <c r="EH13" s="899">
        <f ca="1">ROUND(CF_Tenant!EH364,4)</f>
        <v>0</v>
      </c>
      <c r="EI13" s="899">
        <f ca="1">ROUND(CF_Tenant!EI364,4)</f>
        <v>0</v>
      </c>
      <c r="EJ13" s="899">
        <f ca="1">ROUND(CF_Tenant!EJ364,4)</f>
        <v>0</v>
      </c>
      <c r="EK13" s="899">
        <f ca="1">ROUND(CF_Tenant!EK364,4)</f>
        <v>0</v>
      </c>
      <c r="EL13" s="899">
        <f ca="1">ROUND(CF_Tenant!EL364,4)</f>
        <v>0</v>
      </c>
      <c r="EM13" s="899">
        <f ca="1">ROUND(CF_Tenant!EM364,4)</f>
        <v>0</v>
      </c>
      <c r="EN13" s="899">
        <f ca="1">ROUND(CF_Tenant!EN364,4)</f>
        <v>0</v>
      </c>
      <c r="EO13" s="899">
        <f ca="1">ROUND(CF_Tenant!EO364,4)</f>
        <v>0</v>
      </c>
      <c r="EP13" s="899">
        <f ca="1">ROUND(CF_Tenant!EP364,4)</f>
        <v>0</v>
      </c>
      <c r="EQ13" s="899">
        <f ca="1">ROUND(CF_Tenant!EQ364,4)</f>
        <v>0</v>
      </c>
      <c r="ER13" s="899">
        <f ca="1">ROUND(CF_Tenant!ER364,4)</f>
        <v>0</v>
      </c>
      <c r="ES13" s="899">
        <f ca="1">ROUND(CF_Tenant!ES364,4)</f>
        <v>0</v>
      </c>
    </row>
    <row r="14" spans="2:150" s="898" customFormat="1"/>
    <row r="15" spans="2:150" s="898" customFormat="1" ht="14.4" thickBot="1">
      <c r="B15" s="900" t="s">
        <v>723</v>
      </c>
      <c r="C15" s="907"/>
      <c r="D15" s="907"/>
      <c r="E15" s="901">
        <f>SUM(E18:E517)</f>
        <v>0</v>
      </c>
      <c r="F15" s="901">
        <f t="shared" ref="F15:BQ15" si="0">SUM(F18:F517)</f>
        <v>0</v>
      </c>
      <c r="G15" s="901">
        <f t="shared" si="0"/>
        <v>0</v>
      </c>
      <c r="H15" s="901">
        <f t="shared" si="0"/>
        <v>0</v>
      </c>
      <c r="I15" s="901">
        <f t="shared" si="0"/>
        <v>0</v>
      </c>
      <c r="J15" s="901">
        <f t="shared" si="0"/>
        <v>0</v>
      </c>
      <c r="K15" s="901">
        <f t="shared" si="0"/>
        <v>0</v>
      </c>
      <c r="L15" s="901">
        <f t="shared" si="0"/>
        <v>0</v>
      </c>
      <c r="M15" s="901">
        <f t="shared" si="0"/>
        <v>0</v>
      </c>
      <c r="N15" s="901">
        <f t="shared" si="0"/>
        <v>0</v>
      </c>
      <c r="O15" s="901">
        <f t="shared" si="0"/>
        <v>0</v>
      </c>
      <c r="P15" s="901">
        <f t="shared" si="0"/>
        <v>0</v>
      </c>
      <c r="Q15" s="901">
        <f t="shared" si="0"/>
        <v>0</v>
      </c>
      <c r="R15" s="901">
        <f t="shared" si="0"/>
        <v>0</v>
      </c>
      <c r="S15" s="901">
        <f t="shared" si="0"/>
        <v>0</v>
      </c>
      <c r="T15" s="901">
        <f t="shared" si="0"/>
        <v>0</v>
      </c>
      <c r="U15" s="901">
        <f t="shared" si="0"/>
        <v>0</v>
      </c>
      <c r="V15" s="901">
        <f t="shared" si="0"/>
        <v>0</v>
      </c>
      <c r="W15" s="901">
        <f t="shared" si="0"/>
        <v>0</v>
      </c>
      <c r="X15" s="901">
        <f t="shared" si="0"/>
        <v>0</v>
      </c>
      <c r="Y15" s="901">
        <f t="shared" si="0"/>
        <v>0</v>
      </c>
      <c r="Z15" s="901">
        <f t="shared" si="0"/>
        <v>0</v>
      </c>
      <c r="AA15" s="901">
        <f t="shared" si="0"/>
        <v>0</v>
      </c>
      <c r="AB15" s="901">
        <f t="shared" si="0"/>
        <v>0</v>
      </c>
      <c r="AC15" s="901">
        <f t="shared" si="0"/>
        <v>0</v>
      </c>
      <c r="AD15" s="901">
        <f t="shared" si="0"/>
        <v>0</v>
      </c>
      <c r="AE15" s="901">
        <f t="shared" si="0"/>
        <v>0</v>
      </c>
      <c r="AF15" s="901">
        <f t="shared" si="0"/>
        <v>0</v>
      </c>
      <c r="AG15" s="901">
        <f t="shared" si="0"/>
        <v>0</v>
      </c>
      <c r="AH15" s="901">
        <f t="shared" si="0"/>
        <v>0</v>
      </c>
      <c r="AI15" s="901">
        <f t="shared" si="0"/>
        <v>0</v>
      </c>
      <c r="AJ15" s="901">
        <f t="shared" si="0"/>
        <v>0</v>
      </c>
      <c r="AK15" s="901">
        <f t="shared" si="0"/>
        <v>0</v>
      </c>
      <c r="AL15" s="901">
        <f t="shared" si="0"/>
        <v>0</v>
      </c>
      <c r="AM15" s="901">
        <f t="shared" si="0"/>
        <v>0</v>
      </c>
      <c r="AN15" s="901">
        <f t="shared" si="0"/>
        <v>0</v>
      </c>
      <c r="AO15" s="901">
        <f t="shared" si="0"/>
        <v>0</v>
      </c>
      <c r="AP15" s="901">
        <f t="shared" si="0"/>
        <v>0</v>
      </c>
      <c r="AQ15" s="901">
        <f t="shared" si="0"/>
        <v>0</v>
      </c>
      <c r="AR15" s="901">
        <f t="shared" si="0"/>
        <v>0</v>
      </c>
      <c r="AS15" s="901">
        <f t="shared" si="0"/>
        <v>0</v>
      </c>
      <c r="AT15" s="901">
        <f t="shared" si="0"/>
        <v>0</v>
      </c>
      <c r="AU15" s="901">
        <f t="shared" si="0"/>
        <v>0</v>
      </c>
      <c r="AV15" s="901">
        <f t="shared" si="0"/>
        <v>0</v>
      </c>
      <c r="AW15" s="901">
        <f t="shared" si="0"/>
        <v>0</v>
      </c>
      <c r="AX15" s="901">
        <f t="shared" si="0"/>
        <v>0</v>
      </c>
      <c r="AY15" s="901">
        <f t="shared" si="0"/>
        <v>0</v>
      </c>
      <c r="AZ15" s="901">
        <f t="shared" si="0"/>
        <v>0</v>
      </c>
      <c r="BA15" s="901">
        <f t="shared" si="0"/>
        <v>0</v>
      </c>
      <c r="BB15" s="901">
        <f t="shared" si="0"/>
        <v>0</v>
      </c>
      <c r="BC15" s="901">
        <f t="shared" si="0"/>
        <v>0</v>
      </c>
      <c r="BD15" s="901">
        <f t="shared" si="0"/>
        <v>0</v>
      </c>
      <c r="BE15" s="901">
        <f t="shared" si="0"/>
        <v>0</v>
      </c>
      <c r="BF15" s="901">
        <f t="shared" si="0"/>
        <v>0</v>
      </c>
      <c r="BG15" s="901">
        <f t="shared" si="0"/>
        <v>0</v>
      </c>
      <c r="BH15" s="901">
        <f t="shared" si="0"/>
        <v>0</v>
      </c>
      <c r="BI15" s="901">
        <f t="shared" si="0"/>
        <v>0</v>
      </c>
      <c r="BJ15" s="901">
        <f t="shared" si="0"/>
        <v>0</v>
      </c>
      <c r="BK15" s="901">
        <f t="shared" si="0"/>
        <v>0</v>
      </c>
      <c r="BL15" s="901">
        <f t="shared" si="0"/>
        <v>0</v>
      </c>
      <c r="BM15" s="901">
        <f t="shared" si="0"/>
        <v>0</v>
      </c>
      <c r="BN15" s="901">
        <f t="shared" si="0"/>
        <v>0</v>
      </c>
      <c r="BO15" s="901">
        <f t="shared" si="0"/>
        <v>0</v>
      </c>
      <c r="BP15" s="901">
        <f t="shared" si="0"/>
        <v>0</v>
      </c>
      <c r="BQ15" s="901">
        <f t="shared" si="0"/>
        <v>0</v>
      </c>
      <c r="BR15" s="901">
        <f t="shared" ref="BR15:EC15" si="1">SUM(BR18:BR517)</f>
        <v>0</v>
      </c>
      <c r="BS15" s="901">
        <f t="shared" si="1"/>
        <v>0</v>
      </c>
      <c r="BT15" s="901">
        <f t="shared" si="1"/>
        <v>0</v>
      </c>
      <c r="BU15" s="901">
        <f t="shared" si="1"/>
        <v>0</v>
      </c>
      <c r="BV15" s="901">
        <f t="shared" si="1"/>
        <v>0</v>
      </c>
      <c r="BW15" s="901">
        <f t="shared" si="1"/>
        <v>0</v>
      </c>
      <c r="BX15" s="901">
        <f t="shared" si="1"/>
        <v>0</v>
      </c>
      <c r="BY15" s="901">
        <f t="shared" si="1"/>
        <v>0</v>
      </c>
      <c r="BZ15" s="901">
        <f t="shared" si="1"/>
        <v>0</v>
      </c>
      <c r="CA15" s="901">
        <f t="shared" si="1"/>
        <v>0</v>
      </c>
      <c r="CB15" s="901">
        <f t="shared" si="1"/>
        <v>0</v>
      </c>
      <c r="CC15" s="901">
        <f t="shared" si="1"/>
        <v>0</v>
      </c>
      <c r="CD15" s="901">
        <f t="shared" si="1"/>
        <v>0</v>
      </c>
      <c r="CE15" s="901">
        <f t="shared" si="1"/>
        <v>0</v>
      </c>
      <c r="CF15" s="901">
        <f t="shared" si="1"/>
        <v>0</v>
      </c>
      <c r="CG15" s="901">
        <f t="shared" si="1"/>
        <v>0</v>
      </c>
      <c r="CH15" s="901">
        <f t="shared" si="1"/>
        <v>0</v>
      </c>
      <c r="CI15" s="901">
        <f t="shared" si="1"/>
        <v>0</v>
      </c>
      <c r="CJ15" s="901">
        <f t="shared" si="1"/>
        <v>0</v>
      </c>
      <c r="CK15" s="901">
        <f t="shared" si="1"/>
        <v>0</v>
      </c>
      <c r="CL15" s="901">
        <f t="shared" si="1"/>
        <v>0</v>
      </c>
      <c r="CM15" s="901">
        <f t="shared" si="1"/>
        <v>0</v>
      </c>
      <c r="CN15" s="901">
        <f t="shared" si="1"/>
        <v>0</v>
      </c>
      <c r="CO15" s="901">
        <f t="shared" si="1"/>
        <v>0</v>
      </c>
      <c r="CP15" s="901">
        <f t="shared" si="1"/>
        <v>0</v>
      </c>
      <c r="CQ15" s="901">
        <f t="shared" si="1"/>
        <v>0</v>
      </c>
      <c r="CR15" s="901">
        <f t="shared" si="1"/>
        <v>0</v>
      </c>
      <c r="CS15" s="901">
        <f t="shared" si="1"/>
        <v>0</v>
      </c>
      <c r="CT15" s="901">
        <f t="shared" si="1"/>
        <v>0</v>
      </c>
      <c r="CU15" s="901">
        <f t="shared" si="1"/>
        <v>0</v>
      </c>
      <c r="CV15" s="901">
        <f t="shared" si="1"/>
        <v>0</v>
      </c>
      <c r="CW15" s="901">
        <f t="shared" si="1"/>
        <v>0</v>
      </c>
      <c r="CX15" s="901">
        <f t="shared" si="1"/>
        <v>0</v>
      </c>
      <c r="CY15" s="901">
        <f t="shared" si="1"/>
        <v>0</v>
      </c>
      <c r="CZ15" s="901">
        <f t="shared" si="1"/>
        <v>0</v>
      </c>
      <c r="DA15" s="901">
        <f t="shared" si="1"/>
        <v>0</v>
      </c>
      <c r="DB15" s="901">
        <f t="shared" si="1"/>
        <v>0</v>
      </c>
      <c r="DC15" s="901">
        <f t="shared" si="1"/>
        <v>0</v>
      </c>
      <c r="DD15" s="901">
        <f t="shared" si="1"/>
        <v>0</v>
      </c>
      <c r="DE15" s="901">
        <f t="shared" si="1"/>
        <v>0</v>
      </c>
      <c r="DF15" s="901">
        <f t="shared" si="1"/>
        <v>0</v>
      </c>
      <c r="DG15" s="901">
        <f t="shared" si="1"/>
        <v>0</v>
      </c>
      <c r="DH15" s="901">
        <f t="shared" si="1"/>
        <v>0</v>
      </c>
      <c r="DI15" s="901">
        <f t="shared" si="1"/>
        <v>0</v>
      </c>
      <c r="DJ15" s="901">
        <f t="shared" si="1"/>
        <v>0</v>
      </c>
      <c r="DK15" s="901">
        <f t="shared" si="1"/>
        <v>0</v>
      </c>
      <c r="DL15" s="901">
        <f t="shared" si="1"/>
        <v>0</v>
      </c>
      <c r="DM15" s="901">
        <f t="shared" si="1"/>
        <v>0</v>
      </c>
      <c r="DN15" s="901">
        <f t="shared" si="1"/>
        <v>0</v>
      </c>
      <c r="DO15" s="901">
        <f t="shared" si="1"/>
        <v>0</v>
      </c>
      <c r="DP15" s="901">
        <f t="shared" si="1"/>
        <v>0</v>
      </c>
      <c r="DQ15" s="901">
        <f t="shared" si="1"/>
        <v>0</v>
      </c>
      <c r="DR15" s="901">
        <f t="shared" si="1"/>
        <v>0</v>
      </c>
      <c r="DS15" s="901">
        <f t="shared" si="1"/>
        <v>0</v>
      </c>
      <c r="DT15" s="901">
        <f t="shared" si="1"/>
        <v>0</v>
      </c>
      <c r="DU15" s="901">
        <f t="shared" si="1"/>
        <v>0</v>
      </c>
      <c r="DV15" s="901">
        <f t="shared" si="1"/>
        <v>0</v>
      </c>
      <c r="DW15" s="901">
        <f t="shared" si="1"/>
        <v>0</v>
      </c>
      <c r="DX15" s="901">
        <f t="shared" si="1"/>
        <v>0</v>
      </c>
      <c r="DY15" s="901">
        <f t="shared" si="1"/>
        <v>0</v>
      </c>
      <c r="DZ15" s="901">
        <f t="shared" si="1"/>
        <v>0</v>
      </c>
      <c r="EA15" s="901">
        <f t="shared" si="1"/>
        <v>0</v>
      </c>
      <c r="EB15" s="901">
        <f t="shared" si="1"/>
        <v>0</v>
      </c>
      <c r="EC15" s="901">
        <f t="shared" si="1"/>
        <v>0</v>
      </c>
      <c r="ED15" s="901">
        <f t="shared" ref="ED15:ER15" si="2">SUM(ED18:ED517)</f>
        <v>0</v>
      </c>
      <c r="EE15" s="901">
        <f t="shared" si="2"/>
        <v>0</v>
      </c>
      <c r="EF15" s="901">
        <f t="shared" si="2"/>
        <v>0</v>
      </c>
      <c r="EG15" s="901">
        <f t="shared" si="2"/>
        <v>0</v>
      </c>
      <c r="EH15" s="901">
        <f t="shared" si="2"/>
        <v>0</v>
      </c>
      <c r="EI15" s="901">
        <f t="shared" si="2"/>
        <v>0</v>
      </c>
      <c r="EJ15" s="901">
        <f t="shared" si="2"/>
        <v>0</v>
      </c>
      <c r="EK15" s="901">
        <f t="shared" si="2"/>
        <v>0</v>
      </c>
      <c r="EL15" s="901">
        <f t="shared" si="2"/>
        <v>0</v>
      </c>
      <c r="EM15" s="901">
        <f t="shared" si="2"/>
        <v>0</v>
      </c>
      <c r="EN15" s="901">
        <f t="shared" si="2"/>
        <v>0</v>
      </c>
      <c r="EO15" s="901">
        <f t="shared" si="2"/>
        <v>0</v>
      </c>
      <c r="EP15" s="901">
        <f t="shared" si="2"/>
        <v>0</v>
      </c>
      <c r="EQ15" s="901">
        <f t="shared" si="2"/>
        <v>0</v>
      </c>
      <c r="ER15" s="901">
        <f t="shared" si="2"/>
        <v>0</v>
      </c>
      <c r="ES15" s="901">
        <f>SUM(ES18:ES517)</f>
        <v>0</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0</v>
      </c>
      <c r="F18" s="1611">
        <v>0</v>
      </c>
      <c r="G18" s="1611">
        <v>0</v>
      </c>
      <c r="H18" s="1611">
        <v>0</v>
      </c>
      <c r="I18" s="1611">
        <v>0</v>
      </c>
      <c r="J18" s="1611">
        <v>0</v>
      </c>
      <c r="K18" s="1611">
        <v>0</v>
      </c>
      <c r="L18" s="1611">
        <v>0</v>
      </c>
      <c r="M18" s="1611">
        <v>0</v>
      </c>
      <c r="N18" s="1611">
        <v>0</v>
      </c>
      <c r="O18" s="1611">
        <v>0</v>
      </c>
      <c r="P18" s="1611">
        <v>0</v>
      </c>
      <c r="Q18" s="1611">
        <v>0</v>
      </c>
      <c r="R18" s="1611">
        <v>0</v>
      </c>
      <c r="S18" s="1611">
        <v>0</v>
      </c>
      <c r="T18" s="1611">
        <v>0</v>
      </c>
      <c r="U18" s="1611">
        <v>0</v>
      </c>
      <c r="V18" s="1611">
        <v>0</v>
      </c>
      <c r="W18" s="1611">
        <v>0</v>
      </c>
      <c r="X18" s="1611">
        <v>0</v>
      </c>
      <c r="Y18" s="1611">
        <v>0</v>
      </c>
      <c r="Z18" s="1611">
        <v>0</v>
      </c>
      <c r="AA18" s="1611">
        <v>0</v>
      </c>
      <c r="AB18" s="1611">
        <v>0</v>
      </c>
      <c r="AC18" s="1611">
        <v>0</v>
      </c>
      <c r="AD18" s="1611">
        <v>0</v>
      </c>
      <c r="AE18" s="1611">
        <v>0</v>
      </c>
      <c r="AF18" s="1611">
        <v>0</v>
      </c>
      <c r="AG18" s="1611">
        <v>0</v>
      </c>
      <c r="AH18" s="1611">
        <v>0</v>
      </c>
      <c r="AI18" s="1611">
        <v>0</v>
      </c>
      <c r="AJ18" s="1611">
        <v>0</v>
      </c>
      <c r="AK18" s="1611">
        <v>0</v>
      </c>
      <c r="AL18" s="1611">
        <v>0</v>
      </c>
      <c r="AM18" s="1611">
        <v>0</v>
      </c>
      <c r="AN18" s="1611">
        <v>0</v>
      </c>
      <c r="AO18" s="1611">
        <v>0</v>
      </c>
      <c r="AP18" s="1611">
        <v>0</v>
      </c>
      <c r="AQ18" s="1611">
        <v>0</v>
      </c>
      <c r="AR18" s="1611">
        <v>0</v>
      </c>
      <c r="AS18" s="1611">
        <v>0</v>
      </c>
      <c r="AT18" s="1611">
        <v>0</v>
      </c>
      <c r="AU18" s="1611">
        <v>0</v>
      </c>
      <c r="AV18" s="1611">
        <v>0</v>
      </c>
      <c r="AW18" s="1611">
        <v>0</v>
      </c>
      <c r="AX18" s="1611">
        <v>0</v>
      </c>
      <c r="AY18" s="1611">
        <v>0</v>
      </c>
      <c r="AZ18" s="1611">
        <v>0</v>
      </c>
      <c r="BA18" s="1611">
        <v>0</v>
      </c>
      <c r="BB18" s="1611">
        <v>0</v>
      </c>
      <c r="BC18" s="1611">
        <v>0</v>
      </c>
      <c r="BD18" s="1611">
        <v>0</v>
      </c>
      <c r="BE18" s="1611">
        <v>0</v>
      </c>
      <c r="BF18" s="1611">
        <v>0</v>
      </c>
      <c r="BG18" s="1611">
        <v>0</v>
      </c>
      <c r="BH18" s="1611">
        <v>0</v>
      </c>
      <c r="BI18" s="1611">
        <v>0</v>
      </c>
      <c r="BJ18" s="1611">
        <v>0</v>
      </c>
      <c r="BK18" s="1611">
        <v>0</v>
      </c>
      <c r="BL18" s="1611">
        <v>0</v>
      </c>
      <c r="BM18" s="1611">
        <v>0</v>
      </c>
      <c r="BN18" s="1611">
        <v>0</v>
      </c>
      <c r="BO18" s="1611">
        <v>0</v>
      </c>
      <c r="BP18" s="1611">
        <v>0</v>
      </c>
      <c r="BQ18" s="1611">
        <v>0</v>
      </c>
      <c r="BR18" s="1611">
        <v>0</v>
      </c>
      <c r="BS18" s="1611">
        <v>0</v>
      </c>
      <c r="BT18" s="1611">
        <v>0</v>
      </c>
      <c r="BU18" s="1611">
        <v>0</v>
      </c>
      <c r="BV18" s="1611">
        <v>0</v>
      </c>
      <c r="BW18" s="1611">
        <v>0</v>
      </c>
      <c r="BX18" s="1611">
        <v>0</v>
      </c>
      <c r="BY18" s="1611">
        <v>0</v>
      </c>
      <c r="BZ18" s="1611">
        <v>0</v>
      </c>
      <c r="CA18" s="1611">
        <v>0</v>
      </c>
      <c r="CB18" s="1611">
        <v>0</v>
      </c>
      <c r="CC18" s="1611">
        <v>0</v>
      </c>
      <c r="CD18" s="1611">
        <v>0</v>
      </c>
      <c r="CE18" s="1611">
        <v>0</v>
      </c>
      <c r="CF18" s="1611">
        <v>0</v>
      </c>
      <c r="CG18" s="1611">
        <v>0</v>
      </c>
      <c r="CH18" s="1611">
        <v>0</v>
      </c>
      <c r="CI18" s="1611">
        <v>0</v>
      </c>
      <c r="CJ18" s="1611">
        <v>0</v>
      </c>
      <c r="CK18" s="1611">
        <v>0</v>
      </c>
      <c r="CL18" s="1611">
        <v>0</v>
      </c>
      <c r="CM18" s="1611">
        <v>0</v>
      </c>
      <c r="CN18" s="1611">
        <v>0</v>
      </c>
      <c r="CO18" s="1611">
        <v>0</v>
      </c>
      <c r="CP18" s="1611">
        <v>0</v>
      </c>
      <c r="CQ18" s="1611">
        <v>0</v>
      </c>
      <c r="CR18" s="1611">
        <v>0</v>
      </c>
      <c r="CS18" s="1611">
        <v>0</v>
      </c>
      <c r="CT18" s="1611">
        <v>0</v>
      </c>
      <c r="CU18" s="1611">
        <v>0</v>
      </c>
      <c r="CV18" s="1611">
        <v>0</v>
      </c>
      <c r="CW18" s="1611">
        <v>0</v>
      </c>
      <c r="CX18" s="1611">
        <v>0</v>
      </c>
      <c r="CY18" s="1611">
        <v>0</v>
      </c>
      <c r="CZ18" s="1611">
        <v>0</v>
      </c>
      <c r="DA18" s="1611">
        <v>0</v>
      </c>
      <c r="DB18" s="1611">
        <v>0</v>
      </c>
      <c r="DC18" s="1611">
        <v>0</v>
      </c>
      <c r="DD18" s="1611">
        <v>0</v>
      </c>
      <c r="DE18" s="1611">
        <v>0</v>
      </c>
      <c r="DF18" s="1611">
        <v>0</v>
      </c>
      <c r="DG18" s="1611">
        <v>0</v>
      </c>
      <c r="DH18" s="1611">
        <v>0</v>
      </c>
      <c r="DI18" s="1611">
        <v>0</v>
      </c>
      <c r="DJ18" s="1611">
        <v>0</v>
      </c>
      <c r="DK18" s="1611">
        <v>0</v>
      </c>
      <c r="DL18" s="1611">
        <v>0</v>
      </c>
      <c r="DM18" s="1611">
        <v>0</v>
      </c>
      <c r="DN18" s="1611">
        <v>0</v>
      </c>
      <c r="DO18" s="1611">
        <v>0</v>
      </c>
      <c r="DP18" s="1611">
        <v>0</v>
      </c>
      <c r="DQ18" s="1611">
        <v>0</v>
      </c>
      <c r="DR18" s="1611">
        <v>0</v>
      </c>
      <c r="DS18" s="1611">
        <v>0</v>
      </c>
      <c r="DT18" s="1611">
        <v>0</v>
      </c>
      <c r="DU18" s="1611">
        <v>0</v>
      </c>
      <c r="DV18" s="1611">
        <v>0</v>
      </c>
      <c r="DW18" s="1611">
        <v>0</v>
      </c>
      <c r="DX18" s="1611">
        <v>0</v>
      </c>
      <c r="DY18" s="1611">
        <v>0</v>
      </c>
      <c r="DZ18" s="1611">
        <v>0</v>
      </c>
      <c r="EA18" s="1611">
        <v>0</v>
      </c>
      <c r="EB18" s="1611">
        <v>0</v>
      </c>
      <c r="EC18" s="1611">
        <v>0</v>
      </c>
      <c r="ED18" s="1611">
        <v>0</v>
      </c>
      <c r="EE18" s="1611">
        <v>0</v>
      </c>
      <c r="EF18" s="1611">
        <v>0</v>
      </c>
      <c r="EG18" s="1611">
        <v>0</v>
      </c>
      <c r="EH18" s="1611">
        <v>0</v>
      </c>
      <c r="EI18" s="1611">
        <v>0</v>
      </c>
      <c r="EJ18" s="1611">
        <v>0</v>
      </c>
      <c r="EK18" s="1611">
        <v>0</v>
      </c>
      <c r="EL18" s="1611">
        <v>0</v>
      </c>
      <c r="EM18" s="1611">
        <v>0</v>
      </c>
      <c r="EN18" s="1611">
        <v>0</v>
      </c>
      <c r="EO18" s="1611">
        <v>0</v>
      </c>
      <c r="EP18" s="1611">
        <v>0</v>
      </c>
      <c r="EQ18" s="1611">
        <v>0</v>
      </c>
      <c r="ER18" s="1611">
        <v>0</v>
      </c>
      <c r="ES18" s="1611">
        <v>0</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10"/>
      <c r="C518" s="1610"/>
      <c r="D518" s="1610"/>
      <c r="E518" s="1610"/>
      <c r="F518" s="1610"/>
      <c r="G518" s="1610"/>
      <c r="H518" s="1610"/>
      <c r="I518" s="1610"/>
      <c r="J518" s="1610"/>
      <c r="K518" s="1610"/>
      <c r="L518" s="1610"/>
      <c r="M518" s="1610"/>
      <c r="N518" s="1610"/>
      <c r="O518" s="1610"/>
      <c r="P518" s="1610"/>
      <c r="Q518" s="1610"/>
      <c r="R518" s="1610"/>
      <c r="S518" s="1610"/>
      <c r="T518" s="1610"/>
      <c r="U518" s="1610"/>
      <c r="V518" s="1610"/>
      <c r="W518" s="1610"/>
      <c r="X518" s="1610"/>
      <c r="Y518" s="1610"/>
      <c r="Z518" s="1610"/>
      <c r="AA518" s="1610"/>
      <c r="AB518" s="1610"/>
      <c r="AC518" s="1610"/>
      <c r="AD518" s="1610"/>
      <c r="AE518" s="1610"/>
      <c r="AF518" s="1610"/>
      <c r="AG518" s="1610"/>
      <c r="AH518" s="1610"/>
      <c r="AI518" s="1610"/>
      <c r="AJ518" s="1610"/>
      <c r="AK518" s="1610"/>
      <c r="AL518" s="1610"/>
      <c r="AM518" s="1610"/>
      <c r="AN518" s="1610"/>
      <c r="AO518" s="1610"/>
      <c r="AP518" s="1610"/>
      <c r="AQ518" s="1610"/>
      <c r="AR518" s="1610"/>
      <c r="AS518" s="1610"/>
      <c r="AT518" s="1610"/>
      <c r="AU518" s="1610"/>
      <c r="AV518" s="1610"/>
      <c r="AW518" s="1610"/>
      <c r="AX518" s="1610"/>
      <c r="AY518" s="1610"/>
      <c r="AZ518" s="1610"/>
      <c r="BA518" s="1610"/>
      <c r="BB518" s="1610"/>
      <c r="BC518" s="1610"/>
      <c r="BD518" s="1610"/>
      <c r="BE518" s="1610"/>
      <c r="BF518" s="1610"/>
      <c r="BG518" s="1610"/>
      <c r="BH518" s="1610"/>
      <c r="BI518" s="1610"/>
      <c r="BJ518" s="1610"/>
      <c r="BK518" s="1610"/>
      <c r="BL518" s="1610"/>
      <c r="BM518" s="1610"/>
      <c r="BN518" s="1610"/>
      <c r="BO518" s="1610"/>
      <c r="BP518" s="1610"/>
      <c r="BQ518" s="1610"/>
      <c r="BR518" s="1610"/>
      <c r="BS518" s="1610"/>
      <c r="BT518" s="1610"/>
      <c r="BU518" s="1610"/>
      <c r="BV518" s="1610"/>
      <c r="BW518" s="1610"/>
      <c r="BX518" s="1610"/>
      <c r="BY518" s="1610"/>
      <c r="BZ518" s="1610"/>
      <c r="CA518" s="1610"/>
      <c r="CB518" s="1610"/>
      <c r="CC518" s="1610"/>
      <c r="CD518" s="1610"/>
      <c r="CE518" s="1610"/>
      <c r="CF518" s="1610"/>
      <c r="CG518" s="1610"/>
      <c r="CH518" s="1610"/>
      <c r="CI518" s="1610"/>
      <c r="CJ518" s="1610"/>
      <c r="CK518" s="1610"/>
      <c r="CL518" s="1610"/>
      <c r="CM518" s="1610"/>
      <c r="CN518" s="1610"/>
      <c r="CO518" s="1610"/>
      <c r="CP518" s="1610"/>
      <c r="CQ518" s="1610"/>
      <c r="CR518" s="1610"/>
      <c r="CS518" s="1610"/>
      <c r="CT518" s="1610"/>
      <c r="CU518" s="1610"/>
      <c r="CV518" s="1610"/>
      <c r="CW518" s="1610"/>
      <c r="CX518" s="1610"/>
      <c r="CY518" s="1610"/>
      <c r="CZ518" s="1610"/>
      <c r="DA518" s="1610"/>
      <c r="DB518" s="1610"/>
      <c r="DC518" s="1610"/>
      <c r="DD518" s="1610"/>
      <c r="DE518" s="1610"/>
      <c r="DF518" s="1610"/>
      <c r="DG518" s="1610"/>
      <c r="DH518" s="1610"/>
      <c r="DI518" s="1610"/>
      <c r="DJ518" s="1610"/>
      <c r="DK518" s="1610"/>
      <c r="DL518" s="1610"/>
      <c r="DM518" s="1610"/>
      <c r="DN518" s="1610"/>
      <c r="DO518" s="1610"/>
      <c r="DP518" s="1610"/>
      <c r="DQ518" s="1610"/>
      <c r="DR518" s="1610"/>
      <c r="DS518" s="1610"/>
      <c r="DT518" s="1610"/>
      <c r="DU518" s="1610"/>
      <c r="DV518" s="1610"/>
      <c r="DW518" s="1610"/>
      <c r="DX518" s="1610"/>
      <c r="DY518" s="1610"/>
      <c r="DZ518" s="1610"/>
      <c r="EA518" s="1610"/>
      <c r="EB518" s="1610"/>
      <c r="EC518" s="1610"/>
      <c r="ED518" s="1610"/>
      <c r="EE518" s="1610"/>
      <c r="EF518" s="1610"/>
      <c r="EG518" s="1610"/>
      <c r="EH518" s="1610"/>
      <c r="EI518" s="1610"/>
      <c r="EJ518" s="1610"/>
      <c r="EK518" s="1610"/>
      <c r="EL518" s="1610"/>
      <c r="EM518" s="1610"/>
      <c r="EN518" s="1610"/>
      <c r="EO518" s="1610"/>
      <c r="EP518" s="1610"/>
      <c r="EQ518" s="1610"/>
      <c r="ER518" s="1610"/>
      <c r="ES518" s="1610"/>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0" tint="-0.14999847407452621"/>
  </sheetPr>
  <dimension ref="A1:ET671"/>
  <sheetViews>
    <sheetView showGridLines="0" zoomScale="85" zoomScaleNormal="85" workbookViewId="0">
      <pane ySplit="8" topLeftCell="A9" activePane="bottomLeft" state="frozen"/>
      <selection pane="bottomLeft" activeCell="E13" sqref="E13"/>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DT_MR</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795</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ROUND(CF_Tenant!E145,4)</f>
        <v>110.2266</v>
      </c>
      <c r="F13" s="899">
        <f ca="1">ROUND(CF_Tenant!F145,4)</f>
        <v>110.45359999999999</v>
      </c>
      <c r="G13" s="899">
        <f ca="1">ROUND(CF_Tenant!G145,4)</f>
        <v>110.6811</v>
      </c>
      <c r="H13" s="899">
        <f ca="1">ROUND(CF_Tenant!H145,4)</f>
        <v>110.9091</v>
      </c>
      <c r="I13" s="899">
        <f ca="1">ROUND(CF_Tenant!I145,4)</f>
        <v>111.13760000000001</v>
      </c>
      <c r="J13" s="899">
        <f ca="1">ROUND(CF_Tenant!J145,4)</f>
        <v>111.3665</v>
      </c>
      <c r="K13" s="899">
        <f ca="1">ROUND(CF_Tenant!K145,4)</f>
        <v>111.5959</v>
      </c>
      <c r="L13" s="899">
        <f ca="1">ROUND(CF_Tenant!L145,4)</f>
        <v>111.8258</v>
      </c>
      <c r="M13" s="899">
        <f ca="1">ROUND(CF_Tenant!M145,4)</f>
        <v>112.0561</v>
      </c>
      <c r="N13" s="899">
        <f ca="1">ROUND(CF_Tenant!N145,4)</f>
        <v>112.2869</v>
      </c>
      <c r="O13" s="899">
        <f ca="1">ROUND(CF_Tenant!O145,4)</f>
        <v>112.51819999999999</v>
      </c>
      <c r="P13" s="899">
        <f ca="1">ROUND(CF_Tenant!P145,4)</f>
        <v>112.75</v>
      </c>
      <c r="Q13" s="899">
        <f ca="1">ROUND(CF_Tenant!Q145,4)</f>
        <v>112.98220000000001</v>
      </c>
      <c r="R13" s="899">
        <f ca="1">ROUND(CF_Tenant!R145,4)</f>
        <v>113.215</v>
      </c>
      <c r="S13" s="899">
        <f ca="1">ROUND(CF_Tenant!S145,4)</f>
        <v>113.4482</v>
      </c>
      <c r="T13" s="899">
        <f ca="1">ROUND(CF_Tenant!T145,4)</f>
        <v>113.6819</v>
      </c>
      <c r="U13" s="899">
        <f ca="1">ROUND(CF_Tenant!U145,4)</f>
        <v>113.916</v>
      </c>
      <c r="V13" s="899">
        <f ca="1">ROUND(CF_Tenant!V145,4)</f>
        <v>114.1507</v>
      </c>
      <c r="W13" s="899">
        <f ca="1">ROUND(CF_Tenant!W145,4)</f>
        <v>114.3858</v>
      </c>
      <c r="X13" s="899">
        <f ca="1">ROUND(CF_Tenant!X145,4)</f>
        <v>114.62139999999999</v>
      </c>
      <c r="Y13" s="899">
        <f ca="1">ROUND(CF_Tenant!Y145,4)</f>
        <v>114.8575</v>
      </c>
      <c r="Z13" s="899">
        <f ca="1">ROUND(CF_Tenant!Z145,4)</f>
        <v>115.0941</v>
      </c>
      <c r="AA13" s="899">
        <f ca="1">ROUND(CF_Tenant!AA145,4)</f>
        <v>115.3312</v>
      </c>
      <c r="AB13" s="899">
        <f ca="1">ROUND(CF_Tenant!AB145,4)</f>
        <v>115.5688</v>
      </c>
      <c r="AC13" s="899">
        <f ca="1">ROUND(CF_Tenant!AC145,4)</f>
        <v>115.8068</v>
      </c>
      <c r="AD13" s="899">
        <f ca="1">ROUND(CF_Tenant!AD145,4)</f>
        <v>116.0453</v>
      </c>
      <c r="AE13" s="899">
        <f ca="1">ROUND(CF_Tenant!AE145,4)</f>
        <v>116.28440000000001</v>
      </c>
      <c r="AF13" s="899">
        <f ca="1">ROUND(CF_Tenant!AF145,4)</f>
        <v>116.5239</v>
      </c>
      <c r="AG13" s="899">
        <f ca="1">ROUND(CF_Tenant!AG145,4)</f>
        <v>116.76390000000001</v>
      </c>
      <c r="AH13" s="899">
        <f ca="1">ROUND(CF_Tenant!AH145,4)</f>
        <v>117.0044</v>
      </c>
      <c r="AI13" s="899">
        <f ca="1">ROUND(CF_Tenant!AI145,4)</f>
        <v>117.24550000000001</v>
      </c>
      <c r="AJ13" s="899">
        <f ca="1">ROUND(CF_Tenant!AJ145,4)</f>
        <v>117.48699999999999</v>
      </c>
      <c r="AK13" s="899">
        <f ca="1">ROUND(CF_Tenant!AK145,4)</f>
        <v>117.729</v>
      </c>
      <c r="AL13" s="899">
        <f ca="1">ROUND(CF_Tenant!AL145,4)</f>
        <v>117.97150000000001</v>
      </c>
      <c r="AM13" s="899">
        <f ca="1">ROUND(CF_Tenant!AM145,4)</f>
        <v>118.2145</v>
      </c>
      <c r="AN13" s="899">
        <f ca="1">ROUND(CF_Tenant!AN145,4)</f>
        <v>118.458</v>
      </c>
      <c r="AO13" s="899">
        <f ca="1">ROUND(CF_Tenant!AO145,4)</f>
        <v>118.702</v>
      </c>
      <c r="AP13" s="899">
        <f ca="1">ROUND(CF_Tenant!AP145,4)</f>
        <v>118.9465</v>
      </c>
      <c r="AQ13" s="899">
        <f ca="1">ROUND(CF_Tenant!AQ145,4)</f>
        <v>119.1915</v>
      </c>
      <c r="AR13" s="899">
        <f ca="1">ROUND(CF_Tenant!AR145,4)</f>
        <v>119.437</v>
      </c>
      <c r="AS13" s="899">
        <f ca="1">ROUND(CF_Tenant!AS145,4)</f>
        <v>119.68300000000001</v>
      </c>
      <c r="AT13" s="899">
        <f ca="1">ROUND(CF_Tenant!AT145,4)</f>
        <v>119.92959999999999</v>
      </c>
      <c r="AU13" s="899">
        <f ca="1">ROUND(CF_Tenant!AU145,4)</f>
        <v>120.17659999999999</v>
      </c>
      <c r="AV13" s="899">
        <f ca="1">ROUND(CF_Tenant!AV145,4)</f>
        <v>120.4241</v>
      </c>
      <c r="AW13" s="899">
        <f ca="1">ROUND(CF_Tenant!AW145,4)</f>
        <v>120.6722</v>
      </c>
      <c r="AX13" s="899">
        <f ca="1">ROUND(CF_Tenant!AX145,4)</f>
        <v>120.9208</v>
      </c>
      <c r="AY13" s="899">
        <f ca="1">ROUND(CF_Tenant!AY145,4)</f>
        <v>121.1698</v>
      </c>
      <c r="AZ13" s="899">
        <f ca="1">ROUND(CF_Tenant!AZ145,4)</f>
        <v>121.4194</v>
      </c>
      <c r="BA13" s="899">
        <f ca="1">ROUND(CF_Tenant!BA145,4)</f>
        <v>121.6695</v>
      </c>
      <c r="BB13" s="899">
        <f ca="1">ROUND(CF_Tenant!BB145,4)</f>
        <v>121.92010000000001</v>
      </c>
      <c r="BC13" s="899">
        <f ca="1">ROUND(CF_Tenant!BC145,4)</f>
        <v>122.1713</v>
      </c>
      <c r="BD13" s="899">
        <f ca="1">ROUND(CF_Tenant!BD145,4)</f>
        <v>122.4229</v>
      </c>
      <c r="BE13" s="899">
        <f ca="1">ROUND(CF_Tenant!BE145,4)</f>
        <v>122.6751</v>
      </c>
      <c r="BF13" s="899">
        <f ca="1">ROUND(CF_Tenant!BF145,4)</f>
        <v>122.9278</v>
      </c>
      <c r="BG13" s="899">
        <f ca="1">ROUND(CF_Tenant!BG145,4)</f>
        <v>123.181</v>
      </c>
      <c r="BH13" s="899">
        <f ca="1">ROUND(CF_Tenant!BH145,4)</f>
        <v>123.43470000000001</v>
      </c>
      <c r="BI13" s="899">
        <f ca="1">ROUND(CF_Tenant!BI145,4)</f>
        <v>123.68899999999999</v>
      </c>
      <c r="BJ13" s="899">
        <f ca="1">ROUND(CF_Tenant!BJ145,4)</f>
        <v>123.9438</v>
      </c>
      <c r="BK13" s="899">
        <f ca="1">ROUND(CF_Tenant!BK145,4)</f>
        <v>124.1991</v>
      </c>
      <c r="BL13" s="899">
        <f ca="1">ROUND(CF_Tenant!BL145,4)</f>
        <v>124.45489999999999</v>
      </c>
      <c r="BM13" s="899">
        <f ca="1">ROUND(CF_Tenant!BM145,4)</f>
        <v>124.71129999999999</v>
      </c>
      <c r="BN13" s="899">
        <f ca="1">ROUND(CF_Tenant!BN145,4)</f>
        <v>124.96810000000001</v>
      </c>
      <c r="BO13" s="899">
        <f ca="1">ROUND(CF_Tenant!BO145,4)</f>
        <v>125.2256</v>
      </c>
      <c r="BP13" s="899">
        <f ca="1">ROUND(CF_Tenant!BP145,4)</f>
        <v>125.48350000000001</v>
      </c>
      <c r="BQ13" s="899">
        <f ca="1">ROUND(CF_Tenant!BQ145,4)</f>
        <v>125.742</v>
      </c>
      <c r="BR13" s="899">
        <f ca="1">ROUND(CF_Tenant!BR145,4)</f>
        <v>126.001</v>
      </c>
      <c r="BS13" s="899">
        <f ca="1">ROUND(CF_Tenant!BS145,4)</f>
        <v>126.26049999999999</v>
      </c>
      <c r="BT13" s="899">
        <f ca="1">ROUND(CF_Tenant!BT145,4)</f>
        <v>126.5206</v>
      </c>
      <c r="BU13" s="899">
        <f ca="1">ROUND(CF_Tenant!BU145,4)</f>
        <v>126.7812</v>
      </c>
      <c r="BV13" s="899">
        <f ca="1">ROUND(CF_Tenant!BV145,4)</f>
        <v>127.0424</v>
      </c>
      <c r="BW13" s="899">
        <f ca="1">ROUND(CF_Tenant!BW145,4)</f>
        <v>127.30410000000001</v>
      </c>
      <c r="BX13" s="899">
        <f ca="1">ROUND(CF_Tenant!BX145,4)</f>
        <v>127.5663</v>
      </c>
      <c r="BY13" s="899">
        <f ca="1">ROUND(CF_Tenant!BY145,4)</f>
        <v>127.82899999999999</v>
      </c>
      <c r="BZ13" s="899">
        <f ca="1">ROUND(CF_Tenant!BZ145,4)</f>
        <v>128.09229999999999</v>
      </c>
      <c r="CA13" s="899">
        <f ca="1">ROUND(CF_Tenant!CA145,4)</f>
        <v>128.3562</v>
      </c>
      <c r="CB13" s="899">
        <f ca="1">ROUND(CF_Tenant!CB145,4)</f>
        <v>128.6206</v>
      </c>
      <c r="CC13" s="899">
        <f ca="1">ROUND(CF_Tenant!CC145,4)</f>
        <v>128.88550000000001</v>
      </c>
      <c r="CD13" s="899">
        <f ca="1">ROUND(CF_Tenant!CD145,4)</f>
        <v>129.15100000000001</v>
      </c>
      <c r="CE13" s="899">
        <f ca="1">ROUND(CF_Tenant!CE145,4)</f>
        <v>129.417</v>
      </c>
      <c r="CF13" s="899">
        <f ca="1">ROUND(CF_Tenant!CF145,4)</f>
        <v>129.68360000000001</v>
      </c>
      <c r="CG13" s="899">
        <f ca="1">ROUND(CF_Tenant!CG145,4)</f>
        <v>129.95070000000001</v>
      </c>
      <c r="CH13" s="899">
        <f ca="1">ROUND(CF_Tenant!CH145,4)</f>
        <v>130.2184</v>
      </c>
      <c r="CI13" s="899">
        <f ca="1">ROUND(CF_Tenant!CI145,4)</f>
        <v>130.48670000000001</v>
      </c>
      <c r="CJ13" s="899">
        <f ca="1">ROUND(CF_Tenant!CJ145,4)</f>
        <v>130.75540000000001</v>
      </c>
      <c r="CK13" s="899">
        <f ca="1">ROUND(CF_Tenant!CK145,4)</f>
        <v>131.0248</v>
      </c>
      <c r="CL13" s="899">
        <f ca="1">ROUND(CF_Tenant!CL145,4)</f>
        <v>131.29470000000001</v>
      </c>
      <c r="CM13" s="899">
        <f ca="1">ROUND(CF_Tenant!CM145,4)</f>
        <v>131.5651</v>
      </c>
      <c r="CN13" s="899">
        <f ca="1">ROUND(CF_Tenant!CN145,4)</f>
        <v>131.83609999999999</v>
      </c>
      <c r="CO13" s="899">
        <f ca="1">ROUND(CF_Tenant!CO145,4)</f>
        <v>132.10769999999999</v>
      </c>
      <c r="CP13" s="899">
        <f ca="1">ROUND(CF_Tenant!CP145,4)</f>
        <v>132.37979999999999</v>
      </c>
      <c r="CQ13" s="899">
        <f ca="1">ROUND(CF_Tenant!CQ145,4)</f>
        <v>132.6525</v>
      </c>
      <c r="CR13" s="899">
        <f ca="1">ROUND(CF_Tenant!CR145,4)</f>
        <v>132.92570000000001</v>
      </c>
      <c r="CS13" s="899">
        <f ca="1">ROUND(CF_Tenant!CS145,4)</f>
        <v>133.1995</v>
      </c>
      <c r="CT13" s="899">
        <f ca="1">ROUND(CF_Tenant!CT145,4)</f>
        <v>133.47389999999999</v>
      </c>
      <c r="CU13" s="899">
        <f ca="1">ROUND(CF_Tenant!CU145,4)</f>
        <v>133.74879999999999</v>
      </c>
      <c r="CV13" s="899">
        <f ca="1">ROUND(CF_Tenant!CV145,4)</f>
        <v>134.02430000000001</v>
      </c>
      <c r="CW13" s="899">
        <f ca="1">ROUND(CF_Tenant!CW145,4)</f>
        <v>134.3004</v>
      </c>
      <c r="CX13" s="899">
        <f ca="1">ROUND(CF_Tenant!CX145,4)</f>
        <v>134.577</v>
      </c>
      <c r="CY13" s="899">
        <f ca="1">ROUND(CF_Tenant!CY145,4)</f>
        <v>134.85419999999999</v>
      </c>
      <c r="CZ13" s="899">
        <f ca="1">ROUND(CF_Tenant!CZ145,4)</f>
        <v>135.13200000000001</v>
      </c>
      <c r="DA13" s="899">
        <f ca="1">ROUND(CF_Tenant!DA145,4)</f>
        <v>135.41040000000001</v>
      </c>
      <c r="DB13" s="899">
        <f ca="1">ROUND(CF_Tenant!DB145,4)</f>
        <v>135.6893</v>
      </c>
      <c r="DC13" s="899">
        <f ca="1">ROUND(CF_Tenant!DC145,4)</f>
        <v>135.96879999999999</v>
      </c>
      <c r="DD13" s="899">
        <f ca="1">ROUND(CF_Tenant!DD145,4)</f>
        <v>136.24889999999999</v>
      </c>
      <c r="DE13" s="899">
        <f ca="1">ROUND(CF_Tenant!DE145,4)</f>
        <v>136.52950000000001</v>
      </c>
      <c r="DF13" s="899">
        <f ca="1">ROUND(CF_Tenant!DF145,4)</f>
        <v>136.8107</v>
      </c>
      <c r="DG13" s="899">
        <f ca="1">ROUND(CF_Tenant!DG145,4)</f>
        <v>137.0925</v>
      </c>
      <c r="DH13" s="899">
        <f ca="1">ROUND(CF_Tenant!DH145,4)</f>
        <v>137.3749</v>
      </c>
      <c r="DI13" s="899">
        <f ca="1">ROUND(CF_Tenant!DI145,4)</f>
        <v>137.65790000000001</v>
      </c>
      <c r="DJ13" s="899">
        <f ca="1">ROUND(CF_Tenant!DJ145,4)</f>
        <v>137.94139999999999</v>
      </c>
      <c r="DK13" s="899">
        <f ca="1">ROUND(CF_Tenant!DK145,4)</f>
        <v>138.22559999999999</v>
      </c>
      <c r="DL13" s="899">
        <f ca="1">ROUND(CF_Tenant!DL145,4)</f>
        <v>138.5103</v>
      </c>
      <c r="DM13" s="899">
        <f ca="1">ROUND(CF_Tenant!DM145,4)</f>
        <v>138.79560000000001</v>
      </c>
      <c r="DN13" s="899">
        <f ca="1">ROUND(CF_Tenant!DN145,4)</f>
        <v>139.08150000000001</v>
      </c>
      <c r="DO13" s="899">
        <f ca="1">ROUND(CF_Tenant!DO145,4)</f>
        <v>139.36799999999999</v>
      </c>
      <c r="DP13" s="899">
        <f ca="1">ROUND(CF_Tenant!DP145,4)</f>
        <v>139.6551</v>
      </c>
      <c r="DQ13" s="899">
        <f ca="1">ROUND(CF_Tenant!DQ145,4)</f>
        <v>139.9427</v>
      </c>
      <c r="DR13" s="899">
        <f ca="1">ROUND(CF_Tenant!DR145,4)</f>
        <v>140.23099999999999</v>
      </c>
      <c r="DS13" s="899">
        <f ca="1">ROUND(CF_Tenant!DS145,4)</f>
        <v>140.51990000000001</v>
      </c>
      <c r="DT13" s="899">
        <f ca="1">ROUND(CF_Tenant!DT145,4)</f>
        <v>140.80930000000001</v>
      </c>
      <c r="DU13" s="899">
        <f ca="1">ROUND(CF_Tenant!DU145,4)</f>
        <v>141.0993</v>
      </c>
      <c r="DV13" s="899">
        <f ca="1">ROUND(CF_Tenant!DV145,4)</f>
        <v>141.38999999999999</v>
      </c>
      <c r="DW13" s="899">
        <f ca="1">ROUND(CF_Tenant!DW145,4)</f>
        <v>141.68119999999999</v>
      </c>
      <c r="DX13" s="899">
        <f ca="1">ROUND(CF_Tenant!DX145,4)</f>
        <v>141.97309999999999</v>
      </c>
      <c r="DY13" s="899">
        <f ca="1">ROUND(CF_Tenant!DY145,4)</f>
        <v>142.2655</v>
      </c>
      <c r="DZ13" s="899">
        <f ca="1">ROUND(CF_Tenant!DZ145,4)</f>
        <v>142.55860000000001</v>
      </c>
      <c r="EA13" s="899">
        <f ca="1">ROUND(CF_Tenant!EA145,4)</f>
        <v>142.85220000000001</v>
      </c>
      <c r="EB13" s="899">
        <f ca="1">ROUND(CF_Tenant!EB145,4)</f>
        <v>143.1465</v>
      </c>
      <c r="EC13" s="899">
        <f ca="1">ROUND(CF_Tenant!EC145,4)</f>
        <v>143.44130000000001</v>
      </c>
      <c r="ED13" s="899">
        <f ca="1">ROUND(CF_Tenant!ED145,4)</f>
        <v>143.73679999999999</v>
      </c>
      <c r="EE13" s="899">
        <f ca="1">ROUND(CF_Tenant!EE145,4)</f>
        <v>144.03280000000001</v>
      </c>
      <c r="EF13" s="899">
        <f ca="1">ROUND(CF_Tenant!EF145,4)</f>
        <v>144.3295</v>
      </c>
      <c r="EG13" s="899">
        <f ca="1">ROUND(CF_Tenant!EG145,4)</f>
        <v>144.6268</v>
      </c>
      <c r="EH13" s="899">
        <f ca="1">ROUND(CF_Tenant!EH145,4)</f>
        <v>144.9247</v>
      </c>
      <c r="EI13" s="899">
        <f ca="1">ROUND(CF_Tenant!EI145,4)</f>
        <v>145.22329999999999</v>
      </c>
      <c r="EJ13" s="899">
        <f ca="1">ROUND(CF_Tenant!EJ145,4)</f>
        <v>145.5224</v>
      </c>
      <c r="EK13" s="899">
        <f ca="1">ROUND(CF_Tenant!EK145,4)</f>
        <v>145.82210000000001</v>
      </c>
      <c r="EL13" s="899">
        <f ca="1">ROUND(CF_Tenant!EL145,4)</f>
        <v>146.1225</v>
      </c>
      <c r="EM13" s="899">
        <f ca="1">ROUND(CF_Tenant!EM145,4)</f>
        <v>146.42349999999999</v>
      </c>
      <c r="EN13" s="899">
        <f ca="1">ROUND(CF_Tenant!EN145,4)</f>
        <v>146.7251</v>
      </c>
      <c r="EO13" s="899">
        <f ca="1">ROUND(CF_Tenant!EO145,4)</f>
        <v>147.0273</v>
      </c>
      <c r="EP13" s="899">
        <f ca="1">ROUND(CF_Tenant!EP145,4)</f>
        <v>147.33019999999999</v>
      </c>
      <c r="EQ13" s="899">
        <f ca="1">ROUND(CF_Tenant!EQ145,4)</f>
        <v>147.6337</v>
      </c>
      <c r="ER13" s="899">
        <f ca="1">ROUND(CF_Tenant!ER145,4)</f>
        <v>147.93780000000001</v>
      </c>
      <c r="ES13" s="899">
        <f ca="1">ROUND(CF_Tenant!ES145,4)</f>
        <v>148.24250000000001</v>
      </c>
    </row>
    <row r="14" spans="2:150" s="898" customFormat="1"/>
    <row r="15" spans="2:150" s="898" customFormat="1" ht="14.4" thickBot="1">
      <c r="B15" s="900" t="s">
        <v>796</v>
      </c>
      <c r="C15" s="907"/>
      <c r="D15" s="907"/>
      <c r="E15" s="901">
        <f>SUM(E18:E517)</f>
        <v>120.24720000000001</v>
      </c>
      <c r="F15" s="901">
        <f t="shared" ref="F15:BP15" si="0">SUM(F18:F517)</f>
        <v>120.4949</v>
      </c>
      <c r="G15" s="901">
        <f t="shared" si="0"/>
        <v>120.7431</v>
      </c>
      <c r="H15" s="901">
        <f t="shared" si="0"/>
        <v>120.9918</v>
      </c>
      <c r="I15" s="901">
        <f t="shared" si="0"/>
        <v>121.241</v>
      </c>
      <c r="J15" s="901">
        <f t="shared" si="0"/>
        <v>121.4907</v>
      </c>
      <c r="K15" s="901">
        <f t="shared" si="0"/>
        <v>121.741</v>
      </c>
      <c r="L15" s="901">
        <f t="shared" si="0"/>
        <v>121.9918</v>
      </c>
      <c r="M15" s="901">
        <f t="shared" si="0"/>
        <v>122.24299999999999</v>
      </c>
      <c r="N15" s="901">
        <f t="shared" si="0"/>
        <v>122.4948</v>
      </c>
      <c r="O15" s="901">
        <f t="shared" si="0"/>
        <v>122.74720000000001</v>
      </c>
      <c r="P15" s="901">
        <f t="shared" si="0"/>
        <v>123</v>
      </c>
      <c r="Q15" s="901">
        <f t="shared" si="0"/>
        <v>123.2534</v>
      </c>
      <c r="R15" s="901">
        <f t="shared" si="0"/>
        <v>123.5072</v>
      </c>
      <c r="S15" s="901">
        <f t="shared" si="0"/>
        <v>123.7616</v>
      </c>
      <c r="T15" s="901">
        <f t="shared" si="0"/>
        <v>124.0166</v>
      </c>
      <c r="U15" s="901">
        <f t="shared" si="0"/>
        <v>124.27200000000001</v>
      </c>
      <c r="V15" s="901">
        <f t="shared" si="0"/>
        <v>124.52800000000001</v>
      </c>
      <c r="W15" s="901">
        <f t="shared" si="0"/>
        <v>124.78449999999999</v>
      </c>
      <c r="X15" s="901">
        <f t="shared" si="0"/>
        <v>125.0416</v>
      </c>
      <c r="Y15" s="901">
        <f t="shared" si="0"/>
        <v>125.2991</v>
      </c>
      <c r="Z15" s="901">
        <f t="shared" si="0"/>
        <v>125.55719999999999</v>
      </c>
      <c r="AA15" s="901">
        <f t="shared" si="0"/>
        <v>125.8158</v>
      </c>
      <c r="AB15" s="901">
        <f t="shared" si="0"/>
        <v>126.075</v>
      </c>
      <c r="AC15" s="901">
        <f t="shared" si="0"/>
        <v>126.3347</v>
      </c>
      <c r="AD15" s="901">
        <f t="shared" si="0"/>
        <v>126.5949</v>
      </c>
      <c r="AE15" s="901">
        <f t="shared" si="0"/>
        <v>126.8557</v>
      </c>
      <c r="AF15" s="901">
        <f t="shared" si="0"/>
        <v>127.117</v>
      </c>
      <c r="AG15" s="901">
        <f t="shared" si="0"/>
        <v>127.3788</v>
      </c>
      <c r="AH15" s="901">
        <f t="shared" si="0"/>
        <v>127.6412</v>
      </c>
      <c r="AI15" s="901">
        <f t="shared" si="0"/>
        <v>127.9041</v>
      </c>
      <c r="AJ15" s="901">
        <f t="shared" si="0"/>
        <v>128.16759999999999</v>
      </c>
      <c r="AK15" s="901">
        <f t="shared" si="0"/>
        <v>128.4316</v>
      </c>
      <c r="AL15" s="901">
        <f t="shared" si="0"/>
        <v>128.6961</v>
      </c>
      <c r="AM15" s="901">
        <f t="shared" si="0"/>
        <v>128.96119999999999</v>
      </c>
      <c r="AN15" s="901">
        <f t="shared" si="0"/>
        <v>129.2269</v>
      </c>
      <c r="AO15" s="901">
        <f t="shared" si="0"/>
        <v>129.4931</v>
      </c>
      <c r="AP15" s="901">
        <f t="shared" si="0"/>
        <v>129.75980000000001</v>
      </c>
      <c r="AQ15" s="901">
        <f t="shared" si="0"/>
        <v>130.02709999999999</v>
      </c>
      <c r="AR15" s="901">
        <f t="shared" si="0"/>
        <v>130.29490000000001</v>
      </c>
      <c r="AS15" s="901">
        <f t="shared" si="0"/>
        <v>130.5633</v>
      </c>
      <c r="AT15" s="901">
        <f t="shared" si="0"/>
        <v>130.8322</v>
      </c>
      <c r="AU15" s="901">
        <f t="shared" si="0"/>
        <v>131.10169999999999</v>
      </c>
      <c r="AV15" s="901">
        <f t="shared" si="0"/>
        <v>131.37180000000001</v>
      </c>
      <c r="AW15" s="901">
        <f t="shared" si="0"/>
        <v>131.64240000000001</v>
      </c>
      <c r="AX15" s="901">
        <f t="shared" si="0"/>
        <v>131.9135</v>
      </c>
      <c r="AY15" s="901">
        <f t="shared" si="0"/>
        <v>132.18530000000001</v>
      </c>
      <c r="AZ15" s="901">
        <f t="shared" si="0"/>
        <v>132.45750000000001</v>
      </c>
      <c r="BA15" s="901">
        <f t="shared" si="0"/>
        <v>132.7304</v>
      </c>
      <c r="BB15" s="901">
        <f t="shared" si="0"/>
        <v>133.00380000000001</v>
      </c>
      <c r="BC15" s="901">
        <f t="shared" si="0"/>
        <v>133.27780000000001</v>
      </c>
      <c r="BD15" s="901">
        <f t="shared" si="0"/>
        <v>133.5523</v>
      </c>
      <c r="BE15" s="901">
        <f t="shared" si="0"/>
        <v>133.82740000000001</v>
      </c>
      <c r="BF15" s="901">
        <f t="shared" si="0"/>
        <v>134.10300000000001</v>
      </c>
      <c r="BG15" s="901">
        <f t="shared" si="0"/>
        <v>134.3793</v>
      </c>
      <c r="BH15" s="901">
        <f t="shared" si="0"/>
        <v>134.65610000000001</v>
      </c>
      <c r="BI15" s="901">
        <f t="shared" si="0"/>
        <v>134.93340000000001</v>
      </c>
      <c r="BJ15" s="901">
        <f t="shared" si="0"/>
        <v>135.2114</v>
      </c>
      <c r="BK15" s="901">
        <f t="shared" si="0"/>
        <v>135.48990000000001</v>
      </c>
      <c r="BL15" s="901">
        <f t="shared" si="0"/>
        <v>135.76900000000001</v>
      </c>
      <c r="BM15" s="901">
        <f t="shared" si="0"/>
        <v>136.04859999999999</v>
      </c>
      <c r="BN15" s="901">
        <f t="shared" si="0"/>
        <v>136.3289</v>
      </c>
      <c r="BO15" s="901">
        <f t="shared" si="0"/>
        <v>136.6097</v>
      </c>
      <c r="BP15" s="901">
        <f t="shared" si="0"/>
        <v>136.89109999999999</v>
      </c>
      <c r="BQ15" s="901">
        <f t="shared" ref="BQ15:EB15" si="1">SUM(BQ18:BQ517)</f>
        <v>137.17310000000001</v>
      </c>
      <c r="BR15" s="901">
        <f t="shared" si="1"/>
        <v>137.4556</v>
      </c>
      <c r="BS15" s="901">
        <f t="shared" si="1"/>
        <v>137.7388</v>
      </c>
      <c r="BT15" s="901">
        <f t="shared" si="1"/>
        <v>138.02250000000001</v>
      </c>
      <c r="BU15" s="901">
        <f t="shared" si="1"/>
        <v>138.30680000000001</v>
      </c>
      <c r="BV15" s="901">
        <f t="shared" si="1"/>
        <v>138.5917</v>
      </c>
      <c r="BW15" s="901">
        <f t="shared" si="1"/>
        <v>138.87710000000001</v>
      </c>
      <c r="BX15" s="901">
        <f t="shared" si="1"/>
        <v>139.16319999999999</v>
      </c>
      <c r="BY15" s="901">
        <f t="shared" si="1"/>
        <v>139.44990000000001</v>
      </c>
      <c r="BZ15" s="901">
        <f t="shared" si="1"/>
        <v>139.7371</v>
      </c>
      <c r="CA15" s="901">
        <f t="shared" si="1"/>
        <v>140.0249</v>
      </c>
      <c r="CB15" s="901">
        <f t="shared" si="1"/>
        <v>140.3134</v>
      </c>
      <c r="CC15" s="901">
        <f t="shared" si="1"/>
        <v>140.60239999999999</v>
      </c>
      <c r="CD15" s="901">
        <f t="shared" si="1"/>
        <v>140.892</v>
      </c>
      <c r="CE15" s="901">
        <f t="shared" si="1"/>
        <v>141.18219999999999</v>
      </c>
      <c r="CF15" s="901">
        <f t="shared" si="1"/>
        <v>141.47300000000001</v>
      </c>
      <c r="CG15" s="901">
        <f t="shared" si="1"/>
        <v>141.7645</v>
      </c>
      <c r="CH15" s="901">
        <f t="shared" si="1"/>
        <v>142.0565</v>
      </c>
      <c r="CI15" s="901">
        <f t="shared" si="1"/>
        <v>142.34909999999999</v>
      </c>
      <c r="CJ15" s="901">
        <f t="shared" si="1"/>
        <v>142.64230000000001</v>
      </c>
      <c r="CK15" s="901">
        <f t="shared" si="1"/>
        <v>142.93610000000001</v>
      </c>
      <c r="CL15" s="901">
        <f t="shared" si="1"/>
        <v>143.23050000000001</v>
      </c>
      <c r="CM15" s="901">
        <f t="shared" si="1"/>
        <v>143.5256</v>
      </c>
      <c r="CN15" s="901">
        <f t="shared" si="1"/>
        <v>143.8212</v>
      </c>
      <c r="CO15" s="901">
        <f t="shared" si="1"/>
        <v>144.11750000000001</v>
      </c>
      <c r="CP15" s="901">
        <f t="shared" si="1"/>
        <v>144.4143</v>
      </c>
      <c r="CQ15" s="901">
        <f t="shared" si="1"/>
        <v>144.71180000000001</v>
      </c>
      <c r="CR15" s="901">
        <f t="shared" si="1"/>
        <v>145.00989999999999</v>
      </c>
      <c r="CS15" s="901">
        <f t="shared" si="1"/>
        <v>145.30860000000001</v>
      </c>
      <c r="CT15" s="901">
        <f t="shared" si="1"/>
        <v>145.6079</v>
      </c>
      <c r="CU15" s="901">
        <f t="shared" si="1"/>
        <v>145.90780000000001</v>
      </c>
      <c r="CV15" s="901">
        <f t="shared" si="1"/>
        <v>146.20830000000001</v>
      </c>
      <c r="CW15" s="901">
        <f t="shared" si="1"/>
        <v>146.5095</v>
      </c>
      <c r="CX15" s="901">
        <f t="shared" si="1"/>
        <v>146.81129999999999</v>
      </c>
      <c r="CY15" s="901">
        <f t="shared" si="1"/>
        <v>147.11369999999999</v>
      </c>
      <c r="CZ15" s="901">
        <f t="shared" si="1"/>
        <v>147.41669999999999</v>
      </c>
      <c r="DA15" s="901">
        <f t="shared" si="1"/>
        <v>147.72040000000001</v>
      </c>
      <c r="DB15" s="901">
        <f t="shared" si="1"/>
        <v>148.0247</v>
      </c>
      <c r="DC15" s="901">
        <f t="shared" si="1"/>
        <v>148.3296</v>
      </c>
      <c r="DD15" s="901">
        <f t="shared" si="1"/>
        <v>148.63509999999999</v>
      </c>
      <c r="DE15" s="901">
        <f t="shared" si="1"/>
        <v>148.94130000000001</v>
      </c>
      <c r="DF15" s="901">
        <f t="shared" si="1"/>
        <v>149.24809999999999</v>
      </c>
      <c r="DG15" s="901">
        <f t="shared" si="1"/>
        <v>149.55549999999999</v>
      </c>
      <c r="DH15" s="901">
        <f t="shared" si="1"/>
        <v>149.86359999999999</v>
      </c>
      <c r="DI15" s="901">
        <f t="shared" si="1"/>
        <v>150.17230000000001</v>
      </c>
      <c r="DJ15" s="901">
        <f t="shared" si="1"/>
        <v>150.48159999999999</v>
      </c>
      <c r="DK15" s="901">
        <f t="shared" si="1"/>
        <v>150.79150000000001</v>
      </c>
      <c r="DL15" s="901">
        <f t="shared" si="1"/>
        <v>151.10220000000001</v>
      </c>
      <c r="DM15" s="901">
        <f t="shared" si="1"/>
        <v>151.4134</v>
      </c>
      <c r="DN15" s="901">
        <f t="shared" si="1"/>
        <v>151.7253</v>
      </c>
      <c r="DO15" s="901">
        <f t="shared" si="1"/>
        <v>152.0378</v>
      </c>
      <c r="DP15" s="901">
        <f t="shared" si="1"/>
        <v>152.351</v>
      </c>
      <c r="DQ15" s="901">
        <f t="shared" si="1"/>
        <v>152.66480000000001</v>
      </c>
      <c r="DR15" s="901">
        <f t="shared" si="1"/>
        <v>152.97929999999999</v>
      </c>
      <c r="DS15" s="901">
        <f t="shared" si="1"/>
        <v>153.2944</v>
      </c>
      <c r="DT15" s="901">
        <f t="shared" si="1"/>
        <v>153.61009999999999</v>
      </c>
      <c r="DU15" s="901">
        <f t="shared" si="1"/>
        <v>153.92660000000001</v>
      </c>
      <c r="DV15" s="901">
        <f t="shared" si="1"/>
        <v>154.24359999999999</v>
      </c>
      <c r="DW15" s="901">
        <f t="shared" si="1"/>
        <v>154.56129999999999</v>
      </c>
      <c r="DX15" s="901">
        <f t="shared" si="1"/>
        <v>154.87970000000001</v>
      </c>
      <c r="DY15" s="901">
        <f t="shared" si="1"/>
        <v>155.1987</v>
      </c>
      <c r="DZ15" s="901">
        <f t="shared" si="1"/>
        <v>155.51840000000001</v>
      </c>
      <c r="EA15" s="901">
        <f t="shared" si="1"/>
        <v>155.83879999999999</v>
      </c>
      <c r="EB15" s="901">
        <f t="shared" si="1"/>
        <v>156.15979999999999</v>
      </c>
      <c r="EC15" s="901">
        <f t="shared" ref="EC15:ER15" si="2">SUM(EC18:EC517)</f>
        <v>156.48140000000001</v>
      </c>
      <c r="ED15" s="901">
        <f t="shared" si="2"/>
        <v>156.8038</v>
      </c>
      <c r="EE15" s="901">
        <f t="shared" si="2"/>
        <v>157.1267</v>
      </c>
      <c r="EF15" s="901">
        <f t="shared" si="2"/>
        <v>157.4504</v>
      </c>
      <c r="EG15" s="901">
        <f t="shared" si="2"/>
        <v>157.7747</v>
      </c>
      <c r="EH15" s="901">
        <f t="shared" si="2"/>
        <v>158.09970000000001</v>
      </c>
      <c r="EI15" s="901">
        <f t="shared" si="2"/>
        <v>158.4254</v>
      </c>
      <c r="EJ15" s="901">
        <f t="shared" si="2"/>
        <v>158.7517</v>
      </c>
      <c r="EK15" s="901">
        <f t="shared" si="2"/>
        <v>159.0787</v>
      </c>
      <c r="EL15" s="901">
        <f t="shared" si="2"/>
        <v>159.40639999999999</v>
      </c>
      <c r="EM15" s="901">
        <f t="shared" si="2"/>
        <v>159.7347</v>
      </c>
      <c r="EN15" s="901">
        <f t="shared" si="2"/>
        <v>160.06379999999999</v>
      </c>
      <c r="EO15" s="901">
        <f t="shared" si="2"/>
        <v>160.39349999999999</v>
      </c>
      <c r="EP15" s="901">
        <f t="shared" si="2"/>
        <v>160.72380000000001</v>
      </c>
      <c r="EQ15" s="901">
        <f t="shared" si="2"/>
        <v>161.0549</v>
      </c>
      <c r="ER15" s="901">
        <f t="shared" si="2"/>
        <v>161.38669999999999</v>
      </c>
      <c r="ES15" s="901">
        <f>SUM(ES18:ES517)</f>
        <v>161.7191</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120.24720000000001</v>
      </c>
      <c r="F18" s="1611">
        <v>120.4949</v>
      </c>
      <c r="G18" s="1611">
        <v>120.7431</v>
      </c>
      <c r="H18" s="1611">
        <v>120.9918</v>
      </c>
      <c r="I18" s="1611">
        <v>121.241</v>
      </c>
      <c r="J18" s="1611">
        <v>121.4907</v>
      </c>
      <c r="K18" s="1611">
        <v>121.741</v>
      </c>
      <c r="L18" s="1611">
        <v>121.9918</v>
      </c>
      <c r="M18" s="1611">
        <v>122.24299999999999</v>
      </c>
      <c r="N18" s="1611">
        <v>122.4948</v>
      </c>
      <c r="O18" s="1611">
        <v>122.74720000000001</v>
      </c>
      <c r="P18" s="1611">
        <v>123</v>
      </c>
      <c r="Q18" s="1611">
        <v>123.2534</v>
      </c>
      <c r="R18" s="1611">
        <v>123.5072</v>
      </c>
      <c r="S18" s="1611">
        <v>123.7616</v>
      </c>
      <c r="T18" s="1611">
        <v>124.0166</v>
      </c>
      <c r="U18" s="1611">
        <v>124.27200000000001</v>
      </c>
      <c r="V18" s="1611">
        <v>124.52800000000001</v>
      </c>
      <c r="W18" s="1611">
        <v>124.78449999999999</v>
      </c>
      <c r="X18" s="1611">
        <v>125.0416</v>
      </c>
      <c r="Y18" s="1611">
        <v>125.2991</v>
      </c>
      <c r="Z18" s="1611">
        <v>125.55719999999999</v>
      </c>
      <c r="AA18" s="1611">
        <v>125.8158</v>
      </c>
      <c r="AB18" s="1611">
        <v>126.075</v>
      </c>
      <c r="AC18" s="1611">
        <v>126.3347</v>
      </c>
      <c r="AD18" s="1611">
        <v>126.5949</v>
      </c>
      <c r="AE18" s="1611">
        <v>126.8557</v>
      </c>
      <c r="AF18" s="1611">
        <v>127.117</v>
      </c>
      <c r="AG18" s="1611">
        <v>127.3788</v>
      </c>
      <c r="AH18" s="1611">
        <v>127.6412</v>
      </c>
      <c r="AI18" s="1611">
        <v>127.9041</v>
      </c>
      <c r="AJ18" s="1611">
        <v>128.16759999999999</v>
      </c>
      <c r="AK18" s="1611">
        <v>128.4316</v>
      </c>
      <c r="AL18" s="1611">
        <v>128.6961</v>
      </c>
      <c r="AM18" s="1611">
        <v>128.96119999999999</v>
      </c>
      <c r="AN18" s="1611">
        <v>129.2269</v>
      </c>
      <c r="AO18" s="1611">
        <v>129.4931</v>
      </c>
      <c r="AP18" s="1611">
        <v>129.75980000000001</v>
      </c>
      <c r="AQ18" s="1611">
        <v>130.02709999999999</v>
      </c>
      <c r="AR18" s="1611">
        <v>130.29490000000001</v>
      </c>
      <c r="AS18" s="1611">
        <v>130.5633</v>
      </c>
      <c r="AT18" s="1611">
        <v>130.8322</v>
      </c>
      <c r="AU18" s="1611">
        <v>131.10169999999999</v>
      </c>
      <c r="AV18" s="1611">
        <v>131.37180000000001</v>
      </c>
      <c r="AW18" s="1611">
        <v>131.64240000000001</v>
      </c>
      <c r="AX18" s="1611">
        <v>131.9135</v>
      </c>
      <c r="AY18" s="1611">
        <v>132.18530000000001</v>
      </c>
      <c r="AZ18" s="1611">
        <v>132.45750000000001</v>
      </c>
      <c r="BA18" s="1611">
        <v>132.7304</v>
      </c>
      <c r="BB18" s="1611">
        <v>133.00380000000001</v>
      </c>
      <c r="BC18" s="1611">
        <v>133.27780000000001</v>
      </c>
      <c r="BD18" s="1611">
        <v>133.5523</v>
      </c>
      <c r="BE18" s="1611">
        <v>133.82740000000001</v>
      </c>
      <c r="BF18" s="1611">
        <v>134.10300000000001</v>
      </c>
      <c r="BG18" s="1611">
        <v>134.3793</v>
      </c>
      <c r="BH18" s="1611">
        <v>134.65610000000001</v>
      </c>
      <c r="BI18" s="1611">
        <v>134.93340000000001</v>
      </c>
      <c r="BJ18" s="1611">
        <v>135.2114</v>
      </c>
      <c r="BK18" s="1611">
        <v>135.48990000000001</v>
      </c>
      <c r="BL18" s="1611">
        <v>135.76900000000001</v>
      </c>
      <c r="BM18" s="1611">
        <v>136.04859999999999</v>
      </c>
      <c r="BN18" s="1611">
        <v>136.3289</v>
      </c>
      <c r="BO18" s="1611">
        <v>136.6097</v>
      </c>
      <c r="BP18" s="1611">
        <v>136.89109999999999</v>
      </c>
      <c r="BQ18" s="1611">
        <v>137.17310000000001</v>
      </c>
      <c r="BR18" s="1611">
        <v>137.4556</v>
      </c>
      <c r="BS18" s="1611">
        <v>137.7388</v>
      </c>
      <c r="BT18" s="1611">
        <v>138.02250000000001</v>
      </c>
      <c r="BU18" s="1611">
        <v>138.30680000000001</v>
      </c>
      <c r="BV18" s="1611">
        <v>138.5917</v>
      </c>
      <c r="BW18" s="1611">
        <v>138.87710000000001</v>
      </c>
      <c r="BX18" s="1611">
        <v>139.16319999999999</v>
      </c>
      <c r="BY18" s="1611">
        <v>139.44990000000001</v>
      </c>
      <c r="BZ18" s="1611">
        <v>139.7371</v>
      </c>
      <c r="CA18" s="1611">
        <v>140.0249</v>
      </c>
      <c r="CB18" s="1611">
        <v>140.3134</v>
      </c>
      <c r="CC18" s="1611">
        <v>140.60239999999999</v>
      </c>
      <c r="CD18" s="1611">
        <v>140.892</v>
      </c>
      <c r="CE18" s="1611">
        <v>141.18219999999999</v>
      </c>
      <c r="CF18" s="1611">
        <v>141.47300000000001</v>
      </c>
      <c r="CG18" s="1611">
        <v>141.7645</v>
      </c>
      <c r="CH18" s="1611">
        <v>142.0565</v>
      </c>
      <c r="CI18" s="1611">
        <v>142.34909999999999</v>
      </c>
      <c r="CJ18" s="1611">
        <v>142.64230000000001</v>
      </c>
      <c r="CK18" s="1611">
        <v>142.93610000000001</v>
      </c>
      <c r="CL18" s="1611">
        <v>143.23050000000001</v>
      </c>
      <c r="CM18" s="1611">
        <v>143.5256</v>
      </c>
      <c r="CN18" s="1611">
        <v>143.8212</v>
      </c>
      <c r="CO18" s="1611">
        <v>144.11750000000001</v>
      </c>
      <c r="CP18" s="1611">
        <v>144.4143</v>
      </c>
      <c r="CQ18" s="1611">
        <v>144.71180000000001</v>
      </c>
      <c r="CR18" s="1611">
        <v>145.00989999999999</v>
      </c>
      <c r="CS18" s="1611">
        <v>145.30860000000001</v>
      </c>
      <c r="CT18" s="1611">
        <v>145.6079</v>
      </c>
      <c r="CU18" s="1611">
        <v>145.90780000000001</v>
      </c>
      <c r="CV18" s="1611">
        <v>146.20830000000001</v>
      </c>
      <c r="CW18" s="1611">
        <v>146.5095</v>
      </c>
      <c r="CX18" s="1611">
        <v>146.81129999999999</v>
      </c>
      <c r="CY18" s="1611">
        <v>147.11369999999999</v>
      </c>
      <c r="CZ18" s="1611">
        <v>147.41669999999999</v>
      </c>
      <c r="DA18" s="1611">
        <v>147.72040000000001</v>
      </c>
      <c r="DB18" s="1611">
        <v>148.0247</v>
      </c>
      <c r="DC18" s="1611">
        <v>148.3296</v>
      </c>
      <c r="DD18" s="1611">
        <v>148.63509999999999</v>
      </c>
      <c r="DE18" s="1611">
        <v>148.94130000000001</v>
      </c>
      <c r="DF18" s="1611">
        <v>149.24809999999999</v>
      </c>
      <c r="DG18" s="1611">
        <v>149.55549999999999</v>
      </c>
      <c r="DH18" s="1611">
        <v>149.86359999999999</v>
      </c>
      <c r="DI18" s="1611">
        <v>150.17230000000001</v>
      </c>
      <c r="DJ18" s="1611">
        <v>150.48159999999999</v>
      </c>
      <c r="DK18" s="1611">
        <v>150.79150000000001</v>
      </c>
      <c r="DL18" s="1611">
        <v>151.10220000000001</v>
      </c>
      <c r="DM18" s="1611">
        <v>151.4134</v>
      </c>
      <c r="DN18" s="1611">
        <v>151.7253</v>
      </c>
      <c r="DO18" s="1611">
        <v>152.0378</v>
      </c>
      <c r="DP18" s="1611">
        <v>152.351</v>
      </c>
      <c r="DQ18" s="1611">
        <v>152.66480000000001</v>
      </c>
      <c r="DR18" s="1611">
        <v>152.97929999999999</v>
      </c>
      <c r="DS18" s="1611">
        <v>153.2944</v>
      </c>
      <c r="DT18" s="1611">
        <v>153.61009999999999</v>
      </c>
      <c r="DU18" s="1611">
        <v>153.92660000000001</v>
      </c>
      <c r="DV18" s="1611">
        <v>154.24359999999999</v>
      </c>
      <c r="DW18" s="1611">
        <v>154.56129999999999</v>
      </c>
      <c r="DX18" s="1611">
        <v>154.87970000000001</v>
      </c>
      <c r="DY18" s="1611">
        <v>155.1987</v>
      </c>
      <c r="DZ18" s="1611">
        <v>155.51840000000001</v>
      </c>
      <c r="EA18" s="1611">
        <v>155.83879999999999</v>
      </c>
      <c r="EB18" s="1611">
        <v>156.15979999999999</v>
      </c>
      <c r="EC18" s="1611">
        <v>156.48140000000001</v>
      </c>
      <c r="ED18" s="1611">
        <v>156.8038</v>
      </c>
      <c r="EE18" s="1611">
        <v>157.1267</v>
      </c>
      <c r="EF18" s="1611">
        <v>157.4504</v>
      </c>
      <c r="EG18" s="1611">
        <v>157.7747</v>
      </c>
      <c r="EH18" s="1611">
        <v>158.09970000000001</v>
      </c>
      <c r="EI18" s="1611">
        <v>158.4254</v>
      </c>
      <c r="EJ18" s="1611">
        <v>158.7517</v>
      </c>
      <c r="EK18" s="1611">
        <v>159.0787</v>
      </c>
      <c r="EL18" s="1611">
        <v>159.40639999999999</v>
      </c>
      <c r="EM18" s="1611">
        <v>159.7347</v>
      </c>
      <c r="EN18" s="1611">
        <v>160.06379999999999</v>
      </c>
      <c r="EO18" s="1611">
        <v>160.39349999999999</v>
      </c>
      <c r="EP18" s="1611">
        <v>160.72380000000001</v>
      </c>
      <c r="EQ18" s="1611">
        <v>161.0549</v>
      </c>
      <c r="ER18" s="1611">
        <v>161.38669999999999</v>
      </c>
      <c r="ES18" s="1611">
        <v>161.7191</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10"/>
      <c r="C518" s="1610"/>
      <c r="D518" s="1610"/>
      <c r="E518" s="1610"/>
      <c r="F518" s="1610"/>
      <c r="G518" s="1610"/>
      <c r="H518" s="1610"/>
      <c r="I518" s="1610"/>
      <c r="J518" s="1610"/>
      <c r="K518" s="1610"/>
      <c r="L518" s="1610"/>
      <c r="M518" s="1610"/>
      <c r="N518" s="1610"/>
      <c r="O518" s="1610"/>
      <c r="P518" s="1610"/>
      <c r="Q518" s="1610"/>
      <c r="R518" s="1610"/>
      <c r="S518" s="1610"/>
      <c r="T518" s="1610"/>
      <c r="U518" s="1610"/>
      <c r="V518" s="1610"/>
      <c r="W518" s="1610"/>
      <c r="X518" s="1610"/>
      <c r="Y518" s="1610"/>
      <c r="Z518" s="1610"/>
      <c r="AA518" s="1610"/>
      <c r="AB518" s="1610"/>
      <c r="AC518" s="1610"/>
      <c r="AD518" s="1610"/>
      <c r="AE518" s="1610"/>
      <c r="AF518" s="1610"/>
      <c r="AG518" s="1610"/>
      <c r="AH518" s="1610"/>
      <c r="AI518" s="1610"/>
      <c r="AJ518" s="1610"/>
      <c r="AK518" s="1610"/>
      <c r="AL518" s="1610"/>
      <c r="AM518" s="1610"/>
      <c r="AN518" s="1610"/>
      <c r="AO518" s="1610"/>
      <c r="AP518" s="1610"/>
      <c r="AQ518" s="1610"/>
      <c r="AR518" s="1610"/>
      <c r="AS518" s="1610"/>
      <c r="AT518" s="1610"/>
      <c r="AU518" s="1610"/>
      <c r="AV518" s="1610"/>
      <c r="AW518" s="1610"/>
      <c r="AX518" s="1610"/>
      <c r="AY518" s="1610"/>
      <c r="AZ518" s="1610"/>
      <c r="BA518" s="1610"/>
      <c r="BB518" s="1610"/>
      <c r="BC518" s="1610"/>
      <c r="BD518" s="1610"/>
      <c r="BE518" s="1610"/>
      <c r="BF518" s="1610"/>
      <c r="BG518" s="1610"/>
      <c r="BH518" s="1610"/>
      <c r="BI518" s="1610"/>
      <c r="BJ518" s="1610"/>
      <c r="BK518" s="1610"/>
      <c r="BL518" s="1610"/>
      <c r="BM518" s="1610"/>
      <c r="BN518" s="1610"/>
      <c r="BO518" s="1610"/>
      <c r="BP518" s="1610"/>
      <c r="BQ518" s="1610"/>
      <c r="BR518" s="1610"/>
      <c r="BS518" s="1610"/>
      <c r="BT518" s="1610"/>
      <c r="BU518" s="1610"/>
      <c r="BV518" s="1610"/>
      <c r="BW518" s="1610"/>
      <c r="BX518" s="1610"/>
      <c r="BY518" s="1610"/>
      <c r="BZ518" s="1610"/>
      <c r="CA518" s="1610"/>
      <c r="CB518" s="1610"/>
      <c r="CC518" s="1610"/>
      <c r="CD518" s="1610"/>
      <c r="CE518" s="1610"/>
      <c r="CF518" s="1610"/>
      <c r="CG518" s="1610"/>
      <c r="CH518" s="1610"/>
      <c r="CI518" s="1610"/>
      <c r="CJ518" s="1610"/>
      <c r="CK518" s="1610"/>
      <c r="CL518" s="1610"/>
      <c r="CM518" s="1610"/>
      <c r="CN518" s="1610"/>
      <c r="CO518" s="1610"/>
      <c r="CP518" s="1610"/>
      <c r="CQ518" s="1610"/>
      <c r="CR518" s="1610"/>
      <c r="CS518" s="1610"/>
      <c r="CT518" s="1610"/>
      <c r="CU518" s="1610"/>
      <c r="CV518" s="1610"/>
      <c r="CW518" s="1610"/>
      <c r="CX518" s="1610"/>
      <c r="CY518" s="1610"/>
      <c r="CZ518" s="1610"/>
      <c r="DA518" s="1610"/>
      <c r="DB518" s="1610"/>
      <c r="DC518" s="1610"/>
      <c r="DD518" s="1610"/>
      <c r="DE518" s="1610"/>
      <c r="DF518" s="1610"/>
      <c r="DG518" s="1610"/>
      <c r="DH518" s="1610"/>
      <c r="DI518" s="1610"/>
      <c r="DJ518" s="1610"/>
      <c r="DK518" s="1610"/>
      <c r="DL518" s="1610"/>
      <c r="DM518" s="1610"/>
      <c r="DN518" s="1610"/>
      <c r="DO518" s="1610"/>
      <c r="DP518" s="1610"/>
      <c r="DQ518" s="1610"/>
      <c r="DR518" s="1610"/>
      <c r="DS518" s="1610"/>
      <c r="DT518" s="1610"/>
      <c r="DU518" s="1610"/>
      <c r="DV518" s="1610"/>
      <c r="DW518" s="1610"/>
      <c r="DX518" s="1610"/>
      <c r="DY518" s="1610"/>
      <c r="DZ518" s="1610"/>
      <c r="EA518" s="1610"/>
      <c r="EB518" s="1610"/>
      <c r="EC518" s="1610"/>
      <c r="ED518" s="1610"/>
      <c r="EE518" s="1610"/>
      <c r="EF518" s="1610"/>
      <c r="EG518" s="1610"/>
      <c r="EH518" s="1610"/>
      <c r="EI518" s="1610"/>
      <c r="EJ518" s="1610"/>
      <c r="EK518" s="1610"/>
      <c r="EL518" s="1610"/>
      <c r="EM518" s="1610"/>
      <c r="EN518" s="1610"/>
      <c r="EO518" s="1610"/>
      <c r="EP518" s="1610"/>
      <c r="EQ518" s="1610"/>
      <c r="ER518" s="1610"/>
      <c r="ES518" s="1610"/>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theme="0" tint="-0.14999847407452621"/>
  </sheetPr>
  <dimension ref="A1:ET671"/>
  <sheetViews>
    <sheetView showGridLines="0" zoomScale="85" zoomScaleNormal="85" workbookViewId="0">
      <pane ySplit="8" topLeftCell="A9" activePane="bottomLeft" state="frozen"/>
      <selection pane="bottomLeft"/>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DT_LUA</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797</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ROUND(CF_Tenant!E398,4)</f>
        <v>0</v>
      </c>
      <c r="F13" s="899">
        <f ca="1">ROUND(CF_Tenant!F398,4)</f>
        <v>0</v>
      </c>
      <c r="G13" s="899">
        <f ca="1">ROUND(CF_Tenant!G398,4)</f>
        <v>0</v>
      </c>
      <c r="H13" s="899">
        <f ca="1">ROUND(CF_Tenant!H398,4)</f>
        <v>0</v>
      </c>
      <c r="I13" s="899">
        <f ca="1">ROUND(CF_Tenant!I398,4)</f>
        <v>0</v>
      </c>
      <c r="J13" s="899">
        <f ca="1">ROUND(CF_Tenant!J398,4)</f>
        <v>0</v>
      </c>
      <c r="K13" s="899">
        <f ca="1">ROUND(CF_Tenant!K398,4)</f>
        <v>0</v>
      </c>
      <c r="L13" s="899">
        <f ca="1">ROUND(CF_Tenant!L398,4)</f>
        <v>0</v>
      </c>
      <c r="M13" s="899">
        <f ca="1">ROUND(CF_Tenant!M398,4)</f>
        <v>0</v>
      </c>
      <c r="N13" s="899">
        <f ca="1">ROUND(CF_Tenant!N398,4)</f>
        <v>0</v>
      </c>
      <c r="O13" s="899">
        <f ca="1">ROUND(CF_Tenant!O398,4)</f>
        <v>0</v>
      </c>
      <c r="P13" s="899">
        <f ca="1">ROUND(CF_Tenant!P398,4)</f>
        <v>0</v>
      </c>
      <c r="Q13" s="899">
        <f ca="1">ROUND(CF_Tenant!Q398,4)</f>
        <v>0</v>
      </c>
      <c r="R13" s="899">
        <f ca="1">ROUND(CF_Tenant!R398,4)</f>
        <v>0</v>
      </c>
      <c r="S13" s="899">
        <f ca="1">ROUND(CF_Tenant!S398,4)</f>
        <v>0</v>
      </c>
      <c r="T13" s="899">
        <f ca="1">ROUND(CF_Tenant!T398,4)</f>
        <v>0</v>
      </c>
      <c r="U13" s="899">
        <f ca="1">ROUND(CF_Tenant!U398,4)</f>
        <v>0</v>
      </c>
      <c r="V13" s="899">
        <f ca="1">ROUND(CF_Tenant!V398,4)</f>
        <v>0</v>
      </c>
      <c r="W13" s="899">
        <f ca="1">ROUND(CF_Tenant!W398,4)</f>
        <v>0</v>
      </c>
      <c r="X13" s="899">
        <f ca="1">ROUND(CF_Tenant!X398,4)</f>
        <v>0</v>
      </c>
      <c r="Y13" s="899">
        <f ca="1">ROUND(CF_Tenant!Y398,4)</f>
        <v>0</v>
      </c>
      <c r="Z13" s="899">
        <f ca="1">ROUND(CF_Tenant!Z398,4)</f>
        <v>0</v>
      </c>
      <c r="AA13" s="899">
        <f ca="1">ROUND(CF_Tenant!AA398,4)</f>
        <v>0</v>
      </c>
      <c r="AB13" s="899">
        <f ca="1">ROUND(CF_Tenant!AB398,4)</f>
        <v>0</v>
      </c>
      <c r="AC13" s="899">
        <f ca="1">ROUND(CF_Tenant!AC398,4)</f>
        <v>0</v>
      </c>
      <c r="AD13" s="899">
        <f ca="1">ROUND(CF_Tenant!AD398,4)</f>
        <v>0</v>
      </c>
      <c r="AE13" s="899">
        <f ca="1">ROUND(CF_Tenant!AE398,4)</f>
        <v>0</v>
      </c>
      <c r="AF13" s="899">
        <f ca="1">ROUND(CF_Tenant!AF398,4)</f>
        <v>0</v>
      </c>
      <c r="AG13" s="899">
        <f ca="1">ROUND(CF_Tenant!AG398,4)</f>
        <v>0</v>
      </c>
      <c r="AH13" s="899">
        <f ca="1">ROUND(CF_Tenant!AH398,4)</f>
        <v>0</v>
      </c>
      <c r="AI13" s="899">
        <f ca="1">ROUND(CF_Tenant!AI398,4)</f>
        <v>0</v>
      </c>
      <c r="AJ13" s="899">
        <f ca="1">ROUND(CF_Tenant!AJ398,4)</f>
        <v>0</v>
      </c>
      <c r="AK13" s="899">
        <f ca="1">ROUND(CF_Tenant!AK398,4)</f>
        <v>0</v>
      </c>
      <c r="AL13" s="899">
        <f ca="1">ROUND(CF_Tenant!AL398,4)</f>
        <v>0</v>
      </c>
      <c r="AM13" s="899">
        <f ca="1">ROUND(CF_Tenant!AM398,4)</f>
        <v>0</v>
      </c>
      <c r="AN13" s="899">
        <f ca="1">ROUND(CF_Tenant!AN398,4)</f>
        <v>0</v>
      </c>
      <c r="AO13" s="899">
        <f ca="1">ROUND(CF_Tenant!AO398,4)</f>
        <v>0</v>
      </c>
      <c r="AP13" s="899">
        <f ca="1">ROUND(CF_Tenant!AP398,4)</f>
        <v>0</v>
      </c>
      <c r="AQ13" s="899">
        <f ca="1">ROUND(CF_Tenant!AQ398,4)</f>
        <v>0</v>
      </c>
      <c r="AR13" s="899">
        <f ca="1">ROUND(CF_Tenant!AR398,4)</f>
        <v>0</v>
      </c>
      <c r="AS13" s="899">
        <f ca="1">ROUND(CF_Tenant!AS398,4)</f>
        <v>0</v>
      </c>
      <c r="AT13" s="899">
        <f ca="1">ROUND(CF_Tenant!AT398,4)</f>
        <v>0</v>
      </c>
      <c r="AU13" s="899">
        <f ca="1">ROUND(CF_Tenant!AU398,4)</f>
        <v>0</v>
      </c>
      <c r="AV13" s="899">
        <f ca="1">ROUND(CF_Tenant!AV398,4)</f>
        <v>0</v>
      </c>
      <c r="AW13" s="899">
        <f ca="1">ROUND(CF_Tenant!AW398,4)</f>
        <v>0</v>
      </c>
      <c r="AX13" s="899">
        <f ca="1">ROUND(CF_Tenant!AX398,4)</f>
        <v>0</v>
      </c>
      <c r="AY13" s="899">
        <f ca="1">ROUND(CF_Tenant!AY398,4)</f>
        <v>0</v>
      </c>
      <c r="AZ13" s="899">
        <f ca="1">ROUND(CF_Tenant!AZ398,4)</f>
        <v>0</v>
      </c>
      <c r="BA13" s="899">
        <f ca="1">ROUND(CF_Tenant!BA398,4)</f>
        <v>10.139099999999999</v>
      </c>
      <c r="BB13" s="899">
        <f ca="1">ROUND(CF_Tenant!BB398,4)</f>
        <v>10.139099999999999</v>
      </c>
      <c r="BC13" s="899">
        <f ca="1">ROUND(CF_Tenant!BC398,4)</f>
        <v>10.139099999999999</v>
      </c>
      <c r="BD13" s="899">
        <f ca="1">ROUND(CF_Tenant!BD398,4)</f>
        <v>0</v>
      </c>
      <c r="BE13" s="899">
        <f ca="1">ROUND(CF_Tenant!BE398,4)</f>
        <v>0</v>
      </c>
      <c r="BF13" s="899">
        <f ca="1">ROUND(CF_Tenant!BF398,4)</f>
        <v>0</v>
      </c>
      <c r="BG13" s="899">
        <f ca="1">ROUND(CF_Tenant!BG398,4)</f>
        <v>0</v>
      </c>
      <c r="BH13" s="899">
        <f ca="1">ROUND(CF_Tenant!BH398,4)</f>
        <v>0</v>
      </c>
      <c r="BI13" s="899">
        <f ca="1">ROUND(CF_Tenant!BI398,4)</f>
        <v>0</v>
      </c>
      <c r="BJ13" s="899">
        <f ca="1">ROUND(CF_Tenant!BJ398,4)</f>
        <v>0</v>
      </c>
      <c r="BK13" s="899">
        <f ca="1">ROUND(CF_Tenant!BK398,4)</f>
        <v>0</v>
      </c>
      <c r="BL13" s="899">
        <f ca="1">ROUND(CF_Tenant!BL398,4)</f>
        <v>0</v>
      </c>
      <c r="BM13" s="899">
        <f ca="1">ROUND(CF_Tenant!BM398,4)</f>
        <v>0</v>
      </c>
      <c r="BN13" s="899">
        <f ca="1">ROUND(CF_Tenant!BN398,4)</f>
        <v>0</v>
      </c>
      <c r="BO13" s="899">
        <f ca="1">ROUND(CF_Tenant!BO398,4)</f>
        <v>0</v>
      </c>
      <c r="BP13" s="899">
        <f ca="1">ROUND(CF_Tenant!BP398,4)</f>
        <v>0</v>
      </c>
      <c r="BQ13" s="899">
        <f ca="1">ROUND(CF_Tenant!BQ398,4)</f>
        <v>0</v>
      </c>
      <c r="BR13" s="899">
        <f ca="1">ROUND(CF_Tenant!BR398,4)</f>
        <v>0</v>
      </c>
      <c r="BS13" s="899">
        <f ca="1">ROUND(CF_Tenant!BS398,4)</f>
        <v>0</v>
      </c>
      <c r="BT13" s="899">
        <f ca="1">ROUND(CF_Tenant!BT398,4)</f>
        <v>0</v>
      </c>
      <c r="BU13" s="899">
        <f ca="1">ROUND(CF_Tenant!BU398,4)</f>
        <v>0</v>
      </c>
      <c r="BV13" s="899">
        <f ca="1">ROUND(CF_Tenant!BV398,4)</f>
        <v>0</v>
      </c>
      <c r="BW13" s="899">
        <f ca="1">ROUND(CF_Tenant!BW398,4)</f>
        <v>0</v>
      </c>
      <c r="BX13" s="899">
        <f ca="1">ROUND(CF_Tenant!BX398,4)</f>
        <v>0</v>
      </c>
      <c r="BY13" s="899">
        <f ca="1">ROUND(CF_Tenant!BY398,4)</f>
        <v>0</v>
      </c>
      <c r="BZ13" s="899">
        <f ca="1">ROUND(CF_Tenant!BZ398,4)</f>
        <v>0</v>
      </c>
      <c r="CA13" s="899">
        <f ca="1">ROUND(CF_Tenant!CA398,4)</f>
        <v>0</v>
      </c>
      <c r="CB13" s="899">
        <f ca="1">ROUND(CF_Tenant!CB398,4)</f>
        <v>0</v>
      </c>
      <c r="CC13" s="899">
        <f ca="1">ROUND(CF_Tenant!CC398,4)</f>
        <v>0</v>
      </c>
      <c r="CD13" s="899">
        <f ca="1">ROUND(CF_Tenant!CD398,4)</f>
        <v>0</v>
      </c>
      <c r="CE13" s="899">
        <f ca="1">ROUND(CF_Tenant!CE398,4)</f>
        <v>0</v>
      </c>
      <c r="CF13" s="899">
        <f ca="1">ROUND(CF_Tenant!CF398,4)</f>
        <v>0</v>
      </c>
      <c r="CG13" s="899">
        <f ca="1">ROUND(CF_Tenant!CG398,4)</f>
        <v>0</v>
      </c>
      <c r="CH13" s="899">
        <f ca="1">ROUND(CF_Tenant!CH398,4)</f>
        <v>0</v>
      </c>
      <c r="CI13" s="899">
        <f ca="1">ROUND(CF_Tenant!CI398,4)</f>
        <v>0</v>
      </c>
      <c r="CJ13" s="899">
        <f ca="1">ROUND(CF_Tenant!CJ398,4)</f>
        <v>0</v>
      </c>
      <c r="CK13" s="899">
        <f ca="1">ROUND(CF_Tenant!CK398,4)</f>
        <v>0</v>
      </c>
      <c r="CL13" s="899">
        <f ca="1">ROUND(CF_Tenant!CL398,4)</f>
        <v>0</v>
      </c>
      <c r="CM13" s="899">
        <f ca="1">ROUND(CF_Tenant!CM398,4)</f>
        <v>0</v>
      </c>
      <c r="CN13" s="899">
        <f ca="1">ROUND(CF_Tenant!CN398,4)</f>
        <v>0</v>
      </c>
      <c r="CO13" s="899">
        <f ca="1">ROUND(CF_Tenant!CO398,4)</f>
        <v>0</v>
      </c>
      <c r="CP13" s="899">
        <f ca="1">ROUND(CF_Tenant!CP398,4)</f>
        <v>0</v>
      </c>
      <c r="CQ13" s="899">
        <f ca="1">ROUND(CF_Tenant!CQ398,4)</f>
        <v>0</v>
      </c>
      <c r="CR13" s="899">
        <f ca="1">ROUND(CF_Tenant!CR398,4)</f>
        <v>0</v>
      </c>
      <c r="CS13" s="899">
        <f ca="1">ROUND(CF_Tenant!CS398,4)</f>
        <v>0</v>
      </c>
      <c r="CT13" s="899">
        <f ca="1">ROUND(CF_Tenant!CT398,4)</f>
        <v>0</v>
      </c>
      <c r="CU13" s="899">
        <f ca="1">ROUND(CF_Tenant!CU398,4)</f>
        <v>0</v>
      </c>
      <c r="CV13" s="899">
        <f ca="1">ROUND(CF_Tenant!CV398,4)</f>
        <v>0</v>
      </c>
      <c r="CW13" s="899">
        <f ca="1">ROUND(CF_Tenant!CW398,4)</f>
        <v>0</v>
      </c>
      <c r="CX13" s="899">
        <f ca="1">ROUND(CF_Tenant!CX398,4)</f>
        <v>0</v>
      </c>
      <c r="CY13" s="899">
        <f ca="1">ROUND(CF_Tenant!CY398,4)</f>
        <v>0</v>
      </c>
      <c r="CZ13" s="899">
        <f ca="1">ROUND(CF_Tenant!CZ398,4)</f>
        <v>0</v>
      </c>
      <c r="DA13" s="899">
        <f ca="1">ROUND(CF_Tenant!DA398,4)</f>
        <v>0</v>
      </c>
      <c r="DB13" s="899">
        <f ca="1">ROUND(CF_Tenant!DB398,4)</f>
        <v>0</v>
      </c>
      <c r="DC13" s="899">
        <f ca="1">ROUND(CF_Tenant!DC398,4)</f>
        <v>0</v>
      </c>
      <c r="DD13" s="899">
        <f ca="1">ROUND(CF_Tenant!DD398,4)</f>
        <v>0</v>
      </c>
      <c r="DE13" s="899">
        <f ca="1">ROUND(CF_Tenant!DE398,4)</f>
        <v>0</v>
      </c>
      <c r="DF13" s="899">
        <f ca="1">ROUND(CF_Tenant!DF398,4)</f>
        <v>0</v>
      </c>
      <c r="DG13" s="899">
        <f ca="1">ROUND(CF_Tenant!DG398,4)</f>
        <v>0</v>
      </c>
      <c r="DH13" s="899">
        <f ca="1">ROUND(CF_Tenant!DH398,4)</f>
        <v>0</v>
      </c>
      <c r="DI13" s="899">
        <f ca="1">ROUND(CF_Tenant!DI398,4)</f>
        <v>0</v>
      </c>
      <c r="DJ13" s="899">
        <f ca="1">ROUND(CF_Tenant!DJ398,4)</f>
        <v>0</v>
      </c>
      <c r="DK13" s="899">
        <f ca="1">ROUND(CF_Tenant!DK398,4)</f>
        <v>0</v>
      </c>
      <c r="DL13" s="899">
        <f ca="1">ROUND(CF_Tenant!DL398,4)</f>
        <v>11.5425</v>
      </c>
      <c r="DM13" s="899">
        <f ca="1">ROUND(CF_Tenant!DM398,4)</f>
        <v>11.5425</v>
      </c>
      <c r="DN13" s="899">
        <f ca="1">ROUND(CF_Tenant!DN398,4)</f>
        <v>11.5425</v>
      </c>
      <c r="DO13" s="899">
        <f ca="1">ROUND(CF_Tenant!DO398,4)</f>
        <v>0</v>
      </c>
      <c r="DP13" s="899">
        <f ca="1">ROUND(CF_Tenant!DP398,4)</f>
        <v>0</v>
      </c>
      <c r="DQ13" s="899">
        <f ca="1">ROUND(CF_Tenant!DQ398,4)</f>
        <v>0</v>
      </c>
      <c r="DR13" s="899">
        <f ca="1">ROUND(CF_Tenant!DR398,4)</f>
        <v>0</v>
      </c>
      <c r="DS13" s="899">
        <f ca="1">ROUND(CF_Tenant!DS398,4)</f>
        <v>0</v>
      </c>
      <c r="DT13" s="899">
        <f ca="1">ROUND(CF_Tenant!DT398,4)</f>
        <v>0</v>
      </c>
      <c r="DU13" s="899">
        <f ca="1">ROUND(CF_Tenant!DU398,4)</f>
        <v>0</v>
      </c>
      <c r="DV13" s="899">
        <f ca="1">ROUND(CF_Tenant!DV398,4)</f>
        <v>0</v>
      </c>
      <c r="DW13" s="899">
        <f ca="1">ROUND(CF_Tenant!DW398,4)</f>
        <v>0</v>
      </c>
      <c r="DX13" s="899">
        <f ca="1">ROUND(CF_Tenant!DX398,4)</f>
        <v>0</v>
      </c>
      <c r="DY13" s="899">
        <f ca="1">ROUND(CF_Tenant!DY398,4)</f>
        <v>0</v>
      </c>
      <c r="DZ13" s="899">
        <f ca="1">ROUND(CF_Tenant!DZ398,4)</f>
        <v>0</v>
      </c>
      <c r="EA13" s="899">
        <f ca="1">ROUND(CF_Tenant!EA398,4)</f>
        <v>0</v>
      </c>
      <c r="EB13" s="899">
        <f ca="1">ROUND(CF_Tenant!EB398,4)</f>
        <v>0</v>
      </c>
      <c r="EC13" s="899">
        <f ca="1">ROUND(CF_Tenant!EC398,4)</f>
        <v>0</v>
      </c>
      <c r="ED13" s="899">
        <f ca="1">ROUND(CF_Tenant!ED398,4)</f>
        <v>0</v>
      </c>
      <c r="EE13" s="899">
        <f ca="1">ROUND(CF_Tenant!EE398,4)</f>
        <v>0</v>
      </c>
      <c r="EF13" s="899">
        <f ca="1">ROUND(CF_Tenant!EF398,4)</f>
        <v>0</v>
      </c>
      <c r="EG13" s="899">
        <f ca="1">ROUND(CF_Tenant!EG398,4)</f>
        <v>0</v>
      </c>
      <c r="EH13" s="899">
        <f ca="1">ROUND(CF_Tenant!EH398,4)</f>
        <v>0</v>
      </c>
      <c r="EI13" s="899">
        <f ca="1">ROUND(CF_Tenant!EI398,4)</f>
        <v>0</v>
      </c>
      <c r="EJ13" s="899">
        <f ca="1">ROUND(CF_Tenant!EJ398,4)</f>
        <v>0</v>
      </c>
      <c r="EK13" s="899">
        <f ca="1">ROUND(CF_Tenant!EK398,4)</f>
        <v>0</v>
      </c>
      <c r="EL13" s="899">
        <f ca="1">ROUND(CF_Tenant!EL398,4)</f>
        <v>0</v>
      </c>
      <c r="EM13" s="899">
        <f ca="1">ROUND(CF_Tenant!EM398,4)</f>
        <v>0</v>
      </c>
      <c r="EN13" s="899">
        <f ca="1">ROUND(CF_Tenant!EN398,4)</f>
        <v>0</v>
      </c>
      <c r="EO13" s="899">
        <f ca="1">ROUND(CF_Tenant!EO398,4)</f>
        <v>0</v>
      </c>
      <c r="EP13" s="899">
        <f ca="1">ROUND(CF_Tenant!EP398,4)</f>
        <v>0</v>
      </c>
      <c r="EQ13" s="899">
        <f ca="1">ROUND(CF_Tenant!EQ398,4)</f>
        <v>0</v>
      </c>
      <c r="ER13" s="899">
        <f ca="1">ROUND(CF_Tenant!ER398,4)</f>
        <v>0</v>
      </c>
      <c r="ES13" s="899">
        <f ca="1">ROUND(CF_Tenant!ES398,4)</f>
        <v>0</v>
      </c>
    </row>
    <row r="14" spans="2:150" s="898" customFormat="1"/>
    <row r="15" spans="2:150" s="898" customFormat="1" ht="14.4" thickBot="1">
      <c r="B15" s="900" t="s">
        <v>798</v>
      </c>
      <c r="C15" s="907"/>
      <c r="D15" s="907"/>
      <c r="E15" s="901">
        <f t="shared" ref="E15:AJ15" si="0">SUM(E18:E517)</f>
        <v>0</v>
      </c>
      <c r="F15" s="901">
        <f t="shared" si="0"/>
        <v>0</v>
      </c>
      <c r="G15" s="901">
        <f t="shared" si="0"/>
        <v>0</v>
      </c>
      <c r="H15" s="901">
        <f t="shared" si="0"/>
        <v>0</v>
      </c>
      <c r="I15" s="901">
        <f t="shared" si="0"/>
        <v>0</v>
      </c>
      <c r="J15" s="901">
        <f t="shared" si="0"/>
        <v>0</v>
      </c>
      <c r="K15" s="901">
        <f t="shared" si="0"/>
        <v>0</v>
      </c>
      <c r="L15" s="901">
        <f t="shared" si="0"/>
        <v>0</v>
      </c>
      <c r="M15" s="901">
        <f t="shared" si="0"/>
        <v>0</v>
      </c>
      <c r="N15" s="901">
        <f t="shared" si="0"/>
        <v>0</v>
      </c>
      <c r="O15" s="901">
        <f t="shared" si="0"/>
        <v>0</v>
      </c>
      <c r="P15" s="901">
        <f t="shared" si="0"/>
        <v>0</v>
      </c>
      <c r="Q15" s="901">
        <f t="shared" si="0"/>
        <v>0</v>
      </c>
      <c r="R15" s="901">
        <f t="shared" si="0"/>
        <v>0</v>
      </c>
      <c r="S15" s="901">
        <f t="shared" si="0"/>
        <v>0</v>
      </c>
      <c r="T15" s="901">
        <f t="shared" si="0"/>
        <v>0</v>
      </c>
      <c r="U15" s="901">
        <f t="shared" si="0"/>
        <v>0</v>
      </c>
      <c r="V15" s="901">
        <f t="shared" si="0"/>
        <v>0</v>
      </c>
      <c r="W15" s="901">
        <f t="shared" si="0"/>
        <v>0</v>
      </c>
      <c r="X15" s="901">
        <f t="shared" si="0"/>
        <v>0</v>
      </c>
      <c r="Y15" s="901">
        <f t="shared" si="0"/>
        <v>0</v>
      </c>
      <c r="Z15" s="901">
        <f t="shared" si="0"/>
        <v>0</v>
      </c>
      <c r="AA15" s="901">
        <f t="shared" si="0"/>
        <v>0</v>
      </c>
      <c r="AB15" s="901">
        <f t="shared" si="0"/>
        <v>0</v>
      </c>
      <c r="AC15" s="901">
        <f t="shared" si="0"/>
        <v>0</v>
      </c>
      <c r="AD15" s="901">
        <f t="shared" si="0"/>
        <v>0</v>
      </c>
      <c r="AE15" s="901">
        <f t="shared" si="0"/>
        <v>0</v>
      </c>
      <c r="AF15" s="901">
        <f t="shared" si="0"/>
        <v>0</v>
      </c>
      <c r="AG15" s="901">
        <f t="shared" si="0"/>
        <v>0</v>
      </c>
      <c r="AH15" s="901">
        <f t="shared" si="0"/>
        <v>0</v>
      </c>
      <c r="AI15" s="901">
        <f t="shared" si="0"/>
        <v>0</v>
      </c>
      <c r="AJ15" s="901">
        <f t="shared" si="0"/>
        <v>0</v>
      </c>
      <c r="AK15" s="901">
        <f t="shared" ref="AK15:BP15" si="1">SUM(AK18:AK517)</f>
        <v>0</v>
      </c>
      <c r="AL15" s="901">
        <f t="shared" si="1"/>
        <v>0</v>
      </c>
      <c r="AM15" s="901">
        <f t="shared" si="1"/>
        <v>0</v>
      </c>
      <c r="AN15" s="901">
        <f t="shared" si="1"/>
        <v>0</v>
      </c>
      <c r="AO15" s="901">
        <f t="shared" si="1"/>
        <v>0</v>
      </c>
      <c r="AP15" s="901">
        <f t="shared" si="1"/>
        <v>0</v>
      </c>
      <c r="AQ15" s="901">
        <f t="shared" si="1"/>
        <v>0</v>
      </c>
      <c r="AR15" s="901">
        <f t="shared" si="1"/>
        <v>0</v>
      </c>
      <c r="AS15" s="901">
        <f t="shared" si="1"/>
        <v>0</v>
      </c>
      <c r="AT15" s="901">
        <f t="shared" si="1"/>
        <v>0</v>
      </c>
      <c r="AU15" s="901">
        <f t="shared" si="1"/>
        <v>0</v>
      </c>
      <c r="AV15" s="901">
        <f t="shared" si="1"/>
        <v>0</v>
      </c>
      <c r="AW15" s="901">
        <f t="shared" si="1"/>
        <v>0</v>
      </c>
      <c r="AX15" s="901">
        <f t="shared" si="1"/>
        <v>0</v>
      </c>
      <c r="AY15" s="901">
        <f t="shared" si="1"/>
        <v>0</v>
      </c>
      <c r="AZ15" s="901">
        <f t="shared" si="1"/>
        <v>0</v>
      </c>
      <c r="BA15" s="901">
        <f t="shared" si="1"/>
        <v>11.0609</v>
      </c>
      <c r="BB15" s="901">
        <f t="shared" si="1"/>
        <v>11.0609</v>
      </c>
      <c r="BC15" s="901">
        <f t="shared" si="1"/>
        <v>11.0609</v>
      </c>
      <c r="BD15" s="901">
        <f t="shared" si="1"/>
        <v>0</v>
      </c>
      <c r="BE15" s="901">
        <f t="shared" si="1"/>
        <v>0</v>
      </c>
      <c r="BF15" s="901">
        <f t="shared" si="1"/>
        <v>0</v>
      </c>
      <c r="BG15" s="901">
        <f t="shared" si="1"/>
        <v>0</v>
      </c>
      <c r="BH15" s="901">
        <f t="shared" si="1"/>
        <v>0</v>
      </c>
      <c r="BI15" s="901">
        <f t="shared" si="1"/>
        <v>0</v>
      </c>
      <c r="BJ15" s="901">
        <f t="shared" si="1"/>
        <v>0</v>
      </c>
      <c r="BK15" s="901">
        <f t="shared" si="1"/>
        <v>0</v>
      </c>
      <c r="BL15" s="901">
        <f t="shared" si="1"/>
        <v>0</v>
      </c>
      <c r="BM15" s="901">
        <f t="shared" si="1"/>
        <v>0</v>
      </c>
      <c r="BN15" s="901">
        <f t="shared" si="1"/>
        <v>0</v>
      </c>
      <c r="BO15" s="901">
        <f t="shared" si="1"/>
        <v>0</v>
      </c>
      <c r="BP15" s="901">
        <f t="shared" si="1"/>
        <v>0</v>
      </c>
      <c r="BQ15" s="901">
        <f t="shared" ref="BQ15:CV15" si="2">SUM(BQ18:BQ517)</f>
        <v>0</v>
      </c>
      <c r="BR15" s="901">
        <f t="shared" si="2"/>
        <v>0</v>
      </c>
      <c r="BS15" s="901">
        <f t="shared" si="2"/>
        <v>0</v>
      </c>
      <c r="BT15" s="901">
        <f t="shared" si="2"/>
        <v>0</v>
      </c>
      <c r="BU15" s="901">
        <f t="shared" si="2"/>
        <v>0</v>
      </c>
      <c r="BV15" s="901">
        <f t="shared" si="2"/>
        <v>0</v>
      </c>
      <c r="BW15" s="901">
        <f t="shared" si="2"/>
        <v>0</v>
      </c>
      <c r="BX15" s="901">
        <f t="shared" si="2"/>
        <v>0</v>
      </c>
      <c r="BY15" s="901">
        <f t="shared" si="2"/>
        <v>0</v>
      </c>
      <c r="BZ15" s="901">
        <f t="shared" si="2"/>
        <v>0</v>
      </c>
      <c r="CA15" s="901">
        <f t="shared" si="2"/>
        <v>0</v>
      </c>
      <c r="CB15" s="901">
        <f t="shared" si="2"/>
        <v>0</v>
      </c>
      <c r="CC15" s="901">
        <f t="shared" si="2"/>
        <v>0</v>
      </c>
      <c r="CD15" s="901">
        <f t="shared" si="2"/>
        <v>0</v>
      </c>
      <c r="CE15" s="901">
        <f t="shared" si="2"/>
        <v>0</v>
      </c>
      <c r="CF15" s="901">
        <f t="shared" si="2"/>
        <v>0</v>
      </c>
      <c r="CG15" s="901">
        <f t="shared" si="2"/>
        <v>0</v>
      </c>
      <c r="CH15" s="901">
        <f t="shared" si="2"/>
        <v>0</v>
      </c>
      <c r="CI15" s="901">
        <f t="shared" si="2"/>
        <v>0</v>
      </c>
      <c r="CJ15" s="901">
        <f t="shared" si="2"/>
        <v>0</v>
      </c>
      <c r="CK15" s="901">
        <f t="shared" si="2"/>
        <v>0</v>
      </c>
      <c r="CL15" s="901">
        <f t="shared" si="2"/>
        <v>0</v>
      </c>
      <c r="CM15" s="901">
        <f t="shared" si="2"/>
        <v>0</v>
      </c>
      <c r="CN15" s="901">
        <f t="shared" si="2"/>
        <v>0</v>
      </c>
      <c r="CO15" s="901">
        <f t="shared" si="2"/>
        <v>0</v>
      </c>
      <c r="CP15" s="901">
        <f t="shared" si="2"/>
        <v>0</v>
      </c>
      <c r="CQ15" s="901">
        <f t="shared" si="2"/>
        <v>0</v>
      </c>
      <c r="CR15" s="901">
        <f t="shared" si="2"/>
        <v>0</v>
      </c>
      <c r="CS15" s="901">
        <f t="shared" si="2"/>
        <v>0</v>
      </c>
      <c r="CT15" s="901">
        <f t="shared" si="2"/>
        <v>0</v>
      </c>
      <c r="CU15" s="901">
        <f t="shared" si="2"/>
        <v>0</v>
      </c>
      <c r="CV15" s="901">
        <f t="shared" si="2"/>
        <v>0</v>
      </c>
      <c r="CW15" s="901">
        <f t="shared" ref="CW15:EB15" si="3">SUM(CW18:CW517)</f>
        <v>0</v>
      </c>
      <c r="CX15" s="901">
        <f t="shared" si="3"/>
        <v>0</v>
      </c>
      <c r="CY15" s="901">
        <f t="shared" si="3"/>
        <v>0</v>
      </c>
      <c r="CZ15" s="901">
        <f t="shared" si="3"/>
        <v>0</v>
      </c>
      <c r="DA15" s="901">
        <f t="shared" si="3"/>
        <v>0</v>
      </c>
      <c r="DB15" s="901">
        <f t="shared" si="3"/>
        <v>0</v>
      </c>
      <c r="DC15" s="901">
        <f t="shared" si="3"/>
        <v>0</v>
      </c>
      <c r="DD15" s="901">
        <f t="shared" si="3"/>
        <v>0</v>
      </c>
      <c r="DE15" s="901">
        <f t="shared" si="3"/>
        <v>0</v>
      </c>
      <c r="DF15" s="901">
        <f t="shared" si="3"/>
        <v>0</v>
      </c>
      <c r="DG15" s="901">
        <f t="shared" si="3"/>
        <v>0</v>
      </c>
      <c r="DH15" s="901">
        <f t="shared" si="3"/>
        <v>0</v>
      </c>
      <c r="DI15" s="901">
        <f t="shared" si="3"/>
        <v>0</v>
      </c>
      <c r="DJ15" s="901">
        <f t="shared" si="3"/>
        <v>0</v>
      </c>
      <c r="DK15" s="901">
        <f t="shared" si="3"/>
        <v>0</v>
      </c>
      <c r="DL15" s="901">
        <f t="shared" si="3"/>
        <v>12.591799999999999</v>
      </c>
      <c r="DM15" s="901">
        <f t="shared" si="3"/>
        <v>12.591799999999999</v>
      </c>
      <c r="DN15" s="901">
        <f t="shared" si="3"/>
        <v>12.591799999999999</v>
      </c>
      <c r="DO15" s="901">
        <f t="shared" si="3"/>
        <v>0</v>
      </c>
      <c r="DP15" s="901">
        <f t="shared" si="3"/>
        <v>0</v>
      </c>
      <c r="DQ15" s="901">
        <f t="shared" si="3"/>
        <v>0</v>
      </c>
      <c r="DR15" s="901">
        <f t="shared" si="3"/>
        <v>0</v>
      </c>
      <c r="DS15" s="901">
        <f t="shared" si="3"/>
        <v>0</v>
      </c>
      <c r="DT15" s="901">
        <f t="shared" si="3"/>
        <v>0</v>
      </c>
      <c r="DU15" s="901">
        <f t="shared" si="3"/>
        <v>0</v>
      </c>
      <c r="DV15" s="901">
        <f t="shared" si="3"/>
        <v>0</v>
      </c>
      <c r="DW15" s="901">
        <f t="shared" si="3"/>
        <v>0</v>
      </c>
      <c r="DX15" s="901">
        <f t="shared" si="3"/>
        <v>0</v>
      </c>
      <c r="DY15" s="901">
        <f t="shared" si="3"/>
        <v>0</v>
      </c>
      <c r="DZ15" s="901">
        <f t="shared" si="3"/>
        <v>0</v>
      </c>
      <c r="EA15" s="901">
        <f t="shared" si="3"/>
        <v>0</v>
      </c>
      <c r="EB15" s="901">
        <f t="shared" si="3"/>
        <v>0</v>
      </c>
      <c r="EC15" s="901">
        <f t="shared" ref="EC15:ES15" si="4">SUM(EC18:EC517)</f>
        <v>0</v>
      </c>
      <c r="ED15" s="901">
        <f t="shared" si="4"/>
        <v>0</v>
      </c>
      <c r="EE15" s="901">
        <f t="shared" si="4"/>
        <v>0</v>
      </c>
      <c r="EF15" s="901">
        <f t="shared" si="4"/>
        <v>0</v>
      </c>
      <c r="EG15" s="901">
        <f t="shared" si="4"/>
        <v>0</v>
      </c>
      <c r="EH15" s="901">
        <f t="shared" si="4"/>
        <v>0</v>
      </c>
      <c r="EI15" s="901">
        <f t="shared" si="4"/>
        <v>0</v>
      </c>
      <c r="EJ15" s="901">
        <f t="shared" si="4"/>
        <v>0</v>
      </c>
      <c r="EK15" s="901">
        <f t="shared" si="4"/>
        <v>0</v>
      </c>
      <c r="EL15" s="901">
        <f t="shared" si="4"/>
        <v>0</v>
      </c>
      <c r="EM15" s="901">
        <f t="shared" si="4"/>
        <v>0</v>
      </c>
      <c r="EN15" s="901">
        <f t="shared" si="4"/>
        <v>0</v>
      </c>
      <c r="EO15" s="901">
        <f t="shared" si="4"/>
        <v>0</v>
      </c>
      <c r="EP15" s="901">
        <f t="shared" si="4"/>
        <v>0</v>
      </c>
      <c r="EQ15" s="901">
        <f t="shared" si="4"/>
        <v>0</v>
      </c>
      <c r="ER15" s="901">
        <f t="shared" si="4"/>
        <v>0</v>
      </c>
      <c r="ES15" s="901">
        <f t="shared" si="4"/>
        <v>0</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0</v>
      </c>
      <c r="F18" s="1611">
        <v>0</v>
      </c>
      <c r="G18" s="1611">
        <v>0</v>
      </c>
      <c r="H18" s="1611">
        <v>0</v>
      </c>
      <c r="I18" s="1611">
        <v>0</v>
      </c>
      <c r="J18" s="1611">
        <v>0</v>
      </c>
      <c r="K18" s="1611">
        <v>0</v>
      </c>
      <c r="L18" s="1611">
        <v>0</v>
      </c>
      <c r="M18" s="1611">
        <v>0</v>
      </c>
      <c r="N18" s="1611">
        <v>0</v>
      </c>
      <c r="O18" s="1611">
        <v>0</v>
      </c>
      <c r="P18" s="1611">
        <v>0</v>
      </c>
      <c r="Q18" s="1611">
        <v>0</v>
      </c>
      <c r="R18" s="1611">
        <v>0</v>
      </c>
      <c r="S18" s="1611">
        <v>0</v>
      </c>
      <c r="T18" s="1611">
        <v>0</v>
      </c>
      <c r="U18" s="1611">
        <v>0</v>
      </c>
      <c r="V18" s="1611">
        <v>0</v>
      </c>
      <c r="W18" s="1611">
        <v>0</v>
      </c>
      <c r="X18" s="1611">
        <v>0</v>
      </c>
      <c r="Y18" s="1611">
        <v>0</v>
      </c>
      <c r="Z18" s="1611">
        <v>0</v>
      </c>
      <c r="AA18" s="1611">
        <v>0</v>
      </c>
      <c r="AB18" s="1611">
        <v>0</v>
      </c>
      <c r="AC18" s="1611">
        <v>0</v>
      </c>
      <c r="AD18" s="1611">
        <v>0</v>
      </c>
      <c r="AE18" s="1611">
        <v>0</v>
      </c>
      <c r="AF18" s="1611">
        <v>0</v>
      </c>
      <c r="AG18" s="1611">
        <v>0</v>
      </c>
      <c r="AH18" s="1611">
        <v>0</v>
      </c>
      <c r="AI18" s="1611">
        <v>0</v>
      </c>
      <c r="AJ18" s="1611">
        <v>0</v>
      </c>
      <c r="AK18" s="1611">
        <v>0</v>
      </c>
      <c r="AL18" s="1611">
        <v>0</v>
      </c>
      <c r="AM18" s="1611">
        <v>0</v>
      </c>
      <c r="AN18" s="1611">
        <v>0</v>
      </c>
      <c r="AO18" s="1611">
        <v>0</v>
      </c>
      <c r="AP18" s="1611">
        <v>0</v>
      </c>
      <c r="AQ18" s="1611">
        <v>0</v>
      </c>
      <c r="AR18" s="1611">
        <v>0</v>
      </c>
      <c r="AS18" s="1611">
        <v>0</v>
      </c>
      <c r="AT18" s="1611">
        <v>0</v>
      </c>
      <c r="AU18" s="1611">
        <v>0</v>
      </c>
      <c r="AV18" s="1611">
        <v>0</v>
      </c>
      <c r="AW18" s="1611">
        <v>0</v>
      </c>
      <c r="AX18" s="1611">
        <v>0</v>
      </c>
      <c r="AY18" s="1611">
        <v>0</v>
      </c>
      <c r="AZ18" s="1611">
        <v>0</v>
      </c>
      <c r="BA18" s="1611">
        <v>11.0609</v>
      </c>
      <c r="BB18" s="1611">
        <v>11.0609</v>
      </c>
      <c r="BC18" s="1611">
        <v>11.0609</v>
      </c>
      <c r="BD18" s="1611">
        <v>0</v>
      </c>
      <c r="BE18" s="1611">
        <v>0</v>
      </c>
      <c r="BF18" s="1611">
        <v>0</v>
      </c>
      <c r="BG18" s="1611">
        <v>0</v>
      </c>
      <c r="BH18" s="1611">
        <v>0</v>
      </c>
      <c r="BI18" s="1611">
        <v>0</v>
      </c>
      <c r="BJ18" s="1611">
        <v>0</v>
      </c>
      <c r="BK18" s="1611">
        <v>0</v>
      </c>
      <c r="BL18" s="1611">
        <v>0</v>
      </c>
      <c r="BM18" s="1611">
        <v>0</v>
      </c>
      <c r="BN18" s="1611">
        <v>0</v>
      </c>
      <c r="BO18" s="1611">
        <v>0</v>
      </c>
      <c r="BP18" s="1611">
        <v>0</v>
      </c>
      <c r="BQ18" s="1611">
        <v>0</v>
      </c>
      <c r="BR18" s="1611">
        <v>0</v>
      </c>
      <c r="BS18" s="1611">
        <v>0</v>
      </c>
      <c r="BT18" s="1611">
        <v>0</v>
      </c>
      <c r="BU18" s="1611">
        <v>0</v>
      </c>
      <c r="BV18" s="1611">
        <v>0</v>
      </c>
      <c r="BW18" s="1611">
        <v>0</v>
      </c>
      <c r="BX18" s="1611">
        <v>0</v>
      </c>
      <c r="BY18" s="1611">
        <v>0</v>
      </c>
      <c r="BZ18" s="1611">
        <v>0</v>
      </c>
      <c r="CA18" s="1611">
        <v>0</v>
      </c>
      <c r="CB18" s="1611">
        <v>0</v>
      </c>
      <c r="CC18" s="1611">
        <v>0</v>
      </c>
      <c r="CD18" s="1611">
        <v>0</v>
      </c>
      <c r="CE18" s="1611">
        <v>0</v>
      </c>
      <c r="CF18" s="1611">
        <v>0</v>
      </c>
      <c r="CG18" s="1611">
        <v>0</v>
      </c>
      <c r="CH18" s="1611">
        <v>0</v>
      </c>
      <c r="CI18" s="1611">
        <v>0</v>
      </c>
      <c r="CJ18" s="1611">
        <v>0</v>
      </c>
      <c r="CK18" s="1611">
        <v>0</v>
      </c>
      <c r="CL18" s="1611">
        <v>0</v>
      </c>
      <c r="CM18" s="1611">
        <v>0</v>
      </c>
      <c r="CN18" s="1611">
        <v>0</v>
      </c>
      <c r="CO18" s="1611">
        <v>0</v>
      </c>
      <c r="CP18" s="1611">
        <v>0</v>
      </c>
      <c r="CQ18" s="1611">
        <v>0</v>
      </c>
      <c r="CR18" s="1611">
        <v>0</v>
      </c>
      <c r="CS18" s="1611">
        <v>0</v>
      </c>
      <c r="CT18" s="1611">
        <v>0</v>
      </c>
      <c r="CU18" s="1611">
        <v>0</v>
      </c>
      <c r="CV18" s="1611">
        <v>0</v>
      </c>
      <c r="CW18" s="1611">
        <v>0</v>
      </c>
      <c r="CX18" s="1611">
        <v>0</v>
      </c>
      <c r="CY18" s="1611">
        <v>0</v>
      </c>
      <c r="CZ18" s="1611">
        <v>0</v>
      </c>
      <c r="DA18" s="1611">
        <v>0</v>
      </c>
      <c r="DB18" s="1611">
        <v>0</v>
      </c>
      <c r="DC18" s="1611">
        <v>0</v>
      </c>
      <c r="DD18" s="1611">
        <v>0</v>
      </c>
      <c r="DE18" s="1611">
        <v>0</v>
      </c>
      <c r="DF18" s="1611">
        <v>0</v>
      </c>
      <c r="DG18" s="1611">
        <v>0</v>
      </c>
      <c r="DH18" s="1611">
        <v>0</v>
      </c>
      <c r="DI18" s="1611">
        <v>0</v>
      </c>
      <c r="DJ18" s="1611">
        <v>0</v>
      </c>
      <c r="DK18" s="1611">
        <v>0</v>
      </c>
      <c r="DL18" s="1611">
        <v>12.591799999999999</v>
      </c>
      <c r="DM18" s="1611">
        <v>12.591799999999999</v>
      </c>
      <c r="DN18" s="1611">
        <v>12.591799999999999</v>
      </c>
      <c r="DO18" s="1611">
        <v>0</v>
      </c>
      <c r="DP18" s="1611">
        <v>0</v>
      </c>
      <c r="DQ18" s="1611">
        <v>0</v>
      </c>
      <c r="DR18" s="1611">
        <v>0</v>
      </c>
      <c r="DS18" s="1611">
        <v>0</v>
      </c>
      <c r="DT18" s="1611">
        <v>0</v>
      </c>
      <c r="DU18" s="1611">
        <v>0</v>
      </c>
      <c r="DV18" s="1611">
        <v>0</v>
      </c>
      <c r="DW18" s="1611">
        <v>0</v>
      </c>
      <c r="DX18" s="1611">
        <v>0</v>
      </c>
      <c r="DY18" s="1611">
        <v>0</v>
      </c>
      <c r="DZ18" s="1611">
        <v>0</v>
      </c>
      <c r="EA18" s="1611">
        <v>0</v>
      </c>
      <c r="EB18" s="1611">
        <v>0</v>
      </c>
      <c r="EC18" s="1611">
        <v>0</v>
      </c>
      <c r="ED18" s="1611">
        <v>0</v>
      </c>
      <c r="EE18" s="1611">
        <v>0</v>
      </c>
      <c r="EF18" s="1611">
        <v>0</v>
      </c>
      <c r="EG18" s="1611">
        <v>0</v>
      </c>
      <c r="EH18" s="1611">
        <v>0</v>
      </c>
      <c r="EI18" s="1611">
        <v>0</v>
      </c>
      <c r="EJ18" s="1611">
        <v>0</v>
      </c>
      <c r="EK18" s="1611">
        <v>0</v>
      </c>
      <c r="EL18" s="1611">
        <v>0</v>
      </c>
      <c r="EM18" s="1611">
        <v>0</v>
      </c>
      <c r="EN18" s="1611">
        <v>0</v>
      </c>
      <c r="EO18" s="1611">
        <v>0</v>
      </c>
      <c r="EP18" s="1611">
        <v>0</v>
      </c>
      <c r="EQ18" s="1611">
        <v>0</v>
      </c>
      <c r="ER18" s="1611">
        <v>0</v>
      </c>
      <c r="ES18" s="1611">
        <v>0</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10"/>
      <c r="C518" s="1610"/>
      <c r="D518" s="1610"/>
      <c r="E518" s="1610"/>
      <c r="F518" s="1610"/>
      <c r="G518" s="1610"/>
      <c r="H518" s="1610"/>
      <c r="I518" s="1610"/>
      <c r="J518" s="1610"/>
      <c r="K518" s="1610"/>
      <c r="L518" s="1610"/>
      <c r="M518" s="1610"/>
      <c r="N518" s="1610"/>
      <c r="O518" s="1610"/>
      <c r="P518" s="1610"/>
      <c r="Q518" s="1610"/>
      <c r="R518" s="1610"/>
      <c r="S518" s="1610"/>
      <c r="T518" s="1610"/>
      <c r="U518" s="1610"/>
      <c r="V518" s="1610"/>
      <c r="W518" s="1610"/>
      <c r="X518" s="1610"/>
      <c r="Y518" s="1610"/>
      <c r="Z518" s="1610"/>
      <c r="AA518" s="1610"/>
      <c r="AB518" s="1610"/>
      <c r="AC518" s="1610"/>
      <c r="AD518" s="1610"/>
      <c r="AE518" s="1610"/>
      <c r="AF518" s="1610"/>
      <c r="AG518" s="1610"/>
      <c r="AH518" s="1610"/>
      <c r="AI518" s="1610"/>
      <c r="AJ518" s="1610"/>
      <c r="AK518" s="1610"/>
      <c r="AL518" s="1610"/>
      <c r="AM518" s="1610"/>
      <c r="AN518" s="1610"/>
      <c r="AO518" s="1610"/>
      <c r="AP518" s="1610"/>
      <c r="AQ518" s="1610"/>
      <c r="AR518" s="1610"/>
      <c r="AS518" s="1610"/>
      <c r="AT518" s="1610"/>
      <c r="AU518" s="1610"/>
      <c r="AV518" s="1610"/>
      <c r="AW518" s="1610"/>
      <c r="AX518" s="1610"/>
      <c r="AY518" s="1610"/>
      <c r="AZ518" s="1610"/>
      <c r="BA518" s="1610"/>
      <c r="BB518" s="1610"/>
      <c r="BC518" s="1610"/>
      <c r="BD518" s="1610"/>
      <c r="BE518" s="1610"/>
      <c r="BF518" s="1610"/>
      <c r="BG518" s="1610"/>
      <c r="BH518" s="1610"/>
      <c r="BI518" s="1610"/>
      <c r="BJ518" s="1610"/>
      <c r="BK518" s="1610"/>
      <c r="BL518" s="1610"/>
      <c r="BM518" s="1610"/>
      <c r="BN518" s="1610"/>
      <c r="BO518" s="1610"/>
      <c r="BP518" s="1610"/>
      <c r="BQ518" s="1610"/>
      <c r="BR518" s="1610"/>
      <c r="BS518" s="1610"/>
      <c r="BT518" s="1610"/>
      <c r="BU518" s="1610"/>
      <c r="BV518" s="1610"/>
      <c r="BW518" s="1610"/>
      <c r="BX518" s="1610"/>
      <c r="BY518" s="1610"/>
      <c r="BZ518" s="1610"/>
      <c r="CA518" s="1610"/>
      <c r="CB518" s="1610"/>
      <c r="CC518" s="1610"/>
      <c r="CD518" s="1610"/>
      <c r="CE518" s="1610"/>
      <c r="CF518" s="1610"/>
      <c r="CG518" s="1610"/>
      <c r="CH518" s="1610"/>
      <c r="CI518" s="1610"/>
      <c r="CJ518" s="1610"/>
      <c r="CK518" s="1610"/>
      <c r="CL518" s="1610"/>
      <c r="CM518" s="1610"/>
      <c r="CN518" s="1610"/>
      <c r="CO518" s="1610"/>
      <c r="CP518" s="1610"/>
      <c r="CQ518" s="1610"/>
      <c r="CR518" s="1610"/>
      <c r="CS518" s="1610"/>
      <c r="CT518" s="1610"/>
      <c r="CU518" s="1610"/>
      <c r="CV518" s="1610"/>
      <c r="CW518" s="1610"/>
      <c r="CX518" s="1610"/>
      <c r="CY518" s="1610"/>
      <c r="CZ518" s="1610"/>
      <c r="DA518" s="1610"/>
      <c r="DB518" s="1610"/>
      <c r="DC518" s="1610"/>
      <c r="DD518" s="1610"/>
      <c r="DE518" s="1610"/>
      <c r="DF518" s="1610"/>
      <c r="DG518" s="1610"/>
      <c r="DH518" s="1610"/>
      <c r="DI518" s="1610"/>
      <c r="DJ518" s="1610"/>
      <c r="DK518" s="1610"/>
      <c r="DL518" s="1610"/>
      <c r="DM518" s="1610"/>
      <c r="DN518" s="1610"/>
      <c r="DO518" s="1610"/>
      <c r="DP518" s="1610"/>
      <c r="DQ518" s="1610"/>
      <c r="DR518" s="1610"/>
      <c r="DS518" s="1610"/>
      <c r="DT518" s="1610"/>
      <c r="DU518" s="1610"/>
      <c r="DV518" s="1610"/>
      <c r="DW518" s="1610"/>
      <c r="DX518" s="1610"/>
      <c r="DY518" s="1610"/>
      <c r="DZ518" s="1610"/>
      <c r="EA518" s="1610"/>
      <c r="EB518" s="1610"/>
      <c r="EC518" s="1610"/>
      <c r="ED518" s="1610"/>
      <c r="EE518" s="1610"/>
      <c r="EF518" s="1610"/>
      <c r="EG518" s="1610"/>
      <c r="EH518" s="1610"/>
      <c r="EI518" s="1610"/>
      <c r="EJ518" s="1610"/>
      <c r="EK518" s="1610"/>
      <c r="EL518" s="1610"/>
      <c r="EM518" s="1610"/>
      <c r="EN518" s="1610"/>
      <c r="EO518" s="1610"/>
      <c r="EP518" s="1610"/>
      <c r="EQ518" s="1610"/>
      <c r="ER518" s="1610"/>
      <c r="ES518" s="1610"/>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0" tint="-0.14999847407452621"/>
  </sheetPr>
  <dimension ref="A1:ET671"/>
  <sheetViews>
    <sheetView showGridLines="0" zoomScale="85" zoomScaleNormal="85" workbookViewId="0">
      <pane ySplit="8" topLeftCell="A9" activePane="bottomLeft" state="frozen"/>
      <selection pane="bottomLeft"/>
    </sheetView>
  </sheetViews>
  <sheetFormatPr defaultColWidth="0" defaultRowHeight="13.8" zeroHeight="1"/>
  <cols>
    <col min="1" max="1" width="1.77734375" style="16" customWidth="1"/>
    <col min="2" max="2" width="41.44140625" style="16" customWidth="1"/>
    <col min="3" max="4" width="10.77734375" style="16" customWidth="1"/>
    <col min="5" max="149" width="12" style="16" customWidth="1"/>
    <col min="150" max="150" width="2.44140625" style="906" customWidth="1"/>
    <col min="151" max="16384" width="9.21875" style="16" hidden="1"/>
  </cols>
  <sheetData>
    <row r="1" spans="2:150">
      <c r="ET1" s="16"/>
    </row>
    <row r="2" spans="2:150" ht="23.25" customHeight="1">
      <c r="B2" s="617" t="s">
        <v>9</v>
      </c>
      <c r="ET2" s="16"/>
    </row>
    <row r="3" spans="2:150">
      <c r="B3" s="16" t="str">
        <f ca="1">Project_Name &amp; ": " &amp; "Sheet " &amp; MID(CELL("Filename",A1),FIND("]",CELL("Filename",A1))+1,(LEN(CELL("Filename",A1)))-(FIND("]",CELL("Filename",A1)))+1)</f>
        <v>: Sheet DT_CU</v>
      </c>
      <c r="C3" s="356"/>
      <c r="ET3" s="16"/>
    </row>
    <row r="4" spans="2:150" ht="14.4" thickBot="1">
      <c r="B4" s="620"/>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620"/>
      <c r="AW4" s="620"/>
      <c r="AX4" s="620"/>
      <c r="AY4" s="620"/>
      <c r="AZ4" s="620"/>
      <c r="BA4" s="620"/>
      <c r="BB4" s="620"/>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620"/>
      <c r="CI4" s="620"/>
      <c r="CJ4" s="620"/>
      <c r="CK4" s="620"/>
      <c r="CL4" s="620"/>
      <c r="CM4" s="620"/>
      <c r="CN4" s="620"/>
      <c r="CO4" s="620"/>
      <c r="CP4" s="620"/>
      <c r="CQ4" s="620"/>
      <c r="CR4" s="620"/>
      <c r="CS4" s="620"/>
      <c r="CT4" s="620"/>
      <c r="CU4" s="620"/>
      <c r="CV4" s="620"/>
      <c r="CW4" s="620"/>
      <c r="CX4" s="620"/>
      <c r="CY4" s="620"/>
      <c r="CZ4" s="620"/>
      <c r="DA4" s="620"/>
      <c r="DB4" s="620"/>
      <c r="DC4" s="620"/>
      <c r="DD4" s="620"/>
      <c r="DE4" s="620"/>
      <c r="DF4" s="620"/>
      <c r="DG4" s="620"/>
      <c r="DH4" s="620"/>
      <c r="DI4" s="620"/>
      <c r="DJ4" s="620"/>
      <c r="DK4" s="620"/>
      <c r="DL4" s="620"/>
      <c r="DM4" s="620"/>
      <c r="DN4" s="620"/>
      <c r="DO4" s="620"/>
      <c r="DP4" s="620"/>
      <c r="DQ4" s="620"/>
      <c r="DR4" s="620"/>
      <c r="DS4" s="620"/>
      <c r="DT4" s="620"/>
      <c r="DU4" s="620"/>
      <c r="DV4" s="620"/>
      <c r="DW4" s="620"/>
      <c r="DX4" s="620"/>
      <c r="DY4" s="620"/>
      <c r="DZ4" s="620"/>
      <c r="EA4" s="620"/>
      <c r="EB4" s="620"/>
      <c r="EC4" s="620"/>
      <c r="ED4" s="620"/>
      <c r="EE4" s="620"/>
      <c r="EF4" s="620"/>
      <c r="EG4" s="620"/>
      <c r="EH4" s="620"/>
      <c r="EI4" s="620"/>
      <c r="EJ4" s="620"/>
      <c r="EK4" s="620"/>
      <c r="EL4" s="620"/>
      <c r="EM4" s="620"/>
      <c r="EN4" s="620"/>
      <c r="EO4" s="620"/>
      <c r="EP4" s="620"/>
      <c r="EQ4" s="620"/>
      <c r="ER4" s="620"/>
      <c r="ES4" s="620"/>
      <c r="ET4" s="620"/>
    </row>
    <row r="5" spans="2:150" ht="14.4" thickTop="1">
      <c r="ET5" s="16"/>
    </row>
    <row r="6" spans="2:150">
      <c r="B6" s="893" t="str">
        <f>CF_Tenant!B6</f>
        <v>Period End Dates</v>
      </c>
      <c r="C6" s="60" t="str">
        <f>CF_Tenant!C6</f>
        <v>Reference</v>
      </c>
      <c r="D6" s="551">
        <f>CF_Tenant!D6</f>
        <v>44378</v>
      </c>
      <c r="E6" s="551">
        <f>CF_Tenant!E6</f>
        <v>44408</v>
      </c>
      <c r="F6" s="551">
        <f>CF_Tenant!F6</f>
        <v>44439</v>
      </c>
      <c r="G6" s="551">
        <f>CF_Tenant!G6</f>
        <v>44469</v>
      </c>
      <c r="H6" s="551">
        <f>CF_Tenant!H6</f>
        <v>44500</v>
      </c>
      <c r="I6" s="551">
        <f>CF_Tenant!I6</f>
        <v>44530</v>
      </c>
      <c r="J6" s="551">
        <f>CF_Tenant!J6</f>
        <v>44561</v>
      </c>
      <c r="K6" s="551">
        <f>CF_Tenant!K6</f>
        <v>44592</v>
      </c>
      <c r="L6" s="551">
        <f>CF_Tenant!L6</f>
        <v>44620</v>
      </c>
      <c r="M6" s="551">
        <f>CF_Tenant!M6</f>
        <v>44651</v>
      </c>
      <c r="N6" s="551">
        <f>CF_Tenant!N6</f>
        <v>44681</v>
      </c>
      <c r="O6" s="551">
        <f>CF_Tenant!O6</f>
        <v>44712</v>
      </c>
      <c r="P6" s="551">
        <f>CF_Tenant!P6</f>
        <v>44742</v>
      </c>
      <c r="Q6" s="551">
        <f>CF_Tenant!Q6</f>
        <v>44773</v>
      </c>
      <c r="R6" s="551">
        <f>CF_Tenant!R6</f>
        <v>44804</v>
      </c>
      <c r="S6" s="551">
        <f>CF_Tenant!S6</f>
        <v>44834</v>
      </c>
      <c r="T6" s="551">
        <f>CF_Tenant!T6</f>
        <v>44865</v>
      </c>
      <c r="U6" s="551">
        <f>CF_Tenant!U6</f>
        <v>44895</v>
      </c>
      <c r="V6" s="551">
        <f>CF_Tenant!V6</f>
        <v>44926</v>
      </c>
      <c r="W6" s="551">
        <f>CF_Tenant!W6</f>
        <v>44957</v>
      </c>
      <c r="X6" s="551">
        <f>CF_Tenant!X6</f>
        <v>44985</v>
      </c>
      <c r="Y6" s="551">
        <f>CF_Tenant!Y6</f>
        <v>45016</v>
      </c>
      <c r="Z6" s="551">
        <f>CF_Tenant!Z6</f>
        <v>45046</v>
      </c>
      <c r="AA6" s="551">
        <f>CF_Tenant!AA6</f>
        <v>45077</v>
      </c>
      <c r="AB6" s="551">
        <f>CF_Tenant!AB6</f>
        <v>45107</v>
      </c>
      <c r="AC6" s="551">
        <f>CF_Tenant!AC6</f>
        <v>45138</v>
      </c>
      <c r="AD6" s="551">
        <f>CF_Tenant!AD6</f>
        <v>45169</v>
      </c>
      <c r="AE6" s="551">
        <f>CF_Tenant!AE6</f>
        <v>45199</v>
      </c>
      <c r="AF6" s="551">
        <f>CF_Tenant!AF6</f>
        <v>45230</v>
      </c>
      <c r="AG6" s="551">
        <f>CF_Tenant!AG6</f>
        <v>45260</v>
      </c>
      <c r="AH6" s="551">
        <f>CF_Tenant!AH6</f>
        <v>45291</v>
      </c>
      <c r="AI6" s="551">
        <f>CF_Tenant!AI6</f>
        <v>45322</v>
      </c>
      <c r="AJ6" s="551">
        <f>CF_Tenant!AJ6</f>
        <v>45351</v>
      </c>
      <c r="AK6" s="551">
        <f>CF_Tenant!AK6</f>
        <v>45382</v>
      </c>
      <c r="AL6" s="551">
        <f>CF_Tenant!AL6</f>
        <v>45412</v>
      </c>
      <c r="AM6" s="551">
        <f>CF_Tenant!AM6</f>
        <v>45443</v>
      </c>
      <c r="AN6" s="551">
        <f>CF_Tenant!AN6</f>
        <v>45473</v>
      </c>
      <c r="AO6" s="551">
        <f>CF_Tenant!AO6</f>
        <v>45504</v>
      </c>
      <c r="AP6" s="551">
        <f>CF_Tenant!AP6</f>
        <v>45535</v>
      </c>
      <c r="AQ6" s="551">
        <f>CF_Tenant!AQ6</f>
        <v>45565</v>
      </c>
      <c r="AR6" s="551">
        <f>CF_Tenant!AR6</f>
        <v>45596</v>
      </c>
      <c r="AS6" s="551">
        <f>CF_Tenant!AS6</f>
        <v>45626</v>
      </c>
      <c r="AT6" s="551">
        <f>CF_Tenant!AT6</f>
        <v>45657</v>
      </c>
      <c r="AU6" s="551">
        <f>CF_Tenant!AU6</f>
        <v>45688</v>
      </c>
      <c r="AV6" s="551">
        <f>CF_Tenant!AV6</f>
        <v>45716</v>
      </c>
      <c r="AW6" s="551">
        <f>CF_Tenant!AW6</f>
        <v>45747</v>
      </c>
      <c r="AX6" s="551">
        <f>CF_Tenant!AX6</f>
        <v>45777</v>
      </c>
      <c r="AY6" s="551">
        <f>CF_Tenant!AY6</f>
        <v>45808</v>
      </c>
      <c r="AZ6" s="551">
        <f>CF_Tenant!AZ6</f>
        <v>45838</v>
      </c>
      <c r="BA6" s="551">
        <f>CF_Tenant!BA6</f>
        <v>45869</v>
      </c>
      <c r="BB6" s="551">
        <f>CF_Tenant!BB6</f>
        <v>45900</v>
      </c>
      <c r="BC6" s="551">
        <f>CF_Tenant!BC6</f>
        <v>45930</v>
      </c>
      <c r="BD6" s="551">
        <f>CF_Tenant!BD6</f>
        <v>45961</v>
      </c>
      <c r="BE6" s="551">
        <f>CF_Tenant!BE6</f>
        <v>45991</v>
      </c>
      <c r="BF6" s="551">
        <f>CF_Tenant!BF6</f>
        <v>46022</v>
      </c>
      <c r="BG6" s="551">
        <f>CF_Tenant!BG6</f>
        <v>46053</v>
      </c>
      <c r="BH6" s="551">
        <f>CF_Tenant!BH6</f>
        <v>46081</v>
      </c>
      <c r="BI6" s="551">
        <f>CF_Tenant!BI6</f>
        <v>46112</v>
      </c>
      <c r="BJ6" s="551">
        <f>CF_Tenant!BJ6</f>
        <v>46142</v>
      </c>
      <c r="BK6" s="551">
        <f>CF_Tenant!BK6</f>
        <v>46173</v>
      </c>
      <c r="BL6" s="551">
        <f>CF_Tenant!BL6</f>
        <v>46203</v>
      </c>
      <c r="BM6" s="551">
        <f>CF_Tenant!BM6</f>
        <v>46234</v>
      </c>
      <c r="BN6" s="551">
        <f>CF_Tenant!BN6</f>
        <v>46265</v>
      </c>
      <c r="BO6" s="551">
        <f>CF_Tenant!BO6</f>
        <v>46295</v>
      </c>
      <c r="BP6" s="551">
        <f>CF_Tenant!BP6</f>
        <v>46326</v>
      </c>
      <c r="BQ6" s="551">
        <f>CF_Tenant!BQ6</f>
        <v>46356</v>
      </c>
      <c r="BR6" s="551">
        <f>CF_Tenant!BR6</f>
        <v>46387</v>
      </c>
      <c r="BS6" s="551">
        <f>CF_Tenant!BS6</f>
        <v>46418</v>
      </c>
      <c r="BT6" s="551">
        <f>CF_Tenant!BT6</f>
        <v>46446</v>
      </c>
      <c r="BU6" s="551">
        <f>CF_Tenant!BU6</f>
        <v>46477</v>
      </c>
      <c r="BV6" s="551">
        <f>CF_Tenant!BV6</f>
        <v>46507</v>
      </c>
      <c r="BW6" s="551">
        <f>CF_Tenant!BW6</f>
        <v>46538</v>
      </c>
      <c r="BX6" s="551">
        <f>CF_Tenant!BX6</f>
        <v>46568</v>
      </c>
      <c r="BY6" s="551">
        <f>CF_Tenant!BY6</f>
        <v>46599</v>
      </c>
      <c r="BZ6" s="551">
        <f>CF_Tenant!BZ6</f>
        <v>46630</v>
      </c>
      <c r="CA6" s="551">
        <f>CF_Tenant!CA6</f>
        <v>46660</v>
      </c>
      <c r="CB6" s="551">
        <f>CF_Tenant!CB6</f>
        <v>46691</v>
      </c>
      <c r="CC6" s="551">
        <f>CF_Tenant!CC6</f>
        <v>46721</v>
      </c>
      <c r="CD6" s="551">
        <f>CF_Tenant!CD6</f>
        <v>46752</v>
      </c>
      <c r="CE6" s="551">
        <f>CF_Tenant!CE6</f>
        <v>46783</v>
      </c>
      <c r="CF6" s="551">
        <f>CF_Tenant!CF6</f>
        <v>46812</v>
      </c>
      <c r="CG6" s="551">
        <f>CF_Tenant!CG6</f>
        <v>46843</v>
      </c>
      <c r="CH6" s="551">
        <f>CF_Tenant!CH6</f>
        <v>46873</v>
      </c>
      <c r="CI6" s="551">
        <f>CF_Tenant!CI6</f>
        <v>46904</v>
      </c>
      <c r="CJ6" s="551">
        <f>CF_Tenant!CJ6</f>
        <v>46934</v>
      </c>
      <c r="CK6" s="551">
        <f>CF_Tenant!CK6</f>
        <v>46965</v>
      </c>
      <c r="CL6" s="551">
        <f>CF_Tenant!CL6</f>
        <v>46996</v>
      </c>
      <c r="CM6" s="551">
        <f>CF_Tenant!CM6</f>
        <v>47026</v>
      </c>
      <c r="CN6" s="551">
        <f>CF_Tenant!CN6</f>
        <v>47057</v>
      </c>
      <c r="CO6" s="551">
        <f>CF_Tenant!CO6</f>
        <v>47087</v>
      </c>
      <c r="CP6" s="551">
        <f>CF_Tenant!CP6</f>
        <v>47118</v>
      </c>
      <c r="CQ6" s="551">
        <f>CF_Tenant!CQ6</f>
        <v>47149</v>
      </c>
      <c r="CR6" s="551">
        <f>CF_Tenant!CR6</f>
        <v>47177</v>
      </c>
      <c r="CS6" s="551">
        <f>CF_Tenant!CS6</f>
        <v>47208</v>
      </c>
      <c r="CT6" s="551">
        <f>CF_Tenant!CT6</f>
        <v>47238</v>
      </c>
      <c r="CU6" s="551">
        <f>CF_Tenant!CU6</f>
        <v>47269</v>
      </c>
      <c r="CV6" s="551">
        <f>CF_Tenant!CV6</f>
        <v>47299</v>
      </c>
      <c r="CW6" s="551">
        <f>CF_Tenant!CW6</f>
        <v>47330</v>
      </c>
      <c r="CX6" s="551">
        <f>CF_Tenant!CX6</f>
        <v>47361</v>
      </c>
      <c r="CY6" s="551">
        <f>CF_Tenant!CY6</f>
        <v>47391</v>
      </c>
      <c r="CZ6" s="551">
        <f>CF_Tenant!CZ6</f>
        <v>47422</v>
      </c>
      <c r="DA6" s="551">
        <f>CF_Tenant!DA6</f>
        <v>47452</v>
      </c>
      <c r="DB6" s="551">
        <f>CF_Tenant!DB6</f>
        <v>47483</v>
      </c>
      <c r="DC6" s="551">
        <f>CF_Tenant!DC6</f>
        <v>47514</v>
      </c>
      <c r="DD6" s="551">
        <f>CF_Tenant!DD6</f>
        <v>47542</v>
      </c>
      <c r="DE6" s="551">
        <f>CF_Tenant!DE6</f>
        <v>47573</v>
      </c>
      <c r="DF6" s="551">
        <f>CF_Tenant!DF6</f>
        <v>47603</v>
      </c>
      <c r="DG6" s="551">
        <f>CF_Tenant!DG6</f>
        <v>47634</v>
      </c>
      <c r="DH6" s="551">
        <f>CF_Tenant!DH6</f>
        <v>47664</v>
      </c>
      <c r="DI6" s="551">
        <f>CF_Tenant!DI6</f>
        <v>47695</v>
      </c>
      <c r="DJ6" s="551">
        <f>CF_Tenant!DJ6</f>
        <v>47726</v>
      </c>
      <c r="DK6" s="551">
        <f>CF_Tenant!DK6</f>
        <v>47756</v>
      </c>
      <c r="DL6" s="551">
        <f>CF_Tenant!DL6</f>
        <v>47787</v>
      </c>
      <c r="DM6" s="551">
        <f>CF_Tenant!DM6</f>
        <v>47817</v>
      </c>
      <c r="DN6" s="551">
        <f>CF_Tenant!DN6</f>
        <v>47848</v>
      </c>
      <c r="DO6" s="551">
        <f>CF_Tenant!DO6</f>
        <v>47879</v>
      </c>
      <c r="DP6" s="551">
        <f>CF_Tenant!DP6</f>
        <v>47907</v>
      </c>
      <c r="DQ6" s="551">
        <f>CF_Tenant!DQ6</f>
        <v>47938</v>
      </c>
      <c r="DR6" s="551">
        <f>CF_Tenant!DR6</f>
        <v>47968</v>
      </c>
      <c r="DS6" s="551">
        <f>CF_Tenant!DS6</f>
        <v>47999</v>
      </c>
      <c r="DT6" s="551">
        <f>CF_Tenant!DT6</f>
        <v>48029</v>
      </c>
      <c r="DU6" s="551">
        <f>CF_Tenant!DU6</f>
        <v>48060</v>
      </c>
      <c r="DV6" s="551">
        <f>CF_Tenant!DV6</f>
        <v>48091</v>
      </c>
      <c r="DW6" s="551">
        <f>CF_Tenant!DW6</f>
        <v>48121</v>
      </c>
      <c r="DX6" s="551">
        <f>CF_Tenant!DX6</f>
        <v>48152</v>
      </c>
      <c r="DY6" s="551">
        <f>CF_Tenant!DY6</f>
        <v>48182</v>
      </c>
      <c r="DZ6" s="551">
        <f>CF_Tenant!DZ6</f>
        <v>48213</v>
      </c>
      <c r="EA6" s="551">
        <f>CF_Tenant!EA6</f>
        <v>48244</v>
      </c>
      <c r="EB6" s="551">
        <f>CF_Tenant!EB6</f>
        <v>48273</v>
      </c>
      <c r="EC6" s="551">
        <f>CF_Tenant!EC6</f>
        <v>48304</v>
      </c>
      <c r="ED6" s="551">
        <f>CF_Tenant!ED6</f>
        <v>48334</v>
      </c>
      <c r="EE6" s="551">
        <f>CF_Tenant!EE6</f>
        <v>48365</v>
      </c>
      <c r="EF6" s="551">
        <f>CF_Tenant!EF6</f>
        <v>48395</v>
      </c>
      <c r="EG6" s="551">
        <f>CF_Tenant!EG6</f>
        <v>48426</v>
      </c>
      <c r="EH6" s="551">
        <f>CF_Tenant!EH6</f>
        <v>48457</v>
      </c>
      <c r="EI6" s="551">
        <f>CF_Tenant!EI6</f>
        <v>48487</v>
      </c>
      <c r="EJ6" s="551">
        <f>CF_Tenant!EJ6</f>
        <v>48518</v>
      </c>
      <c r="EK6" s="551">
        <f>CF_Tenant!EK6</f>
        <v>48548</v>
      </c>
      <c r="EL6" s="551">
        <f>CF_Tenant!EL6</f>
        <v>48579</v>
      </c>
      <c r="EM6" s="551">
        <f>CF_Tenant!EM6</f>
        <v>48610</v>
      </c>
      <c r="EN6" s="551">
        <f>CF_Tenant!EN6</f>
        <v>48638</v>
      </c>
      <c r="EO6" s="551">
        <f>CF_Tenant!EO6</f>
        <v>48669</v>
      </c>
      <c r="EP6" s="551">
        <f>CF_Tenant!EP6</f>
        <v>48699</v>
      </c>
      <c r="EQ6" s="551">
        <f>CF_Tenant!EQ6</f>
        <v>48730</v>
      </c>
      <c r="ER6" s="551">
        <f>CF_Tenant!ER6</f>
        <v>48760</v>
      </c>
      <c r="ES6" s="551">
        <f>CF_Tenant!ES6</f>
        <v>48791</v>
      </c>
      <c r="ET6" s="16"/>
    </row>
    <row r="7" spans="2:150">
      <c r="B7" s="893" t="str">
        <f>CF_Tenant!B7</f>
        <v>Year Number</v>
      </c>
      <c r="C7" s="60"/>
      <c r="D7" s="551"/>
      <c r="E7" s="894">
        <f>CF_Tenant!E7</f>
        <v>1</v>
      </c>
      <c r="F7" s="894">
        <f>CF_Tenant!F7</f>
        <v>1</v>
      </c>
      <c r="G7" s="894">
        <f>CF_Tenant!G7</f>
        <v>1</v>
      </c>
      <c r="H7" s="894">
        <f>CF_Tenant!H7</f>
        <v>1</v>
      </c>
      <c r="I7" s="894">
        <f>CF_Tenant!I7</f>
        <v>1</v>
      </c>
      <c r="J7" s="894">
        <f>CF_Tenant!J7</f>
        <v>1</v>
      </c>
      <c r="K7" s="894">
        <f>CF_Tenant!K7</f>
        <v>1</v>
      </c>
      <c r="L7" s="894">
        <f>CF_Tenant!L7</f>
        <v>1</v>
      </c>
      <c r="M7" s="894">
        <f>CF_Tenant!M7</f>
        <v>1</v>
      </c>
      <c r="N7" s="894">
        <f>CF_Tenant!N7</f>
        <v>1</v>
      </c>
      <c r="O7" s="894">
        <f>CF_Tenant!O7</f>
        <v>1</v>
      </c>
      <c r="P7" s="894">
        <f>CF_Tenant!P7</f>
        <v>1</v>
      </c>
      <c r="Q7" s="894">
        <f>CF_Tenant!Q7</f>
        <v>2</v>
      </c>
      <c r="R7" s="894">
        <f>CF_Tenant!R7</f>
        <v>2</v>
      </c>
      <c r="S7" s="894">
        <f>CF_Tenant!S7</f>
        <v>2</v>
      </c>
      <c r="T7" s="894">
        <f>CF_Tenant!T7</f>
        <v>2</v>
      </c>
      <c r="U7" s="894">
        <f>CF_Tenant!U7</f>
        <v>2</v>
      </c>
      <c r="V7" s="894">
        <f>CF_Tenant!V7</f>
        <v>2</v>
      </c>
      <c r="W7" s="894">
        <f>CF_Tenant!W7</f>
        <v>2</v>
      </c>
      <c r="X7" s="894">
        <f>CF_Tenant!X7</f>
        <v>2</v>
      </c>
      <c r="Y7" s="894">
        <f>CF_Tenant!Y7</f>
        <v>2</v>
      </c>
      <c r="Z7" s="894">
        <f>CF_Tenant!Z7</f>
        <v>2</v>
      </c>
      <c r="AA7" s="894">
        <f>CF_Tenant!AA7</f>
        <v>2</v>
      </c>
      <c r="AB7" s="894">
        <f>CF_Tenant!AB7</f>
        <v>2</v>
      </c>
      <c r="AC7" s="894">
        <f>CF_Tenant!AC7</f>
        <v>3</v>
      </c>
      <c r="AD7" s="894">
        <f>CF_Tenant!AD7</f>
        <v>3</v>
      </c>
      <c r="AE7" s="894">
        <f>CF_Tenant!AE7</f>
        <v>3</v>
      </c>
      <c r="AF7" s="894">
        <f>CF_Tenant!AF7</f>
        <v>3</v>
      </c>
      <c r="AG7" s="894">
        <f>CF_Tenant!AG7</f>
        <v>3</v>
      </c>
      <c r="AH7" s="894">
        <f>CF_Tenant!AH7</f>
        <v>3</v>
      </c>
      <c r="AI7" s="894">
        <f>CF_Tenant!AI7</f>
        <v>3</v>
      </c>
      <c r="AJ7" s="894">
        <f>CF_Tenant!AJ7</f>
        <v>3</v>
      </c>
      <c r="AK7" s="894">
        <f>CF_Tenant!AK7</f>
        <v>3</v>
      </c>
      <c r="AL7" s="894">
        <f>CF_Tenant!AL7</f>
        <v>3</v>
      </c>
      <c r="AM7" s="894">
        <f>CF_Tenant!AM7</f>
        <v>3</v>
      </c>
      <c r="AN7" s="894">
        <f>CF_Tenant!AN7</f>
        <v>3</v>
      </c>
      <c r="AO7" s="894">
        <f>CF_Tenant!AO7</f>
        <v>4</v>
      </c>
      <c r="AP7" s="894">
        <f>CF_Tenant!AP7</f>
        <v>4</v>
      </c>
      <c r="AQ7" s="894">
        <f>CF_Tenant!AQ7</f>
        <v>4</v>
      </c>
      <c r="AR7" s="894">
        <f>CF_Tenant!AR7</f>
        <v>4</v>
      </c>
      <c r="AS7" s="894">
        <f>CF_Tenant!AS7</f>
        <v>4</v>
      </c>
      <c r="AT7" s="894">
        <f>CF_Tenant!AT7</f>
        <v>4</v>
      </c>
      <c r="AU7" s="894">
        <f>CF_Tenant!AU7</f>
        <v>4</v>
      </c>
      <c r="AV7" s="894">
        <f>CF_Tenant!AV7</f>
        <v>4</v>
      </c>
      <c r="AW7" s="894">
        <f>CF_Tenant!AW7</f>
        <v>4</v>
      </c>
      <c r="AX7" s="894">
        <f>CF_Tenant!AX7</f>
        <v>4</v>
      </c>
      <c r="AY7" s="894">
        <f>CF_Tenant!AY7</f>
        <v>4</v>
      </c>
      <c r="AZ7" s="894">
        <f>CF_Tenant!AZ7</f>
        <v>4</v>
      </c>
      <c r="BA7" s="894">
        <f>CF_Tenant!BA7</f>
        <v>5</v>
      </c>
      <c r="BB7" s="894">
        <f>CF_Tenant!BB7</f>
        <v>5</v>
      </c>
      <c r="BC7" s="894">
        <f>CF_Tenant!BC7</f>
        <v>5</v>
      </c>
      <c r="BD7" s="894">
        <f>CF_Tenant!BD7</f>
        <v>5</v>
      </c>
      <c r="BE7" s="894">
        <f>CF_Tenant!BE7</f>
        <v>5</v>
      </c>
      <c r="BF7" s="894">
        <f>CF_Tenant!BF7</f>
        <v>5</v>
      </c>
      <c r="BG7" s="894">
        <f>CF_Tenant!BG7</f>
        <v>5</v>
      </c>
      <c r="BH7" s="894">
        <f>CF_Tenant!BH7</f>
        <v>5</v>
      </c>
      <c r="BI7" s="894">
        <f>CF_Tenant!BI7</f>
        <v>5</v>
      </c>
      <c r="BJ7" s="894">
        <f>CF_Tenant!BJ7</f>
        <v>5</v>
      </c>
      <c r="BK7" s="894">
        <f>CF_Tenant!BK7</f>
        <v>5</v>
      </c>
      <c r="BL7" s="894">
        <f>CF_Tenant!BL7</f>
        <v>5</v>
      </c>
      <c r="BM7" s="894">
        <f>CF_Tenant!BM7</f>
        <v>6</v>
      </c>
      <c r="BN7" s="894">
        <f>CF_Tenant!BN7</f>
        <v>6</v>
      </c>
      <c r="BO7" s="894">
        <f>CF_Tenant!BO7</f>
        <v>6</v>
      </c>
      <c r="BP7" s="894">
        <f>CF_Tenant!BP7</f>
        <v>6</v>
      </c>
      <c r="BQ7" s="894">
        <f>CF_Tenant!BQ7</f>
        <v>6</v>
      </c>
      <c r="BR7" s="894">
        <f>CF_Tenant!BR7</f>
        <v>6</v>
      </c>
      <c r="BS7" s="894">
        <f>CF_Tenant!BS7</f>
        <v>6</v>
      </c>
      <c r="BT7" s="894">
        <f>CF_Tenant!BT7</f>
        <v>6</v>
      </c>
      <c r="BU7" s="894">
        <f>CF_Tenant!BU7</f>
        <v>6</v>
      </c>
      <c r="BV7" s="894">
        <f>CF_Tenant!BV7</f>
        <v>6</v>
      </c>
      <c r="BW7" s="894">
        <f>CF_Tenant!BW7</f>
        <v>6</v>
      </c>
      <c r="BX7" s="894">
        <f>CF_Tenant!BX7</f>
        <v>6</v>
      </c>
      <c r="BY7" s="894">
        <f>CF_Tenant!BY7</f>
        <v>7</v>
      </c>
      <c r="BZ7" s="894">
        <f>CF_Tenant!BZ7</f>
        <v>7</v>
      </c>
      <c r="CA7" s="894">
        <f>CF_Tenant!CA7</f>
        <v>7</v>
      </c>
      <c r="CB7" s="894">
        <f>CF_Tenant!CB7</f>
        <v>7</v>
      </c>
      <c r="CC7" s="894">
        <f>CF_Tenant!CC7</f>
        <v>7</v>
      </c>
      <c r="CD7" s="894">
        <f>CF_Tenant!CD7</f>
        <v>7</v>
      </c>
      <c r="CE7" s="894">
        <f>CF_Tenant!CE7</f>
        <v>7</v>
      </c>
      <c r="CF7" s="894">
        <f>CF_Tenant!CF7</f>
        <v>7</v>
      </c>
      <c r="CG7" s="894">
        <f>CF_Tenant!CG7</f>
        <v>7</v>
      </c>
      <c r="CH7" s="894">
        <f>CF_Tenant!CH7</f>
        <v>7</v>
      </c>
      <c r="CI7" s="894">
        <f>CF_Tenant!CI7</f>
        <v>7</v>
      </c>
      <c r="CJ7" s="894">
        <f>CF_Tenant!CJ7</f>
        <v>7</v>
      </c>
      <c r="CK7" s="894">
        <f>CF_Tenant!CK7</f>
        <v>8</v>
      </c>
      <c r="CL7" s="894">
        <f>CF_Tenant!CL7</f>
        <v>8</v>
      </c>
      <c r="CM7" s="894">
        <f>CF_Tenant!CM7</f>
        <v>8</v>
      </c>
      <c r="CN7" s="894">
        <f>CF_Tenant!CN7</f>
        <v>8</v>
      </c>
      <c r="CO7" s="894">
        <f>CF_Tenant!CO7</f>
        <v>8</v>
      </c>
      <c r="CP7" s="894">
        <f>CF_Tenant!CP7</f>
        <v>8</v>
      </c>
      <c r="CQ7" s="894">
        <f>CF_Tenant!CQ7</f>
        <v>8</v>
      </c>
      <c r="CR7" s="894">
        <f>CF_Tenant!CR7</f>
        <v>8</v>
      </c>
      <c r="CS7" s="894">
        <f>CF_Tenant!CS7</f>
        <v>8</v>
      </c>
      <c r="CT7" s="894">
        <f>CF_Tenant!CT7</f>
        <v>8</v>
      </c>
      <c r="CU7" s="894">
        <f>CF_Tenant!CU7</f>
        <v>8</v>
      </c>
      <c r="CV7" s="894">
        <f>CF_Tenant!CV7</f>
        <v>8</v>
      </c>
      <c r="CW7" s="894">
        <f>CF_Tenant!CW7</f>
        <v>9</v>
      </c>
      <c r="CX7" s="894">
        <f>CF_Tenant!CX7</f>
        <v>9</v>
      </c>
      <c r="CY7" s="894">
        <f>CF_Tenant!CY7</f>
        <v>9</v>
      </c>
      <c r="CZ7" s="894">
        <f>CF_Tenant!CZ7</f>
        <v>9</v>
      </c>
      <c r="DA7" s="894">
        <f>CF_Tenant!DA7</f>
        <v>9</v>
      </c>
      <c r="DB7" s="894">
        <f>CF_Tenant!DB7</f>
        <v>9</v>
      </c>
      <c r="DC7" s="894">
        <f>CF_Tenant!DC7</f>
        <v>9</v>
      </c>
      <c r="DD7" s="894">
        <f>CF_Tenant!DD7</f>
        <v>9</v>
      </c>
      <c r="DE7" s="894">
        <f>CF_Tenant!DE7</f>
        <v>9</v>
      </c>
      <c r="DF7" s="894">
        <f>CF_Tenant!DF7</f>
        <v>9</v>
      </c>
      <c r="DG7" s="894">
        <f>CF_Tenant!DG7</f>
        <v>9</v>
      </c>
      <c r="DH7" s="894">
        <f>CF_Tenant!DH7</f>
        <v>9</v>
      </c>
      <c r="DI7" s="894">
        <f>CF_Tenant!DI7</f>
        <v>10</v>
      </c>
      <c r="DJ7" s="894">
        <f>CF_Tenant!DJ7</f>
        <v>10</v>
      </c>
      <c r="DK7" s="894">
        <f>CF_Tenant!DK7</f>
        <v>10</v>
      </c>
      <c r="DL7" s="894">
        <f>CF_Tenant!DL7</f>
        <v>10</v>
      </c>
      <c r="DM7" s="894">
        <f>CF_Tenant!DM7</f>
        <v>10</v>
      </c>
      <c r="DN7" s="894">
        <f>CF_Tenant!DN7</f>
        <v>10</v>
      </c>
      <c r="DO7" s="894">
        <f>CF_Tenant!DO7</f>
        <v>10</v>
      </c>
      <c r="DP7" s="894">
        <f>CF_Tenant!DP7</f>
        <v>10</v>
      </c>
      <c r="DQ7" s="894">
        <f>CF_Tenant!DQ7</f>
        <v>10</v>
      </c>
      <c r="DR7" s="894">
        <f>CF_Tenant!DR7</f>
        <v>10</v>
      </c>
      <c r="DS7" s="894">
        <f>CF_Tenant!DS7</f>
        <v>10</v>
      </c>
      <c r="DT7" s="894">
        <f>CF_Tenant!DT7</f>
        <v>10</v>
      </c>
      <c r="DU7" s="894">
        <f>CF_Tenant!DU7</f>
        <v>11</v>
      </c>
      <c r="DV7" s="894">
        <f>CF_Tenant!DV7</f>
        <v>11</v>
      </c>
      <c r="DW7" s="894">
        <f>CF_Tenant!DW7</f>
        <v>11</v>
      </c>
      <c r="DX7" s="894">
        <f>CF_Tenant!DX7</f>
        <v>11</v>
      </c>
      <c r="DY7" s="894">
        <f>CF_Tenant!DY7</f>
        <v>11</v>
      </c>
      <c r="DZ7" s="894">
        <f>CF_Tenant!DZ7</f>
        <v>11</v>
      </c>
      <c r="EA7" s="894">
        <f>CF_Tenant!EA7</f>
        <v>11</v>
      </c>
      <c r="EB7" s="894">
        <f>CF_Tenant!EB7</f>
        <v>11</v>
      </c>
      <c r="EC7" s="894">
        <f>CF_Tenant!EC7</f>
        <v>11</v>
      </c>
      <c r="ED7" s="894">
        <f>CF_Tenant!ED7</f>
        <v>11</v>
      </c>
      <c r="EE7" s="894">
        <f>CF_Tenant!EE7</f>
        <v>11</v>
      </c>
      <c r="EF7" s="894">
        <f>CF_Tenant!EF7</f>
        <v>11</v>
      </c>
      <c r="EG7" s="894">
        <f>CF_Tenant!EG7</f>
        <v>12</v>
      </c>
      <c r="EH7" s="894">
        <f>CF_Tenant!EH7</f>
        <v>12</v>
      </c>
      <c r="EI7" s="894">
        <f>CF_Tenant!EI7</f>
        <v>12</v>
      </c>
      <c r="EJ7" s="894">
        <f>CF_Tenant!EJ7</f>
        <v>12</v>
      </c>
      <c r="EK7" s="894">
        <f>CF_Tenant!EK7</f>
        <v>12</v>
      </c>
      <c r="EL7" s="894">
        <f>CF_Tenant!EL7</f>
        <v>12</v>
      </c>
      <c r="EM7" s="894">
        <f>CF_Tenant!EM7</f>
        <v>12</v>
      </c>
      <c r="EN7" s="894">
        <f>CF_Tenant!EN7</f>
        <v>12</v>
      </c>
      <c r="EO7" s="894">
        <f>CF_Tenant!EO7</f>
        <v>12</v>
      </c>
      <c r="EP7" s="894">
        <f>CF_Tenant!EP7</f>
        <v>12</v>
      </c>
      <c r="EQ7" s="894">
        <f>CF_Tenant!EQ7</f>
        <v>12</v>
      </c>
      <c r="ER7" s="894">
        <f>CF_Tenant!ER7</f>
        <v>12</v>
      </c>
      <c r="ES7" s="894">
        <f>CF_Tenant!ES7</f>
        <v>13</v>
      </c>
      <c r="ET7" s="16"/>
    </row>
    <row r="8" spans="2:150">
      <c r="B8" s="893" t="str">
        <f>CF_Tenant!B8</f>
        <v>Month Number</v>
      </c>
      <c r="C8" s="60"/>
      <c r="D8" s="551"/>
      <c r="E8" s="895">
        <f>CF_Tenant!E8</f>
        <v>1</v>
      </c>
      <c r="F8" s="895">
        <f>CF_Tenant!F8</f>
        <v>2</v>
      </c>
      <c r="G8" s="895">
        <f>CF_Tenant!G8</f>
        <v>3</v>
      </c>
      <c r="H8" s="895">
        <f>CF_Tenant!H8</f>
        <v>4</v>
      </c>
      <c r="I8" s="895">
        <f>CF_Tenant!I8</f>
        <v>5</v>
      </c>
      <c r="J8" s="895">
        <f>CF_Tenant!J8</f>
        <v>6</v>
      </c>
      <c r="K8" s="895">
        <f>CF_Tenant!K8</f>
        <v>7</v>
      </c>
      <c r="L8" s="895">
        <f>CF_Tenant!L8</f>
        <v>8</v>
      </c>
      <c r="M8" s="895">
        <f>CF_Tenant!M8</f>
        <v>9</v>
      </c>
      <c r="N8" s="895">
        <f>CF_Tenant!N8</f>
        <v>10</v>
      </c>
      <c r="O8" s="895">
        <f>CF_Tenant!O8</f>
        <v>11</v>
      </c>
      <c r="P8" s="895">
        <f>CF_Tenant!P8</f>
        <v>12</v>
      </c>
      <c r="Q8" s="895">
        <f>CF_Tenant!Q8</f>
        <v>13</v>
      </c>
      <c r="R8" s="895">
        <f>CF_Tenant!R8</f>
        <v>14</v>
      </c>
      <c r="S8" s="895">
        <f>CF_Tenant!S8</f>
        <v>15</v>
      </c>
      <c r="T8" s="895">
        <f>CF_Tenant!T8</f>
        <v>16</v>
      </c>
      <c r="U8" s="895">
        <f>CF_Tenant!U8</f>
        <v>17</v>
      </c>
      <c r="V8" s="895">
        <f>CF_Tenant!V8</f>
        <v>18</v>
      </c>
      <c r="W8" s="895">
        <f>CF_Tenant!W8</f>
        <v>19</v>
      </c>
      <c r="X8" s="895">
        <f>CF_Tenant!X8</f>
        <v>20</v>
      </c>
      <c r="Y8" s="895">
        <f>CF_Tenant!Y8</f>
        <v>21</v>
      </c>
      <c r="Z8" s="895">
        <f>CF_Tenant!Z8</f>
        <v>22</v>
      </c>
      <c r="AA8" s="895">
        <f>CF_Tenant!AA8</f>
        <v>23</v>
      </c>
      <c r="AB8" s="895">
        <f>CF_Tenant!AB8</f>
        <v>24</v>
      </c>
      <c r="AC8" s="895">
        <f>CF_Tenant!AC8</f>
        <v>25</v>
      </c>
      <c r="AD8" s="895">
        <f>CF_Tenant!AD8</f>
        <v>26</v>
      </c>
      <c r="AE8" s="895">
        <f>CF_Tenant!AE8</f>
        <v>27</v>
      </c>
      <c r="AF8" s="895">
        <f>CF_Tenant!AF8</f>
        <v>28</v>
      </c>
      <c r="AG8" s="895">
        <f>CF_Tenant!AG8</f>
        <v>29</v>
      </c>
      <c r="AH8" s="895">
        <f>CF_Tenant!AH8</f>
        <v>30</v>
      </c>
      <c r="AI8" s="895">
        <f>CF_Tenant!AI8</f>
        <v>31</v>
      </c>
      <c r="AJ8" s="895">
        <f>CF_Tenant!AJ8</f>
        <v>32</v>
      </c>
      <c r="AK8" s="895">
        <f>CF_Tenant!AK8</f>
        <v>33</v>
      </c>
      <c r="AL8" s="895">
        <f>CF_Tenant!AL8</f>
        <v>34</v>
      </c>
      <c r="AM8" s="895">
        <f>CF_Tenant!AM8</f>
        <v>35</v>
      </c>
      <c r="AN8" s="895">
        <f>CF_Tenant!AN8</f>
        <v>36</v>
      </c>
      <c r="AO8" s="895">
        <f>CF_Tenant!AO8</f>
        <v>37</v>
      </c>
      <c r="AP8" s="895">
        <f>CF_Tenant!AP8</f>
        <v>38</v>
      </c>
      <c r="AQ8" s="895">
        <f>CF_Tenant!AQ8</f>
        <v>39</v>
      </c>
      <c r="AR8" s="895">
        <f>CF_Tenant!AR8</f>
        <v>40</v>
      </c>
      <c r="AS8" s="895">
        <f>CF_Tenant!AS8</f>
        <v>41</v>
      </c>
      <c r="AT8" s="895">
        <f>CF_Tenant!AT8</f>
        <v>42</v>
      </c>
      <c r="AU8" s="895">
        <f>CF_Tenant!AU8</f>
        <v>43</v>
      </c>
      <c r="AV8" s="895">
        <f>CF_Tenant!AV8</f>
        <v>44</v>
      </c>
      <c r="AW8" s="895">
        <f>CF_Tenant!AW8</f>
        <v>45</v>
      </c>
      <c r="AX8" s="895">
        <f>CF_Tenant!AX8</f>
        <v>46</v>
      </c>
      <c r="AY8" s="895">
        <f>CF_Tenant!AY8</f>
        <v>47</v>
      </c>
      <c r="AZ8" s="895">
        <f>CF_Tenant!AZ8</f>
        <v>48</v>
      </c>
      <c r="BA8" s="895">
        <f>CF_Tenant!BA8</f>
        <v>49</v>
      </c>
      <c r="BB8" s="895">
        <f>CF_Tenant!BB8</f>
        <v>50</v>
      </c>
      <c r="BC8" s="895">
        <f>CF_Tenant!BC8</f>
        <v>51</v>
      </c>
      <c r="BD8" s="895">
        <f>CF_Tenant!BD8</f>
        <v>52</v>
      </c>
      <c r="BE8" s="895">
        <f>CF_Tenant!BE8</f>
        <v>53</v>
      </c>
      <c r="BF8" s="895">
        <f>CF_Tenant!BF8</f>
        <v>54</v>
      </c>
      <c r="BG8" s="895">
        <f>CF_Tenant!BG8</f>
        <v>55</v>
      </c>
      <c r="BH8" s="895">
        <f>CF_Tenant!BH8</f>
        <v>56</v>
      </c>
      <c r="BI8" s="895">
        <f>CF_Tenant!BI8</f>
        <v>57</v>
      </c>
      <c r="BJ8" s="895">
        <f>CF_Tenant!BJ8</f>
        <v>58</v>
      </c>
      <c r="BK8" s="895">
        <f>CF_Tenant!BK8</f>
        <v>59</v>
      </c>
      <c r="BL8" s="895">
        <f>CF_Tenant!BL8</f>
        <v>60</v>
      </c>
      <c r="BM8" s="895">
        <f>CF_Tenant!BM8</f>
        <v>61</v>
      </c>
      <c r="BN8" s="895">
        <f>CF_Tenant!BN8</f>
        <v>62</v>
      </c>
      <c r="BO8" s="895">
        <f>CF_Tenant!BO8</f>
        <v>63</v>
      </c>
      <c r="BP8" s="895">
        <f>CF_Tenant!BP8</f>
        <v>64</v>
      </c>
      <c r="BQ8" s="895">
        <f>CF_Tenant!BQ8</f>
        <v>65</v>
      </c>
      <c r="BR8" s="895">
        <f>CF_Tenant!BR8</f>
        <v>66</v>
      </c>
      <c r="BS8" s="895">
        <f>CF_Tenant!BS8</f>
        <v>67</v>
      </c>
      <c r="BT8" s="895">
        <f>CF_Tenant!BT8</f>
        <v>68</v>
      </c>
      <c r="BU8" s="895">
        <f>CF_Tenant!BU8</f>
        <v>69</v>
      </c>
      <c r="BV8" s="895">
        <f>CF_Tenant!BV8</f>
        <v>70</v>
      </c>
      <c r="BW8" s="895">
        <f>CF_Tenant!BW8</f>
        <v>71</v>
      </c>
      <c r="BX8" s="895">
        <f>CF_Tenant!BX8</f>
        <v>72</v>
      </c>
      <c r="BY8" s="895">
        <f>CF_Tenant!BY8</f>
        <v>73</v>
      </c>
      <c r="BZ8" s="895">
        <f>CF_Tenant!BZ8</f>
        <v>74</v>
      </c>
      <c r="CA8" s="895">
        <f>CF_Tenant!CA8</f>
        <v>75</v>
      </c>
      <c r="CB8" s="895">
        <f>CF_Tenant!CB8</f>
        <v>76</v>
      </c>
      <c r="CC8" s="895">
        <f>CF_Tenant!CC8</f>
        <v>77</v>
      </c>
      <c r="CD8" s="895">
        <f>CF_Tenant!CD8</f>
        <v>78</v>
      </c>
      <c r="CE8" s="895">
        <f>CF_Tenant!CE8</f>
        <v>79</v>
      </c>
      <c r="CF8" s="895">
        <f>CF_Tenant!CF8</f>
        <v>80</v>
      </c>
      <c r="CG8" s="895">
        <f>CF_Tenant!CG8</f>
        <v>81</v>
      </c>
      <c r="CH8" s="895">
        <f>CF_Tenant!CH8</f>
        <v>82</v>
      </c>
      <c r="CI8" s="895">
        <f>CF_Tenant!CI8</f>
        <v>83</v>
      </c>
      <c r="CJ8" s="895">
        <f>CF_Tenant!CJ8</f>
        <v>84</v>
      </c>
      <c r="CK8" s="895">
        <f>CF_Tenant!CK8</f>
        <v>85</v>
      </c>
      <c r="CL8" s="895">
        <f>CF_Tenant!CL8</f>
        <v>86</v>
      </c>
      <c r="CM8" s="895">
        <f>CF_Tenant!CM8</f>
        <v>87</v>
      </c>
      <c r="CN8" s="895">
        <f>CF_Tenant!CN8</f>
        <v>88</v>
      </c>
      <c r="CO8" s="895">
        <f>CF_Tenant!CO8</f>
        <v>89</v>
      </c>
      <c r="CP8" s="895">
        <f>CF_Tenant!CP8</f>
        <v>90</v>
      </c>
      <c r="CQ8" s="895">
        <f>CF_Tenant!CQ8</f>
        <v>91</v>
      </c>
      <c r="CR8" s="895">
        <f>CF_Tenant!CR8</f>
        <v>92</v>
      </c>
      <c r="CS8" s="895">
        <f>CF_Tenant!CS8</f>
        <v>93</v>
      </c>
      <c r="CT8" s="895">
        <f>CF_Tenant!CT8</f>
        <v>94</v>
      </c>
      <c r="CU8" s="895">
        <f>CF_Tenant!CU8</f>
        <v>95</v>
      </c>
      <c r="CV8" s="895">
        <f>CF_Tenant!CV8</f>
        <v>96</v>
      </c>
      <c r="CW8" s="895">
        <f>CF_Tenant!CW8</f>
        <v>97</v>
      </c>
      <c r="CX8" s="895">
        <f>CF_Tenant!CX8</f>
        <v>98</v>
      </c>
      <c r="CY8" s="895">
        <f>CF_Tenant!CY8</f>
        <v>99</v>
      </c>
      <c r="CZ8" s="895">
        <f>CF_Tenant!CZ8</f>
        <v>100</v>
      </c>
      <c r="DA8" s="895">
        <f>CF_Tenant!DA8</f>
        <v>101</v>
      </c>
      <c r="DB8" s="895">
        <f>CF_Tenant!DB8</f>
        <v>102</v>
      </c>
      <c r="DC8" s="895">
        <f>CF_Tenant!DC8</f>
        <v>103</v>
      </c>
      <c r="DD8" s="895">
        <f>CF_Tenant!DD8</f>
        <v>104</v>
      </c>
      <c r="DE8" s="895">
        <f>CF_Tenant!DE8</f>
        <v>105</v>
      </c>
      <c r="DF8" s="895">
        <f>CF_Tenant!DF8</f>
        <v>106</v>
      </c>
      <c r="DG8" s="895">
        <f>CF_Tenant!DG8</f>
        <v>107</v>
      </c>
      <c r="DH8" s="895">
        <f>CF_Tenant!DH8</f>
        <v>108</v>
      </c>
      <c r="DI8" s="895">
        <f>CF_Tenant!DI8</f>
        <v>109</v>
      </c>
      <c r="DJ8" s="895">
        <f>CF_Tenant!DJ8</f>
        <v>110</v>
      </c>
      <c r="DK8" s="895">
        <f>CF_Tenant!DK8</f>
        <v>111</v>
      </c>
      <c r="DL8" s="895">
        <f>CF_Tenant!DL8</f>
        <v>112</v>
      </c>
      <c r="DM8" s="895">
        <f>CF_Tenant!DM8</f>
        <v>113</v>
      </c>
      <c r="DN8" s="895">
        <f>CF_Tenant!DN8</f>
        <v>114</v>
      </c>
      <c r="DO8" s="895">
        <f>CF_Tenant!DO8</f>
        <v>115</v>
      </c>
      <c r="DP8" s="895">
        <f>CF_Tenant!DP8</f>
        <v>116</v>
      </c>
      <c r="DQ8" s="895">
        <f>CF_Tenant!DQ8</f>
        <v>117</v>
      </c>
      <c r="DR8" s="895">
        <f>CF_Tenant!DR8</f>
        <v>118</v>
      </c>
      <c r="DS8" s="895">
        <f>CF_Tenant!DS8</f>
        <v>119</v>
      </c>
      <c r="DT8" s="895">
        <f>CF_Tenant!DT8</f>
        <v>120</v>
      </c>
      <c r="DU8" s="895">
        <f>CF_Tenant!DU8</f>
        <v>121</v>
      </c>
      <c r="DV8" s="895">
        <f>CF_Tenant!DV8</f>
        <v>122</v>
      </c>
      <c r="DW8" s="895">
        <f>CF_Tenant!DW8</f>
        <v>123</v>
      </c>
      <c r="DX8" s="895">
        <f>CF_Tenant!DX8</f>
        <v>124</v>
      </c>
      <c r="DY8" s="895">
        <f>CF_Tenant!DY8</f>
        <v>125</v>
      </c>
      <c r="DZ8" s="895">
        <f>CF_Tenant!DZ8</f>
        <v>126</v>
      </c>
      <c r="EA8" s="895">
        <f>CF_Tenant!EA8</f>
        <v>127</v>
      </c>
      <c r="EB8" s="895">
        <f>CF_Tenant!EB8</f>
        <v>128</v>
      </c>
      <c r="EC8" s="895">
        <f>CF_Tenant!EC8</f>
        <v>129</v>
      </c>
      <c r="ED8" s="895">
        <f>CF_Tenant!ED8</f>
        <v>130</v>
      </c>
      <c r="EE8" s="895">
        <f>CF_Tenant!EE8</f>
        <v>131</v>
      </c>
      <c r="EF8" s="895">
        <f>CF_Tenant!EF8</f>
        <v>132</v>
      </c>
      <c r="EG8" s="895">
        <f>CF_Tenant!EG8</f>
        <v>133</v>
      </c>
      <c r="EH8" s="895">
        <f>CF_Tenant!EH8</f>
        <v>134</v>
      </c>
      <c r="EI8" s="895">
        <f>CF_Tenant!EI8</f>
        <v>135</v>
      </c>
      <c r="EJ8" s="895">
        <f>CF_Tenant!EJ8</f>
        <v>136</v>
      </c>
      <c r="EK8" s="895">
        <f>CF_Tenant!EK8</f>
        <v>137</v>
      </c>
      <c r="EL8" s="895">
        <f>CF_Tenant!EL8</f>
        <v>138</v>
      </c>
      <c r="EM8" s="895">
        <f>CF_Tenant!EM8</f>
        <v>139</v>
      </c>
      <c r="EN8" s="895">
        <f>CF_Tenant!EN8</f>
        <v>140</v>
      </c>
      <c r="EO8" s="895">
        <f>CF_Tenant!EO8</f>
        <v>141</v>
      </c>
      <c r="EP8" s="895">
        <f>CF_Tenant!EP8</f>
        <v>142</v>
      </c>
      <c r="EQ8" s="895">
        <f>CF_Tenant!EQ8</f>
        <v>143</v>
      </c>
      <c r="ER8" s="895">
        <f>CF_Tenant!ER8</f>
        <v>144</v>
      </c>
      <c r="ES8" s="895">
        <f>CF_Tenant!ES8</f>
        <v>145</v>
      </c>
      <c r="ET8" s="16"/>
    </row>
    <row r="9" spans="2:150">
      <c r="ET9" s="16"/>
    </row>
    <row r="10" spans="2:150">
      <c r="B10" s="17" t="s">
        <v>799</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6"/>
    </row>
    <row r="11" spans="2:150">
      <c r="ET11" s="16"/>
    </row>
    <row r="12" spans="2:150">
      <c r="B12" s="896" t="s">
        <v>175</v>
      </c>
      <c r="ET12" s="16"/>
    </row>
    <row r="13" spans="2:150" s="898" customFormat="1">
      <c r="B13" s="897" t="str">
        <f>Active_Tenant</f>
        <v>1. Ground 1 - Yarra D</v>
      </c>
      <c r="E13" s="899">
        <f ca="1">ROUND(CF_Tenant!E392,4)</f>
        <v>0</v>
      </c>
      <c r="F13" s="899">
        <f ca="1">ROUND(CF_Tenant!F392,4)</f>
        <v>0</v>
      </c>
      <c r="G13" s="899">
        <f ca="1">ROUND(CF_Tenant!G392,4)</f>
        <v>0</v>
      </c>
      <c r="H13" s="899">
        <f ca="1">ROUND(CF_Tenant!H392,4)</f>
        <v>0</v>
      </c>
      <c r="I13" s="899">
        <f ca="1">ROUND(CF_Tenant!I392,4)</f>
        <v>0</v>
      </c>
      <c r="J13" s="899">
        <f ca="1">ROUND(CF_Tenant!J392,4)</f>
        <v>0</v>
      </c>
      <c r="K13" s="899">
        <f ca="1">ROUND(CF_Tenant!K392,4)</f>
        <v>0</v>
      </c>
      <c r="L13" s="899">
        <f ca="1">ROUND(CF_Tenant!L392,4)</f>
        <v>0</v>
      </c>
      <c r="M13" s="899">
        <f ca="1">ROUND(CF_Tenant!M392,4)</f>
        <v>0</v>
      </c>
      <c r="N13" s="899">
        <f ca="1">ROUND(CF_Tenant!N392,4)</f>
        <v>0</v>
      </c>
      <c r="O13" s="899">
        <f ca="1">ROUND(CF_Tenant!O392,4)</f>
        <v>0</v>
      </c>
      <c r="P13" s="899">
        <f ca="1">ROUND(CF_Tenant!P392,4)</f>
        <v>0</v>
      </c>
      <c r="Q13" s="899">
        <f ca="1">ROUND(CF_Tenant!Q392,4)</f>
        <v>0</v>
      </c>
      <c r="R13" s="899">
        <f ca="1">ROUND(CF_Tenant!R392,4)</f>
        <v>0</v>
      </c>
      <c r="S13" s="899">
        <f ca="1">ROUND(CF_Tenant!S392,4)</f>
        <v>0</v>
      </c>
      <c r="T13" s="899">
        <f ca="1">ROUND(CF_Tenant!T392,4)</f>
        <v>0</v>
      </c>
      <c r="U13" s="899">
        <f ca="1">ROUND(CF_Tenant!U392,4)</f>
        <v>0</v>
      </c>
      <c r="V13" s="899">
        <f ca="1">ROUND(CF_Tenant!V392,4)</f>
        <v>0</v>
      </c>
      <c r="W13" s="899">
        <f ca="1">ROUND(CF_Tenant!W392,4)</f>
        <v>0</v>
      </c>
      <c r="X13" s="899">
        <f ca="1">ROUND(CF_Tenant!X392,4)</f>
        <v>0</v>
      </c>
      <c r="Y13" s="899">
        <f ca="1">ROUND(CF_Tenant!Y392,4)</f>
        <v>0</v>
      </c>
      <c r="Z13" s="899">
        <f ca="1">ROUND(CF_Tenant!Z392,4)</f>
        <v>0</v>
      </c>
      <c r="AA13" s="899">
        <f ca="1">ROUND(CF_Tenant!AA392,4)</f>
        <v>0</v>
      </c>
      <c r="AB13" s="899">
        <f ca="1">ROUND(CF_Tenant!AB392,4)</f>
        <v>0</v>
      </c>
      <c r="AC13" s="899">
        <f ca="1">ROUND(CF_Tenant!AC392,4)</f>
        <v>0</v>
      </c>
      <c r="AD13" s="899">
        <f ca="1">ROUND(CF_Tenant!AD392,4)</f>
        <v>0</v>
      </c>
      <c r="AE13" s="899">
        <f ca="1">ROUND(CF_Tenant!AE392,4)</f>
        <v>0</v>
      </c>
      <c r="AF13" s="899">
        <f ca="1">ROUND(CF_Tenant!AF392,4)</f>
        <v>0</v>
      </c>
      <c r="AG13" s="899">
        <f ca="1">ROUND(CF_Tenant!AG392,4)</f>
        <v>0</v>
      </c>
      <c r="AH13" s="899">
        <f ca="1">ROUND(CF_Tenant!AH392,4)</f>
        <v>0</v>
      </c>
      <c r="AI13" s="899">
        <f ca="1">ROUND(CF_Tenant!AI392,4)</f>
        <v>0</v>
      </c>
      <c r="AJ13" s="899">
        <f ca="1">ROUND(CF_Tenant!AJ392,4)</f>
        <v>0</v>
      </c>
      <c r="AK13" s="899">
        <f ca="1">ROUND(CF_Tenant!AK392,4)</f>
        <v>0</v>
      </c>
      <c r="AL13" s="899">
        <f ca="1">ROUND(CF_Tenant!AL392,4)</f>
        <v>0</v>
      </c>
      <c r="AM13" s="899">
        <f ca="1">ROUND(CF_Tenant!AM392,4)</f>
        <v>0</v>
      </c>
      <c r="AN13" s="899">
        <f ca="1">ROUND(CF_Tenant!AN392,4)</f>
        <v>0</v>
      </c>
      <c r="AO13" s="899">
        <f ca="1">ROUND(CF_Tenant!AO392,4)</f>
        <v>0</v>
      </c>
      <c r="AP13" s="899">
        <f ca="1">ROUND(CF_Tenant!AP392,4)</f>
        <v>0</v>
      </c>
      <c r="AQ13" s="899">
        <f ca="1">ROUND(CF_Tenant!AQ392,4)</f>
        <v>0</v>
      </c>
      <c r="AR13" s="899">
        <f ca="1">ROUND(CF_Tenant!AR392,4)</f>
        <v>0</v>
      </c>
      <c r="AS13" s="899">
        <f ca="1">ROUND(CF_Tenant!AS392,4)</f>
        <v>0</v>
      </c>
      <c r="AT13" s="899">
        <f ca="1">ROUND(CF_Tenant!AT392,4)</f>
        <v>0</v>
      </c>
      <c r="AU13" s="899">
        <f ca="1">ROUND(CF_Tenant!AU392,4)</f>
        <v>0</v>
      </c>
      <c r="AV13" s="899">
        <f ca="1">ROUND(CF_Tenant!AV392,4)</f>
        <v>0</v>
      </c>
      <c r="AW13" s="899">
        <f ca="1">ROUND(CF_Tenant!AW392,4)</f>
        <v>0</v>
      </c>
      <c r="AX13" s="899">
        <f ca="1">ROUND(CF_Tenant!AX392,4)</f>
        <v>0</v>
      </c>
      <c r="AY13" s="899">
        <f ca="1">ROUND(CF_Tenant!AY392,4)</f>
        <v>0</v>
      </c>
      <c r="AZ13" s="899">
        <f ca="1">ROUND(CF_Tenant!AZ392,4)</f>
        <v>100</v>
      </c>
      <c r="BA13" s="899">
        <f ca="1">ROUND(CF_Tenant!BA392,4)</f>
        <v>0</v>
      </c>
      <c r="BB13" s="899">
        <f ca="1">ROUND(CF_Tenant!BB392,4)</f>
        <v>0</v>
      </c>
      <c r="BC13" s="899">
        <f ca="1">ROUND(CF_Tenant!BC392,4)</f>
        <v>0</v>
      </c>
      <c r="BD13" s="899">
        <f ca="1">ROUND(CF_Tenant!BD392,4)</f>
        <v>0</v>
      </c>
      <c r="BE13" s="899">
        <f ca="1">ROUND(CF_Tenant!BE392,4)</f>
        <v>0</v>
      </c>
      <c r="BF13" s="899">
        <f ca="1">ROUND(CF_Tenant!BF392,4)</f>
        <v>0</v>
      </c>
      <c r="BG13" s="899">
        <f ca="1">ROUND(CF_Tenant!BG392,4)</f>
        <v>0</v>
      </c>
      <c r="BH13" s="899">
        <f ca="1">ROUND(CF_Tenant!BH392,4)</f>
        <v>0</v>
      </c>
      <c r="BI13" s="899">
        <f ca="1">ROUND(CF_Tenant!BI392,4)</f>
        <v>0</v>
      </c>
      <c r="BJ13" s="899">
        <f ca="1">ROUND(CF_Tenant!BJ392,4)</f>
        <v>0</v>
      </c>
      <c r="BK13" s="899">
        <f ca="1">ROUND(CF_Tenant!BK392,4)</f>
        <v>0</v>
      </c>
      <c r="BL13" s="899">
        <f ca="1">ROUND(CF_Tenant!BL392,4)</f>
        <v>0</v>
      </c>
      <c r="BM13" s="899">
        <f ca="1">ROUND(CF_Tenant!BM392,4)</f>
        <v>0</v>
      </c>
      <c r="BN13" s="899">
        <f ca="1">ROUND(CF_Tenant!BN392,4)</f>
        <v>0</v>
      </c>
      <c r="BO13" s="899">
        <f ca="1">ROUND(CF_Tenant!BO392,4)</f>
        <v>0</v>
      </c>
      <c r="BP13" s="899">
        <f ca="1">ROUND(CF_Tenant!BP392,4)</f>
        <v>0</v>
      </c>
      <c r="BQ13" s="899">
        <f ca="1">ROUND(CF_Tenant!BQ392,4)</f>
        <v>0</v>
      </c>
      <c r="BR13" s="899">
        <f ca="1">ROUND(CF_Tenant!BR392,4)</f>
        <v>0</v>
      </c>
      <c r="BS13" s="899">
        <f ca="1">ROUND(CF_Tenant!BS392,4)</f>
        <v>0</v>
      </c>
      <c r="BT13" s="899">
        <f ca="1">ROUND(CF_Tenant!BT392,4)</f>
        <v>0</v>
      </c>
      <c r="BU13" s="899">
        <f ca="1">ROUND(CF_Tenant!BU392,4)</f>
        <v>0</v>
      </c>
      <c r="BV13" s="899">
        <f ca="1">ROUND(CF_Tenant!BV392,4)</f>
        <v>0</v>
      </c>
      <c r="BW13" s="899">
        <f ca="1">ROUND(CF_Tenant!BW392,4)</f>
        <v>0</v>
      </c>
      <c r="BX13" s="899">
        <f ca="1">ROUND(CF_Tenant!BX392,4)</f>
        <v>0</v>
      </c>
      <c r="BY13" s="899">
        <f ca="1">ROUND(CF_Tenant!BY392,4)</f>
        <v>0</v>
      </c>
      <c r="BZ13" s="899">
        <f ca="1">ROUND(CF_Tenant!BZ392,4)</f>
        <v>0</v>
      </c>
      <c r="CA13" s="899">
        <f ca="1">ROUND(CF_Tenant!CA392,4)</f>
        <v>0</v>
      </c>
      <c r="CB13" s="899">
        <f ca="1">ROUND(CF_Tenant!CB392,4)</f>
        <v>0</v>
      </c>
      <c r="CC13" s="899">
        <f ca="1">ROUND(CF_Tenant!CC392,4)</f>
        <v>0</v>
      </c>
      <c r="CD13" s="899">
        <f ca="1">ROUND(CF_Tenant!CD392,4)</f>
        <v>0</v>
      </c>
      <c r="CE13" s="899">
        <f ca="1">ROUND(CF_Tenant!CE392,4)</f>
        <v>0</v>
      </c>
      <c r="CF13" s="899">
        <f ca="1">ROUND(CF_Tenant!CF392,4)</f>
        <v>0</v>
      </c>
      <c r="CG13" s="899">
        <f ca="1">ROUND(CF_Tenant!CG392,4)</f>
        <v>0</v>
      </c>
      <c r="CH13" s="899">
        <f ca="1">ROUND(CF_Tenant!CH392,4)</f>
        <v>0</v>
      </c>
      <c r="CI13" s="899">
        <f ca="1">ROUND(CF_Tenant!CI392,4)</f>
        <v>0</v>
      </c>
      <c r="CJ13" s="899">
        <f ca="1">ROUND(CF_Tenant!CJ392,4)</f>
        <v>0</v>
      </c>
      <c r="CK13" s="899">
        <f ca="1">ROUND(CF_Tenant!CK392,4)</f>
        <v>0</v>
      </c>
      <c r="CL13" s="899">
        <f ca="1">ROUND(CF_Tenant!CL392,4)</f>
        <v>0</v>
      </c>
      <c r="CM13" s="899">
        <f ca="1">ROUND(CF_Tenant!CM392,4)</f>
        <v>0</v>
      </c>
      <c r="CN13" s="899">
        <f ca="1">ROUND(CF_Tenant!CN392,4)</f>
        <v>0</v>
      </c>
      <c r="CO13" s="899">
        <f ca="1">ROUND(CF_Tenant!CO392,4)</f>
        <v>0</v>
      </c>
      <c r="CP13" s="899">
        <f ca="1">ROUND(CF_Tenant!CP392,4)</f>
        <v>0</v>
      </c>
      <c r="CQ13" s="899">
        <f ca="1">ROUND(CF_Tenant!CQ392,4)</f>
        <v>0</v>
      </c>
      <c r="CR13" s="899">
        <f ca="1">ROUND(CF_Tenant!CR392,4)</f>
        <v>0</v>
      </c>
      <c r="CS13" s="899">
        <f ca="1">ROUND(CF_Tenant!CS392,4)</f>
        <v>0</v>
      </c>
      <c r="CT13" s="899">
        <f ca="1">ROUND(CF_Tenant!CT392,4)</f>
        <v>0</v>
      </c>
      <c r="CU13" s="899">
        <f ca="1">ROUND(CF_Tenant!CU392,4)</f>
        <v>0</v>
      </c>
      <c r="CV13" s="899">
        <f ca="1">ROUND(CF_Tenant!CV392,4)</f>
        <v>0</v>
      </c>
      <c r="CW13" s="899">
        <f ca="1">ROUND(CF_Tenant!CW392,4)</f>
        <v>0</v>
      </c>
      <c r="CX13" s="899">
        <f ca="1">ROUND(CF_Tenant!CX392,4)</f>
        <v>0</v>
      </c>
      <c r="CY13" s="899">
        <f ca="1">ROUND(CF_Tenant!CY392,4)</f>
        <v>0</v>
      </c>
      <c r="CZ13" s="899">
        <f ca="1">ROUND(CF_Tenant!CZ392,4)</f>
        <v>0</v>
      </c>
      <c r="DA13" s="899">
        <f ca="1">ROUND(CF_Tenant!DA392,4)</f>
        <v>0</v>
      </c>
      <c r="DB13" s="899">
        <f ca="1">ROUND(CF_Tenant!DB392,4)</f>
        <v>0</v>
      </c>
      <c r="DC13" s="899">
        <f ca="1">ROUND(CF_Tenant!DC392,4)</f>
        <v>0</v>
      </c>
      <c r="DD13" s="899">
        <f ca="1">ROUND(CF_Tenant!DD392,4)</f>
        <v>0</v>
      </c>
      <c r="DE13" s="899">
        <f ca="1">ROUND(CF_Tenant!DE392,4)</f>
        <v>0</v>
      </c>
      <c r="DF13" s="899">
        <f ca="1">ROUND(CF_Tenant!DF392,4)</f>
        <v>0</v>
      </c>
      <c r="DG13" s="899">
        <f ca="1">ROUND(CF_Tenant!DG392,4)</f>
        <v>0</v>
      </c>
      <c r="DH13" s="899">
        <f ca="1">ROUND(CF_Tenant!DH392,4)</f>
        <v>0</v>
      </c>
      <c r="DI13" s="899">
        <f ca="1">ROUND(CF_Tenant!DI392,4)</f>
        <v>0</v>
      </c>
      <c r="DJ13" s="899">
        <f ca="1">ROUND(CF_Tenant!DJ392,4)</f>
        <v>0</v>
      </c>
      <c r="DK13" s="899">
        <f ca="1">ROUND(CF_Tenant!DK392,4)</f>
        <v>100</v>
      </c>
      <c r="DL13" s="899">
        <f ca="1">ROUND(CF_Tenant!DL392,4)</f>
        <v>0</v>
      </c>
      <c r="DM13" s="899">
        <f ca="1">ROUND(CF_Tenant!DM392,4)</f>
        <v>0</v>
      </c>
      <c r="DN13" s="899">
        <f ca="1">ROUND(CF_Tenant!DN392,4)</f>
        <v>0</v>
      </c>
      <c r="DO13" s="899">
        <f ca="1">ROUND(CF_Tenant!DO392,4)</f>
        <v>0</v>
      </c>
      <c r="DP13" s="899">
        <f ca="1">ROUND(CF_Tenant!DP392,4)</f>
        <v>0</v>
      </c>
      <c r="DQ13" s="899">
        <f ca="1">ROUND(CF_Tenant!DQ392,4)</f>
        <v>0</v>
      </c>
      <c r="DR13" s="899">
        <f ca="1">ROUND(CF_Tenant!DR392,4)</f>
        <v>0</v>
      </c>
      <c r="DS13" s="899">
        <f ca="1">ROUND(CF_Tenant!DS392,4)</f>
        <v>0</v>
      </c>
      <c r="DT13" s="899">
        <f ca="1">ROUND(CF_Tenant!DT392,4)</f>
        <v>0</v>
      </c>
      <c r="DU13" s="899">
        <f ca="1">ROUND(CF_Tenant!DU392,4)</f>
        <v>0</v>
      </c>
      <c r="DV13" s="899">
        <f ca="1">ROUND(CF_Tenant!DV392,4)</f>
        <v>0</v>
      </c>
      <c r="DW13" s="899">
        <f ca="1">ROUND(CF_Tenant!DW392,4)</f>
        <v>0</v>
      </c>
      <c r="DX13" s="899">
        <f ca="1">ROUND(CF_Tenant!DX392,4)</f>
        <v>0</v>
      </c>
      <c r="DY13" s="899">
        <f ca="1">ROUND(CF_Tenant!DY392,4)</f>
        <v>0</v>
      </c>
      <c r="DZ13" s="899">
        <f ca="1">ROUND(CF_Tenant!DZ392,4)</f>
        <v>0</v>
      </c>
      <c r="EA13" s="899">
        <f ca="1">ROUND(CF_Tenant!EA392,4)</f>
        <v>0</v>
      </c>
      <c r="EB13" s="899">
        <f ca="1">ROUND(CF_Tenant!EB392,4)</f>
        <v>0</v>
      </c>
      <c r="EC13" s="899">
        <f ca="1">ROUND(CF_Tenant!EC392,4)</f>
        <v>0</v>
      </c>
      <c r="ED13" s="899">
        <f ca="1">ROUND(CF_Tenant!ED392,4)</f>
        <v>0</v>
      </c>
      <c r="EE13" s="899">
        <f ca="1">ROUND(CF_Tenant!EE392,4)</f>
        <v>0</v>
      </c>
      <c r="EF13" s="899">
        <f ca="1">ROUND(CF_Tenant!EF392,4)</f>
        <v>0</v>
      </c>
      <c r="EG13" s="899">
        <f ca="1">ROUND(CF_Tenant!EG392,4)</f>
        <v>0</v>
      </c>
      <c r="EH13" s="899">
        <f ca="1">ROUND(CF_Tenant!EH392,4)</f>
        <v>0</v>
      </c>
      <c r="EI13" s="899">
        <f ca="1">ROUND(CF_Tenant!EI392,4)</f>
        <v>0</v>
      </c>
      <c r="EJ13" s="899">
        <f ca="1">ROUND(CF_Tenant!EJ392,4)</f>
        <v>0</v>
      </c>
      <c r="EK13" s="899">
        <f ca="1">ROUND(CF_Tenant!EK392,4)</f>
        <v>0</v>
      </c>
      <c r="EL13" s="899">
        <f ca="1">ROUND(CF_Tenant!EL392,4)</f>
        <v>0</v>
      </c>
      <c r="EM13" s="899">
        <f ca="1">ROUND(CF_Tenant!EM392,4)</f>
        <v>0</v>
      </c>
      <c r="EN13" s="899">
        <f ca="1">ROUND(CF_Tenant!EN392,4)</f>
        <v>0</v>
      </c>
      <c r="EO13" s="899">
        <f ca="1">ROUND(CF_Tenant!EO392,4)</f>
        <v>0</v>
      </c>
      <c r="EP13" s="899">
        <f ca="1">ROUND(CF_Tenant!EP392,4)</f>
        <v>0</v>
      </c>
      <c r="EQ13" s="899">
        <f ca="1">ROUND(CF_Tenant!EQ392,4)</f>
        <v>0</v>
      </c>
      <c r="ER13" s="899">
        <f ca="1">ROUND(CF_Tenant!ER392,4)</f>
        <v>0</v>
      </c>
      <c r="ES13" s="899">
        <f ca="1">ROUND(CF_Tenant!ES392,4)</f>
        <v>0</v>
      </c>
    </row>
    <row r="14" spans="2:150" s="898" customFormat="1"/>
    <row r="15" spans="2:150" s="898" customFormat="1" ht="14.4" thickBot="1">
      <c r="B15" s="900" t="s">
        <v>800</v>
      </c>
      <c r="C15" s="907" t="s">
        <v>0</v>
      </c>
      <c r="D15" s="907"/>
      <c r="E15" s="901">
        <f t="shared" ref="E15:BP15" si="0">SUM(E18:E517)</f>
        <v>0</v>
      </c>
      <c r="F15" s="901">
        <f t="shared" si="0"/>
        <v>0</v>
      </c>
      <c r="G15" s="901">
        <f t="shared" si="0"/>
        <v>0</v>
      </c>
      <c r="H15" s="901">
        <f t="shared" si="0"/>
        <v>0</v>
      </c>
      <c r="I15" s="901">
        <f t="shared" si="0"/>
        <v>0</v>
      </c>
      <c r="J15" s="901">
        <f t="shared" si="0"/>
        <v>0</v>
      </c>
      <c r="K15" s="901">
        <f t="shared" si="0"/>
        <v>0</v>
      </c>
      <c r="L15" s="901">
        <f t="shared" si="0"/>
        <v>0</v>
      </c>
      <c r="M15" s="901">
        <f t="shared" si="0"/>
        <v>0</v>
      </c>
      <c r="N15" s="901">
        <f t="shared" si="0"/>
        <v>0</v>
      </c>
      <c r="O15" s="901">
        <f t="shared" si="0"/>
        <v>0</v>
      </c>
      <c r="P15" s="901">
        <f t="shared" si="0"/>
        <v>0</v>
      </c>
      <c r="Q15" s="901">
        <f t="shared" si="0"/>
        <v>0</v>
      </c>
      <c r="R15" s="901">
        <f t="shared" si="0"/>
        <v>0</v>
      </c>
      <c r="S15" s="901">
        <f t="shared" si="0"/>
        <v>0</v>
      </c>
      <c r="T15" s="901">
        <f t="shared" si="0"/>
        <v>0</v>
      </c>
      <c r="U15" s="901">
        <f t="shared" si="0"/>
        <v>0</v>
      </c>
      <c r="V15" s="901">
        <f t="shared" si="0"/>
        <v>0</v>
      </c>
      <c r="W15" s="901">
        <f t="shared" si="0"/>
        <v>0</v>
      </c>
      <c r="X15" s="901">
        <f t="shared" si="0"/>
        <v>0</v>
      </c>
      <c r="Y15" s="901">
        <f t="shared" si="0"/>
        <v>0</v>
      </c>
      <c r="Z15" s="901">
        <f t="shared" si="0"/>
        <v>0</v>
      </c>
      <c r="AA15" s="901">
        <f t="shared" si="0"/>
        <v>0</v>
      </c>
      <c r="AB15" s="901">
        <f t="shared" si="0"/>
        <v>0</v>
      </c>
      <c r="AC15" s="901">
        <f t="shared" si="0"/>
        <v>0</v>
      </c>
      <c r="AD15" s="901">
        <f t="shared" si="0"/>
        <v>0</v>
      </c>
      <c r="AE15" s="901">
        <f t="shared" si="0"/>
        <v>0</v>
      </c>
      <c r="AF15" s="901">
        <f t="shared" si="0"/>
        <v>0</v>
      </c>
      <c r="AG15" s="901">
        <f t="shared" si="0"/>
        <v>0</v>
      </c>
      <c r="AH15" s="901">
        <f t="shared" si="0"/>
        <v>0</v>
      </c>
      <c r="AI15" s="901">
        <f t="shared" si="0"/>
        <v>0</v>
      </c>
      <c r="AJ15" s="901">
        <f t="shared" si="0"/>
        <v>0</v>
      </c>
      <c r="AK15" s="901">
        <f t="shared" si="0"/>
        <v>0</v>
      </c>
      <c r="AL15" s="901">
        <f t="shared" si="0"/>
        <v>0</v>
      </c>
      <c r="AM15" s="901">
        <f t="shared" si="0"/>
        <v>0</v>
      </c>
      <c r="AN15" s="901">
        <f t="shared" si="0"/>
        <v>0</v>
      </c>
      <c r="AO15" s="901">
        <f t="shared" si="0"/>
        <v>0</v>
      </c>
      <c r="AP15" s="901">
        <f t="shared" si="0"/>
        <v>0</v>
      </c>
      <c r="AQ15" s="901">
        <f t="shared" si="0"/>
        <v>0</v>
      </c>
      <c r="AR15" s="901">
        <f t="shared" si="0"/>
        <v>0</v>
      </c>
      <c r="AS15" s="901">
        <f t="shared" si="0"/>
        <v>0</v>
      </c>
      <c r="AT15" s="901">
        <f t="shared" si="0"/>
        <v>0</v>
      </c>
      <c r="AU15" s="901">
        <f t="shared" si="0"/>
        <v>0</v>
      </c>
      <c r="AV15" s="901">
        <f t="shared" si="0"/>
        <v>0</v>
      </c>
      <c r="AW15" s="901">
        <f t="shared" si="0"/>
        <v>0</v>
      </c>
      <c r="AX15" s="901">
        <f t="shared" si="0"/>
        <v>0</v>
      </c>
      <c r="AY15" s="901">
        <f t="shared" si="0"/>
        <v>0</v>
      </c>
      <c r="AZ15" s="901">
        <f t="shared" si="0"/>
        <v>100</v>
      </c>
      <c r="BA15" s="901">
        <f t="shared" si="0"/>
        <v>0</v>
      </c>
      <c r="BB15" s="901">
        <f t="shared" si="0"/>
        <v>0</v>
      </c>
      <c r="BC15" s="901">
        <f t="shared" si="0"/>
        <v>0</v>
      </c>
      <c r="BD15" s="901">
        <f t="shared" si="0"/>
        <v>0</v>
      </c>
      <c r="BE15" s="901">
        <f t="shared" si="0"/>
        <v>0</v>
      </c>
      <c r="BF15" s="901">
        <f t="shared" si="0"/>
        <v>0</v>
      </c>
      <c r="BG15" s="901">
        <f t="shared" si="0"/>
        <v>0</v>
      </c>
      <c r="BH15" s="901">
        <f t="shared" si="0"/>
        <v>0</v>
      </c>
      <c r="BI15" s="901">
        <f t="shared" si="0"/>
        <v>0</v>
      </c>
      <c r="BJ15" s="901">
        <f t="shared" si="0"/>
        <v>0</v>
      </c>
      <c r="BK15" s="901">
        <f t="shared" si="0"/>
        <v>0</v>
      </c>
      <c r="BL15" s="901">
        <f t="shared" si="0"/>
        <v>0</v>
      </c>
      <c r="BM15" s="901">
        <f t="shared" si="0"/>
        <v>0</v>
      </c>
      <c r="BN15" s="901">
        <f t="shared" si="0"/>
        <v>0</v>
      </c>
      <c r="BO15" s="901">
        <f t="shared" si="0"/>
        <v>0</v>
      </c>
      <c r="BP15" s="901">
        <f t="shared" si="0"/>
        <v>0</v>
      </c>
      <c r="BQ15" s="901">
        <f t="shared" ref="BQ15:EB15" si="1">SUM(BQ18:BQ517)</f>
        <v>0</v>
      </c>
      <c r="BR15" s="901">
        <f t="shared" si="1"/>
        <v>0</v>
      </c>
      <c r="BS15" s="901">
        <f t="shared" si="1"/>
        <v>0</v>
      </c>
      <c r="BT15" s="901">
        <f t="shared" si="1"/>
        <v>0</v>
      </c>
      <c r="BU15" s="901">
        <f t="shared" si="1"/>
        <v>0</v>
      </c>
      <c r="BV15" s="901">
        <f t="shared" si="1"/>
        <v>0</v>
      </c>
      <c r="BW15" s="901">
        <f t="shared" si="1"/>
        <v>0</v>
      </c>
      <c r="BX15" s="901">
        <f t="shared" si="1"/>
        <v>0</v>
      </c>
      <c r="BY15" s="901">
        <f t="shared" si="1"/>
        <v>0</v>
      </c>
      <c r="BZ15" s="901">
        <f t="shared" si="1"/>
        <v>0</v>
      </c>
      <c r="CA15" s="901">
        <f t="shared" si="1"/>
        <v>0</v>
      </c>
      <c r="CB15" s="901">
        <f t="shared" si="1"/>
        <v>0</v>
      </c>
      <c r="CC15" s="901">
        <f t="shared" si="1"/>
        <v>0</v>
      </c>
      <c r="CD15" s="901">
        <f t="shared" si="1"/>
        <v>0</v>
      </c>
      <c r="CE15" s="901">
        <f t="shared" si="1"/>
        <v>0</v>
      </c>
      <c r="CF15" s="901">
        <f t="shared" si="1"/>
        <v>0</v>
      </c>
      <c r="CG15" s="901">
        <f t="shared" si="1"/>
        <v>0</v>
      </c>
      <c r="CH15" s="901">
        <f t="shared" si="1"/>
        <v>0</v>
      </c>
      <c r="CI15" s="901">
        <f t="shared" si="1"/>
        <v>0</v>
      </c>
      <c r="CJ15" s="901">
        <f t="shared" si="1"/>
        <v>0</v>
      </c>
      <c r="CK15" s="901">
        <f t="shared" si="1"/>
        <v>0</v>
      </c>
      <c r="CL15" s="901">
        <f t="shared" si="1"/>
        <v>0</v>
      </c>
      <c r="CM15" s="901">
        <f t="shared" si="1"/>
        <v>0</v>
      </c>
      <c r="CN15" s="901">
        <f t="shared" si="1"/>
        <v>0</v>
      </c>
      <c r="CO15" s="901">
        <f t="shared" si="1"/>
        <v>0</v>
      </c>
      <c r="CP15" s="901">
        <f t="shared" si="1"/>
        <v>0</v>
      </c>
      <c r="CQ15" s="901">
        <f t="shared" si="1"/>
        <v>0</v>
      </c>
      <c r="CR15" s="901">
        <f t="shared" si="1"/>
        <v>0</v>
      </c>
      <c r="CS15" s="901">
        <f t="shared" si="1"/>
        <v>0</v>
      </c>
      <c r="CT15" s="901">
        <f t="shared" si="1"/>
        <v>0</v>
      </c>
      <c r="CU15" s="901">
        <f t="shared" si="1"/>
        <v>0</v>
      </c>
      <c r="CV15" s="901">
        <f t="shared" si="1"/>
        <v>0</v>
      </c>
      <c r="CW15" s="901">
        <f t="shared" si="1"/>
        <v>0</v>
      </c>
      <c r="CX15" s="901">
        <f t="shared" si="1"/>
        <v>0</v>
      </c>
      <c r="CY15" s="901">
        <f t="shared" si="1"/>
        <v>0</v>
      </c>
      <c r="CZ15" s="901">
        <f t="shared" si="1"/>
        <v>0</v>
      </c>
      <c r="DA15" s="901">
        <f t="shared" si="1"/>
        <v>0</v>
      </c>
      <c r="DB15" s="901">
        <f t="shared" si="1"/>
        <v>0</v>
      </c>
      <c r="DC15" s="901">
        <f t="shared" si="1"/>
        <v>0</v>
      </c>
      <c r="DD15" s="901">
        <f t="shared" si="1"/>
        <v>0</v>
      </c>
      <c r="DE15" s="901">
        <f t="shared" si="1"/>
        <v>0</v>
      </c>
      <c r="DF15" s="901">
        <f t="shared" si="1"/>
        <v>0</v>
      </c>
      <c r="DG15" s="901">
        <f t="shared" si="1"/>
        <v>0</v>
      </c>
      <c r="DH15" s="901">
        <f t="shared" si="1"/>
        <v>0</v>
      </c>
      <c r="DI15" s="901">
        <f t="shared" si="1"/>
        <v>0</v>
      </c>
      <c r="DJ15" s="901">
        <f t="shared" si="1"/>
        <v>0</v>
      </c>
      <c r="DK15" s="901">
        <f t="shared" si="1"/>
        <v>100</v>
      </c>
      <c r="DL15" s="901">
        <f t="shared" si="1"/>
        <v>0</v>
      </c>
      <c r="DM15" s="901">
        <f t="shared" si="1"/>
        <v>0</v>
      </c>
      <c r="DN15" s="901">
        <f t="shared" si="1"/>
        <v>0</v>
      </c>
      <c r="DO15" s="901">
        <f t="shared" si="1"/>
        <v>0</v>
      </c>
      <c r="DP15" s="901">
        <f t="shared" si="1"/>
        <v>0</v>
      </c>
      <c r="DQ15" s="901">
        <f t="shared" si="1"/>
        <v>0</v>
      </c>
      <c r="DR15" s="901">
        <f t="shared" si="1"/>
        <v>0</v>
      </c>
      <c r="DS15" s="901">
        <f t="shared" si="1"/>
        <v>0</v>
      </c>
      <c r="DT15" s="901">
        <f t="shared" si="1"/>
        <v>0</v>
      </c>
      <c r="DU15" s="901">
        <f t="shared" si="1"/>
        <v>0</v>
      </c>
      <c r="DV15" s="901">
        <f t="shared" si="1"/>
        <v>0</v>
      </c>
      <c r="DW15" s="901">
        <f t="shared" si="1"/>
        <v>0</v>
      </c>
      <c r="DX15" s="901">
        <f t="shared" si="1"/>
        <v>0</v>
      </c>
      <c r="DY15" s="901">
        <f t="shared" si="1"/>
        <v>0</v>
      </c>
      <c r="DZ15" s="901">
        <f t="shared" si="1"/>
        <v>0</v>
      </c>
      <c r="EA15" s="901">
        <f t="shared" si="1"/>
        <v>0</v>
      </c>
      <c r="EB15" s="901">
        <f t="shared" si="1"/>
        <v>0</v>
      </c>
      <c r="EC15" s="901">
        <f t="shared" ref="EC15:ER15" si="2">SUM(EC18:EC517)</f>
        <v>0</v>
      </c>
      <c r="ED15" s="901">
        <f t="shared" si="2"/>
        <v>0</v>
      </c>
      <c r="EE15" s="901">
        <f t="shared" si="2"/>
        <v>0</v>
      </c>
      <c r="EF15" s="901">
        <f t="shared" si="2"/>
        <v>0</v>
      </c>
      <c r="EG15" s="901">
        <f t="shared" si="2"/>
        <v>0</v>
      </c>
      <c r="EH15" s="901">
        <f t="shared" si="2"/>
        <v>0</v>
      </c>
      <c r="EI15" s="901">
        <f t="shared" si="2"/>
        <v>0</v>
      </c>
      <c r="EJ15" s="901">
        <f t="shared" si="2"/>
        <v>0</v>
      </c>
      <c r="EK15" s="901">
        <f t="shared" si="2"/>
        <v>0</v>
      </c>
      <c r="EL15" s="901">
        <f t="shared" si="2"/>
        <v>0</v>
      </c>
      <c r="EM15" s="901">
        <f t="shared" si="2"/>
        <v>0</v>
      </c>
      <c r="EN15" s="901">
        <f t="shared" si="2"/>
        <v>0</v>
      </c>
      <c r="EO15" s="901">
        <f t="shared" si="2"/>
        <v>0</v>
      </c>
      <c r="EP15" s="901">
        <f t="shared" si="2"/>
        <v>0</v>
      </c>
      <c r="EQ15" s="901">
        <f t="shared" si="2"/>
        <v>0</v>
      </c>
      <c r="ER15" s="901">
        <f t="shared" si="2"/>
        <v>0</v>
      </c>
      <c r="ES15" s="901">
        <f>SUM(ES18:ES517)</f>
        <v>0</v>
      </c>
    </row>
    <row r="16" spans="2:150" s="898" customFormat="1" ht="14.4" thickTop="1"/>
    <row r="17" spans="2:149" s="898" customFormat="1">
      <c r="B17" s="903" t="s">
        <v>789</v>
      </c>
      <c r="C17" s="904"/>
      <c r="D17" s="905" t="str">
        <f>IF(AND(COUNTA(B18:B517)=COUNT(E18:E517),ISERROR(SUM(E18:IV517))=FALSE),"Ok","Error")</f>
        <v>Ok</v>
      </c>
      <c r="E17" s="905"/>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5"/>
      <c r="AS17" s="905"/>
      <c r="AT17" s="905"/>
      <c r="AU17" s="905"/>
      <c r="AV17" s="905"/>
      <c r="AW17" s="905"/>
      <c r="AX17" s="905"/>
      <c r="AY17" s="905"/>
      <c r="AZ17" s="905"/>
      <c r="BA17" s="905"/>
      <c r="BB17" s="905"/>
      <c r="BC17" s="905"/>
      <c r="BD17" s="905"/>
      <c r="BE17" s="905"/>
      <c r="BF17" s="905"/>
      <c r="BG17" s="905"/>
      <c r="BH17" s="905"/>
      <c r="BI17" s="905"/>
      <c r="BJ17" s="905"/>
      <c r="BK17" s="905"/>
      <c r="BL17" s="905"/>
      <c r="BM17" s="905"/>
      <c r="BN17" s="905"/>
      <c r="BO17" s="905"/>
      <c r="BP17" s="905"/>
      <c r="BQ17" s="905"/>
      <c r="BR17" s="905"/>
      <c r="BS17" s="905"/>
      <c r="BT17" s="905"/>
      <c r="BU17" s="905"/>
      <c r="BV17" s="905"/>
      <c r="BW17" s="905"/>
      <c r="BX17" s="905"/>
      <c r="BY17" s="905"/>
      <c r="BZ17" s="905"/>
      <c r="CA17" s="905"/>
      <c r="CB17" s="905"/>
      <c r="CC17" s="905"/>
      <c r="CD17" s="905"/>
      <c r="CE17" s="905"/>
      <c r="CF17" s="905"/>
      <c r="CG17" s="905"/>
      <c r="CH17" s="905"/>
      <c r="CI17" s="905"/>
      <c r="CJ17" s="905"/>
      <c r="CK17" s="905"/>
      <c r="CL17" s="905"/>
      <c r="CM17" s="905"/>
      <c r="CN17" s="905"/>
      <c r="CO17" s="905"/>
      <c r="CP17" s="905"/>
      <c r="CQ17" s="905"/>
      <c r="CR17" s="905"/>
      <c r="CS17" s="905"/>
      <c r="CT17" s="905"/>
      <c r="CU17" s="905"/>
      <c r="CV17" s="905"/>
      <c r="CW17" s="905"/>
      <c r="CX17" s="905"/>
      <c r="CY17" s="905"/>
      <c r="CZ17" s="905"/>
      <c r="DA17" s="905"/>
      <c r="DB17" s="905"/>
      <c r="DC17" s="905"/>
      <c r="DD17" s="905"/>
      <c r="DE17" s="905"/>
      <c r="DF17" s="905"/>
      <c r="DG17" s="905"/>
      <c r="DH17" s="905"/>
      <c r="DI17" s="905"/>
      <c r="DJ17" s="905"/>
      <c r="DK17" s="905"/>
      <c r="DL17" s="905"/>
      <c r="DM17" s="905"/>
      <c r="DN17" s="905"/>
      <c r="DO17" s="905"/>
      <c r="DP17" s="905"/>
      <c r="DQ17" s="905"/>
      <c r="DR17" s="905"/>
      <c r="DS17" s="905"/>
      <c r="DT17" s="905"/>
      <c r="DU17" s="905"/>
      <c r="DV17" s="905"/>
      <c r="DW17" s="905"/>
      <c r="DX17" s="905"/>
      <c r="DY17" s="905"/>
      <c r="DZ17" s="905"/>
      <c r="EA17" s="905"/>
      <c r="EB17" s="905"/>
      <c r="EC17" s="905"/>
      <c r="ED17" s="905"/>
      <c r="EE17" s="905"/>
      <c r="EF17" s="905"/>
      <c r="EG17" s="905"/>
      <c r="EH17" s="905"/>
      <c r="EI17" s="905"/>
      <c r="EJ17" s="905"/>
      <c r="EK17" s="905"/>
      <c r="EL17" s="905"/>
      <c r="EM17" s="905"/>
      <c r="EN17" s="905"/>
      <c r="EO17" s="905"/>
      <c r="EP17" s="905"/>
      <c r="EQ17" s="905"/>
      <c r="ER17" s="905"/>
      <c r="ES17" s="905"/>
    </row>
    <row r="18" spans="2:149" s="898" customFormat="1">
      <c r="B18" s="1609" t="s">
        <v>513</v>
      </c>
      <c r="C18" s="1610"/>
      <c r="D18" s="1610"/>
      <c r="E18" s="1611">
        <v>0</v>
      </c>
      <c r="F18" s="1611">
        <v>0</v>
      </c>
      <c r="G18" s="1611">
        <v>0</v>
      </c>
      <c r="H18" s="1611">
        <v>0</v>
      </c>
      <c r="I18" s="1611">
        <v>0</v>
      </c>
      <c r="J18" s="1611">
        <v>0</v>
      </c>
      <c r="K18" s="1611">
        <v>0</v>
      </c>
      <c r="L18" s="1611">
        <v>0</v>
      </c>
      <c r="M18" s="1611">
        <v>0</v>
      </c>
      <c r="N18" s="1611">
        <v>0</v>
      </c>
      <c r="O18" s="1611">
        <v>0</v>
      </c>
      <c r="P18" s="1611">
        <v>0</v>
      </c>
      <c r="Q18" s="1611">
        <v>0</v>
      </c>
      <c r="R18" s="1611">
        <v>0</v>
      </c>
      <c r="S18" s="1611">
        <v>0</v>
      </c>
      <c r="T18" s="1611">
        <v>0</v>
      </c>
      <c r="U18" s="1611">
        <v>0</v>
      </c>
      <c r="V18" s="1611">
        <v>0</v>
      </c>
      <c r="W18" s="1611">
        <v>0</v>
      </c>
      <c r="X18" s="1611">
        <v>0</v>
      </c>
      <c r="Y18" s="1611">
        <v>0</v>
      </c>
      <c r="Z18" s="1611">
        <v>0</v>
      </c>
      <c r="AA18" s="1611">
        <v>0</v>
      </c>
      <c r="AB18" s="1611">
        <v>0</v>
      </c>
      <c r="AC18" s="1611">
        <v>0</v>
      </c>
      <c r="AD18" s="1611">
        <v>0</v>
      </c>
      <c r="AE18" s="1611">
        <v>0</v>
      </c>
      <c r="AF18" s="1611">
        <v>0</v>
      </c>
      <c r="AG18" s="1611">
        <v>0</v>
      </c>
      <c r="AH18" s="1611">
        <v>0</v>
      </c>
      <c r="AI18" s="1611">
        <v>0</v>
      </c>
      <c r="AJ18" s="1611">
        <v>0</v>
      </c>
      <c r="AK18" s="1611">
        <v>0</v>
      </c>
      <c r="AL18" s="1611">
        <v>0</v>
      </c>
      <c r="AM18" s="1611">
        <v>0</v>
      </c>
      <c r="AN18" s="1611">
        <v>0</v>
      </c>
      <c r="AO18" s="1611">
        <v>0</v>
      </c>
      <c r="AP18" s="1611">
        <v>0</v>
      </c>
      <c r="AQ18" s="1611">
        <v>0</v>
      </c>
      <c r="AR18" s="1611">
        <v>0</v>
      </c>
      <c r="AS18" s="1611">
        <v>0</v>
      </c>
      <c r="AT18" s="1611">
        <v>0</v>
      </c>
      <c r="AU18" s="1611">
        <v>0</v>
      </c>
      <c r="AV18" s="1611">
        <v>0</v>
      </c>
      <c r="AW18" s="1611">
        <v>0</v>
      </c>
      <c r="AX18" s="1611">
        <v>0</v>
      </c>
      <c r="AY18" s="1611">
        <v>0</v>
      </c>
      <c r="AZ18" s="1611">
        <v>100</v>
      </c>
      <c r="BA18" s="1611">
        <v>0</v>
      </c>
      <c r="BB18" s="1611">
        <v>0</v>
      </c>
      <c r="BC18" s="1611">
        <v>0</v>
      </c>
      <c r="BD18" s="1611">
        <v>0</v>
      </c>
      <c r="BE18" s="1611">
        <v>0</v>
      </c>
      <c r="BF18" s="1611">
        <v>0</v>
      </c>
      <c r="BG18" s="1611">
        <v>0</v>
      </c>
      <c r="BH18" s="1611">
        <v>0</v>
      </c>
      <c r="BI18" s="1611">
        <v>0</v>
      </c>
      <c r="BJ18" s="1611">
        <v>0</v>
      </c>
      <c r="BK18" s="1611">
        <v>0</v>
      </c>
      <c r="BL18" s="1611">
        <v>0</v>
      </c>
      <c r="BM18" s="1611">
        <v>0</v>
      </c>
      <c r="BN18" s="1611">
        <v>0</v>
      </c>
      <c r="BO18" s="1611">
        <v>0</v>
      </c>
      <c r="BP18" s="1611">
        <v>0</v>
      </c>
      <c r="BQ18" s="1611">
        <v>0</v>
      </c>
      <c r="BR18" s="1611">
        <v>0</v>
      </c>
      <c r="BS18" s="1611">
        <v>0</v>
      </c>
      <c r="BT18" s="1611">
        <v>0</v>
      </c>
      <c r="BU18" s="1611">
        <v>0</v>
      </c>
      <c r="BV18" s="1611">
        <v>0</v>
      </c>
      <c r="BW18" s="1611">
        <v>0</v>
      </c>
      <c r="BX18" s="1611">
        <v>0</v>
      </c>
      <c r="BY18" s="1611">
        <v>0</v>
      </c>
      <c r="BZ18" s="1611">
        <v>0</v>
      </c>
      <c r="CA18" s="1611">
        <v>0</v>
      </c>
      <c r="CB18" s="1611">
        <v>0</v>
      </c>
      <c r="CC18" s="1611">
        <v>0</v>
      </c>
      <c r="CD18" s="1611">
        <v>0</v>
      </c>
      <c r="CE18" s="1611">
        <v>0</v>
      </c>
      <c r="CF18" s="1611">
        <v>0</v>
      </c>
      <c r="CG18" s="1611">
        <v>0</v>
      </c>
      <c r="CH18" s="1611">
        <v>0</v>
      </c>
      <c r="CI18" s="1611">
        <v>0</v>
      </c>
      <c r="CJ18" s="1611">
        <v>0</v>
      </c>
      <c r="CK18" s="1611">
        <v>0</v>
      </c>
      <c r="CL18" s="1611">
        <v>0</v>
      </c>
      <c r="CM18" s="1611">
        <v>0</v>
      </c>
      <c r="CN18" s="1611">
        <v>0</v>
      </c>
      <c r="CO18" s="1611">
        <v>0</v>
      </c>
      <c r="CP18" s="1611">
        <v>0</v>
      </c>
      <c r="CQ18" s="1611">
        <v>0</v>
      </c>
      <c r="CR18" s="1611">
        <v>0</v>
      </c>
      <c r="CS18" s="1611">
        <v>0</v>
      </c>
      <c r="CT18" s="1611">
        <v>0</v>
      </c>
      <c r="CU18" s="1611">
        <v>0</v>
      </c>
      <c r="CV18" s="1611">
        <v>0</v>
      </c>
      <c r="CW18" s="1611">
        <v>0</v>
      </c>
      <c r="CX18" s="1611">
        <v>0</v>
      </c>
      <c r="CY18" s="1611">
        <v>0</v>
      </c>
      <c r="CZ18" s="1611">
        <v>0</v>
      </c>
      <c r="DA18" s="1611">
        <v>0</v>
      </c>
      <c r="DB18" s="1611">
        <v>0</v>
      </c>
      <c r="DC18" s="1611">
        <v>0</v>
      </c>
      <c r="DD18" s="1611">
        <v>0</v>
      </c>
      <c r="DE18" s="1611">
        <v>0</v>
      </c>
      <c r="DF18" s="1611">
        <v>0</v>
      </c>
      <c r="DG18" s="1611">
        <v>0</v>
      </c>
      <c r="DH18" s="1611">
        <v>0</v>
      </c>
      <c r="DI18" s="1611">
        <v>0</v>
      </c>
      <c r="DJ18" s="1611">
        <v>0</v>
      </c>
      <c r="DK18" s="1611">
        <v>100</v>
      </c>
      <c r="DL18" s="1611">
        <v>0</v>
      </c>
      <c r="DM18" s="1611">
        <v>0</v>
      </c>
      <c r="DN18" s="1611">
        <v>0</v>
      </c>
      <c r="DO18" s="1611">
        <v>0</v>
      </c>
      <c r="DP18" s="1611">
        <v>0</v>
      </c>
      <c r="DQ18" s="1611">
        <v>0</v>
      </c>
      <c r="DR18" s="1611">
        <v>0</v>
      </c>
      <c r="DS18" s="1611">
        <v>0</v>
      </c>
      <c r="DT18" s="1611">
        <v>0</v>
      </c>
      <c r="DU18" s="1611">
        <v>0</v>
      </c>
      <c r="DV18" s="1611">
        <v>0</v>
      </c>
      <c r="DW18" s="1611">
        <v>0</v>
      </c>
      <c r="DX18" s="1611">
        <v>0</v>
      </c>
      <c r="DY18" s="1611">
        <v>0</v>
      </c>
      <c r="DZ18" s="1611">
        <v>0</v>
      </c>
      <c r="EA18" s="1611">
        <v>0</v>
      </c>
      <c r="EB18" s="1611">
        <v>0</v>
      </c>
      <c r="EC18" s="1611">
        <v>0</v>
      </c>
      <c r="ED18" s="1611">
        <v>0</v>
      </c>
      <c r="EE18" s="1611">
        <v>0</v>
      </c>
      <c r="EF18" s="1611">
        <v>0</v>
      </c>
      <c r="EG18" s="1611">
        <v>0</v>
      </c>
      <c r="EH18" s="1611">
        <v>0</v>
      </c>
      <c r="EI18" s="1611">
        <v>0</v>
      </c>
      <c r="EJ18" s="1611">
        <v>0</v>
      </c>
      <c r="EK18" s="1611">
        <v>0</v>
      </c>
      <c r="EL18" s="1611">
        <v>0</v>
      </c>
      <c r="EM18" s="1611">
        <v>0</v>
      </c>
      <c r="EN18" s="1611">
        <v>0</v>
      </c>
      <c r="EO18" s="1611">
        <v>0</v>
      </c>
      <c r="EP18" s="1611">
        <v>0</v>
      </c>
      <c r="EQ18" s="1611">
        <v>0</v>
      </c>
      <c r="ER18" s="1611">
        <v>0</v>
      </c>
      <c r="ES18" s="1611">
        <v>0</v>
      </c>
    </row>
    <row r="19" spans="2:149" s="898" customFormat="1">
      <c r="B19" s="1609"/>
      <c r="C19" s="1610"/>
      <c r="D19" s="1610"/>
      <c r="E19" s="1611"/>
      <c r="F19" s="1611"/>
      <c r="G19" s="1611"/>
      <c r="H19" s="1611"/>
      <c r="I19" s="1611"/>
      <c r="J19" s="1611"/>
      <c r="K19" s="1611"/>
      <c r="L19" s="1611"/>
      <c r="M19" s="1611"/>
      <c r="N19" s="1611"/>
      <c r="O19" s="1611"/>
      <c r="P19" s="1611"/>
      <c r="Q19" s="1611"/>
      <c r="R19" s="1611"/>
      <c r="S19" s="1611"/>
      <c r="T19" s="1611"/>
      <c r="U19" s="1611"/>
      <c r="V19" s="1611"/>
      <c r="W19" s="1611"/>
      <c r="X19" s="1611"/>
      <c r="Y19" s="1611"/>
      <c r="Z19" s="1611"/>
      <c r="AA19" s="1611"/>
      <c r="AB19" s="1611"/>
      <c r="AC19" s="1611"/>
      <c r="AD19" s="1611"/>
      <c r="AE19" s="1611"/>
      <c r="AF19" s="1611"/>
      <c r="AG19" s="1611"/>
      <c r="AH19" s="1611"/>
      <c r="AI19" s="1611"/>
      <c r="AJ19" s="1611"/>
      <c r="AK19" s="1611"/>
      <c r="AL19" s="1611"/>
      <c r="AM19" s="1611"/>
      <c r="AN19" s="1611"/>
      <c r="AO19" s="1611"/>
      <c r="AP19" s="1611"/>
      <c r="AQ19" s="1611"/>
      <c r="AR19" s="1611"/>
      <c r="AS19" s="1611"/>
      <c r="AT19" s="1611"/>
      <c r="AU19" s="1611"/>
      <c r="AV19" s="1611"/>
      <c r="AW19" s="1611"/>
      <c r="AX19" s="1611"/>
      <c r="AY19" s="1611"/>
      <c r="AZ19" s="1611"/>
      <c r="BA19" s="1611"/>
      <c r="BB19" s="1611"/>
      <c r="BC19" s="1611"/>
      <c r="BD19" s="1611"/>
      <c r="BE19" s="1611"/>
      <c r="BF19" s="1611"/>
      <c r="BG19" s="1611"/>
      <c r="BH19" s="1611"/>
      <c r="BI19" s="1611"/>
      <c r="BJ19" s="1611"/>
      <c r="BK19" s="1611"/>
      <c r="BL19" s="1611"/>
      <c r="BM19" s="1611"/>
      <c r="BN19" s="1611"/>
      <c r="BO19" s="1611"/>
      <c r="BP19" s="1611"/>
      <c r="BQ19" s="1611"/>
      <c r="BR19" s="1611"/>
      <c r="BS19" s="1611"/>
      <c r="BT19" s="1611"/>
      <c r="BU19" s="1611"/>
      <c r="BV19" s="1611"/>
      <c r="BW19" s="1611"/>
      <c r="BX19" s="1611"/>
      <c r="BY19" s="1611"/>
      <c r="BZ19" s="1611"/>
      <c r="CA19" s="1611"/>
      <c r="CB19" s="1611"/>
      <c r="CC19" s="1611"/>
      <c r="CD19" s="1611"/>
      <c r="CE19" s="1611"/>
      <c r="CF19" s="1611"/>
      <c r="CG19" s="1611"/>
      <c r="CH19" s="1611"/>
      <c r="CI19" s="1611"/>
      <c r="CJ19" s="1611"/>
      <c r="CK19" s="1611"/>
      <c r="CL19" s="1611"/>
      <c r="CM19" s="1611"/>
      <c r="CN19" s="1611"/>
      <c r="CO19" s="1611"/>
      <c r="CP19" s="1611"/>
      <c r="CQ19" s="1611"/>
      <c r="CR19" s="1611"/>
      <c r="CS19" s="1611"/>
      <c r="CT19" s="1611"/>
      <c r="CU19" s="1611"/>
      <c r="CV19" s="1611"/>
      <c r="CW19" s="1611"/>
      <c r="CX19" s="1611"/>
      <c r="CY19" s="1611"/>
      <c r="CZ19" s="1611"/>
      <c r="DA19" s="1611"/>
      <c r="DB19" s="1611"/>
      <c r="DC19" s="1611"/>
      <c r="DD19" s="1611"/>
      <c r="DE19" s="1611"/>
      <c r="DF19" s="1611"/>
      <c r="DG19" s="1611"/>
      <c r="DH19" s="1611"/>
      <c r="DI19" s="1611"/>
      <c r="DJ19" s="1611"/>
      <c r="DK19" s="1611"/>
      <c r="DL19" s="1611"/>
      <c r="DM19" s="1611"/>
      <c r="DN19" s="1611"/>
      <c r="DO19" s="1611"/>
      <c r="DP19" s="1611"/>
      <c r="DQ19" s="1611"/>
      <c r="DR19" s="1611"/>
      <c r="DS19" s="1611"/>
      <c r="DT19" s="1611"/>
      <c r="DU19" s="1611"/>
      <c r="DV19" s="1611"/>
      <c r="DW19" s="1611"/>
      <c r="DX19" s="1611"/>
      <c r="DY19" s="1611"/>
      <c r="DZ19" s="1611"/>
      <c r="EA19" s="1611"/>
      <c r="EB19" s="1611"/>
      <c r="EC19" s="1611"/>
      <c r="ED19" s="1611"/>
      <c r="EE19" s="1611"/>
      <c r="EF19" s="1611"/>
      <c r="EG19" s="1611"/>
      <c r="EH19" s="1611"/>
      <c r="EI19" s="1611"/>
      <c r="EJ19" s="1611"/>
      <c r="EK19" s="1611"/>
      <c r="EL19" s="1611"/>
      <c r="EM19" s="1611"/>
      <c r="EN19" s="1611"/>
      <c r="EO19" s="1611"/>
      <c r="EP19" s="1611"/>
      <c r="EQ19" s="1611"/>
      <c r="ER19" s="1611"/>
      <c r="ES19" s="1611"/>
    </row>
    <row r="20" spans="2:149" s="898" customFormat="1">
      <c r="B20" s="1609"/>
      <c r="C20" s="1610"/>
      <c r="D20" s="1610"/>
      <c r="E20" s="1611"/>
      <c r="F20" s="1611"/>
      <c r="G20" s="1611"/>
      <c r="H20" s="1611"/>
      <c r="I20" s="1611"/>
      <c r="J20" s="1611"/>
      <c r="K20" s="1611"/>
      <c r="L20" s="1611"/>
      <c r="M20" s="1611"/>
      <c r="N20" s="1611"/>
      <c r="O20" s="1611"/>
      <c r="P20" s="1611"/>
      <c r="Q20" s="1611"/>
      <c r="R20" s="1611"/>
      <c r="S20" s="1611"/>
      <c r="T20" s="1611"/>
      <c r="U20" s="1611"/>
      <c r="V20" s="1611"/>
      <c r="W20" s="1611"/>
      <c r="X20" s="1611"/>
      <c r="Y20" s="1611"/>
      <c r="Z20" s="1611"/>
      <c r="AA20" s="1611"/>
      <c r="AB20" s="1611"/>
      <c r="AC20" s="1611"/>
      <c r="AD20" s="1611"/>
      <c r="AE20" s="1611"/>
      <c r="AF20" s="1611"/>
      <c r="AG20" s="1611"/>
      <c r="AH20" s="1611"/>
      <c r="AI20" s="1611"/>
      <c r="AJ20" s="1611"/>
      <c r="AK20" s="1611"/>
      <c r="AL20" s="1611"/>
      <c r="AM20" s="1611"/>
      <c r="AN20" s="1611"/>
      <c r="AO20" s="1611"/>
      <c r="AP20" s="1611"/>
      <c r="AQ20" s="1611"/>
      <c r="AR20" s="1611"/>
      <c r="AS20" s="1611"/>
      <c r="AT20" s="1611"/>
      <c r="AU20" s="1611"/>
      <c r="AV20" s="1611"/>
      <c r="AW20" s="1611"/>
      <c r="AX20" s="1611"/>
      <c r="AY20" s="1611"/>
      <c r="AZ20" s="1611"/>
      <c r="BA20" s="1611"/>
      <c r="BB20" s="1611"/>
      <c r="BC20" s="1611"/>
      <c r="BD20" s="1611"/>
      <c r="BE20" s="1611"/>
      <c r="BF20" s="1611"/>
      <c r="BG20" s="1611"/>
      <c r="BH20" s="1611"/>
      <c r="BI20" s="1611"/>
      <c r="BJ20" s="1611"/>
      <c r="BK20" s="1611"/>
      <c r="BL20" s="1611"/>
      <c r="BM20" s="1611"/>
      <c r="BN20" s="1611"/>
      <c r="BO20" s="1611"/>
      <c r="BP20" s="1611"/>
      <c r="BQ20" s="1611"/>
      <c r="BR20" s="1611"/>
      <c r="BS20" s="1611"/>
      <c r="BT20" s="1611"/>
      <c r="BU20" s="1611"/>
      <c r="BV20" s="1611"/>
      <c r="BW20" s="1611"/>
      <c r="BX20" s="1611"/>
      <c r="BY20" s="1611"/>
      <c r="BZ20" s="1611"/>
      <c r="CA20" s="1611"/>
      <c r="CB20" s="1611"/>
      <c r="CC20" s="1611"/>
      <c r="CD20" s="1611"/>
      <c r="CE20" s="1611"/>
      <c r="CF20" s="1611"/>
      <c r="CG20" s="1611"/>
      <c r="CH20" s="1611"/>
      <c r="CI20" s="1611"/>
      <c r="CJ20" s="1611"/>
      <c r="CK20" s="1611"/>
      <c r="CL20" s="1611"/>
      <c r="CM20" s="1611"/>
      <c r="CN20" s="1611"/>
      <c r="CO20" s="1611"/>
      <c r="CP20" s="1611"/>
      <c r="CQ20" s="1611"/>
      <c r="CR20" s="1611"/>
      <c r="CS20" s="1611"/>
      <c r="CT20" s="1611"/>
      <c r="CU20" s="1611"/>
      <c r="CV20" s="1611"/>
      <c r="CW20" s="1611"/>
      <c r="CX20" s="1611"/>
      <c r="CY20" s="1611"/>
      <c r="CZ20" s="1611"/>
      <c r="DA20" s="1611"/>
      <c r="DB20" s="1611"/>
      <c r="DC20" s="1611"/>
      <c r="DD20" s="1611"/>
      <c r="DE20" s="1611"/>
      <c r="DF20" s="1611"/>
      <c r="DG20" s="1611"/>
      <c r="DH20" s="1611"/>
      <c r="DI20" s="1611"/>
      <c r="DJ20" s="1611"/>
      <c r="DK20" s="1611"/>
      <c r="DL20" s="1611"/>
      <c r="DM20" s="1611"/>
      <c r="DN20" s="1611"/>
      <c r="DO20" s="1611"/>
      <c r="DP20" s="1611"/>
      <c r="DQ20" s="1611"/>
      <c r="DR20" s="1611"/>
      <c r="DS20" s="1611"/>
      <c r="DT20" s="1611"/>
      <c r="DU20" s="1611"/>
      <c r="DV20" s="1611"/>
      <c r="DW20" s="1611"/>
      <c r="DX20" s="1611"/>
      <c r="DY20" s="1611"/>
      <c r="DZ20" s="1611"/>
      <c r="EA20" s="1611"/>
      <c r="EB20" s="1611"/>
      <c r="EC20" s="1611"/>
      <c r="ED20" s="1611"/>
      <c r="EE20" s="1611"/>
      <c r="EF20" s="1611"/>
      <c r="EG20" s="1611"/>
      <c r="EH20" s="1611"/>
      <c r="EI20" s="1611"/>
      <c r="EJ20" s="1611"/>
      <c r="EK20" s="1611"/>
      <c r="EL20" s="1611"/>
      <c r="EM20" s="1611"/>
      <c r="EN20" s="1611"/>
      <c r="EO20" s="1611"/>
      <c r="EP20" s="1611"/>
      <c r="EQ20" s="1611"/>
      <c r="ER20" s="1611"/>
      <c r="ES20" s="1611"/>
    </row>
    <row r="21" spans="2:149" s="898" customFormat="1">
      <c r="B21" s="1609"/>
      <c r="C21" s="1610"/>
      <c r="D21" s="1610"/>
      <c r="E21" s="1611"/>
      <c r="F21" s="1611"/>
      <c r="G21" s="1611"/>
      <c r="H21" s="1611"/>
      <c r="I21" s="1611"/>
      <c r="J21" s="1611"/>
      <c r="K21" s="1611"/>
      <c r="L21" s="1611"/>
      <c r="M21" s="1611"/>
      <c r="N21" s="1611"/>
      <c r="O21" s="1611"/>
      <c r="P21" s="1611"/>
      <c r="Q21" s="1611"/>
      <c r="R21" s="1611"/>
      <c r="S21" s="1611"/>
      <c r="T21" s="1611"/>
      <c r="U21" s="1611"/>
      <c r="V21" s="1611"/>
      <c r="W21" s="1611"/>
      <c r="X21" s="1611"/>
      <c r="Y21" s="1611"/>
      <c r="Z21" s="1611"/>
      <c r="AA21" s="1611"/>
      <c r="AB21" s="1611"/>
      <c r="AC21" s="1611"/>
      <c r="AD21" s="1611"/>
      <c r="AE21" s="1611"/>
      <c r="AF21" s="1611"/>
      <c r="AG21" s="1611"/>
      <c r="AH21" s="1611"/>
      <c r="AI21" s="1611"/>
      <c r="AJ21" s="1611"/>
      <c r="AK21" s="1611"/>
      <c r="AL21" s="1611"/>
      <c r="AM21" s="1611"/>
      <c r="AN21" s="1611"/>
      <c r="AO21" s="1611"/>
      <c r="AP21" s="1611"/>
      <c r="AQ21" s="1611"/>
      <c r="AR21" s="1611"/>
      <c r="AS21" s="1611"/>
      <c r="AT21" s="1611"/>
      <c r="AU21" s="1611"/>
      <c r="AV21" s="1611"/>
      <c r="AW21" s="1611"/>
      <c r="AX21" s="1611"/>
      <c r="AY21" s="1611"/>
      <c r="AZ21" s="1611"/>
      <c r="BA21" s="1611"/>
      <c r="BB21" s="1611"/>
      <c r="BC21" s="1611"/>
      <c r="BD21" s="1611"/>
      <c r="BE21" s="1611"/>
      <c r="BF21" s="1611"/>
      <c r="BG21" s="1611"/>
      <c r="BH21" s="1611"/>
      <c r="BI21" s="1611"/>
      <c r="BJ21" s="1611"/>
      <c r="BK21" s="1611"/>
      <c r="BL21" s="1611"/>
      <c r="BM21" s="1611"/>
      <c r="BN21" s="1611"/>
      <c r="BO21" s="1611"/>
      <c r="BP21" s="1611"/>
      <c r="BQ21" s="1611"/>
      <c r="BR21" s="1611"/>
      <c r="BS21" s="1611"/>
      <c r="BT21" s="1611"/>
      <c r="BU21" s="1611"/>
      <c r="BV21" s="1611"/>
      <c r="BW21" s="1611"/>
      <c r="BX21" s="1611"/>
      <c r="BY21" s="1611"/>
      <c r="BZ21" s="1611"/>
      <c r="CA21" s="1611"/>
      <c r="CB21" s="1611"/>
      <c r="CC21" s="1611"/>
      <c r="CD21" s="1611"/>
      <c r="CE21" s="1611"/>
      <c r="CF21" s="1611"/>
      <c r="CG21" s="1611"/>
      <c r="CH21" s="1611"/>
      <c r="CI21" s="1611"/>
      <c r="CJ21" s="1611"/>
      <c r="CK21" s="1611"/>
      <c r="CL21" s="1611"/>
      <c r="CM21" s="1611"/>
      <c r="CN21" s="1611"/>
      <c r="CO21" s="1611"/>
      <c r="CP21" s="1611"/>
      <c r="CQ21" s="1611"/>
      <c r="CR21" s="1611"/>
      <c r="CS21" s="1611"/>
      <c r="CT21" s="1611"/>
      <c r="CU21" s="1611"/>
      <c r="CV21" s="1611"/>
      <c r="CW21" s="1611"/>
      <c r="CX21" s="1611"/>
      <c r="CY21" s="1611"/>
      <c r="CZ21" s="1611"/>
      <c r="DA21" s="1611"/>
      <c r="DB21" s="1611"/>
      <c r="DC21" s="1611"/>
      <c r="DD21" s="1611"/>
      <c r="DE21" s="1611"/>
      <c r="DF21" s="1611"/>
      <c r="DG21" s="1611"/>
      <c r="DH21" s="1611"/>
      <c r="DI21" s="1611"/>
      <c r="DJ21" s="1611"/>
      <c r="DK21" s="1611"/>
      <c r="DL21" s="1611"/>
      <c r="DM21" s="1611"/>
      <c r="DN21" s="1611"/>
      <c r="DO21" s="1611"/>
      <c r="DP21" s="1611"/>
      <c r="DQ21" s="1611"/>
      <c r="DR21" s="1611"/>
      <c r="DS21" s="1611"/>
      <c r="DT21" s="1611"/>
      <c r="DU21" s="1611"/>
      <c r="DV21" s="1611"/>
      <c r="DW21" s="1611"/>
      <c r="DX21" s="1611"/>
      <c r="DY21" s="1611"/>
      <c r="DZ21" s="1611"/>
      <c r="EA21" s="1611"/>
      <c r="EB21" s="1611"/>
      <c r="EC21" s="1611"/>
      <c r="ED21" s="1611"/>
      <c r="EE21" s="1611"/>
      <c r="EF21" s="1611"/>
      <c r="EG21" s="1611"/>
      <c r="EH21" s="1611"/>
      <c r="EI21" s="1611"/>
      <c r="EJ21" s="1611"/>
      <c r="EK21" s="1611"/>
      <c r="EL21" s="1611"/>
      <c r="EM21" s="1611"/>
      <c r="EN21" s="1611"/>
      <c r="EO21" s="1611"/>
      <c r="EP21" s="1611"/>
      <c r="EQ21" s="1611"/>
      <c r="ER21" s="1611"/>
      <c r="ES21" s="1611"/>
    </row>
    <row r="22" spans="2:149" s="898" customFormat="1">
      <c r="B22" s="1609"/>
      <c r="C22" s="1610"/>
      <c r="D22" s="1610"/>
      <c r="E22" s="1611"/>
      <c r="F22" s="1611"/>
      <c r="G22" s="1611"/>
      <c r="H22" s="1611"/>
      <c r="I22" s="1611"/>
      <c r="J22" s="1611"/>
      <c r="K22" s="1611"/>
      <c r="L22" s="1611"/>
      <c r="M22" s="1611"/>
      <c r="N22" s="1611"/>
      <c r="O22" s="1611"/>
      <c r="P22" s="1611"/>
      <c r="Q22" s="1611"/>
      <c r="R22" s="1611"/>
      <c r="S22" s="1611"/>
      <c r="T22" s="1611"/>
      <c r="U22" s="1611"/>
      <c r="V22" s="1611"/>
      <c r="W22" s="1611"/>
      <c r="X22" s="1611"/>
      <c r="Y22" s="1611"/>
      <c r="Z22" s="1611"/>
      <c r="AA22" s="1611"/>
      <c r="AB22" s="1611"/>
      <c r="AC22" s="1611"/>
      <c r="AD22" s="1611"/>
      <c r="AE22" s="1611"/>
      <c r="AF22" s="1611"/>
      <c r="AG22" s="1611"/>
      <c r="AH22" s="1611"/>
      <c r="AI22" s="1611"/>
      <c r="AJ22" s="1611"/>
      <c r="AK22" s="1611"/>
      <c r="AL22" s="1611"/>
      <c r="AM22" s="1611"/>
      <c r="AN22" s="1611"/>
      <c r="AO22" s="1611"/>
      <c r="AP22" s="1611"/>
      <c r="AQ22" s="1611"/>
      <c r="AR22" s="1611"/>
      <c r="AS22" s="1611"/>
      <c r="AT22" s="1611"/>
      <c r="AU22" s="1611"/>
      <c r="AV22" s="1611"/>
      <c r="AW22" s="1611"/>
      <c r="AX22" s="1611"/>
      <c r="AY22" s="1611"/>
      <c r="AZ22" s="1611"/>
      <c r="BA22" s="1611"/>
      <c r="BB22" s="1611"/>
      <c r="BC22" s="1611"/>
      <c r="BD22" s="1611"/>
      <c r="BE22" s="1611"/>
      <c r="BF22" s="1611"/>
      <c r="BG22" s="1611"/>
      <c r="BH22" s="1611"/>
      <c r="BI22" s="1611"/>
      <c r="BJ22" s="1611"/>
      <c r="BK22" s="1611"/>
      <c r="BL22" s="1611"/>
      <c r="BM22" s="1611"/>
      <c r="BN22" s="1611"/>
      <c r="BO22" s="1611"/>
      <c r="BP22" s="1611"/>
      <c r="BQ22" s="1611"/>
      <c r="BR22" s="1611"/>
      <c r="BS22" s="1611"/>
      <c r="BT22" s="1611"/>
      <c r="BU22" s="1611"/>
      <c r="BV22" s="1611"/>
      <c r="BW22" s="1611"/>
      <c r="BX22" s="1611"/>
      <c r="BY22" s="1611"/>
      <c r="BZ22" s="1611"/>
      <c r="CA22" s="1611"/>
      <c r="CB22" s="1611"/>
      <c r="CC22" s="1611"/>
      <c r="CD22" s="1611"/>
      <c r="CE22" s="1611"/>
      <c r="CF22" s="1611"/>
      <c r="CG22" s="1611"/>
      <c r="CH22" s="1611"/>
      <c r="CI22" s="1611"/>
      <c r="CJ22" s="1611"/>
      <c r="CK22" s="1611"/>
      <c r="CL22" s="1611"/>
      <c r="CM22" s="1611"/>
      <c r="CN22" s="1611"/>
      <c r="CO22" s="1611"/>
      <c r="CP22" s="1611"/>
      <c r="CQ22" s="1611"/>
      <c r="CR22" s="1611"/>
      <c r="CS22" s="1611"/>
      <c r="CT22" s="1611"/>
      <c r="CU22" s="1611"/>
      <c r="CV22" s="1611"/>
      <c r="CW22" s="1611"/>
      <c r="CX22" s="1611"/>
      <c r="CY22" s="1611"/>
      <c r="CZ22" s="1611"/>
      <c r="DA22" s="1611"/>
      <c r="DB22" s="1611"/>
      <c r="DC22" s="1611"/>
      <c r="DD22" s="1611"/>
      <c r="DE22" s="1611"/>
      <c r="DF22" s="1611"/>
      <c r="DG22" s="1611"/>
      <c r="DH22" s="1611"/>
      <c r="DI22" s="1611"/>
      <c r="DJ22" s="1611"/>
      <c r="DK22" s="1611"/>
      <c r="DL22" s="1611"/>
      <c r="DM22" s="1611"/>
      <c r="DN22" s="1611"/>
      <c r="DO22" s="1611"/>
      <c r="DP22" s="1611"/>
      <c r="DQ22" s="1611"/>
      <c r="DR22" s="1611"/>
      <c r="DS22" s="1611"/>
      <c r="DT22" s="1611"/>
      <c r="DU22" s="1611"/>
      <c r="DV22" s="1611"/>
      <c r="DW22" s="1611"/>
      <c r="DX22" s="1611"/>
      <c r="DY22" s="1611"/>
      <c r="DZ22" s="1611"/>
      <c r="EA22" s="1611"/>
      <c r="EB22" s="1611"/>
      <c r="EC22" s="1611"/>
      <c r="ED22" s="1611"/>
      <c r="EE22" s="1611"/>
      <c r="EF22" s="1611"/>
      <c r="EG22" s="1611"/>
      <c r="EH22" s="1611"/>
      <c r="EI22" s="1611"/>
      <c r="EJ22" s="1611"/>
      <c r="EK22" s="1611"/>
      <c r="EL22" s="1611"/>
      <c r="EM22" s="1611"/>
      <c r="EN22" s="1611"/>
      <c r="EO22" s="1611"/>
      <c r="EP22" s="1611"/>
      <c r="EQ22" s="1611"/>
      <c r="ER22" s="1611"/>
      <c r="ES22" s="1611"/>
    </row>
    <row r="23" spans="2:149" s="898" customFormat="1">
      <c r="B23" s="1609"/>
      <c r="C23" s="1610"/>
      <c r="D23" s="1610"/>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c r="AM23" s="1611"/>
      <c r="AN23" s="1611"/>
      <c r="AO23" s="1611"/>
      <c r="AP23" s="1611"/>
      <c r="AQ23" s="1611"/>
      <c r="AR23" s="1611"/>
      <c r="AS23" s="1611"/>
      <c r="AT23" s="1611"/>
      <c r="AU23" s="1611"/>
      <c r="AV23" s="1611"/>
      <c r="AW23" s="1611"/>
      <c r="AX23" s="1611"/>
      <c r="AY23" s="1611"/>
      <c r="AZ23" s="1611"/>
      <c r="BA23" s="1611"/>
      <c r="BB23" s="1611"/>
      <c r="BC23" s="1611"/>
      <c r="BD23" s="1611"/>
      <c r="BE23" s="1611"/>
      <c r="BF23" s="1611"/>
      <c r="BG23" s="1611"/>
      <c r="BH23" s="1611"/>
      <c r="BI23" s="1611"/>
      <c r="BJ23" s="1611"/>
      <c r="BK23" s="1611"/>
      <c r="BL23" s="1611"/>
      <c r="BM23" s="1611"/>
      <c r="BN23" s="1611"/>
      <c r="BO23" s="1611"/>
      <c r="BP23" s="1611"/>
      <c r="BQ23" s="1611"/>
      <c r="BR23" s="1611"/>
      <c r="BS23" s="1611"/>
      <c r="BT23" s="1611"/>
      <c r="BU23" s="1611"/>
      <c r="BV23" s="1611"/>
      <c r="BW23" s="1611"/>
      <c r="BX23" s="1611"/>
      <c r="BY23" s="1611"/>
      <c r="BZ23" s="1611"/>
      <c r="CA23" s="1611"/>
      <c r="CB23" s="1611"/>
      <c r="CC23" s="1611"/>
      <c r="CD23" s="1611"/>
      <c r="CE23" s="1611"/>
      <c r="CF23" s="1611"/>
      <c r="CG23" s="1611"/>
      <c r="CH23" s="1611"/>
      <c r="CI23" s="1611"/>
      <c r="CJ23" s="1611"/>
      <c r="CK23" s="1611"/>
      <c r="CL23" s="1611"/>
      <c r="CM23" s="1611"/>
      <c r="CN23" s="1611"/>
      <c r="CO23" s="1611"/>
      <c r="CP23" s="1611"/>
      <c r="CQ23" s="1611"/>
      <c r="CR23" s="1611"/>
      <c r="CS23" s="1611"/>
      <c r="CT23" s="1611"/>
      <c r="CU23" s="1611"/>
      <c r="CV23" s="1611"/>
      <c r="CW23" s="1611"/>
      <c r="CX23" s="1611"/>
      <c r="CY23" s="1611"/>
      <c r="CZ23" s="1611"/>
      <c r="DA23" s="1611"/>
      <c r="DB23" s="1611"/>
      <c r="DC23" s="1611"/>
      <c r="DD23" s="1611"/>
      <c r="DE23" s="1611"/>
      <c r="DF23" s="1611"/>
      <c r="DG23" s="1611"/>
      <c r="DH23" s="1611"/>
      <c r="DI23" s="1611"/>
      <c r="DJ23" s="1611"/>
      <c r="DK23" s="1611"/>
      <c r="DL23" s="1611"/>
      <c r="DM23" s="1611"/>
      <c r="DN23" s="1611"/>
      <c r="DO23" s="1611"/>
      <c r="DP23" s="1611"/>
      <c r="DQ23" s="1611"/>
      <c r="DR23" s="1611"/>
      <c r="DS23" s="1611"/>
      <c r="DT23" s="1611"/>
      <c r="DU23" s="1611"/>
      <c r="DV23" s="1611"/>
      <c r="DW23" s="1611"/>
      <c r="DX23" s="1611"/>
      <c r="DY23" s="1611"/>
      <c r="DZ23" s="1611"/>
      <c r="EA23" s="1611"/>
      <c r="EB23" s="1611"/>
      <c r="EC23" s="1611"/>
      <c r="ED23" s="1611"/>
      <c r="EE23" s="1611"/>
      <c r="EF23" s="1611"/>
      <c r="EG23" s="1611"/>
      <c r="EH23" s="1611"/>
      <c r="EI23" s="1611"/>
      <c r="EJ23" s="1611"/>
      <c r="EK23" s="1611"/>
      <c r="EL23" s="1611"/>
      <c r="EM23" s="1611"/>
      <c r="EN23" s="1611"/>
      <c r="EO23" s="1611"/>
      <c r="EP23" s="1611"/>
      <c r="EQ23" s="1611"/>
      <c r="ER23" s="1611"/>
      <c r="ES23" s="1611"/>
    </row>
    <row r="24" spans="2:149" s="898" customFormat="1">
      <c r="B24" s="1609"/>
      <c r="C24" s="1610"/>
      <c r="D24" s="1610"/>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c r="AL24" s="1611"/>
      <c r="AM24" s="1611"/>
      <c r="AN24" s="1611"/>
      <c r="AO24" s="1611"/>
      <c r="AP24" s="1611"/>
      <c r="AQ24" s="1611"/>
      <c r="AR24" s="1611"/>
      <c r="AS24" s="1611"/>
      <c r="AT24" s="1611"/>
      <c r="AU24" s="1611"/>
      <c r="AV24" s="1611"/>
      <c r="AW24" s="1611"/>
      <c r="AX24" s="1611"/>
      <c r="AY24" s="1611"/>
      <c r="AZ24" s="1611"/>
      <c r="BA24" s="1611"/>
      <c r="BB24" s="1611"/>
      <c r="BC24" s="1611"/>
      <c r="BD24" s="1611"/>
      <c r="BE24" s="1611"/>
      <c r="BF24" s="1611"/>
      <c r="BG24" s="1611"/>
      <c r="BH24" s="1611"/>
      <c r="BI24" s="1611"/>
      <c r="BJ24" s="1611"/>
      <c r="BK24" s="1611"/>
      <c r="BL24" s="1611"/>
      <c r="BM24" s="1611"/>
      <c r="BN24" s="1611"/>
      <c r="BO24" s="1611"/>
      <c r="BP24" s="1611"/>
      <c r="BQ24" s="1611"/>
      <c r="BR24" s="1611"/>
      <c r="BS24" s="1611"/>
      <c r="BT24" s="1611"/>
      <c r="BU24" s="1611"/>
      <c r="BV24" s="1611"/>
      <c r="BW24" s="1611"/>
      <c r="BX24" s="1611"/>
      <c r="BY24" s="1611"/>
      <c r="BZ24" s="1611"/>
      <c r="CA24" s="1611"/>
      <c r="CB24" s="1611"/>
      <c r="CC24" s="1611"/>
      <c r="CD24" s="1611"/>
      <c r="CE24" s="1611"/>
      <c r="CF24" s="1611"/>
      <c r="CG24" s="1611"/>
      <c r="CH24" s="1611"/>
      <c r="CI24" s="1611"/>
      <c r="CJ24" s="1611"/>
      <c r="CK24" s="1611"/>
      <c r="CL24" s="1611"/>
      <c r="CM24" s="1611"/>
      <c r="CN24" s="1611"/>
      <c r="CO24" s="1611"/>
      <c r="CP24" s="1611"/>
      <c r="CQ24" s="1611"/>
      <c r="CR24" s="1611"/>
      <c r="CS24" s="1611"/>
      <c r="CT24" s="1611"/>
      <c r="CU24" s="1611"/>
      <c r="CV24" s="1611"/>
      <c r="CW24" s="1611"/>
      <c r="CX24" s="1611"/>
      <c r="CY24" s="1611"/>
      <c r="CZ24" s="1611"/>
      <c r="DA24" s="1611"/>
      <c r="DB24" s="1611"/>
      <c r="DC24" s="1611"/>
      <c r="DD24" s="1611"/>
      <c r="DE24" s="1611"/>
      <c r="DF24" s="1611"/>
      <c r="DG24" s="1611"/>
      <c r="DH24" s="1611"/>
      <c r="DI24" s="1611"/>
      <c r="DJ24" s="1611"/>
      <c r="DK24" s="1611"/>
      <c r="DL24" s="1611"/>
      <c r="DM24" s="1611"/>
      <c r="DN24" s="1611"/>
      <c r="DO24" s="1611"/>
      <c r="DP24" s="1611"/>
      <c r="DQ24" s="1611"/>
      <c r="DR24" s="1611"/>
      <c r="DS24" s="1611"/>
      <c r="DT24" s="1611"/>
      <c r="DU24" s="1611"/>
      <c r="DV24" s="1611"/>
      <c r="DW24" s="1611"/>
      <c r="DX24" s="1611"/>
      <c r="DY24" s="1611"/>
      <c r="DZ24" s="1611"/>
      <c r="EA24" s="1611"/>
      <c r="EB24" s="1611"/>
      <c r="EC24" s="1611"/>
      <c r="ED24" s="1611"/>
      <c r="EE24" s="1611"/>
      <c r="EF24" s="1611"/>
      <c r="EG24" s="1611"/>
      <c r="EH24" s="1611"/>
      <c r="EI24" s="1611"/>
      <c r="EJ24" s="1611"/>
      <c r="EK24" s="1611"/>
      <c r="EL24" s="1611"/>
      <c r="EM24" s="1611"/>
      <c r="EN24" s="1611"/>
      <c r="EO24" s="1611"/>
      <c r="EP24" s="1611"/>
      <c r="EQ24" s="1611"/>
      <c r="ER24" s="1611"/>
      <c r="ES24" s="1611"/>
    </row>
    <row r="25" spans="2:149" s="898" customFormat="1">
      <c r="B25" s="1609"/>
      <c r="C25" s="1610"/>
      <c r="D25" s="1610"/>
      <c r="E25" s="1611"/>
      <c r="F25" s="1611"/>
      <c r="G25" s="1611"/>
      <c r="H25" s="1611"/>
      <c r="I25" s="1611"/>
      <c r="J25" s="1611"/>
      <c r="K25" s="1611"/>
      <c r="L25" s="1611"/>
      <c r="M25" s="1611"/>
      <c r="N25" s="1611"/>
      <c r="O25" s="1611"/>
      <c r="P25" s="1611"/>
      <c r="Q25" s="1611"/>
      <c r="R25" s="1611"/>
      <c r="S25" s="1611"/>
      <c r="T25" s="1611"/>
      <c r="U25" s="1611"/>
      <c r="V25" s="1611"/>
      <c r="W25" s="1611"/>
      <c r="X25" s="1611"/>
      <c r="Y25" s="1611"/>
      <c r="Z25" s="1611"/>
      <c r="AA25" s="1611"/>
      <c r="AB25" s="1611"/>
      <c r="AC25" s="1611"/>
      <c r="AD25" s="1611"/>
      <c r="AE25" s="1611"/>
      <c r="AF25" s="1611"/>
      <c r="AG25" s="1611"/>
      <c r="AH25" s="1611"/>
      <c r="AI25" s="1611"/>
      <c r="AJ25" s="1611"/>
      <c r="AK25" s="1611"/>
      <c r="AL25" s="1611"/>
      <c r="AM25" s="1611"/>
      <c r="AN25" s="1611"/>
      <c r="AO25" s="1611"/>
      <c r="AP25" s="1611"/>
      <c r="AQ25" s="1611"/>
      <c r="AR25" s="1611"/>
      <c r="AS25" s="1611"/>
      <c r="AT25" s="1611"/>
      <c r="AU25" s="1611"/>
      <c r="AV25" s="1611"/>
      <c r="AW25" s="1611"/>
      <c r="AX25" s="1611"/>
      <c r="AY25" s="1611"/>
      <c r="AZ25" s="1611"/>
      <c r="BA25" s="1611"/>
      <c r="BB25" s="1611"/>
      <c r="BC25" s="1611"/>
      <c r="BD25" s="1611"/>
      <c r="BE25" s="1611"/>
      <c r="BF25" s="1611"/>
      <c r="BG25" s="1611"/>
      <c r="BH25" s="1611"/>
      <c r="BI25" s="1611"/>
      <c r="BJ25" s="1611"/>
      <c r="BK25" s="1611"/>
      <c r="BL25" s="1611"/>
      <c r="BM25" s="1611"/>
      <c r="BN25" s="1611"/>
      <c r="BO25" s="1611"/>
      <c r="BP25" s="1611"/>
      <c r="BQ25" s="1611"/>
      <c r="BR25" s="1611"/>
      <c r="BS25" s="1611"/>
      <c r="BT25" s="1611"/>
      <c r="BU25" s="1611"/>
      <c r="BV25" s="1611"/>
      <c r="BW25" s="1611"/>
      <c r="BX25" s="1611"/>
      <c r="BY25" s="1611"/>
      <c r="BZ25" s="1611"/>
      <c r="CA25" s="1611"/>
      <c r="CB25" s="1611"/>
      <c r="CC25" s="1611"/>
      <c r="CD25" s="1611"/>
      <c r="CE25" s="1611"/>
      <c r="CF25" s="1611"/>
      <c r="CG25" s="1611"/>
      <c r="CH25" s="1611"/>
      <c r="CI25" s="1611"/>
      <c r="CJ25" s="1611"/>
      <c r="CK25" s="1611"/>
      <c r="CL25" s="1611"/>
      <c r="CM25" s="1611"/>
      <c r="CN25" s="1611"/>
      <c r="CO25" s="1611"/>
      <c r="CP25" s="1611"/>
      <c r="CQ25" s="1611"/>
      <c r="CR25" s="1611"/>
      <c r="CS25" s="1611"/>
      <c r="CT25" s="1611"/>
      <c r="CU25" s="1611"/>
      <c r="CV25" s="1611"/>
      <c r="CW25" s="1611"/>
      <c r="CX25" s="1611"/>
      <c r="CY25" s="1611"/>
      <c r="CZ25" s="1611"/>
      <c r="DA25" s="1611"/>
      <c r="DB25" s="1611"/>
      <c r="DC25" s="1611"/>
      <c r="DD25" s="1611"/>
      <c r="DE25" s="1611"/>
      <c r="DF25" s="1611"/>
      <c r="DG25" s="1611"/>
      <c r="DH25" s="1611"/>
      <c r="DI25" s="1611"/>
      <c r="DJ25" s="1611"/>
      <c r="DK25" s="1611"/>
      <c r="DL25" s="1611"/>
      <c r="DM25" s="1611"/>
      <c r="DN25" s="1611"/>
      <c r="DO25" s="1611"/>
      <c r="DP25" s="1611"/>
      <c r="DQ25" s="1611"/>
      <c r="DR25" s="1611"/>
      <c r="DS25" s="1611"/>
      <c r="DT25" s="1611"/>
      <c r="DU25" s="1611"/>
      <c r="DV25" s="1611"/>
      <c r="DW25" s="1611"/>
      <c r="DX25" s="1611"/>
      <c r="DY25" s="1611"/>
      <c r="DZ25" s="1611"/>
      <c r="EA25" s="1611"/>
      <c r="EB25" s="1611"/>
      <c r="EC25" s="1611"/>
      <c r="ED25" s="1611"/>
      <c r="EE25" s="1611"/>
      <c r="EF25" s="1611"/>
      <c r="EG25" s="1611"/>
      <c r="EH25" s="1611"/>
      <c r="EI25" s="1611"/>
      <c r="EJ25" s="1611"/>
      <c r="EK25" s="1611"/>
      <c r="EL25" s="1611"/>
      <c r="EM25" s="1611"/>
      <c r="EN25" s="1611"/>
      <c r="EO25" s="1611"/>
      <c r="EP25" s="1611"/>
      <c r="EQ25" s="1611"/>
      <c r="ER25" s="1611"/>
      <c r="ES25" s="1611"/>
    </row>
    <row r="26" spans="2:149" s="898" customFormat="1">
      <c r="B26" s="1609"/>
      <c r="C26" s="1610"/>
      <c r="D26" s="1610"/>
      <c r="E26" s="1611"/>
      <c r="F26" s="1611"/>
      <c r="G26" s="1611"/>
      <c r="H26" s="1611"/>
      <c r="I26" s="1611"/>
      <c r="J26" s="1611"/>
      <c r="K26" s="1611"/>
      <c r="L26" s="1611"/>
      <c r="M26" s="1611"/>
      <c r="N26" s="1611"/>
      <c r="O26" s="1611"/>
      <c r="P26" s="1611"/>
      <c r="Q26" s="1611"/>
      <c r="R26" s="1611"/>
      <c r="S26" s="1611"/>
      <c r="T26" s="1611"/>
      <c r="U26" s="1611"/>
      <c r="V26" s="1611"/>
      <c r="W26" s="1611"/>
      <c r="X26" s="1611"/>
      <c r="Y26" s="1611"/>
      <c r="Z26" s="1611"/>
      <c r="AA26" s="1611"/>
      <c r="AB26" s="1611"/>
      <c r="AC26" s="1611"/>
      <c r="AD26" s="1611"/>
      <c r="AE26" s="1611"/>
      <c r="AF26" s="1611"/>
      <c r="AG26" s="1611"/>
      <c r="AH26" s="1611"/>
      <c r="AI26" s="1611"/>
      <c r="AJ26" s="1611"/>
      <c r="AK26" s="1611"/>
      <c r="AL26" s="1611"/>
      <c r="AM26" s="1611"/>
      <c r="AN26" s="1611"/>
      <c r="AO26" s="1611"/>
      <c r="AP26" s="1611"/>
      <c r="AQ26" s="1611"/>
      <c r="AR26" s="1611"/>
      <c r="AS26" s="1611"/>
      <c r="AT26" s="1611"/>
      <c r="AU26" s="1611"/>
      <c r="AV26" s="1611"/>
      <c r="AW26" s="1611"/>
      <c r="AX26" s="1611"/>
      <c r="AY26" s="1611"/>
      <c r="AZ26" s="1611"/>
      <c r="BA26" s="1611"/>
      <c r="BB26" s="1611"/>
      <c r="BC26" s="1611"/>
      <c r="BD26" s="1611"/>
      <c r="BE26" s="1611"/>
      <c r="BF26" s="1611"/>
      <c r="BG26" s="1611"/>
      <c r="BH26" s="1611"/>
      <c r="BI26" s="1611"/>
      <c r="BJ26" s="1611"/>
      <c r="BK26" s="1611"/>
      <c r="BL26" s="1611"/>
      <c r="BM26" s="1611"/>
      <c r="BN26" s="1611"/>
      <c r="BO26" s="1611"/>
      <c r="BP26" s="1611"/>
      <c r="BQ26" s="1611"/>
      <c r="BR26" s="1611"/>
      <c r="BS26" s="1611"/>
      <c r="BT26" s="1611"/>
      <c r="BU26" s="1611"/>
      <c r="BV26" s="1611"/>
      <c r="BW26" s="1611"/>
      <c r="BX26" s="1611"/>
      <c r="BY26" s="1611"/>
      <c r="BZ26" s="1611"/>
      <c r="CA26" s="1611"/>
      <c r="CB26" s="1611"/>
      <c r="CC26" s="1611"/>
      <c r="CD26" s="1611"/>
      <c r="CE26" s="1611"/>
      <c r="CF26" s="1611"/>
      <c r="CG26" s="1611"/>
      <c r="CH26" s="1611"/>
      <c r="CI26" s="1611"/>
      <c r="CJ26" s="1611"/>
      <c r="CK26" s="1611"/>
      <c r="CL26" s="1611"/>
      <c r="CM26" s="1611"/>
      <c r="CN26" s="1611"/>
      <c r="CO26" s="1611"/>
      <c r="CP26" s="1611"/>
      <c r="CQ26" s="1611"/>
      <c r="CR26" s="1611"/>
      <c r="CS26" s="1611"/>
      <c r="CT26" s="1611"/>
      <c r="CU26" s="1611"/>
      <c r="CV26" s="1611"/>
      <c r="CW26" s="1611"/>
      <c r="CX26" s="1611"/>
      <c r="CY26" s="1611"/>
      <c r="CZ26" s="1611"/>
      <c r="DA26" s="1611"/>
      <c r="DB26" s="1611"/>
      <c r="DC26" s="1611"/>
      <c r="DD26" s="1611"/>
      <c r="DE26" s="1611"/>
      <c r="DF26" s="1611"/>
      <c r="DG26" s="1611"/>
      <c r="DH26" s="1611"/>
      <c r="DI26" s="1611"/>
      <c r="DJ26" s="1611"/>
      <c r="DK26" s="1611"/>
      <c r="DL26" s="1611"/>
      <c r="DM26" s="1611"/>
      <c r="DN26" s="1611"/>
      <c r="DO26" s="1611"/>
      <c r="DP26" s="1611"/>
      <c r="DQ26" s="1611"/>
      <c r="DR26" s="1611"/>
      <c r="DS26" s="1611"/>
      <c r="DT26" s="1611"/>
      <c r="DU26" s="1611"/>
      <c r="DV26" s="1611"/>
      <c r="DW26" s="1611"/>
      <c r="DX26" s="1611"/>
      <c r="DY26" s="1611"/>
      <c r="DZ26" s="1611"/>
      <c r="EA26" s="1611"/>
      <c r="EB26" s="1611"/>
      <c r="EC26" s="1611"/>
      <c r="ED26" s="1611"/>
      <c r="EE26" s="1611"/>
      <c r="EF26" s="1611"/>
      <c r="EG26" s="1611"/>
      <c r="EH26" s="1611"/>
      <c r="EI26" s="1611"/>
      <c r="EJ26" s="1611"/>
      <c r="EK26" s="1611"/>
      <c r="EL26" s="1611"/>
      <c r="EM26" s="1611"/>
      <c r="EN26" s="1611"/>
      <c r="EO26" s="1611"/>
      <c r="EP26" s="1611"/>
      <c r="EQ26" s="1611"/>
      <c r="ER26" s="1611"/>
      <c r="ES26" s="1611"/>
    </row>
    <row r="27" spans="2:149" s="898" customFormat="1">
      <c r="B27" s="1609"/>
      <c r="C27" s="1610"/>
      <c r="D27" s="1610"/>
      <c r="E27" s="1611"/>
      <c r="F27" s="1611"/>
      <c r="G27" s="1611"/>
      <c r="H27" s="1611"/>
      <c r="I27" s="1611"/>
      <c r="J27" s="1611"/>
      <c r="K27" s="1611"/>
      <c r="L27" s="1611"/>
      <c r="M27" s="1611"/>
      <c r="N27" s="1611"/>
      <c r="O27" s="1611"/>
      <c r="P27" s="1611"/>
      <c r="Q27" s="1611"/>
      <c r="R27" s="1611"/>
      <c r="S27" s="1611"/>
      <c r="T27" s="1611"/>
      <c r="U27" s="1611"/>
      <c r="V27" s="1611"/>
      <c r="W27" s="1611"/>
      <c r="X27" s="1611"/>
      <c r="Y27" s="1611"/>
      <c r="Z27" s="1611"/>
      <c r="AA27" s="1611"/>
      <c r="AB27" s="1611"/>
      <c r="AC27" s="1611"/>
      <c r="AD27" s="1611"/>
      <c r="AE27" s="1611"/>
      <c r="AF27" s="1611"/>
      <c r="AG27" s="1611"/>
      <c r="AH27" s="1611"/>
      <c r="AI27" s="1611"/>
      <c r="AJ27" s="1611"/>
      <c r="AK27" s="1611"/>
      <c r="AL27" s="1611"/>
      <c r="AM27" s="1611"/>
      <c r="AN27" s="1611"/>
      <c r="AO27" s="1611"/>
      <c r="AP27" s="1611"/>
      <c r="AQ27" s="1611"/>
      <c r="AR27" s="1611"/>
      <c r="AS27" s="1611"/>
      <c r="AT27" s="1611"/>
      <c r="AU27" s="1611"/>
      <c r="AV27" s="1611"/>
      <c r="AW27" s="1611"/>
      <c r="AX27" s="1611"/>
      <c r="AY27" s="1611"/>
      <c r="AZ27" s="1611"/>
      <c r="BA27" s="1611"/>
      <c r="BB27" s="1611"/>
      <c r="BC27" s="1611"/>
      <c r="BD27" s="1611"/>
      <c r="BE27" s="1611"/>
      <c r="BF27" s="1611"/>
      <c r="BG27" s="1611"/>
      <c r="BH27" s="1611"/>
      <c r="BI27" s="1611"/>
      <c r="BJ27" s="1611"/>
      <c r="BK27" s="1611"/>
      <c r="BL27" s="1611"/>
      <c r="BM27" s="1611"/>
      <c r="BN27" s="1611"/>
      <c r="BO27" s="1611"/>
      <c r="BP27" s="1611"/>
      <c r="BQ27" s="1611"/>
      <c r="BR27" s="1611"/>
      <c r="BS27" s="1611"/>
      <c r="BT27" s="1611"/>
      <c r="BU27" s="1611"/>
      <c r="BV27" s="1611"/>
      <c r="BW27" s="1611"/>
      <c r="BX27" s="1611"/>
      <c r="BY27" s="1611"/>
      <c r="BZ27" s="1611"/>
      <c r="CA27" s="1611"/>
      <c r="CB27" s="1611"/>
      <c r="CC27" s="1611"/>
      <c r="CD27" s="1611"/>
      <c r="CE27" s="1611"/>
      <c r="CF27" s="1611"/>
      <c r="CG27" s="1611"/>
      <c r="CH27" s="1611"/>
      <c r="CI27" s="1611"/>
      <c r="CJ27" s="1611"/>
      <c r="CK27" s="1611"/>
      <c r="CL27" s="1611"/>
      <c r="CM27" s="1611"/>
      <c r="CN27" s="1611"/>
      <c r="CO27" s="1611"/>
      <c r="CP27" s="1611"/>
      <c r="CQ27" s="1611"/>
      <c r="CR27" s="1611"/>
      <c r="CS27" s="1611"/>
      <c r="CT27" s="1611"/>
      <c r="CU27" s="1611"/>
      <c r="CV27" s="1611"/>
      <c r="CW27" s="1611"/>
      <c r="CX27" s="1611"/>
      <c r="CY27" s="1611"/>
      <c r="CZ27" s="1611"/>
      <c r="DA27" s="1611"/>
      <c r="DB27" s="1611"/>
      <c r="DC27" s="1611"/>
      <c r="DD27" s="1611"/>
      <c r="DE27" s="1611"/>
      <c r="DF27" s="1611"/>
      <c r="DG27" s="1611"/>
      <c r="DH27" s="1611"/>
      <c r="DI27" s="1611"/>
      <c r="DJ27" s="1611"/>
      <c r="DK27" s="1611"/>
      <c r="DL27" s="1611"/>
      <c r="DM27" s="1611"/>
      <c r="DN27" s="1611"/>
      <c r="DO27" s="1611"/>
      <c r="DP27" s="1611"/>
      <c r="DQ27" s="1611"/>
      <c r="DR27" s="1611"/>
      <c r="DS27" s="1611"/>
      <c r="DT27" s="1611"/>
      <c r="DU27" s="1611"/>
      <c r="DV27" s="1611"/>
      <c r="DW27" s="1611"/>
      <c r="DX27" s="1611"/>
      <c r="DY27" s="1611"/>
      <c r="DZ27" s="1611"/>
      <c r="EA27" s="1611"/>
      <c r="EB27" s="1611"/>
      <c r="EC27" s="1611"/>
      <c r="ED27" s="1611"/>
      <c r="EE27" s="1611"/>
      <c r="EF27" s="1611"/>
      <c r="EG27" s="1611"/>
      <c r="EH27" s="1611"/>
      <c r="EI27" s="1611"/>
      <c r="EJ27" s="1611"/>
      <c r="EK27" s="1611"/>
      <c r="EL27" s="1611"/>
      <c r="EM27" s="1611"/>
      <c r="EN27" s="1611"/>
      <c r="EO27" s="1611"/>
      <c r="EP27" s="1611"/>
      <c r="EQ27" s="1611"/>
      <c r="ER27" s="1611"/>
      <c r="ES27" s="1611"/>
    </row>
    <row r="28" spans="2:149" s="898" customFormat="1">
      <c r="B28" s="1609"/>
      <c r="C28" s="1610"/>
      <c r="D28" s="1610"/>
      <c r="E28" s="1611"/>
      <c r="F28" s="1611"/>
      <c r="G28" s="1611"/>
      <c r="H28" s="1611"/>
      <c r="I28" s="1611"/>
      <c r="J28" s="1611"/>
      <c r="K28" s="1611"/>
      <c r="L28" s="1611"/>
      <c r="M28" s="1611"/>
      <c r="N28" s="1611"/>
      <c r="O28" s="1611"/>
      <c r="P28" s="1611"/>
      <c r="Q28" s="1611"/>
      <c r="R28" s="1611"/>
      <c r="S28" s="1611"/>
      <c r="T28" s="1611"/>
      <c r="U28" s="1611"/>
      <c r="V28" s="1611"/>
      <c r="W28" s="1611"/>
      <c r="X28" s="1611"/>
      <c r="Y28" s="1611"/>
      <c r="Z28" s="1611"/>
      <c r="AA28" s="1611"/>
      <c r="AB28" s="1611"/>
      <c r="AC28" s="1611"/>
      <c r="AD28" s="1611"/>
      <c r="AE28" s="1611"/>
      <c r="AF28" s="1611"/>
      <c r="AG28" s="1611"/>
      <c r="AH28" s="1611"/>
      <c r="AI28" s="1611"/>
      <c r="AJ28" s="1611"/>
      <c r="AK28" s="1611"/>
      <c r="AL28" s="1611"/>
      <c r="AM28" s="1611"/>
      <c r="AN28" s="1611"/>
      <c r="AO28" s="1611"/>
      <c r="AP28" s="1611"/>
      <c r="AQ28" s="1611"/>
      <c r="AR28" s="1611"/>
      <c r="AS28" s="1611"/>
      <c r="AT28" s="1611"/>
      <c r="AU28" s="1611"/>
      <c r="AV28" s="1611"/>
      <c r="AW28" s="1611"/>
      <c r="AX28" s="1611"/>
      <c r="AY28" s="1611"/>
      <c r="AZ28" s="1611"/>
      <c r="BA28" s="1611"/>
      <c r="BB28" s="1611"/>
      <c r="BC28" s="1611"/>
      <c r="BD28" s="1611"/>
      <c r="BE28" s="1611"/>
      <c r="BF28" s="1611"/>
      <c r="BG28" s="1611"/>
      <c r="BH28" s="1611"/>
      <c r="BI28" s="1611"/>
      <c r="BJ28" s="1611"/>
      <c r="BK28" s="1611"/>
      <c r="BL28" s="1611"/>
      <c r="BM28" s="1611"/>
      <c r="BN28" s="1611"/>
      <c r="BO28" s="1611"/>
      <c r="BP28" s="1611"/>
      <c r="BQ28" s="1611"/>
      <c r="BR28" s="1611"/>
      <c r="BS28" s="1611"/>
      <c r="BT28" s="1611"/>
      <c r="BU28" s="1611"/>
      <c r="BV28" s="1611"/>
      <c r="BW28" s="1611"/>
      <c r="BX28" s="1611"/>
      <c r="BY28" s="1611"/>
      <c r="BZ28" s="1611"/>
      <c r="CA28" s="1611"/>
      <c r="CB28" s="1611"/>
      <c r="CC28" s="1611"/>
      <c r="CD28" s="1611"/>
      <c r="CE28" s="1611"/>
      <c r="CF28" s="1611"/>
      <c r="CG28" s="1611"/>
      <c r="CH28" s="1611"/>
      <c r="CI28" s="1611"/>
      <c r="CJ28" s="1611"/>
      <c r="CK28" s="1611"/>
      <c r="CL28" s="1611"/>
      <c r="CM28" s="1611"/>
      <c r="CN28" s="1611"/>
      <c r="CO28" s="1611"/>
      <c r="CP28" s="1611"/>
      <c r="CQ28" s="1611"/>
      <c r="CR28" s="1611"/>
      <c r="CS28" s="1611"/>
      <c r="CT28" s="1611"/>
      <c r="CU28" s="1611"/>
      <c r="CV28" s="1611"/>
      <c r="CW28" s="1611"/>
      <c r="CX28" s="1611"/>
      <c r="CY28" s="1611"/>
      <c r="CZ28" s="1611"/>
      <c r="DA28" s="1611"/>
      <c r="DB28" s="1611"/>
      <c r="DC28" s="1611"/>
      <c r="DD28" s="1611"/>
      <c r="DE28" s="1611"/>
      <c r="DF28" s="1611"/>
      <c r="DG28" s="1611"/>
      <c r="DH28" s="1611"/>
      <c r="DI28" s="1611"/>
      <c r="DJ28" s="1611"/>
      <c r="DK28" s="1611"/>
      <c r="DL28" s="1611"/>
      <c r="DM28" s="1611"/>
      <c r="DN28" s="1611"/>
      <c r="DO28" s="1611"/>
      <c r="DP28" s="1611"/>
      <c r="DQ28" s="1611"/>
      <c r="DR28" s="1611"/>
      <c r="DS28" s="1611"/>
      <c r="DT28" s="1611"/>
      <c r="DU28" s="1611"/>
      <c r="DV28" s="1611"/>
      <c r="DW28" s="1611"/>
      <c r="DX28" s="1611"/>
      <c r="DY28" s="1611"/>
      <c r="DZ28" s="1611"/>
      <c r="EA28" s="1611"/>
      <c r="EB28" s="1611"/>
      <c r="EC28" s="1611"/>
      <c r="ED28" s="1611"/>
      <c r="EE28" s="1611"/>
      <c r="EF28" s="1611"/>
      <c r="EG28" s="1611"/>
      <c r="EH28" s="1611"/>
      <c r="EI28" s="1611"/>
      <c r="EJ28" s="1611"/>
      <c r="EK28" s="1611"/>
      <c r="EL28" s="1611"/>
      <c r="EM28" s="1611"/>
      <c r="EN28" s="1611"/>
      <c r="EO28" s="1611"/>
      <c r="EP28" s="1611"/>
      <c r="EQ28" s="1611"/>
      <c r="ER28" s="1611"/>
      <c r="ES28" s="1611"/>
    </row>
    <row r="29" spans="2:149" s="898" customFormat="1">
      <c r="B29" s="1609"/>
      <c r="C29" s="1610"/>
      <c r="D29" s="1610"/>
      <c r="E29" s="1611"/>
      <c r="F29" s="1611"/>
      <c r="G29" s="1611"/>
      <c r="H29" s="1611"/>
      <c r="I29" s="1611"/>
      <c r="J29" s="1611"/>
      <c r="K29" s="1611"/>
      <c r="L29" s="1611"/>
      <c r="M29" s="1611"/>
      <c r="N29" s="1611"/>
      <c r="O29" s="1611"/>
      <c r="P29" s="1611"/>
      <c r="Q29" s="1611"/>
      <c r="R29" s="1611"/>
      <c r="S29" s="1611"/>
      <c r="T29" s="1611"/>
      <c r="U29" s="1611"/>
      <c r="V29" s="1611"/>
      <c r="W29" s="1611"/>
      <c r="X29" s="1611"/>
      <c r="Y29" s="1611"/>
      <c r="Z29" s="1611"/>
      <c r="AA29" s="1611"/>
      <c r="AB29" s="1611"/>
      <c r="AC29" s="1611"/>
      <c r="AD29" s="1611"/>
      <c r="AE29" s="1611"/>
      <c r="AF29" s="1611"/>
      <c r="AG29" s="1611"/>
      <c r="AH29" s="1611"/>
      <c r="AI29" s="1611"/>
      <c r="AJ29" s="1611"/>
      <c r="AK29" s="1611"/>
      <c r="AL29" s="1611"/>
      <c r="AM29" s="1611"/>
      <c r="AN29" s="1611"/>
      <c r="AO29" s="1611"/>
      <c r="AP29" s="1611"/>
      <c r="AQ29" s="1611"/>
      <c r="AR29" s="1611"/>
      <c r="AS29" s="1611"/>
      <c r="AT29" s="1611"/>
      <c r="AU29" s="1611"/>
      <c r="AV29" s="1611"/>
      <c r="AW29" s="1611"/>
      <c r="AX29" s="1611"/>
      <c r="AY29" s="1611"/>
      <c r="AZ29" s="1611"/>
      <c r="BA29" s="1611"/>
      <c r="BB29" s="1611"/>
      <c r="BC29" s="1611"/>
      <c r="BD29" s="1611"/>
      <c r="BE29" s="1611"/>
      <c r="BF29" s="1611"/>
      <c r="BG29" s="1611"/>
      <c r="BH29" s="1611"/>
      <c r="BI29" s="1611"/>
      <c r="BJ29" s="1611"/>
      <c r="BK29" s="1611"/>
      <c r="BL29" s="1611"/>
      <c r="BM29" s="1611"/>
      <c r="BN29" s="1611"/>
      <c r="BO29" s="1611"/>
      <c r="BP29" s="1611"/>
      <c r="BQ29" s="1611"/>
      <c r="BR29" s="1611"/>
      <c r="BS29" s="1611"/>
      <c r="BT29" s="1611"/>
      <c r="BU29" s="1611"/>
      <c r="BV29" s="1611"/>
      <c r="BW29" s="1611"/>
      <c r="BX29" s="1611"/>
      <c r="BY29" s="1611"/>
      <c r="BZ29" s="1611"/>
      <c r="CA29" s="1611"/>
      <c r="CB29" s="1611"/>
      <c r="CC29" s="1611"/>
      <c r="CD29" s="1611"/>
      <c r="CE29" s="1611"/>
      <c r="CF29" s="1611"/>
      <c r="CG29" s="1611"/>
      <c r="CH29" s="1611"/>
      <c r="CI29" s="1611"/>
      <c r="CJ29" s="1611"/>
      <c r="CK29" s="1611"/>
      <c r="CL29" s="1611"/>
      <c r="CM29" s="1611"/>
      <c r="CN29" s="1611"/>
      <c r="CO29" s="1611"/>
      <c r="CP29" s="1611"/>
      <c r="CQ29" s="1611"/>
      <c r="CR29" s="1611"/>
      <c r="CS29" s="1611"/>
      <c r="CT29" s="1611"/>
      <c r="CU29" s="1611"/>
      <c r="CV29" s="1611"/>
      <c r="CW29" s="1611"/>
      <c r="CX29" s="1611"/>
      <c r="CY29" s="1611"/>
      <c r="CZ29" s="1611"/>
      <c r="DA29" s="1611"/>
      <c r="DB29" s="1611"/>
      <c r="DC29" s="1611"/>
      <c r="DD29" s="1611"/>
      <c r="DE29" s="1611"/>
      <c r="DF29" s="1611"/>
      <c r="DG29" s="1611"/>
      <c r="DH29" s="1611"/>
      <c r="DI29" s="1611"/>
      <c r="DJ29" s="1611"/>
      <c r="DK29" s="1611"/>
      <c r="DL29" s="1611"/>
      <c r="DM29" s="1611"/>
      <c r="DN29" s="1611"/>
      <c r="DO29" s="1611"/>
      <c r="DP29" s="1611"/>
      <c r="DQ29" s="1611"/>
      <c r="DR29" s="1611"/>
      <c r="DS29" s="1611"/>
      <c r="DT29" s="1611"/>
      <c r="DU29" s="1611"/>
      <c r="DV29" s="1611"/>
      <c r="DW29" s="1611"/>
      <c r="DX29" s="1611"/>
      <c r="DY29" s="1611"/>
      <c r="DZ29" s="1611"/>
      <c r="EA29" s="1611"/>
      <c r="EB29" s="1611"/>
      <c r="EC29" s="1611"/>
      <c r="ED29" s="1611"/>
      <c r="EE29" s="1611"/>
      <c r="EF29" s="1611"/>
      <c r="EG29" s="1611"/>
      <c r="EH29" s="1611"/>
      <c r="EI29" s="1611"/>
      <c r="EJ29" s="1611"/>
      <c r="EK29" s="1611"/>
      <c r="EL29" s="1611"/>
      <c r="EM29" s="1611"/>
      <c r="EN29" s="1611"/>
      <c r="EO29" s="1611"/>
      <c r="EP29" s="1611"/>
      <c r="EQ29" s="1611"/>
      <c r="ER29" s="1611"/>
      <c r="ES29" s="1611"/>
    </row>
    <row r="30" spans="2:149" s="898" customFormat="1">
      <c r="B30" s="1609"/>
      <c r="C30" s="1610"/>
      <c r="D30" s="1610"/>
      <c r="E30" s="1611"/>
      <c r="F30" s="1611"/>
      <c r="G30" s="1611"/>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1"/>
      <c r="AW30" s="1611"/>
      <c r="AX30" s="1611"/>
      <c r="AY30" s="1611"/>
      <c r="AZ30" s="1611"/>
      <c r="BA30" s="1611"/>
      <c r="BB30" s="1611"/>
      <c r="BC30" s="1611"/>
      <c r="BD30" s="1611"/>
      <c r="BE30" s="1611"/>
      <c r="BF30" s="1611"/>
      <c r="BG30" s="1611"/>
      <c r="BH30" s="1611"/>
      <c r="BI30" s="1611"/>
      <c r="BJ30" s="1611"/>
      <c r="BK30" s="1611"/>
      <c r="BL30" s="1611"/>
      <c r="BM30" s="1611"/>
      <c r="BN30" s="1611"/>
      <c r="BO30" s="1611"/>
      <c r="BP30" s="1611"/>
      <c r="BQ30" s="1611"/>
      <c r="BR30" s="1611"/>
      <c r="BS30" s="1611"/>
      <c r="BT30" s="1611"/>
      <c r="BU30" s="1611"/>
      <c r="BV30" s="1611"/>
      <c r="BW30" s="1611"/>
      <c r="BX30" s="1611"/>
      <c r="BY30" s="1611"/>
      <c r="BZ30" s="1611"/>
      <c r="CA30" s="1611"/>
      <c r="CB30" s="1611"/>
      <c r="CC30" s="1611"/>
      <c r="CD30" s="1611"/>
      <c r="CE30" s="1611"/>
      <c r="CF30" s="1611"/>
      <c r="CG30" s="1611"/>
      <c r="CH30" s="1611"/>
      <c r="CI30" s="1611"/>
      <c r="CJ30" s="1611"/>
      <c r="CK30" s="1611"/>
      <c r="CL30" s="1611"/>
      <c r="CM30" s="1611"/>
      <c r="CN30" s="1611"/>
      <c r="CO30" s="1611"/>
      <c r="CP30" s="1611"/>
      <c r="CQ30" s="1611"/>
      <c r="CR30" s="1611"/>
      <c r="CS30" s="1611"/>
      <c r="CT30" s="1611"/>
      <c r="CU30" s="1611"/>
      <c r="CV30" s="1611"/>
      <c r="CW30" s="1611"/>
      <c r="CX30" s="1611"/>
      <c r="CY30" s="1611"/>
      <c r="CZ30" s="1611"/>
      <c r="DA30" s="1611"/>
      <c r="DB30" s="1611"/>
      <c r="DC30" s="1611"/>
      <c r="DD30" s="1611"/>
      <c r="DE30" s="1611"/>
      <c r="DF30" s="1611"/>
      <c r="DG30" s="1611"/>
      <c r="DH30" s="1611"/>
      <c r="DI30" s="1611"/>
      <c r="DJ30" s="1611"/>
      <c r="DK30" s="1611"/>
      <c r="DL30" s="1611"/>
      <c r="DM30" s="1611"/>
      <c r="DN30" s="1611"/>
      <c r="DO30" s="1611"/>
      <c r="DP30" s="1611"/>
      <c r="DQ30" s="1611"/>
      <c r="DR30" s="1611"/>
      <c r="DS30" s="1611"/>
      <c r="DT30" s="1611"/>
      <c r="DU30" s="1611"/>
      <c r="DV30" s="1611"/>
      <c r="DW30" s="1611"/>
      <c r="DX30" s="1611"/>
      <c r="DY30" s="1611"/>
      <c r="DZ30" s="1611"/>
      <c r="EA30" s="1611"/>
      <c r="EB30" s="1611"/>
      <c r="EC30" s="1611"/>
      <c r="ED30" s="1611"/>
      <c r="EE30" s="1611"/>
      <c r="EF30" s="1611"/>
      <c r="EG30" s="1611"/>
      <c r="EH30" s="1611"/>
      <c r="EI30" s="1611"/>
      <c r="EJ30" s="1611"/>
      <c r="EK30" s="1611"/>
      <c r="EL30" s="1611"/>
      <c r="EM30" s="1611"/>
      <c r="EN30" s="1611"/>
      <c r="EO30" s="1611"/>
      <c r="EP30" s="1611"/>
      <c r="EQ30" s="1611"/>
      <c r="ER30" s="1611"/>
      <c r="ES30" s="1611"/>
    </row>
    <row r="31" spans="2:149" s="898" customFormat="1">
      <c r="B31" s="1609"/>
      <c r="C31" s="1610"/>
      <c r="D31" s="1610"/>
      <c r="E31" s="1611"/>
      <c r="F31" s="1611"/>
      <c r="G31" s="1611"/>
      <c r="H31" s="1611"/>
      <c r="I31" s="1611"/>
      <c r="J31" s="1611"/>
      <c r="K31" s="1611"/>
      <c r="L31" s="1611"/>
      <c r="M31" s="1611"/>
      <c r="N31" s="1611"/>
      <c r="O31" s="1611"/>
      <c r="P31" s="1611"/>
      <c r="Q31" s="1611"/>
      <c r="R31" s="1611"/>
      <c r="S31" s="1611"/>
      <c r="T31" s="1611"/>
      <c r="U31" s="1611"/>
      <c r="V31" s="1611"/>
      <c r="W31" s="1611"/>
      <c r="X31" s="1611"/>
      <c r="Y31" s="1611"/>
      <c r="Z31" s="1611"/>
      <c r="AA31" s="1611"/>
      <c r="AB31" s="1611"/>
      <c r="AC31" s="1611"/>
      <c r="AD31" s="1611"/>
      <c r="AE31" s="1611"/>
      <c r="AF31" s="1611"/>
      <c r="AG31" s="1611"/>
      <c r="AH31" s="1611"/>
      <c r="AI31" s="1611"/>
      <c r="AJ31" s="1611"/>
      <c r="AK31" s="1611"/>
      <c r="AL31" s="1611"/>
      <c r="AM31" s="1611"/>
      <c r="AN31" s="1611"/>
      <c r="AO31" s="1611"/>
      <c r="AP31" s="1611"/>
      <c r="AQ31" s="1611"/>
      <c r="AR31" s="1611"/>
      <c r="AS31" s="1611"/>
      <c r="AT31" s="1611"/>
      <c r="AU31" s="1611"/>
      <c r="AV31" s="1611"/>
      <c r="AW31" s="1611"/>
      <c r="AX31" s="1611"/>
      <c r="AY31" s="1611"/>
      <c r="AZ31" s="1611"/>
      <c r="BA31" s="1611"/>
      <c r="BB31" s="1611"/>
      <c r="BC31" s="1611"/>
      <c r="BD31" s="1611"/>
      <c r="BE31" s="1611"/>
      <c r="BF31" s="1611"/>
      <c r="BG31" s="1611"/>
      <c r="BH31" s="1611"/>
      <c r="BI31" s="1611"/>
      <c r="BJ31" s="1611"/>
      <c r="BK31" s="1611"/>
      <c r="BL31" s="1611"/>
      <c r="BM31" s="1611"/>
      <c r="BN31" s="1611"/>
      <c r="BO31" s="1611"/>
      <c r="BP31" s="1611"/>
      <c r="BQ31" s="1611"/>
      <c r="BR31" s="1611"/>
      <c r="BS31" s="1611"/>
      <c r="BT31" s="1611"/>
      <c r="BU31" s="1611"/>
      <c r="BV31" s="1611"/>
      <c r="BW31" s="1611"/>
      <c r="BX31" s="1611"/>
      <c r="BY31" s="1611"/>
      <c r="BZ31" s="1611"/>
      <c r="CA31" s="1611"/>
      <c r="CB31" s="1611"/>
      <c r="CC31" s="1611"/>
      <c r="CD31" s="1611"/>
      <c r="CE31" s="1611"/>
      <c r="CF31" s="1611"/>
      <c r="CG31" s="1611"/>
      <c r="CH31" s="1611"/>
      <c r="CI31" s="1611"/>
      <c r="CJ31" s="1611"/>
      <c r="CK31" s="1611"/>
      <c r="CL31" s="1611"/>
      <c r="CM31" s="1611"/>
      <c r="CN31" s="1611"/>
      <c r="CO31" s="1611"/>
      <c r="CP31" s="1611"/>
      <c r="CQ31" s="1611"/>
      <c r="CR31" s="1611"/>
      <c r="CS31" s="1611"/>
      <c r="CT31" s="1611"/>
      <c r="CU31" s="1611"/>
      <c r="CV31" s="1611"/>
      <c r="CW31" s="1611"/>
      <c r="CX31" s="1611"/>
      <c r="CY31" s="1611"/>
      <c r="CZ31" s="1611"/>
      <c r="DA31" s="1611"/>
      <c r="DB31" s="1611"/>
      <c r="DC31" s="1611"/>
      <c r="DD31" s="1611"/>
      <c r="DE31" s="1611"/>
      <c r="DF31" s="1611"/>
      <c r="DG31" s="1611"/>
      <c r="DH31" s="1611"/>
      <c r="DI31" s="1611"/>
      <c r="DJ31" s="1611"/>
      <c r="DK31" s="1611"/>
      <c r="DL31" s="1611"/>
      <c r="DM31" s="1611"/>
      <c r="DN31" s="1611"/>
      <c r="DO31" s="1611"/>
      <c r="DP31" s="1611"/>
      <c r="DQ31" s="1611"/>
      <c r="DR31" s="1611"/>
      <c r="DS31" s="1611"/>
      <c r="DT31" s="1611"/>
      <c r="DU31" s="1611"/>
      <c r="DV31" s="1611"/>
      <c r="DW31" s="1611"/>
      <c r="DX31" s="1611"/>
      <c r="DY31" s="1611"/>
      <c r="DZ31" s="1611"/>
      <c r="EA31" s="1611"/>
      <c r="EB31" s="1611"/>
      <c r="EC31" s="1611"/>
      <c r="ED31" s="1611"/>
      <c r="EE31" s="1611"/>
      <c r="EF31" s="1611"/>
      <c r="EG31" s="1611"/>
      <c r="EH31" s="1611"/>
      <c r="EI31" s="1611"/>
      <c r="EJ31" s="1611"/>
      <c r="EK31" s="1611"/>
      <c r="EL31" s="1611"/>
      <c r="EM31" s="1611"/>
      <c r="EN31" s="1611"/>
      <c r="EO31" s="1611"/>
      <c r="EP31" s="1611"/>
      <c r="EQ31" s="1611"/>
      <c r="ER31" s="1611"/>
      <c r="ES31" s="1611"/>
    </row>
    <row r="32" spans="2:149" s="898" customFormat="1">
      <c r="B32" s="1609"/>
      <c r="C32" s="1610"/>
      <c r="D32" s="1610"/>
      <c r="E32" s="1611"/>
      <c r="F32" s="1611"/>
      <c r="G32" s="1611"/>
      <c r="H32" s="1611"/>
      <c r="I32" s="1611"/>
      <c r="J32" s="1611"/>
      <c r="K32" s="1611"/>
      <c r="L32" s="1611"/>
      <c r="M32" s="1611"/>
      <c r="N32" s="1611"/>
      <c r="O32" s="1611"/>
      <c r="P32" s="1611"/>
      <c r="Q32" s="1611"/>
      <c r="R32" s="1611"/>
      <c r="S32" s="1611"/>
      <c r="T32" s="1611"/>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AP32" s="1611"/>
      <c r="AQ32" s="1611"/>
      <c r="AR32" s="1611"/>
      <c r="AS32" s="1611"/>
      <c r="AT32" s="1611"/>
      <c r="AU32" s="1611"/>
      <c r="AV32" s="1611"/>
      <c r="AW32" s="1611"/>
      <c r="AX32" s="1611"/>
      <c r="AY32" s="1611"/>
      <c r="AZ32" s="1611"/>
      <c r="BA32" s="1611"/>
      <c r="BB32" s="1611"/>
      <c r="BC32" s="1611"/>
      <c r="BD32" s="1611"/>
      <c r="BE32" s="1611"/>
      <c r="BF32" s="1611"/>
      <c r="BG32" s="1611"/>
      <c r="BH32" s="1611"/>
      <c r="BI32" s="1611"/>
      <c r="BJ32" s="1611"/>
      <c r="BK32" s="1611"/>
      <c r="BL32" s="1611"/>
      <c r="BM32" s="1611"/>
      <c r="BN32" s="1611"/>
      <c r="BO32" s="1611"/>
      <c r="BP32" s="1611"/>
      <c r="BQ32" s="1611"/>
      <c r="BR32" s="1611"/>
      <c r="BS32" s="1611"/>
      <c r="BT32" s="1611"/>
      <c r="BU32" s="1611"/>
      <c r="BV32" s="1611"/>
      <c r="BW32" s="1611"/>
      <c r="BX32" s="1611"/>
      <c r="BY32" s="1611"/>
      <c r="BZ32" s="1611"/>
      <c r="CA32" s="1611"/>
      <c r="CB32" s="1611"/>
      <c r="CC32" s="1611"/>
      <c r="CD32" s="1611"/>
      <c r="CE32" s="1611"/>
      <c r="CF32" s="1611"/>
      <c r="CG32" s="1611"/>
      <c r="CH32" s="1611"/>
      <c r="CI32" s="1611"/>
      <c r="CJ32" s="1611"/>
      <c r="CK32" s="1611"/>
      <c r="CL32" s="1611"/>
      <c r="CM32" s="1611"/>
      <c r="CN32" s="1611"/>
      <c r="CO32" s="1611"/>
      <c r="CP32" s="1611"/>
      <c r="CQ32" s="1611"/>
      <c r="CR32" s="1611"/>
      <c r="CS32" s="1611"/>
      <c r="CT32" s="1611"/>
      <c r="CU32" s="1611"/>
      <c r="CV32" s="1611"/>
      <c r="CW32" s="1611"/>
      <c r="CX32" s="1611"/>
      <c r="CY32" s="1611"/>
      <c r="CZ32" s="1611"/>
      <c r="DA32" s="1611"/>
      <c r="DB32" s="1611"/>
      <c r="DC32" s="1611"/>
      <c r="DD32" s="1611"/>
      <c r="DE32" s="1611"/>
      <c r="DF32" s="1611"/>
      <c r="DG32" s="1611"/>
      <c r="DH32" s="1611"/>
      <c r="DI32" s="1611"/>
      <c r="DJ32" s="1611"/>
      <c r="DK32" s="1611"/>
      <c r="DL32" s="1611"/>
      <c r="DM32" s="1611"/>
      <c r="DN32" s="1611"/>
      <c r="DO32" s="1611"/>
      <c r="DP32" s="1611"/>
      <c r="DQ32" s="1611"/>
      <c r="DR32" s="1611"/>
      <c r="DS32" s="1611"/>
      <c r="DT32" s="1611"/>
      <c r="DU32" s="1611"/>
      <c r="DV32" s="1611"/>
      <c r="DW32" s="1611"/>
      <c r="DX32" s="1611"/>
      <c r="DY32" s="1611"/>
      <c r="DZ32" s="1611"/>
      <c r="EA32" s="1611"/>
      <c r="EB32" s="1611"/>
      <c r="EC32" s="1611"/>
      <c r="ED32" s="1611"/>
      <c r="EE32" s="1611"/>
      <c r="EF32" s="1611"/>
      <c r="EG32" s="1611"/>
      <c r="EH32" s="1611"/>
      <c r="EI32" s="1611"/>
      <c r="EJ32" s="1611"/>
      <c r="EK32" s="1611"/>
      <c r="EL32" s="1611"/>
      <c r="EM32" s="1611"/>
      <c r="EN32" s="1611"/>
      <c r="EO32" s="1611"/>
      <c r="EP32" s="1611"/>
      <c r="EQ32" s="1611"/>
      <c r="ER32" s="1611"/>
      <c r="ES32" s="1611"/>
    </row>
    <row r="33" spans="2:149" s="898" customFormat="1">
      <c r="B33" s="1609"/>
      <c r="C33" s="1610"/>
      <c r="D33" s="1610"/>
      <c r="E33" s="1611"/>
      <c r="F33" s="1611"/>
      <c r="G33" s="1611"/>
      <c r="H33" s="1611"/>
      <c r="I33" s="1611"/>
      <c r="J33" s="1611"/>
      <c r="K33" s="1611"/>
      <c r="L33" s="1611"/>
      <c r="M33" s="1611"/>
      <c r="N33" s="1611"/>
      <c r="O33" s="1611"/>
      <c r="P33" s="1611"/>
      <c r="Q33" s="1611"/>
      <c r="R33" s="1611"/>
      <c r="S33" s="1611"/>
      <c r="T33" s="1611"/>
      <c r="U33" s="1611"/>
      <c r="V33" s="1611"/>
      <c r="W33" s="1611"/>
      <c r="X33" s="1611"/>
      <c r="Y33" s="1611"/>
      <c r="Z33" s="1611"/>
      <c r="AA33" s="1611"/>
      <c r="AB33" s="1611"/>
      <c r="AC33" s="1611"/>
      <c r="AD33" s="1611"/>
      <c r="AE33" s="1611"/>
      <c r="AF33" s="1611"/>
      <c r="AG33" s="1611"/>
      <c r="AH33" s="1611"/>
      <c r="AI33" s="1611"/>
      <c r="AJ33" s="1611"/>
      <c r="AK33" s="1611"/>
      <c r="AL33" s="1611"/>
      <c r="AM33" s="1611"/>
      <c r="AN33" s="1611"/>
      <c r="AO33" s="1611"/>
      <c r="AP33" s="1611"/>
      <c r="AQ33" s="1611"/>
      <c r="AR33" s="1611"/>
      <c r="AS33" s="1611"/>
      <c r="AT33" s="1611"/>
      <c r="AU33" s="1611"/>
      <c r="AV33" s="1611"/>
      <c r="AW33" s="1611"/>
      <c r="AX33" s="1611"/>
      <c r="AY33" s="1611"/>
      <c r="AZ33" s="1611"/>
      <c r="BA33" s="1611"/>
      <c r="BB33" s="1611"/>
      <c r="BC33" s="1611"/>
      <c r="BD33" s="1611"/>
      <c r="BE33" s="1611"/>
      <c r="BF33" s="1611"/>
      <c r="BG33" s="1611"/>
      <c r="BH33" s="1611"/>
      <c r="BI33" s="1611"/>
      <c r="BJ33" s="1611"/>
      <c r="BK33" s="1611"/>
      <c r="BL33" s="1611"/>
      <c r="BM33" s="1611"/>
      <c r="BN33" s="1611"/>
      <c r="BO33" s="1611"/>
      <c r="BP33" s="1611"/>
      <c r="BQ33" s="1611"/>
      <c r="BR33" s="1611"/>
      <c r="BS33" s="1611"/>
      <c r="BT33" s="1611"/>
      <c r="BU33" s="1611"/>
      <c r="BV33" s="1611"/>
      <c r="BW33" s="1611"/>
      <c r="BX33" s="1611"/>
      <c r="BY33" s="1611"/>
      <c r="BZ33" s="1611"/>
      <c r="CA33" s="1611"/>
      <c r="CB33" s="1611"/>
      <c r="CC33" s="1611"/>
      <c r="CD33" s="1611"/>
      <c r="CE33" s="1611"/>
      <c r="CF33" s="1611"/>
      <c r="CG33" s="1611"/>
      <c r="CH33" s="1611"/>
      <c r="CI33" s="1611"/>
      <c r="CJ33" s="1611"/>
      <c r="CK33" s="1611"/>
      <c r="CL33" s="1611"/>
      <c r="CM33" s="1611"/>
      <c r="CN33" s="1611"/>
      <c r="CO33" s="1611"/>
      <c r="CP33" s="1611"/>
      <c r="CQ33" s="1611"/>
      <c r="CR33" s="1611"/>
      <c r="CS33" s="1611"/>
      <c r="CT33" s="1611"/>
      <c r="CU33" s="1611"/>
      <c r="CV33" s="1611"/>
      <c r="CW33" s="1611"/>
      <c r="CX33" s="1611"/>
      <c r="CY33" s="1611"/>
      <c r="CZ33" s="1611"/>
      <c r="DA33" s="1611"/>
      <c r="DB33" s="1611"/>
      <c r="DC33" s="1611"/>
      <c r="DD33" s="1611"/>
      <c r="DE33" s="1611"/>
      <c r="DF33" s="1611"/>
      <c r="DG33" s="1611"/>
      <c r="DH33" s="1611"/>
      <c r="DI33" s="1611"/>
      <c r="DJ33" s="1611"/>
      <c r="DK33" s="1611"/>
      <c r="DL33" s="1611"/>
      <c r="DM33" s="1611"/>
      <c r="DN33" s="1611"/>
      <c r="DO33" s="1611"/>
      <c r="DP33" s="1611"/>
      <c r="DQ33" s="1611"/>
      <c r="DR33" s="1611"/>
      <c r="DS33" s="1611"/>
      <c r="DT33" s="1611"/>
      <c r="DU33" s="1611"/>
      <c r="DV33" s="1611"/>
      <c r="DW33" s="1611"/>
      <c r="DX33" s="1611"/>
      <c r="DY33" s="1611"/>
      <c r="DZ33" s="1611"/>
      <c r="EA33" s="1611"/>
      <c r="EB33" s="1611"/>
      <c r="EC33" s="1611"/>
      <c r="ED33" s="1611"/>
      <c r="EE33" s="1611"/>
      <c r="EF33" s="1611"/>
      <c r="EG33" s="1611"/>
      <c r="EH33" s="1611"/>
      <c r="EI33" s="1611"/>
      <c r="EJ33" s="1611"/>
      <c r="EK33" s="1611"/>
      <c r="EL33" s="1611"/>
      <c r="EM33" s="1611"/>
      <c r="EN33" s="1611"/>
      <c r="EO33" s="1611"/>
      <c r="EP33" s="1611"/>
      <c r="EQ33" s="1611"/>
      <c r="ER33" s="1611"/>
      <c r="ES33" s="1611"/>
    </row>
    <row r="34" spans="2:149" s="898" customFormat="1">
      <c r="B34" s="1609"/>
      <c r="C34" s="1610"/>
      <c r="D34" s="1610"/>
      <c r="E34" s="1611"/>
      <c r="F34" s="1611"/>
      <c r="G34" s="1611"/>
      <c r="H34" s="1611"/>
      <c r="I34" s="1611"/>
      <c r="J34" s="1611"/>
      <c r="K34" s="1611"/>
      <c r="L34" s="1611"/>
      <c r="M34" s="1611"/>
      <c r="N34" s="1611"/>
      <c r="O34" s="1611"/>
      <c r="P34" s="1611"/>
      <c r="Q34" s="1611"/>
      <c r="R34" s="1611"/>
      <c r="S34" s="1611"/>
      <c r="T34" s="1611"/>
      <c r="U34" s="1611"/>
      <c r="V34" s="1611"/>
      <c r="W34" s="1611"/>
      <c r="X34" s="1611"/>
      <c r="Y34" s="1611"/>
      <c r="Z34" s="1611"/>
      <c r="AA34" s="1611"/>
      <c r="AB34" s="1611"/>
      <c r="AC34" s="1611"/>
      <c r="AD34" s="1611"/>
      <c r="AE34" s="1611"/>
      <c r="AF34" s="1611"/>
      <c r="AG34" s="1611"/>
      <c r="AH34" s="1611"/>
      <c r="AI34" s="1611"/>
      <c r="AJ34" s="1611"/>
      <c r="AK34" s="1611"/>
      <c r="AL34" s="1611"/>
      <c r="AM34" s="1611"/>
      <c r="AN34" s="1611"/>
      <c r="AO34" s="1611"/>
      <c r="AP34" s="1611"/>
      <c r="AQ34" s="1611"/>
      <c r="AR34" s="1611"/>
      <c r="AS34" s="1611"/>
      <c r="AT34" s="1611"/>
      <c r="AU34" s="1611"/>
      <c r="AV34" s="1611"/>
      <c r="AW34" s="1611"/>
      <c r="AX34" s="1611"/>
      <c r="AY34" s="1611"/>
      <c r="AZ34" s="1611"/>
      <c r="BA34" s="1611"/>
      <c r="BB34" s="1611"/>
      <c r="BC34" s="1611"/>
      <c r="BD34" s="1611"/>
      <c r="BE34" s="1611"/>
      <c r="BF34" s="1611"/>
      <c r="BG34" s="1611"/>
      <c r="BH34" s="1611"/>
      <c r="BI34" s="1611"/>
      <c r="BJ34" s="1611"/>
      <c r="BK34" s="1611"/>
      <c r="BL34" s="1611"/>
      <c r="BM34" s="1611"/>
      <c r="BN34" s="1611"/>
      <c r="BO34" s="1611"/>
      <c r="BP34" s="1611"/>
      <c r="BQ34" s="1611"/>
      <c r="BR34" s="1611"/>
      <c r="BS34" s="1611"/>
      <c r="BT34" s="1611"/>
      <c r="BU34" s="1611"/>
      <c r="BV34" s="1611"/>
      <c r="BW34" s="1611"/>
      <c r="BX34" s="1611"/>
      <c r="BY34" s="1611"/>
      <c r="BZ34" s="1611"/>
      <c r="CA34" s="1611"/>
      <c r="CB34" s="1611"/>
      <c r="CC34" s="1611"/>
      <c r="CD34" s="1611"/>
      <c r="CE34" s="1611"/>
      <c r="CF34" s="1611"/>
      <c r="CG34" s="1611"/>
      <c r="CH34" s="1611"/>
      <c r="CI34" s="1611"/>
      <c r="CJ34" s="1611"/>
      <c r="CK34" s="1611"/>
      <c r="CL34" s="1611"/>
      <c r="CM34" s="1611"/>
      <c r="CN34" s="1611"/>
      <c r="CO34" s="1611"/>
      <c r="CP34" s="1611"/>
      <c r="CQ34" s="1611"/>
      <c r="CR34" s="1611"/>
      <c r="CS34" s="1611"/>
      <c r="CT34" s="1611"/>
      <c r="CU34" s="1611"/>
      <c r="CV34" s="1611"/>
      <c r="CW34" s="1611"/>
      <c r="CX34" s="1611"/>
      <c r="CY34" s="1611"/>
      <c r="CZ34" s="1611"/>
      <c r="DA34" s="1611"/>
      <c r="DB34" s="1611"/>
      <c r="DC34" s="1611"/>
      <c r="DD34" s="1611"/>
      <c r="DE34" s="1611"/>
      <c r="DF34" s="1611"/>
      <c r="DG34" s="1611"/>
      <c r="DH34" s="1611"/>
      <c r="DI34" s="1611"/>
      <c r="DJ34" s="1611"/>
      <c r="DK34" s="1611"/>
      <c r="DL34" s="1611"/>
      <c r="DM34" s="1611"/>
      <c r="DN34" s="1611"/>
      <c r="DO34" s="1611"/>
      <c r="DP34" s="1611"/>
      <c r="DQ34" s="1611"/>
      <c r="DR34" s="1611"/>
      <c r="DS34" s="1611"/>
      <c r="DT34" s="1611"/>
      <c r="DU34" s="1611"/>
      <c r="DV34" s="1611"/>
      <c r="DW34" s="1611"/>
      <c r="DX34" s="1611"/>
      <c r="DY34" s="1611"/>
      <c r="DZ34" s="1611"/>
      <c r="EA34" s="1611"/>
      <c r="EB34" s="1611"/>
      <c r="EC34" s="1611"/>
      <c r="ED34" s="1611"/>
      <c r="EE34" s="1611"/>
      <c r="EF34" s="1611"/>
      <c r="EG34" s="1611"/>
      <c r="EH34" s="1611"/>
      <c r="EI34" s="1611"/>
      <c r="EJ34" s="1611"/>
      <c r="EK34" s="1611"/>
      <c r="EL34" s="1611"/>
      <c r="EM34" s="1611"/>
      <c r="EN34" s="1611"/>
      <c r="EO34" s="1611"/>
      <c r="EP34" s="1611"/>
      <c r="EQ34" s="1611"/>
      <c r="ER34" s="1611"/>
      <c r="ES34" s="1611"/>
    </row>
    <row r="35" spans="2:149" s="898" customFormat="1">
      <c r="B35" s="1609"/>
      <c r="C35" s="1610"/>
      <c r="D35" s="1610"/>
      <c r="E35" s="1611"/>
      <c r="F35" s="1611"/>
      <c r="G35" s="1611"/>
      <c r="H35" s="1611"/>
      <c r="I35" s="1611"/>
      <c r="J35" s="1611"/>
      <c r="K35" s="1611"/>
      <c r="L35" s="1611"/>
      <c r="M35" s="1611"/>
      <c r="N35" s="1611"/>
      <c r="O35" s="1611"/>
      <c r="P35" s="1611"/>
      <c r="Q35" s="1611"/>
      <c r="R35" s="1611"/>
      <c r="S35" s="1611"/>
      <c r="T35" s="1611"/>
      <c r="U35" s="1611"/>
      <c r="V35" s="1611"/>
      <c r="W35" s="1611"/>
      <c r="X35" s="1611"/>
      <c r="Y35" s="1611"/>
      <c r="Z35" s="1611"/>
      <c r="AA35" s="1611"/>
      <c r="AB35" s="1611"/>
      <c r="AC35" s="1611"/>
      <c r="AD35" s="1611"/>
      <c r="AE35" s="1611"/>
      <c r="AF35" s="1611"/>
      <c r="AG35" s="1611"/>
      <c r="AH35" s="1611"/>
      <c r="AI35" s="1611"/>
      <c r="AJ35" s="1611"/>
      <c r="AK35" s="1611"/>
      <c r="AL35" s="1611"/>
      <c r="AM35" s="1611"/>
      <c r="AN35" s="1611"/>
      <c r="AO35" s="1611"/>
      <c r="AP35" s="1611"/>
      <c r="AQ35" s="1611"/>
      <c r="AR35" s="1611"/>
      <c r="AS35" s="1611"/>
      <c r="AT35" s="1611"/>
      <c r="AU35" s="1611"/>
      <c r="AV35" s="1611"/>
      <c r="AW35" s="1611"/>
      <c r="AX35" s="1611"/>
      <c r="AY35" s="1611"/>
      <c r="AZ35" s="1611"/>
      <c r="BA35" s="1611"/>
      <c r="BB35" s="1611"/>
      <c r="BC35" s="1611"/>
      <c r="BD35" s="1611"/>
      <c r="BE35" s="1611"/>
      <c r="BF35" s="1611"/>
      <c r="BG35" s="1611"/>
      <c r="BH35" s="1611"/>
      <c r="BI35" s="1611"/>
      <c r="BJ35" s="1611"/>
      <c r="BK35" s="1611"/>
      <c r="BL35" s="1611"/>
      <c r="BM35" s="1611"/>
      <c r="BN35" s="1611"/>
      <c r="BO35" s="1611"/>
      <c r="BP35" s="1611"/>
      <c r="BQ35" s="1611"/>
      <c r="BR35" s="1611"/>
      <c r="BS35" s="1611"/>
      <c r="BT35" s="1611"/>
      <c r="BU35" s="1611"/>
      <c r="BV35" s="1611"/>
      <c r="BW35" s="1611"/>
      <c r="BX35" s="1611"/>
      <c r="BY35" s="1611"/>
      <c r="BZ35" s="1611"/>
      <c r="CA35" s="1611"/>
      <c r="CB35" s="1611"/>
      <c r="CC35" s="1611"/>
      <c r="CD35" s="1611"/>
      <c r="CE35" s="1611"/>
      <c r="CF35" s="1611"/>
      <c r="CG35" s="1611"/>
      <c r="CH35" s="1611"/>
      <c r="CI35" s="1611"/>
      <c r="CJ35" s="1611"/>
      <c r="CK35" s="1611"/>
      <c r="CL35" s="1611"/>
      <c r="CM35" s="1611"/>
      <c r="CN35" s="1611"/>
      <c r="CO35" s="1611"/>
      <c r="CP35" s="1611"/>
      <c r="CQ35" s="1611"/>
      <c r="CR35" s="1611"/>
      <c r="CS35" s="1611"/>
      <c r="CT35" s="1611"/>
      <c r="CU35" s="1611"/>
      <c r="CV35" s="1611"/>
      <c r="CW35" s="1611"/>
      <c r="CX35" s="1611"/>
      <c r="CY35" s="1611"/>
      <c r="CZ35" s="1611"/>
      <c r="DA35" s="1611"/>
      <c r="DB35" s="1611"/>
      <c r="DC35" s="1611"/>
      <c r="DD35" s="1611"/>
      <c r="DE35" s="1611"/>
      <c r="DF35" s="1611"/>
      <c r="DG35" s="1611"/>
      <c r="DH35" s="1611"/>
      <c r="DI35" s="1611"/>
      <c r="DJ35" s="1611"/>
      <c r="DK35" s="1611"/>
      <c r="DL35" s="1611"/>
      <c r="DM35" s="1611"/>
      <c r="DN35" s="1611"/>
      <c r="DO35" s="1611"/>
      <c r="DP35" s="1611"/>
      <c r="DQ35" s="1611"/>
      <c r="DR35" s="1611"/>
      <c r="DS35" s="1611"/>
      <c r="DT35" s="1611"/>
      <c r="DU35" s="1611"/>
      <c r="DV35" s="1611"/>
      <c r="DW35" s="1611"/>
      <c r="DX35" s="1611"/>
      <c r="DY35" s="1611"/>
      <c r="DZ35" s="1611"/>
      <c r="EA35" s="1611"/>
      <c r="EB35" s="1611"/>
      <c r="EC35" s="1611"/>
      <c r="ED35" s="1611"/>
      <c r="EE35" s="1611"/>
      <c r="EF35" s="1611"/>
      <c r="EG35" s="1611"/>
      <c r="EH35" s="1611"/>
      <c r="EI35" s="1611"/>
      <c r="EJ35" s="1611"/>
      <c r="EK35" s="1611"/>
      <c r="EL35" s="1611"/>
      <c r="EM35" s="1611"/>
      <c r="EN35" s="1611"/>
      <c r="EO35" s="1611"/>
      <c r="EP35" s="1611"/>
      <c r="EQ35" s="1611"/>
      <c r="ER35" s="1611"/>
      <c r="ES35" s="1611"/>
    </row>
    <row r="36" spans="2:149" s="898" customFormat="1">
      <c r="B36" s="1609"/>
      <c r="C36" s="1610"/>
      <c r="D36" s="1610"/>
      <c r="E36" s="1611"/>
      <c r="F36" s="1611"/>
      <c r="G36" s="1611"/>
      <c r="H36" s="1611"/>
      <c r="I36" s="1611"/>
      <c r="J36" s="1611"/>
      <c r="K36" s="1611"/>
      <c r="L36" s="1611"/>
      <c r="M36" s="1611"/>
      <c r="N36" s="1611"/>
      <c r="O36" s="1611"/>
      <c r="P36" s="1611"/>
      <c r="Q36" s="1611"/>
      <c r="R36" s="1611"/>
      <c r="S36" s="1611"/>
      <c r="T36" s="1611"/>
      <c r="U36" s="1611"/>
      <c r="V36" s="1611"/>
      <c r="W36" s="1611"/>
      <c r="X36" s="1611"/>
      <c r="Y36" s="1611"/>
      <c r="Z36" s="1611"/>
      <c r="AA36" s="1611"/>
      <c r="AB36" s="1611"/>
      <c r="AC36" s="1611"/>
      <c r="AD36" s="1611"/>
      <c r="AE36" s="1611"/>
      <c r="AF36" s="1611"/>
      <c r="AG36" s="1611"/>
      <c r="AH36" s="1611"/>
      <c r="AI36" s="1611"/>
      <c r="AJ36" s="1611"/>
      <c r="AK36" s="1611"/>
      <c r="AL36" s="1611"/>
      <c r="AM36" s="1611"/>
      <c r="AN36" s="1611"/>
      <c r="AO36" s="1611"/>
      <c r="AP36" s="1611"/>
      <c r="AQ36" s="1611"/>
      <c r="AR36" s="1611"/>
      <c r="AS36" s="1611"/>
      <c r="AT36" s="1611"/>
      <c r="AU36" s="1611"/>
      <c r="AV36" s="1611"/>
      <c r="AW36" s="1611"/>
      <c r="AX36" s="1611"/>
      <c r="AY36" s="1611"/>
      <c r="AZ36" s="1611"/>
      <c r="BA36" s="1611"/>
      <c r="BB36" s="1611"/>
      <c r="BC36" s="1611"/>
      <c r="BD36" s="1611"/>
      <c r="BE36" s="1611"/>
      <c r="BF36" s="1611"/>
      <c r="BG36" s="1611"/>
      <c r="BH36" s="1611"/>
      <c r="BI36" s="1611"/>
      <c r="BJ36" s="1611"/>
      <c r="BK36" s="1611"/>
      <c r="BL36" s="1611"/>
      <c r="BM36" s="1611"/>
      <c r="BN36" s="1611"/>
      <c r="BO36" s="1611"/>
      <c r="BP36" s="1611"/>
      <c r="BQ36" s="1611"/>
      <c r="BR36" s="1611"/>
      <c r="BS36" s="1611"/>
      <c r="BT36" s="1611"/>
      <c r="BU36" s="1611"/>
      <c r="BV36" s="1611"/>
      <c r="BW36" s="1611"/>
      <c r="BX36" s="1611"/>
      <c r="BY36" s="1611"/>
      <c r="BZ36" s="1611"/>
      <c r="CA36" s="1611"/>
      <c r="CB36" s="1611"/>
      <c r="CC36" s="1611"/>
      <c r="CD36" s="1611"/>
      <c r="CE36" s="1611"/>
      <c r="CF36" s="1611"/>
      <c r="CG36" s="1611"/>
      <c r="CH36" s="1611"/>
      <c r="CI36" s="1611"/>
      <c r="CJ36" s="1611"/>
      <c r="CK36" s="1611"/>
      <c r="CL36" s="1611"/>
      <c r="CM36" s="1611"/>
      <c r="CN36" s="1611"/>
      <c r="CO36" s="1611"/>
      <c r="CP36" s="1611"/>
      <c r="CQ36" s="1611"/>
      <c r="CR36" s="1611"/>
      <c r="CS36" s="1611"/>
      <c r="CT36" s="1611"/>
      <c r="CU36" s="1611"/>
      <c r="CV36" s="1611"/>
      <c r="CW36" s="1611"/>
      <c r="CX36" s="1611"/>
      <c r="CY36" s="1611"/>
      <c r="CZ36" s="1611"/>
      <c r="DA36" s="1611"/>
      <c r="DB36" s="1611"/>
      <c r="DC36" s="1611"/>
      <c r="DD36" s="1611"/>
      <c r="DE36" s="1611"/>
      <c r="DF36" s="1611"/>
      <c r="DG36" s="1611"/>
      <c r="DH36" s="1611"/>
      <c r="DI36" s="1611"/>
      <c r="DJ36" s="1611"/>
      <c r="DK36" s="1611"/>
      <c r="DL36" s="1611"/>
      <c r="DM36" s="1611"/>
      <c r="DN36" s="1611"/>
      <c r="DO36" s="1611"/>
      <c r="DP36" s="1611"/>
      <c r="DQ36" s="1611"/>
      <c r="DR36" s="1611"/>
      <c r="DS36" s="1611"/>
      <c r="DT36" s="1611"/>
      <c r="DU36" s="1611"/>
      <c r="DV36" s="1611"/>
      <c r="DW36" s="1611"/>
      <c r="DX36" s="1611"/>
      <c r="DY36" s="1611"/>
      <c r="DZ36" s="1611"/>
      <c r="EA36" s="1611"/>
      <c r="EB36" s="1611"/>
      <c r="EC36" s="1611"/>
      <c r="ED36" s="1611"/>
      <c r="EE36" s="1611"/>
      <c r="EF36" s="1611"/>
      <c r="EG36" s="1611"/>
      <c r="EH36" s="1611"/>
      <c r="EI36" s="1611"/>
      <c r="EJ36" s="1611"/>
      <c r="EK36" s="1611"/>
      <c r="EL36" s="1611"/>
      <c r="EM36" s="1611"/>
      <c r="EN36" s="1611"/>
      <c r="EO36" s="1611"/>
      <c r="EP36" s="1611"/>
      <c r="EQ36" s="1611"/>
      <c r="ER36" s="1611"/>
      <c r="ES36" s="1611"/>
    </row>
    <row r="37" spans="2:149" s="898" customFormat="1">
      <c r="B37" s="1609"/>
      <c r="C37" s="1610"/>
      <c r="D37" s="1610"/>
      <c r="E37" s="1611"/>
      <c r="F37" s="1611"/>
      <c r="G37" s="1611"/>
      <c r="H37" s="1611"/>
      <c r="I37" s="1611"/>
      <c r="J37" s="1611"/>
      <c r="K37" s="1611"/>
      <c r="L37" s="1611"/>
      <c r="M37" s="1611"/>
      <c r="N37" s="1611"/>
      <c r="O37" s="1611"/>
      <c r="P37" s="1611"/>
      <c r="Q37" s="1611"/>
      <c r="R37" s="1611"/>
      <c r="S37" s="1611"/>
      <c r="T37" s="1611"/>
      <c r="U37" s="1611"/>
      <c r="V37" s="1611"/>
      <c r="W37" s="1611"/>
      <c r="X37" s="1611"/>
      <c r="Y37" s="1611"/>
      <c r="Z37" s="1611"/>
      <c r="AA37" s="1611"/>
      <c r="AB37" s="1611"/>
      <c r="AC37" s="1611"/>
      <c r="AD37" s="1611"/>
      <c r="AE37" s="1611"/>
      <c r="AF37" s="1611"/>
      <c r="AG37" s="1611"/>
      <c r="AH37" s="1611"/>
      <c r="AI37" s="1611"/>
      <c r="AJ37" s="1611"/>
      <c r="AK37" s="1611"/>
      <c r="AL37" s="1611"/>
      <c r="AM37" s="1611"/>
      <c r="AN37" s="1611"/>
      <c r="AO37" s="1611"/>
      <c r="AP37" s="1611"/>
      <c r="AQ37" s="1611"/>
      <c r="AR37" s="1611"/>
      <c r="AS37" s="1611"/>
      <c r="AT37" s="1611"/>
      <c r="AU37" s="1611"/>
      <c r="AV37" s="1611"/>
      <c r="AW37" s="1611"/>
      <c r="AX37" s="1611"/>
      <c r="AY37" s="1611"/>
      <c r="AZ37" s="1611"/>
      <c r="BA37" s="1611"/>
      <c r="BB37" s="1611"/>
      <c r="BC37" s="1611"/>
      <c r="BD37" s="1611"/>
      <c r="BE37" s="1611"/>
      <c r="BF37" s="1611"/>
      <c r="BG37" s="1611"/>
      <c r="BH37" s="1611"/>
      <c r="BI37" s="1611"/>
      <c r="BJ37" s="1611"/>
      <c r="BK37" s="1611"/>
      <c r="BL37" s="1611"/>
      <c r="BM37" s="1611"/>
      <c r="BN37" s="1611"/>
      <c r="BO37" s="1611"/>
      <c r="BP37" s="1611"/>
      <c r="BQ37" s="1611"/>
      <c r="BR37" s="1611"/>
      <c r="BS37" s="1611"/>
      <c r="BT37" s="1611"/>
      <c r="BU37" s="1611"/>
      <c r="BV37" s="1611"/>
      <c r="BW37" s="1611"/>
      <c r="BX37" s="1611"/>
      <c r="BY37" s="1611"/>
      <c r="BZ37" s="1611"/>
      <c r="CA37" s="1611"/>
      <c r="CB37" s="1611"/>
      <c r="CC37" s="1611"/>
      <c r="CD37" s="1611"/>
      <c r="CE37" s="1611"/>
      <c r="CF37" s="1611"/>
      <c r="CG37" s="1611"/>
      <c r="CH37" s="1611"/>
      <c r="CI37" s="1611"/>
      <c r="CJ37" s="1611"/>
      <c r="CK37" s="1611"/>
      <c r="CL37" s="1611"/>
      <c r="CM37" s="1611"/>
      <c r="CN37" s="1611"/>
      <c r="CO37" s="1611"/>
      <c r="CP37" s="1611"/>
      <c r="CQ37" s="1611"/>
      <c r="CR37" s="1611"/>
      <c r="CS37" s="1611"/>
      <c r="CT37" s="1611"/>
      <c r="CU37" s="1611"/>
      <c r="CV37" s="1611"/>
      <c r="CW37" s="1611"/>
      <c r="CX37" s="1611"/>
      <c r="CY37" s="1611"/>
      <c r="CZ37" s="1611"/>
      <c r="DA37" s="1611"/>
      <c r="DB37" s="1611"/>
      <c r="DC37" s="1611"/>
      <c r="DD37" s="1611"/>
      <c r="DE37" s="1611"/>
      <c r="DF37" s="1611"/>
      <c r="DG37" s="1611"/>
      <c r="DH37" s="1611"/>
      <c r="DI37" s="1611"/>
      <c r="DJ37" s="1611"/>
      <c r="DK37" s="1611"/>
      <c r="DL37" s="1611"/>
      <c r="DM37" s="1611"/>
      <c r="DN37" s="1611"/>
      <c r="DO37" s="1611"/>
      <c r="DP37" s="1611"/>
      <c r="DQ37" s="1611"/>
      <c r="DR37" s="1611"/>
      <c r="DS37" s="1611"/>
      <c r="DT37" s="1611"/>
      <c r="DU37" s="1611"/>
      <c r="DV37" s="1611"/>
      <c r="DW37" s="1611"/>
      <c r="DX37" s="1611"/>
      <c r="DY37" s="1611"/>
      <c r="DZ37" s="1611"/>
      <c r="EA37" s="1611"/>
      <c r="EB37" s="1611"/>
      <c r="EC37" s="1611"/>
      <c r="ED37" s="1611"/>
      <c r="EE37" s="1611"/>
      <c r="EF37" s="1611"/>
      <c r="EG37" s="1611"/>
      <c r="EH37" s="1611"/>
      <c r="EI37" s="1611"/>
      <c r="EJ37" s="1611"/>
      <c r="EK37" s="1611"/>
      <c r="EL37" s="1611"/>
      <c r="EM37" s="1611"/>
      <c r="EN37" s="1611"/>
      <c r="EO37" s="1611"/>
      <c r="EP37" s="1611"/>
      <c r="EQ37" s="1611"/>
      <c r="ER37" s="1611"/>
      <c r="ES37" s="1611"/>
    </row>
    <row r="38" spans="2:149" s="898" customFormat="1">
      <c r="B38" s="1609"/>
      <c r="C38" s="1610"/>
      <c r="D38" s="1610"/>
      <c r="E38" s="1611"/>
      <c r="F38" s="1611"/>
      <c r="G38" s="1611"/>
      <c r="H38" s="1611"/>
      <c r="I38" s="1611"/>
      <c r="J38" s="1611"/>
      <c r="K38" s="1611"/>
      <c r="L38" s="1611"/>
      <c r="M38" s="1611"/>
      <c r="N38" s="1611"/>
      <c r="O38" s="1611"/>
      <c r="P38" s="1611"/>
      <c r="Q38" s="1611"/>
      <c r="R38" s="1611"/>
      <c r="S38" s="1611"/>
      <c r="T38" s="1611"/>
      <c r="U38" s="1611"/>
      <c r="V38" s="1611"/>
      <c r="W38" s="1611"/>
      <c r="X38" s="1611"/>
      <c r="Y38" s="1611"/>
      <c r="Z38" s="1611"/>
      <c r="AA38" s="1611"/>
      <c r="AB38" s="1611"/>
      <c r="AC38" s="1611"/>
      <c r="AD38" s="1611"/>
      <c r="AE38" s="1611"/>
      <c r="AF38" s="1611"/>
      <c r="AG38" s="1611"/>
      <c r="AH38" s="1611"/>
      <c r="AI38" s="1611"/>
      <c r="AJ38" s="1611"/>
      <c r="AK38" s="1611"/>
      <c r="AL38" s="1611"/>
      <c r="AM38" s="1611"/>
      <c r="AN38" s="1611"/>
      <c r="AO38" s="1611"/>
      <c r="AP38" s="1611"/>
      <c r="AQ38" s="1611"/>
      <c r="AR38" s="1611"/>
      <c r="AS38" s="1611"/>
      <c r="AT38" s="1611"/>
      <c r="AU38" s="1611"/>
      <c r="AV38" s="1611"/>
      <c r="AW38" s="1611"/>
      <c r="AX38" s="1611"/>
      <c r="AY38" s="1611"/>
      <c r="AZ38" s="1611"/>
      <c r="BA38" s="1611"/>
      <c r="BB38" s="1611"/>
      <c r="BC38" s="1611"/>
      <c r="BD38" s="1611"/>
      <c r="BE38" s="1611"/>
      <c r="BF38" s="1611"/>
      <c r="BG38" s="1611"/>
      <c r="BH38" s="1611"/>
      <c r="BI38" s="1611"/>
      <c r="BJ38" s="1611"/>
      <c r="BK38" s="1611"/>
      <c r="BL38" s="1611"/>
      <c r="BM38" s="1611"/>
      <c r="BN38" s="1611"/>
      <c r="BO38" s="1611"/>
      <c r="BP38" s="1611"/>
      <c r="BQ38" s="1611"/>
      <c r="BR38" s="1611"/>
      <c r="BS38" s="1611"/>
      <c r="BT38" s="1611"/>
      <c r="BU38" s="1611"/>
      <c r="BV38" s="1611"/>
      <c r="BW38" s="1611"/>
      <c r="BX38" s="1611"/>
      <c r="BY38" s="1611"/>
      <c r="BZ38" s="1611"/>
      <c r="CA38" s="1611"/>
      <c r="CB38" s="1611"/>
      <c r="CC38" s="1611"/>
      <c r="CD38" s="1611"/>
      <c r="CE38" s="1611"/>
      <c r="CF38" s="1611"/>
      <c r="CG38" s="1611"/>
      <c r="CH38" s="1611"/>
      <c r="CI38" s="1611"/>
      <c r="CJ38" s="1611"/>
      <c r="CK38" s="1611"/>
      <c r="CL38" s="1611"/>
      <c r="CM38" s="1611"/>
      <c r="CN38" s="1611"/>
      <c r="CO38" s="1611"/>
      <c r="CP38" s="1611"/>
      <c r="CQ38" s="1611"/>
      <c r="CR38" s="1611"/>
      <c r="CS38" s="1611"/>
      <c r="CT38" s="1611"/>
      <c r="CU38" s="1611"/>
      <c r="CV38" s="1611"/>
      <c r="CW38" s="1611"/>
      <c r="CX38" s="1611"/>
      <c r="CY38" s="1611"/>
      <c r="CZ38" s="1611"/>
      <c r="DA38" s="1611"/>
      <c r="DB38" s="1611"/>
      <c r="DC38" s="1611"/>
      <c r="DD38" s="1611"/>
      <c r="DE38" s="1611"/>
      <c r="DF38" s="1611"/>
      <c r="DG38" s="1611"/>
      <c r="DH38" s="1611"/>
      <c r="DI38" s="1611"/>
      <c r="DJ38" s="1611"/>
      <c r="DK38" s="1611"/>
      <c r="DL38" s="1611"/>
      <c r="DM38" s="1611"/>
      <c r="DN38" s="1611"/>
      <c r="DO38" s="1611"/>
      <c r="DP38" s="1611"/>
      <c r="DQ38" s="1611"/>
      <c r="DR38" s="1611"/>
      <c r="DS38" s="1611"/>
      <c r="DT38" s="1611"/>
      <c r="DU38" s="1611"/>
      <c r="DV38" s="1611"/>
      <c r="DW38" s="1611"/>
      <c r="DX38" s="1611"/>
      <c r="DY38" s="1611"/>
      <c r="DZ38" s="1611"/>
      <c r="EA38" s="1611"/>
      <c r="EB38" s="1611"/>
      <c r="EC38" s="1611"/>
      <c r="ED38" s="1611"/>
      <c r="EE38" s="1611"/>
      <c r="EF38" s="1611"/>
      <c r="EG38" s="1611"/>
      <c r="EH38" s="1611"/>
      <c r="EI38" s="1611"/>
      <c r="EJ38" s="1611"/>
      <c r="EK38" s="1611"/>
      <c r="EL38" s="1611"/>
      <c r="EM38" s="1611"/>
      <c r="EN38" s="1611"/>
      <c r="EO38" s="1611"/>
      <c r="EP38" s="1611"/>
      <c r="EQ38" s="1611"/>
      <c r="ER38" s="1611"/>
      <c r="ES38" s="1611"/>
    </row>
    <row r="39" spans="2:149" s="898" customFormat="1">
      <c r="B39" s="1609"/>
      <c r="C39" s="1610"/>
      <c r="D39" s="1610"/>
      <c r="E39" s="1611"/>
      <c r="F39" s="1611"/>
      <c r="G39" s="1611"/>
      <c r="H39" s="1611"/>
      <c r="I39" s="1611"/>
      <c r="J39" s="1611"/>
      <c r="K39" s="1611"/>
      <c r="L39" s="1611"/>
      <c r="M39" s="1611"/>
      <c r="N39" s="1611"/>
      <c r="O39" s="1611"/>
      <c r="P39" s="1611"/>
      <c r="Q39" s="1611"/>
      <c r="R39" s="1611"/>
      <c r="S39" s="1611"/>
      <c r="T39" s="1611"/>
      <c r="U39" s="1611"/>
      <c r="V39" s="1611"/>
      <c r="W39" s="1611"/>
      <c r="X39" s="1611"/>
      <c r="Y39" s="1611"/>
      <c r="Z39" s="1611"/>
      <c r="AA39" s="1611"/>
      <c r="AB39" s="1611"/>
      <c r="AC39" s="1611"/>
      <c r="AD39" s="1611"/>
      <c r="AE39" s="1611"/>
      <c r="AF39" s="1611"/>
      <c r="AG39" s="1611"/>
      <c r="AH39" s="1611"/>
      <c r="AI39" s="1611"/>
      <c r="AJ39" s="1611"/>
      <c r="AK39" s="1611"/>
      <c r="AL39" s="1611"/>
      <c r="AM39" s="1611"/>
      <c r="AN39" s="1611"/>
      <c r="AO39" s="1611"/>
      <c r="AP39" s="1611"/>
      <c r="AQ39" s="1611"/>
      <c r="AR39" s="1611"/>
      <c r="AS39" s="1611"/>
      <c r="AT39" s="1611"/>
      <c r="AU39" s="1611"/>
      <c r="AV39" s="1611"/>
      <c r="AW39" s="1611"/>
      <c r="AX39" s="1611"/>
      <c r="AY39" s="1611"/>
      <c r="AZ39" s="1611"/>
      <c r="BA39" s="1611"/>
      <c r="BB39" s="1611"/>
      <c r="BC39" s="1611"/>
      <c r="BD39" s="1611"/>
      <c r="BE39" s="1611"/>
      <c r="BF39" s="1611"/>
      <c r="BG39" s="1611"/>
      <c r="BH39" s="1611"/>
      <c r="BI39" s="1611"/>
      <c r="BJ39" s="1611"/>
      <c r="BK39" s="1611"/>
      <c r="BL39" s="1611"/>
      <c r="BM39" s="1611"/>
      <c r="BN39" s="1611"/>
      <c r="BO39" s="1611"/>
      <c r="BP39" s="1611"/>
      <c r="BQ39" s="1611"/>
      <c r="BR39" s="1611"/>
      <c r="BS39" s="1611"/>
      <c r="BT39" s="1611"/>
      <c r="BU39" s="1611"/>
      <c r="BV39" s="1611"/>
      <c r="BW39" s="1611"/>
      <c r="BX39" s="1611"/>
      <c r="BY39" s="1611"/>
      <c r="BZ39" s="1611"/>
      <c r="CA39" s="1611"/>
      <c r="CB39" s="1611"/>
      <c r="CC39" s="1611"/>
      <c r="CD39" s="1611"/>
      <c r="CE39" s="1611"/>
      <c r="CF39" s="1611"/>
      <c r="CG39" s="1611"/>
      <c r="CH39" s="1611"/>
      <c r="CI39" s="1611"/>
      <c r="CJ39" s="1611"/>
      <c r="CK39" s="1611"/>
      <c r="CL39" s="1611"/>
      <c r="CM39" s="1611"/>
      <c r="CN39" s="1611"/>
      <c r="CO39" s="1611"/>
      <c r="CP39" s="1611"/>
      <c r="CQ39" s="1611"/>
      <c r="CR39" s="1611"/>
      <c r="CS39" s="1611"/>
      <c r="CT39" s="1611"/>
      <c r="CU39" s="1611"/>
      <c r="CV39" s="1611"/>
      <c r="CW39" s="1611"/>
      <c r="CX39" s="1611"/>
      <c r="CY39" s="1611"/>
      <c r="CZ39" s="1611"/>
      <c r="DA39" s="1611"/>
      <c r="DB39" s="1611"/>
      <c r="DC39" s="1611"/>
      <c r="DD39" s="1611"/>
      <c r="DE39" s="1611"/>
      <c r="DF39" s="1611"/>
      <c r="DG39" s="1611"/>
      <c r="DH39" s="1611"/>
      <c r="DI39" s="1611"/>
      <c r="DJ39" s="1611"/>
      <c r="DK39" s="1611"/>
      <c r="DL39" s="1611"/>
      <c r="DM39" s="1611"/>
      <c r="DN39" s="1611"/>
      <c r="DO39" s="1611"/>
      <c r="DP39" s="1611"/>
      <c r="DQ39" s="1611"/>
      <c r="DR39" s="1611"/>
      <c r="DS39" s="1611"/>
      <c r="DT39" s="1611"/>
      <c r="DU39" s="1611"/>
      <c r="DV39" s="1611"/>
      <c r="DW39" s="1611"/>
      <c r="DX39" s="1611"/>
      <c r="DY39" s="1611"/>
      <c r="DZ39" s="1611"/>
      <c r="EA39" s="1611"/>
      <c r="EB39" s="1611"/>
      <c r="EC39" s="1611"/>
      <c r="ED39" s="1611"/>
      <c r="EE39" s="1611"/>
      <c r="EF39" s="1611"/>
      <c r="EG39" s="1611"/>
      <c r="EH39" s="1611"/>
      <c r="EI39" s="1611"/>
      <c r="EJ39" s="1611"/>
      <c r="EK39" s="1611"/>
      <c r="EL39" s="1611"/>
      <c r="EM39" s="1611"/>
      <c r="EN39" s="1611"/>
      <c r="EO39" s="1611"/>
      <c r="EP39" s="1611"/>
      <c r="EQ39" s="1611"/>
      <c r="ER39" s="1611"/>
      <c r="ES39" s="1611"/>
    </row>
    <row r="40" spans="2:149" s="898" customFormat="1">
      <c r="B40" s="1609"/>
      <c r="C40" s="1610"/>
      <c r="D40" s="1610"/>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1"/>
      <c r="AO40" s="1611"/>
      <c r="AP40" s="1611"/>
      <c r="AQ40" s="1611"/>
      <c r="AR40" s="1611"/>
      <c r="AS40" s="1611"/>
      <c r="AT40" s="1611"/>
      <c r="AU40" s="1611"/>
      <c r="AV40" s="1611"/>
      <c r="AW40" s="1611"/>
      <c r="AX40" s="1611"/>
      <c r="AY40" s="1611"/>
      <c r="AZ40" s="1611"/>
      <c r="BA40" s="1611"/>
      <c r="BB40" s="1611"/>
      <c r="BC40" s="1611"/>
      <c r="BD40" s="1611"/>
      <c r="BE40" s="1611"/>
      <c r="BF40" s="1611"/>
      <c r="BG40" s="1611"/>
      <c r="BH40" s="1611"/>
      <c r="BI40" s="1611"/>
      <c r="BJ40" s="1611"/>
      <c r="BK40" s="1611"/>
      <c r="BL40" s="1611"/>
      <c r="BM40" s="1611"/>
      <c r="BN40" s="1611"/>
      <c r="BO40" s="1611"/>
      <c r="BP40" s="1611"/>
      <c r="BQ40" s="1611"/>
      <c r="BR40" s="1611"/>
      <c r="BS40" s="1611"/>
      <c r="BT40" s="1611"/>
      <c r="BU40" s="1611"/>
      <c r="BV40" s="1611"/>
      <c r="BW40" s="1611"/>
      <c r="BX40" s="1611"/>
      <c r="BY40" s="1611"/>
      <c r="BZ40" s="1611"/>
      <c r="CA40" s="1611"/>
      <c r="CB40" s="1611"/>
      <c r="CC40" s="1611"/>
      <c r="CD40" s="1611"/>
      <c r="CE40" s="1611"/>
      <c r="CF40" s="1611"/>
      <c r="CG40" s="1611"/>
      <c r="CH40" s="1611"/>
      <c r="CI40" s="1611"/>
      <c r="CJ40" s="1611"/>
      <c r="CK40" s="1611"/>
      <c r="CL40" s="1611"/>
      <c r="CM40" s="1611"/>
      <c r="CN40" s="1611"/>
      <c r="CO40" s="1611"/>
      <c r="CP40" s="1611"/>
      <c r="CQ40" s="1611"/>
      <c r="CR40" s="1611"/>
      <c r="CS40" s="1611"/>
      <c r="CT40" s="1611"/>
      <c r="CU40" s="1611"/>
      <c r="CV40" s="1611"/>
      <c r="CW40" s="1611"/>
      <c r="CX40" s="1611"/>
      <c r="CY40" s="1611"/>
      <c r="CZ40" s="1611"/>
      <c r="DA40" s="1611"/>
      <c r="DB40" s="1611"/>
      <c r="DC40" s="1611"/>
      <c r="DD40" s="1611"/>
      <c r="DE40" s="1611"/>
      <c r="DF40" s="1611"/>
      <c r="DG40" s="1611"/>
      <c r="DH40" s="1611"/>
      <c r="DI40" s="1611"/>
      <c r="DJ40" s="1611"/>
      <c r="DK40" s="1611"/>
      <c r="DL40" s="1611"/>
      <c r="DM40" s="1611"/>
      <c r="DN40" s="1611"/>
      <c r="DO40" s="1611"/>
      <c r="DP40" s="1611"/>
      <c r="DQ40" s="1611"/>
      <c r="DR40" s="1611"/>
      <c r="DS40" s="1611"/>
      <c r="DT40" s="1611"/>
      <c r="DU40" s="1611"/>
      <c r="DV40" s="1611"/>
      <c r="DW40" s="1611"/>
      <c r="DX40" s="1611"/>
      <c r="DY40" s="1611"/>
      <c r="DZ40" s="1611"/>
      <c r="EA40" s="1611"/>
      <c r="EB40" s="1611"/>
      <c r="EC40" s="1611"/>
      <c r="ED40" s="1611"/>
      <c r="EE40" s="1611"/>
      <c r="EF40" s="1611"/>
      <c r="EG40" s="1611"/>
      <c r="EH40" s="1611"/>
      <c r="EI40" s="1611"/>
      <c r="EJ40" s="1611"/>
      <c r="EK40" s="1611"/>
      <c r="EL40" s="1611"/>
      <c r="EM40" s="1611"/>
      <c r="EN40" s="1611"/>
      <c r="EO40" s="1611"/>
      <c r="EP40" s="1611"/>
      <c r="EQ40" s="1611"/>
      <c r="ER40" s="1611"/>
      <c r="ES40" s="1611"/>
    </row>
    <row r="41" spans="2:149" s="898" customFormat="1">
      <c r="B41" s="1609"/>
      <c r="C41" s="1610"/>
      <c r="D41" s="1610"/>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1"/>
      <c r="AO41" s="1611"/>
      <c r="AP41" s="1611"/>
      <c r="AQ41" s="1611"/>
      <c r="AR41" s="1611"/>
      <c r="AS41" s="1611"/>
      <c r="AT41" s="1611"/>
      <c r="AU41" s="1611"/>
      <c r="AV41" s="1611"/>
      <c r="AW41" s="1611"/>
      <c r="AX41" s="1611"/>
      <c r="AY41" s="1611"/>
      <c r="AZ41" s="1611"/>
      <c r="BA41" s="1611"/>
      <c r="BB41" s="1611"/>
      <c r="BC41" s="1611"/>
      <c r="BD41" s="1611"/>
      <c r="BE41" s="1611"/>
      <c r="BF41" s="1611"/>
      <c r="BG41" s="1611"/>
      <c r="BH41" s="1611"/>
      <c r="BI41" s="1611"/>
      <c r="BJ41" s="1611"/>
      <c r="BK41" s="1611"/>
      <c r="BL41" s="1611"/>
      <c r="BM41" s="1611"/>
      <c r="BN41" s="1611"/>
      <c r="BO41" s="1611"/>
      <c r="BP41" s="1611"/>
      <c r="BQ41" s="1611"/>
      <c r="BR41" s="1611"/>
      <c r="BS41" s="1611"/>
      <c r="BT41" s="1611"/>
      <c r="BU41" s="1611"/>
      <c r="BV41" s="1611"/>
      <c r="BW41" s="1611"/>
      <c r="BX41" s="1611"/>
      <c r="BY41" s="1611"/>
      <c r="BZ41" s="1611"/>
      <c r="CA41" s="1611"/>
      <c r="CB41" s="1611"/>
      <c r="CC41" s="1611"/>
      <c r="CD41" s="1611"/>
      <c r="CE41" s="1611"/>
      <c r="CF41" s="1611"/>
      <c r="CG41" s="1611"/>
      <c r="CH41" s="1611"/>
      <c r="CI41" s="1611"/>
      <c r="CJ41" s="1611"/>
      <c r="CK41" s="1611"/>
      <c r="CL41" s="1611"/>
      <c r="CM41" s="1611"/>
      <c r="CN41" s="1611"/>
      <c r="CO41" s="1611"/>
      <c r="CP41" s="1611"/>
      <c r="CQ41" s="1611"/>
      <c r="CR41" s="1611"/>
      <c r="CS41" s="1611"/>
      <c r="CT41" s="1611"/>
      <c r="CU41" s="1611"/>
      <c r="CV41" s="1611"/>
      <c r="CW41" s="1611"/>
      <c r="CX41" s="1611"/>
      <c r="CY41" s="1611"/>
      <c r="CZ41" s="1611"/>
      <c r="DA41" s="1611"/>
      <c r="DB41" s="1611"/>
      <c r="DC41" s="1611"/>
      <c r="DD41" s="1611"/>
      <c r="DE41" s="1611"/>
      <c r="DF41" s="1611"/>
      <c r="DG41" s="1611"/>
      <c r="DH41" s="1611"/>
      <c r="DI41" s="1611"/>
      <c r="DJ41" s="1611"/>
      <c r="DK41" s="1611"/>
      <c r="DL41" s="1611"/>
      <c r="DM41" s="1611"/>
      <c r="DN41" s="1611"/>
      <c r="DO41" s="1611"/>
      <c r="DP41" s="1611"/>
      <c r="DQ41" s="1611"/>
      <c r="DR41" s="1611"/>
      <c r="DS41" s="1611"/>
      <c r="DT41" s="1611"/>
      <c r="DU41" s="1611"/>
      <c r="DV41" s="1611"/>
      <c r="DW41" s="1611"/>
      <c r="DX41" s="1611"/>
      <c r="DY41" s="1611"/>
      <c r="DZ41" s="1611"/>
      <c r="EA41" s="1611"/>
      <c r="EB41" s="1611"/>
      <c r="EC41" s="1611"/>
      <c r="ED41" s="1611"/>
      <c r="EE41" s="1611"/>
      <c r="EF41" s="1611"/>
      <c r="EG41" s="1611"/>
      <c r="EH41" s="1611"/>
      <c r="EI41" s="1611"/>
      <c r="EJ41" s="1611"/>
      <c r="EK41" s="1611"/>
      <c r="EL41" s="1611"/>
      <c r="EM41" s="1611"/>
      <c r="EN41" s="1611"/>
      <c r="EO41" s="1611"/>
      <c r="EP41" s="1611"/>
      <c r="EQ41" s="1611"/>
      <c r="ER41" s="1611"/>
      <c r="ES41" s="1611"/>
    </row>
    <row r="42" spans="2:149" s="898" customFormat="1">
      <c r="B42" s="1609"/>
      <c r="C42" s="1610"/>
      <c r="D42" s="1610"/>
      <c r="E42" s="1611"/>
      <c r="F42" s="1611"/>
      <c r="G42" s="1611"/>
      <c r="H42" s="1611"/>
      <c r="I42" s="1611"/>
      <c r="J42" s="1611"/>
      <c r="K42" s="1611"/>
      <c r="L42" s="1611"/>
      <c r="M42" s="1611"/>
      <c r="N42" s="1611"/>
      <c r="O42" s="1611"/>
      <c r="P42" s="1611"/>
      <c r="Q42" s="1611"/>
      <c r="R42" s="1611"/>
      <c r="S42" s="1611"/>
      <c r="T42" s="1611"/>
      <c r="U42" s="1611"/>
      <c r="V42" s="1611"/>
      <c r="W42" s="1611"/>
      <c r="X42" s="1611"/>
      <c r="Y42" s="1611"/>
      <c r="Z42" s="1611"/>
      <c r="AA42" s="1611"/>
      <c r="AB42" s="1611"/>
      <c r="AC42" s="1611"/>
      <c r="AD42" s="1611"/>
      <c r="AE42" s="1611"/>
      <c r="AF42" s="1611"/>
      <c r="AG42" s="1611"/>
      <c r="AH42" s="1611"/>
      <c r="AI42" s="1611"/>
      <c r="AJ42" s="1611"/>
      <c r="AK42" s="1611"/>
      <c r="AL42" s="1611"/>
      <c r="AM42" s="1611"/>
      <c r="AN42" s="1611"/>
      <c r="AO42" s="1611"/>
      <c r="AP42" s="1611"/>
      <c r="AQ42" s="1611"/>
      <c r="AR42" s="1611"/>
      <c r="AS42" s="1611"/>
      <c r="AT42" s="1611"/>
      <c r="AU42" s="1611"/>
      <c r="AV42" s="1611"/>
      <c r="AW42" s="1611"/>
      <c r="AX42" s="1611"/>
      <c r="AY42" s="1611"/>
      <c r="AZ42" s="1611"/>
      <c r="BA42" s="1611"/>
      <c r="BB42" s="1611"/>
      <c r="BC42" s="1611"/>
      <c r="BD42" s="1611"/>
      <c r="BE42" s="1611"/>
      <c r="BF42" s="1611"/>
      <c r="BG42" s="1611"/>
      <c r="BH42" s="1611"/>
      <c r="BI42" s="1611"/>
      <c r="BJ42" s="1611"/>
      <c r="BK42" s="1611"/>
      <c r="BL42" s="1611"/>
      <c r="BM42" s="1611"/>
      <c r="BN42" s="1611"/>
      <c r="BO42" s="1611"/>
      <c r="BP42" s="1611"/>
      <c r="BQ42" s="1611"/>
      <c r="BR42" s="1611"/>
      <c r="BS42" s="1611"/>
      <c r="BT42" s="1611"/>
      <c r="BU42" s="1611"/>
      <c r="BV42" s="1611"/>
      <c r="BW42" s="1611"/>
      <c r="BX42" s="1611"/>
      <c r="BY42" s="1611"/>
      <c r="BZ42" s="1611"/>
      <c r="CA42" s="1611"/>
      <c r="CB42" s="1611"/>
      <c r="CC42" s="1611"/>
      <c r="CD42" s="1611"/>
      <c r="CE42" s="1611"/>
      <c r="CF42" s="1611"/>
      <c r="CG42" s="1611"/>
      <c r="CH42" s="1611"/>
      <c r="CI42" s="1611"/>
      <c r="CJ42" s="1611"/>
      <c r="CK42" s="1611"/>
      <c r="CL42" s="1611"/>
      <c r="CM42" s="1611"/>
      <c r="CN42" s="1611"/>
      <c r="CO42" s="1611"/>
      <c r="CP42" s="1611"/>
      <c r="CQ42" s="1611"/>
      <c r="CR42" s="1611"/>
      <c r="CS42" s="1611"/>
      <c r="CT42" s="1611"/>
      <c r="CU42" s="1611"/>
      <c r="CV42" s="1611"/>
      <c r="CW42" s="1611"/>
      <c r="CX42" s="1611"/>
      <c r="CY42" s="1611"/>
      <c r="CZ42" s="1611"/>
      <c r="DA42" s="1611"/>
      <c r="DB42" s="1611"/>
      <c r="DC42" s="1611"/>
      <c r="DD42" s="1611"/>
      <c r="DE42" s="1611"/>
      <c r="DF42" s="1611"/>
      <c r="DG42" s="1611"/>
      <c r="DH42" s="1611"/>
      <c r="DI42" s="1611"/>
      <c r="DJ42" s="1611"/>
      <c r="DK42" s="1611"/>
      <c r="DL42" s="1611"/>
      <c r="DM42" s="1611"/>
      <c r="DN42" s="1611"/>
      <c r="DO42" s="1611"/>
      <c r="DP42" s="1611"/>
      <c r="DQ42" s="1611"/>
      <c r="DR42" s="1611"/>
      <c r="DS42" s="1611"/>
      <c r="DT42" s="1611"/>
      <c r="DU42" s="1611"/>
      <c r="DV42" s="1611"/>
      <c r="DW42" s="1611"/>
      <c r="DX42" s="1611"/>
      <c r="DY42" s="1611"/>
      <c r="DZ42" s="1611"/>
      <c r="EA42" s="1611"/>
      <c r="EB42" s="1611"/>
      <c r="EC42" s="1611"/>
      <c r="ED42" s="1611"/>
      <c r="EE42" s="1611"/>
      <c r="EF42" s="1611"/>
      <c r="EG42" s="1611"/>
      <c r="EH42" s="1611"/>
      <c r="EI42" s="1611"/>
      <c r="EJ42" s="1611"/>
      <c r="EK42" s="1611"/>
      <c r="EL42" s="1611"/>
      <c r="EM42" s="1611"/>
      <c r="EN42" s="1611"/>
      <c r="EO42" s="1611"/>
      <c r="EP42" s="1611"/>
      <c r="EQ42" s="1611"/>
      <c r="ER42" s="1611"/>
      <c r="ES42" s="1611"/>
    </row>
    <row r="43" spans="2:149" s="898" customFormat="1">
      <c r="B43" s="1609"/>
      <c r="C43" s="1610"/>
      <c r="D43" s="1610"/>
      <c r="E43" s="1611"/>
      <c r="F43" s="1611"/>
      <c r="G43" s="1611"/>
      <c r="H43" s="1611"/>
      <c r="I43" s="1611"/>
      <c r="J43" s="1611"/>
      <c r="K43" s="1611"/>
      <c r="L43" s="1611"/>
      <c r="M43" s="1611"/>
      <c r="N43" s="1611"/>
      <c r="O43" s="1611"/>
      <c r="P43" s="1611"/>
      <c r="Q43" s="1611"/>
      <c r="R43" s="1611"/>
      <c r="S43" s="1611"/>
      <c r="T43" s="1611"/>
      <c r="U43" s="1611"/>
      <c r="V43" s="1611"/>
      <c r="W43" s="1611"/>
      <c r="X43" s="1611"/>
      <c r="Y43" s="1611"/>
      <c r="Z43" s="1611"/>
      <c r="AA43" s="1611"/>
      <c r="AB43" s="1611"/>
      <c r="AC43" s="1611"/>
      <c r="AD43" s="1611"/>
      <c r="AE43" s="1611"/>
      <c r="AF43" s="1611"/>
      <c r="AG43" s="1611"/>
      <c r="AH43" s="1611"/>
      <c r="AI43" s="1611"/>
      <c r="AJ43" s="1611"/>
      <c r="AK43" s="1611"/>
      <c r="AL43" s="1611"/>
      <c r="AM43" s="1611"/>
      <c r="AN43" s="1611"/>
      <c r="AO43" s="1611"/>
      <c r="AP43" s="1611"/>
      <c r="AQ43" s="1611"/>
      <c r="AR43" s="1611"/>
      <c r="AS43" s="1611"/>
      <c r="AT43" s="1611"/>
      <c r="AU43" s="1611"/>
      <c r="AV43" s="1611"/>
      <c r="AW43" s="1611"/>
      <c r="AX43" s="1611"/>
      <c r="AY43" s="1611"/>
      <c r="AZ43" s="1611"/>
      <c r="BA43" s="1611"/>
      <c r="BB43" s="1611"/>
      <c r="BC43" s="1611"/>
      <c r="BD43" s="1611"/>
      <c r="BE43" s="1611"/>
      <c r="BF43" s="1611"/>
      <c r="BG43" s="1611"/>
      <c r="BH43" s="1611"/>
      <c r="BI43" s="1611"/>
      <c r="BJ43" s="1611"/>
      <c r="BK43" s="1611"/>
      <c r="BL43" s="1611"/>
      <c r="BM43" s="1611"/>
      <c r="BN43" s="1611"/>
      <c r="BO43" s="1611"/>
      <c r="BP43" s="1611"/>
      <c r="BQ43" s="1611"/>
      <c r="BR43" s="1611"/>
      <c r="BS43" s="1611"/>
      <c r="BT43" s="1611"/>
      <c r="BU43" s="1611"/>
      <c r="BV43" s="1611"/>
      <c r="BW43" s="1611"/>
      <c r="BX43" s="1611"/>
      <c r="BY43" s="1611"/>
      <c r="BZ43" s="1611"/>
      <c r="CA43" s="1611"/>
      <c r="CB43" s="1611"/>
      <c r="CC43" s="1611"/>
      <c r="CD43" s="1611"/>
      <c r="CE43" s="1611"/>
      <c r="CF43" s="1611"/>
      <c r="CG43" s="1611"/>
      <c r="CH43" s="1611"/>
      <c r="CI43" s="1611"/>
      <c r="CJ43" s="1611"/>
      <c r="CK43" s="1611"/>
      <c r="CL43" s="1611"/>
      <c r="CM43" s="1611"/>
      <c r="CN43" s="1611"/>
      <c r="CO43" s="1611"/>
      <c r="CP43" s="1611"/>
      <c r="CQ43" s="1611"/>
      <c r="CR43" s="1611"/>
      <c r="CS43" s="1611"/>
      <c r="CT43" s="1611"/>
      <c r="CU43" s="1611"/>
      <c r="CV43" s="1611"/>
      <c r="CW43" s="1611"/>
      <c r="CX43" s="1611"/>
      <c r="CY43" s="1611"/>
      <c r="CZ43" s="1611"/>
      <c r="DA43" s="1611"/>
      <c r="DB43" s="1611"/>
      <c r="DC43" s="1611"/>
      <c r="DD43" s="1611"/>
      <c r="DE43" s="1611"/>
      <c r="DF43" s="1611"/>
      <c r="DG43" s="1611"/>
      <c r="DH43" s="1611"/>
      <c r="DI43" s="1611"/>
      <c r="DJ43" s="1611"/>
      <c r="DK43" s="1611"/>
      <c r="DL43" s="1611"/>
      <c r="DM43" s="1611"/>
      <c r="DN43" s="1611"/>
      <c r="DO43" s="1611"/>
      <c r="DP43" s="1611"/>
      <c r="DQ43" s="1611"/>
      <c r="DR43" s="1611"/>
      <c r="DS43" s="1611"/>
      <c r="DT43" s="1611"/>
      <c r="DU43" s="1611"/>
      <c r="DV43" s="1611"/>
      <c r="DW43" s="1611"/>
      <c r="DX43" s="1611"/>
      <c r="DY43" s="1611"/>
      <c r="DZ43" s="1611"/>
      <c r="EA43" s="1611"/>
      <c r="EB43" s="1611"/>
      <c r="EC43" s="1611"/>
      <c r="ED43" s="1611"/>
      <c r="EE43" s="1611"/>
      <c r="EF43" s="1611"/>
      <c r="EG43" s="1611"/>
      <c r="EH43" s="1611"/>
      <c r="EI43" s="1611"/>
      <c r="EJ43" s="1611"/>
      <c r="EK43" s="1611"/>
      <c r="EL43" s="1611"/>
      <c r="EM43" s="1611"/>
      <c r="EN43" s="1611"/>
      <c r="EO43" s="1611"/>
      <c r="EP43" s="1611"/>
      <c r="EQ43" s="1611"/>
      <c r="ER43" s="1611"/>
      <c r="ES43" s="1611"/>
    </row>
    <row r="44" spans="2:149" s="898" customFormat="1">
      <c r="B44" s="1609"/>
      <c r="C44" s="1610"/>
      <c r="D44" s="1610"/>
      <c r="E44" s="1611"/>
      <c r="F44" s="1611"/>
      <c r="G44" s="1611"/>
      <c r="H44" s="1611"/>
      <c r="I44" s="1611"/>
      <c r="J44" s="1611"/>
      <c r="K44" s="1611"/>
      <c r="L44" s="1611"/>
      <c r="M44" s="1611"/>
      <c r="N44" s="1611"/>
      <c r="O44" s="1611"/>
      <c r="P44" s="1611"/>
      <c r="Q44" s="1611"/>
      <c r="R44" s="1611"/>
      <c r="S44" s="1611"/>
      <c r="T44" s="1611"/>
      <c r="U44" s="1611"/>
      <c r="V44" s="1611"/>
      <c r="W44" s="1611"/>
      <c r="X44" s="1611"/>
      <c r="Y44" s="1611"/>
      <c r="Z44" s="1611"/>
      <c r="AA44" s="1611"/>
      <c r="AB44" s="1611"/>
      <c r="AC44" s="1611"/>
      <c r="AD44" s="1611"/>
      <c r="AE44" s="1611"/>
      <c r="AF44" s="1611"/>
      <c r="AG44" s="1611"/>
      <c r="AH44" s="1611"/>
      <c r="AI44" s="1611"/>
      <c r="AJ44" s="1611"/>
      <c r="AK44" s="1611"/>
      <c r="AL44" s="1611"/>
      <c r="AM44" s="1611"/>
      <c r="AN44" s="1611"/>
      <c r="AO44" s="1611"/>
      <c r="AP44" s="1611"/>
      <c r="AQ44" s="1611"/>
      <c r="AR44" s="1611"/>
      <c r="AS44" s="1611"/>
      <c r="AT44" s="1611"/>
      <c r="AU44" s="1611"/>
      <c r="AV44" s="1611"/>
      <c r="AW44" s="1611"/>
      <c r="AX44" s="1611"/>
      <c r="AY44" s="1611"/>
      <c r="AZ44" s="1611"/>
      <c r="BA44" s="1611"/>
      <c r="BB44" s="1611"/>
      <c r="BC44" s="1611"/>
      <c r="BD44" s="1611"/>
      <c r="BE44" s="1611"/>
      <c r="BF44" s="1611"/>
      <c r="BG44" s="1611"/>
      <c r="BH44" s="1611"/>
      <c r="BI44" s="1611"/>
      <c r="BJ44" s="1611"/>
      <c r="BK44" s="1611"/>
      <c r="BL44" s="1611"/>
      <c r="BM44" s="1611"/>
      <c r="BN44" s="1611"/>
      <c r="BO44" s="1611"/>
      <c r="BP44" s="1611"/>
      <c r="BQ44" s="1611"/>
      <c r="BR44" s="1611"/>
      <c r="BS44" s="1611"/>
      <c r="BT44" s="1611"/>
      <c r="BU44" s="1611"/>
      <c r="BV44" s="1611"/>
      <c r="BW44" s="1611"/>
      <c r="BX44" s="1611"/>
      <c r="BY44" s="1611"/>
      <c r="BZ44" s="1611"/>
      <c r="CA44" s="1611"/>
      <c r="CB44" s="1611"/>
      <c r="CC44" s="1611"/>
      <c r="CD44" s="1611"/>
      <c r="CE44" s="1611"/>
      <c r="CF44" s="1611"/>
      <c r="CG44" s="1611"/>
      <c r="CH44" s="1611"/>
      <c r="CI44" s="1611"/>
      <c r="CJ44" s="1611"/>
      <c r="CK44" s="1611"/>
      <c r="CL44" s="1611"/>
      <c r="CM44" s="1611"/>
      <c r="CN44" s="1611"/>
      <c r="CO44" s="1611"/>
      <c r="CP44" s="1611"/>
      <c r="CQ44" s="1611"/>
      <c r="CR44" s="1611"/>
      <c r="CS44" s="1611"/>
      <c r="CT44" s="1611"/>
      <c r="CU44" s="1611"/>
      <c r="CV44" s="1611"/>
      <c r="CW44" s="1611"/>
      <c r="CX44" s="1611"/>
      <c r="CY44" s="1611"/>
      <c r="CZ44" s="1611"/>
      <c r="DA44" s="1611"/>
      <c r="DB44" s="1611"/>
      <c r="DC44" s="1611"/>
      <c r="DD44" s="1611"/>
      <c r="DE44" s="1611"/>
      <c r="DF44" s="1611"/>
      <c r="DG44" s="1611"/>
      <c r="DH44" s="1611"/>
      <c r="DI44" s="1611"/>
      <c r="DJ44" s="1611"/>
      <c r="DK44" s="1611"/>
      <c r="DL44" s="1611"/>
      <c r="DM44" s="1611"/>
      <c r="DN44" s="1611"/>
      <c r="DO44" s="1611"/>
      <c r="DP44" s="1611"/>
      <c r="DQ44" s="1611"/>
      <c r="DR44" s="1611"/>
      <c r="DS44" s="1611"/>
      <c r="DT44" s="1611"/>
      <c r="DU44" s="1611"/>
      <c r="DV44" s="1611"/>
      <c r="DW44" s="1611"/>
      <c r="DX44" s="1611"/>
      <c r="DY44" s="1611"/>
      <c r="DZ44" s="1611"/>
      <c r="EA44" s="1611"/>
      <c r="EB44" s="1611"/>
      <c r="EC44" s="1611"/>
      <c r="ED44" s="1611"/>
      <c r="EE44" s="1611"/>
      <c r="EF44" s="1611"/>
      <c r="EG44" s="1611"/>
      <c r="EH44" s="1611"/>
      <c r="EI44" s="1611"/>
      <c r="EJ44" s="1611"/>
      <c r="EK44" s="1611"/>
      <c r="EL44" s="1611"/>
      <c r="EM44" s="1611"/>
      <c r="EN44" s="1611"/>
      <c r="EO44" s="1611"/>
      <c r="EP44" s="1611"/>
      <c r="EQ44" s="1611"/>
      <c r="ER44" s="1611"/>
      <c r="ES44" s="1611"/>
    </row>
    <row r="45" spans="2:149" s="898" customFormat="1">
      <c r="B45" s="1609"/>
      <c r="C45" s="1610"/>
      <c r="D45" s="1610"/>
      <c r="E45" s="1611"/>
      <c r="F45" s="1611"/>
      <c r="G45" s="1611"/>
      <c r="H45" s="1611"/>
      <c r="I45" s="1611"/>
      <c r="J45" s="1611"/>
      <c r="K45" s="1611"/>
      <c r="L45" s="1611"/>
      <c r="M45" s="1611"/>
      <c r="N45" s="1611"/>
      <c r="O45" s="1611"/>
      <c r="P45" s="1611"/>
      <c r="Q45" s="1611"/>
      <c r="R45" s="1611"/>
      <c r="S45" s="1611"/>
      <c r="T45" s="1611"/>
      <c r="U45" s="1611"/>
      <c r="V45" s="1611"/>
      <c r="W45" s="1611"/>
      <c r="X45" s="1611"/>
      <c r="Y45" s="1611"/>
      <c r="Z45" s="1611"/>
      <c r="AA45" s="1611"/>
      <c r="AB45" s="1611"/>
      <c r="AC45" s="1611"/>
      <c r="AD45" s="1611"/>
      <c r="AE45" s="1611"/>
      <c r="AF45" s="1611"/>
      <c r="AG45" s="1611"/>
      <c r="AH45" s="1611"/>
      <c r="AI45" s="1611"/>
      <c r="AJ45" s="1611"/>
      <c r="AK45" s="1611"/>
      <c r="AL45" s="1611"/>
      <c r="AM45" s="1611"/>
      <c r="AN45" s="1611"/>
      <c r="AO45" s="1611"/>
      <c r="AP45" s="1611"/>
      <c r="AQ45" s="1611"/>
      <c r="AR45" s="1611"/>
      <c r="AS45" s="1611"/>
      <c r="AT45" s="1611"/>
      <c r="AU45" s="1611"/>
      <c r="AV45" s="1611"/>
      <c r="AW45" s="1611"/>
      <c r="AX45" s="1611"/>
      <c r="AY45" s="1611"/>
      <c r="AZ45" s="1611"/>
      <c r="BA45" s="1611"/>
      <c r="BB45" s="1611"/>
      <c r="BC45" s="1611"/>
      <c r="BD45" s="1611"/>
      <c r="BE45" s="1611"/>
      <c r="BF45" s="1611"/>
      <c r="BG45" s="1611"/>
      <c r="BH45" s="1611"/>
      <c r="BI45" s="1611"/>
      <c r="BJ45" s="1611"/>
      <c r="BK45" s="1611"/>
      <c r="BL45" s="1611"/>
      <c r="BM45" s="1611"/>
      <c r="BN45" s="1611"/>
      <c r="BO45" s="1611"/>
      <c r="BP45" s="1611"/>
      <c r="BQ45" s="1611"/>
      <c r="BR45" s="1611"/>
      <c r="BS45" s="1611"/>
      <c r="BT45" s="1611"/>
      <c r="BU45" s="1611"/>
      <c r="BV45" s="1611"/>
      <c r="BW45" s="1611"/>
      <c r="BX45" s="1611"/>
      <c r="BY45" s="1611"/>
      <c r="BZ45" s="1611"/>
      <c r="CA45" s="1611"/>
      <c r="CB45" s="1611"/>
      <c r="CC45" s="1611"/>
      <c r="CD45" s="1611"/>
      <c r="CE45" s="1611"/>
      <c r="CF45" s="1611"/>
      <c r="CG45" s="1611"/>
      <c r="CH45" s="1611"/>
      <c r="CI45" s="1611"/>
      <c r="CJ45" s="1611"/>
      <c r="CK45" s="1611"/>
      <c r="CL45" s="1611"/>
      <c r="CM45" s="1611"/>
      <c r="CN45" s="1611"/>
      <c r="CO45" s="1611"/>
      <c r="CP45" s="1611"/>
      <c r="CQ45" s="1611"/>
      <c r="CR45" s="1611"/>
      <c r="CS45" s="1611"/>
      <c r="CT45" s="1611"/>
      <c r="CU45" s="1611"/>
      <c r="CV45" s="1611"/>
      <c r="CW45" s="1611"/>
      <c r="CX45" s="1611"/>
      <c r="CY45" s="1611"/>
      <c r="CZ45" s="1611"/>
      <c r="DA45" s="1611"/>
      <c r="DB45" s="1611"/>
      <c r="DC45" s="1611"/>
      <c r="DD45" s="1611"/>
      <c r="DE45" s="1611"/>
      <c r="DF45" s="1611"/>
      <c r="DG45" s="1611"/>
      <c r="DH45" s="1611"/>
      <c r="DI45" s="1611"/>
      <c r="DJ45" s="1611"/>
      <c r="DK45" s="1611"/>
      <c r="DL45" s="1611"/>
      <c r="DM45" s="1611"/>
      <c r="DN45" s="1611"/>
      <c r="DO45" s="1611"/>
      <c r="DP45" s="1611"/>
      <c r="DQ45" s="1611"/>
      <c r="DR45" s="1611"/>
      <c r="DS45" s="1611"/>
      <c r="DT45" s="1611"/>
      <c r="DU45" s="1611"/>
      <c r="DV45" s="1611"/>
      <c r="DW45" s="1611"/>
      <c r="DX45" s="1611"/>
      <c r="DY45" s="1611"/>
      <c r="DZ45" s="1611"/>
      <c r="EA45" s="1611"/>
      <c r="EB45" s="1611"/>
      <c r="EC45" s="1611"/>
      <c r="ED45" s="1611"/>
      <c r="EE45" s="1611"/>
      <c r="EF45" s="1611"/>
      <c r="EG45" s="1611"/>
      <c r="EH45" s="1611"/>
      <c r="EI45" s="1611"/>
      <c r="EJ45" s="1611"/>
      <c r="EK45" s="1611"/>
      <c r="EL45" s="1611"/>
      <c r="EM45" s="1611"/>
      <c r="EN45" s="1611"/>
      <c r="EO45" s="1611"/>
      <c r="EP45" s="1611"/>
      <c r="EQ45" s="1611"/>
      <c r="ER45" s="1611"/>
      <c r="ES45" s="1611"/>
    </row>
    <row r="46" spans="2:149" s="898" customFormat="1">
      <c r="B46" s="1609"/>
      <c r="C46" s="1610"/>
      <c r="D46" s="1610"/>
      <c r="E46" s="1611"/>
      <c r="F46" s="1611"/>
      <c r="G46" s="1611"/>
      <c r="H46" s="1611"/>
      <c r="I46" s="1611"/>
      <c r="J46" s="1611"/>
      <c r="K46" s="1611"/>
      <c r="L46" s="1611"/>
      <c r="M46" s="1611"/>
      <c r="N46" s="1611"/>
      <c r="O46" s="1611"/>
      <c r="P46" s="1611"/>
      <c r="Q46" s="1611"/>
      <c r="R46" s="1611"/>
      <c r="S46" s="1611"/>
      <c r="T46" s="1611"/>
      <c r="U46" s="1611"/>
      <c r="V46" s="1611"/>
      <c r="W46" s="1611"/>
      <c r="X46" s="1611"/>
      <c r="Y46" s="1611"/>
      <c r="Z46" s="1611"/>
      <c r="AA46" s="1611"/>
      <c r="AB46" s="1611"/>
      <c r="AC46" s="1611"/>
      <c r="AD46" s="1611"/>
      <c r="AE46" s="1611"/>
      <c r="AF46" s="1611"/>
      <c r="AG46" s="1611"/>
      <c r="AH46" s="1611"/>
      <c r="AI46" s="1611"/>
      <c r="AJ46" s="1611"/>
      <c r="AK46" s="1611"/>
      <c r="AL46" s="1611"/>
      <c r="AM46" s="1611"/>
      <c r="AN46" s="1611"/>
      <c r="AO46" s="1611"/>
      <c r="AP46" s="1611"/>
      <c r="AQ46" s="1611"/>
      <c r="AR46" s="1611"/>
      <c r="AS46" s="1611"/>
      <c r="AT46" s="1611"/>
      <c r="AU46" s="1611"/>
      <c r="AV46" s="1611"/>
      <c r="AW46" s="1611"/>
      <c r="AX46" s="1611"/>
      <c r="AY46" s="1611"/>
      <c r="AZ46" s="1611"/>
      <c r="BA46" s="1611"/>
      <c r="BB46" s="1611"/>
      <c r="BC46" s="1611"/>
      <c r="BD46" s="1611"/>
      <c r="BE46" s="1611"/>
      <c r="BF46" s="1611"/>
      <c r="BG46" s="1611"/>
      <c r="BH46" s="1611"/>
      <c r="BI46" s="1611"/>
      <c r="BJ46" s="1611"/>
      <c r="BK46" s="1611"/>
      <c r="BL46" s="1611"/>
      <c r="BM46" s="1611"/>
      <c r="BN46" s="1611"/>
      <c r="BO46" s="1611"/>
      <c r="BP46" s="1611"/>
      <c r="BQ46" s="1611"/>
      <c r="BR46" s="1611"/>
      <c r="BS46" s="1611"/>
      <c r="BT46" s="1611"/>
      <c r="BU46" s="1611"/>
      <c r="BV46" s="1611"/>
      <c r="BW46" s="1611"/>
      <c r="BX46" s="1611"/>
      <c r="BY46" s="1611"/>
      <c r="BZ46" s="1611"/>
      <c r="CA46" s="1611"/>
      <c r="CB46" s="1611"/>
      <c r="CC46" s="1611"/>
      <c r="CD46" s="1611"/>
      <c r="CE46" s="1611"/>
      <c r="CF46" s="1611"/>
      <c r="CG46" s="1611"/>
      <c r="CH46" s="1611"/>
      <c r="CI46" s="1611"/>
      <c r="CJ46" s="1611"/>
      <c r="CK46" s="1611"/>
      <c r="CL46" s="1611"/>
      <c r="CM46" s="1611"/>
      <c r="CN46" s="1611"/>
      <c r="CO46" s="1611"/>
      <c r="CP46" s="1611"/>
      <c r="CQ46" s="1611"/>
      <c r="CR46" s="1611"/>
      <c r="CS46" s="1611"/>
      <c r="CT46" s="1611"/>
      <c r="CU46" s="1611"/>
      <c r="CV46" s="1611"/>
      <c r="CW46" s="1611"/>
      <c r="CX46" s="1611"/>
      <c r="CY46" s="1611"/>
      <c r="CZ46" s="1611"/>
      <c r="DA46" s="1611"/>
      <c r="DB46" s="1611"/>
      <c r="DC46" s="1611"/>
      <c r="DD46" s="1611"/>
      <c r="DE46" s="1611"/>
      <c r="DF46" s="1611"/>
      <c r="DG46" s="1611"/>
      <c r="DH46" s="1611"/>
      <c r="DI46" s="1611"/>
      <c r="DJ46" s="1611"/>
      <c r="DK46" s="1611"/>
      <c r="DL46" s="1611"/>
      <c r="DM46" s="1611"/>
      <c r="DN46" s="1611"/>
      <c r="DO46" s="1611"/>
      <c r="DP46" s="1611"/>
      <c r="DQ46" s="1611"/>
      <c r="DR46" s="1611"/>
      <c r="DS46" s="1611"/>
      <c r="DT46" s="1611"/>
      <c r="DU46" s="1611"/>
      <c r="DV46" s="1611"/>
      <c r="DW46" s="1611"/>
      <c r="DX46" s="1611"/>
      <c r="DY46" s="1611"/>
      <c r="DZ46" s="1611"/>
      <c r="EA46" s="1611"/>
      <c r="EB46" s="1611"/>
      <c r="EC46" s="1611"/>
      <c r="ED46" s="1611"/>
      <c r="EE46" s="1611"/>
      <c r="EF46" s="1611"/>
      <c r="EG46" s="1611"/>
      <c r="EH46" s="1611"/>
      <c r="EI46" s="1611"/>
      <c r="EJ46" s="1611"/>
      <c r="EK46" s="1611"/>
      <c r="EL46" s="1611"/>
      <c r="EM46" s="1611"/>
      <c r="EN46" s="1611"/>
      <c r="EO46" s="1611"/>
      <c r="EP46" s="1611"/>
      <c r="EQ46" s="1611"/>
      <c r="ER46" s="1611"/>
      <c r="ES46" s="1611"/>
    </row>
    <row r="47" spans="2:149" s="898" customFormat="1">
      <c r="B47" s="1609"/>
      <c r="C47" s="1610"/>
      <c r="D47" s="1610"/>
      <c r="E47" s="1611"/>
      <c r="F47" s="1611"/>
      <c r="G47" s="1611"/>
      <c r="H47" s="1611"/>
      <c r="I47" s="1611"/>
      <c r="J47" s="1611"/>
      <c r="K47" s="1611"/>
      <c r="L47" s="1611"/>
      <c r="M47" s="1611"/>
      <c r="N47" s="1611"/>
      <c r="O47" s="1611"/>
      <c r="P47" s="1611"/>
      <c r="Q47" s="1611"/>
      <c r="R47" s="1611"/>
      <c r="S47" s="1611"/>
      <c r="T47" s="1611"/>
      <c r="U47" s="1611"/>
      <c r="V47" s="1611"/>
      <c r="W47" s="1611"/>
      <c r="X47" s="1611"/>
      <c r="Y47" s="1611"/>
      <c r="Z47" s="1611"/>
      <c r="AA47" s="1611"/>
      <c r="AB47" s="1611"/>
      <c r="AC47" s="1611"/>
      <c r="AD47" s="1611"/>
      <c r="AE47" s="1611"/>
      <c r="AF47" s="1611"/>
      <c r="AG47" s="1611"/>
      <c r="AH47" s="1611"/>
      <c r="AI47" s="1611"/>
      <c r="AJ47" s="1611"/>
      <c r="AK47" s="1611"/>
      <c r="AL47" s="1611"/>
      <c r="AM47" s="1611"/>
      <c r="AN47" s="1611"/>
      <c r="AO47" s="1611"/>
      <c r="AP47" s="1611"/>
      <c r="AQ47" s="1611"/>
      <c r="AR47" s="1611"/>
      <c r="AS47" s="1611"/>
      <c r="AT47" s="1611"/>
      <c r="AU47" s="1611"/>
      <c r="AV47" s="1611"/>
      <c r="AW47" s="1611"/>
      <c r="AX47" s="1611"/>
      <c r="AY47" s="1611"/>
      <c r="AZ47" s="1611"/>
      <c r="BA47" s="1611"/>
      <c r="BB47" s="1611"/>
      <c r="BC47" s="1611"/>
      <c r="BD47" s="1611"/>
      <c r="BE47" s="1611"/>
      <c r="BF47" s="1611"/>
      <c r="BG47" s="1611"/>
      <c r="BH47" s="1611"/>
      <c r="BI47" s="1611"/>
      <c r="BJ47" s="1611"/>
      <c r="BK47" s="1611"/>
      <c r="BL47" s="1611"/>
      <c r="BM47" s="1611"/>
      <c r="BN47" s="1611"/>
      <c r="BO47" s="1611"/>
      <c r="BP47" s="1611"/>
      <c r="BQ47" s="1611"/>
      <c r="BR47" s="1611"/>
      <c r="BS47" s="1611"/>
      <c r="BT47" s="1611"/>
      <c r="BU47" s="1611"/>
      <c r="BV47" s="1611"/>
      <c r="BW47" s="1611"/>
      <c r="BX47" s="1611"/>
      <c r="BY47" s="1611"/>
      <c r="BZ47" s="1611"/>
      <c r="CA47" s="1611"/>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1611"/>
      <c r="CZ47" s="1611"/>
      <c r="DA47" s="1611"/>
      <c r="DB47" s="1611"/>
      <c r="DC47" s="1611"/>
      <c r="DD47" s="1611"/>
      <c r="DE47" s="1611"/>
      <c r="DF47" s="1611"/>
      <c r="DG47" s="1611"/>
      <c r="DH47" s="1611"/>
      <c r="DI47" s="1611"/>
      <c r="DJ47" s="1611"/>
      <c r="DK47" s="1611"/>
      <c r="DL47" s="1611"/>
      <c r="DM47" s="1611"/>
      <c r="DN47" s="1611"/>
      <c r="DO47" s="1611"/>
      <c r="DP47" s="1611"/>
      <c r="DQ47" s="1611"/>
      <c r="DR47" s="1611"/>
      <c r="DS47" s="1611"/>
      <c r="DT47" s="1611"/>
      <c r="DU47" s="1611"/>
      <c r="DV47" s="1611"/>
      <c r="DW47" s="1611"/>
      <c r="DX47" s="1611"/>
      <c r="DY47" s="1611"/>
      <c r="DZ47" s="1611"/>
      <c r="EA47" s="1611"/>
      <c r="EB47" s="1611"/>
      <c r="EC47" s="1611"/>
      <c r="ED47" s="1611"/>
      <c r="EE47" s="1611"/>
      <c r="EF47" s="1611"/>
      <c r="EG47" s="1611"/>
      <c r="EH47" s="1611"/>
      <c r="EI47" s="1611"/>
      <c r="EJ47" s="1611"/>
      <c r="EK47" s="1611"/>
      <c r="EL47" s="1611"/>
      <c r="EM47" s="1611"/>
      <c r="EN47" s="1611"/>
      <c r="EO47" s="1611"/>
      <c r="EP47" s="1611"/>
      <c r="EQ47" s="1611"/>
      <c r="ER47" s="1611"/>
      <c r="ES47" s="1611"/>
    </row>
    <row r="48" spans="2:149" s="898" customFormat="1">
      <c r="B48" s="1609"/>
      <c r="C48" s="1610"/>
      <c r="D48" s="1610"/>
      <c r="E48" s="1611"/>
      <c r="F48" s="1611"/>
      <c r="G48" s="1611"/>
      <c r="H48" s="1611"/>
      <c r="I48" s="1611"/>
      <c r="J48" s="1611"/>
      <c r="K48" s="1611"/>
      <c r="L48" s="1611"/>
      <c r="M48" s="1611"/>
      <c r="N48" s="1611"/>
      <c r="O48" s="1611"/>
      <c r="P48" s="1611"/>
      <c r="Q48" s="1611"/>
      <c r="R48" s="1611"/>
      <c r="S48" s="1611"/>
      <c r="T48" s="1611"/>
      <c r="U48" s="1611"/>
      <c r="V48" s="1611"/>
      <c r="W48" s="1611"/>
      <c r="X48" s="1611"/>
      <c r="Y48" s="1611"/>
      <c r="Z48" s="1611"/>
      <c r="AA48" s="1611"/>
      <c r="AB48" s="1611"/>
      <c r="AC48" s="1611"/>
      <c r="AD48" s="1611"/>
      <c r="AE48" s="1611"/>
      <c r="AF48" s="1611"/>
      <c r="AG48" s="1611"/>
      <c r="AH48" s="1611"/>
      <c r="AI48" s="1611"/>
      <c r="AJ48" s="1611"/>
      <c r="AK48" s="1611"/>
      <c r="AL48" s="1611"/>
      <c r="AM48" s="1611"/>
      <c r="AN48" s="1611"/>
      <c r="AO48" s="1611"/>
      <c r="AP48" s="1611"/>
      <c r="AQ48" s="1611"/>
      <c r="AR48" s="1611"/>
      <c r="AS48" s="1611"/>
      <c r="AT48" s="1611"/>
      <c r="AU48" s="1611"/>
      <c r="AV48" s="1611"/>
      <c r="AW48" s="1611"/>
      <c r="AX48" s="1611"/>
      <c r="AY48" s="1611"/>
      <c r="AZ48" s="1611"/>
      <c r="BA48" s="1611"/>
      <c r="BB48" s="1611"/>
      <c r="BC48" s="1611"/>
      <c r="BD48" s="1611"/>
      <c r="BE48" s="1611"/>
      <c r="BF48" s="1611"/>
      <c r="BG48" s="1611"/>
      <c r="BH48" s="1611"/>
      <c r="BI48" s="1611"/>
      <c r="BJ48" s="1611"/>
      <c r="BK48" s="1611"/>
      <c r="BL48" s="1611"/>
      <c r="BM48" s="1611"/>
      <c r="BN48" s="1611"/>
      <c r="BO48" s="1611"/>
      <c r="BP48" s="1611"/>
      <c r="BQ48" s="1611"/>
      <c r="BR48" s="1611"/>
      <c r="BS48" s="1611"/>
      <c r="BT48" s="1611"/>
      <c r="BU48" s="1611"/>
      <c r="BV48" s="1611"/>
      <c r="BW48" s="1611"/>
      <c r="BX48" s="1611"/>
      <c r="BY48" s="1611"/>
      <c r="BZ48" s="1611"/>
      <c r="CA48" s="1611"/>
      <c r="CB48" s="1611"/>
      <c r="CC48" s="1611"/>
      <c r="CD48" s="1611"/>
      <c r="CE48" s="1611"/>
      <c r="CF48" s="1611"/>
      <c r="CG48" s="1611"/>
      <c r="CH48" s="1611"/>
      <c r="CI48" s="1611"/>
      <c r="CJ48" s="1611"/>
      <c r="CK48" s="1611"/>
      <c r="CL48" s="1611"/>
      <c r="CM48" s="1611"/>
      <c r="CN48" s="1611"/>
      <c r="CO48" s="1611"/>
      <c r="CP48" s="1611"/>
      <c r="CQ48" s="1611"/>
      <c r="CR48" s="1611"/>
      <c r="CS48" s="1611"/>
      <c r="CT48" s="1611"/>
      <c r="CU48" s="1611"/>
      <c r="CV48" s="1611"/>
      <c r="CW48" s="1611"/>
      <c r="CX48" s="1611"/>
      <c r="CY48" s="1611"/>
      <c r="CZ48" s="1611"/>
      <c r="DA48" s="1611"/>
      <c r="DB48" s="1611"/>
      <c r="DC48" s="1611"/>
      <c r="DD48" s="1611"/>
      <c r="DE48" s="1611"/>
      <c r="DF48" s="1611"/>
      <c r="DG48" s="1611"/>
      <c r="DH48" s="1611"/>
      <c r="DI48" s="1611"/>
      <c r="DJ48" s="1611"/>
      <c r="DK48" s="1611"/>
      <c r="DL48" s="1611"/>
      <c r="DM48" s="1611"/>
      <c r="DN48" s="1611"/>
      <c r="DO48" s="1611"/>
      <c r="DP48" s="1611"/>
      <c r="DQ48" s="1611"/>
      <c r="DR48" s="1611"/>
      <c r="DS48" s="1611"/>
      <c r="DT48" s="1611"/>
      <c r="DU48" s="1611"/>
      <c r="DV48" s="1611"/>
      <c r="DW48" s="1611"/>
      <c r="DX48" s="1611"/>
      <c r="DY48" s="1611"/>
      <c r="DZ48" s="1611"/>
      <c r="EA48" s="1611"/>
      <c r="EB48" s="1611"/>
      <c r="EC48" s="1611"/>
      <c r="ED48" s="1611"/>
      <c r="EE48" s="1611"/>
      <c r="EF48" s="1611"/>
      <c r="EG48" s="1611"/>
      <c r="EH48" s="1611"/>
      <c r="EI48" s="1611"/>
      <c r="EJ48" s="1611"/>
      <c r="EK48" s="1611"/>
      <c r="EL48" s="1611"/>
      <c r="EM48" s="1611"/>
      <c r="EN48" s="1611"/>
      <c r="EO48" s="1611"/>
      <c r="EP48" s="1611"/>
      <c r="EQ48" s="1611"/>
      <c r="ER48" s="1611"/>
      <c r="ES48" s="1611"/>
    </row>
    <row r="49" spans="2:149" s="898" customFormat="1">
      <c r="B49" s="1609"/>
      <c r="C49" s="1610"/>
      <c r="D49" s="1610"/>
      <c r="E49" s="1611"/>
      <c r="F49" s="1611"/>
      <c r="G49" s="1611"/>
      <c r="H49" s="1611"/>
      <c r="I49" s="1611"/>
      <c r="J49" s="1611"/>
      <c r="K49" s="1611"/>
      <c r="L49" s="1611"/>
      <c r="M49" s="1611"/>
      <c r="N49" s="1611"/>
      <c r="O49" s="1611"/>
      <c r="P49" s="1611"/>
      <c r="Q49" s="1611"/>
      <c r="R49" s="1611"/>
      <c r="S49" s="1611"/>
      <c r="T49" s="1611"/>
      <c r="U49" s="1611"/>
      <c r="V49" s="1611"/>
      <c r="W49" s="1611"/>
      <c r="X49" s="1611"/>
      <c r="Y49" s="1611"/>
      <c r="Z49" s="1611"/>
      <c r="AA49" s="1611"/>
      <c r="AB49" s="1611"/>
      <c r="AC49" s="1611"/>
      <c r="AD49" s="1611"/>
      <c r="AE49" s="1611"/>
      <c r="AF49" s="1611"/>
      <c r="AG49" s="1611"/>
      <c r="AH49" s="1611"/>
      <c r="AI49" s="1611"/>
      <c r="AJ49" s="1611"/>
      <c r="AK49" s="1611"/>
      <c r="AL49" s="1611"/>
      <c r="AM49" s="1611"/>
      <c r="AN49" s="1611"/>
      <c r="AO49" s="1611"/>
      <c r="AP49" s="1611"/>
      <c r="AQ49" s="1611"/>
      <c r="AR49" s="1611"/>
      <c r="AS49" s="1611"/>
      <c r="AT49" s="1611"/>
      <c r="AU49" s="1611"/>
      <c r="AV49" s="1611"/>
      <c r="AW49" s="1611"/>
      <c r="AX49" s="1611"/>
      <c r="AY49" s="1611"/>
      <c r="AZ49" s="1611"/>
      <c r="BA49" s="1611"/>
      <c r="BB49" s="1611"/>
      <c r="BC49" s="1611"/>
      <c r="BD49" s="1611"/>
      <c r="BE49" s="1611"/>
      <c r="BF49" s="1611"/>
      <c r="BG49" s="1611"/>
      <c r="BH49" s="1611"/>
      <c r="BI49" s="1611"/>
      <c r="BJ49" s="1611"/>
      <c r="BK49" s="1611"/>
      <c r="BL49" s="1611"/>
      <c r="BM49" s="1611"/>
      <c r="BN49" s="1611"/>
      <c r="BO49" s="1611"/>
      <c r="BP49" s="1611"/>
      <c r="BQ49" s="1611"/>
      <c r="BR49" s="1611"/>
      <c r="BS49" s="1611"/>
      <c r="BT49" s="1611"/>
      <c r="BU49" s="1611"/>
      <c r="BV49" s="1611"/>
      <c r="BW49" s="1611"/>
      <c r="BX49" s="1611"/>
      <c r="BY49" s="1611"/>
      <c r="BZ49" s="1611"/>
      <c r="CA49" s="1611"/>
      <c r="CB49" s="1611"/>
      <c r="CC49" s="1611"/>
      <c r="CD49" s="1611"/>
      <c r="CE49" s="1611"/>
      <c r="CF49" s="1611"/>
      <c r="CG49" s="1611"/>
      <c r="CH49" s="1611"/>
      <c r="CI49" s="1611"/>
      <c r="CJ49" s="1611"/>
      <c r="CK49" s="1611"/>
      <c r="CL49" s="1611"/>
      <c r="CM49" s="1611"/>
      <c r="CN49" s="1611"/>
      <c r="CO49" s="1611"/>
      <c r="CP49" s="1611"/>
      <c r="CQ49" s="1611"/>
      <c r="CR49" s="1611"/>
      <c r="CS49" s="1611"/>
      <c r="CT49" s="1611"/>
      <c r="CU49" s="1611"/>
      <c r="CV49" s="1611"/>
      <c r="CW49" s="1611"/>
      <c r="CX49" s="1611"/>
      <c r="CY49" s="1611"/>
      <c r="CZ49" s="1611"/>
      <c r="DA49" s="1611"/>
      <c r="DB49" s="1611"/>
      <c r="DC49" s="1611"/>
      <c r="DD49" s="1611"/>
      <c r="DE49" s="1611"/>
      <c r="DF49" s="1611"/>
      <c r="DG49" s="1611"/>
      <c r="DH49" s="1611"/>
      <c r="DI49" s="1611"/>
      <c r="DJ49" s="1611"/>
      <c r="DK49" s="1611"/>
      <c r="DL49" s="1611"/>
      <c r="DM49" s="1611"/>
      <c r="DN49" s="1611"/>
      <c r="DO49" s="1611"/>
      <c r="DP49" s="1611"/>
      <c r="DQ49" s="1611"/>
      <c r="DR49" s="1611"/>
      <c r="DS49" s="1611"/>
      <c r="DT49" s="1611"/>
      <c r="DU49" s="1611"/>
      <c r="DV49" s="1611"/>
      <c r="DW49" s="1611"/>
      <c r="DX49" s="1611"/>
      <c r="DY49" s="1611"/>
      <c r="DZ49" s="1611"/>
      <c r="EA49" s="1611"/>
      <c r="EB49" s="1611"/>
      <c r="EC49" s="1611"/>
      <c r="ED49" s="1611"/>
      <c r="EE49" s="1611"/>
      <c r="EF49" s="1611"/>
      <c r="EG49" s="1611"/>
      <c r="EH49" s="1611"/>
      <c r="EI49" s="1611"/>
      <c r="EJ49" s="1611"/>
      <c r="EK49" s="1611"/>
      <c r="EL49" s="1611"/>
      <c r="EM49" s="1611"/>
      <c r="EN49" s="1611"/>
      <c r="EO49" s="1611"/>
      <c r="EP49" s="1611"/>
      <c r="EQ49" s="1611"/>
      <c r="ER49" s="1611"/>
      <c r="ES49" s="1611"/>
    </row>
    <row r="50" spans="2:149" s="898" customFormat="1">
      <c r="B50" s="1609"/>
      <c r="C50" s="1610"/>
      <c r="D50" s="1610"/>
      <c r="E50" s="1611"/>
      <c r="F50" s="1611"/>
      <c r="G50" s="1611"/>
      <c r="H50" s="1611"/>
      <c r="I50" s="1611"/>
      <c r="J50" s="1611"/>
      <c r="K50" s="1611"/>
      <c r="L50" s="1611"/>
      <c r="M50" s="1611"/>
      <c r="N50" s="1611"/>
      <c r="O50" s="1611"/>
      <c r="P50" s="1611"/>
      <c r="Q50" s="1611"/>
      <c r="R50" s="1611"/>
      <c r="S50" s="1611"/>
      <c r="T50" s="1611"/>
      <c r="U50" s="1611"/>
      <c r="V50" s="1611"/>
      <c r="W50" s="1611"/>
      <c r="X50" s="1611"/>
      <c r="Y50" s="1611"/>
      <c r="Z50" s="1611"/>
      <c r="AA50" s="1611"/>
      <c r="AB50" s="1611"/>
      <c r="AC50" s="1611"/>
      <c r="AD50" s="1611"/>
      <c r="AE50" s="1611"/>
      <c r="AF50" s="1611"/>
      <c r="AG50" s="1611"/>
      <c r="AH50" s="1611"/>
      <c r="AI50" s="1611"/>
      <c r="AJ50" s="1611"/>
      <c r="AK50" s="1611"/>
      <c r="AL50" s="1611"/>
      <c r="AM50" s="1611"/>
      <c r="AN50" s="1611"/>
      <c r="AO50" s="1611"/>
      <c r="AP50" s="1611"/>
      <c r="AQ50" s="1611"/>
      <c r="AR50" s="1611"/>
      <c r="AS50" s="1611"/>
      <c r="AT50" s="1611"/>
      <c r="AU50" s="1611"/>
      <c r="AV50" s="1611"/>
      <c r="AW50" s="1611"/>
      <c r="AX50" s="1611"/>
      <c r="AY50" s="1611"/>
      <c r="AZ50" s="1611"/>
      <c r="BA50" s="1611"/>
      <c r="BB50" s="1611"/>
      <c r="BC50" s="1611"/>
      <c r="BD50" s="1611"/>
      <c r="BE50" s="1611"/>
      <c r="BF50" s="1611"/>
      <c r="BG50" s="1611"/>
      <c r="BH50" s="1611"/>
      <c r="BI50" s="1611"/>
      <c r="BJ50" s="1611"/>
      <c r="BK50" s="1611"/>
      <c r="BL50" s="1611"/>
      <c r="BM50" s="1611"/>
      <c r="BN50" s="1611"/>
      <c r="BO50" s="1611"/>
      <c r="BP50" s="1611"/>
      <c r="BQ50" s="1611"/>
      <c r="BR50" s="1611"/>
      <c r="BS50" s="1611"/>
      <c r="BT50" s="1611"/>
      <c r="BU50" s="1611"/>
      <c r="BV50" s="1611"/>
      <c r="BW50" s="1611"/>
      <c r="BX50" s="1611"/>
      <c r="BY50" s="1611"/>
      <c r="BZ50" s="1611"/>
      <c r="CA50" s="1611"/>
      <c r="CB50" s="1611"/>
      <c r="CC50" s="1611"/>
      <c r="CD50" s="1611"/>
      <c r="CE50" s="1611"/>
      <c r="CF50" s="1611"/>
      <c r="CG50" s="1611"/>
      <c r="CH50" s="1611"/>
      <c r="CI50" s="1611"/>
      <c r="CJ50" s="1611"/>
      <c r="CK50" s="1611"/>
      <c r="CL50" s="1611"/>
      <c r="CM50" s="1611"/>
      <c r="CN50" s="1611"/>
      <c r="CO50" s="1611"/>
      <c r="CP50" s="1611"/>
      <c r="CQ50" s="1611"/>
      <c r="CR50" s="1611"/>
      <c r="CS50" s="1611"/>
      <c r="CT50" s="1611"/>
      <c r="CU50" s="1611"/>
      <c r="CV50" s="1611"/>
      <c r="CW50" s="1611"/>
      <c r="CX50" s="1611"/>
      <c r="CY50" s="1611"/>
      <c r="CZ50" s="1611"/>
      <c r="DA50" s="1611"/>
      <c r="DB50" s="1611"/>
      <c r="DC50" s="1611"/>
      <c r="DD50" s="1611"/>
      <c r="DE50" s="1611"/>
      <c r="DF50" s="1611"/>
      <c r="DG50" s="1611"/>
      <c r="DH50" s="1611"/>
      <c r="DI50" s="1611"/>
      <c r="DJ50" s="1611"/>
      <c r="DK50" s="1611"/>
      <c r="DL50" s="1611"/>
      <c r="DM50" s="1611"/>
      <c r="DN50" s="1611"/>
      <c r="DO50" s="1611"/>
      <c r="DP50" s="1611"/>
      <c r="DQ50" s="1611"/>
      <c r="DR50" s="1611"/>
      <c r="DS50" s="1611"/>
      <c r="DT50" s="1611"/>
      <c r="DU50" s="1611"/>
      <c r="DV50" s="1611"/>
      <c r="DW50" s="1611"/>
      <c r="DX50" s="1611"/>
      <c r="DY50" s="1611"/>
      <c r="DZ50" s="1611"/>
      <c r="EA50" s="1611"/>
      <c r="EB50" s="1611"/>
      <c r="EC50" s="1611"/>
      <c r="ED50" s="1611"/>
      <c r="EE50" s="1611"/>
      <c r="EF50" s="1611"/>
      <c r="EG50" s="1611"/>
      <c r="EH50" s="1611"/>
      <c r="EI50" s="1611"/>
      <c r="EJ50" s="1611"/>
      <c r="EK50" s="1611"/>
      <c r="EL50" s="1611"/>
      <c r="EM50" s="1611"/>
      <c r="EN50" s="1611"/>
      <c r="EO50" s="1611"/>
      <c r="EP50" s="1611"/>
      <c r="EQ50" s="1611"/>
      <c r="ER50" s="1611"/>
      <c r="ES50" s="1611"/>
    </row>
    <row r="51" spans="2:149" s="898" customFormat="1">
      <c r="B51" s="1609"/>
      <c r="C51" s="1610"/>
      <c r="D51" s="1610"/>
      <c r="E51" s="1611"/>
      <c r="F51" s="1611"/>
      <c r="G51" s="1611"/>
      <c r="H51" s="1611"/>
      <c r="I51" s="1611"/>
      <c r="J51" s="1611"/>
      <c r="K51" s="1611"/>
      <c r="L51" s="1611"/>
      <c r="M51" s="1611"/>
      <c r="N51" s="1611"/>
      <c r="O51" s="1611"/>
      <c r="P51" s="1611"/>
      <c r="Q51" s="1611"/>
      <c r="R51" s="1611"/>
      <c r="S51" s="1611"/>
      <c r="T51" s="1611"/>
      <c r="U51" s="1611"/>
      <c r="V51" s="1611"/>
      <c r="W51" s="1611"/>
      <c r="X51" s="1611"/>
      <c r="Y51" s="1611"/>
      <c r="Z51" s="1611"/>
      <c r="AA51" s="1611"/>
      <c r="AB51" s="1611"/>
      <c r="AC51" s="1611"/>
      <c r="AD51" s="1611"/>
      <c r="AE51" s="1611"/>
      <c r="AF51" s="1611"/>
      <c r="AG51" s="1611"/>
      <c r="AH51" s="1611"/>
      <c r="AI51" s="1611"/>
      <c r="AJ51" s="1611"/>
      <c r="AK51" s="1611"/>
      <c r="AL51" s="1611"/>
      <c r="AM51" s="1611"/>
      <c r="AN51" s="1611"/>
      <c r="AO51" s="1611"/>
      <c r="AP51" s="1611"/>
      <c r="AQ51" s="1611"/>
      <c r="AR51" s="1611"/>
      <c r="AS51" s="1611"/>
      <c r="AT51" s="1611"/>
      <c r="AU51" s="1611"/>
      <c r="AV51" s="1611"/>
      <c r="AW51" s="1611"/>
      <c r="AX51" s="1611"/>
      <c r="AY51" s="1611"/>
      <c r="AZ51" s="1611"/>
      <c r="BA51" s="1611"/>
      <c r="BB51" s="1611"/>
      <c r="BC51" s="1611"/>
      <c r="BD51" s="1611"/>
      <c r="BE51" s="1611"/>
      <c r="BF51" s="1611"/>
      <c r="BG51" s="1611"/>
      <c r="BH51" s="1611"/>
      <c r="BI51" s="1611"/>
      <c r="BJ51" s="1611"/>
      <c r="BK51" s="1611"/>
      <c r="BL51" s="1611"/>
      <c r="BM51" s="1611"/>
      <c r="BN51" s="1611"/>
      <c r="BO51" s="1611"/>
      <c r="BP51" s="1611"/>
      <c r="BQ51" s="1611"/>
      <c r="BR51" s="1611"/>
      <c r="BS51" s="1611"/>
      <c r="BT51" s="1611"/>
      <c r="BU51" s="1611"/>
      <c r="BV51" s="1611"/>
      <c r="BW51" s="1611"/>
      <c r="BX51" s="1611"/>
      <c r="BY51" s="1611"/>
      <c r="BZ51" s="1611"/>
      <c r="CA51" s="1611"/>
      <c r="CB51" s="1611"/>
      <c r="CC51" s="1611"/>
      <c r="CD51" s="1611"/>
      <c r="CE51" s="1611"/>
      <c r="CF51" s="1611"/>
      <c r="CG51" s="1611"/>
      <c r="CH51" s="1611"/>
      <c r="CI51" s="1611"/>
      <c r="CJ51" s="1611"/>
      <c r="CK51" s="1611"/>
      <c r="CL51" s="1611"/>
      <c r="CM51" s="1611"/>
      <c r="CN51" s="1611"/>
      <c r="CO51" s="1611"/>
      <c r="CP51" s="1611"/>
      <c r="CQ51" s="1611"/>
      <c r="CR51" s="1611"/>
      <c r="CS51" s="1611"/>
      <c r="CT51" s="1611"/>
      <c r="CU51" s="1611"/>
      <c r="CV51" s="1611"/>
      <c r="CW51" s="1611"/>
      <c r="CX51" s="1611"/>
      <c r="CY51" s="1611"/>
      <c r="CZ51" s="1611"/>
      <c r="DA51" s="1611"/>
      <c r="DB51" s="1611"/>
      <c r="DC51" s="1611"/>
      <c r="DD51" s="1611"/>
      <c r="DE51" s="1611"/>
      <c r="DF51" s="1611"/>
      <c r="DG51" s="1611"/>
      <c r="DH51" s="1611"/>
      <c r="DI51" s="1611"/>
      <c r="DJ51" s="1611"/>
      <c r="DK51" s="1611"/>
      <c r="DL51" s="1611"/>
      <c r="DM51" s="1611"/>
      <c r="DN51" s="1611"/>
      <c r="DO51" s="1611"/>
      <c r="DP51" s="1611"/>
      <c r="DQ51" s="1611"/>
      <c r="DR51" s="1611"/>
      <c r="DS51" s="1611"/>
      <c r="DT51" s="1611"/>
      <c r="DU51" s="1611"/>
      <c r="DV51" s="1611"/>
      <c r="DW51" s="1611"/>
      <c r="DX51" s="1611"/>
      <c r="DY51" s="1611"/>
      <c r="DZ51" s="1611"/>
      <c r="EA51" s="1611"/>
      <c r="EB51" s="1611"/>
      <c r="EC51" s="1611"/>
      <c r="ED51" s="1611"/>
      <c r="EE51" s="1611"/>
      <c r="EF51" s="1611"/>
      <c r="EG51" s="1611"/>
      <c r="EH51" s="1611"/>
      <c r="EI51" s="1611"/>
      <c r="EJ51" s="1611"/>
      <c r="EK51" s="1611"/>
      <c r="EL51" s="1611"/>
      <c r="EM51" s="1611"/>
      <c r="EN51" s="1611"/>
      <c r="EO51" s="1611"/>
      <c r="EP51" s="1611"/>
      <c r="EQ51" s="1611"/>
      <c r="ER51" s="1611"/>
      <c r="ES51" s="1611"/>
    </row>
    <row r="52" spans="2:149" s="898" customFormat="1">
      <c r="B52" s="1609"/>
      <c r="C52" s="1610"/>
      <c r="D52" s="1610"/>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1"/>
      <c r="AO52" s="1611"/>
      <c r="AP52" s="1611"/>
      <c r="AQ52" s="1611"/>
      <c r="AR52" s="1611"/>
      <c r="AS52" s="1611"/>
      <c r="AT52" s="1611"/>
      <c r="AU52" s="1611"/>
      <c r="AV52" s="1611"/>
      <c r="AW52" s="1611"/>
      <c r="AX52" s="1611"/>
      <c r="AY52" s="1611"/>
      <c r="AZ52" s="1611"/>
      <c r="BA52" s="1611"/>
      <c r="BB52" s="1611"/>
      <c r="BC52" s="1611"/>
      <c r="BD52" s="1611"/>
      <c r="BE52" s="1611"/>
      <c r="BF52" s="1611"/>
      <c r="BG52" s="1611"/>
      <c r="BH52" s="1611"/>
      <c r="BI52" s="1611"/>
      <c r="BJ52" s="1611"/>
      <c r="BK52" s="1611"/>
      <c r="BL52" s="1611"/>
      <c r="BM52" s="1611"/>
      <c r="BN52" s="1611"/>
      <c r="BO52" s="1611"/>
      <c r="BP52" s="1611"/>
      <c r="BQ52" s="1611"/>
      <c r="BR52" s="1611"/>
      <c r="BS52" s="1611"/>
      <c r="BT52" s="1611"/>
      <c r="BU52" s="1611"/>
      <c r="BV52" s="1611"/>
      <c r="BW52" s="1611"/>
      <c r="BX52" s="1611"/>
      <c r="BY52" s="1611"/>
      <c r="BZ52" s="1611"/>
      <c r="CA52" s="1611"/>
      <c r="CB52" s="1611"/>
      <c r="CC52" s="1611"/>
      <c r="CD52" s="1611"/>
      <c r="CE52" s="1611"/>
      <c r="CF52" s="1611"/>
      <c r="CG52" s="1611"/>
      <c r="CH52" s="1611"/>
      <c r="CI52" s="1611"/>
      <c r="CJ52" s="1611"/>
      <c r="CK52" s="1611"/>
      <c r="CL52" s="1611"/>
      <c r="CM52" s="1611"/>
      <c r="CN52" s="1611"/>
      <c r="CO52" s="1611"/>
      <c r="CP52" s="1611"/>
      <c r="CQ52" s="1611"/>
      <c r="CR52" s="1611"/>
      <c r="CS52" s="1611"/>
      <c r="CT52" s="1611"/>
      <c r="CU52" s="1611"/>
      <c r="CV52" s="1611"/>
      <c r="CW52" s="1611"/>
      <c r="CX52" s="1611"/>
      <c r="CY52" s="1611"/>
      <c r="CZ52" s="1611"/>
      <c r="DA52" s="1611"/>
      <c r="DB52" s="1611"/>
      <c r="DC52" s="1611"/>
      <c r="DD52" s="1611"/>
      <c r="DE52" s="1611"/>
      <c r="DF52" s="1611"/>
      <c r="DG52" s="1611"/>
      <c r="DH52" s="1611"/>
      <c r="DI52" s="1611"/>
      <c r="DJ52" s="1611"/>
      <c r="DK52" s="1611"/>
      <c r="DL52" s="1611"/>
      <c r="DM52" s="1611"/>
      <c r="DN52" s="1611"/>
      <c r="DO52" s="1611"/>
      <c r="DP52" s="1611"/>
      <c r="DQ52" s="1611"/>
      <c r="DR52" s="1611"/>
      <c r="DS52" s="1611"/>
      <c r="DT52" s="1611"/>
      <c r="DU52" s="1611"/>
      <c r="DV52" s="1611"/>
      <c r="DW52" s="1611"/>
      <c r="DX52" s="1611"/>
      <c r="DY52" s="1611"/>
      <c r="DZ52" s="1611"/>
      <c r="EA52" s="1611"/>
      <c r="EB52" s="1611"/>
      <c r="EC52" s="1611"/>
      <c r="ED52" s="1611"/>
      <c r="EE52" s="1611"/>
      <c r="EF52" s="1611"/>
      <c r="EG52" s="1611"/>
      <c r="EH52" s="1611"/>
      <c r="EI52" s="1611"/>
      <c r="EJ52" s="1611"/>
      <c r="EK52" s="1611"/>
      <c r="EL52" s="1611"/>
      <c r="EM52" s="1611"/>
      <c r="EN52" s="1611"/>
      <c r="EO52" s="1611"/>
      <c r="EP52" s="1611"/>
      <c r="EQ52" s="1611"/>
      <c r="ER52" s="1611"/>
      <c r="ES52" s="1611"/>
    </row>
    <row r="53" spans="2:149" s="898" customFormat="1">
      <c r="B53" s="1609"/>
      <c r="C53" s="1610"/>
      <c r="D53" s="1610"/>
      <c r="E53" s="1611"/>
      <c r="F53" s="1611"/>
      <c r="G53" s="1611"/>
      <c r="H53" s="1611"/>
      <c r="I53" s="1611"/>
      <c r="J53" s="1611"/>
      <c r="K53" s="1611"/>
      <c r="L53" s="1611"/>
      <c r="M53" s="1611"/>
      <c r="N53" s="1611"/>
      <c r="O53" s="1611"/>
      <c r="P53" s="1611"/>
      <c r="Q53" s="1611"/>
      <c r="R53" s="1611"/>
      <c r="S53" s="1611"/>
      <c r="T53" s="1611"/>
      <c r="U53" s="1611"/>
      <c r="V53" s="1611"/>
      <c r="W53" s="1611"/>
      <c r="X53" s="1611"/>
      <c r="Y53" s="1611"/>
      <c r="Z53" s="1611"/>
      <c r="AA53" s="1611"/>
      <c r="AB53" s="1611"/>
      <c r="AC53" s="1611"/>
      <c r="AD53" s="1611"/>
      <c r="AE53" s="1611"/>
      <c r="AF53" s="1611"/>
      <c r="AG53" s="1611"/>
      <c r="AH53" s="1611"/>
      <c r="AI53" s="1611"/>
      <c r="AJ53" s="1611"/>
      <c r="AK53" s="1611"/>
      <c r="AL53" s="1611"/>
      <c r="AM53" s="1611"/>
      <c r="AN53" s="1611"/>
      <c r="AO53" s="1611"/>
      <c r="AP53" s="1611"/>
      <c r="AQ53" s="1611"/>
      <c r="AR53" s="1611"/>
      <c r="AS53" s="1611"/>
      <c r="AT53" s="1611"/>
      <c r="AU53" s="1611"/>
      <c r="AV53" s="1611"/>
      <c r="AW53" s="1611"/>
      <c r="AX53" s="1611"/>
      <c r="AY53" s="1611"/>
      <c r="AZ53" s="1611"/>
      <c r="BA53" s="1611"/>
      <c r="BB53" s="1611"/>
      <c r="BC53" s="1611"/>
      <c r="BD53" s="1611"/>
      <c r="BE53" s="1611"/>
      <c r="BF53" s="1611"/>
      <c r="BG53" s="1611"/>
      <c r="BH53" s="1611"/>
      <c r="BI53" s="1611"/>
      <c r="BJ53" s="1611"/>
      <c r="BK53" s="1611"/>
      <c r="BL53" s="1611"/>
      <c r="BM53" s="1611"/>
      <c r="BN53" s="1611"/>
      <c r="BO53" s="1611"/>
      <c r="BP53" s="1611"/>
      <c r="BQ53" s="1611"/>
      <c r="BR53" s="1611"/>
      <c r="BS53" s="1611"/>
      <c r="BT53" s="1611"/>
      <c r="BU53" s="1611"/>
      <c r="BV53" s="1611"/>
      <c r="BW53" s="1611"/>
      <c r="BX53" s="1611"/>
      <c r="BY53" s="1611"/>
      <c r="BZ53" s="1611"/>
      <c r="CA53" s="1611"/>
      <c r="CB53" s="1611"/>
      <c r="CC53" s="1611"/>
      <c r="CD53" s="1611"/>
      <c r="CE53" s="1611"/>
      <c r="CF53" s="1611"/>
      <c r="CG53" s="1611"/>
      <c r="CH53" s="1611"/>
      <c r="CI53" s="1611"/>
      <c r="CJ53" s="1611"/>
      <c r="CK53" s="1611"/>
      <c r="CL53" s="1611"/>
      <c r="CM53" s="1611"/>
      <c r="CN53" s="1611"/>
      <c r="CO53" s="1611"/>
      <c r="CP53" s="1611"/>
      <c r="CQ53" s="1611"/>
      <c r="CR53" s="1611"/>
      <c r="CS53" s="1611"/>
      <c r="CT53" s="1611"/>
      <c r="CU53" s="1611"/>
      <c r="CV53" s="1611"/>
      <c r="CW53" s="1611"/>
      <c r="CX53" s="1611"/>
      <c r="CY53" s="1611"/>
      <c r="CZ53" s="1611"/>
      <c r="DA53" s="1611"/>
      <c r="DB53" s="1611"/>
      <c r="DC53" s="1611"/>
      <c r="DD53" s="1611"/>
      <c r="DE53" s="1611"/>
      <c r="DF53" s="1611"/>
      <c r="DG53" s="1611"/>
      <c r="DH53" s="1611"/>
      <c r="DI53" s="1611"/>
      <c r="DJ53" s="1611"/>
      <c r="DK53" s="1611"/>
      <c r="DL53" s="1611"/>
      <c r="DM53" s="1611"/>
      <c r="DN53" s="1611"/>
      <c r="DO53" s="1611"/>
      <c r="DP53" s="1611"/>
      <c r="DQ53" s="1611"/>
      <c r="DR53" s="1611"/>
      <c r="DS53" s="1611"/>
      <c r="DT53" s="1611"/>
      <c r="DU53" s="1611"/>
      <c r="DV53" s="1611"/>
      <c r="DW53" s="1611"/>
      <c r="DX53" s="1611"/>
      <c r="DY53" s="1611"/>
      <c r="DZ53" s="1611"/>
      <c r="EA53" s="1611"/>
      <c r="EB53" s="1611"/>
      <c r="EC53" s="1611"/>
      <c r="ED53" s="1611"/>
      <c r="EE53" s="1611"/>
      <c r="EF53" s="1611"/>
      <c r="EG53" s="1611"/>
      <c r="EH53" s="1611"/>
      <c r="EI53" s="1611"/>
      <c r="EJ53" s="1611"/>
      <c r="EK53" s="1611"/>
      <c r="EL53" s="1611"/>
      <c r="EM53" s="1611"/>
      <c r="EN53" s="1611"/>
      <c r="EO53" s="1611"/>
      <c r="EP53" s="1611"/>
      <c r="EQ53" s="1611"/>
      <c r="ER53" s="1611"/>
      <c r="ES53" s="1611"/>
    </row>
    <row r="54" spans="2:149" s="898" customFormat="1">
      <c r="B54" s="1609"/>
      <c r="C54" s="1610"/>
      <c r="D54" s="1610"/>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1"/>
      <c r="AO54" s="1611"/>
      <c r="AP54" s="1611"/>
      <c r="AQ54" s="1611"/>
      <c r="AR54" s="1611"/>
      <c r="AS54" s="1611"/>
      <c r="AT54" s="1611"/>
      <c r="AU54" s="1611"/>
      <c r="AV54" s="1611"/>
      <c r="AW54" s="1611"/>
      <c r="AX54" s="1611"/>
      <c r="AY54" s="1611"/>
      <c r="AZ54" s="1611"/>
      <c r="BA54" s="1611"/>
      <c r="BB54" s="1611"/>
      <c r="BC54" s="1611"/>
      <c r="BD54" s="1611"/>
      <c r="BE54" s="1611"/>
      <c r="BF54" s="1611"/>
      <c r="BG54" s="1611"/>
      <c r="BH54" s="1611"/>
      <c r="BI54" s="1611"/>
      <c r="BJ54" s="1611"/>
      <c r="BK54" s="1611"/>
      <c r="BL54" s="1611"/>
      <c r="BM54" s="1611"/>
      <c r="BN54" s="1611"/>
      <c r="BO54" s="1611"/>
      <c r="BP54" s="1611"/>
      <c r="BQ54" s="1611"/>
      <c r="BR54" s="1611"/>
      <c r="BS54" s="1611"/>
      <c r="BT54" s="1611"/>
      <c r="BU54" s="1611"/>
      <c r="BV54" s="1611"/>
      <c r="BW54" s="1611"/>
      <c r="BX54" s="1611"/>
      <c r="BY54" s="1611"/>
      <c r="BZ54" s="1611"/>
      <c r="CA54" s="1611"/>
      <c r="CB54" s="1611"/>
      <c r="CC54" s="1611"/>
      <c r="CD54" s="1611"/>
      <c r="CE54" s="1611"/>
      <c r="CF54" s="1611"/>
      <c r="CG54" s="1611"/>
      <c r="CH54" s="1611"/>
      <c r="CI54" s="1611"/>
      <c r="CJ54" s="1611"/>
      <c r="CK54" s="1611"/>
      <c r="CL54" s="1611"/>
      <c r="CM54" s="1611"/>
      <c r="CN54" s="1611"/>
      <c r="CO54" s="1611"/>
      <c r="CP54" s="1611"/>
      <c r="CQ54" s="1611"/>
      <c r="CR54" s="1611"/>
      <c r="CS54" s="1611"/>
      <c r="CT54" s="1611"/>
      <c r="CU54" s="1611"/>
      <c r="CV54" s="1611"/>
      <c r="CW54" s="1611"/>
      <c r="CX54" s="1611"/>
      <c r="CY54" s="1611"/>
      <c r="CZ54" s="1611"/>
      <c r="DA54" s="1611"/>
      <c r="DB54" s="1611"/>
      <c r="DC54" s="1611"/>
      <c r="DD54" s="1611"/>
      <c r="DE54" s="1611"/>
      <c r="DF54" s="1611"/>
      <c r="DG54" s="1611"/>
      <c r="DH54" s="1611"/>
      <c r="DI54" s="1611"/>
      <c r="DJ54" s="1611"/>
      <c r="DK54" s="1611"/>
      <c r="DL54" s="1611"/>
      <c r="DM54" s="1611"/>
      <c r="DN54" s="1611"/>
      <c r="DO54" s="1611"/>
      <c r="DP54" s="1611"/>
      <c r="DQ54" s="1611"/>
      <c r="DR54" s="1611"/>
      <c r="DS54" s="1611"/>
      <c r="DT54" s="1611"/>
      <c r="DU54" s="1611"/>
      <c r="DV54" s="1611"/>
      <c r="DW54" s="1611"/>
      <c r="DX54" s="1611"/>
      <c r="DY54" s="1611"/>
      <c r="DZ54" s="1611"/>
      <c r="EA54" s="1611"/>
      <c r="EB54" s="1611"/>
      <c r="EC54" s="1611"/>
      <c r="ED54" s="1611"/>
      <c r="EE54" s="1611"/>
      <c r="EF54" s="1611"/>
      <c r="EG54" s="1611"/>
      <c r="EH54" s="1611"/>
      <c r="EI54" s="1611"/>
      <c r="EJ54" s="1611"/>
      <c r="EK54" s="1611"/>
      <c r="EL54" s="1611"/>
      <c r="EM54" s="1611"/>
      <c r="EN54" s="1611"/>
      <c r="EO54" s="1611"/>
      <c r="EP54" s="1611"/>
      <c r="EQ54" s="1611"/>
      <c r="ER54" s="1611"/>
      <c r="ES54" s="1611"/>
    </row>
    <row r="55" spans="2:149" s="898" customFormat="1">
      <c r="B55" s="1609"/>
      <c r="C55" s="1610"/>
      <c r="D55" s="1610"/>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1"/>
      <c r="AO55" s="1611"/>
      <c r="AP55" s="1611"/>
      <c r="AQ55" s="1611"/>
      <c r="AR55" s="1611"/>
      <c r="AS55" s="1611"/>
      <c r="AT55" s="1611"/>
      <c r="AU55" s="1611"/>
      <c r="AV55" s="1611"/>
      <c r="AW55" s="1611"/>
      <c r="AX55" s="1611"/>
      <c r="AY55" s="1611"/>
      <c r="AZ55" s="1611"/>
      <c r="BA55" s="1611"/>
      <c r="BB55" s="1611"/>
      <c r="BC55" s="1611"/>
      <c r="BD55" s="1611"/>
      <c r="BE55" s="1611"/>
      <c r="BF55" s="1611"/>
      <c r="BG55" s="1611"/>
      <c r="BH55" s="1611"/>
      <c r="BI55" s="1611"/>
      <c r="BJ55" s="1611"/>
      <c r="BK55" s="1611"/>
      <c r="BL55" s="1611"/>
      <c r="BM55" s="1611"/>
      <c r="BN55" s="1611"/>
      <c r="BO55" s="1611"/>
      <c r="BP55" s="1611"/>
      <c r="BQ55" s="1611"/>
      <c r="BR55" s="1611"/>
      <c r="BS55" s="1611"/>
      <c r="BT55" s="1611"/>
      <c r="BU55" s="1611"/>
      <c r="BV55" s="1611"/>
      <c r="BW55" s="1611"/>
      <c r="BX55" s="1611"/>
      <c r="BY55" s="1611"/>
      <c r="BZ55" s="1611"/>
      <c r="CA55" s="1611"/>
      <c r="CB55" s="1611"/>
      <c r="CC55" s="1611"/>
      <c r="CD55" s="1611"/>
      <c r="CE55" s="1611"/>
      <c r="CF55" s="1611"/>
      <c r="CG55" s="1611"/>
      <c r="CH55" s="1611"/>
      <c r="CI55" s="1611"/>
      <c r="CJ55" s="1611"/>
      <c r="CK55" s="1611"/>
      <c r="CL55" s="1611"/>
      <c r="CM55" s="1611"/>
      <c r="CN55" s="1611"/>
      <c r="CO55" s="1611"/>
      <c r="CP55" s="1611"/>
      <c r="CQ55" s="1611"/>
      <c r="CR55" s="1611"/>
      <c r="CS55" s="1611"/>
      <c r="CT55" s="1611"/>
      <c r="CU55" s="1611"/>
      <c r="CV55" s="1611"/>
      <c r="CW55" s="1611"/>
      <c r="CX55" s="1611"/>
      <c r="CY55" s="1611"/>
      <c r="CZ55" s="1611"/>
      <c r="DA55" s="1611"/>
      <c r="DB55" s="1611"/>
      <c r="DC55" s="1611"/>
      <c r="DD55" s="1611"/>
      <c r="DE55" s="1611"/>
      <c r="DF55" s="1611"/>
      <c r="DG55" s="1611"/>
      <c r="DH55" s="1611"/>
      <c r="DI55" s="1611"/>
      <c r="DJ55" s="1611"/>
      <c r="DK55" s="1611"/>
      <c r="DL55" s="1611"/>
      <c r="DM55" s="1611"/>
      <c r="DN55" s="1611"/>
      <c r="DO55" s="1611"/>
      <c r="DP55" s="1611"/>
      <c r="DQ55" s="1611"/>
      <c r="DR55" s="1611"/>
      <c r="DS55" s="1611"/>
      <c r="DT55" s="1611"/>
      <c r="DU55" s="1611"/>
      <c r="DV55" s="1611"/>
      <c r="DW55" s="1611"/>
      <c r="DX55" s="1611"/>
      <c r="DY55" s="1611"/>
      <c r="DZ55" s="1611"/>
      <c r="EA55" s="1611"/>
      <c r="EB55" s="1611"/>
      <c r="EC55" s="1611"/>
      <c r="ED55" s="1611"/>
      <c r="EE55" s="1611"/>
      <c r="EF55" s="1611"/>
      <c r="EG55" s="1611"/>
      <c r="EH55" s="1611"/>
      <c r="EI55" s="1611"/>
      <c r="EJ55" s="1611"/>
      <c r="EK55" s="1611"/>
      <c r="EL55" s="1611"/>
      <c r="EM55" s="1611"/>
      <c r="EN55" s="1611"/>
      <c r="EO55" s="1611"/>
      <c r="EP55" s="1611"/>
      <c r="EQ55" s="1611"/>
      <c r="ER55" s="1611"/>
      <c r="ES55" s="1611"/>
    </row>
    <row r="56" spans="2:149" s="898" customFormat="1">
      <c r="B56" s="1609"/>
      <c r="C56" s="1610"/>
      <c r="D56" s="1610"/>
      <c r="E56" s="1611"/>
      <c r="F56" s="1611"/>
      <c r="G56" s="1611"/>
      <c r="H56" s="1611"/>
      <c r="I56" s="1611"/>
      <c r="J56" s="1611"/>
      <c r="K56" s="1611"/>
      <c r="L56" s="1611"/>
      <c r="M56" s="1611"/>
      <c r="N56" s="1611"/>
      <c r="O56" s="1611"/>
      <c r="P56" s="1611"/>
      <c r="Q56" s="1611"/>
      <c r="R56" s="1611"/>
      <c r="S56" s="1611"/>
      <c r="T56" s="1611"/>
      <c r="U56" s="1611"/>
      <c r="V56" s="1611"/>
      <c r="W56" s="1611"/>
      <c r="X56" s="1611"/>
      <c r="Y56" s="1611"/>
      <c r="Z56" s="1611"/>
      <c r="AA56" s="1611"/>
      <c r="AB56" s="1611"/>
      <c r="AC56" s="1611"/>
      <c r="AD56" s="1611"/>
      <c r="AE56" s="1611"/>
      <c r="AF56" s="1611"/>
      <c r="AG56" s="1611"/>
      <c r="AH56" s="1611"/>
      <c r="AI56" s="1611"/>
      <c r="AJ56" s="1611"/>
      <c r="AK56" s="1611"/>
      <c r="AL56" s="1611"/>
      <c r="AM56" s="1611"/>
      <c r="AN56" s="1611"/>
      <c r="AO56" s="1611"/>
      <c r="AP56" s="1611"/>
      <c r="AQ56" s="1611"/>
      <c r="AR56" s="1611"/>
      <c r="AS56" s="1611"/>
      <c r="AT56" s="1611"/>
      <c r="AU56" s="1611"/>
      <c r="AV56" s="1611"/>
      <c r="AW56" s="1611"/>
      <c r="AX56" s="1611"/>
      <c r="AY56" s="1611"/>
      <c r="AZ56" s="1611"/>
      <c r="BA56" s="1611"/>
      <c r="BB56" s="1611"/>
      <c r="BC56" s="1611"/>
      <c r="BD56" s="1611"/>
      <c r="BE56" s="1611"/>
      <c r="BF56" s="1611"/>
      <c r="BG56" s="1611"/>
      <c r="BH56" s="1611"/>
      <c r="BI56" s="1611"/>
      <c r="BJ56" s="1611"/>
      <c r="BK56" s="1611"/>
      <c r="BL56" s="1611"/>
      <c r="BM56" s="1611"/>
      <c r="BN56" s="1611"/>
      <c r="BO56" s="1611"/>
      <c r="BP56" s="1611"/>
      <c r="BQ56" s="1611"/>
      <c r="BR56" s="1611"/>
      <c r="BS56" s="1611"/>
      <c r="BT56" s="1611"/>
      <c r="BU56" s="1611"/>
      <c r="BV56" s="1611"/>
      <c r="BW56" s="1611"/>
      <c r="BX56" s="1611"/>
      <c r="BY56" s="1611"/>
      <c r="BZ56" s="1611"/>
      <c r="CA56" s="1611"/>
      <c r="CB56" s="1611"/>
      <c r="CC56" s="1611"/>
      <c r="CD56" s="1611"/>
      <c r="CE56" s="1611"/>
      <c r="CF56" s="1611"/>
      <c r="CG56" s="1611"/>
      <c r="CH56" s="1611"/>
      <c r="CI56" s="1611"/>
      <c r="CJ56" s="1611"/>
      <c r="CK56" s="1611"/>
      <c r="CL56" s="1611"/>
      <c r="CM56" s="1611"/>
      <c r="CN56" s="1611"/>
      <c r="CO56" s="1611"/>
      <c r="CP56" s="1611"/>
      <c r="CQ56" s="1611"/>
      <c r="CR56" s="1611"/>
      <c r="CS56" s="1611"/>
      <c r="CT56" s="1611"/>
      <c r="CU56" s="1611"/>
      <c r="CV56" s="1611"/>
      <c r="CW56" s="1611"/>
      <c r="CX56" s="1611"/>
      <c r="CY56" s="1611"/>
      <c r="CZ56" s="1611"/>
      <c r="DA56" s="1611"/>
      <c r="DB56" s="1611"/>
      <c r="DC56" s="1611"/>
      <c r="DD56" s="1611"/>
      <c r="DE56" s="1611"/>
      <c r="DF56" s="1611"/>
      <c r="DG56" s="1611"/>
      <c r="DH56" s="1611"/>
      <c r="DI56" s="1611"/>
      <c r="DJ56" s="1611"/>
      <c r="DK56" s="1611"/>
      <c r="DL56" s="1611"/>
      <c r="DM56" s="1611"/>
      <c r="DN56" s="1611"/>
      <c r="DO56" s="1611"/>
      <c r="DP56" s="1611"/>
      <c r="DQ56" s="1611"/>
      <c r="DR56" s="1611"/>
      <c r="DS56" s="1611"/>
      <c r="DT56" s="1611"/>
      <c r="DU56" s="1611"/>
      <c r="DV56" s="1611"/>
      <c r="DW56" s="1611"/>
      <c r="DX56" s="1611"/>
      <c r="DY56" s="1611"/>
      <c r="DZ56" s="1611"/>
      <c r="EA56" s="1611"/>
      <c r="EB56" s="1611"/>
      <c r="EC56" s="1611"/>
      <c r="ED56" s="1611"/>
      <c r="EE56" s="1611"/>
      <c r="EF56" s="1611"/>
      <c r="EG56" s="1611"/>
      <c r="EH56" s="1611"/>
      <c r="EI56" s="1611"/>
      <c r="EJ56" s="1611"/>
      <c r="EK56" s="1611"/>
      <c r="EL56" s="1611"/>
      <c r="EM56" s="1611"/>
      <c r="EN56" s="1611"/>
      <c r="EO56" s="1611"/>
      <c r="EP56" s="1611"/>
      <c r="EQ56" s="1611"/>
      <c r="ER56" s="1611"/>
      <c r="ES56" s="1611"/>
    </row>
    <row r="57" spans="2:149" s="898" customFormat="1">
      <c r="B57" s="1609"/>
      <c r="C57" s="1610"/>
      <c r="D57" s="1610"/>
      <c r="E57" s="1611"/>
      <c r="F57" s="1611"/>
      <c r="G57" s="1611"/>
      <c r="H57" s="1611"/>
      <c r="I57" s="1611"/>
      <c r="J57" s="1611"/>
      <c r="K57" s="1611"/>
      <c r="L57" s="1611"/>
      <c r="M57" s="1611"/>
      <c r="N57" s="1611"/>
      <c r="O57" s="1611"/>
      <c r="P57" s="1611"/>
      <c r="Q57" s="1611"/>
      <c r="R57" s="1611"/>
      <c r="S57" s="1611"/>
      <c r="T57" s="1611"/>
      <c r="U57" s="1611"/>
      <c r="V57" s="1611"/>
      <c r="W57" s="1611"/>
      <c r="X57" s="1611"/>
      <c r="Y57" s="1611"/>
      <c r="Z57" s="1611"/>
      <c r="AA57" s="1611"/>
      <c r="AB57" s="1611"/>
      <c r="AC57" s="1611"/>
      <c r="AD57" s="1611"/>
      <c r="AE57" s="1611"/>
      <c r="AF57" s="1611"/>
      <c r="AG57" s="1611"/>
      <c r="AH57" s="1611"/>
      <c r="AI57" s="1611"/>
      <c r="AJ57" s="1611"/>
      <c r="AK57" s="1611"/>
      <c r="AL57" s="1611"/>
      <c r="AM57" s="1611"/>
      <c r="AN57" s="1611"/>
      <c r="AO57" s="1611"/>
      <c r="AP57" s="1611"/>
      <c r="AQ57" s="1611"/>
      <c r="AR57" s="1611"/>
      <c r="AS57" s="1611"/>
      <c r="AT57" s="1611"/>
      <c r="AU57" s="1611"/>
      <c r="AV57" s="1611"/>
      <c r="AW57" s="1611"/>
      <c r="AX57" s="1611"/>
      <c r="AY57" s="1611"/>
      <c r="AZ57" s="1611"/>
      <c r="BA57" s="1611"/>
      <c r="BB57" s="1611"/>
      <c r="BC57" s="1611"/>
      <c r="BD57" s="1611"/>
      <c r="BE57" s="1611"/>
      <c r="BF57" s="1611"/>
      <c r="BG57" s="1611"/>
      <c r="BH57" s="1611"/>
      <c r="BI57" s="1611"/>
      <c r="BJ57" s="1611"/>
      <c r="BK57" s="1611"/>
      <c r="BL57" s="1611"/>
      <c r="BM57" s="1611"/>
      <c r="BN57" s="1611"/>
      <c r="BO57" s="1611"/>
      <c r="BP57" s="1611"/>
      <c r="BQ57" s="1611"/>
      <c r="BR57" s="1611"/>
      <c r="BS57" s="1611"/>
      <c r="BT57" s="1611"/>
      <c r="BU57" s="1611"/>
      <c r="BV57" s="1611"/>
      <c r="BW57" s="1611"/>
      <c r="BX57" s="1611"/>
      <c r="BY57" s="1611"/>
      <c r="BZ57" s="1611"/>
      <c r="CA57" s="1611"/>
      <c r="CB57" s="1611"/>
      <c r="CC57" s="1611"/>
      <c r="CD57" s="1611"/>
      <c r="CE57" s="1611"/>
      <c r="CF57" s="1611"/>
      <c r="CG57" s="1611"/>
      <c r="CH57" s="1611"/>
      <c r="CI57" s="1611"/>
      <c r="CJ57" s="1611"/>
      <c r="CK57" s="1611"/>
      <c r="CL57" s="1611"/>
      <c r="CM57" s="1611"/>
      <c r="CN57" s="1611"/>
      <c r="CO57" s="1611"/>
      <c r="CP57" s="1611"/>
      <c r="CQ57" s="1611"/>
      <c r="CR57" s="1611"/>
      <c r="CS57" s="1611"/>
      <c r="CT57" s="1611"/>
      <c r="CU57" s="1611"/>
      <c r="CV57" s="1611"/>
      <c r="CW57" s="1611"/>
      <c r="CX57" s="1611"/>
      <c r="CY57" s="1611"/>
      <c r="CZ57" s="1611"/>
      <c r="DA57" s="1611"/>
      <c r="DB57" s="1611"/>
      <c r="DC57" s="1611"/>
      <c r="DD57" s="1611"/>
      <c r="DE57" s="1611"/>
      <c r="DF57" s="1611"/>
      <c r="DG57" s="1611"/>
      <c r="DH57" s="1611"/>
      <c r="DI57" s="1611"/>
      <c r="DJ57" s="1611"/>
      <c r="DK57" s="1611"/>
      <c r="DL57" s="1611"/>
      <c r="DM57" s="1611"/>
      <c r="DN57" s="1611"/>
      <c r="DO57" s="1611"/>
      <c r="DP57" s="1611"/>
      <c r="DQ57" s="1611"/>
      <c r="DR57" s="1611"/>
      <c r="DS57" s="1611"/>
      <c r="DT57" s="1611"/>
      <c r="DU57" s="1611"/>
      <c r="DV57" s="1611"/>
      <c r="DW57" s="1611"/>
      <c r="DX57" s="1611"/>
      <c r="DY57" s="1611"/>
      <c r="DZ57" s="1611"/>
      <c r="EA57" s="1611"/>
      <c r="EB57" s="1611"/>
      <c r="EC57" s="1611"/>
      <c r="ED57" s="1611"/>
      <c r="EE57" s="1611"/>
      <c r="EF57" s="1611"/>
      <c r="EG57" s="1611"/>
      <c r="EH57" s="1611"/>
      <c r="EI57" s="1611"/>
      <c r="EJ57" s="1611"/>
      <c r="EK57" s="1611"/>
      <c r="EL57" s="1611"/>
      <c r="EM57" s="1611"/>
      <c r="EN57" s="1611"/>
      <c r="EO57" s="1611"/>
      <c r="EP57" s="1611"/>
      <c r="EQ57" s="1611"/>
      <c r="ER57" s="1611"/>
      <c r="ES57" s="1611"/>
    </row>
    <row r="58" spans="2:149" s="898" customFormat="1">
      <c r="B58" s="1609"/>
      <c r="C58" s="1610"/>
      <c r="D58" s="1610"/>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1"/>
      <c r="AO58" s="1611"/>
      <c r="AP58" s="1611"/>
      <c r="AQ58" s="1611"/>
      <c r="AR58" s="1611"/>
      <c r="AS58" s="1611"/>
      <c r="AT58" s="1611"/>
      <c r="AU58" s="1611"/>
      <c r="AV58" s="1611"/>
      <c r="AW58" s="1611"/>
      <c r="AX58" s="1611"/>
      <c r="AY58" s="1611"/>
      <c r="AZ58" s="1611"/>
      <c r="BA58" s="1611"/>
      <c r="BB58" s="1611"/>
      <c r="BC58" s="1611"/>
      <c r="BD58" s="1611"/>
      <c r="BE58" s="1611"/>
      <c r="BF58" s="1611"/>
      <c r="BG58" s="1611"/>
      <c r="BH58" s="1611"/>
      <c r="BI58" s="1611"/>
      <c r="BJ58" s="1611"/>
      <c r="BK58" s="1611"/>
      <c r="BL58" s="1611"/>
      <c r="BM58" s="1611"/>
      <c r="BN58" s="1611"/>
      <c r="BO58" s="1611"/>
      <c r="BP58" s="1611"/>
      <c r="BQ58" s="1611"/>
      <c r="BR58" s="1611"/>
      <c r="BS58" s="1611"/>
      <c r="BT58" s="1611"/>
      <c r="BU58" s="1611"/>
      <c r="BV58" s="1611"/>
      <c r="BW58" s="1611"/>
      <c r="BX58" s="1611"/>
      <c r="BY58" s="1611"/>
      <c r="BZ58" s="1611"/>
      <c r="CA58" s="1611"/>
      <c r="CB58" s="1611"/>
      <c r="CC58" s="1611"/>
      <c r="CD58" s="1611"/>
      <c r="CE58" s="1611"/>
      <c r="CF58" s="1611"/>
      <c r="CG58" s="1611"/>
      <c r="CH58" s="1611"/>
      <c r="CI58" s="1611"/>
      <c r="CJ58" s="1611"/>
      <c r="CK58" s="1611"/>
      <c r="CL58" s="1611"/>
      <c r="CM58" s="1611"/>
      <c r="CN58" s="1611"/>
      <c r="CO58" s="1611"/>
      <c r="CP58" s="1611"/>
      <c r="CQ58" s="1611"/>
      <c r="CR58" s="1611"/>
      <c r="CS58" s="1611"/>
      <c r="CT58" s="1611"/>
      <c r="CU58" s="1611"/>
      <c r="CV58" s="1611"/>
      <c r="CW58" s="1611"/>
      <c r="CX58" s="1611"/>
      <c r="CY58" s="1611"/>
      <c r="CZ58" s="1611"/>
      <c r="DA58" s="1611"/>
      <c r="DB58" s="1611"/>
      <c r="DC58" s="1611"/>
      <c r="DD58" s="1611"/>
      <c r="DE58" s="1611"/>
      <c r="DF58" s="1611"/>
      <c r="DG58" s="1611"/>
      <c r="DH58" s="1611"/>
      <c r="DI58" s="1611"/>
      <c r="DJ58" s="1611"/>
      <c r="DK58" s="1611"/>
      <c r="DL58" s="1611"/>
      <c r="DM58" s="1611"/>
      <c r="DN58" s="1611"/>
      <c r="DO58" s="1611"/>
      <c r="DP58" s="1611"/>
      <c r="DQ58" s="1611"/>
      <c r="DR58" s="1611"/>
      <c r="DS58" s="1611"/>
      <c r="DT58" s="1611"/>
      <c r="DU58" s="1611"/>
      <c r="DV58" s="1611"/>
      <c r="DW58" s="1611"/>
      <c r="DX58" s="1611"/>
      <c r="DY58" s="1611"/>
      <c r="DZ58" s="1611"/>
      <c r="EA58" s="1611"/>
      <c r="EB58" s="1611"/>
      <c r="EC58" s="1611"/>
      <c r="ED58" s="1611"/>
      <c r="EE58" s="1611"/>
      <c r="EF58" s="1611"/>
      <c r="EG58" s="1611"/>
      <c r="EH58" s="1611"/>
      <c r="EI58" s="1611"/>
      <c r="EJ58" s="1611"/>
      <c r="EK58" s="1611"/>
      <c r="EL58" s="1611"/>
      <c r="EM58" s="1611"/>
      <c r="EN58" s="1611"/>
      <c r="EO58" s="1611"/>
      <c r="EP58" s="1611"/>
      <c r="EQ58" s="1611"/>
      <c r="ER58" s="1611"/>
      <c r="ES58" s="1611"/>
    </row>
    <row r="59" spans="2:149" s="898" customFormat="1">
      <c r="B59" s="1609"/>
      <c r="C59" s="1610"/>
      <c r="D59" s="1610"/>
      <c r="E59" s="1611"/>
      <c r="F59" s="1611"/>
      <c r="G59" s="1611"/>
      <c r="H59" s="1611"/>
      <c r="I59" s="1611"/>
      <c r="J59" s="1611"/>
      <c r="K59" s="1611"/>
      <c r="L59" s="1611"/>
      <c r="M59" s="1611"/>
      <c r="N59" s="1611"/>
      <c r="O59" s="1611"/>
      <c r="P59" s="1611"/>
      <c r="Q59" s="1611"/>
      <c r="R59" s="1611"/>
      <c r="S59" s="1611"/>
      <c r="T59" s="1611"/>
      <c r="U59" s="1611"/>
      <c r="V59" s="1611"/>
      <c r="W59" s="1611"/>
      <c r="X59" s="1611"/>
      <c r="Y59" s="1611"/>
      <c r="Z59" s="1611"/>
      <c r="AA59" s="1611"/>
      <c r="AB59" s="1611"/>
      <c r="AC59" s="1611"/>
      <c r="AD59" s="1611"/>
      <c r="AE59" s="1611"/>
      <c r="AF59" s="1611"/>
      <c r="AG59" s="1611"/>
      <c r="AH59" s="1611"/>
      <c r="AI59" s="1611"/>
      <c r="AJ59" s="1611"/>
      <c r="AK59" s="1611"/>
      <c r="AL59" s="1611"/>
      <c r="AM59" s="1611"/>
      <c r="AN59" s="1611"/>
      <c r="AO59" s="1611"/>
      <c r="AP59" s="1611"/>
      <c r="AQ59" s="1611"/>
      <c r="AR59" s="1611"/>
      <c r="AS59" s="1611"/>
      <c r="AT59" s="1611"/>
      <c r="AU59" s="1611"/>
      <c r="AV59" s="1611"/>
      <c r="AW59" s="1611"/>
      <c r="AX59" s="1611"/>
      <c r="AY59" s="1611"/>
      <c r="AZ59" s="1611"/>
      <c r="BA59" s="1611"/>
      <c r="BB59" s="1611"/>
      <c r="BC59" s="1611"/>
      <c r="BD59" s="1611"/>
      <c r="BE59" s="1611"/>
      <c r="BF59" s="1611"/>
      <c r="BG59" s="1611"/>
      <c r="BH59" s="1611"/>
      <c r="BI59" s="1611"/>
      <c r="BJ59" s="1611"/>
      <c r="BK59" s="1611"/>
      <c r="BL59" s="1611"/>
      <c r="BM59" s="1611"/>
      <c r="BN59" s="1611"/>
      <c r="BO59" s="1611"/>
      <c r="BP59" s="1611"/>
      <c r="BQ59" s="1611"/>
      <c r="BR59" s="1611"/>
      <c r="BS59" s="1611"/>
      <c r="BT59" s="1611"/>
      <c r="BU59" s="1611"/>
      <c r="BV59" s="1611"/>
      <c r="BW59" s="1611"/>
      <c r="BX59" s="1611"/>
      <c r="BY59" s="1611"/>
      <c r="BZ59" s="1611"/>
      <c r="CA59" s="1611"/>
      <c r="CB59" s="1611"/>
      <c r="CC59" s="1611"/>
      <c r="CD59" s="1611"/>
      <c r="CE59" s="1611"/>
      <c r="CF59" s="1611"/>
      <c r="CG59" s="1611"/>
      <c r="CH59" s="1611"/>
      <c r="CI59" s="1611"/>
      <c r="CJ59" s="1611"/>
      <c r="CK59" s="1611"/>
      <c r="CL59" s="1611"/>
      <c r="CM59" s="1611"/>
      <c r="CN59" s="1611"/>
      <c r="CO59" s="1611"/>
      <c r="CP59" s="1611"/>
      <c r="CQ59" s="1611"/>
      <c r="CR59" s="1611"/>
      <c r="CS59" s="1611"/>
      <c r="CT59" s="1611"/>
      <c r="CU59" s="1611"/>
      <c r="CV59" s="1611"/>
      <c r="CW59" s="1611"/>
      <c r="CX59" s="1611"/>
      <c r="CY59" s="1611"/>
      <c r="CZ59" s="1611"/>
      <c r="DA59" s="1611"/>
      <c r="DB59" s="1611"/>
      <c r="DC59" s="1611"/>
      <c r="DD59" s="1611"/>
      <c r="DE59" s="1611"/>
      <c r="DF59" s="1611"/>
      <c r="DG59" s="1611"/>
      <c r="DH59" s="1611"/>
      <c r="DI59" s="1611"/>
      <c r="DJ59" s="1611"/>
      <c r="DK59" s="1611"/>
      <c r="DL59" s="1611"/>
      <c r="DM59" s="1611"/>
      <c r="DN59" s="1611"/>
      <c r="DO59" s="1611"/>
      <c r="DP59" s="1611"/>
      <c r="DQ59" s="1611"/>
      <c r="DR59" s="1611"/>
      <c r="DS59" s="1611"/>
      <c r="DT59" s="1611"/>
      <c r="DU59" s="1611"/>
      <c r="DV59" s="1611"/>
      <c r="DW59" s="1611"/>
      <c r="DX59" s="1611"/>
      <c r="DY59" s="1611"/>
      <c r="DZ59" s="1611"/>
      <c r="EA59" s="1611"/>
      <c r="EB59" s="1611"/>
      <c r="EC59" s="1611"/>
      <c r="ED59" s="1611"/>
      <c r="EE59" s="1611"/>
      <c r="EF59" s="1611"/>
      <c r="EG59" s="1611"/>
      <c r="EH59" s="1611"/>
      <c r="EI59" s="1611"/>
      <c r="EJ59" s="1611"/>
      <c r="EK59" s="1611"/>
      <c r="EL59" s="1611"/>
      <c r="EM59" s="1611"/>
      <c r="EN59" s="1611"/>
      <c r="EO59" s="1611"/>
      <c r="EP59" s="1611"/>
      <c r="EQ59" s="1611"/>
      <c r="ER59" s="1611"/>
      <c r="ES59" s="1611"/>
    </row>
    <row r="60" spans="2:149" s="898" customFormat="1">
      <c r="B60" s="1609"/>
      <c r="C60" s="1610"/>
      <c r="D60" s="1610"/>
      <c r="E60" s="1611"/>
      <c r="F60" s="1611"/>
      <c r="G60" s="1611"/>
      <c r="H60" s="1611"/>
      <c r="I60" s="1611"/>
      <c r="J60" s="1611"/>
      <c r="K60" s="1611"/>
      <c r="L60" s="1611"/>
      <c r="M60" s="1611"/>
      <c r="N60" s="1611"/>
      <c r="O60" s="1611"/>
      <c r="P60" s="1611"/>
      <c r="Q60" s="1611"/>
      <c r="R60" s="1611"/>
      <c r="S60" s="1611"/>
      <c r="T60" s="1611"/>
      <c r="U60" s="1611"/>
      <c r="V60" s="1611"/>
      <c r="W60" s="1611"/>
      <c r="X60" s="1611"/>
      <c r="Y60" s="1611"/>
      <c r="Z60" s="1611"/>
      <c r="AA60" s="1611"/>
      <c r="AB60" s="1611"/>
      <c r="AC60" s="1611"/>
      <c r="AD60" s="1611"/>
      <c r="AE60" s="1611"/>
      <c r="AF60" s="1611"/>
      <c r="AG60" s="1611"/>
      <c r="AH60" s="1611"/>
      <c r="AI60" s="1611"/>
      <c r="AJ60" s="1611"/>
      <c r="AK60" s="1611"/>
      <c r="AL60" s="1611"/>
      <c r="AM60" s="1611"/>
      <c r="AN60" s="1611"/>
      <c r="AO60" s="1611"/>
      <c r="AP60" s="1611"/>
      <c r="AQ60" s="1611"/>
      <c r="AR60" s="1611"/>
      <c r="AS60" s="1611"/>
      <c r="AT60" s="1611"/>
      <c r="AU60" s="1611"/>
      <c r="AV60" s="1611"/>
      <c r="AW60" s="1611"/>
      <c r="AX60" s="1611"/>
      <c r="AY60" s="1611"/>
      <c r="AZ60" s="1611"/>
      <c r="BA60" s="1611"/>
      <c r="BB60" s="1611"/>
      <c r="BC60" s="1611"/>
      <c r="BD60" s="1611"/>
      <c r="BE60" s="1611"/>
      <c r="BF60" s="1611"/>
      <c r="BG60" s="1611"/>
      <c r="BH60" s="1611"/>
      <c r="BI60" s="1611"/>
      <c r="BJ60" s="1611"/>
      <c r="BK60" s="1611"/>
      <c r="BL60" s="1611"/>
      <c r="BM60" s="1611"/>
      <c r="BN60" s="1611"/>
      <c r="BO60" s="1611"/>
      <c r="BP60" s="1611"/>
      <c r="BQ60" s="1611"/>
      <c r="BR60" s="1611"/>
      <c r="BS60" s="1611"/>
      <c r="BT60" s="1611"/>
      <c r="BU60" s="1611"/>
      <c r="BV60" s="1611"/>
      <c r="BW60" s="1611"/>
      <c r="BX60" s="1611"/>
      <c r="BY60" s="1611"/>
      <c r="BZ60" s="1611"/>
      <c r="CA60" s="1611"/>
      <c r="CB60" s="1611"/>
      <c r="CC60" s="1611"/>
      <c r="CD60" s="1611"/>
      <c r="CE60" s="1611"/>
      <c r="CF60" s="1611"/>
      <c r="CG60" s="1611"/>
      <c r="CH60" s="1611"/>
      <c r="CI60" s="1611"/>
      <c r="CJ60" s="1611"/>
      <c r="CK60" s="1611"/>
      <c r="CL60" s="1611"/>
      <c r="CM60" s="1611"/>
      <c r="CN60" s="1611"/>
      <c r="CO60" s="1611"/>
      <c r="CP60" s="1611"/>
      <c r="CQ60" s="1611"/>
      <c r="CR60" s="1611"/>
      <c r="CS60" s="1611"/>
      <c r="CT60" s="1611"/>
      <c r="CU60" s="1611"/>
      <c r="CV60" s="1611"/>
      <c r="CW60" s="1611"/>
      <c r="CX60" s="1611"/>
      <c r="CY60" s="1611"/>
      <c r="CZ60" s="1611"/>
      <c r="DA60" s="1611"/>
      <c r="DB60" s="1611"/>
      <c r="DC60" s="1611"/>
      <c r="DD60" s="1611"/>
      <c r="DE60" s="1611"/>
      <c r="DF60" s="1611"/>
      <c r="DG60" s="1611"/>
      <c r="DH60" s="1611"/>
      <c r="DI60" s="1611"/>
      <c r="DJ60" s="1611"/>
      <c r="DK60" s="1611"/>
      <c r="DL60" s="1611"/>
      <c r="DM60" s="1611"/>
      <c r="DN60" s="1611"/>
      <c r="DO60" s="1611"/>
      <c r="DP60" s="1611"/>
      <c r="DQ60" s="1611"/>
      <c r="DR60" s="1611"/>
      <c r="DS60" s="1611"/>
      <c r="DT60" s="1611"/>
      <c r="DU60" s="1611"/>
      <c r="DV60" s="1611"/>
      <c r="DW60" s="1611"/>
      <c r="DX60" s="1611"/>
      <c r="DY60" s="1611"/>
      <c r="DZ60" s="1611"/>
      <c r="EA60" s="1611"/>
      <c r="EB60" s="1611"/>
      <c r="EC60" s="1611"/>
      <c r="ED60" s="1611"/>
      <c r="EE60" s="1611"/>
      <c r="EF60" s="1611"/>
      <c r="EG60" s="1611"/>
      <c r="EH60" s="1611"/>
      <c r="EI60" s="1611"/>
      <c r="EJ60" s="1611"/>
      <c r="EK60" s="1611"/>
      <c r="EL60" s="1611"/>
      <c r="EM60" s="1611"/>
      <c r="EN60" s="1611"/>
      <c r="EO60" s="1611"/>
      <c r="EP60" s="1611"/>
      <c r="EQ60" s="1611"/>
      <c r="ER60" s="1611"/>
      <c r="ES60" s="1611"/>
    </row>
    <row r="61" spans="2:149" s="898" customFormat="1">
      <c r="B61" s="1609"/>
      <c r="C61" s="1610"/>
      <c r="D61" s="1610"/>
      <c r="E61" s="1611"/>
      <c r="F61" s="1611"/>
      <c r="G61" s="1611"/>
      <c r="H61" s="1611"/>
      <c r="I61" s="1611"/>
      <c r="J61" s="1611"/>
      <c r="K61" s="1611"/>
      <c r="L61" s="1611"/>
      <c r="M61" s="1611"/>
      <c r="N61" s="1611"/>
      <c r="O61" s="1611"/>
      <c r="P61" s="1611"/>
      <c r="Q61" s="1611"/>
      <c r="R61" s="1611"/>
      <c r="S61" s="1611"/>
      <c r="T61" s="1611"/>
      <c r="U61" s="1611"/>
      <c r="V61" s="1611"/>
      <c r="W61" s="1611"/>
      <c r="X61" s="1611"/>
      <c r="Y61" s="1611"/>
      <c r="Z61" s="1611"/>
      <c r="AA61" s="1611"/>
      <c r="AB61" s="1611"/>
      <c r="AC61" s="1611"/>
      <c r="AD61" s="1611"/>
      <c r="AE61" s="1611"/>
      <c r="AF61" s="1611"/>
      <c r="AG61" s="1611"/>
      <c r="AH61" s="1611"/>
      <c r="AI61" s="1611"/>
      <c r="AJ61" s="1611"/>
      <c r="AK61" s="1611"/>
      <c r="AL61" s="1611"/>
      <c r="AM61" s="1611"/>
      <c r="AN61" s="1611"/>
      <c r="AO61" s="1611"/>
      <c r="AP61" s="1611"/>
      <c r="AQ61" s="1611"/>
      <c r="AR61" s="1611"/>
      <c r="AS61" s="1611"/>
      <c r="AT61" s="1611"/>
      <c r="AU61" s="1611"/>
      <c r="AV61" s="1611"/>
      <c r="AW61" s="1611"/>
      <c r="AX61" s="1611"/>
      <c r="AY61" s="1611"/>
      <c r="AZ61" s="1611"/>
      <c r="BA61" s="1611"/>
      <c r="BB61" s="1611"/>
      <c r="BC61" s="1611"/>
      <c r="BD61" s="1611"/>
      <c r="BE61" s="1611"/>
      <c r="BF61" s="1611"/>
      <c r="BG61" s="1611"/>
      <c r="BH61" s="1611"/>
      <c r="BI61" s="1611"/>
      <c r="BJ61" s="1611"/>
      <c r="BK61" s="1611"/>
      <c r="BL61" s="1611"/>
      <c r="BM61" s="1611"/>
      <c r="BN61" s="1611"/>
      <c r="BO61" s="1611"/>
      <c r="BP61" s="1611"/>
      <c r="BQ61" s="1611"/>
      <c r="BR61" s="1611"/>
      <c r="BS61" s="1611"/>
      <c r="BT61" s="1611"/>
      <c r="BU61" s="1611"/>
      <c r="BV61" s="1611"/>
      <c r="BW61" s="1611"/>
      <c r="BX61" s="1611"/>
      <c r="BY61" s="1611"/>
      <c r="BZ61" s="1611"/>
      <c r="CA61" s="1611"/>
      <c r="CB61" s="1611"/>
      <c r="CC61" s="1611"/>
      <c r="CD61" s="1611"/>
      <c r="CE61" s="1611"/>
      <c r="CF61" s="1611"/>
      <c r="CG61" s="1611"/>
      <c r="CH61" s="1611"/>
      <c r="CI61" s="1611"/>
      <c r="CJ61" s="1611"/>
      <c r="CK61" s="1611"/>
      <c r="CL61" s="1611"/>
      <c r="CM61" s="1611"/>
      <c r="CN61" s="1611"/>
      <c r="CO61" s="1611"/>
      <c r="CP61" s="1611"/>
      <c r="CQ61" s="1611"/>
      <c r="CR61" s="1611"/>
      <c r="CS61" s="1611"/>
      <c r="CT61" s="1611"/>
      <c r="CU61" s="1611"/>
      <c r="CV61" s="1611"/>
      <c r="CW61" s="1611"/>
      <c r="CX61" s="1611"/>
      <c r="CY61" s="1611"/>
      <c r="CZ61" s="1611"/>
      <c r="DA61" s="1611"/>
      <c r="DB61" s="1611"/>
      <c r="DC61" s="1611"/>
      <c r="DD61" s="1611"/>
      <c r="DE61" s="1611"/>
      <c r="DF61" s="1611"/>
      <c r="DG61" s="1611"/>
      <c r="DH61" s="1611"/>
      <c r="DI61" s="1611"/>
      <c r="DJ61" s="1611"/>
      <c r="DK61" s="1611"/>
      <c r="DL61" s="1611"/>
      <c r="DM61" s="1611"/>
      <c r="DN61" s="1611"/>
      <c r="DO61" s="1611"/>
      <c r="DP61" s="1611"/>
      <c r="DQ61" s="1611"/>
      <c r="DR61" s="1611"/>
      <c r="DS61" s="1611"/>
      <c r="DT61" s="1611"/>
      <c r="DU61" s="1611"/>
      <c r="DV61" s="1611"/>
      <c r="DW61" s="1611"/>
      <c r="DX61" s="1611"/>
      <c r="DY61" s="1611"/>
      <c r="DZ61" s="1611"/>
      <c r="EA61" s="1611"/>
      <c r="EB61" s="1611"/>
      <c r="EC61" s="1611"/>
      <c r="ED61" s="1611"/>
      <c r="EE61" s="1611"/>
      <c r="EF61" s="1611"/>
      <c r="EG61" s="1611"/>
      <c r="EH61" s="1611"/>
      <c r="EI61" s="1611"/>
      <c r="EJ61" s="1611"/>
      <c r="EK61" s="1611"/>
      <c r="EL61" s="1611"/>
      <c r="EM61" s="1611"/>
      <c r="EN61" s="1611"/>
      <c r="EO61" s="1611"/>
      <c r="EP61" s="1611"/>
      <c r="EQ61" s="1611"/>
      <c r="ER61" s="1611"/>
      <c r="ES61" s="1611"/>
    </row>
    <row r="62" spans="2:149" s="898" customFormat="1">
      <c r="B62" s="1609"/>
      <c r="C62" s="1610"/>
      <c r="D62" s="1610"/>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A62" s="1611"/>
      <c r="AB62" s="1611"/>
      <c r="AC62" s="1611"/>
      <c r="AD62" s="1611"/>
      <c r="AE62" s="1611"/>
      <c r="AF62" s="1611"/>
      <c r="AG62" s="1611"/>
      <c r="AH62" s="1611"/>
      <c r="AI62" s="1611"/>
      <c r="AJ62" s="1611"/>
      <c r="AK62" s="1611"/>
      <c r="AL62" s="1611"/>
      <c r="AM62" s="1611"/>
      <c r="AN62" s="1611"/>
      <c r="AO62" s="1611"/>
      <c r="AP62" s="1611"/>
      <c r="AQ62" s="1611"/>
      <c r="AR62" s="1611"/>
      <c r="AS62" s="1611"/>
      <c r="AT62" s="1611"/>
      <c r="AU62" s="1611"/>
      <c r="AV62" s="1611"/>
      <c r="AW62" s="1611"/>
      <c r="AX62" s="1611"/>
      <c r="AY62" s="1611"/>
      <c r="AZ62" s="1611"/>
      <c r="BA62" s="1611"/>
      <c r="BB62" s="1611"/>
      <c r="BC62" s="1611"/>
      <c r="BD62" s="1611"/>
      <c r="BE62" s="1611"/>
      <c r="BF62" s="1611"/>
      <c r="BG62" s="1611"/>
      <c r="BH62" s="1611"/>
      <c r="BI62" s="1611"/>
      <c r="BJ62" s="1611"/>
      <c r="BK62" s="1611"/>
      <c r="BL62" s="1611"/>
      <c r="BM62" s="1611"/>
      <c r="BN62" s="1611"/>
      <c r="BO62" s="1611"/>
      <c r="BP62" s="1611"/>
      <c r="BQ62" s="1611"/>
      <c r="BR62" s="1611"/>
      <c r="BS62" s="1611"/>
      <c r="BT62" s="1611"/>
      <c r="BU62" s="1611"/>
      <c r="BV62" s="1611"/>
      <c r="BW62" s="1611"/>
      <c r="BX62" s="1611"/>
      <c r="BY62" s="1611"/>
      <c r="BZ62" s="1611"/>
      <c r="CA62" s="1611"/>
      <c r="CB62" s="1611"/>
      <c r="CC62" s="1611"/>
      <c r="CD62" s="1611"/>
      <c r="CE62" s="1611"/>
      <c r="CF62" s="1611"/>
      <c r="CG62" s="1611"/>
      <c r="CH62" s="1611"/>
      <c r="CI62" s="1611"/>
      <c r="CJ62" s="1611"/>
      <c r="CK62" s="1611"/>
      <c r="CL62" s="1611"/>
      <c r="CM62" s="1611"/>
      <c r="CN62" s="1611"/>
      <c r="CO62" s="1611"/>
      <c r="CP62" s="1611"/>
      <c r="CQ62" s="1611"/>
      <c r="CR62" s="1611"/>
      <c r="CS62" s="1611"/>
      <c r="CT62" s="1611"/>
      <c r="CU62" s="1611"/>
      <c r="CV62" s="1611"/>
      <c r="CW62" s="1611"/>
      <c r="CX62" s="1611"/>
      <c r="CY62" s="1611"/>
      <c r="CZ62" s="1611"/>
      <c r="DA62" s="1611"/>
      <c r="DB62" s="1611"/>
      <c r="DC62" s="1611"/>
      <c r="DD62" s="1611"/>
      <c r="DE62" s="1611"/>
      <c r="DF62" s="1611"/>
      <c r="DG62" s="1611"/>
      <c r="DH62" s="1611"/>
      <c r="DI62" s="1611"/>
      <c r="DJ62" s="1611"/>
      <c r="DK62" s="1611"/>
      <c r="DL62" s="1611"/>
      <c r="DM62" s="1611"/>
      <c r="DN62" s="1611"/>
      <c r="DO62" s="1611"/>
      <c r="DP62" s="1611"/>
      <c r="DQ62" s="1611"/>
      <c r="DR62" s="1611"/>
      <c r="DS62" s="1611"/>
      <c r="DT62" s="1611"/>
      <c r="DU62" s="1611"/>
      <c r="DV62" s="1611"/>
      <c r="DW62" s="1611"/>
      <c r="DX62" s="1611"/>
      <c r="DY62" s="1611"/>
      <c r="DZ62" s="1611"/>
      <c r="EA62" s="1611"/>
      <c r="EB62" s="1611"/>
      <c r="EC62" s="1611"/>
      <c r="ED62" s="1611"/>
      <c r="EE62" s="1611"/>
      <c r="EF62" s="1611"/>
      <c r="EG62" s="1611"/>
      <c r="EH62" s="1611"/>
      <c r="EI62" s="1611"/>
      <c r="EJ62" s="1611"/>
      <c r="EK62" s="1611"/>
      <c r="EL62" s="1611"/>
      <c r="EM62" s="1611"/>
      <c r="EN62" s="1611"/>
      <c r="EO62" s="1611"/>
      <c r="EP62" s="1611"/>
      <c r="EQ62" s="1611"/>
      <c r="ER62" s="1611"/>
      <c r="ES62" s="1611"/>
    </row>
    <row r="63" spans="2:149" s="898" customFormat="1">
      <c r="B63" s="1609"/>
      <c r="C63" s="1610"/>
      <c r="D63" s="1610"/>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A63" s="1611"/>
      <c r="AB63" s="1611"/>
      <c r="AC63" s="1611"/>
      <c r="AD63" s="1611"/>
      <c r="AE63" s="1611"/>
      <c r="AF63" s="1611"/>
      <c r="AG63" s="1611"/>
      <c r="AH63" s="1611"/>
      <c r="AI63" s="1611"/>
      <c r="AJ63" s="1611"/>
      <c r="AK63" s="1611"/>
      <c r="AL63" s="1611"/>
      <c r="AM63" s="1611"/>
      <c r="AN63" s="1611"/>
      <c r="AO63" s="1611"/>
      <c r="AP63" s="1611"/>
      <c r="AQ63" s="1611"/>
      <c r="AR63" s="1611"/>
      <c r="AS63" s="1611"/>
      <c r="AT63" s="1611"/>
      <c r="AU63" s="1611"/>
      <c r="AV63" s="1611"/>
      <c r="AW63" s="1611"/>
      <c r="AX63" s="1611"/>
      <c r="AY63" s="1611"/>
      <c r="AZ63" s="1611"/>
      <c r="BA63" s="1611"/>
      <c r="BB63" s="1611"/>
      <c r="BC63" s="1611"/>
      <c r="BD63" s="1611"/>
      <c r="BE63" s="1611"/>
      <c r="BF63" s="1611"/>
      <c r="BG63" s="1611"/>
      <c r="BH63" s="1611"/>
      <c r="BI63" s="1611"/>
      <c r="BJ63" s="1611"/>
      <c r="BK63" s="1611"/>
      <c r="BL63" s="1611"/>
      <c r="BM63" s="1611"/>
      <c r="BN63" s="1611"/>
      <c r="BO63" s="1611"/>
      <c r="BP63" s="1611"/>
      <c r="BQ63" s="1611"/>
      <c r="BR63" s="1611"/>
      <c r="BS63" s="1611"/>
      <c r="BT63" s="1611"/>
      <c r="BU63" s="1611"/>
      <c r="BV63" s="1611"/>
      <c r="BW63" s="1611"/>
      <c r="BX63" s="1611"/>
      <c r="BY63" s="1611"/>
      <c r="BZ63" s="1611"/>
      <c r="CA63" s="1611"/>
      <c r="CB63" s="1611"/>
      <c r="CC63" s="1611"/>
      <c r="CD63" s="1611"/>
      <c r="CE63" s="1611"/>
      <c r="CF63" s="1611"/>
      <c r="CG63" s="1611"/>
      <c r="CH63" s="1611"/>
      <c r="CI63" s="1611"/>
      <c r="CJ63" s="1611"/>
      <c r="CK63" s="1611"/>
      <c r="CL63" s="1611"/>
      <c r="CM63" s="1611"/>
      <c r="CN63" s="1611"/>
      <c r="CO63" s="1611"/>
      <c r="CP63" s="1611"/>
      <c r="CQ63" s="1611"/>
      <c r="CR63" s="1611"/>
      <c r="CS63" s="1611"/>
      <c r="CT63" s="1611"/>
      <c r="CU63" s="1611"/>
      <c r="CV63" s="1611"/>
      <c r="CW63" s="1611"/>
      <c r="CX63" s="1611"/>
      <c r="CY63" s="1611"/>
      <c r="CZ63" s="1611"/>
      <c r="DA63" s="1611"/>
      <c r="DB63" s="1611"/>
      <c r="DC63" s="1611"/>
      <c r="DD63" s="1611"/>
      <c r="DE63" s="1611"/>
      <c r="DF63" s="1611"/>
      <c r="DG63" s="1611"/>
      <c r="DH63" s="1611"/>
      <c r="DI63" s="1611"/>
      <c r="DJ63" s="1611"/>
      <c r="DK63" s="1611"/>
      <c r="DL63" s="1611"/>
      <c r="DM63" s="1611"/>
      <c r="DN63" s="1611"/>
      <c r="DO63" s="1611"/>
      <c r="DP63" s="1611"/>
      <c r="DQ63" s="1611"/>
      <c r="DR63" s="1611"/>
      <c r="DS63" s="1611"/>
      <c r="DT63" s="1611"/>
      <c r="DU63" s="1611"/>
      <c r="DV63" s="1611"/>
      <c r="DW63" s="1611"/>
      <c r="DX63" s="1611"/>
      <c r="DY63" s="1611"/>
      <c r="DZ63" s="1611"/>
      <c r="EA63" s="1611"/>
      <c r="EB63" s="1611"/>
      <c r="EC63" s="1611"/>
      <c r="ED63" s="1611"/>
      <c r="EE63" s="1611"/>
      <c r="EF63" s="1611"/>
      <c r="EG63" s="1611"/>
      <c r="EH63" s="1611"/>
      <c r="EI63" s="1611"/>
      <c r="EJ63" s="1611"/>
      <c r="EK63" s="1611"/>
      <c r="EL63" s="1611"/>
      <c r="EM63" s="1611"/>
      <c r="EN63" s="1611"/>
      <c r="EO63" s="1611"/>
      <c r="EP63" s="1611"/>
      <c r="EQ63" s="1611"/>
      <c r="ER63" s="1611"/>
      <c r="ES63" s="1611"/>
    </row>
    <row r="64" spans="2:149" s="898" customFormat="1">
      <c r="B64" s="1609"/>
      <c r="C64" s="1610"/>
      <c r="D64" s="1610"/>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A64" s="1611"/>
      <c r="AB64" s="1611"/>
      <c r="AC64" s="1611"/>
      <c r="AD64" s="1611"/>
      <c r="AE64" s="1611"/>
      <c r="AF64" s="1611"/>
      <c r="AG64" s="1611"/>
      <c r="AH64" s="1611"/>
      <c r="AI64" s="1611"/>
      <c r="AJ64" s="1611"/>
      <c r="AK64" s="1611"/>
      <c r="AL64" s="1611"/>
      <c r="AM64" s="1611"/>
      <c r="AN64" s="1611"/>
      <c r="AO64" s="1611"/>
      <c r="AP64" s="1611"/>
      <c r="AQ64" s="1611"/>
      <c r="AR64" s="1611"/>
      <c r="AS64" s="1611"/>
      <c r="AT64" s="1611"/>
      <c r="AU64" s="1611"/>
      <c r="AV64" s="1611"/>
      <c r="AW64" s="1611"/>
      <c r="AX64" s="1611"/>
      <c r="AY64" s="1611"/>
      <c r="AZ64" s="1611"/>
      <c r="BA64" s="1611"/>
      <c r="BB64" s="1611"/>
      <c r="BC64" s="1611"/>
      <c r="BD64" s="1611"/>
      <c r="BE64" s="1611"/>
      <c r="BF64" s="1611"/>
      <c r="BG64" s="1611"/>
      <c r="BH64" s="1611"/>
      <c r="BI64" s="1611"/>
      <c r="BJ64" s="1611"/>
      <c r="BK64" s="1611"/>
      <c r="BL64" s="1611"/>
      <c r="BM64" s="1611"/>
      <c r="BN64" s="1611"/>
      <c r="BO64" s="1611"/>
      <c r="BP64" s="1611"/>
      <c r="BQ64" s="1611"/>
      <c r="BR64" s="1611"/>
      <c r="BS64" s="1611"/>
      <c r="BT64" s="1611"/>
      <c r="BU64" s="1611"/>
      <c r="BV64" s="1611"/>
      <c r="BW64" s="1611"/>
      <c r="BX64" s="1611"/>
      <c r="BY64" s="1611"/>
      <c r="BZ64" s="1611"/>
      <c r="CA64" s="1611"/>
      <c r="CB64" s="1611"/>
      <c r="CC64" s="1611"/>
      <c r="CD64" s="1611"/>
      <c r="CE64" s="1611"/>
      <c r="CF64" s="1611"/>
      <c r="CG64" s="1611"/>
      <c r="CH64" s="1611"/>
      <c r="CI64" s="1611"/>
      <c r="CJ64" s="1611"/>
      <c r="CK64" s="1611"/>
      <c r="CL64" s="1611"/>
      <c r="CM64" s="1611"/>
      <c r="CN64" s="1611"/>
      <c r="CO64" s="1611"/>
      <c r="CP64" s="1611"/>
      <c r="CQ64" s="1611"/>
      <c r="CR64" s="1611"/>
      <c r="CS64" s="1611"/>
      <c r="CT64" s="1611"/>
      <c r="CU64" s="1611"/>
      <c r="CV64" s="1611"/>
      <c r="CW64" s="1611"/>
      <c r="CX64" s="1611"/>
      <c r="CY64" s="1611"/>
      <c r="CZ64" s="1611"/>
      <c r="DA64" s="1611"/>
      <c r="DB64" s="1611"/>
      <c r="DC64" s="1611"/>
      <c r="DD64" s="1611"/>
      <c r="DE64" s="1611"/>
      <c r="DF64" s="1611"/>
      <c r="DG64" s="1611"/>
      <c r="DH64" s="1611"/>
      <c r="DI64" s="1611"/>
      <c r="DJ64" s="1611"/>
      <c r="DK64" s="1611"/>
      <c r="DL64" s="1611"/>
      <c r="DM64" s="1611"/>
      <c r="DN64" s="1611"/>
      <c r="DO64" s="1611"/>
      <c r="DP64" s="1611"/>
      <c r="DQ64" s="1611"/>
      <c r="DR64" s="1611"/>
      <c r="DS64" s="1611"/>
      <c r="DT64" s="1611"/>
      <c r="DU64" s="1611"/>
      <c r="DV64" s="1611"/>
      <c r="DW64" s="1611"/>
      <c r="DX64" s="1611"/>
      <c r="DY64" s="1611"/>
      <c r="DZ64" s="1611"/>
      <c r="EA64" s="1611"/>
      <c r="EB64" s="1611"/>
      <c r="EC64" s="1611"/>
      <c r="ED64" s="1611"/>
      <c r="EE64" s="1611"/>
      <c r="EF64" s="1611"/>
      <c r="EG64" s="1611"/>
      <c r="EH64" s="1611"/>
      <c r="EI64" s="1611"/>
      <c r="EJ64" s="1611"/>
      <c r="EK64" s="1611"/>
      <c r="EL64" s="1611"/>
      <c r="EM64" s="1611"/>
      <c r="EN64" s="1611"/>
      <c r="EO64" s="1611"/>
      <c r="EP64" s="1611"/>
      <c r="EQ64" s="1611"/>
      <c r="ER64" s="1611"/>
      <c r="ES64" s="1611"/>
    </row>
    <row r="65" spans="2:149" s="898" customFormat="1">
      <c r="B65" s="1609"/>
      <c r="C65" s="1610"/>
      <c r="D65" s="1610"/>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A65" s="1611"/>
      <c r="AB65" s="1611"/>
      <c r="AC65" s="1611"/>
      <c r="AD65" s="1611"/>
      <c r="AE65" s="1611"/>
      <c r="AF65" s="1611"/>
      <c r="AG65" s="1611"/>
      <c r="AH65" s="1611"/>
      <c r="AI65" s="1611"/>
      <c r="AJ65" s="1611"/>
      <c r="AK65" s="1611"/>
      <c r="AL65" s="1611"/>
      <c r="AM65" s="1611"/>
      <c r="AN65" s="1611"/>
      <c r="AO65" s="1611"/>
      <c r="AP65" s="1611"/>
      <c r="AQ65" s="1611"/>
      <c r="AR65" s="1611"/>
      <c r="AS65" s="1611"/>
      <c r="AT65" s="1611"/>
      <c r="AU65" s="1611"/>
      <c r="AV65" s="1611"/>
      <c r="AW65" s="1611"/>
      <c r="AX65" s="1611"/>
      <c r="AY65" s="1611"/>
      <c r="AZ65" s="1611"/>
      <c r="BA65" s="1611"/>
      <c r="BB65" s="1611"/>
      <c r="BC65" s="1611"/>
      <c r="BD65" s="1611"/>
      <c r="BE65" s="1611"/>
      <c r="BF65" s="1611"/>
      <c r="BG65" s="1611"/>
      <c r="BH65" s="1611"/>
      <c r="BI65" s="1611"/>
      <c r="BJ65" s="1611"/>
      <c r="BK65" s="1611"/>
      <c r="BL65" s="1611"/>
      <c r="BM65" s="1611"/>
      <c r="BN65" s="1611"/>
      <c r="BO65" s="1611"/>
      <c r="BP65" s="1611"/>
      <c r="BQ65" s="1611"/>
      <c r="BR65" s="1611"/>
      <c r="BS65" s="1611"/>
      <c r="BT65" s="1611"/>
      <c r="BU65" s="1611"/>
      <c r="BV65" s="1611"/>
      <c r="BW65" s="1611"/>
      <c r="BX65" s="1611"/>
      <c r="BY65" s="1611"/>
      <c r="BZ65" s="1611"/>
      <c r="CA65" s="1611"/>
      <c r="CB65" s="1611"/>
      <c r="CC65" s="1611"/>
      <c r="CD65" s="1611"/>
      <c r="CE65" s="1611"/>
      <c r="CF65" s="1611"/>
      <c r="CG65" s="1611"/>
      <c r="CH65" s="1611"/>
      <c r="CI65" s="1611"/>
      <c r="CJ65" s="1611"/>
      <c r="CK65" s="1611"/>
      <c r="CL65" s="1611"/>
      <c r="CM65" s="1611"/>
      <c r="CN65" s="1611"/>
      <c r="CO65" s="1611"/>
      <c r="CP65" s="1611"/>
      <c r="CQ65" s="1611"/>
      <c r="CR65" s="1611"/>
      <c r="CS65" s="1611"/>
      <c r="CT65" s="1611"/>
      <c r="CU65" s="1611"/>
      <c r="CV65" s="1611"/>
      <c r="CW65" s="1611"/>
      <c r="CX65" s="1611"/>
      <c r="CY65" s="1611"/>
      <c r="CZ65" s="1611"/>
      <c r="DA65" s="1611"/>
      <c r="DB65" s="1611"/>
      <c r="DC65" s="1611"/>
      <c r="DD65" s="1611"/>
      <c r="DE65" s="1611"/>
      <c r="DF65" s="1611"/>
      <c r="DG65" s="1611"/>
      <c r="DH65" s="1611"/>
      <c r="DI65" s="1611"/>
      <c r="DJ65" s="1611"/>
      <c r="DK65" s="1611"/>
      <c r="DL65" s="1611"/>
      <c r="DM65" s="1611"/>
      <c r="DN65" s="1611"/>
      <c r="DO65" s="1611"/>
      <c r="DP65" s="1611"/>
      <c r="DQ65" s="1611"/>
      <c r="DR65" s="1611"/>
      <c r="DS65" s="1611"/>
      <c r="DT65" s="1611"/>
      <c r="DU65" s="1611"/>
      <c r="DV65" s="1611"/>
      <c r="DW65" s="1611"/>
      <c r="DX65" s="1611"/>
      <c r="DY65" s="1611"/>
      <c r="DZ65" s="1611"/>
      <c r="EA65" s="1611"/>
      <c r="EB65" s="1611"/>
      <c r="EC65" s="1611"/>
      <c r="ED65" s="1611"/>
      <c r="EE65" s="1611"/>
      <c r="EF65" s="1611"/>
      <c r="EG65" s="1611"/>
      <c r="EH65" s="1611"/>
      <c r="EI65" s="1611"/>
      <c r="EJ65" s="1611"/>
      <c r="EK65" s="1611"/>
      <c r="EL65" s="1611"/>
      <c r="EM65" s="1611"/>
      <c r="EN65" s="1611"/>
      <c r="EO65" s="1611"/>
      <c r="EP65" s="1611"/>
      <c r="EQ65" s="1611"/>
      <c r="ER65" s="1611"/>
      <c r="ES65" s="1611"/>
    </row>
    <row r="66" spans="2:149" s="898" customFormat="1">
      <c r="B66" s="1609"/>
      <c r="C66" s="1610"/>
      <c r="D66" s="1610"/>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A66" s="1611"/>
      <c r="AB66" s="1611"/>
      <c r="AC66" s="1611"/>
      <c r="AD66" s="1611"/>
      <c r="AE66" s="1611"/>
      <c r="AF66" s="1611"/>
      <c r="AG66" s="1611"/>
      <c r="AH66" s="1611"/>
      <c r="AI66" s="1611"/>
      <c r="AJ66" s="1611"/>
      <c r="AK66" s="1611"/>
      <c r="AL66" s="1611"/>
      <c r="AM66" s="1611"/>
      <c r="AN66" s="1611"/>
      <c r="AO66" s="1611"/>
      <c r="AP66" s="1611"/>
      <c r="AQ66" s="1611"/>
      <c r="AR66" s="1611"/>
      <c r="AS66" s="1611"/>
      <c r="AT66" s="1611"/>
      <c r="AU66" s="1611"/>
      <c r="AV66" s="1611"/>
      <c r="AW66" s="1611"/>
      <c r="AX66" s="1611"/>
      <c r="AY66" s="1611"/>
      <c r="AZ66" s="1611"/>
      <c r="BA66" s="1611"/>
      <c r="BB66" s="1611"/>
      <c r="BC66" s="1611"/>
      <c r="BD66" s="1611"/>
      <c r="BE66" s="1611"/>
      <c r="BF66" s="1611"/>
      <c r="BG66" s="1611"/>
      <c r="BH66" s="1611"/>
      <c r="BI66" s="1611"/>
      <c r="BJ66" s="1611"/>
      <c r="BK66" s="1611"/>
      <c r="BL66" s="1611"/>
      <c r="BM66" s="1611"/>
      <c r="BN66" s="1611"/>
      <c r="BO66" s="1611"/>
      <c r="BP66" s="1611"/>
      <c r="BQ66" s="1611"/>
      <c r="BR66" s="1611"/>
      <c r="BS66" s="1611"/>
      <c r="BT66" s="1611"/>
      <c r="BU66" s="1611"/>
      <c r="BV66" s="1611"/>
      <c r="BW66" s="1611"/>
      <c r="BX66" s="1611"/>
      <c r="BY66" s="1611"/>
      <c r="BZ66" s="1611"/>
      <c r="CA66" s="1611"/>
      <c r="CB66" s="1611"/>
      <c r="CC66" s="1611"/>
      <c r="CD66" s="1611"/>
      <c r="CE66" s="1611"/>
      <c r="CF66" s="1611"/>
      <c r="CG66" s="1611"/>
      <c r="CH66" s="1611"/>
      <c r="CI66" s="1611"/>
      <c r="CJ66" s="1611"/>
      <c r="CK66" s="1611"/>
      <c r="CL66" s="1611"/>
      <c r="CM66" s="1611"/>
      <c r="CN66" s="1611"/>
      <c r="CO66" s="1611"/>
      <c r="CP66" s="1611"/>
      <c r="CQ66" s="1611"/>
      <c r="CR66" s="1611"/>
      <c r="CS66" s="1611"/>
      <c r="CT66" s="1611"/>
      <c r="CU66" s="1611"/>
      <c r="CV66" s="1611"/>
      <c r="CW66" s="1611"/>
      <c r="CX66" s="1611"/>
      <c r="CY66" s="1611"/>
      <c r="CZ66" s="1611"/>
      <c r="DA66" s="1611"/>
      <c r="DB66" s="1611"/>
      <c r="DC66" s="1611"/>
      <c r="DD66" s="1611"/>
      <c r="DE66" s="1611"/>
      <c r="DF66" s="1611"/>
      <c r="DG66" s="1611"/>
      <c r="DH66" s="1611"/>
      <c r="DI66" s="1611"/>
      <c r="DJ66" s="1611"/>
      <c r="DK66" s="1611"/>
      <c r="DL66" s="1611"/>
      <c r="DM66" s="1611"/>
      <c r="DN66" s="1611"/>
      <c r="DO66" s="1611"/>
      <c r="DP66" s="1611"/>
      <c r="DQ66" s="1611"/>
      <c r="DR66" s="1611"/>
      <c r="DS66" s="1611"/>
      <c r="DT66" s="1611"/>
      <c r="DU66" s="1611"/>
      <c r="DV66" s="1611"/>
      <c r="DW66" s="1611"/>
      <c r="DX66" s="1611"/>
      <c r="DY66" s="1611"/>
      <c r="DZ66" s="1611"/>
      <c r="EA66" s="1611"/>
      <c r="EB66" s="1611"/>
      <c r="EC66" s="1611"/>
      <c r="ED66" s="1611"/>
      <c r="EE66" s="1611"/>
      <c r="EF66" s="1611"/>
      <c r="EG66" s="1611"/>
      <c r="EH66" s="1611"/>
      <c r="EI66" s="1611"/>
      <c r="EJ66" s="1611"/>
      <c r="EK66" s="1611"/>
      <c r="EL66" s="1611"/>
      <c r="EM66" s="1611"/>
      <c r="EN66" s="1611"/>
      <c r="EO66" s="1611"/>
      <c r="EP66" s="1611"/>
      <c r="EQ66" s="1611"/>
      <c r="ER66" s="1611"/>
      <c r="ES66" s="1611"/>
    </row>
    <row r="67" spans="2:149" s="898" customFormat="1">
      <c r="B67" s="1609"/>
      <c r="C67" s="1610"/>
      <c r="D67" s="1610"/>
      <c r="E67" s="1611"/>
      <c r="F67" s="1611"/>
      <c r="G67" s="1611"/>
      <c r="H67" s="1611"/>
      <c r="I67" s="1611"/>
      <c r="J67" s="1611"/>
      <c r="K67" s="1611"/>
      <c r="L67" s="1611"/>
      <c r="M67" s="1611"/>
      <c r="N67" s="1611"/>
      <c r="O67" s="1611"/>
      <c r="P67" s="1611"/>
      <c r="Q67" s="1611"/>
      <c r="R67" s="1611"/>
      <c r="S67" s="1611"/>
      <c r="T67" s="1611"/>
      <c r="U67" s="1611"/>
      <c r="V67" s="1611"/>
      <c r="W67" s="1611"/>
      <c r="X67" s="1611"/>
      <c r="Y67" s="1611"/>
      <c r="Z67" s="1611"/>
      <c r="AA67" s="1611"/>
      <c r="AB67" s="1611"/>
      <c r="AC67" s="1611"/>
      <c r="AD67" s="1611"/>
      <c r="AE67" s="1611"/>
      <c r="AF67" s="1611"/>
      <c r="AG67" s="1611"/>
      <c r="AH67" s="1611"/>
      <c r="AI67" s="1611"/>
      <c r="AJ67" s="1611"/>
      <c r="AK67" s="1611"/>
      <c r="AL67" s="1611"/>
      <c r="AM67" s="1611"/>
      <c r="AN67" s="1611"/>
      <c r="AO67" s="1611"/>
      <c r="AP67" s="1611"/>
      <c r="AQ67" s="1611"/>
      <c r="AR67" s="1611"/>
      <c r="AS67" s="1611"/>
      <c r="AT67" s="1611"/>
      <c r="AU67" s="1611"/>
      <c r="AV67" s="1611"/>
      <c r="AW67" s="1611"/>
      <c r="AX67" s="1611"/>
      <c r="AY67" s="1611"/>
      <c r="AZ67" s="1611"/>
      <c r="BA67" s="1611"/>
      <c r="BB67" s="1611"/>
      <c r="BC67" s="1611"/>
      <c r="BD67" s="1611"/>
      <c r="BE67" s="1611"/>
      <c r="BF67" s="1611"/>
      <c r="BG67" s="1611"/>
      <c r="BH67" s="1611"/>
      <c r="BI67" s="1611"/>
      <c r="BJ67" s="1611"/>
      <c r="BK67" s="1611"/>
      <c r="BL67" s="1611"/>
      <c r="BM67" s="1611"/>
      <c r="BN67" s="1611"/>
      <c r="BO67" s="1611"/>
      <c r="BP67" s="1611"/>
      <c r="BQ67" s="1611"/>
      <c r="BR67" s="1611"/>
      <c r="BS67" s="1611"/>
      <c r="BT67" s="1611"/>
      <c r="BU67" s="1611"/>
      <c r="BV67" s="1611"/>
      <c r="BW67" s="1611"/>
      <c r="BX67" s="1611"/>
      <c r="BY67" s="1611"/>
      <c r="BZ67" s="1611"/>
      <c r="CA67" s="1611"/>
      <c r="CB67" s="1611"/>
      <c r="CC67" s="1611"/>
      <c r="CD67" s="1611"/>
      <c r="CE67" s="1611"/>
      <c r="CF67" s="1611"/>
      <c r="CG67" s="1611"/>
      <c r="CH67" s="1611"/>
      <c r="CI67" s="1611"/>
      <c r="CJ67" s="1611"/>
      <c r="CK67" s="1611"/>
      <c r="CL67" s="1611"/>
      <c r="CM67" s="1611"/>
      <c r="CN67" s="1611"/>
      <c r="CO67" s="1611"/>
      <c r="CP67" s="1611"/>
      <c r="CQ67" s="1611"/>
      <c r="CR67" s="1611"/>
      <c r="CS67" s="1611"/>
      <c r="CT67" s="1611"/>
      <c r="CU67" s="1611"/>
      <c r="CV67" s="1611"/>
      <c r="CW67" s="1611"/>
      <c r="CX67" s="1611"/>
      <c r="CY67" s="1611"/>
      <c r="CZ67" s="1611"/>
      <c r="DA67" s="1611"/>
      <c r="DB67" s="1611"/>
      <c r="DC67" s="1611"/>
      <c r="DD67" s="1611"/>
      <c r="DE67" s="1611"/>
      <c r="DF67" s="1611"/>
      <c r="DG67" s="1611"/>
      <c r="DH67" s="1611"/>
      <c r="DI67" s="1611"/>
      <c r="DJ67" s="1611"/>
      <c r="DK67" s="1611"/>
      <c r="DL67" s="1611"/>
      <c r="DM67" s="1611"/>
      <c r="DN67" s="1611"/>
      <c r="DO67" s="1611"/>
      <c r="DP67" s="1611"/>
      <c r="DQ67" s="1611"/>
      <c r="DR67" s="1611"/>
      <c r="DS67" s="1611"/>
      <c r="DT67" s="1611"/>
      <c r="DU67" s="1611"/>
      <c r="DV67" s="1611"/>
      <c r="DW67" s="1611"/>
      <c r="DX67" s="1611"/>
      <c r="DY67" s="1611"/>
      <c r="DZ67" s="1611"/>
      <c r="EA67" s="1611"/>
      <c r="EB67" s="1611"/>
      <c r="EC67" s="1611"/>
      <c r="ED67" s="1611"/>
      <c r="EE67" s="1611"/>
      <c r="EF67" s="1611"/>
      <c r="EG67" s="1611"/>
      <c r="EH67" s="1611"/>
      <c r="EI67" s="1611"/>
      <c r="EJ67" s="1611"/>
      <c r="EK67" s="1611"/>
      <c r="EL67" s="1611"/>
      <c r="EM67" s="1611"/>
      <c r="EN67" s="1611"/>
      <c r="EO67" s="1611"/>
      <c r="EP67" s="1611"/>
      <c r="EQ67" s="1611"/>
      <c r="ER67" s="1611"/>
      <c r="ES67" s="1611"/>
    </row>
    <row r="68" spans="2:149" s="898" customFormat="1">
      <c r="B68" s="1609"/>
      <c r="C68" s="1610"/>
      <c r="D68" s="1610"/>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A68" s="1611"/>
      <c r="AB68" s="1611"/>
      <c r="AC68" s="1611"/>
      <c r="AD68" s="1611"/>
      <c r="AE68" s="1611"/>
      <c r="AF68" s="1611"/>
      <c r="AG68" s="1611"/>
      <c r="AH68" s="1611"/>
      <c r="AI68" s="1611"/>
      <c r="AJ68" s="1611"/>
      <c r="AK68" s="1611"/>
      <c r="AL68" s="1611"/>
      <c r="AM68" s="1611"/>
      <c r="AN68" s="1611"/>
      <c r="AO68" s="1611"/>
      <c r="AP68" s="1611"/>
      <c r="AQ68" s="1611"/>
      <c r="AR68" s="1611"/>
      <c r="AS68" s="1611"/>
      <c r="AT68" s="1611"/>
      <c r="AU68" s="1611"/>
      <c r="AV68" s="1611"/>
      <c r="AW68" s="1611"/>
      <c r="AX68" s="1611"/>
      <c r="AY68" s="1611"/>
      <c r="AZ68" s="1611"/>
      <c r="BA68" s="1611"/>
      <c r="BB68" s="1611"/>
      <c r="BC68" s="1611"/>
      <c r="BD68" s="1611"/>
      <c r="BE68" s="1611"/>
      <c r="BF68" s="1611"/>
      <c r="BG68" s="1611"/>
      <c r="BH68" s="1611"/>
      <c r="BI68" s="1611"/>
      <c r="BJ68" s="1611"/>
      <c r="BK68" s="1611"/>
      <c r="BL68" s="1611"/>
      <c r="BM68" s="1611"/>
      <c r="BN68" s="1611"/>
      <c r="BO68" s="1611"/>
      <c r="BP68" s="1611"/>
      <c r="BQ68" s="1611"/>
      <c r="BR68" s="1611"/>
      <c r="BS68" s="1611"/>
      <c r="BT68" s="1611"/>
      <c r="BU68" s="1611"/>
      <c r="BV68" s="1611"/>
      <c r="BW68" s="1611"/>
      <c r="BX68" s="1611"/>
      <c r="BY68" s="1611"/>
      <c r="BZ68" s="1611"/>
      <c r="CA68" s="1611"/>
      <c r="CB68" s="1611"/>
      <c r="CC68" s="1611"/>
      <c r="CD68" s="1611"/>
      <c r="CE68" s="1611"/>
      <c r="CF68" s="1611"/>
      <c r="CG68" s="1611"/>
      <c r="CH68" s="1611"/>
      <c r="CI68" s="1611"/>
      <c r="CJ68" s="1611"/>
      <c r="CK68" s="1611"/>
      <c r="CL68" s="1611"/>
      <c r="CM68" s="1611"/>
      <c r="CN68" s="1611"/>
      <c r="CO68" s="1611"/>
      <c r="CP68" s="1611"/>
      <c r="CQ68" s="1611"/>
      <c r="CR68" s="1611"/>
      <c r="CS68" s="1611"/>
      <c r="CT68" s="1611"/>
      <c r="CU68" s="1611"/>
      <c r="CV68" s="1611"/>
      <c r="CW68" s="1611"/>
      <c r="CX68" s="1611"/>
      <c r="CY68" s="1611"/>
      <c r="CZ68" s="1611"/>
      <c r="DA68" s="1611"/>
      <c r="DB68" s="1611"/>
      <c r="DC68" s="1611"/>
      <c r="DD68" s="1611"/>
      <c r="DE68" s="1611"/>
      <c r="DF68" s="1611"/>
      <c r="DG68" s="1611"/>
      <c r="DH68" s="1611"/>
      <c r="DI68" s="1611"/>
      <c r="DJ68" s="1611"/>
      <c r="DK68" s="1611"/>
      <c r="DL68" s="1611"/>
      <c r="DM68" s="1611"/>
      <c r="DN68" s="1611"/>
      <c r="DO68" s="1611"/>
      <c r="DP68" s="1611"/>
      <c r="DQ68" s="1611"/>
      <c r="DR68" s="1611"/>
      <c r="DS68" s="1611"/>
      <c r="DT68" s="1611"/>
      <c r="DU68" s="1611"/>
      <c r="DV68" s="1611"/>
      <c r="DW68" s="1611"/>
      <c r="DX68" s="1611"/>
      <c r="DY68" s="1611"/>
      <c r="DZ68" s="1611"/>
      <c r="EA68" s="1611"/>
      <c r="EB68" s="1611"/>
      <c r="EC68" s="1611"/>
      <c r="ED68" s="1611"/>
      <c r="EE68" s="1611"/>
      <c r="EF68" s="1611"/>
      <c r="EG68" s="1611"/>
      <c r="EH68" s="1611"/>
      <c r="EI68" s="1611"/>
      <c r="EJ68" s="1611"/>
      <c r="EK68" s="1611"/>
      <c r="EL68" s="1611"/>
      <c r="EM68" s="1611"/>
      <c r="EN68" s="1611"/>
      <c r="EO68" s="1611"/>
      <c r="EP68" s="1611"/>
      <c r="EQ68" s="1611"/>
      <c r="ER68" s="1611"/>
      <c r="ES68" s="1611"/>
    </row>
    <row r="69" spans="2:149" s="898" customFormat="1">
      <c r="B69" s="1609"/>
      <c r="C69" s="1610"/>
      <c r="D69" s="1610"/>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A69" s="1611"/>
      <c r="AB69" s="1611"/>
      <c r="AC69" s="1611"/>
      <c r="AD69" s="1611"/>
      <c r="AE69" s="1611"/>
      <c r="AF69" s="1611"/>
      <c r="AG69" s="1611"/>
      <c r="AH69" s="1611"/>
      <c r="AI69" s="1611"/>
      <c r="AJ69" s="1611"/>
      <c r="AK69" s="1611"/>
      <c r="AL69" s="1611"/>
      <c r="AM69" s="1611"/>
      <c r="AN69" s="1611"/>
      <c r="AO69" s="1611"/>
      <c r="AP69" s="1611"/>
      <c r="AQ69" s="1611"/>
      <c r="AR69" s="1611"/>
      <c r="AS69" s="1611"/>
      <c r="AT69" s="1611"/>
      <c r="AU69" s="1611"/>
      <c r="AV69" s="1611"/>
      <c r="AW69" s="1611"/>
      <c r="AX69" s="1611"/>
      <c r="AY69" s="1611"/>
      <c r="AZ69" s="1611"/>
      <c r="BA69" s="1611"/>
      <c r="BB69" s="1611"/>
      <c r="BC69" s="1611"/>
      <c r="BD69" s="1611"/>
      <c r="BE69" s="1611"/>
      <c r="BF69" s="1611"/>
      <c r="BG69" s="1611"/>
      <c r="BH69" s="1611"/>
      <c r="BI69" s="1611"/>
      <c r="BJ69" s="1611"/>
      <c r="BK69" s="1611"/>
      <c r="BL69" s="1611"/>
      <c r="BM69" s="1611"/>
      <c r="BN69" s="1611"/>
      <c r="BO69" s="1611"/>
      <c r="BP69" s="1611"/>
      <c r="BQ69" s="1611"/>
      <c r="BR69" s="1611"/>
      <c r="BS69" s="1611"/>
      <c r="BT69" s="1611"/>
      <c r="BU69" s="1611"/>
      <c r="BV69" s="1611"/>
      <c r="BW69" s="1611"/>
      <c r="BX69" s="1611"/>
      <c r="BY69" s="1611"/>
      <c r="BZ69" s="1611"/>
      <c r="CA69" s="1611"/>
      <c r="CB69" s="1611"/>
      <c r="CC69" s="1611"/>
      <c r="CD69" s="1611"/>
      <c r="CE69" s="1611"/>
      <c r="CF69" s="1611"/>
      <c r="CG69" s="1611"/>
      <c r="CH69" s="1611"/>
      <c r="CI69" s="1611"/>
      <c r="CJ69" s="1611"/>
      <c r="CK69" s="1611"/>
      <c r="CL69" s="1611"/>
      <c r="CM69" s="1611"/>
      <c r="CN69" s="1611"/>
      <c r="CO69" s="1611"/>
      <c r="CP69" s="1611"/>
      <c r="CQ69" s="1611"/>
      <c r="CR69" s="1611"/>
      <c r="CS69" s="1611"/>
      <c r="CT69" s="1611"/>
      <c r="CU69" s="1611"/>
      <c r="CV69" s="1611"/>
      <c r="CW69" s="1611"/>
      <c r="CX69" s="1611"/>
      <c r="CY69" s="1611"/>
      <c r="CZ69" s="1611"/>
      <c r="DA69" s="1611"/>
      <c r="DB69" s="1611"/>
      <c r="DC69" s="1611"/>
      <c r="DD69" s="1611"/>
      <c r="DE69" s="1611"/>
      <c r="DF69" s="1611"/>
      <c r="DG69" s="1611"/>
      <c r="DH69" s="1611"/>
      <c r="DI69" s="1611"/>
      <c r="DJ69" s="1611"/>
      <c r="DK69" s="1611"/>
      <c r="DL69" s="1611"/>
      <c r="DM69" s="1611"/>
      <c r="DN69" s="1611"/>
      <c r="DO69" s="1611"/>
      <c r="DP69" s="1611"/>
      <c r="DQ69" s="1611"/>
      <c r="DR69" s="1611"/>
      <c r="DS69" s="1611"/>
      <c r="DT69" s="1611"/>
      <c r="DU69" s="1611"/>
      <c r="DV69" s="1611"/>
      <c r="DW69" s="1611"/>
      <c r="DX69" s="1611"/>
      <c r="DY69" s="1611"/>
      <c r="DZ69" s="1611"/>
      <c r="EA69" s="1611"/>
      <c r="EB69" s="1611"/>
      <c r="EC69" s="1611"/>
      <c r="ED69" s="1611"/>
      <c r="EE69" s="1611"/>
      <c r="EF69" s="1611"/>
      <c r="EG69" s="1611"/>
      <c r="EH69" s="1611"/>
      <c r="EI69" s="1611"/>
      <c r="EJ69" s="1611"/>
      <c r="EK69" s="1611"/>
      <c r="EL69" s="1611"/>
      <c r="EM69" s="1611"/>
      <c r="EN69" s="1611"/>
      <c r="EO69" s="1611"/>
      <c r="EP69" s="1611"/>
      <c r="EQ69" s="1611"/>
      <c r="ER69" s="1611"/>
      <c r="ES69" s="1611"/>
    </row>
    <row r="70" spans="2:149" s="898" customFormat="1">
      <c r="B70" s="1609"/>
      <c r="C70" s="1610"/>
      <c r="D70" s="1610"/>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A70" s="1611"/>
      <c r="AB70" s="1611"/>
      <c r="AC70" s="1611"/>
      <c r="AD70" s="1611"/>
      <c r="AE70" s="1611"/>
      <c r="AF70" s="1611"/>
      <c r="AG70" s="1611"/>
      <c r="AH70" s="1611"/>
      <c r="AI70" s="1611"/>
      <c r="AJ70" s="1611"/>
      <c r="AK70" s="1611"/>
      <c r="AL70" s="1611"/>
      <c r="AM70" s="1611"/>
      <c r="AN70" s="1611"/>
      <c r="AO70" s="1611"/>
      <c r="AP70" s="1611"/>
      <c r="AQ70" s="1611"/>
      <c r="AR70" s="1611"/>
      <c r="AS70" s="1611"/>
      <c r="AT70" s="1611"/>
      <c r="AU70" s="1611"/>
      <c r="AV70" s="1611"/>
      <c r="AW70" s="1611"/>
      <c r="AX70" s="1611"/>
      <c r="AY70" s="1611"/>
      <c r="AZ70" s="1611"/>
      <c r="BA70" s="1611"/>
      <c r="BB70" s="1611"/>
      <c r="BC70" s="1611"/>
      <c r="BD70" s="1611"/>
      <c r="BE70" s="1611"/>
      <c r="BF70" s="1611"/>
      <c r="BG70" s="1611"/>
      <c r="BH70" s="1611"/>
      <c r="BI70" s="1611"/>
      <c r="BJ70" s="1611"/>
      <c r="BK70" s="1611"/>
      <c r="BL70" s="1611"/>
      <c r="BM70" s="1611"/>
      <c r="BN70" s="1611"/>
      <c r="BO70" s="1611"/>
      <c r="BP70" s="1611"/>
      <c r="BQ70" s="1611"/>
      <c r="BR70" s="1611"/>
      <c r="BS70" s="1611"/>
      <c r="BT70" s="1611"/>
      <c r="BU70" s="1611"/>
      <c r="BV70" s="1611"/>
      <c r="BW70" s="1611"/>
      <c r="BX70" s="1611"/>
      <c r="BY70" s="1611"/>
      <c r="BZ70" s="1611"/>
      <c r="CA70" s="1611"/>
      <c r="CB70" s="1611"/>
      <c r="CC70" s="1611"/>
      <c r="CD70" s="1611"/>
      <c r="CE70" s="1611"/>
      <c r="CF70" s="1611"/>
      <c r="CG70" s="1611"/>
      <c r="CH70" s="1611"/>
      <c r="CI70" s="1611"/>
      <c r="CJ70" s="1611"/>
      <c r="CK70" s="1611"/>
      <c r="CL70" s="1611"/>
      <c r="CM70" s="1611"/>
      <c r="CN70" s="1611"/>
      <c r="CO70" s="1611"/>
      <c r="CP70" s="1611"/>
      <c r="CQ70" s="1611"/>
      <c r="CR70" s="1611"/>
      <c r="CS70" s="1611"/>
      <c r="CT70" s="1611"/>
      <c r="CU70" s="1611"/>
      <c r="CV70" s="1611"/>
      <c r="CW70" s="1611"/>
      <c r="CX70" s="1611"/>
      <c r="CY70" s="1611"/>
      <c r="CZ70" s="1611"/>
      <c r="DA70" s="1611"/>
      <c r="DB70" s="1611"/>
      <c r="DC70" s="1611"/>
      <c r="DD70" s="1611"/>
      <c r="DE70" s="1611"/>
      <c r="DF70" s="1611"/>
      <c r="DG70" s="1611"/>
      <c r="DH70" s="1611"/>
      <c r="DI70" s="1611"/>
      <c r="DJ70" s="1611"/>
      <c r="DK70" s="1611"/>
      <c r="DL70" s="1611"/>
      <c r="DM70" s="1611"/>
      <c r="DN70" s="1611"/>
      <c r="DO70" s="1611"/>
      <c r="DP70" s="1611"/>
      <c r="DQ70" s="1611"/>
      <c r="DR70" s="1611"/>
      <c r="DS70" s="1611"/>
      <c r="DT70" s="1611"/>
      <c r="DU70" s="1611"/>
      <c r="DV70" s="1611"/>
      <c r="DW70" s="1611"/>
      <c r="DX70" s="1611"/>
      <c r="DY70" s="1611"/>
      <c r="DZ70" s="1611"/>
      <c r="EA70" s="1611"/>
      <c r="EB70" s="1611"/>
      <c r="EC70" s="1611"/>
      <c r="ED70" s="1611"/>
      <c r="EE70" s="1611"/>
      <c r="EF70" s="1611"/>
      <c r="EG70" s="1611"/>
      <c r="EH70" s="1611"/>
      <c r="EI70" s="1611"/>
      <c r="EJ70" s="1611"/>
      <c r="EK70" s="1611"/>
      <c r="EL70" s="1611"/>
      <c r="EM70" s="1611"/>
      <c r="EN70" s="1611"/>
      <c r="EO70" s="1611"/>
      <c r="EP70" s="1611"/>
      <c r="EQ70" s="1611"/>
      <c r="ER70" s="1611"/>
      <c r="ES70" s="1611"/>
    </row>
    <row r="71" spans="2:149" s="898" customFormat="1">
      <c r="B71" s="1609"/>
      <c r="C71" s="1610"/>
      <c r="D71" s="1610"/>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A71" s="1611"/>
      <c r="AB71" s="1611"/>
      <c r="AC71" s="1611"/>
      <c r="AD71" s="1611"/>
      <c r="AE71" s="1611"/>
      <c r="AF71" s="1611"/>
      <c r="AG71" s="1611"/>
      <c r="AH71" s="1611"/>
      <c r="AI71" s="1611"/>
      <c r="AJ71" s="1611"/>
      <c r="AK71" s="1611"/>
      <c r="AL71" s="1611"/>
      <c r="AM71" s="1611"/>
      <c r="AN71" s="1611"/>
      <c r="AO71" s="1611"/>
      <c r="AP71" s="1611"/>
      <c r="AQ71" s="1611"/>
      <c r="AR71" s="1611"/>
      <c r="AS71" s="1611"/>
      <c r="AT71" s="1611"/>
      <c r="AU71" s="1611"/>
      <c r="AV71" s="1611"/>
      <c r="AW71" s="1611"/>
      <c r="AX71" s="1611"/>
      <c r="AY71" s="1611"/>
      <c r="AZ71" s="1611"/>
      <c r="BA71" s="1611"/>
      <c r="BB71" s="1611"/>
      <c r="BC71" s="1611"/>
      <c r="BD71" s="1611"/>
      <c r="BE71" s="1611"/>
      <c r="BF71" s="1611"/>
      <c r="BG71" s="1611"/>
      <c r="BH71" s="1611"/>
      <c r="BI71" s="1611"/>
      <c r="BJ71" s="1611"/>
      <c r="BK71" s="1611"/>
      <c r="BL71" s="1611"/>
      <c r="BM71" s="1611"/>
      <c r="BN71" s="1611"/>
      <c r="BO71" s="1611"/>
      <c r="BP71" s="1611"/>
      <c r="BQ71" s="1611"/>
      <c r="BR71" s="1611"/>
      <c r="BS71" s="1611"/>
      <c r="BT71" s="1611"/>
      <c r="BU71" s="1611"/>
      <c r="BV71" s="1611"/>
      <c r="BW71" s="1611"/>
      <c r="BX71" s="1611"/>
      <c r="BY71" s="1611"/>
      <c r="BZ71" s="1611"/>
      <c r="CA71" s="1611"/>
      <c r="CB71" s="1611"/>
      <c r="CC71" s="1611"/>
      <c r="CD71" s="1611"/>
      <c r="CE71" s="1611"/>
      <c r="CF71" s="1611"/>
      <c r="CG71" s="1611"/>
      <c r="CH71" s="1611"/>
      <c r="CI71" s="1611"/>
      <c r="CJ71" s="1611"/>
      <c r="CK71" s="1611"/>
      <c r="CL71" s="1611"/>
      <c r="CM71" s="1611"/>
      <c r="CN71" s="1611"/>
      <c r="CO71" s="1611"/>
      <c r="CP71" s="1611"/>
      <c r="CQ71" s="1611"/>
      <c r="CR71" s="1611"/>
      <c r="CS71" s="1611"/>
      <c r="CT71" s="1611"/>
      <c r="CU71" s="1611"/>
      <c r="CV71" s="1611"/>
      <c r="CW71" s="1611"/>
      <c r="CX71" s="1611"/>
      <c r="CY71" s="1611"/>
      <c r="CZ71" s="1611"/>
      <c r="DA71" s="1611"/>
      <c r="DB71" s="1611"/>
      <c r="DC71" s="1611"/>
      <c r="DD71" s="1611"/>
      <c r="DE71" s="1611"/>
      <c r="DF71" s="1611"/>
      <c r="DG71" s="1611"/>
      <c r="DH71" s="1611"/>
      <c r="DI71" s="1611"/>
      <c r="DJ71" s="1611"/>
      <c r="DK71" s="1611"/>
      <c r="DL71" s="1611"/>
      <c r="DM71" s="1611"/>
      <c r="DN71" s="1611"/>
      <c r="DO71" s="1611"/>
      <c r="DP71" s="1611"/>
      <c r="DQ71" s="1611"/>
      <c r="DR71" s="1611"/>
      <c r="DS71" s="1611"/>
      <c r="DT71" s="1611"/>
      <c r="DU71" s="1611"/>
      <c r="DV71" s="1611"/>
      <c r="DW71" s="1611"/>
      <c r="DX71" s="1611"/>
      <c r="DY71" s="1611"/>
      <c r="DZ71" s="1611"/>
      <c r="EA71" s="1611"/>
      <c r="EB71" s="1611"/>
      <c r="EC71" s="1611"/>
      <c r="ED71" s="1611"/>
      <c r="EE71" s="1611"/>
      <c r="EF71" s="1611"/>
      <c r="EG71" s="1611"/>
      <c r="EH71" s="1611"/>
      <c r="EI71" s="1611"/>
      <c r="EJ71" s="1611"/>
      <c r="EK71" s="1611"/>
      <c r="EL71" s="1611"/>
      <c r="EM71" s="1611"/>
      <c r="EN71" s="1611"/>
      <c r="EO71" s="1611"/>
      <c r="EP71" s="1611"/>
      <c r="EQ71" s="1611"/>
      <c r="ER71" s="1611"/>
      <c r="ES71" s="1611"/>
    </row>
    <row r="72" spans="2:149" s="898" customFormat="1">
      <c r="B72" s="1609"/>
      <c r="C72" s="1610"/>
      <c r="D72" s="1610"/>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A72" s="1611"/>
      <c r="AB72" s="1611"/>
      <c r="AC72" s="1611"/>
      <c r="AD72" s="1611"/>
      <c r="AE72" s="1611"/>
      <c r="AF72" s="1611"/>
      <c r="AG72" s="1611"/>
      <c r="AH72" s="1611"/>
      <c r="AI72" s="1611"/>
      <c r="AJ72" s="1611"/>
      <c r="AK72" s="1611"/>
      <c r="AL72" s="1611"/>
      <c r="AM72" s="1611"/>
      <c r="AN72" s="1611"/>
      <c r="AO72" s="1611"/>
      <c r="AP72" s="1611"/>
      <c r="AQ72" s="1611"/>
      <c r="AR72" s="1611"/>
      <c r="AS72" s="1611"/>
      <c r="AT72" s="1611"/>
      <c r="AU72" s="1611"/>
      <c r="AV72" s="1611"/>
      <c r="AW72" s="1611"/>
      <c r="AX72" s="1611"/>
      <c r="AY72" s="1611"/>
      <c r="AZ72" s="1611"/>
      <c r="BA72" s="1611"/>
      <c r="BB72" s="1611"/>
      <c r="BC72" s="1611"/>
      <c r="BD72" s="1611"/>
      <c r="BE72" s="1611"/>
      <c r="BF72" s="1611"/>
      <c r="BG72" s="1611"/>
      <c r="BH72" s="1611"/>
      <c r="BI72" s="1611"/>
      <c r="BJ72" s="1611"/>
      <c r="BK72" s="1611"/>
      <c r="BL72" s="1611"/>
      <c r="BM72" s="1611"/>
      <c r="BN72" s="1611"/>
      <c r="BO72" s="1611"/>
      <c r="BP72" s="1611"/>
      <c r="BQ72" s="1611"/>
      <c r="BR72" s="1611"/>
      <c r="BS72" s="1611"/>
      <c r="BT72" s="1611"/>
      <c r="BU72" s="1611"/>
      <c r="BV72" s="1611"/>
      <c r="BW72" s="1611"/>
      <c r="BX72" s="1611"/>
      <c r="BY72" s="1611"/>
      <c r="BZ72" s="1611"/>
      <c r="CA72" s="1611"/>
      <c r="CB72" s="1611"/>
      <c r="CC72" s="1611"/>
      <c r="CD72" s="1611"/>
      <c r="CE72" s="1611"/>
      <c r="CF72" s="1611"/>
      <c r="CG72" s="1611"/>
      <c r="CH72" s="1611"/>
      <c r="CI72" s="1611"/>
      <c r="CJ72" s="1611"/>
      <c r="CK72" s="1611"/>
      <c r="CL72" s="1611"/>
      <c r="CM72" s="1611"/>
      <c r="CN72" s="1611"/>
      <c r="CO72" s="1611"/>
      <c r="CP72" s="1611"/>
      <c r="CQ72" s="1611"/>
      <c r="CR72" s="1611"/>
      <c r="CS72" s="1611"/>
      <c r="CT72" s="1611"/>
      <c r="CU72" s="1611"/>
      <c r="CV72" s="1611"/>
      <c r="CW72" s="1611"/>
      <c r="CX72" s="1611"/>
      <c r="CY72" s="1611"/>
      <c r="CZ72" s="1611"/>
      <c r="DA72" s="1611"/>
      <c r="DB72" s="1611"/>
      <c r="DC72" s="1611"/>
      <c r="DD72" s="1611"/>
      <c r="DE72" s="1611"/>
      <c r="DF72" s="1611"/>
      <c r="DG72" s="1611"/>
      <c r="DH72" s="1611"/>
      <c r="DI72" s="1611"/>
      <c r="DJ72" s="1611"/>
      <c r="DK72" s="1611"/>
      <c r="DL72" s="1611"/>
      <c r="DM72" s="1611"/>
      <c r="DN72" s="1611"/>
      <c r="DO72" s="1611"/>
      <c r="DP72" s="1611"/>
      <c r="DQ72" s="1611"/>
      <c r="DR72" s="1611"/>
      <c r="DS72" s="1611"/>
      <c r="DT72" s="1611"/>
      <c r="DU72" s="1611"/>
      <c r="DV72" s="1611"/>
      <c r="DW72" s="1611"/>
      <c r="DX72" s="1611"/>
      <c r="DY72" s="1611"/>
      <c r="DZ72" s="1611"/>
      <c r="EA72" s="1611"/>
      <c r="EB72" s="1611"/>
      <c r="EC72" s="1611"/>
      <c r="ED72" s="1611"/>
      <c r="EE72" s="1611"/>
      <c r="EF72" s="1611"/>
      <c r="EG72" s="1611"/>
      <c r="EH72" s="1611"/>
      <c r="EI72" s="1611"/>
      <c r="EJ72" s="1611"/>
      <c r="EK72" s="1611"/>
      <c r="EL72" s="1611"/>
      <c r="EM72" s="1611"/>
      <c r="EN72" s="1611"/>
      <c r="EO72" s="1611"/>
      <c r="EP72" s="1611"/>
      <c r="EQ72" s="1611"/>
      <c r="ER72" s="1611"/>
      <c r="ES72" s="1611"/>
    </row>
    <row r="73" spans="2:149" s="898" customFormat="1">
      <c r="B73" s="1609"/>
      <c r="C73" s="1610"/>
      <c r="D73" s="1610"/>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A73" s="1611"/>
      <c r="AB73" s="1611"/>
      <c r="AC73" s="1611"/>
      <c r="AD73" s="1611"/>
      <c r="AE73" s="1611"/>
      <c r="AF73" s="1611"/>
      <c r="AG73" s="1611"/>
      <c r="AH73" s="1611"/>
      <c r="AI73" s="1611"/>
      <c r="AJ73" s="1611"/>
      <c r="AK73" s="1611"/>
      <c r="AL73" s="1611"/>
      <c r="AM73" s="1611"/>
      <c r="AN73" s="1611"/>
      <c r="AO73" s="1611"/>
      <c r="AP73" s="1611"/>
      <c r="AQ73" s="1611"/>
      <c r="AR73" s="1611"/>
      <c r="AS73" s="1611"/>
      <c r="AT73" s="1611"/>
      <c r="AU73" s="1611"/>
      <c r="AV73" s="1611"/>
      <c r="AW73" s="1611"/>
      <c r="AX73" s="1611"/>
      <c r="AY73" s="1611"/>
      <c r="AZ73" s="1611"/>
      <c r="BA73" s="1611"/>
      <c r="BB73" s="1611"/>
      <c r="BC73" s="1611"/>
      <c r="BD73" s="1611"/>
      <c r="BE73" s="1611"/>
      <c r="BF73" s="1611"/>
      <c r="BG73" s="1611"/>
      <c r="BH73" s="1611"/>
      <c r="BI73" s="1611"/>
      <c r="BJ73" s="1611"/>
      <c r="BK73" s="1611"/>
      <c r="BL73" s="1611"/>
      <c r="BM73" s="1611"/>
      <c r="BN73" s="1611"/>
      <c r="BO73" s="1611"/>
      <c r="BP73" s="1611"/>
      <c r="BQ73" s="1611"/>
      <c r="BR73" s="1611"/>
      <c r="BS73" s="1611"/>
      <c r="BT73" s="1611"/>
      <c r="BU73" s="1611"/>
      <c r="BV73" s="1611"/>
      <c r="BW73" s="1611"/>
      <c r="BX73" s="1611"/>
      <c r="BY73" s="1611"/>
      <c r="BZ73" s="1611"/>
      <c r="CA73" s="1611"/>
      <c r="CB73" s="1611"/>
      <c r="CC73" s="1611"/>
      <c r="CD73" s="1611"/>
      <c r="CE73" s="1611"/>
      <c r="CF73" s="1611"/>
      <c r="CG73" s="1611"/>
      <c r="CH73" s="1611"/>
      <c r="CI73" s="1611"/>
      <c r="CJ73" s="1611"/>
      <c r="CK73" s="1611"/>
      <c r="CL73" s="1611"/>
      <c r="CM73" s="1611"/>
      <c r="CN73" s="1611"/>
      <c r="CO73" s="1611"/>
      <c r="CP73" s="1611"/>
      <c r="CQ73" s="1611"/>
      <c r="CR73" s="1611"/>
      <c r="CS73" s="1611"/>
      <c r="CT73" s="1611"/>
      <c r="CU73" s="1611"/>
      <c r="CV73" s="1611"/>
      <c r="CW73" s="1611"/>
      <c r="CX73" s="1611"/>
      <c r="CY73" s="1611"/>
      <c r="CZ73" s="1611"/>
      <c r="DA73" s="1611"/>
      <c r="DB73" s="1611"/>
      <c r="DC73" s="1611"/>
      <c r="DD73" s="1611"/>
      <c r="DE73" s="1611"/>
      <c r="DF73" s="1611"/>
      <c r="DG73" s="1611"/>
      <c r="DH73" s="1611"/>
      <c r="DI73" s="1611"/>
      <c r="DJ73" s="1611"/>
      <c r="DK73" s="1611"/>
      <c r="DL73" s="1611"/>
      <c r="DM73" s="1611"/>
      <c r="DN73" s="1611"/>
      <c r="DO73" s="1611"/>
      <c r="DP73" s="1611"/>
      <c r="DQ73" s="1611"/>
      <c r="DR73" s="1611"/>
      <c r="DS73" s="1611"/>
      <c r="DT73" s="1611"/>
      <c r="DU73" s="1611"/>
      <c r="DV73" s="1611"/>
      <c r="DW73" s="1611"/>
      <c r="DX73" s="1611"/>
      <c r="DY73" s="1611"/>
      <c r="DZ73" s="1611"/>
      <c r="EA73" s="1611"/>
      <c r="EB73" s="1611"/>
      <c r="EC73" s="1611"/>
      <c r="ED73" s="1611"/>
      <c r="EE73" s="1611"/>
      <c r="EF73" s="1611"/>
      <c r="EG73" s="1611"/>
      <c r="EH73" s="1611"/>
      <c r="EI73" s="1611"/>
      <c r="EJ73" s="1611"/>
      <c r="EK73" s="1611"/>
      <c r="EL73" s="1611"/>
      <c r="EM73" s="1611"/>
      <c r="EN73" s="1611"/>
      <c r="EO73" s="1611"/>
      <c r="EP73" s="1611"/>
      <c r="EQ73" s="1611"/>
      <c r="ER73" s="1611"/>
      <c r="ES73" s="1611"/>
    </row>
    <row r="74" spans="2:149" s="898" customFormat="1">
      <c r="B74" s="1609"/>
      <c r="C74" s="1610"/>
      <c r="D74" s="1610"/>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A74" s="1611"/>
      <c r="AB74" s="1611"/>
      <c r="AC74" s="1611"/>
      <c r="AD74" s="1611"/>
      <c r="AE74" s="1611"/>
      <c r="AF74" s="1611"/>
      <c r="AG74" s="1611"/>
      <c r="AH74" s="1611"/>
      <c r="AI74" s="1611"/>
      <c r="AJ74" s="1611"/>
      <c r="AK74" s="1611"/>
      <c r="AL74" s="1611"/>
      <c r="AM74" s="1611"/>
      <c r="AN74" s="1611"/>
      <c r="AO74" s="1611"/>
      <c r="AP74" s="1611"/>
      <c r="AQ74" s="1611"/>
      <c r="AR74" s="1611"/>
      <c r="AS74" s="1611"/>
      <c r="AT74" s="1611"/>
      <c r="AU74" s="1611"/>
      <c r="AV74" s="1611"/>
      <c r="AW74" s="1611"/>
      <c r="AX74" s="1611"/>
      <c r="AY74" s="1611"/>
      <c r="AZ74" s="1611"/>
      <c r="BA74" s="1611"/>
      <c r="BB74" s="1611"/>
      <c r="BC74" s="1611"/>
      <c r="BD74" s="1611"/>
      <c r="BE74" s="1611"/>
      <c r="BF74" s="1611"/>
      <c r="BG74" s="1611"/>
      <c r="BH74" s="1611"/>
      <c r="BI74" s="1611"/>
      <c r="BJ74" s="1611"/>
      <c r="BK74" s="1611"/>
      <c r="BL74" s="1611"/>
      <c r="BM74" s="1611"/>
      <c r="BN74" s="1611"/>
      <c r="BO74" s="1611"/>
      <c r="BP74" s="1611"/>
      <c r="BQ74" s="1611"/>
      <c r="BR74" s="1611"/>
      <c r="BS74" s="1611"/>
      <c r="BT74" s="1611"/>
      <c r="BU74" s="1611"/>
      <c r="BV74" s="1611"/>
      <c r="BW74" s="1611"/>
      <c r="BX74" s="1611"/>
      <c r="BY74" s="1611"/>
      <c r="BZ74" s="1611"/>
      <c r="CA74" s="1611"/>
      <c r="CB74" s="1611"/>
      <c r="CC74" s="1611"/>
      <c r="CD74" s="1611"/>
      <c r="CE74" s="1611"/>
      <c r="CF74" s="1611"/>
      <c r="CG74" s="1611"/>
      <c r="CH74" s="1611"/>
      <c r="CI74" s="1611"/>
      <c r="CJ74" s="1611"/>
      <c r="CK74" s="1611"/>
      <c r="CL74" s="1611"/>
      <c r="CM74" s="1611"/>
      <c r="CN74" s="1611"/>
      <c r="CO74" s="1611"/>
      <c r="CP74" s="1611"/>
      <c r="CQ74" s="1611"/>
      <c r="CR74" s="1611"/>
      <c r="CS74" s="1611"/>
      <c r="CT74" s="1611"/>
      <c r="CU74" s="1611"/>
      <c r="CV74" s="1611"/>
      <c r="CW74" s="1611"/>
      <c r="CX74" s="1611"/>
      <c r="CY74" s="1611"/>
      <c r="CZ74" s="1611"/>
      <c r="DA74" s="1611"/>
      <c r="DB74" s="1611"/>
      <c r="DC74" s="1611"/>
      <c r="DD74" s="1611"/>
      <c r="DE74" s="1611"/>
      <c r="DF74" s="1611"/>
      <c r="DG74" s="1611"/>
      <c r="DH74" s="1611"/>
      <c r="DI74" s="1611"/>
      <c r="DJ74" s="1611"/>
      <c r="DK74" s="1611"/>
      <c r="DL74" s="1611"/>
      <c r="DM74" s="1611"/>
      <c r="DN74" s="1611"/>
      <c r="DO74" s="1611"/>
      <c r="DP74" s="1611"/>
      <c r="DQ74" s="1611"/>
      <c r="DR74" s="1611"/>
      <c r="DS74" s="1611"/>
      <c r="DT74" s="1611"/>
      <c r="DU74" s="1611"/>
      <c r="DV74" s="1611"/>
      <c r="DW74" s="1611"/>
      <c r="DX74" s="1611"/>
      <c r="DY74" s="1611"/>
      <c r="DZ74" s="1611"/>
      <c r="EA74" s="1611"/>
      <c r="EB74" s="1611"/>
      <c r="EC74" s="1611"/>
      <c r="ED74" s="1611"/>
      <c r="EE74" s="1611"/>
      <c r="EF74" s="1611"/>
      <c r="EG74" s="1611"/>
      <c r="EH74" s="1611"/>
      <c r="EI74" s="1611"/>
      <c r="EJ74" s="1611"/>
      <c r="EK74" s="1611"/>
      <c r="EL74" s="1611"/>
      <c r="EM74" s="1611"/>
      <c r="EN74" s="1611"/>
      <c r="EO74" s="1611"/>
      <c r="EP74" s="1611"/>
      <c r="EQ74" s="1611"/>
      <c r="ER74" s="1611"/>
      <c r="ES74" s="1611"/>
    </row>
    <row r="75" spans="2:149" s="898" customFormat="1">
      <c r="B75" s="1609"/>
      <c r="C75" s="1610"/>
      <c r="D75" s="1610"/>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A75" s="1611"/>
      <c r="AB75" s="1611"/>
      <c r="AC75" s="1611"/>
      <c r="AD75" s="1611"/>
      <c r="AE75" s="1611"/>
      <c r="AF75" s="1611"/>
      <c r="AG75" s="1611"/>
      <c r="AH75" s="1611"/>
      <c r="AI75" s="1611"/>
      <c r="AJ75" s="1611"/>
      <c r="AK75" s="1611"/>
      <c r="AL75" s="1611"/>
      <c r="AM75" s="1611"/>
      <c r="AN75" s="1611"/>
      <c r="AO75" s="1611"/>
      <c r="AP75" s="1611"/>
      <c r="AQ75" s="1611"/>
      <c r="AR75" s="1611"/>
      <c r="AS75" s="1611"/>
      <c r="AT75" s="1611"/>
      <c r="AU75" s="1611"/>
      <c r="AV75" s="1611"/>
      <c r="AW75" s="1611"/>
      <c r="AX75" s="1611"/>
      <c r="AY75" s="1611"/>
      <c r="AZ75" s="1611"/>
      <c r="BA75" s="1611"/>
      <c r="BB75" s="1611"/>
      <c r="BC75" s="1611"/>
      <c r="BD75" s="1611"/>
      <c r="BE75" s="1611"/>
      <c r="BF75" s="1611"/>
      <c r="BG75" s="1611"/>
      <c r="BH75" s="1611"/>
      <c r="BI75" s="1611"/>
      <c r="BJ75" s="1611"/>
      <c r="BK75" s="1611"/>
      <c r="BL75" s="1611"/>
      <c r="BM75" s="1611"/>
      <c r="BN75" s="1611"/>
      <c r="BO75" s="1611"/>
      <c r="BP75" s="1611"/>
      <c r="BQ75" s="1611"/>
      <c r="BR75" s="1611"/>
      <c r="BS75" s="1611"/>
      <c r="BT75" s="1611"/>
      <c r="BU75" s="1611"/>
      <c r="BV75" s="1611"/>
      <c r="BW75" s="1611"/>
      <c r="BX75" s="1611"/>
      <c r="BY75" s="1611"/>
      <c r="BZ75" s="1611"/>
      <c r="CA75" s="1611"/>
      <c r="CB75" s="1611"/>
      <c r="CC75" s="1611"/>
      <c r="CD75" s="1611"/>
      <c r="CE75" s="1611"/>
      <c r="CF75" s="1611"/>
      <c r="CG75" s="1611"/>
      <c r="CH75" s="1611"/>
      <c r="CI75" s="1611"/>
      <c r="CJ75" s="1611"/>
      <c r="CK75" s="1611"/>
      <c r="CL75" s="1611"/>
      <c r="CM75" s="1611"/>
      <c r="CN75" s="1611"/>
      <c r="CO75" s="1611"/>
      <c r="CP75" s="1611"/>
      <c r="CQ75" s="1611"/>
      <c r="CR75" s="1611"/>
      <c r="CS75" s="1611"/>
      <c r="CT75" s="1611"/>
      <c r="CU75" s="1611"/>
      <c r="CV75" s="1611"/>
      <c r="CW75" s="1611"/>
      <c r="CX75" s="1611"/>
      <c r="CY75" s="1611"/>
      <c r="CZ75" s="1611"/>
      <c r="DA75" s="1611"/>
      <c r="DB75" s="1611"/>
      <c r="DC75" s="1611"/>
      <c r="DD75" s="1611"/>
      <c r="DE75" s="1611"/>
      <c r="DF75" s="1611"/>
      <c r="DG75" s="1611"/>
      <c r="DH75" s="1611"/>
      <c r="DI75" s="1611"/>
      <c r="DJ75" s="1611"/>
      <c r="DK75" s="1611"/>
      <c r="DL75" s="1611"/>
      <c r="DM75" s="1611"/>
      <c r="DN75" s="1611"/>
      <c r="DO75" s="1611"/>
      <c r="DP75" s="1611"/>
      <c r="DQ75" s="1611"/>
      <c r="DR75" s="1611"/>
      <c r="DS75" s="1611"/>
      <c r="DT75" s="1611"/>
      <c r="DU75" s="1611"/>
      <c r="DV75" s="1611"/>
      <c r="DW75" s="1611"/>
      <c r="DX75" s="1611"/>
      <c r="DY75" s="1611"/>
      <c r="DZ75" s="1611"/>
      <c r="EA75" s="1611"/>
      <c r="EB75" s="1611"/>
      <c r="EC75" s="1611"/>
      <c r="ED75" s="1611"/>
      <c r="EE75" s="1611"/>
      <c r="EF75" s="1611"/>
      <c r="EG75" s="1611"/>
      <c r="EH75" s="1611"/>
      <c r="EI75" s="1611"/>
      <c r="EJ75" s="1611"/>
      <c r="EK75" s="1611"/>
      <c r="EL75" s="1611"/>
      <c r="EM75" s="1611"/>
      <c r="EN75" s="1611"/>
      <c r="EO75" s="1611"/>
      <c r="EP75" s="1611"/>
      <c r="EQ75" s="1611"/>
      <c r="ER75" s="1611"/>
      <c r="ES75" s="1611"/>
    </row>
    <row r="76" spans="2:149" s="898" customFormat="1">
      <c r="B76" s="1609"/>
      <c r="C76" s="1610"/>
      <c r="D76" s="1610"/>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A76" s="1611"/>
      <c r="AB76" s="1611"/>
      <c r="AC76" s="1611"/>
      <c r="AD76" s="1611"/>
      <c r="AE76" s="1611"/>
      <c r="AF76" s="1611"/>
      <c r="AG76" s="1611"/>
      <c r="AH76" s="1611"/>
      <c r="AI76" s="1611"/>
      <c r="AJ76" s="1611"/>
      <c r="AK76" s="1611"/>
      <c r="AL76" s="1611"/>
      <c r="AM76" s="1611"/>
      <c r="AN76" s="1611"/>
      <c r="AO76" s="1611"/>
      <c r="AP76" s="1611"/>
      <c r="AQ76" s="1611"/>
      <c r="AR76" s="1611"/>
      <c r="AS76" s="1611"/>
      <c r="AT76" s="1611"/>
      <c r="AU76" s="1611"/>
      <c r="AV76" s="1611"/>
      <c r="AW76" s="1611"/>
      <c r="AX76" s="1611"/>
      <c r="AY76" s="1611"/>
      <c r="AZ76" s="1611"/>
      <c r="BA76" s="1611"/>
      <c r="BB76" s="1611"/>
      <c r="BC76" s="1611"/>
      <c r="BD76" s="1611"/>
      <c r="BE76" s="1611"/>
      <c r="BF76" s="1611"/>
      <c r="BG76" s="1611"/>
      <c r="BH76" s="1611"/>
      <c r="BI76" s="1611"/>
      <c r="BJ76" s="1611"/>
      <c r="BK76" s="1611"/>
      <c r="BL76" s="1611"/>
      <c r="BM76" s="1611"/>
      <c r="BN76" s="1611"/>
      <c r="BO76" s="1611"/>
      <c r="BP76" s="1611"/>
      <c r="BQ76" s="1611"/>
      <c r="BR76" s="1611"/>
      <c r="BS76" s="1611"/>
      <c r="BT76" s="1611"/>
      <c r="BU76" s="1611"/>
      <c r="BV76" s="1611"/>
      <c r="BW76" s="1611"/>
      <c r="BX76" s="1611"/>
      <c r="BY76" s="1611"/>
      <c r="BZ76" s="1611"/>
      <c r="CA76" s="1611"/>
      <c r="CB76" s="1611"/>
      <c r="CC76" s="1611"/>
      <c r="CD76" s="1611"/>
      <c r="CE76" s="1611"/>
      <c r="CF76" s="1611"/>
      <c r="CG76" s="1611"/>
      <c r="CH76" s="1611"/>
      <c r="CI76" s="1611"/>
      <c r="CJ76" s="1611"/>
      <c r="CK76" s="1611"/>
      <c r="CL76" s="1611"/>
      <c r="CM76" s="1611"/>
      <c r="CN76" s="1611"/>
      <c r="CO76" s="1611"/>
      <c r="CP76" s="1611"/>
      <c r="CQ76" s="1611"/>
      <c r="CR76" s="1611"/>
      <c r="CS76" s="1611"/>
      <c r="CT76" s="1611"/>
      <c r="CU76" s="1611"/>
      <c r="CV76" s="1611"/>
      <c r="CW76" s="1611"/>
      <c r="CX76" s="1611"/>
      <c r="CY76" s="1611"/>
      <c r="CZ76" s="1611"/>
      <c r="DA76" s="1611"/>
      <c r="DB76" s="1611"/>
      <c r="DC76" s="1611"/>
      <c r="DD76" s="1611"/>
      <c r="DE76" s="1611"/>
      <c r="DF76" s="1611"/>
      <c r="DG76" s="1611"/>
      <c r="DH76" s="1611"/>
      <c r="DI76" s="1611"/>
      <c r="DJ76" s="1611"/>
      <c r="DK76" s="1611"/>
      <c r="DL76" s="1611"/>
      <c r="DM76" s="1611"/>
      <c r="DN76" s="1611"/>
      <c r="DO76" s="1611"/>
      <c r="DP76" s="1611"/>
      <c r="DQ76" s="1611"/>
      <c r="DR76" s="1611"/>
      <c r="DS76" s="1611"/>
      <c r="DT76" s="1611"/>
      <c r="DU76" s="1611"/>
      <c r="DV76" s="1611"/>
      <c r="DW76" s="1611"/>
      <c r="DX76" s="1611"/>
      <c r="DY76" s="1611"/>
      <c r="DZ76" s="1611"/>
      <c r="EA76" s="1611"/>
      <c r="EB76" s="1611"/>
      <c r="EC76" s="1611"/>
      <c r="ED76" s="1611"/>
      <c r="EE76" s="1611"/>
      <c r="EF76" s="1611"/>
      <c r="EG76" s="1611"/>
      <c r="EH76" s="1611"/>
      <c r="EI76" s="1611"/>
      <c r="EJ76" s="1611"/>
      <c r="EK76" s="1611"/>
      <c r="EL76" s="1611"/>
      <c r="EM76" s="1611"/>
      <c r="EN76" s="1611"/>
      <c r="EO76" s="1611"/>
      <c r="EP76" s="1611"/>
      <c r="EQ76" s="1611"/>
      <c r="ER76" s="1611"/>
      <c r="ES76" s="1611"/>
    </row>
    <row r="77" spans="2:149" s="898" customFormat="1">
      <c r="B77" s="1609"/>
      <c r="C77" s="1610"/>
      <c r="D77" s="1610"/>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A77" s="1611"/>
      <c r="AB77" s="1611"/>
      <c r="AC77" s="1611"/>
      <c r="AD77" s="1611"/>
      <c r="AE77" s="1611"/>
      <c r="AF77" s="1611"/>
      <c r="AG77" s="1611"/>
      <c r="AH77" s="1611"/>
      <c r="AI77" s="1611"/>
      <c r="AJ77" s="1611"/>
      <c r="AK77" s="1611"/>
      <c r="AL77" s="1611"/>
      <c r="AM77" s="1611"/>
      <c r="AN77" s="1611"/>
      <c r="AO77" s="1611"/>
      <c r="AP77" s="1611"/>
      <c r="AQ77" s="1611"/>
      <c r="AR77" s="1611"/>
      <c r="AS77" s="1611"/>
      <c r="AT77" s="1611"/>
      <c r="AU77" s="1611"/>
      <c r="AV77" s="1611"/>
      <c r="AW77" s="1611"/>
      <c r="AX77" s="1611"/>
      <c r="AY77" s="1611"/>
      <c r="AZ77" s="1611"/>
      <c r="BA77" s="1611"/>
      <c r="BB77" s="1611"/>
      <c r="BC77" s="1611"/>
      <c r="BD77" s="1611"/>
      <c r="BE77" s="1611"/>
      <c r="BF77" s="1611"/>
      <c r="BG77" s="1611"/>
      <c r="BH77" s="1611"/>
      <c r="BI77" s="1611"/>
      <c r="BJ77" s="1611"/>
      <c r="BK77" s="1611"/>
      <c r="BL77" s="1611"/>
      <c r="BM77" s="1611"/>
      <c r="BN77" s="1611"/>
      <c r="BO77" s="1611"/>
      <c r="BP77" s="1611"/>
      <c r="BQ77" s="1611"/>
      <c r="BR77" s="1611"/>
      <c r="BS77" s="1611"/>
      <c r="BT77" s="1611"/>
      <c r="BU77" s="1611"/>
      <c r="BV77" s="1611"/>
      <c r="BW77" s="1611"/>
      <c r="BX77" s="1611"/>
      <c r="BY77" s="1611"/>
      <c r="BZ77" s="1611"/>
      <c r="CA77" s="1611"/>
      <c r="CB77" s="1611"/>
      <c r="CC77" s="1611"/>
      <c r="CD77" s="1611"/>
      <c r="CE77" s="1611"/>
      <c r="CF77" s="1611"/>
      <c r="CG77" s="1611"/>
      <c r="CH77" s="1611"/>
      <c r="CI77" s="1611"/>
      <c r="CJ77" s="1611"/>
      <c r="CK77" s="1611"/>
      <c r="CL77" s="1611"/>
      <c r="CM77" s="1611"/>
      <c r="CN77" s="1611"/>
      <c r="CO77" s="1611"/>
      <c r="CP77" s="1611"/>
      <c r="CQ77" s="1611"/>
      <c r="CR77" s="1611"/>
      <c r="CS77" s="1611"/>
      <c r="CT77" s="1611"/>
      <c r="CU77" s="1611"/>
      <c r="CV77" s="1611"/>
      <c r="CW77" s="1611"/>
      <c r="CX77" s="1611"/>
      <c r="CY77" s="1611"/>
      <c r="CZ77" s="1611"/>
      <c r="DA77" s="1611"/>
      <c r="DB77" s="1611"/>
      <c r="DC77" s="1611"/>
      <c r="DD77" s="1611"/>
      <c r="DE77" s="1611"/>
      <c r="DF77" s="1611"/>
      <c r="DG77" s="1611"/>
      <c r="DH77" s="1611"/>
      <c r="DI77" s="1611"/>
      <c r="DJ77" s="1611"/>
      <c r="DK77" s="1611"/>
      <c r="DL77" s="1611"/>
      <c r="DM77" s="1611"/>
      <c r="DN77" s="1611"/>
      <c r="DO77" s="1611"/>
      <c r="DP77" s="1611"/>
      <c r="DQ77" s="1611"/>
      <c r="DR77" s="1611"/>
      <c r="DS77" s="1611"/>
      <c r="DT77" s="1611"/>
      <c r="DU77" s="1611"/>
      <c r="DV77" s="1611"/>
      <c r="DW77" s="1611"/>
      <c r="DX77" s="1611"/>
      <c r="DY77" s="1611"/>
      <c r="DZ77" s="1611"/>
      <c r="EA77" s="1611"/>
      <c r="EB77" s="1611"/>
      <c r="EC77" s="1611"/>
      <c r="ED77" s="1611"/>
      <c r="EE77" s="1611"/>
      <c r="EF77" s="1611"/>
      <c r="EG77" s="1611"/>
      <c r="EH77" s="1611"/>
      <c r="EI77" s="1611"/>
      <c r="EJ77" s="1611"/>
      <c r="EK77" s="1611"/>
      <c r="EL77" s="1611"/>
      <c r="EM77" s="1611"/>
      <c r="EN77" s="1611"/>
      <c r="EO77" s="1611"/>
      <c r="EP77" s="1611"/>
      <c r="EQ77" s="1611"/>
      <c r="ER77" s="1611"/>
      <c r="ES77" s="1611"/>
    </row>
    <row r="78" spans="2:149" s="898" customFormat="1">
      <c r="B78" s="1609"/>
      <c r="C78" s="1610"/>
      <c r="D78" s="1610"/>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A78" s="1611"/>
      <c r="AB78" s="1611"/>
      <c r="AC78" s="1611"/>
      <c r="AD78" s="1611"/>
      <c r="AE78" s="1611"/>
      <c r="AF78" s="1611"/>
      <c r="AG78" s="1611"/>
      <c r="AH78" s="1611"/>
      <c r="AI78" s="1611"/>
      <c r="AJ78" s="1611"/>
      <c r="AK78" s="1611"/>
      <c r="AL78" s="1611"/>
      <c r="AM78" s="1611"/>
      <c r="AN78" s="1611"/>
      <c r="AO78" s="1611"/>
      <c r="AP78" s="1611"/>
      <c r="AQ78" s="1611"/>
      <c r="AR78" s="1611"/>
      <c r="AS78" s="1611"/>
      <c r="AT78" s="1611"/>
      <c r="AU78" s="1611"/>
      <c r="AV78" s="1611"/>
      <c r="AW78" s="1611"/>
      <c r="AX78" s="1611"/>
      <c r="AY78" s="1611"/>
      <c r="AZ78" s="1611"/>
      <c r="BA78" s="1611"/>
      <c r="BB78" s="1611"/>
      <c r="BC78" s="1611"/>
      <c r="BD78" s="1611"/>
      <c r="BE78" s="1611"/>
      <c r="BF78" s="1611"/>
      <c r="BG78" s="1611"/>
      <c r="BH78" s="1611"/>
      <c r="BI78" s="1611"/>
      <c r="BJ78" s="1611"/>
      <c r="BK78" s="1611"/>
      <c r="BL78" s="1611"/>
      <c r="BM78" s="1611"/>
      <c r="BN78" s="1611"/>
      <c r="BO78" s="1611"/>
      <c r="BP78" s="1611"/>
      <c r="BQ78" s="1611"/>
      <c r="BR78" s="1611"/>
      <c r="BS78" s="1611"/>
      <c r="BT78" s="1611"/>
      <c r="BU78" s="1611"/>
      <c r="BV78" s="1611"/>
      <c r="BW78" s="1611"/>
      <c r="BX78" s="1611"/>
      <c r="BY78" s="1611"/>
      <c r="BZ78" s="1611"/>
      <c r="CA78" s="1611"/>
      <c r="CB78" s="1611"/>
      <c r="CC78" s="1611"/>
      <c r="CD78" s="1611"/>
      <c r="CE78" s="1611"/>
      <c r="CF78" s="1611"/>
      <c r="CG78" s="1611"/>
      <c r="CH78" s="1611"/>
      <c r="CI78" s="1611"/>
      <c r="CJ78" s="1611"/>
      <c r="CK78" s="1611"/>
      <c r="CL78" s="1611"/>
      <c r="CM78" s="1611"/>
      <c r="CN78" s="1611"/>
      <c r="CO78" s="1611"/>
      <c r="CP78" s="1611"/>
      <c r="CQ78" s="1611"/>
      <c r="CR78" s="1611"/>
      <c r="CS78" s="1611"/>
      <c r="CT78" s="1611"/>
      <c r="CU78" s="1611"/>
      <c r="CV78" s="1611"/>
      <c r="CW78" s="1611"/>
      <c r="CX78" s="1611"/>
      <c r="CY78" s="1611"/>
      <c r="CZ78" s="1611"/>
      <c r="DA78" s="1611"/>
      <c r="DB78" s="1611"/>
      <c r="DC78" s="1611"/>
      <c r="DD78" s="1611"/>
      <c r="DE78" s="1611"/>
      <c r="DF78" s="1611"/>
      <c r="DG78" s="1611"/>
      <c r="DH78" s="1611"/>
      <c r="DI78" s="1611"/>
      <c r="DJ78" s="1611"/>
      <c r="DK78" s="1611"/>
      <c r="DL78" s="1611"/>
      <c r="DM78" s="1611"/>
      <c r="DN78" s="1611"/>
      <c r="DO78" s="1611"/>
      <c r="DP78" s="1611"/>
      <c r="DQ78" s="1611"/>
      <c r="DR78" s="1611"/>
      <c r="DS78" s="1611"/>
      <c r="DT78" s="1611"/>
      <c r="DU78" s="1611"/>
      <c r="DV78" s="1611"/>
      <c r="DW78" s="1611"/>
      <c r="DX78" s="1611"/>
      <c r="DY78" s="1611"/>
      <c r="DZ78" s="1611"/>
      <c r="EA78" s="1611"/>
      <c r="EB78" s="1611"/>
      <c r="EC78" s="1611"/>
      <c r="ED78" s="1611"/>
      <c r="EE78" s="1611"/>
      <c r="EF78" s="1611"/>
      <c r="EG78" s="1611"/>
      <c r="EH78" s="1611"/>
      <c r="EI78" s="1611"/>
      <c r="EJ78" s="1611"/>
      <c r="EK78" s="1611"/>
      <c r="EL78" s="1611"/>
      <c r="EM78" s="1611"/>
      <c r="EN78" s="1611"/>
      <c r="EO78" s="1611"/>
      <c r="EP78" s="1611"/>
      <c r="EQ78" s="1611"/>
      <c r="ER78" s="1611"/>
      <c r="ES78" s="1611"/>
    </row>
    <row r="79" spans="2:149" s="898" customFormat="1">
      <c r="B79" s="1609"/>
      <c r="C79" s="1610"/>
      <c r="D79" s="1610"/>
      <c r="E79" s="1611"/>
      <c r="F79" s="1611"/>
      <c r="G79" s="1611"/>
      <c r="H79" s="1611"/>
      <c r="I79" s="1611"/>
      <c r="J79" s="1611"/>
      <c r="K79" s="1611"/>
      <c r="L79" s="1611"/>
      <c r="M79" s="1611"/>
      <c r="N79" s="1611"/>
      <c r="O79" s="1611"/>
      <c r="P79" s="1611"/>
      <c r="Q79" s="1611"/>
      <c r="R79" s="1611"/>
      <c r="S79" s="1611"/>
      <c r="T79" s="1611"/>
      <c r="U79" s="1611"/>
      <c r="V79" s="1611"/>
      <c r="W79" s="1611"/>
      <c r="X79" s="1611"/>
      <c r="Y79" s="1611"/>
      <c r="Z79" s="1611"/>
      <c r="AA79" s="1611"/>
      <c r="AB79" s="1611"/>
      <c r="AC79" s="1611"/>
      <c r="AD79" s="1611"/>
      <c r="AE79" s="1611"/>
      <c r="AF79" s="1611"/>
      <c r="AG79" s="1611"/>
      <c r="AH79" s="1611"/>
      <c r="AI79" s="1611"/>
      <c r="AJ79" s="1611"/>
      <c r="AK79" s="1611"/>
      <c r="AL79" s="1611"/>
      <c r="AM79" s="1611"/>
      <c r="AN79" s="1611"/>
      <c r="AO79" s="1611"/>
      <c r="AP79" s="1611"/>
      <c r="AQ79" s="1611"/>
      <c r="AR79" s="1611"/>
      <c r="AS79" s="1611"/>
      <c r="AT79" s="1611"/>
      <c r="AU79" s="1611"/>
      <c r="AV79" s="1611"/>
      <c r="AW79" s="1611"/>
      <c r="AX79" s="1611"/>
      <c r="AY79" s="1611"/>
      <c r="AZ79" s="1611"/>
      <c r="BA79" s="1611"/>
      <c r="BB79" s="1611"/>
      <c r="BC79" s="1611"/>
      <c r="BD79" s="1611"/>
      <c r="BE79" s="1611"/>
      <c r="BF79" s="1611"/>
      <c r="BG79" s="1611"/>
      <c r="BH79" s="1611"/>
      <c r="BI79" s="1611"/>
      <c r="BJ79" s="1611"/>
      <c r="BK79" s="1611"/>
      <c r="BL79" s="1611"/>
      <c r="BM79" s="1611"/>
      <c r="BN79" s="1611"/>
      <c r="BO79" s="1611"/>
      <c r="BP79" s="1611"/>
      <c r="BQ79" s="1611"/>
      <c r="BR79" s="1611"/>
      <c r="BS79" s="1611"/>
      <c r="BT79" s="1611"/>
      <c r="BU79" s="1611"/>
      <c r="BV79" s="1611"/>
      <c r="BW79" s="1611"/>
      <c r="BX79" s="1611"/>
      <c r="BY79" s="1611"/>
      <c r="BZ79" s="1611"/>
      <c r="CA79" s="1611"/>
      <c r="CB79" s="1611"/>
      <c r="CC79" s="1611"/>
      <c r="CD79" s="1611"/>
      <c r="CE79" s="1611"/>
      <c r="CF79" s="1611"/>
      <c r="CG79" s="1611"/>
      <c r="CH79" s="1611"/>
      <c r="CI79" s="1611"/>
      <c r="CJ79" s="1611"/>
      <c r="CK79" s="1611"/>
      <c r="CL79" s="1611"/>
      <c r="CM79" s="1611"/>
      <c r="CN79" s="1611"/>
      <c r="CO79" s="1611"/>
      <c r="CP79" s="1611"/>
      <c r="CQ79" s="1611"/>
      <c r="CR79" s="1611"/>
      <c r="CS79" s="1611"/>
      <c r="CT79" s="1611"/>
      <c r="CU79" s="1611"/>
      <c r="CV79" s="1611"/>
      <c r="CW79" s="1611"/>
      <c r="CX79" s="1611"/>
      <c r="CY79" s="1611"/>
      <c r="CZ79" s="1611"/>
      <c r="DA79" s="1611"/>
      <c r="DB79" s="1611"/>
      <c r="DC79" s="1611"/>
      <c r="DD79" s="1611"/>
      <c r="DE79" s="1611"/>
      <c r="DF79" s="1611"/>
      <c r="DG79" s="1611"/>
      <c r="DH79" s="1611"/>
      <c r="DI79" s="1611"/>
      <c r="DJ79" s="1611"/>
      <c r="DK79" s="1611"/>
      <c r="DL79" s="1611"/>
      <c r="DM79" s="1611"/>
      <c r="DN79" s="1611"/>
      <c r="DO79" s="1611"/>
      <c r="DP79" s="1611"/>
      <c r="DQ79" s="1611"/>
      <c r="DR79" s="1611"/>
      <c r="DS79" s="1611"/>
      <c r="DT79" s="1611"/>
      <c r="DU79" s="1611"/>
      <c r="DV79" s="1611"/>
      <c r="DW79" s="1611"/>
      <c r="DX79" s="1611"/>
      <c r="DY79" s="1611"/>
      <c r="DZ79" s="1611"/>
      <c r="EA79" s="1611"/>
      <c r="EB79" s="1611"/>
      <c r="EC79" s="1611"/>
      <c r="ED79" s="1611"/>
      <c r="EE79" s="1611"/>
      <c r="EF79" s="1611"/>
      <c r="EG79" s="1611"/>
      <c r="EH79" s="1611"/>
      <c r="EI79" s="1611"/>
      <c r="EJ79" s="1611"/>
      <c r="EK79" s="1611"/>
      <c r="EL79" s="1611"/>
      <c r="EM79" s="1611"/>
      <c r="EN79" s="1611"/>
      <c r="EO79" s="1611"/>
      <c r="EP79" s="1611"/>
      <c r="EQ79" s="1611"/>
      <c r="ER79" s="1611"/>
      <c r="ES79" s="1611"/>
    </row>
    <row r="80" spans="2:149" s="898" customFormat="1">
      <c r="B80" s="1609"/>
      <c r="C80" s="1610"/>
      <c r="D80" s="1610"/>
      <c r="E80" s="1611"/>
      <c r="F80" s="1611"/>
      <c r="G80" s="1611"/>
      <c r="H80" s="1611"/>
      <c r="I80" s="1611"/>
      <c r="J80" s="1611"/>
      <c r="K80" s="1611"/>
      <c r="L80" s="1611"/>
      <c r="M80" s="1611"/>
      <c r="N80" s="1611"/>
      <c r="O80" s="1611"/>
      <c r="P80" s="1611"/>
      <c r="Q80" s="1611"/>
      <c r="R80" s="1611"/>
      <c r="S80" s="1611"/>
      <c r="T80" s="1611"/>
      <c r="U80" s="1611"/>
      <c r="V80" s="1611"/>
      <c r="W80" s="1611"/>
      <c r="X80" s="1611"/>
      <c r="Y80" s="1611"/>
      <c r="Z80" s="1611"/>
      <c r="AA80" s="1611"/>
      <c r="AB80" s="1611"/>
      <c r="AC80" s="1611"/>
      <c r="AD80" s="1611"/>
      <c r="AE80" s="1611"/>
      <c r="AF80" s="1611"/>
      <c r="AG80" s="1611"/>
      <c r="AH80" s="1611"/>
      <c r="AI80" s="1611"/>
      <c r="AJ80" s="1611"/>
      <c r="AK80" s="1611"/>
      <c r="AL80" s="1611"/>
      <c r="AM80" s="1611"/>
      <c r="AN80" s="1611"/>
      <c r="AO80" s="1611"/>
      <c r="AP80" s="1611"/>
      <c r="AQ80" s="1611"/>
      <c r="AR80" s="1611"/>
      <c r="AS80" s="1611"/>
      <c r="AT80" s="1611"/>
      <c r="AU80" s="1611"/>
      <c r="AV80" s="1611"/>
      <c r="AW80" s="1611"/>
      <c r="AX80" s="1611"/>
      <c r="AY80" s="1611"/>
      <c r="AZ80" s="1611"/>
      <c r="BA80" s="1611"/>
      <c r="BB80" s="1611"/>
      <c r="BC80" s="1611"/>
      <c r="BD80" s="1611"/>
      <c r="BE80" s="1611"/>
      <c r="BF80" s="1611"/>
      <c r="BG80" s="1611"/>
      <c r="BH80" s="1611"/>
      <c r="BI80" s="1611"/>
      <c r="BJ80" s="1611"/>
      <c r="BK80" s="1611"/>
      <c r="BL80" s="1611"/>
      <c r="BM80" s="1611"/>
      <c r="BN80" s="1611"/>
      <c r="BO80" s="1611"/>
      <c r="BP80" s="1611"/>
      <c r="BQ80" s="1611"/>
      <c r="BR80" s="1611"/>
      <c r="BS80" s="1611"/>
      <c r="BT80" s="1611"/>
      <c r="BU80" s="1611"/>
      <c r="BV80" s="1611"/>
      <c r="BW80" s="1611"/>
      <c r="BX80" s="1611"/>
      <c r="BY80" s="1611"/>
      <c r="BZ80" s="1611"/>
      <c r="CA80" s="1611"/>
      <c r="CB80" s="1611"/>
      <c r="CC80" s="1611"/>
      <c r="CD80" s="1611"/>
      <c r="CE80" s="1611"/>
      <c r="CF80" s="1611"/>
      <c r="CG80" s="1611"/>
      <c r="CH80" s="1611"/>
      <c r="CI80" s="1611"/>
      <c r="CJ80" s="1611"/>
      <c r="CK80" s="1611"/>
      <c r="CL80" s="1611"/>
      <c r="CM80" s="1611"/>
      <c r="CN80" s="1611"/>
      <c r="CO80" s="1611"/>
      <c r="CP80" s="1611"/>
      <c r="CQ80" s="1611"/>
      <c r="CR80" s="1611"/>
      <c r="CS80" s="1611"/>
      <c r="CT80" s="1611"/>
      <c r="CU80" s="1611"/>
      <c r="CV80" s="1611"/>
      <c r="CW80" s="1611"/>
      <c r="CX80" s="1611"/>
      <c r="CY80" s="1611"/>
      <c r="CZ80" s="1611"/>
      <c r="DA80" s="1611"/>
      <c r="DB80" s="1611"/>
      <c r="DC80" s="1611"/>
      <c r="DD80" s="1611"/>
      <c r="DE80" s="1611"/>
      <c r="DF80" s="1611"/>
      <c r="DG80" s="1611"/>
      <c r="DH80" s="1611"/>
      <c r="DI80" s="1611"/>
      <c r="DJ80" s="1611"/>
      <c r="DK80" s="1611"/>
      <c r="DL80" s="1611"/>
      <c r="DM80" s="1611"/>
      <c r="DN80" s="1611"/>
      <c r="DO80" s="1611"/>
      <c r="DP80" s="1611"/>
      <c r="DQ80" s="1611"/>
      <c r="DR80" s="1611"/>
      <c r="DS80" s="1611"/>
      <c r="DT80" s="1611"/>
      <c r="DU80" s="1611"/>
      <c r="DV80" s="1611"/>
      <c r="DW80" s="1611"/>
      <c r="DX80" s="1611"/>
      <c r="DY80" s="1611"/>
      <c r="DZ80" s="1611"/>
      <c r="EA80" s="1611"/>
      <c r="EB80" s="1611"/>
      <c r="EC80" s="1611"/>
      <c r="ED80" s="1611"/>
      <c r="EE80" s="1611"/>
      <c r="EF80" s="1611"/>
      <c r="EG80" s="1611"/>
      <c r="EH80" s="1611"/>
      <c r="EI80" s="1611"/>
      <c r="EJ80" s="1611"/>
      <c r="EK80" s="1611"/>
      <c r="EL80" s="1611"/>
      <c r="EM80" s="1611"/>
      <c r="EN80" s="1611"/>
      <c r="EO80" s="1611"/>
      <c r="EP80" s="1611"/>
      <c r="EQ80" s="1611"/>
      <c r="ER80" s="1611"/>
      <c r="ES80" s="1611"/>
    </row>
    <row r="81" spans="2:149" s="898" customFormat="1">
      <c r="B81" s="1609"/>
      <c r="C81" s="1610"/>
      <c r="D81" s="1610"/>
      <c r="E81" s="1611"/>
      <c r="F81" s="1611"/>
      <c r="G81" s="1611"/>
      <c r="H81" s="1611"/>
      <c r="I81" s="1611"/>
      <c r="J81" s="1611"/>
      <c r="K81" s="1611"/>
      <c r="L81" s="1611"/>
      <c r="M81" s="1611"/>
      <c r="N81" s="1611"/>
      <c r="O81" s="1611"/>
      <c r="P81" s="1611"/>
      <c r="Q81" s="1611"/>
      <c r="R81" s="1611"/>
      <c r="S81" s="1611"/>
      <c r="T81" s="1611"/>
      <c r="U81" s="1611"/>
      <c r="V81" s="1611"/>
      <c r="W81" s="1611"/>
      <c r="X81" s="1611"/>
      <c r="Y81" s="1611"/>
      <c r="Z81" s="1611"/>
      <c r="AA81" s="1611"/>
      <c r="AB81" s="1611"/>
      <c r="AC81" s="1611"/>
      <c r="AD81" s="1611"/>
      <c r="AE81" s="1611"/>
      <c r="AF81" s="1611"/>
      <c r="AG81" s="1611"/>
      <c r="AH81" s="1611"/>
      <c r="AI81" s="1611"/>
      <c r="AJ81" s="1611"/>
      <c r="AK81" s="1611"/>
      <c r="AL81" s="1611"/>
      <c r="AM81" s="1611"/>
      <c r="AN81" s="1611"/>
      <c r="AO81" s="1611"/>
      <c r="AP81" s="1611"/>
      <c r="AQ81" s="1611"/>
      <c r="AR81" s="1611"/>
      <c r="AS81" s="1611"/>
      <c r="AT81" s="1611"/>
      <c r="AU81" s="1611"/>
      <c r="AV81" s="1611"/>
      <c r="AW81" s="1611"/>
      <c r="AX81" s="1611"/>
      <c r="AY81" s="1611"/>
      <c r="AZ81" s="1611"/>
      <c r="BA81" s="1611"/>
      <c r="BB81" s="1611"/>
      <c r="BC81" s="1611"/>
      <c r="BD81" s="1611"/>
      <c r="BE81" s="1611"/>
      <c r="BF81" s="1611"/>
      <c r="BG81" s="1611"/>
      <c r="BH81" s="1611"/>
      <c r="BI81" s="1611"/>
      <c r="BJ81" s="1611"/>
      <c r="BK81" s="1611"/>
      <c r="BL81" s="1611"/>
      <c r="BM81" s="1611"/>
      <c r="BN81" s="1611"/>
      <c r="BO81" s="1611"/>
      <c r="BP81" s="1611"/>
      <c r="BQ81" s="1611"/>
      <c r="BR81" s="1611"/>
      <c r="BS81" s="1611"/>
      <c r="BT81" s="1611"/>
      <c r="BU81" s="1611"/>
      <c r="BV81" s="1611"/>
      <c r="BW81" s="1611"/>
      <c r="BX81" s="1611"/>
      <c r="BY81" s="1611"/>
      <c r="BZ81" s="1611"/>
      <c r="CA81" s="1611"/>
      <c r="CB81" s="1611"/>
      <c r="CC81" s="1611"/>
      <c r="CD81" s="1611"/>
      <c r="CE81" s="1611"/>
      <c r="CF81" s="1611"/>
      <c r="CG81" s="1611"/>
      <c r="CH81" s="1611"/>
      <c r="CI81" s="1611"/>
      <c r="CJ81" s="1611"/>
      <c r="CK81" s="1611"/>
      <c r="CL81" s="1611"/>
      <c r="CM81" s="1611"/>
      <c r="CN81" s="1611"/>
      <c r="CO81" s="1611"/>
      <c r="CP81" s="1611"/>
      <c r="CQ81" s="1611"/>
      <c r="CR81" s="1611"/>
      <c r="CS81" s="1611"/>
      <c r="CT81" s="1611"/>
      <c r="CU81" s="1611"/>
      <c r="CV81" s="1611"/>
      <c r="CW81" s="1611"/>
      <c r="CX81" s="1611"/>
      <c r="CY81" s="1611"/>
      <c r="CZ81" s="1611"/>
      <c r="DA81" s="1611"/>
      <c r="DB81" s="1611"/>
      <c r="DC81" s="1611"/>
      <c r="DD81" s="1611"/>
      <c r="DE81" s="1611"/>
      <c r="DF81" s="1611"/>
      <c r="DG81" s="1611"/>
      <c r="DH81" s="1611"/>
      <c r="DI81" s="1611"/>
      <c r="DJ81" s="1611"/>
      <c r="DK81" s="1611"/>
      <c r="DL81" s="1611"/>
      <c r="DM81" s="1611"/>
      <c r="DN81" s="1611"/>
      <c r="DO81" s="1611"/>
      <c r="DP81" s="1611"/>
      <c r="DQ81" s="1611"/>
      <c r="DR81" s="1611"/>
      <c r="DS81" s="1611"/>
      <c r="DT81" s="1611"/>
      <c r="DU81" s="1611"/>
      <c r="DV81" s="1611"/>
      <c r="DW81" s="1611"/>
      <c r="DX81" s="1611"/>
      <c r="DY81" s="1611"/>
      <c r="DZ81" s="1611"/>
      <c r="EA81" s="1611"/>
      <c r="EB81" s="1611"/>
      <c r="EC81" s="1611"/>
      <c r="ED81" s="1611"/>
      <c r="EE81" s="1611"/>
      <c r="EF81" s="1611"/>
      <c r="EG81" s="1611"/>
      <c r="EH81" s="1611"/>
      <c r="EI81" s="1611"/>
      <c r="EJ81" s="1611"/>
      <c r="EK81" s="1611"/>
      <c r="EL81" s="1611"/>
      <c r="EM81" s="1611"/>
      <c r="EN81" s="1611"/>
      <c r="EO81" s="1611"/>
      <c r="EP81" s="1611"/>
      <c r="EQ81" s="1611"/>
      <c r="ER81" s="1611"/>
      <c r="ES81" s="1611"/>
    </row>
    <row r="82" spans="2:149" s="898" customFormat="1">
      <c r="B82" s="1609"/>
      <c r="C82" s="1610"/>
      <c r="D82" s="1610"/>
      <c r="E82" s="1611"/>
      <c r="F82" s="1611"/>
      <c r="G82" s="1611"/>
      <c r="H82" s="1611"/>
      <c r="I82" s="1611"/>
      <c r="J82" s="1611"/>
      <c r="K82" s="1611"/>
      <c r="L82" s="1611"/>
      <c r="M82" s="1611"/>
      <c r="N82" s="1611"/>
      <c r="O82" s="1611"/>
      <c r="P82" s="1611"/>
      <c r="Q82" s="1611"/>
      <c r="R82" s="1611"/>
      <c r="S82" s="1611"/>
      <c r="T82" s="1611"/>
      <c r="U82" s="1611"/>
      <c r="V82" s="1611"/>
      <c r="W82" s="1611"/>
      <c r="X82" s="1611"/>
      <c r="Y82" s="1611"/>
      <c r="Z82" s="1611"/>
      <c r="AA82" s="1611"/>
      <c r="AB82" s="1611"/>
      <c r="AC82" s="1611"/>
      <c r="AD82" s="1611"/>
      <c r="AE82" s="1611"/>
      <c r="AF82" s="1611"/>
      <c r="AG82" s="1611"/>
      <c r="AH82" s="1611"/>
      <c r="AI82" s="1611"/>
      <c r="AJ82" s="1611"/>
      <c r="AK82" s="1611"/>
      <c r="AL82" s="1611"/>
      <c r="AM82" s="1611"/>
      <c r="AN82" s="1611"/>
      <c r="AO82" s="1611"/>
      <c r="AP82" s="1611"/>
      <c r="AQ82" s="1611"/>
      <c r="AR82" s="1611"/>
      <c r="AS82" s="1611"/>
      <c r="AT82" s="1611"/>
      <c r="AU82" s="1611"/>
      <c r="AV82" s="1611"/>
      <c r="AW82" s="1611"/>
      <c r="AX82" s="1611"/>
      <c r="AY82" s="1611"/>
      <c r="AZ82" s="1611"/>
      <c r="BA82" s="1611"/>
      <c r="BB82" s="1611"/>
      <c r="BC82" s="1611"/>
      <c r="BD82" s="1611"/>
      <c r="BE82" s="1611"/>
      <c r="BF82" s="1611"/>
      <c r="BG82" s="1611"/>
      <c r="BH82" s="1611"/>
      <c r="BI82" s="1611"/>
      <c r="BJ82" s="1611"/>
      <c r="BK82" s="1611"/>
      <c r="BL82" s="1611"/>
      <c r="BM82" s="1611"/>
      <c r="BN82" s="1611"/>
      <c r="BO82" s="1611"/>
      <c r="BP82" s="1611"/>
      <c r="BQ82" s="1611"/>
      <c r="BR82" s="1611"/>
      <c r="BS82" s="1611"/>
      <c r="BT82" s="1611"/>
      <c r="BU82" s="1611"/>
      <c r="BV82" s="1611"/>
      <c r="BW82" s="1611"/>
      <c r="BX82" s="1611"/>
      <c r="BY82" s="1611"/>
      <c r="BZ82" s="1611"/>
      <c r="CA82" s="1611"/>
      <c r="CB82" s="1611"/>
      <c r="CC82" s="1611"/>
      <c r="CD82" s="1611"/>
      <c r="CE82" s="1611"/>
      <c r="CF82" s="1611"/>
      <c r="CG82" s="1611"/>
      <c r="CH82" s="1611"/>
      <c r="CI82" s="1611"/>
      <c r="CJ82" s="1611"/>
      <c r="CK82" s="1611"/>
      <c r="CL82" s="1611"/>
      <c r="CM82" s="1611"/>
      <c r="CN82" s="1611"/>
      <c r="CO82" s="1611"/>
      <c r="CP82" s="1611"/>
      <c r="CQ82" s="1611"/>
      <c r="CR82" s="1611"/>
      <c r="CS82" s="1611"/>
      <c r="CT82" s="1611"/>
      <c r="CU82" s="1611"/>
      <c r="CV82" s="1611"/>
      <c r="CW82" s="1611"/>
      <c r="CX82" s="1611"/>
      <c r="CY82" s="1611"/>
      <c r="CZ82" s="1611"/>
      <c r="DA82" s="1611"/>
      <c r="DB82" s="1611"/>
      <c r="DC82" s="1611"/>
      <c r="DD82" s="1611"/>
      <c r="DE82" s="1611"/>
      <c r="DF82" s="1611"/>
      <c r="DG82" s="1611"/>
      <c r="DH82" s="1611"/>
      <c r="DI82" s="1611"/>
      <c r="DJ82" s="1611"/>
      <c r="DK82" s="1611"/>
      <c r="DL82" s="1611"/>
      <c r="DM82" s="1611"/>
      <c r="DN82" s="1611"/>
      <c r="DO82" s="1611"/>
      <c r="DP82" s="1611"/>
      <c r="DQ82" s="1611"/>
      <c r="DR82" s="1611"/>
      <c r="DS82" s="1611"/>
      <c r="DT82" s="1611"/>
      <c r="DU82" s="1611"/>
      <c r="DV82" s="1611"/>
      <c r="DW82" s="1611"/>
      <c r="DX82" s="1611"/>
      <c r="DY82" s="1611"/>
      <c r="DZ82" s="1611"/>
      <c r="EA82" s="1611"/>
      <c r="EB82" s="1611"/>
      <c r="EC82" s="1611"/>
      <c r="ED82" s="1611"/>
      <c r="EE82" s="1611"/>
      <c r="EF82" s="1611"/>
      <c r="EG82" s="1611"/>
      <c r="EH82" s="1611"/>
      <c r="EI82" s="1611"/>
      <c r="EJ82" s="1611"/>
      <c r="EK82" s="1611"/>
      <c r="EL82" s="1611"/>
      <c r="EM82" s="1611"/>
      <c r="EN82" s="1611"/>
      <c r="EO82" s="1611"/>
      <c r="EP82" s="1611"/>
      <c r="EQ82" s="1611"/>
      <c r="ER82" s="1611"/>
      <c r="ES82" s="1611"/>
    </row>
    <row r="83" spans="2:149" s="898" customFormat="1">
      <c r="B83" s="1609"/>
      <c r="C83" s="1610"/>
      <c r="D83" s="1610"/>
      <c r="E83" s="1611"/>
      <c r="F83" s="1611"/>
      <c r="G83" s="1611"/>
      <c r="H83" s="1611"/>
      <c r="I83" s="1611"/>
      <c r="J83" s="1611"/>
      <c r="K83" s="1611"/>
      <c r="L83" s="1611"/>
      <c r="M83" s="1611"/>
      <c r="N83" s="1611"/>
      <c r="O83" s="1611"/>
      <c r="P83" s="1611"/>
      <c r="Q83" s="1611"/>
      <c r="R83" s="1611"/>
      <c r="S83" s="1611"/>
      <c r="T83" s="1611"/>
      <c r="U83" s="1611"/>
      <c r="V83" s="1611"/>
      <c r="W83" s="1611"/>
      <c r="X83" s="1611"/>
      <c r="Y83" s="1611"/>
      <c r="Z83" s="1611"/>
      <c r="AA83" s="1611"/>
      <c r="AB83" s="1611"/>
      <c r="AC83" s="1611"/>
      <c r="AD83" s="1611"/>
      <c r="AE83" s="1611"/>
      <c r="AF83" s="1611"/>
      <c r="AG83" s="1611"/>
      <c r="AH83" s="1611"/>
      <c r="AI83" s="1611"/>
      <c r="AJ83" s="1611"/>
      <c r="AK83" s="1611"/>
      <c r="AL83" s="1611"/>
      <c r="AM83" s="1611"/>
      <c r="AN83" s="1611"/>
      <c r="AO83" s="1611"/>
      <c r="AP83" s="1611"/>
      <c r="AQ83" s="1611"/>
      <c r="AR83" s="1611"/>
      <c r="AS83" s="1611"/>
      <c r="AT83" s="1611"/>
      <c r="AU83" s="1611"/>
      <c r="AV83" s="1611"/>
      <c r="AW83" s="1611"/>
      <c r="AX83" s="1611"/>
      <c r="AY83" s="1611"/>
      <c r="AZ83" s="1611"/>
      <c r="BA83" s="1611"/>
      <c r="BB83" s="1611"/>
      <c r="BC83" s="1611"/>
      <c r="BD83" s="1611"/>
      <c r="BE83" s="1611"/>
      <c r="BF83" s="1611"/>
      <c r="BG83" s="1611"/>
      <c r="BH83" s="1611"/>
      <c r="BI83" s="1611"/>
      <c r="BJ83" s="1611"/>
      <c r="BK83" s="1611"/>
      <c r="BL83" s="1611"/>
      <c r="BM83" s="1611"/>
      <c r="BN83" s="1611"/>
      <c r="BO83" s="1611"/>
      <c r="BP83" s="1611"/>
      <c r="BQ83" s="1611"/>
      <c r="BR83" s="1611"/>
      <c r="BS83" s="1611"/>
      <c r="BT83" s="1611"/>
      <c r="BU83" s="1611"/>
      <c r="BV83" s="1611"/>
      <c r="BW83" s="1611"/>
      <c r="BX83" s="1611"/>
      <c r="BY83" s="1611"/>
      <c r="BZ83" s="1611"/>
      <c r="CA83" s="1611"/>
      <c r="CB83" s="1611"/>
      <c r="CC83" s="1611"/>
      <c r="CD83" s="1611"/>
      <c r="CE83" s="1611"/>
      <c r="CF83" s="1611"/>
      <c r="CG83" s="1611"/>
      <c r="CH83" s="1611"/>
      <c r="CI83" s="1611"/>
      <c r="CJ83" s="1611"/>
      <c r="CK83" s="1611"/>
      <c r="CL83" s="1611"/>
      <c r="CM83" s="1611"/>
      <c r="CN83" s="1611"/>
      <c r="CO83" s="1611"/>
      <c r="CP83" s="1611"/>
      <c r="CQ83" s="1611"/>
      <c r="CR83" s="1611"/>
      <c r="CS83" s="1611"/>
      <c r="CT83" s="1611"/>
      <c r="CU83" s="1611"/>
      <c r="CV83" s="1611"/>
      <c r="CW83" s="1611"/>
      <c r="CX83" s="1611"/>
      <c r="CY83" s="1611"/>
      <c r="CZ83" s="1611"/>
      <c r="DA83" s="1611"/>
      <c r="DB83" s="1611"/>
      <c r="DC83" s="1611"/>
      <c r="DD83" s="1611"/>
      <c r="DE83" s="1611"/>
      <c r="DF83" s="1611"/>
      <c r="DG83" s="1611"/>
      <c r="DH83" s="1611"/>
      <c r="DI83" s="1611"/>
      <c r="DJ83" s="1611"/>
      <c r="DK83" s="1611"/>
      <c r="DL83" s="1611"/>
      <c r="DM83" s="1611"/>
      <c r="DN83" s="1611"/>
      <c r="DO83" s="1611"/>
      <c r="DP83" s="1611"/>
      <c r="DQ83" s="1611"/>
      <c r="DR83" s="1611"/>
      <c r="DS83" s="1611"/>
      <c r="DT83" s="1611"/>
      <c r="DU83" s="1611"/>
      <c r="DV83" s="1611"/>
      <c r="DW83" s="1611"/>
      <c r="DX83" s="1611"/>
      <c r="DY83" s="1611"/>
      <c r="DZ83" s="1611"/>
      <c r="EA83" s="1611"/>
      <c r="EB83" s="1611"/>
      <c r="EC83" s="1611"/>
      <c r="ED83" s="1611"/>
      <c r="EE83" s="1611"/>
      <c r="EF83" s="1611"/>
      <c r="EG83" s="1611"/>
      <c r="EH83" s="1611"/>
      <c r="EI83" s="1611"/>
      <c r="EJ83" s="1611"/>
      <c r="EK83" s="1611"/>
      <c r="EL83" s="1611"/>
      <c r="EM83" s="1611"/>
      <c r="EN83" s="1611"/>
      <c r="EO83" s="1611"/>
      <c r="EP83" s="1611"/>
      <c r="EQ83" s="1611"/>
      <c r="ER83" s="1611"/>
      <c r="ES83" s="1611"/>
    </row>
    <row r="84" spans="2:149" s="898" customFormat="1">
      <c r="B84" s="1609"/>
      <c r="C84" s="1610"/>
      <c r="D84" s="1610"/>
      <c r="E84" s="1611"/>
      <c r="F84" s="1611"/>
      <c r="G84" s="1611"/>
      <c r="H84" s="1611"/>
      <c r="I84" s="1611"/>
      <c r="J84" s="1611"/>
      <c r="K84" s="1611"/>
      <c r="L84" s="1611"/>
      <c r="M84" s="1611"/>
      <c r="N84" s="1611"/>
      <c r="O84" s="1611"/>
      <c r="P84" s="1611"/>
      <c r="Q84" s="1611"/>
      <c r="R84" s="1611"/>
      <c r="S84" s="1611"/>
      <c r="T84" s="1611"/>
      <c r="U84" s="1611"/>
      <c r="V84" s="1611"/>
      <c r="W84" s="1611"/>
      <c r="X84" s="1611"/>
      <c r="Y84" s="1611"/>
      <c r="Z84" s="1611"/>
      <c r="AA84" s="1611"/>
      <c r="AB84" s="1611"/>
      <c r="AC84" s="1611"/>
      <c r="AD84" s="1611"/>
      <c r="AE84" s="1611"/>
      <c r="AF84" s="1611"/>
      <c r="AG84" s="1611"/>
      <c r="AH84" s="1611"/>
      <c r="AI84" s="1611"/>
      <c r="AJ84" s="1611"/>
      <c r="AK84" s="1611"/>
      <c r="AL84" s="1611"/>
      <c r="AM84" s="1611"/>
      <c r="AN84" s="1611"/>
      <c r="AO84" s="1611"/>
      <c r="AP84" s="1611"/>
      <c r="AQ84" s="1611"/>
      <c r="AR84" s="1611"/>
      <c r="AS84" s="1611"/>
      <c r="AT84" s="1611"/>
      <c r="AU84" s="1611"/>
      <c r="AV84" s="1611"/>
      <c r="AW84" s="1611"/>
      <c r="AX84" s="1611"/>
      <c r="AY84" s="1611"/>
      <c r="AZ84" s="1611"/>
      <c r="BA84" s="1611"/>
      <c r="BB84" s="1611"/>
      <c r="BC84" s="1611"/>
      <c r="BD84" s="1611"/>
      <c r="BE84" s="1611"/>
      <c r="BF84" s="1611"/>
      <c r="BG84" s="1611"/>
      <c r="BH84" s="1611"/>
      <c r="BI84" s="1611"/>
      <c r="BJ84" s="1611"/>
      <c r="BK84" s="1611"/>
      <c r="BL84" s="1611"/>
      <c r="BM84" s="1611"/>
      <c r="BN84" s="1611"/>
      <c r="BO84" s="1611"/>
      <c r="BP84" s="1611"/>
      <c r="BQ84" s="1611"/>
      <c r="BR84" s="1611"/>
      <c r="BS84" s="1611"/>
      <c r="BT84" s="1611"/>
      <c r="BU84" s="1611"/>
      <c r="BV84" s="1611"/>
      <c r="BW84" s="1611"/>
      <c r="BX84" s="1611"/>
      <c r="BY84" s="1611"/>
      <c r="BZ84" s="1611"/>
      <c r="CA84" s="1611"/>
      <c r="CB84" s="1611"/>
      <c r="CC84" s="1611"/>
      <c r="CD84" s="1611"/>
      <c r="CE84" s="1611"/>
      <c r="CF84" s="1611"/>
      <c r="CG84" s="1611"/>
      <c r="CH84" s="1611"/>
      <c r="CI84" s="1611"/>
      <c r="CJ84" s="1611"/>
      <c r="CK84" s="1611"/>
      <c r="CL84" s="1611"/>
      <c r="CM84" s="1611"/>
      <c r="CN84" s="1611"/>
      <c r="CO84" s="1611"/>
      <c r="CP84" s="1611"/>
      <c r="CQ84" s="1611"/>
      <c r="CR84" s="1611"/>
      <c r="CS84" s="1611"/>
      <c r="CT84" s="1611"/>
      <c r="CU84" s="1611"/>
      <c r="CV84" s="1611"/>
      <c r="CW84" s="1611"/>
      <c r="CX84" s="1611"/>
      <c r="CY84" s="1611"/>
      <c r="CZ84" s="1611"/>
      <c r="DA84" s="1611"/>
      <c r="DB84" s="1611"/>
      <c r="DC84" s="1611"/>
      <c r="DD84" s="1611"/>
      <c r="DE84" s="1611"/>
      <c r="DF84" s="1611"/>
      <c r="DG84" s="1611"/>
      <c r="DH84" s="1611"/>
      <c r="DI84" s="1611"/>
      <c r="DJ84" s="1611"/>
      <c r="DK84" s="1611"/>
      <c r="DL84" s="1611"/>
      <c r="DM84" s="1611"/>
      <c r="DN84" s="1611"/>
      <c r="DO84" s="1611"/>
      <c r="DP84" s="1611"/>
      <c r="DQ84" s="1611"/>
      <c r="DR84" s="1611"/>
      <c r="DS84" s="1611"/>
      <c r="DT84" s="1611"/>
      <c r="DU84" s="1611"/>
      <c r="DV84" s="1611"/>
      <c r="DW84" s="1611"/>
      <c r="DX84" s="1611"/>
      <c r="DY84" s="1611"/>
      <c r="DZ84" s="1611"/>
      <c r="EA84" s="1611"/>
      <c r="EB84" s="1611"/>
      <c r="EC84" s="1611"/>
      <c r="ED84" s="1611"/>
      <c r="EE84" s="1611"/>
      <c r="EF84" s="1611"/>
      <c r="EG84" s="1611"/>
      <c r="EH84" s="1611"/>
      <c r="EI84" s="1611"/>
      <c r="EJ84" s="1611"/>
      <c r="EK84" s="1611"/>
      <c r="EL84" s="1611"/>
      <c r="EM84" s="1611"/>
      <c r="EN84" s="1611"/>
      <c r="EO84" s="1611"/>
      <c r="EP84" s="1611"/>
      <c r="EQ84" s="1611"/>
      <c r="ER84" s="1611"/>
      <c r="ES84" s="1611"/>
    </row>
    <row r="85" spans="2:149" s="898" customFormat="1">
      <c r="B85" s="1609"/>
      <c r="C85" s="1610"/>
      <c r="D85" s="1610"/>
      <c r="E85" s="1611"/>
      <c r="F85" s="1611"/>
      <c r="G85" s="1611"/>
      <c r="H85" s="1611"/>
      <c r="I85" s="1611"/>
      <c r="J85" s="1611"/>
      <c r="K85" s="1611"/>
      <c r="L85" s="1611"/>
      <c r="M85" s="1611"/>
      <c r="N85" s="1611"/>
      <c r="O85" s="1611"/>
      <c r="P85" s="1611"/>
      <c r="Q85" s="1611"/>
      <c r="R85" s="1611"/>
      <c r="S85" s="1611"/>
      <c r="T85" s="1611"/>
      <c r="U85" s="1611"/>
      <c r="V85" s="1611"/>
      <c r="W85" s="1611"/>
      <c r="X85" s="1611"/>
      <c r="Y85" s="1611"/>
      <c r="Z85" s="1611"/>
      <c r="AA85" s="1611"/>
      <c r="AB85" s="1611"/>
      <c r="AC85" s="1611"/>
      <c r="AD85" s="1611"/>
      <c r="AE85" s="1611"/>
      <c r="AF85" s="1611"/>
      <c r="AG85" s="1611"/>
      <c r="AH85" s="1611"/>
      <c r="AI85" s="1611"/>
      <c r="AJ85" s="1611"/>
      <c r="AK85" s="1611"/>
      <c r="AL85" s="1611"/>
      <c r="AM85" s="1611"/>
      <c r="AN85" s="1611"/>
      <c r="AO85" s="1611"/>
      <c r="AP85" s="1611"/>
      <c r="AQ85" s="1611"/>
      <c r="AR85" s="1611"/>
      <c r="AS85" s="1611"/>
      <c r="AT85" s="1611"/>
      <c r="AU85" s="1611"/>
      <c r="AV85" s="1611"/>
      <c r="AW85" s="1611"/>
      <c r="AX85" s="1611"/>
      <c r="AY85" s="1611"/>
      <c r="AZ85" s="1611"/>
      <c r="BA85" s="1611"/>
      <c r="BB85" s="1611"/>
      <c r="BC85" s="1611"/>
      <c r="BD85" s="1611"/>
      <c r="BE85" s="1611"/>
      <c r="BF85" s="1611"/>
      <c r="BG85" s="1611"/>
      <c r="BH85" s="1611"/>
      <c r="BI85" s="1611"/>
      <c r="BJ85" s="1611"/>
      <c r="BK85" s="1611"/>
      <c r="BL85" s="1611"/>
      <c r="BM85" s="1611"/>
      <c r="BN85" s="1611"/>
      <c r="BO85" s="1611"/>
      <c r="BP85" s="1611"/>
      <c r="BQ85" s="1611"/>
      <c r="BR85" s="1611"/>
      <c r="BS85" s="1611"/>
      <c r="BT85" s="1611"/>
      <c r="BU85" s="1611"/>
      <c r="BV85" s="1611"/>
      <c r="BW85" s="1611"/>
      <c r="BX85" s="1611"/>
      <c r="BY85" s="1611"/>
      <c r="BZ85" s="1611"/>
      <c r="CA85" s="1611"/>
      <c r="CB85" s="1611"/>
      <c r="CC85" s="1611"/>
      <c r="CD85" s="1611"/>
      <c r="CE85" s="1611"/>
      <c r="CF85" s="1611"/>
      <c r="CG85" s="1611"/>
      <c r="CH85" s="1611"/>
      <c r="CI85" s="1611"/>
      <c r="CJ85" s="1611"/>
      <c r="CK85" s="1611"/>
      <c r="CL85" s="1611"/>
      <c r="CM85" s="1611"/>
      <c r="CN85" s="1611"/>
      <c r="CO85" s="1611"/>
      <c r="CP85" s="1611"/>
      <c r="CQ85" s="1611"/>
      <c r="CR85" s="1611"/>
      <c r="CS85" s="1611"/>
      <c r="CT85" s="1611"/>
      <c r="CU85" s="1611"/>
      <c r="CV85" s="1611"/>
      <c r="CW85" s="1611"/>
      <c r="CX85" s="1611"/>
      <c r="CY85" s="1611"/>
      <c r="CZ85" s="1611"/>
      <c r="DA85" s="1611"/>
      <c r="DB85" s="1611"/>
      <c r="DC85" s="1611"/>
      <c r="DD85" s="1611"/>
      <c r="DE85" s="1611"/>
      <c r="DF85" s="1611"/>
      <c r="DG85" s="1611"/>
      <c r="DH85" s="1611"/>
      <c r="DI85" s="1611"/>
      <c r="DJ85" s="1611"/>
      <c r="DK85" s="1611"/>
      <c r="DL85" s="1611"/>
      <c r="DM85" s="1611"/>
      <c r="DN85" s="1611"/>
      <c r="DO85" s="1611"/>
      <c r="DP85" s="1611"/>
      <c r="DQ85" s="1611"/>
      <c r="DR85" s="1611"/>
      <c r="DS85" s="1611"/>
      <c r="DT85" s="1611"/>
      <c r="DU85" s="1611"/>
      <c r="DV85" s="1611"/>
      <c r="DW85" s="1611"/>
      <c r="DX85" s="1611"/>
      <c r="DY85" s="1611"/>
      <c r="DZ85" s="1611"/>
      <c r="EA85" s="1611"/>
      <c r="EB85" s="1611"/>
      <c r="EC85" s="1611"/>
      <c r="ED85" s="1611"/>
      <c r="EE85" s="1611"/>
      <c r="EF85" s="1611"/>
      <c r="EG85" s="1611"/>
      <c r="EH85" s="1611"/>
      <c r="EI85" s="1611"/>
      <c r="EJ85" s="1611"/>
      <c r="EK85" s="1611"/>
      <c r="EL85" s="1611"/>
      <c r="EM85" s="1611"/>
      <c r="EN85" s="1611"/>
      <c r="EO85" s="1611"/>
      <c r="EP85" s="1611"/>
      <c r="EQ85" s="1611"/>
      <c r="ER85" s="1611"/>
      <c r="ES85" s="1611"/>
    </row>
    <row r="86" spans="2:149" s="898" customFormat="1">
      <c r="B86" s="1609"/>
      <c r="C86" s="1610"/>
      <c r="D86" s="1610"/>
      <c r="E86" s="1611"/>
      <c r="F86" s="1611"/>
      <c r="G86" s="1611"/>
      <c r="H86" s="1611"/>
      <c r="I86" s="1611"/>
      <c r="J86" s="1611"/>
      <c r="K86" s="1611"/>
      <c r="L86" s="1611"/>
      <c r="M86" s="1611"/>
      <c r="N86" s="1611"/>
      <c r="O86" s="1611"/>
      <c r="P86" s="1611"/>
      <c r="Q86" s="1611"/>
      <c r="R86" s="1611"/>
      <c r="S86" s="1611"/>
      <c r="T86" s="1611"/>
      <c r="U86" s="1611"/>
      <c r="V86" s="1611"/>
      <c r="W86" s="1611"/>
      <c r="X86" s="1611"/>
      <c r="Y86" s="1611"/>
      <c r="Z86" s="1611"/>
      <c r="AA86" s="1611"/>
      <c r="AB86" s="1611"/>
      <c r="AC86" s="1611"/>
      <c r="AD86" s="1611"/>
      <c r="AE86" s="1611"/>
      <c r="AF86" s="1611"/>
      <c r="AG86" s="1611"/>
      <c r="AH86" s="1611"/>
      <c r="AI86" s="1611"/>
      <c r="AJ86" s="1611"/>
      <c r="AK86" s="1611"/>
      <c r="AL86" s="1611"/>
      <c r="AM86" s="1611"/>
      <c r="AN86" s="1611"/>
      <c r="AO86" s="1611"/>
      <c r="AP86" s="1611"/>
      <c r="AQ86" s="1611"/>
      <c r="AR86" s="1611"/>
      <c r="AS86" s="1611"/>
      <c r="AT86" s="1611"/>
      <c r="AU86" s="1611"/>
      <c r="AV86" s="1611"/>
      <c r="AW86" s="1611"/>
      <c r="AX86" s="1611"/>
      <c r="AY86" s="1611"/>
      <c r="AZ86" s="1611"/>
      <c r="BA86" s="1611"/>
      <c r="BB86" s="1611"/>
      <c r="BC86" s="1611"/>
      <c r="BD86" s="1611"/>
      <c r="BE86" s="1611"/>
      <c r="BF86" s="1611"/>
      <c r="BG86" s="1611"/>
      <c r="BH86" s="1611"/>
      <c r="BI86" s="1611"/>
      <c r="BJ86" s="1611"/>
      <c r="BK86" s="1611"/>
      <c r="BL86" s="1611"/>
      <c r="BM86" s="1611"/>
      <c r="BN86" s="1611"/>
      <c r="BO86" s="1611"/>
      <c r="BP86" s="1611"/>
      <c r="BQ86" s="1611"/>
      <c r="BR86" s="1611"/>
      <c r="BS86" s="1611"/>
      <c r="BT86" s="1611"/>
      <c r="BU86" s="1611"/>
      <c r="BV86" s="1611"/>
      <c r="BW86" s="1611"/>
      <c r="BX86" s="1611"/>
      <c r="BY86" s="1611"/>
      <c r="BZ86" s="1611"/>
      <c r="CA86" s="1611"/>
      <c r="CB86" s="1611"/>
      <c r="CC86" s="1611"/>
      <c r="CD86" s="1611"/>
      <c r="CE86" s="1611"/>
      <c r="CF86" s="1611"/>
      <c r="CG86" s="1611"/>
      <c r="CH86" s="1611"/>
      <c r="CI86" s="1611"/>
      <c r="CJ86" s="1611"/>
      <c r="CK86" s="1611"/>
      <c r="CL86" s="1611"/>
      <c r="CM86" s="1611"/>
      <c r="CN86" s="1611"/>
      <c r="CO86" s="1611"/>
      <c r="CP86" s="1611"/>
      <c r="CQ86" s="1611"/>
      <c r="CR86" s="1611"/>
      <c r="CS86" s="1611"/>
      <c r="CT86" s="1611"/>
      <c r="CU86" s="1611"/>
      <c r="CV86" s="1611"/>
      <c r="CW86" s="1611"/>
      <c r="CX86" s="1611"/>
      <c r="CY86" s="1611"/>
      <c r="CZ86" s="1611"/>
      <c r="DA86" s="1611"/>
      <c r="DB86" s="1611"/>
      <c r="DC86" s="1611"/>
      <c r="DD86" s="1611"/>
      <c r="DE86" s="1611"/>
      <c r="DF86" s="1611"/>
      <c r="DG86" s="1611"/>
      <c r="DH86" s="1611"/>
      <c r="DI86" s="1611"/>
      <c r="DJ86" s="1611"/>
      <c r="DK86" s="1611"/>
      <c r="DL86" s="1611"/>
      <c r="DM86" s="1611"/>
      <c r="DN86" s="1611"/>
      <c r="DO86" s="1611"/>
      <c r="DP86" s="1611"/>
      <c r="DQ86" s="1611"/>
      <c r="DR86" s="1611"/>
      <c r="DS86" s="1611"/>
      <c r="DT86" s="1611"/>
      <c r="DU86" s="1611"/>
      <c r="DV86" s="1611"/>
      <c r="DW86" s="1611"/>
      <c r="DX86" s="1611"/>
      <c r="DY86" s="1611"/>
      <c r="DZ86" s="1611"/>
      <c r="EA86" s="1611"/>
      <c r="EB86" s="1611"/>
      <c r="EC86" s="1611"/>
      <c r="ED86" s="1611"/>
      <c r="EE86" s="1611"/>
      <c r="EF86" s="1611"/>
      <c r="EG86" s="1611"/>
      <c r="EH86" s="1611"/>
      <c r="EI86" s="1611"/>
      <c r="EJ86" s="1611"/>
      <c r="EK86" s="1611"/>
      <c r="EL86" s="1611"/>
      <c r="EM86" s="1611"/>
      <c r="EN86" s="1611"/>
      <c r="EO86" s="1611"/>
      <c r="EP86" s="1611"/>
      <c r="EQ86" s="1611"/>
      <c r="ER86" s="1611"/>
      <c r="ES86" s="1611"/>
    </row>
    <row r="87" spans="2:149" s="898" customFormat="1">
      <c r="B87" s="1609"/>
      <c r="C87" s="1610"/>
      <c r="D87" s="1610"/>
      <c r="E87" s="1611"/>
      <c r="F87" s="1611"/>
      <c r="G87" s="1611"/>
      <c r="H87" s="1611"/>
      <c r="I87" s="1611"/>
      <c r="J87" s="1611"/>
      <c r="K87" s="1611"/>
      <c r="L87" s="1611"/>
      <c r="M87" s="1611"/>
      <c r="N87" s="1611"/>
      <c r="O87" s="1611"/>
      <c r="P87" s="1611"/>
      <c r="Q87" s="1611"/>
      <c r="R87" s="1611"/>
      <c r="S87" s="1611"/>
      <c r="T87" s="1611"/>
      <c r="U87" s="1611"/>
      <c r="V87" s="1611"/>
      <c r="W87" s="1611"/>
      <c r="X87" s="1611"/>
      <c r="Y87" s="1611"/>
      <c r="Z87" s="1611"/>
      <c r="AA87" s="1611"/>
      <c r="AB87" s="1611"/>
      <c r="AC87" s="1611"/>
      <c r="AD87" s="1611"/>
      <c r="AE87" s="1611"/>
      <c r="AF87" s="1611"/>
      <c r="AG87" s="1611"/>
      <c r="AH87" s="1611"/>
      <c r="AI87" s="1611"/>
      <c r="AJ87" s="1611"/>
      <c r="AK87" s="1611"/>
      <c r="AL87" s="1611"/>
      <c r="AM87" s="1611"/>
      <c r="AN87" s="1611"/>
      <c r="AO87" s="1611"/>
      <c r="AP87" s="1611"/>
      <c r="AQ87" s="1611"/>
      <c r="AR87" s="1611"/>
      <c r="AS87" s="1611"/>
      <c r="AT87" s="1611"/>
      <c r="AU87" s="1611"/>
      <c r="AV87" s="1611"/>
      <c r="AW87" s="1611"/>
      <c r="AX87" s="1611"/>
      <c r="AY87" s="1611"/>
      <c r="AZ87" s="1611"/>
      <c r="BA87" s="1611"/>
      <c r="BB87" s="1611"/>
      <c r="BC87" s="1611"/>
      <c r="BD87" s="1611"/>
      <c r="BE87" s="1611"/>
      <c r="BF87" s="1611"/>
      <c r="BG87" s="1611"/>
      <c r="BH87" s="1611"/>
      <c r="BI87" s="1611"/>
      <c r="BJ87" s="1611"/>
      <c r="BK87" s="1611"/>
      <c r="BL87" s="1611"/>
      <c r="BM87" s="1611"/>
      <c r="BN87" s="1611"/>
      <c r="BO87" s="1611"/>
      <c r="BP87" s="1611"/>
      <c r="BQ87" s="1611"/>
      <c r="BR87" s="1611"/>
      <c r="BS87" s="1611"/>
      <c r="BT87" s="1611"/>
      <c r="BU87" s="1611"/>
      <c r="BV87" s="1611"/>
      <c r="BW87" s="1611"/>
      <c r="BX87" s="1611"/>
      <c r="BY87" s="1611"/>
      <c r="BZ87" s="1611"/>
      <c r="CA87" s="1611"/>
      <c r="CB87" s="1611"/>
      <c r="CC87" s="1611"/>
      <c r="CD87" s="1611"/>
      <c r="CE87" s="1611"/>
      <c r="CF87" s="1611"/>
      <c r="CG87" s="1611"/>
      <c r="CH87" s="1611"/>
      <c r="CI87" s="1611"/>
      <c r="CJ87" s="1611"/>
      <c r="CK87" s="1611"/>
      <c r="CL87" s="1611"/>
      <c r="CM87" s="1611"/>
      <c r="CN87" s="1611"/>
      <c r="CO87" s="1611"/>
      <c r="CP87" s="1611"/>
      <c r="CQ87" s="1611"/>
      <c r="CR87" s="1611"/>
      <c r="CS87" s="1611"/>
      <c r="CT87" s="1611"/>
      <c r="CU87" s="1611"/>
      <c r="CV87" s="1611"/>
      <c r="CW87" s="1611"/>
      <c r="CX87" s="1611"/>
      <c r="CY87" s="1611"/>
      <c r="CZ87" s="1611"/>
      <c r="DA87" s="1611"/>
      <c r="DB87" s="1611"/>
      <c r="DC87" s="1611"/>
      <c r="DD87" s="1611"/>
      <c r="DE87" s="1611"/>
      <c r="DF87" s="1611"/>
      <c r="DG87" s="1611"/>
      <c r="DH87" s="1611"/>
      <c r="DI87" s="1611"/>
      <c r="DJ87" s="1611"/>
      <c r="DK87" s="1611"/>
      <c r="DL87" s="1611"/>
      <c r="DM87" s="1611"/>
      <c r="DN87" s="1611"/>
      <c r="DO87" s="1611"/>
      <c r="DP87" s="1611"/>
      <c r="DQ87" s="1611"/>
      <c r="DR87" s="1611"/>
      <c r="DS87" s="1611"/>
      <c r="DT87" s="1611"/>
      <c r="DU87" s="1611"/>
      <c r="DV87" s="1611"/>
      <c r="DW87" s="1611"/>
      <c r="DX87" s="1611"/>
      <c r="DY87" s="1611"/>
      <c r="DZ87" s="1611"/>
      <c r="EA87" s="1611"/>
      <c r="EB87" s="1611"/>
      <c r="EC87" s="1611"/>
      <c r="ED87" s="1611"/>
      <c r="EE87" s="1611"/>
      <c r="EF87" s="1611"/>
      <c r="EG87" s="1611"/>
      <c r="EH87" s="1611"/>
      <c r="EI87" s="1611"/>
      <c r="EJ87" s="1611"/>
      <c r="EK87" s="1611"/>
      <c r="EL87" s="1611"/>
      <c r="EM87" s="1611"/>
      <c r="EN87" s="1611"/>
      <c r="EO87" s="1611"/>
      <c r="EP87" s="1611"/>
      <c r="EQ87" s="1611"/>
      <c r="ER87" s="1611"/>
      <c r="ES87" s="1611"/>
    </row>
    <row r="88" spans="2:149" s="898" customFormat="1">
      <c r="B88" s="1609"/>
      <c r="C88" s="1610"/>
      <c r="D88" s="1610"/>
      <c r="E88" s="1611"/>
      <c r="F88" s="1611"/>
      <c r="G88" s="1611"/>
      <c r="H88" s="1611"/>
      <c r="I88" s="1611"/>
      <c r="J88" s="1611"/>
      <c r="K88" s="1611"/>
      <c r="L88" s="1611"/>
      <c r="M88" s="1611"/>
      <c r="N88" s="1611"/>
      <c r="O88" s="1611"/>
      <c r="P88" s="1611"/>
      <c r="Q88" s="1611"/>
      <c r="R88" s="1611"/>
      <c r="S88" s="1611"/>
      <c r="T88" s="1611"/>
      <c r="U88" s="1611"/>
      <c r="V88" s="1611"/>
      <c r="W88" s="1611"/>
      <c r="X88" s="1611"/>
      <c r="Y88" s="1611"/>
      <c r="Z88" s="1611"/>
      <c r="AA88" s="1611"/>
      <c r="AB88" s="1611"/>
      <c r="AC88" s="1611"/>
      <c r="AD88" s="1611"/>
      <c r="AE88" s="1611"/>
      <c r="AF88" s="1611"/>
      <c r="AG88" s="1611"/>
      <c r="AH88" s="1611"/>
      <c r="AI88" s="1611"/>
      <c r="AJ88" s="1611"/>
      <c r="AK88" s="1611"/>
      <c r="AL88" s="1611"/>
      <c r="AM88" s="1611"/>
      <c r="AN88" s="1611"/>
      <c r="AO88" s="1611"/>
      <c r="AP88" s="1611"/>
      <c r="AQ88" s="1611"/>
      <c r="AR88" s="1611"/>
      <c r="AS88" s="1611"/>
      <c r="AT88" s="1611"/>
      <c r="AU88" s="1611"/>
      <c r="AV88" s="1611"/>
      <c r="AW88" s="1611"/>
      <c r="AX88" s="1611"/>
      <c r="AY88" s="1611"/>
      <c r="AZ88" s="1611"/>
      <c r="BA88" s="1611"/>
      <c r="BB88" s="1611"/>
      <c r="BC88" s="1611"/>
      <c r="BD88" s="1611"/>
      <c r="BE88" s="1611"/>
      <c r="BF88" s="1611"/>
      <c r="BG88" s="1611"/>
      <c r="BH88" s="1611"/>
      <c r="BI88" s="1611"/>
      <c r="BJ88" s="1611"/>
      <c r="BK88" s="1611"/>
      <c r="BL88" s="1611"/>
      <c r="BM88" s="1611"/>
      <c r="BN88" s="1611"/>
      <c r="BO88" s="1611"/>
      <c r="BP88" s="1611"/>
      <c r="BQ88" s="1611"/>
      <c r="BR88" s="1611"/>
      <c r="BS88" s="1611"/>
      <c r="BT88" s="1611"/>
      <c r="BU88" s="1611"/>
      <c r="BV88" s="1611"/>
      <c r="BW88" s="1611"/>
      <c r="BX88" s="1611"/>
      <c r="BY88" s="1611"/>
      <c r="BZ88" s="1611"/>
      <c r="CA88" s="1611"/>
      <c r="CB88" s="1611"/>
      <c r="CC88" s="1611"/>
      <c r="CD88" s="1611"/>
      <c r="CE88" s="1611"/>
      <c r="CF88" s="1611"/>
      <c r="CG88" s="1611"/>
      <c r="CH88" s="1611"/>
      <c r="CI88" s="1611"/>
      <c r="CJ88" s="1611"/>
      <c r="CK88" s="1611"/>
      <c r="CL88" s="1611"/>
      <c r="CM88" s="1611"/>
      <c r="CN88" s="1611"/>
      <c r="CO88" s="1611"/>
      <c r="CP88" s="1611"/>
      <c r="CQ88" s="1611"/>
      <c r="CR88" s="1611"/>
      <c r="CS88" s="1611"/>
      <c r="CT88" s="1611"/>
      <c r="CU88" s="1611"/>
      <c r="CV88" s="1611"/>
      <c r="CW88" s="1611"/>
      <c r="CX88" s="1611"/>
      <c r="CY88" s="1611"/>
      <c r="CZ88" s="1611"/>
      <c r="DA88" s="1611"/>
      <c r="DB88" s="1611"/>
      <c r="DC88" s="1611"/>
      <c r="DD88" s="1611"/>
      <c r="DE88" s="1611"/>
      <c r="DF88" s="1611"/>
      <c r="DG88" s="1611"/>
      <c r="DH88" s="1611"/>
      <c r="DI88" s="1611"/>
      <c r="DJ88" s="1611"/>
      <c r="DK88" s="1611"/>
      <c r="DL88" s="1611"/>
      <c r="DM88" s="1611"/>
      <c r="DN88" s="1611"/>
      <c r="DO88" s="1611"/>
      <c r="DP88" s="1611"/>
      <c r="DQ88" s="1611"/>
      <c r="DR88" s="1611"/>
      <c r="DS88" s="1611"/>
      <c r="DT88" s="1611"/>
      <c r="DU88" s="1611"/>
      <c r="DV88" s="1611"/>
      <c r="DW88" s="1611"/>
      <c r="DX88" s="1611"/>
      <c r="DY88" s="1611"/>
      <c r="DZ88" s="1611"/>
      <c r="EA88" s="1611"/>
      <c r="EB88" s="1611"/>
      <c r="EC88" s="1611"/>
      <c r="ED88" s="1611"/>
      <c r="EE88" s="1611"/>
      <c r="EF88" s="1611"/>
      <c r="EG88" s="1611"/>
      <c r="EH88" s="1611"/>
      <c r="EI88" s="1611"/>
      <c r="EJ88" s="1611"/>
      <c r="EK88" s="1611"/>
      <c r="EL88" s="1611"/>
      <c r="EM88" s="1611"/>
      <c r="EN88" s="1611"/>
      <c r="EO88" s="1611"/>
      <c r="EP88" s="1611"/>
      <c r="EQ88" s="1611"/>
      <c r="ER88" s="1611"/>
      <c r="ES88" s="1611"/>
    </row>
    <row r="89" spans="2:149" s="898" customFormat="1">
      <c r="B89" s="1609"/>
      <c r="C89" s="1610"/>
      <c r="D89" s="1610"/>
      <c r="E89" s="1611"/>
      <c r="F89" s="1611"/>
      <c r="G89" s="1611"/>
      <c r="H89" s="1611"/>
      <c r="I89" s="1611"/>
      <c r="J89" s="1611"/>
      <c r="K89" s="1611"/>
      <c r="L89" s="1611"/>
      <c r="M89" s="1611"/>
      <c r="N89" s="1611"/>
      <c r="O89" s="1611"/>
      <c r="P89" s="1611"/>
      <c r="Q89" s="1611"/>
      <c r="R89" s="1611"/>
      <c r="S89" s="1611"/>
      <c r="T89" s="1611"/>
      <c r="U89" s="1611"/>
      <c r="V89" s="1611"/>
      <c r="W89" s="1611"/>
      <c r="X89" s="1611"/>
      <c r="Y89" s="1611"/>
      <c r="Z89" s="1611"/>
      <c r="AA89" s="1611"/>
      <c r="AB89" s="1611"/>
      <c r="AC89" s="1611"/>
      <c r="AD89" s="1611"/>
      <c r="AE89" s="1611"/>
      <c r="AF89" s="1611"/>
      <c r="AG89" s="1611"/>
      <c r="AH89" s="1611"/>
      <c r="AI89" s="1611"/>
      <c r="AJ89" s="1611"/>
      <c r="AK89" s="1611"/>
      <c r="AL89" s="1611"/>
      <c r="AM89" s="1611"/>
      <c r="AN89" s="1611"/>
      <c r="AO89" s="1611"/>
      <c r="AP89" s="1611"/>
      <c r="AQ89" s="1611"/>
      <c r="AR89" s="1611"/>
      <c r="AS89" s="1611"/>
      <c r="AT89" s="1611"/>
      <c r="AU89" s="1611"/>
      <c r="AV89" s="1611"/>
      <c r="AW89" s="1611"/>
      <c r="AX89" s="1611"/>
      <c r="AY89" s="1611"/>
      <c r="AZ89" s="1611"/>
      <c r="BA89" s="1611"/>
      <c r="BB89" s="1611"/>
      <c r="BC89" s="1611"/>
      <c r="BD89" s="1611"/>
      <c r="BE89" s="1611"/>
      <c r="BF89" s="1611"/>
      <c r="BG89" s="1611"/>
      <c r="BH89" s="1611"/>
      <c r="BI89" s="1611"/>
      <c r="BJ89" s="1611"/>
      <c r="BK89" s="1611"/>
      <c r="BL89" s="1611"/>
      <c r="BM89" s="1611"/>
      <c r="BN89" s="1611"/>
      <c r="BO89" s="1611"/>
      <c r="BP89" s="1611"/>
      <c r="BQ89" s="1611"/>
      <c r="BR89" s="1611"/>
      <c r="BS89" s="1611"/>
      <c r="BT89" s="1611"/>
      <c r="BU89" s="1611"/>
      <c r="BV89" s="1611"/>
      <c r="BW89" s="1611"/>
      <c r="BX89" s="1611"/>
      <c r="BY89" s="1611"/>
      <c r="BZ89" s="1611"/>
      <c r="CA89" s="1611"/>
      <c r="CB89" s="1611"/>
      <c r="CC89" s="1611"/>
      <c r="CD89" s="1611"/>
      <c r="CE89" s="1611"/>
      <c r="CF89" s="1611"/>
      <c r="CG89" s="1611"/>
      <c r="CH89" s="1611"/>
      <c r="CI89" s="1611"/>
      <c r="CJ89" s="1611"/>
      <c r="CK89" s="1611"/>
      <c r="CL89" s="1611"/>
      <c r="CM89" s="1611"/>
      <c r="CN89" s="1611"/>
      <c r="CO89" s="1611"/>
      <c r="CP89" s="1611"/>
      <c r="CQ89" s="1611"/>
      <c r="CR89" s="1611"/>
      <c r="CS89" s="1611"/>
      <c r="CT89" s="1611"/>
      <c r="CU89" s="1611"/>
      <c r="CV89" s="1611"/>
      <c r="CW89" s="1611"/>
      <c r="CX89" s="1611"/>
      <c r="CY89" s="1611"/>
      <c r="CZ89" s="1611"/>
      <c r="DA89" s="1611"/>
      <c r="DB89" s="1611"/>
      <c r="DC89" s="1611"/>
      <c r="DD89" s="1611"/>
      <c r="DE89" s="1611"/>
      <c r="DF89" s="1611"/>
      <c r="DG89" s="1611"/>
      <c r="DH89" s="1611"/>
      <c r="DI89" s="1611"/>
      <c r="DJ89" s="1611"/>
      <c r="DK89" s="1611"/>
      <c r="DL89" s="1611"/>
      <c r="DM89" s="1611"/>
      <c r="DN89" s="1611"/>
      <c r="DO89" s="1611"/>
      <c r="DP89" s="1611"/>
      <c r="DQ89" s="1611"/>
      <c r="DR89" s="1611"/>
      <c r="DS89" s="1611"/>
      <c r="DT89" s="1611"/>
      <c r="DU89" s="1611"/>
      <c r="DV89" s="1611"/>
      <c r="DW89" s="1611"/>
      <c r="DX89" s="1611"/>
      <c r="DY89" s="1611"/>
      <c r="DZ89" s="1611"/>
      <c r="EA89" s="1611"/>
      <c r="EB89" s="1611"/>
      <c r="EC89" s="1611"/>
      <c r="ED89" s="1611"/>
      <c r="EE89" s="1611"/>
      <c r="EF89" s="1611"/>
      <c r="EG89" s="1611"/>
      <c r="EH89" s="1611"/>
      <c r="EI89" s="1611"/>
      <c r="EJ89" s="1611"/>
      <c r="EK89" s="1611"/>
      <c r="EL89" s="1611"/>
      <c r="EM89" s="1611"/>
      <c r="EN89" s="1611"/>
      <c r="EO89" s="1611"/>
      <c r="EP89" s="1611"/>
      <c r="EQ89" s="1611"/>
      <c r="ER89" s="1611"/>
      <c r="ES89" s="1611"/>
    </row>
    <row r="90" spans="2:149" s="898" customFormat="1">
      <c r="B90" s="1609"/>
      <c r="C90" s="1610"/>
      <c r="D90" s="1610"/>
      <c r="E90" s="1611"/>
      <c r="F90" s="1611"/>
      <c r="G90" s="1611"/>
      <c r="H90" s="1611"/>
      <c r="I90" s="1611"/>
      <c r="J90" s="1611"/>
      <c r="K90" s="1611"/>
      <c r="L90" s="1611"/>
      <c r="M90" s="1611"/>
      <c r="N90" s="1611"/>
      <c r="O90" s="1611"/>
      <c r="P90" s="1611"/>
      <c r="Q90" s="1611"/>
      <c r="R90" s="1611"/>
      <c r="S90" s="1611"/>
      <c r="T90" s="1611"/>
      <c r="U90" s="1611"/>
      <c r="V90" s="1611"/>
      <c r="W90" s="1611"/>
      <c r="X90" s="1611"/>
      <c r="Y90" s="1611"/>
      <c r="Z90" s="1611"/>
      <c r="AA90" s="1611"/>
      <c r="AB90" s="1611"/>
      <c r="AC90" s="1611"/>
      <c r="AD90" s="1611"/>
      <c r="AE90" s="1611"/>
      <c r="AF90" s="1611"/>
      <c r="AG90" s="1611"/>
      <c r="AH90" s="1611"/>
      <c r="AI90" s="1611"/>
      <c r="AJ90" s="1611"/>
      <c r="AK90" s="1611"/>
      <c r="AL90" s="1611"/>
      <c r="AM90" s="1611"/>
      <c r="AN90" s="1611"/>
      <c r="AO90" s="1611"/>
      <c r="AP90" s="1611"/>
      <c r="AQ90" s="1611"/>
      <c r="AR90" s="1611"/>
      <c r="AS90" s="1611"/>
      <c r="AT90" s="1611"/>
      <c r="AU90" s="1611"/>
      <c r="AV90" s="1611"/>
      <c r="AW90" s="1611"/>
      <c r="AX90" s="1611"/>
      <c r="AY90" s="1611"/>
      <c r="AZ90" s="1611"/>
      <c r="BA90" s="1611"/>
      <c r="BB90" s="1611"/>
      <c r="BC90" s="1611"/>
      <c r="BD90" s="1611"/>
      <c r="BE90" s="1611"/>
      <c r="BF90" s="1611"/>
      <c r="BG90" s="1611"/>
      <c r="BH90" s="1611"/>
      <c r="BI90" s="1611"/>
      <c r="BJ90" s="1611"/>
      <c r="BK90" s="1611"/>
      <c r="BL90" s="1611"/>
      <c r="BM90" s="1611"/>
      <c r="BN90" s="1611"/>
      <c r="BO90" s="1611"/>
      <c r="BP90" s="1611"/>
      <c r="BQ90" s="1611"/>
      <c r="BR90" s="1611"/>
      <c r="BS90" s="1611"/>
      <c r="BT90" s="1611"/>
      <c r="BU90" s="1611"/>
      <c r="BV90" s="1611"/>
      <c r="BW90" s="1611"/>
      <c r="BX90" s="1611"/>
      <c r="BY90" s="1611"/>
      <c r="BZ90" s="1611"/>
      <c r="CA90" s="1611"/>
      <c r="CB90" s="1611"/>
      <c r="CC90" s="1611"/>
      <c r="CD90" s="1611"/>
      <c r="CE90" s="1611"/>
      <c r="CF90" s="1611"/>
      <c r="CG90" s="1611"/>
      <c r="CH90" s="1611"/>
      <c r="CI90" s="1611"/>
      <c r="CJ90" s="1611"/>
      <c r="CK90" s="1611"/>
      <c r="CL90" s="1611"/>
      <c r="CM90" s="1611"/>
      <c r="CN90" s="1611"/>
      <c r="CO90" s="1611"/>
      <c r="CP90" s="1611"/>
      <c r="CQ90" s="1611"/>
      <c r="CR90" s="1611"/>
      <c r="CS90" s="1611"/>
      <c r="CT90" s="1611"/>
      <c r="CU90" s="1611"/>
      <c r="CV90" s="1611"/>
      <c r="CW90" s="1611"/>
      <c r="CX90" s="1611"/>
      <c r="CY90" s="1611"/>
      <c r="CZ90" s="1611"/>
      <c r="DA90" s="1611"/>
      <c r="DB90" s="1611"/>
      <c r="DC90" s="1611"/>
      <c r="DD90" s="1611"/>
      <c r="DE90" s="1611"/>
      <c r="DF90" s="1611"/>
      <c r="DG90" s="1611"/>
      <c r="DH90" s="1611"/>
      <c r="DI90" s="1611"/>
      <c r="DJ90" s="1611"/>
      <c r="DK90" s="1611"/>
      <c r="DL90" s="1611"/>
      <c r="DM90" s="1611"/>
      <c r="DN90" s="1611"/>
      <c r="DO90" s="1611"/>
      <c r="DP90" s="1611"/>
      <c r="DQ90" s="1611"/>
      <c r="DR90" s="1611"/>
      <c r="DS90" s="1611"/>
      <c r="DT90" s="1611"/>
      <c r="DU90" s="1611"/>
      <c r="DV90" s="1611"/>
      <c r="DW90" s="1611"/>
      <c r="DX90" s="1611"/>
      <c r="DY90" s="1611"/>
      <c r="DZ90" s="1611"/>
      <c r="EA90" s="1611"/>
      <c r="EB90" s="1611"/>
      <c r="EC90" s="1611"/>
      <c r="ED90" s="1611"/>
      <c r="EE90" s="1611"/>
      <c r="EF90" s="1611"/>
      <c r="EG90" s="1611"/>
      <c r="EH90" s="1611"/>
      <c r="EI90" s="1611"/>
      <c r="EJ90" s="1611"/>
      <c r="EK90" s="1611"/>
      <c r="EL90" s="1611"/>
      <c r="EM90" s="1611"/>
      <c r="EN90" s="1611"/>
      <c r="EO90" s="1611"/>
      <c r="EP90" s="1611"/>
      <c r="EQ90" s="1611"/>
      <c r="ER90" s="1611"/>
      <c r="ES90" s="1611"/>
    </row>
    <row r="91" spans="2:149" s="898" customFormat="1">
      <c r="B91" s="1609"/>
      <c r="C91" s="1610"/>
      <c r="D91" s="1610"/>
      <c r="E91" s="1611"/>
      <c r="F91" s="1611"/>
      <c r="G91" s="1611"/>
      <c r="H91" s="1611"/>
      <c r="I91" s="1611"/>
      <c r="J91" s="1611"/>
      <c r="K91" s="1611"/>
      <c r="L91" s="1611"/>
      <c r="M91" s="1611"/>
      <c r="N91" s="1611"/>
      <c r="O91" s="1611"/>
      <c r="P91" s="1611"/>
      <c r="Q91" s="1611"/>
      <c r="R91" s="1611"/>
      <c r="S91" s="1611"/>
      <c r="T91" s="1611"/>
      <c r="U91" s="1611"/>
      <c r="V91" s="1611"/>
      <c r="W91" s="1611"/>
      <c r="X91" s="1611"/>
      <c r="Y91" s="1611"/>
      <c r="Z91" s="1611"/>
      <c r="AA91" s="1611"/>
      <c r="AB91" s="1611"/>
      <c r="AC91" s="1611"/>
      <c r="AD91" s="1611"/>
      <c r="AE91" s="1611"/>
      <c r="AF91" s="1611"/>
      <c r="AG91" s="1611"/>
      <c r="AH91" s="1611"/>
      <c r="AI91" s="1611"/>
      <c r="AJ91" s="1611"/>
      <c r="AK91" s="1611"/>
      <c r="AL91" s="1611"/>
      <c r="AM91" s="1611"/>
      <c r="AN91" s="1611"/>
      <c r="AO91" s="1611"/>
      <c r="AP91" s="1611"/>
      <c r="AQ91" s="1611"/>
      <c r="AR91" s="1611"/>
      <c r="AS91" s="1611"/>
      <c r="AT91" s="1611"/>
      <c r="AU91" s="1611"/>
      <c r="AV91" s="1611"/>
      <c r="AW91" s="1611"/>
      <c r="AX91" s="1611"/>
      <c r="AY91" s="1611"/>
      <c r="AZ91" s="1611"/>
      <c r="BA91" s="1611"/>
      <c r="BB91" s="1611"/>
      <c r="BC91" s="1611"/>
      <c r="BD91" s="1611"/>
      <c r="BE91" s="1611"/>
      <c r="BF91" s="1611"/>
      <c r="BG91" s="1611"/>
      <c r="BH91" s="1611"/>
      <c r="BI91" s="1611"/>
      <c r="BJ91" s="1611"/>
      <c r="BK91" s="1611"/>
      <c r="BL91" s="1611"/>
      <c r="BM91" s="1611"/>
      <c r="BN91" s="1611"/>
      <c r="BO91" s="1611"/>
      <c r="BP91" s="1611"/>
      <c r="BQ91" s="1611"/>
      <c r="BR91" s="1611"/>
      <c r="BS91" s="1611"/>
      <c r="BT91" s="1611"/>
      <c r="BU91" s="1611"/>
      <c r="BV91" s="1611"/>
      <c r="BW91" s="1611"/>
      <c r="BX91" s="1611"/>
      <c r="BY91" s="1611"/>
      <c r="BZ91" s="1611"/>
      <c r="CA91" s="1611"/>
      <c r="CB91" s="1611"/>
      <c r="CC91" s="1611"/>
      <c r="CD91" s="1611"/>
      <c r="CE91" s="1611"/>
      <c r="CF91" s="1611"/>
      <c r="CG91" s="1611"/>
      <c r="CH91" s="1611"/>
      <c r="CI91" s="1611"/>
      <c r="CJ91" s="1611"/>
      <c r="CK91" s="1611"/>
      <c r="CL91" s="1611"/>
      <c r="CM91" s="1611"/>
      <c r="CN91" s="1611"/>
      <c r="CO91" s="1611"/>
      <c r="CP91" s="1611"/>
      <c r="CQ91" s="1611"/>
      <c r="CR91" s="1611"/>
      <c r="CS91" s="1611"/>
      <c r="CT91" s="1611"/>
      <c r="CU91" s="1611"/>
      <c r="CV91" s="1611"/>
      <c r="CW91" s="1611"/>
      <c r="CX91" s="1611"/>
      <c r="CY91" s="1611"/>
      <c r="CZ91" s="1611"/>
      <c r="DA91" s="1611"/>
      <c r="DB91" s="1611"/>
      <c r="DC91" s="1611"/>
      <c r="DD91" s="1611"/>
      <c r="DE91" s="1611"/>
      <c r="DF91" s="1611"/>
      <c r="DG91" s="1611"/>
      <c r="DH91" s="1611"/>
      <c r="DI91" s="1611"/>
      <c r="DJ91" s="1611"/>
      <c r="DK91" s="1611"/>
      <c r="DL91" s="1611"/>
      <c r="DM91" s="1611"/>
      <c r="DN91" s="1611"/>
      <c r="DO91" s="1611"/>
      <c r="DP91" s="1611"/>
      <c r="DQ91" s="1611"/>
      <c r="DR91" s="1611"/>
      <c r="DS91" s="1611"/>
      <c r="DT91" s="1611"/>
      <c r="DU91" s="1611"/>
      <c r="DV91" s="1611"/>
      <c r="DW91" s="1611"/>
      <c r="DX91" s="1611"/>
      <c r="DY91" s="1611"/>
      <c r="DZ91" s="1611"/>
      <c r="EA91" s="1611"/>
      <c r="EB91" s="1611"/>
      <c r="EC91" s="1611"/>
      <c r="ED91" s="1611"/>
      <c r="EE91" s="1611"/>
      <c r="EF91" s="1611"/>
      <c r="EG91" s="1611"/>
      <c r="EH91" s="1611"/>
      <c r="EI91" s="1611"/>
      <c r="EJ91" s="1611"/>
      <c r="EK91" s="1611"/>
      <c r="EL91" s="1611"/>
      <c r="EM91" s="1611"/>
      <c r="EN91" s="1611"/>
      <c r="EO91" s="1611"/>
      <c r="EP91" s="1611"/>
      <c r="EQ91" s="1611"/>
      <c r="ER91" s="1611"/>
      <c r="ES91" s="1611"/>
    </row>
    <row r="92" spans="2:149" s="898" customFormat="1">
      <c r="B92" s="1609"/>
      <c r="C92" s="1610"/>
      <c r="D92" s="1610"/>
      <c r="E92" s="1611"/>
      <c r="F92" s="1611"/>
      <c r="G92" s="1611"/>
      <c r="H92" s="1611"/>
      <c r="I92" s="1611"/>
      <c r="J92" s="1611"/>
      <c r="K92" s="1611"/>
      <c r="L92" s="1611"/>
      <c r="M92" s="1611"/>
      <c r="N92" s="1611"/>
      <c r="O92" s="1611"/>
      <c r="P92" s="1611"/>
      <c r="Q92" s="1611"/>
      <c r="R92" s="1611"/>
      <c r="S92" s="1611"/>
      <c r="T92" s="1611"/>
      <c r="U92" s="1611"/>
      <c r="V92" s="1611"/>
      <c r="W92" s="1611"/>
      <c r="X92" s="1611"/>
      <c r="Y92" s="1611"/>
      <c r="Z92" s="1611"/>
      <c r="AA92" s="1611"/>
      <c r="AB92" s="1611"/>
      <c r="AC92" s="1611"/>
      <c r="AD92" s="1611"/>
      <c r="AE92" s="1611"/>
      <c r="AF92" s="1611"/>
      <c r="AG92" s="1611"/>
      <c r="AH92" s="1611"/>
      <c r="AI92" s="1611"/>
      <c r="AJ92" s="1611"/>
      <c r="AK92" s="1611"/>
      <c r="AL92" s="1611"/>
      <c r="AM92" s="1611"/>
      <c r="AN92" s="1611"/>
      <c r="AO92" s="1611"/>
      <c r="AP92" s="1611"/>
      <c r="AQ92" s="1611"/>
      <c r="AR92" s="1611"/>
      <c r="AS92" s="1611"/>
      <c r="AT92" s="1611"/>
      <c r="AU92" s="1611"/>
      <c r="AV92" s="1611"/>
      <c r="AW92" s="1611"/>
      <c r="AX92" s="1611"/>
      <c r="AY92" s="1611"/>
      <c r="AZ92" s="1611"/>
      <c r="BA92" s="1611"/>
      <c r="BB92" s="1611"/>
      <c r="BC92" s="1611"/>
      <c r="BD92" s="1611"/>
      <c r="BE92" s="1611"/>
      <c r="BF92" s="1611"/>
      <c r="BG92" s="1611"/>
      <c r="BH92" s="1611"/>
      <c r="BI92" s="1611"/>
      <c r="BJ92" s="1611"/>
      <c r="BK92" s="1611"/>
      <c r="BL92" s="1611"/>
      <c r="BM92" s="1611"/>
      <c r="BN92" s="1611"/>
      <c r="BO92" s="1611"/>
      <c r="BP92" s="1611"/>
      <c r="BQ92" s="1611"/>
      <c r="BR92" s="1611"/>
      <c r="BS92" s="1611"/>
      <c r="BT92" s="1611"/>
      <c r="BU92" s="1611"/>
      <c r="BV92" s="1611"/>
      <c r="BW92" s="1611"/>
      <c r="BX92" s="1611"/>
      <c r="BY92" s="1611"/>
      <c r="BZ92" s="1611"/>
      <c r="CA92" s="1611"/>
      <c r="CB92" s="1611"/>
      <c r="CC92" s="1611"/>
      <c r="CD92" s="1611"/>
      <c r="CE92" s="1611"/>
      <c r="CF92" s="1611"/>
      <c r="CG92" s="1611"/>
      <c r="CH92" s="1611"/>
      <c r="CI92" s="1611"/>
      <c r="CJ92" s="1611"/>
      <c r="CK92" s="1611"/>
      <c r="CL92" s="1611"/>
      <c r="CM92" s="1611"/>
      <c r="CN92" s="1611"/>
      <c r="CO92" s="1611"/>
      <c r="CP92" s="1611"/>
      <c r="CQ92" s="1611"/>
      <c r="CR92" s="1611"/>
      <c r="CS92" s="1611"/>
      <c r="CT92" s="1611"/>
      <c r="CU92" s="1611"/>
      <c r="CV92" s="1611"/>
      <c r="CW92" s="1611"/>
      <c r="CX92" s="1611"/>
      <c r="CY92" s="1611"/>
      <c r="CZ92" s="1611"/>
      <c r="DA92" s="1611"/>
      <c r="DB92" s="1611"/>
      <c r="DC92" s="1611"/>
      <c r="DD92" s="1611"/>
      <c r="DE92" s="1611"/>
      <c r="DF92" s="1611"/>
      <c r="DG92" s="1611"/>
      <c r="DH92" s="1611"/>
      <c r="DI92" s="1611"/>
      <c r="DJ92" s="1611"/>
      <c r="DK92" s="1611"/>
      <c r="DL92" s="1611"/>
      <c r="DM92" s="1611"/>
      <c r="DN92" s="1611"/>
      <c r="DO92" s="1611"/>
      <c r="DP92" s="1611"/>
      <c r="DQ92" s="1611"/>
      <c r="DR92" s="1611"/>
      <c r="DS92" s="1611"/>
      <c r="DT92" s="1611"/>
      <c r="DU92" s="1611"/>
      <c r="DV92" s="1611"/>
      <c r="DW92" s="1611"/>
      <c r="DX92" s="1611"/>
      <c r="DY92" s="1611"/>
      <c r="DZ92" s="1611"/>
      <c r="EA92" s="1611"/>
      <c r="EB92" s="1611"/>
      <c r="EC92" s="1611"/>
      <c r="ED92" s="1611"/>
      <c r="EE92" s="1611"/>
      <c r="EF92" s="1611"/>
      <c r="EG92" s="1611"/>
      <c r="EH92" s="1611"/>
      <c r="EI92" s="1611"/>
      <c r="EJ92" s="1611"/>
      <c r="EK92" s="1611"/>
      <c r="EL92" s="1611"/>
      <c r="EM92" s="1611"/>
      <c r="EN92" s="1611"/>
      <c r="EO92" s="1611"/>
      <c r="EP92" s="1611"/>
      <c r="EQ92" s="1611"/>
      <c r="ER92" s="1611"/>
      <c r="ES92" s="1611"/>
    </row>
    <row r="93" spans="2:149" s="898" customFormat="1">
      <c r="B93" s="1609"/>
      <c r="C93" s="1610"/>
      <c r="D93" s="1610"/>
      <c r="E93" s="1611"/>
      <c r="F93" s="1611"/>
      <c r="G93" s="1611"/>
      <c r="H93" s="1611"/>
      <c r="I93" s="1611"/>
      <c r="J93" s="1611"/>
      <c r="K93" s="1611"/>
      <c r="L93" s="1611"/>
      <c r="M93" s="1611"/>
      <c r="N93" s="1611"/>
      <c r="O93" s="1611"/>
      <c r="P93" s="1611"/>
      <c r="Q93" s="1611"/>
      <c r="R93" s="1611"/>
      <c r="S93" s="1611"/>
      <c r="T93" s="1611"/>
      <c r="U93" s="1611"/>
      <c r="V93" s="1611"/>
      <c r="W93" s="1611"/>
      <c r="X93" s="1611"/>
      <c r="Y93" s="1611"/>
      <c r="Z93" s="1611"/>
      <c r="AA93" s="1611"/>
      <c r="AB93" s="1611"/>
      <c r="AC93" s="1611"/>
      <c r="AD93" s="1611"/>
      <c r="AE93" s="1611"/>
      <c r="AF93" s="1611"/>
      <c r="AG93" s="1611"/>
      <c r="AH93" s="1611"/>
      <c r="AI93" s="1611"/>
      <c r="AJ93" s="1611"/>
      <c r="AK93" s="1611"/>
      <c r="AL93" s="1611"/>
      <c r="AM93" s="1611"/>
      <c r="AN93" s="1611"/>
      <c r="AO93" s="1611"/>
      <c r="AP93" s="1611"/>
      <c r="AQ93" s="1611"/>
      <c r="AR93" s="1611"/>
      <c r="AS93" s="1611"/>
      <c r="AT93" s="1611"/>
      <c r="AU93" s="1611"/>
      <c r="AV93" s="1611"/>
      <c r="AW93" s="1611"/>
      <c r="AX93" s="1611"/>
      <c r="AY93" s="1611"/>
      <c r="AZ93" s="1611"/>
      <c r="BA93" s="1611"/>
      <c r="BB93" s="1611"/>
      <c r="BC93" s="1611"/>
      <c r="BD93" s="1611"/>
      <c r="BE93" s="1611"/>
      <c r="BF93" s="1611"/>
      <c r="BG93" s="1611"/>
      <c r="BH93" s="1611"/>
      <c r="BI93" s="1611"/>
      <c r="BJ93" s="1611"/>
      <c r="BK93" s="1611"/>
      <c r="BL93" s="1611"/>
      <c r="BM93" s="1611"/>
      <c r="BN93" s="1611"/>
      <c r="BO93" s="1611"/>
      <c r="BP93" s="1611"/>
      <c r="BQ93" s="1611"/>
      <c r="BR93" s="1611"/>
      <c r="BS93" s="1611"/>
      <c r="BT93" s="1611"/>
      <c r="BU93" s="1611"/>
      <c r="BV93" s="1611"/>
      <c r="BW93" s="1611"/>
      <c r="BX93" s="1611"/>
      <c r="BY93" s="1611"/>
      <c r="BZ93" s="1611"/>
      <c r="CA93" s="1611"/>
      <c r="CB93" s="1611"/>
      <c r="CC93" s="1611"/>
      <c r="CD93" s="1611"/>
      <c r="CE93" s="1611"/>
      <c r="CF93" s="1611"/>
      <c r="CG93" s="1611"/>
      <c r="CH93" s="1611"/>
      <c r="CI93" s="1611"/>
      <c r="CJ93" s="1611"/>
      <c r="CK93" s="1611"/>
      <c r="CL93" s="1611"/>
      <c r="CM93" s="1611"/>
      <c r="CN93" s="1611"/>
      <c r="CO93" s="1611"/>
      <c r="CP93" s="1611"/>
      <c r="CQ93" s="1611"/>
      <c r="CR93" s="1611"/>
      <c r="CS93" s="1611"/>
      <c r="CT93" s="1611"/>
      <c r="CU93" s="1611"/>
      <c r="CV93" s="1611"/>
      <c r="CW93" s="1611"/>
      <c r="CX93" s="1611"/>
      <c r="CY93" s="1611"/>
      <c r="CZ93" s="1611"/>
      <c r="DA93" s="1611"/>
      <c r="DB93" s="1611"/>
      <c r="DC93" s="1611"/>
      <c r="DD93" s="1611"/>
      <c r="DE93" s="1611"/>
      <c r="DF93" s="1611"/>
      <c r="DG93" s="1611"/>
      <c r="DH93" s="1611"/>
      <c r="DI93" s="1611"/>
      <c r="DJ93" s="1611"/>
      <c r="DK93" s="1611"/>
      <c r="DL93" s="1611"/>
      <c r="DM93" s="1611"/>
      <c r="DN93" s="1611"/>
      <c r="DO93" s="1611"/>
      <c r="DP93" s="1611"/>
      <c r="DQ93" s="1611"/>
      <c r="DR93" s="1611"/>
      <c r="DS93" s="1611"/>
      <c r="DT93" s="1611"/>
      <c r="DU93" s="1611"/>
      <c r="DV93" s="1611"/>
      <c r="DW93" s="1611"/>
      <c r="DX93" s="1611"/>
      <c r="DY93" s="1611"/>
      <c r="DZ93" s="1611"/>
      <c r="EA93" s="1611"/>
      <c r="EB93" s="1611"/>
      <c r="EC93" s="1611"/>
      <c r="ED93" s="1611"/>
      <c r="EE93" s="1611"/>
      <c r="EF93" s="1611"/>
      <c r="EG93" s="1611"/>
      <c r="EH93" s="1611"/>
      <c r="EI93" s="1611"/>
      <c r="EJ93" s="1611"/>
      <c r="EK93" s="1611"/>
      <c r="EL93" s="1611"/>
      <c r="EM93" s="1611"/>
      <c r="EN93" s="1611"/>
      <c r="EO93" s="1611"/>
      <c r="EP93" s="1611"/>
      <c r="EQ93" s="1611"/>
      <c r="ER93" s="1611"/>
      <c r="ES93" s="1611"/>
    </row>
    <row r="94" spans="2:149" s="898" customFormat="1">
      <c r="B94" s="1609"/>
      <c r="C94" s="1610"/>
      <c r="D94" s="1610"/>
      <c r="E94" s="1611"/>
      <c r="F94" s="1611"/>
      <c r="G94" s="1611"/>
      <c r="H94" s="1611"/>
      <c r="I94" s="1611"/>
      <c r="J94" s="1611"/>
      <c r="K94" s="1611"/>
      <c r="L94" s="1611"/>
      <c r="M94" s="1611"/>
      <c r="N94" s="1611"/>
      <c r="O94" s="1611"/>
      <c r="P94" s="1611"/>
      <c r="Q94" s="1611"/>
      <c r="R94" s="1611"/>
      <c r="S94" s="1611"/>
      <c r="T94" s="1611"/>
      <c r="U94" s="1611"/>
      <c r="V94" s="1611"/>
      <c r="W94" s="1611"/>
      <c r="X94" s="1611"/>
      <c r="Y94" s="1611"/>
      <c r="Z94" s="1611"/>
      <c r="AA94" s="1611"/>
      <c r="AB94" s="1611"/>
      <c r="AC94" s="1611"/>
      <c r="AD94" s="1611"/>
      <c r="AE94" s="1611"/>
      <c r="AF94" s="1611"/>
      <c r="AG94" s="1611"/>
      <c r="AH94" s="1611"/>
      <c r="AI94" s="1611"/>
      <c r="AJ94" s="1611"/>
      <c r="AK94" s="1611"/>
      <c r="AL94" s="1611"/>
      <c r="AM94" s="1611"/>
      <c r="AN94" s="1611"/>
      <c r="AO94" s="1611"/>
      <c r="AP94" s="1611"/>
      <c r="AQ94" s="1611"/>
      <c r="AR94" s="1611"/>
      <c r="AS94" s="1611"/>
      <c r="AT94" s="1611"/>
      <c r="AU94" s="1611"/>
      <c r="AV94" s="1611"/>
      <c r="AW94" s="1611"/>
      <c r="AX94" s="1611"/>
      <c r="AY94" s="1611"/>
      <c r="AZ94" s="1611"/>
      <c r="BA94" s="1611"/>
      <c r="BB94" s="1611"/>
      <c r="BC94" s="1611"/>
      <c r="BD94" s="1611"/>
      <c r="BE94" s="1611"/>
      <c r="BF94" s="1611"/>
      <c r="BG94" s="1611"/>
      <c r="BH94" s="1611"/>
      <c r="BI94" s="1611"/>
      <c r="BJ94" s="1611"/>
      <c r="BK94" s="1611"/>
      <c r="BL94" s="1611"/>
      <c r="BM94" s="1611"/>
      <c r="BN94" s="1611"/>
      <c r="BO94" s="1611"/>
      <c r="BP94" s="1611"/>
      <c r="BQ94" s="1611"/>
      <c r="BR94" s="1611"/>
      <c r="BS94" s="1611"/>
      <c r="BT94" s="1611"/>
      <c r="BU94" s="1611"/>
      <c r="BV94" s="1611"/>
      <c r="BW94" s="1611"/>
      <c r="BX94" s="1611"/>
      <c r="BY94" s="1611"/>
      <c r="BZ94" s="1611"/>
      <c r="CA94" s="1611"/>
      <c r="CB94" s="1611"/>
      <c r="CC94" s="1611"/>
      <c r="CD94" s="1611"/>
      <c r="CE94" s="1611"/>
      <c r="CF94" s="1611"/>
      <c r="CG94" s="1611"/>
      <c r="CH94" s="1611"/>
      <c r="CI94" s="1611"/>
      <c r="CJ94" s="1611"/>
      <c r="CK94" s="1611"/>
      <c r="CL94" s="1611"/>
      <c r="CM94" s="1611"/>
      <c r="CN94" s="1611"/>
      <c r="CO94" s="1611"/>
      <c r="CP94" s="1611"/>
      <c r="CQ94" s="1611"/>
      <c r="CR94" s="1611"/>
      <c r="CS94" s="1611"/>
      <c r="CT94" s="1611"/>
      <c r="CU94" s="1611"/>
      <c r="CV94" s="1611"/>
      <c r="CW94" s="1611"/>
      <c r="CX94" s="1611"/>
      <c r="CY94" s="1611"/>
      <c r="CZ94" s="1611"/>
      <c r="DA94" s="1611"/>
      <c r="DB94" s="1611"/>
      <c r="DC94" s="1611"/>
      <c r="DD94" s="1611"/>
      <c r="DE94" s="1611"/>
      <c r="DF94" s="1611"/>
      <c r="DG94" s="1611"/>
      <c r="DH94" s="1611"/>
      <c r="DI94" s="1611"/>
      <c r="DJ94" s="1611"/>
      <c r="DK94" s="1611"/>
      <c r="DL94" s="1611"/>
      <c r="DM94" s="1611"/>
      <c r="DN94" s="1611"/>
      <c r="DO94" s="1611"/>
      <c r="DP94" s="1611"/>
      <c r="DQ94" s="1611"/>
      <c r="DR94" s="1611"/>
      <c r="DS94" s="1611"/>
      <c r="DT94" s="1611"/>
      <c r="DU94" s="1611"/>
      <c r="DV94" s="1611"/>
      <c r="DW94" s="1611"/>
      <c r="DX94" s="1611"/>
      <c r="DY94" s="1611"/>
      <c r="DZ94" s="1611"/>
      <c r="EA94" s="1611"/>
      <c r="EB94" s="1611"/>
      <c r="EC94" s="1611"/>
      <c r="ED94" s="1611"/>
      <c r="EE94" s="1611"/>
      <c r="EF94" s="1611"/>
      <c r="EG94" s="1611"/>
      <c r="EH94" s="1611"/>
      <c r="EI94" s="1611"/>
      <c r="EJ94" s="1611"/>
      <c r="EK94" s="1611"/>
      <c r="EL94" s="1611"/>
      <c r="EM94" s="1611"/>
      <c r="EN94" s="1611"/>
      <c r="EO94" s="1611"/>
      <c r="EP94" s="1611"/>
      <c r="EQ94" s="1611"/>
      <c r="ER94" s="1611"/>
      <c r="ES94" s="1611"/>
    </row>
    <row r="95" spans="2:149" s="898" customFormat="1">
      <c r="B95" s="1609"/>
      <c r="C95" s="1610"/>
      <c r="D95" s="1610"/>
      <c r="E95" s="1611"/>
      <c r="F95" s="1611"/>
      <c r="G95" s="1611"/>
      <c r="H95" s="1611"/>
      <c r="I95" s="1611"/>
      <c r="J95" s="1611"/>
      <c r="K95" s="1611"/>
      <c r="L95" s="1611"/>
      <c r="M95" s="1611"/>
      <c r="N95" s="1611"/>
      <c r="O95" s="1611"/>
      <c r="P95" s="1611"/>
      <c r="Q95" s="1611"/>
      <c r="R95" s="1611"/>
      <c r="S95" s="1611"/>
      <c r="T95" s="1611"/>
      <c r="U95" s="1611"/>
      <c r="V95" s="1611"/>
      <c r="W95" s="1611"/>
      <c r="X95" s="1611"/>
      <c r="Y95" s="1611"/>
      <c r="Z95" s="1611"/>
      <c r="AA95" s="1611"/>
      <c r="AB95" s="1611"/>
      <c r="AC95" s="1611"/>
      <c r="AD95" s="1611"/>
      <c r="AE95" s="1611"/>
      <c r="AF95" s="1611"/>
      <c r="AG95" s="1611"/>
      <c r="AH95" s="1611"/>
      <c r="AI95" s="1611"/>
      <c r="AJ95" s="1611"/>
      <c r="AK95" s="1611"/>
      <c r="AL95" s="1611"/>
      <c r="AM95" s="1611"/>
      <c r="AN95" s="1611"/>
      <c r="AO95" s="1611"/>
      <c r="AP95" s="1611"/>
      <c r="AQ95" s="1611"/>
      <c r="AR95" s="1611"/>
      <c r="AS95" s="1611"/>
      <c r="AT95" s="1611"/>
      <c r="AU95" s="1611"/>
      <c r="AV95" s="1611"/>
      <c r="AW95" s="1611"/>
      <c r="AX95" s="1611"/>
      <c r="AY95" s="1611"/>
      <c r="AZ95" s="1611"/>
      <c r="BA95" s="1611"/>
      <c r="BB95" s="1611"/>
      <c r="BC95" s="1611"/>
      <c r="BD95" s="1611"/>
      <c r="BE95" s="1611"/>
      <c r="BF95" s="1611"/>
      <c r="BG95" s="1611"/>
      <c r="BH95" s="1611"/>
      <c r="BI95" s="1611"/>
      <c r="BJ95" s="1611"/>
      <c r="BK95" s="1611"/>
      <c r="BL95" s="1611"/>
      <c r="BM95" s="1611"/>
      <c r="BN95" s="1611"/>
      <c r="BO95" s="1611"/>
      <c r="BP95" s="1611"/>
      <c r="BQ95" s="1611"/>
      <c r="BR95" s="1611"/>
      <c r="BS95" s="1611"/>
      <c r="BT95" s="1611"/>
      <c r="BU95" s="1611"/>
      <c r="BV95" s="1611"/>
      <c r="BW95" s="1611"/>
      <c r="BX95" s="1611"/>
      <c r="BY95" s="1611"/>
      <c r="BZ95" s="1611"/>
      <c r="CA95" s="1611"/>
      <c r="CB95" s="1611"/>
      <c r="CC95" s="1611"/>
      <c r="CD95" s="1611"/>
      <c r="CE95" s="1611"/>
      <c r="CF95" s="1611"/>
      <c r="CG95" s="1611"/>
      <c r="CH95" s="1611"/>
      <c r="CI95" s="1611"/>
      <c r="CJ95" s="1611"/>
      <c r="CK95" s="1611"/>
      <c r="CL95" s="1611"/>
      <c r="CM95" s="1611"/>
      <c r="CN95" s="1611"/>
      <c r="CO95" s="1611"/>
      <c r="CP95" s="1611"/>
      <c r="CQ95" s="1611"/>
      <c r="CR95" s="1611"/>
      <c r="CS95" s="1611"/>
      <c r="CT95" s="1611"/>
      <c r="CU95" s="1611"/>
      <c r="CV95" s="1611"/>
      <c r="CW95" s="1611"/>
      <c r="CX95" s="1611"/>
      <c r="CY95" s="1611"/>
      <c r="CZ95" s="1611"/>
      <c r="DA95" s="1611"/>
      <c r="DB95" s="1611"/>
      <c r="DC95" s="1611"/>
      <c r="DD95" s="1611"/>
      <c r="DE95" s="1611"/>
      <c r="DF95" s="1611"/>
      <c r="DG95" s="1611"/>
      <c r="DH95" s="1611"/>
      <c r="DI95" s="1611"/>
      <c r="DJ95" s="1611"/>
      <c r="DK95" s="1611"/>
      <c r="DL95" s="1611"/>
      <c r="DM95" s="1611"/>
      <c r="DN95" s="1611"/>
      <c r="DO95" s="1611"/>
      <c r="DP95" s="1611"/>
      <c r="DQ95" s="1611"/>
      <c r="DR95" s="1611"/>
      <c r="DS95" s="1611"/>
      <c r="DT95" s="1611"/>
      <c r="DU95" s="1611"/>
      <c r="DV95" s="1611"/>
      <c r="DW95" s="1611"/>
      <c r="DX95" s="1611"/>
      <c r="DY95" s="1611"/>
      <c r="DZ95" s="1611"/>
      <c r="EA95" s="1611"/>
      <c r="EB95" s="1611"/>
      <c r="EC95" s="1611"/>
      <c r="ED95" s="1611"/>
      <c r="EE95" s="1611"/>
      <c r="EF95" s="1611"/>
      <c r="EG95" s="1611"/>
      <c r="EH95" s="1611"/>
      <c r="EI95" s="1611"/>
      <c r="EJ95" s="1611"/>
      <c r="EK95" s="1611"/>
      <c r="EL95" s="1611"/>
      <c r="EM95" s="1611"/>
      <c r="EN95" s="1611"/>
      <c r="EO95" s="1611"/>
      <c r="EP95" s="1611"/>
      <c r="EQ95" s="1611"/>
      <c r="ER95" s="1611"/>
      <c r="ES95" s="1611"/>
    </row>
    <row r="96" spans="2:149" s="898" customFormat="1">
      <c r="B96" s="1609"/>
      <c r="C96" s="1610"/>
      <c r="D96" s="1610"/>
      <c r="E96" s="1611"/>
      <c r="F96" s="1611"/>
      <c r="G96" s="1611"/>
      <c r="H96" s="1611"/>
      <c r="I96" s="1611"/>
      <c r="J96" s="1611"/>
      <c r="K96" s="1611"/>
      <c r="L96" s="1611"/>
      <c r="M96" s="1611"/>
      <c r="N96" s="1611"/>
      <c r="O96" s="1611"/>
      <c r="P96" s="1611"/>
      <c r="Q96" s="1611"/>
      <c r="R96" s="1611"/>
      <c r="S96" s="1611"/>
      <c r="T96" s="1611"/>
      <c r="U96" s="1611"/>
      <c r="V96" s="1611"/>
      <c r="W96" s="1611"/>
      <c r="X96" s="1611"/>
      <c r="Y96" s="1611"/>
      <c r="Z96" s="1611"/>
      <c r="AA96" s="1611"/>
      <c r="AB96" s="1611"/>
      <c r="AC96" s="1611"/>
      <c r="AD96" s="1611"/>
      <c r="AE96" s="1611"/>
      <c r="AF96" s="1611"/>
      <c r="AG96" s="1611"/>
      <c r="AH96" s="1611"/>
      <c r="AI96" s="1611"/>
      <c r="AJ96" s="1611"/>
      <c r="AK96" s="1611"/>
      <c r="AL96" s="1611"/>
      <c r="AM96" s="1611"/>
      <c r="AN96" s="1611"/>
      <c r="AO96" s="1611"/>
      <c r="AP96" s="1611"/>
      <c r="AQ96" s="1611"/>
      <c r="AR96" s="1611"/>
      <c r="AS96" s="1611"/>
      <c r="AT96" s="1611"/>
      <c r="AU96" s="1611"/>
      <c r="AV96" s="1611"/>
      <c r="AW96" s="1611"/>
      <c r="AX96" s="1611"/>
      <c r="AY96" s="1611"/>
      <c r="AZ96" s="1611"/>
      <c r="BA96" s="1611"/>
      <c r="BB96" s="1611"/>
      <c r="BC96" s="1611"/>
      <c r="BD96" s="1611"/>
      <c r="BE96" s="1611"/>
      <c r="BF96" s="1611"/>
      <c r="BG96" s="1611"/>
      <c r="BH96" s="1611"/>
      <c r="BI96" s="1611"/>
      <c r="BJ96" s="1611"/>
      <c r="BK96" s="1611"/>
      <c r="BL96" s="1611"/>
      <c r="BM96" s="1611"/>
      <c r="BN96" s="1611"/>
      <c r="BO96" s="1611"/>
      <c r="BP96" s="1611"/>
      <c r="BQ96" s="1611"/>
      <c r="BR96" s="1611"/>
      <c r="BS96" s="1611"/>
      <c r="BT96" s="1611"/>
      <c r="BU96" s="1611"/>
      <c r="BV96" s="1611"/>
      <c r="BW96" s="1611"/>
      <c r="BX96" s="1611"/>
      <c r="BY96" s="1611"/>
      <c r="BZ96" s="1611"/>
      <c r="CA96" s="1611"/>
      <c r="CB96" s="1611"/>
      <c r="CC96" s="1611"/>
      <c r="CD96" s="1611"/>
      <c r="CE96" s="1611"/>
      <c r="CF96" s="1611"/>
      <c r="CG96" s="1611"/>
      <c r="CH96" s="1611"/>
      <c r="CI96" s="1611"/>
      <c r="CJ96" s="1611"/>
      <c r="CK96" s="1611"/>
      <c r="CL96" s="1611"/>
      <c r="CM96" s="1611"/>
      <c r="CN96" s="1611"/>
      <c r="CO96" s="1611"/>
      <c r="CP96" s="1611"/>
      <c r="CQ96" s="1611"/>
      <c r="CR96" s="1611"/>
      <c r="CS96" s="1611"/>
      <c r="CT96" s="1611"/>
      <c r="CU96" s="1611"/>
      <c r="CV96" s="1611"/>
      <c r="CW96" s="1611"/>
      <c r="CX96" s="1611"/>
      <c r="CY96" s="1611"/>
      <c r="CZ96" s="1611"/>
      <c r="DA96" s="1611"/>
      <c r="DB96" s="1611"/>
      <c r="DC96" s="1611"/>
      <c r="DD96" s="1611"/>
      <c r="DE96" s="1611"/>
      <c r="DF96" s="1611"/>
      <c r="DG96" s="1611"/>
      <c r="DH96" s="1611"/>
      <c r="DI96" s="1611"/>
      <c r="DJ96" s="1611"/>
      <c r="DK96" s="1611"/>
      <c r="DL96" s="1611"/>
      <c r="DM96" s="1611"/>
      <c r="DN96" s="1611"/>
      <c r="DO96" s="1611"/>
      <c r="DP96" s="1611"/>
      <c r="DQ96" s="1611"/>
      <c r="DR96" s="1611"/>
      <c r="DS96" s="1611"/>
      <c r="DT96" s="1611"/>
      <c r="DU96" s="1611"/>
      <c r="DV96" s="1611"/>
      <c r="DW96" s="1611"/>
      <c r="DX96" s="1611"/>
      <c r="DY96" s="1611"/>
      <c r="DZ96" s="1611"/>
      <c r="EA96" s="1611"/>
      <c r="EB96" s="1611"/>
      <c r="EC96" s="1611"/>
      <c r="ED96" s="1611"/>
      <c r="EE96" s="1611"/>
      <c r="EF96" s="1611"/>
      <c r="EG96" s="1611"/>
      <c r="EH96" s="1611"/>
      <c r="EI96" s="1611"/>
      <c r="EJ96" s="1611"/>
      <c r="EK96" s="1611"/>
      <c r="EL96" s="1611"/>
      <c r="EM96" s="1611"/>
      <c r="EN96" s="1611"/>
      <c r="EO96" s="1611"/>
      <c r="EP96" s="1611"/>
      <c r="EQ96" s="1611"/>
      <c r="ER96" s="1611"/>
      <c r="ES96" s="1611"/>
    </row>
    <row r="97" spans="2:149" s="898" customFormat="1">
      <c r="B97" s="1609"/>
      <c r="C97" s="1610"/>
      <c r="D97" s="1610"/>
      <c r="E97" s="1611"/>
      <c r="F97" s="1611"/>
      <c r="G97" s="1611"/>
      <c r="H97" s="1611"/>
      <c r="I97" s="1611"/>
      <c r="J97" s="1611"/>
      <c r="K97" s="1611"/>
      <c r="L97" s="1611"/>
      <c r="M97" s="1611"/>
      <c r="N97" s="1611"/>
      <c r="O97" s="1611"/>
      <c r="P97" s="1611"/>
      <c r="Q97" s="1611"/>
      <c r="R97" s="1611"/>
      <c r="S97" s="1611"/>
      <c r="T97" s="1611"/>
      <c r="U97" s="1611"/>
      <c r="V97" s="1611"/>
      <c r="W97" s="1611"/>
      <c r="X97" s="1611"/>
      <c r="Y97" s="1611"/>
      <c r="Z97" s="1611"/>
      <c r="AA97" s="1611"/>
      <c r="AB97" s="1611"/>
      <c r="AC97" s="1611"/>
      <c r="AD97" s="1611"/>
      <c r="AE97" s="1611"/>
      <c r="AF97" s="1611"/>
      <c r="AG97" s="1611"/>
      <c r="AH97" s="1611"/>
      <c r="AI97" s="1611"/>
      <c r="AJ97" s="1611"/>
      <c r="AK97" s="1611"/>
      <c r="AL97" s="1611"/>
      <c r="AM97" s="1611"/>
      <c r="AN97" s="1611"/>
      <c r="AO97" s="1611"/>
      <c r="AP97" s="1611"/>
      <c r="AQ97" s="1611"/>
      <c r="AR97" s="1611"/>
      <c r="AS97" s="1611"/>
      <c r="AT97" s="1611"/>
      <c r="AU97" s="1611"/>
      <c r="AV97" s="1611"/>
      <c r="AW97" s="1611"/>
      <c r="AX97" s="1611"/>
      <c r="AY97" s="1611"/>
      <c r="AZ97" s="1611"/>
      <c r="BA97" s="1611"/>
      <c r="BB97" s="1611"/>
      <c r="BC97" s="1611"/>
      <c r="BD97" s="1611"/>
      <c r="BE97" s="1611"/>
      <c r="BF97" s="1611"/>
      <c r="BG97" s="1611"/>
      <c r="BH97" s="1611"/>
      <c r="BI97" s="1611"/>
      <c r="BJ97" s="1611"/>
      <c r="BK97" s="1611"/>
      <c r="BL97" s="1611"/>
      <c r="BM97" s="1611"/>
      <c r="BN97" s="1611"/>
      <c r="BO97" s="1611"/>
      <c r="BP97" s="1611"/>
      <c r="BQ97" s="1611"/>
      <c r="BR97" s="1611"/>
      <c r="BS97" s="1611"/>
      <c r="BT97" s="1611"/>
      <c r="BU97" s="1611"/>
      <c r="BV97" s="1611"/>
      <c r="BW97" s="1611"/>
      <c r="BX97" s="1611"/>
      <c r="BY97" s="1611"/>
      <c r="BZ97" s="1611"/>
      <c r="CA97" s="1611"/>
      <c r="CB97" s="1611"/>
      <c r="CC97" s="1611"/>
      <c r="CD97" s="1611"/>
      <c r="CE97" s="1611"/>
      <c r="CF97" s="1611"/>
      <c r="CG97" s="1611"/>
      <c r="CH97" s="1611"/>
      <c r="CI97" s="1611"/>
      <c r="CJ97" s="1611"/>
      <c r="CK97" s="1611"/>
      <c r="CL97" s="1611"/>
      <c r="CM97" s="1611"/>
      <c r="CN97" s="1611"/>
      <c r="CO97" s="1611"/>
      <c r="CP97" s="1611"/>
      <c r="CQ97" s="1611"/>
      <c r="CR97" s="1611"/>
      <c r="CS97" s="1611"/>
      <c r="CT97" s="1611"/>
      <c r="CU97" s="1611"/>
      <c r="CV97" s="1611"/>
      <c r="CW97" s="1611"/>
      <c r="CX97" s="1611"/>
      <c r="CY97" s="1611"/>
      <c r="CZ97" s="1611"/>
      <c r="DA97" s="1611"/>
      <c r="DB97" s="1611"/>
      <c r="DC97" s="1611"/>
      <c r="DD97" s="1611"/>
      <c r="DE97" s="1611"/>
      <c r="DF97" s="1611"/>
      <c r="DG97" s="1611"/>
      <c r="DH97" s="1611"/>
      <c r="DI97" s="1611"/>
      <c r="DJ97" s="1611"/>
      <c r="DK97" s="1611"/>
      <c r="DL97" s="1611"/>
      <c r="DM97" s="1611"/>
      <c r="DN97" s="1611"/>
      <c r="DO97" s="1611"/>
      <c r="DP97" s="1611"/>
      <c r="DQ97" s="1611"/>
      <c r="DR97" s="1611"/>
      <c r="DS97" s="1611"/>
      <c r="DT97" s="1611"/>
      <c r="DU97" s="1611"/>
      <c r="DV97" s="1611"/>
      <c r="DW97" s="1611"/>
      <c r="DX97" s="1611"/>
      <c r="DY97" s="1611"/>
      <c r="DZ97" s="1611"/>
      <c r="EA97" s="1611"/>
      <c r="EB97" s="1611"/>
      <c r="EC97" s="1611"/>
      <c r="ED97" s="1611"/>
      <c r="EE97" s="1611"/>
      <c r="EF97" s="1611"/>
      <c r="EG97" s="1611"/>
      <c r="EH97" s="1611"/>
      <c r="EI97" s="1611"/>
      <c r="EJ97" s="1611"/>
      <c r="EK97" s="1611"/>
      <c r="EL97" s="1611"/>
      <c r="EM97" s="1611"/>
      <c r="EN97" s="1611"/>
      <c r="EO97" s="1611"/>
      <c r="EP97" s="1611"/>
      <c r="EQ97" s="1611"/>
      <c r="ER97" s="1611"/>
      <c r="ES97" s="1611"/>
    </row>
    <row r="98" spans="2:149" s="898" customFormat="1">
      <c r="B98" s="1609"/>
      <c r="C98" s="1610"/>
      <c r="D98" s="1610"/>
      <c r="E98" s="1611"/>
      <c r="F98" s="1611"/>
      <c r="G98" s="1611"/>
      <c r="H98" s="1611"/>
      <c r="I98" s="1611"/>
      <c r="J98" s="1611"/>
      <c r="K98" s="1611"/>
      <c r="L98" s="1611"/>
      <c r="M98" s="1611"/>
      <c r="N98" s="1611"/>
      <c r="O98" s="1611"/>
      <c r="P98" s="1611"/>
      <c r="Q98" s="1611"/>
      <c r="R98" s="1611"/>
      <c r="S98" s="1611"/>
      <c r="T98" s="1611"/>
      <c r="U98" s="1611"/>
      <c r="V98" s="1611"/>
      <c r="W98" s="1611"/>
      <c r="X98" s="1611"/>
      <c r="Y98" s="1611"/>
      <c r="Z98" s="1611"/>
      <c r="AA98" s="1611"/>
      <c r="AB98" s="1611"/>
      <c r="AC98" s="1611"/>
      <c r="AD98" s="1611"/>
      <c r="AE98" s="1611"/>
      <c r="AF98" s="1611"/>
      <c r="AG98" s="1611"/>
      <c r="AH98" s="1611"/>
      <c r="AI98" s="1611"/>
      <c r="AJ98" s="1611"/>
      <c r="AK98" s="1611"/>
      <c r="AL98" s="1611"/>
      <c r="AM98" s="1611"/>
      <c r="AN98" s="1611"/>
      <c r="AO98" s="1611"/>
      <c r="AP98" s="1611"/>
      <c r="AQ98" s="1611"/>
      <c r="AR98" s="1611"/>
      <c r="AS98" s="1611"/>
      <c r="AT98" s="1611"/>
      <c r="AU98" s="1611"/>
      <c r="AV98" s="1611"/>
      <c r="AW98" s="1611"/>
      <c r="AX98" s="1611"/>
      <c r="AY98" s="1611"/>
      <c r="AZ98" s="1611"/>
      <c r="BA98" s="1611"/>
      <c r="BB98" s="1611"/>
      <c r="BC98" s="1611"/>
      <c r="BD98" s="1611"/>
      <c r="BE98" s="1611"/>
      <c r="BF98" s="1611"/>
      <c r="BG98" s="1611"/>
      <c r="BH98" s="1611"/>
      <c r="BI98" s="1611"/>
      <c r="BJ98" s="1611"/>
      <c r="BK98" s="1611"/>
      <c r="BL98" s="1611"/>
      <c r="BM98" s="1611"/>
      <c r="BN98" s="1611"/>
      <c r="BO98" s="1611"/>
      <c r="BP98" s="1611"/>
      <c r="BQ98" s="1611"/>
      <c r="BR98" s="1611"/>
      <c r="BS98" s="1611"/>
      <c r="BT98" s="1611"/>
      <c r="BU98" s="1611"/>
      <c r="BV98" s="1611"/>
      <c r="BW98" s="1611"/>
      <c r="BX98" s="1611"/>
      <c r="BY98" s="1611"/>
      <c r="BZ98" s="1611"/>
      <c r="CA98" s="1611"/>
      <c r="CB98" s="1611"/>
      <c r="CC98" s="1611"/>
      <c r="CD98" s="1611"/>
      <c r="CE98" s="1611"/>
      <c r="CF98" s="1611"/>
      <c r="CG98" s="1611"/>
      <c r="CH98" s="1611"/>
      <c r="CI98" s="1611"/>
      <c r="CJ98" s="1611"/>
      <c r="CK98" s="1611"/>
      <c r="CL98" s="1611"/>
      <c r="CM98" s="1611"/>
      <c r="CN98" s="1611"/>
      <c r="CO98" s="1611"/>
      <c r="CP98" s="1611"/>
      <c r="CQ98" s="1611"/>
      <c r="CR98" s="1611"/>
      <c r="CS98" s="1611"/>
      <c r="CT98" s="1611"/>
      <c r="CU98" s="1611"/>
      <c r="CV98" s="1611"/>
      <c r="CW98" s="1611"/>
      <c r="CX98" s="1611"/>
      <c r="CY98" s="1611"/>
      <c r="CZ98" s="1611"/>
      <c r="DA98" s="1611"/>
      <c r="DB98" s="1611"/>
      <c r="DC98" s="1611"/>
      <c r="DD98" s="1611"/>
      <c r="DE98" s="1611"/>
      <c r="DF98" s="1611"/>
      <c r="DG98" s="1611"/>
      <c r="DH98" s="1611"/>
      <c r="DI98" s="1611"/>
      <c r="DJ98" s="1611"/>
      <c r="DK98" s="1611"/>
      <c r="DL98" s="1611"/>
      <c r="DM98" s="1611"/>
      <c r="DN98" s="1611"/>
      <c r="DO98" s="1611"/>
      <c r="DP98" s="1611"/>
      <c r="DQ98" s="1611"/>
      <c r="DR98" s="1611"/>
      <c r="DS98" s="1611"/>
      <c r="DT98" s="1611"/>
      <c r="DU98" s="1611"/>
      <c r="DV98" s="1611"/>
      <c r="DW98" s="1611"/>
      <c r="DX98" s="1611"/>
      <c r="DY98" s="1611"/>
      <c r="DZ98" s="1611"/>
      <c r="EA98" s="1611"/>
      <c r="EB98" s="1611"/>
      <c r="EC98" s="1611"/>
      <c r="ED98" s="1611"/>
      <c r="EE98" s="1611"/>
      <c r="EF98" s="1611"/>
      <c r="EG98" s="1611"/>
      <c r="EH98" s="1611"/>
      <c r="EI98" s="1611"/>
      <c r="EJ98" s="1611"/>
      <c r="EK98" s="1611"/>
      <c r="EL98" s="1611"/>
      <c r="EM98" s="1611"/>
      <c r="EN98" s="1611"/>
      <c r="EO98" s="1611"/>
      <c r="EP98" s="1611"/>
      <c r="EQ98" s="1611"/>
      <c r="ER98" s="1611"/>
      <c r="ES98" s="1611"/>
    </row>
    <row r="99" spans="2:149" s="898" customFormat="1">
      <c r="B99" s="1609"/>
      <c r="C99" s="1610"/>
      <c r="D99" s="1610"/>
      <c r="E99" s="1611"/>
      <c r="F99" s="1611"/>
      <c r="G99" s="1611"/>
      <c r="H99" s="1611"/>
      <c r="I99" s="1611"/>
      <c r="J99" s="1611"/>
      <c r="K99" s="1611"/>
      <c r="L99" s="1611"/>
      <c r="M99" s="1611"/>
      <c r="N99" s="1611"/>
      <c r="O99" s="1611"/>
      <c r="P99" s="1611"/>
      <c r="Q99" s="1611"/>
      <c r="R99" s="1611"/>
      <c r="S99" s="1611"/>
      <c r="T99" s="1611"/>
      <c r="U99" s="1611"/>
      <c r="V99" s="1611"/>
      <c r="W99" s="1611"/>
      <c r="X99" s="1611"/>
      <c r="Y99" s="1611"/>
      <c r="Z99" s="1611"/>
      <c r="AA99" s="1611"/>
      <c r="AB99" s="1611"/>
      <c r="AC99" s="1611"/>
      <c r="AD99" s="1611"/>
      <c r="AE99" s="1611"/>
      <c r="AF99" s="1611"/>
      <c r="AG99" s="1611"/>
      <c r="AH99" s="1611"/>
      <c r="AI99" s="1611"/>
      <c r="AJ99" s="1611"/>
      <c r="AK99" s="1611"/>
      <c r="AL99" s="1611"/>
      <c r="AM99" s="1611"/>
      <c r="AN99" s="1611"/>
      <c r="AO99" s="1611"/>
      <c r="AP99" s="1611"/>
      <c r="AQ99" s="1611"/>
      <c r="AR99" s="1611"/>
      <c r="AS99" s="1611"/>
      <c r="AT99" s="1611"/>
      <c r="AU99" s="1611"/>
      <c r="AV99" s="1611"/>
      <c r="AW99" s="1611"/>
      <c r="AX99" s="1611"/>
      <c r="AY99" s="1611"/>
      <c r="AZ99" s="1611"/>
      <c r="BA99" s="1611"/>
      <c r="BB99" s="1611"/>
      <c r="BC99" s="1611"/>
      <c r="BD99" s="1611"/>
      <c r="BE99" s="1611"/>
      <c r="BF99" s="1611"/>
      <c r="BG99" s="1611"/>
      <c r="BH99" s="1611"/>
      <c r="BI99" s="1611"/>
      <c r="BJ99" s="1611"/>
      <c r="BK99" s="1611"/>
      <c r="BL99" s="1611"/>
      <c r="BM99" s="1611"/>
      <c r="BN99" s="1611"/>
      <c r="BO99" s="1611"/>
      <c r="BP99" s="1611"/>
      <c r="BQ99" s="1611"/>
      <c r="BR99" s="1611"/>
      <c r="BS99" s="1611"/>
      <c r="BT99" s="1611"/>
      <c r="BU99" s="1611"/>
      <c r="BV99" s="1611"/>
      <c r="BW99" s="1611"/>
      <c r="BX99" s="1611"/>
      <c r="BY99" s="1611"/>
      <c r="BZ99" s="1611"/>
      <c r="CA99" s="1611"/>
      <c r="CB99" s="1611"/>
      <c r="CC99" s="1611"/>
      <c r="CD99" s="1611"/>
      <c r="CE99" s="1611"/>
      <c r="CF99" s="1611"/>
      <c r="CG99" s="1611"/>
      <c r="CH99" s="1611"/>
      <c r="CI99" s="1611"/>
      <c r="CJ99" s="1611"/>
      <c r="CK99" s="1611"/>
      <c r="CL99" s="1611"/>
      <c r="CM99" s="1611"/>
      <c r="CN99" s="1611"/>
      <c r="CO99" s="1611"/>
      <c r="CP99" s="1611"/>
      <c r="CQ99" s="1611"/>
      <c r="CR99" s="1611"/>
      <c r="CS99" s="1611"/>
      <c r="CT99" s="1611"/>
      <c r="CU99" s="1611"/>
      <c r="CV99" s="1611"/>
      <c r="CW99" s="1611"/>
      <c r="CX99" s="1611"/>
      <c r="CY99" s="1611"/>
      <c r="CZ99" s="1611"/>
      <c r="DA99" s="1611"/>
      <c r="DB99" s="1611"/>
      <c r="DC99" s="1611"/>
      <c r="DD99" s="1611"/>
      <c r="DE99" s="1611"/>
      <c r="DF99" s="1611"/>
      <c r="DG99" s="1611"/>
      <c r="DH99" s="1611"/>
      <c r="DI99" s="1611"/>
      <c r="DJ99" s="1611"/>
      <c r="DK99" s="1611"/>
      <c r="DL99" s="1611"/>
      <c r="DM99" s="1611"/>
      <c r="DN99" s="1611"/>
      <c r="DO99" s="1611"/>
      <c r="DP99" s="1611"/>
      <c r="DQ99" s="1611"/>
      <c r="DR99" s="1611"/>
      <c r="DS99" s="1611"/>
      <c r="DT99" s="1611"/>
      <c r="DU99" s="1611"/>
      <c r="DV99" s="1611"/>
      <c r="DW99" s="1611"/>
      <c r="DX99" s="1611"/>
      <c r="DY99" s="1611"/>
      <c r="DZ99" s="1611"/>
      <c r="EA99" s="1611"/>
      <c r="EB99" s="1611"/>
      <c r="EC99" s="1611"/>
      <c r="ED99" s="1611"/>
      <c r="EE99" s="1611"/>
      <c r="EF99" s="1611"/>
      <c r="EG99" s="1611"/>
      <c r="EH99" s="1611"/>
      <c r="EI99" s="1611"/>
      <c r="EJ99" s="1611"/>
      <c r="EK99" s="1611"/>
      <c r="EL99" s="1611"/>
      <c r="EM99" s="1611"/>
      <c r="EN99" s="1611"/>
      <c r="EO99" s="1611"/>
      <c r="EP99" s="1611"/>
      <c r="EQ99" s="1611"/>
      <c r="ER99" s="1611"/>
      <c r="ES99" s="1611"/>
    </row>
    <row r="100" spans="2:149" s="898" customFormat="1">
      <c r="B100" s="1609"/>
      <c r="C100" s="1610"/>
      <c r="D100" s="1610"/>
      <c r="E100" s="1611"/>
      <c r="F100" s="1611"/>
      <c r="G100" s="1611"/>
      <c r="H100" s="1611"/>
      <c r="I100" s="1611"/>
      <c r="J100" s="1611"/>
      <c r="K100" s="1611"/>
      <c r="L100" s="1611"/>
      <c r="M100" s="1611"/>
      <c r="N100" s="1611"/>
      <c r="O100" s="1611"/>
      <c r="P100" s="1611"/>
      <c r="Q100" s="1611"/>
      <c r="R100" s="1611"/>
      <c r="S100" s="1611"/>
      <c r="T100" s="1611"/>
      <c r="U100" s="1611"/>
      <c r="V100" s="1611"/>
      <c r="W100" s="1611"/>
      <c r="X100" s="1611"/>
      <c r="Y100" s="1611"/>
      <c r="Z100" s="1611"/>
      <c r="AA100" s="1611"/>
      <c r="AB100" s="1611"/>
      <c r="AC100" s="1611"/>
      <c r="AD100" s="1611"/>
      <c r="AE100" s="1611"/>
      <c r="AF100" s="1611"/>
      <c r="AG100" s="1611"/>
      <c r="AH100" s="1611"/>
      <c r="AI100" s="1611"/>
      <c r="AJ100" s="1611"/>
      <c r="AK100" s="1611"/>
      <c r="AL100" s="1611"/>
      <c r="AM100" s="1611"/>
      <c r="AN100" s="1611"/>
      <c r="AO100" s="1611"/>
      <c r="AP100" s="1611"/>
      <c r="AQ100" s="1611"/>
      <c r="AR100" s="1611"/>
      <c r="AS100" s="1611"/>
      <c r="AT100" s="1611"/>
      <c r="AU100" s="1611"/>
      <c r="AV100" s="1611"/>
      <c r="AW100" s="1611"/>
      <c r="AX100" s="1611"/>
      <c r="AY100" s="1611"/>
      <c r="AZ100" s="1611"/>
      <c r="BA100" s="1611"/>
      <c r="BB100" s="1611"/>
      <c r="BC100" s="1611"/>
      <c r="BD100" s="1611"/>
      <c r="BE100" s="1611"/>
      <c r="BF100" s="1611"/>
      <c r="BG100" s="1611"/>
      <c r="BH100" s="1611"/>
      <c r="BI100" s="1611"/>
      <c r="BJ100" s="1611"/>
      <c r="BK100" s="1611"/>
      <c r="BL100" s="1611"/>
      <c r="BM100" s="1611"/>
      <c r="BN100" s="1611"/>
      <c r="BO100" s="1611"/>
      <c r="BP100" s="1611"/>
      <c r="BQ100" s="1611"/>
      <c r="BR100" s="1611"/>
      <c r="BS100" s="1611"/>
      <c r="BT100" s="1611"/>
      <c r="BU100" s="1611"/>
      <c r="BV100" s="1611"/>
      <c r="BW100" s="1611"/>
      <c r="BX100" s="1611"/>
      <c r="BY100" s="1611"/>
      <c r="BZ100" s="1611"/>
      <c r="CA100" s="1611"/>
      <c r="CB100" s="1611"/>
      <c r="CC100" s="1611"/>
      <c r="CD100" s="1611"/>
      <c r="CE100" s="1611"/>
      <c r="CF100" s="1611"/>
      <c r="CG100" s="1611"/>
      <c r="CH100" s="1611"/>
      <c r="CI100" s="1611"/>
      <c r="CJ100" s="1611"/>
      <c r="CK100" s="1611"/>
      <c r="CL100" s="1611"/>
      <c r="CM100" s="1611"/>
      <c r="CN100" s="1611"/>
      <c r="CO100" s="1611"/>
      <c r="CP100" s="1611"/>
      <c r="CQ100" s="1611"/>
      <c r="CR100" s="1611"/>
      <c r="CS100" s="1611"/>
      <c r="CT100" s="1611"/>
      <c r="CU100" s="1611"/>
      <c r="CV100" s="1611"/>
      <c r="CW100" s="1611"/>
      <c r="CX100" s="1611"/>
      <c r="CY100" s="1611"/>
      <c r="CZ100" s="1611"/>
      <c r="DA100" s="1611"/>
      <c r="DB100" s="1611"/>
      <c r="DC100" s="1611"/>
      <c r="DD100" s="1611"/>
      <c r="DE100" s="1611"/>
      <c r="DF100" s="1611"/>
      <c r="DG100" s="1611"/>
      <c r="DH100" s="1611"/>
      <c r="DI100" s="1611"/>
      <c r="DJ100" s="1611"/>
      <c r="DK100" s="1611"/>
      <c r="DL100" s="1611"/>
      <c r="DM100" s="1611"/>
      <c r="DN100" s="1611"/>
      <c r="DO100" s="1611"/>
      <c r="DP100" s="1611"/>
      <c r="DQ100" s="1611"/>
      <c r="DR100" s="1611"/>
      <c r="DS100" s="1611"/>
      <c r="DT100" s="1611"/>
      <c r="DU100" s="1611"/>
      <c r="DV100" s="1611"/>
      <c r="DW100" s="1611"/>
      <c r="DX100" s="1611"/>
      <c r="DY100" s="1611"/>
      <c r="DZ100" s="1611"/>
      <c r="EA100" s="1611"/>
      <c r="EB100" s="1611"/>
      <c r="EC100" s="1611"/>
      <c r="ED100" s="1611"/>
      <c r="EE100" s="1611"/>
      <c r="EF100" s="1611"/>
      <c r="EG100" s="1611"/>
      <c r="EH100" s="1611"/>
      <c r="EI100" s="1611"/>
      <c r="EJ100" s="1611"/>
      <c r="EK100" s="1611"/>
      <c r="EL100" s="1611"/>
      <c r="EM100" s="1611"/>
      <c r="EN100" s="1611"/>
      <c r="EO100" s="1611"/>
      <c r="EP100" s="1611"/>
      <c r="EQ100" s="1611"/>
      <c r="ER100" s="1611"/>
      <c r="ES100" s="1611"/>
    </row>
    <row r="101" spans="2:149" s="898" customFormat="1">
      <c r="B101" s="1609"/>
      <c r="C101" s="1610"/>
      <c r="D101" s="1610"/>
      <c r="E101" s="1611"/>
      <c r="F101" s="1611"/>
      <c r="G101" s="1611"/>
      <c r="H101" s="1611"/>
      <c r="I101" s="1611"/>
      <c r="J101" s="1611"/>
      <c r="K101" s="1611"/>
      <c r="L101" s="1611"/>
      <c r="M101" s="1611"/>
      <c r="N101" s="1611"/>
      <c r="O101" s="1611"/>
      <c r="P101" s="1611"/>
      <c r="Q101" s="1611"/>
      <c r="R101" s="1611"/>
      <c r="S101" s="1611"/>
      <c r="T101" s="1611"/>
      <c r="U101" s="1611"/>
      <c r="V101" s="1611"/>
      <c r="W101" s="1611"/>
      <c r="X101" s="1611"/>
      <c r="Y101" s="1611"/>
      <c r="Z101" s="1611"/>
      <c r="AA101" s="1611"/>
      <c r="AB101" s="1611"/>
      <c r="AC101" s="1611"/>
      <c r="AD101" s="1611"/>
      <c r="AE101" s="1611"/>
      <c r="AF101" s="1611"/>
      <c r="AG101" s="1611"/>
      <c r="AH101" s="1611"/>
      <c r="AI101" s="1611"/>
      <c r="AJ101" s="1611"/>
      <c r="AK101" s="1611"/>
      <c r="AL101" s="1611"/>
      <c r="AM101" s="1611"/>
      <c r="AN101" s="1611"/>
      <c r="AO101" s="1611"/>
      <c r="AP101" s="1611"/>
      <c r="AQ101" s="1611"/>
      <c r="AR101" s="1611"/>
      <c r="AS101" s="1611"/>
      <c r="AT101" s="1611"/>
      <c r="AU101" s="1611"/>
      <c r="AV101" s="1611"/>
      <c r="AW101" s="1611"/>
      <c r="AX101" s="1611"/>
      <c r="AY101" s="1611"/>
      <c r="AZ101" s="1611"/>
      <c r="BA101" s="1611"/>
      <c r="BB101" s="1611"/>
      <c r="BC101" s="1611"/>
      <c r="BD101" s="1611"/>
      <c r="BE101" s="1611"/>
      <c r="BF101" s="1611"/>
      <c r="BG101" s="1611"/>
      <c r="BH101" s="1611"/>
      <c r="BI101" s="1611"/>
      <c r="BJ101" s="1611"/>
      <c r="BK101" s="1611"/>
      <c r="BL101" s="1611"/>
      <c r="BM101" s="1611"/>
      <c r="BN101" s="1611"/>
      <c r="BO101" s="1611"/>
      <c r="BP101" s="1611"/>
      <c r="BQ101" s="1611"/>
      <c r="BR101" s="1611"/>
      <c r="BS101" s="1611"/>
      <c r="BT101" s="1611"/>
      <c r="BU101" s="1611"/>
      <c r="BV101" s="1611"/>
      <c r="BW101" s="1611"/>
      <c r="BX101" s="1611"/>
      <c r="BY101" s="1611"/>
      <c r="BZ101" s="1611"/>
      <c r="CA101" s="1611"/>
      <c r="CB101" s="1611"/>
      <c r="CC101" s="1611"/>
      <c r="CD101" s="1611"/>
      <c r="CE101" s="1611"/>
      <c r="CF101" s="1611"/>
      <c r="CG101" s="1611"/>
      <c r="CH101" s="1611"/>
      <c r="CI101" s="1611"/>
      <c r="CJ101" s="1611"/>
      <c r="CK101" s="1611"/>
      <c r="CL101" s="1611"/>
      <c r="CM101" s="1611"/>
      <c r="CN101" s="1611"/>
      <c r="CO101" s="1611"/>
      <c r="CP101" s="1611"/>
      <c r="CQ101" s="1611"/>
      <c r="CR101" s="1611"/>
      <c r="CS101" s="1611"/>
      <c r="CT101" s="1611"/>
      <c r="CU101" s="1611"/>
      <c r="CV101" s="1611"/>
      <c r="CW101" s="1611"/>
      <c r="CX101" s="1611"/>
      <c r="CY101" s="1611"/>
      <c r="CZ101" s="1611"/>
      <c r="DA101" s="1611"/>
      <c r="DB101" s="1611"/>
      <c r="DC101" s="1611"/>
      <c r="DD101" s="1611"/>
      <c r="DE101" s="1611"/>
      <c r="DF101" s="1611"/>
      <c r="DG101" s="1611"/>
      <c r="DH101" s="1611"/>
      <c r="DI101" s="1611"/>
      <c r="DJ101" s="1611"/>
      <c r="DK101" s="1611"/>
      <c r="DL101" s="1611"/>
      <c r="DM101" s="1611"/>
      <c r="DN101" s="1611"/>
      <c r="DO101" s="1611"/>
      <c r="DP101" s="1611"/>
      <c r="DQ101" s="1611"/>
      <c r="DR101" s="1611"/>
      <c r="DS101" s="1611"/>
      <c r="DT101" s="1611"/>
      <c r="DU101" s="1611"/>
      <c r="DV101" s="1611"/>
      <c r="DW101" s="1611"/>
      <c r="DX101" s="1611"/>
      <c r="DY101" s="1611"/>
      <c r="DZ101" s="1611"/>
      <c r="EA101" s="1611"/>
      <c r="EB101" s="1611"/>
      <c r="EC101" s="1611"/>
      <c r="ED101" s="1611"/>
      <c r="EE101" s="1611"/>
      <c r="EF101" s="1611"/>
      <c r="EG101" s="1611"/>
      <c r="EH101" s="1611"/>
      <c r="EI101" s="1611"/>
      <c r="EJ101" s="1611"/>
      <c r="EK101" s="1611"/>
      <c r="EL101" s="1611"/>
      <c r="EM101" s="1611"/>
      <c r="EN101" s="1611"/>
      <c r="EO101" s="1611"/>
      <c r="EP101" s="1611"/>
      <c r="EQ101" s="1611"/>
      <c r="ER101" s="1611"/>
      <c r="ES101" s="1611"/>
    </row>
    <row r="102" spans="2:149" s="898" customFormat="1">
      <c r="B102" s="1609"/>
      <c r="C102" s="1610"/>
      <c r="D102" s="1610"/>
      <c r="E102" s="1611"/>
      <c r="F102" s="1611"/>
      <c r="G102" s="1611"/>
      <c r="H102" s="1611"/>
      <c r="I102" s="1611"/>
      <c r="J102" s="1611"/>
      <c r="K102" s="1611"/>
      <c r="L102" s="1611"/>
      <c r="M102" s="1611"/>
      <c r="N102" s="1611"/>
      <c r="O102" s="1611"/>
      <c r="P102" s="1611"/>
      <c r="Q102" s="1611"/>
      <c r="R102" s="1611"/>
      <c r="S102" s="1611"/>
      <c r="T102" s="1611"/>
      <c r="U102" s="1611"/>
      <c r="V102" s="1611"/>
      <c r="W102" s="1611"/>
      <c r="X102" s="1611"/>
      <c r="Y102" s="1611"/>
      <c r="Z102" s="1611"/>
      <c r="AA102" s="1611"/>
      <c r="AB102" s="1611"/>
      <c r="AC102" s="1611"/>
      <c r="AD102" s="1611"/>
      <c r="AE102" s="1611"/>
      <c r="AF102" s="1611"/>
      <c r="AG102" s="1611"/>
      <c r="AH102" s="1611"/>
      <c r="AI102" s="1611"/>
      <c r="AJ102" s="1611"/>
      <c r="AK102" s="1611"/>
      <c r="AL102" s="1611"/>
      <c r="AM102" s="1611"/>
      <c r="AN102" s="1611"/>
      <c r="AO102" s="1611"/>
      <c r="AP102" s="1611"/>
      <c r="AQ102" s="1611"/>
      <c r="AR102" s="1611"/>
      <c r="AS102" s="1611"/>
      <c r="AT102" s="1611"/>
      <c r="AU102" s="1611"/>
      <c r="AV102" s="1611"/>
      <c r="AW102" s="1611"/>
      <c r="AX102" s="1611"/>
      <c r="AY102" s="1611"/>
      <c r="AZ102" s="1611"/>
      <c r="BA102" s="1611"/>
      <c r="BB102" s="1611"/>
      <c r="BC102" s="1611"/>
      <c r="BD102" s="1611"/>
      <c r="BE102" s="1611"/>
      <c r="BF102" s="1611"/>
      <c r="BG102" s="1611"/>
      <c r="BH102" s="1611"/>
      <c r="BI102" s="1611"/>
      <c r="BJ102" s="1611"/>
      <c r="BK102" s="1611"/>
      <c r="BL102" s="1611"/>
      <c r="BM102" s="1611"/>
      <c r="BN102" s="1611"/>
      <c r="BO102" s="1611"/>
      <c r="BP102" s="1611"/>
      <c r="BQ102" s="1611"/>
      <c r="BR102" s="1611"/>
      <c r="BS102" s="1611"/>
      <c r="BT102" s="1611"/>
      <c r="BU102" s="1611"/>
      <c r="BV102" s="1611"/>
      <c r="BW102" s="1611"/>
      <c r="BX102" s="1611"/>
      <c r="BY102" s="1611"/>
      <c r="BZ102" s="1611"/>
      <c r="CA102" s="1611"/>
      <c r="CB102" s="1611"/>
      <c r="CC102" s="1611"/>
      <c r="CD102" s="1611"/>
      <c r="CE102" s="1611"/>
      <c r="CF102" s="1611"/>
      <c r="CG102" s="1611"/>
      <c r="CH102" s="1611"/>
      <c r="CI102" s="1611"/>
      <c r="CJ102" s="1611"/>
      <c r="CK102" s="1611"/>
      <c r="CL102" s="1611"/>
      <c r="CM102" s="1611"/>
      <c r="CN102" s="1611"/>
      <c r="CO102" s="1611"/>
      <c r="CP102" s="1611"/>
      <c r="CQ102" s="1611"/>
      <c r="CR102" s="1611"/>
      <c r="CS102" s="1611"/>
      <c r="CT102" s="1611"/>
      <c r="CU102" s="1611"/>
      <c r="CV102" s="1611"/>
      <c r="CW102" s="1611"/>
      <c r="CX102" s="1611"/>
      <c r="CY102" s="1611"/>
      <c r="CZ102" s="1611"/>
      <c r="DA102" s="1611"/>
      <c r="DB102" s="1611"/>
      <c r="DC102" s="1611"/>
      <c r="DD102" s="1611"/>
      <c r="DE102" s="1611"/>
      <c r="DF102" s="1611"/>
      <c r="DG102" s="1611"/>
      <c r="DH102" s="1611"/>
      <c r="DI102" s="1611"/>
      <c r="DJ102" s="1611"/>
      <c r="DK102" s="1611"/>
      <c r="DL102" s="1611"/>
      <c r="DM102" s="1611"/>
      <c r="DN102" s="1611"/>
      <c r="DO102" s="1611"/>
      <c r="DP102" s="1611"/>
      <c r="DQ102" s="1611"/>
      <c r="DR102" s="1611"/>
      <c r="DS102" s="1611"/>
      <c r="DT102" s="1611"/>
      <c r="DU102" s="1611"/>
      <c r="DV102" s="1611"/>
      <c r="DW102" s="1611"/>
      <c r="DX102" s="1611"/>
      <c r="DY102" s="1611"/>
      <c r="DZ102" s="1611"/>
      <c r="EA102" s="1611"/>
      <c r="EB102" s="1611"/>
      <c r="EC102" s="1611"/>
      <c r="ED102" s="1611"/>
      <c r="EE102" s="1611"/>
      <c r="EF102" s="1611"/>
      <c r="EG102" s="1611"/>
      <c r="EH102" s="1611"/>
      <c r="EI102" s="1611"/>
      <c r="EJ102" s="1611"/>
      <c r="EK102" s="1611"/>
      <c r="EL102" s="1611"/>
      <c r="EM102" s="1611"/>
      <c r="EN102" s="1611"/>
      <c r="EO102" s="1611"/>
      <c r="EP102" s="1611"/>
      <c r="EQ102" s="1611"/>
      <c r="ER102" s="1611"/>
      <c r="ES102" s="1611"/>
    </row>
    <row r="103" spans="2:149" s="898" customFormat="1">
      <c r="B103" s="1609"/>
      <c r="C103" s="1610"/>
      <c r="D103" s="1610"/>
      <c r="E103" s="1611"/>
      <c r="F103" s="1611"/>
      <c r="G103" s="1611"/>
      <c r="H103" s="1611"/>
      <c r="I103" s="1611"/>
      <c r="J103" s="1611"/>
      <c r="K103" s="1611"/>
      <c r="L103" s="1611"/>
      <c r="M103" s="1611"/>
      <c r="N103" s="1611"/>
      <c r="O103" s="1611"/>
      <c r="P103" s="1611"/>
      <c r="Q103" s="1611"/>
      <c r="R103" s="1611"/>
      <c r="S103" s="1611"/>
      <c r="T103" s="1611"/>
      <c r="U103" s="1611"/>
      <c r="V103" s="1611"/>
      <c r="W103" s="1611"/>
      <c r="X103" s="1611"/>
      <c r="Y103" s="1611"/>
      <c r="Z103" s="1611"/>
      <c r="AA103" s="1611"/>
      <c r="AB103" s="1611"/>
      <c r="AC103" s="1611"/>
      <c r="AD103" s="1611"/>
      <c r="AE103" s="1611"/>
      <c r="AF103" s="1611"/>
      <c r="AG103" s="1611"/>
      <c r="AH103" s="1611"/>
      <c r="AI103" s="1611"/>
      <c r="AJ103" s="1611"/>
      <c r="AK103" s="1611"/>
      <c r="AL103" s="1611"/>
      <c r="AM103" s="1611"/>
      <c r="AN103" s="1611"/>
      <c r="AO103" s="1611"/>
      <c r="AP103" s="1611"/>
      <c r="AQ103" s="1611"/>
      <c r="AR103" s="1611"/>
      <c r="AS103" s="1611"/>
      <c r="AT103" s="1611"/>
      <c r="AU103" s="1611"/>
      <c r="AV103" s="1611"/>
      <c r="AW103" s="1611"/>
      <c r="AX103" s="1611"/>
      <c r="AY103" s="1611"/>
      <c r="AZ103" s="1611"/>
      <c r="BA103" s="1611"/>
      <c r="BB103" s="1611"/>
      <c r="BC103" s="1611"/>
      <c r="BD103" s="1611"/>
      <c r="BE103" s="1611"/>
      <c r="BF103" s="1611"/>
      <c r="BG103" s="1611"/>
      <c r="BH103" s="1611"/>
      <c r="BI103" s="1611"/>
      <c r="BJ103" s="1611"/>
      <c r="BK103" s="1611"/>
      <c r="BL103" s="1611"/>
      <c r="BM103" s="1611"/>
      <c r="BN103" s="1611"/>
      <c r="BO103" s="1611"/>
      <c r="BP103" s="1611"/>
      <c r="BQ103" s="1611"/>
      <c r="BR103" s="1611"/>
      <c r="BS103" s="1611"/>
      <c r="BT103" s="1611"/>
      <c r="BU103" s="1611"/>
      <c r="BV103" s="1611"/>
      <c r="BW103" s="1611"/>
      <c r="BX103" s="1611"/>
      <c r="BY103" s="1611"/>
      <c r="BZ103" s="1611"/>
      <c r="CA103" s="1611"/>
      <c r="CB103" s="1611"/>
      <c r="CC103" s="1611"/>
      <c r="CD103" s="1611"/>
      <c r="CE103" s="1611"/>
      <c r="CF103" s="1611"/>
      <c r="CG103" s="1611"/>
      <c r="CH103" s="1611"/>
      <c r="CI103" s="1611"/>
      <c r="CJ103" s="1611"/>
      <c r="CK103" s="1611"/>
      <c r="CL103" s="1611"/>
      <c r="CM103" s="1611"/>
      <c r="CN103" s="1611"/>
      <c r="CO103" s="1611"/>
      <c r="CP103" s="1611"/>
      <c r="CQ103" s="1611"/>
      <c r="CR103" s="1611"/>
      <c r="CS103" s="1611"/>
      <c r="CT103" s="1611"/>
      <c r="CU103" s="1611"/>
      <c r="CV103" s="1611"/>
      <c r="CW103" s="1611"/>
      <c r="CX103" s="1611"/>
      <c r="CY103" s="1611"/>
      <c r="CZ103" s="1611"/>
      <c r="DA103" s="1611"/>
      <c r="DB103" s="1611"/>
      <c r="DC103" s="1611"/>
      <c r="DD103" s="1611"/>
      <c r="DE103" s="1611"/>
      <c r="DF103" s="1611"/>
      <c r="DG103" s="1611"/>
      <c r="DH103" s="1611"/>
      <c r="DI103" s="1611"/>
      <c r="DJ103" s="1611"/>
      <c r="DK103" s="1611"/>
      <c r="DL103" s="1611"/>
      <c r="DM103" s="1611"/>
      <c r="DN103" s="1611"/>
      <c r="DO103" s="1611"/>
      <c r="DP103" s="1611"/>
      <c r="DQ103" s="1611"/>
      <c r="DR103" s="1611"/>
      <c r="DS103" s="1611"/>
      <c r="DT103" s="1611"/>
      <c r="DU103" s="1611"/>
      <c r="DV103" s="1611"/>
      <c r="DW103" s="1611"/>
      <c r="DX103" s="1611"/>
      <c r="DY103" s="1611"/>
      <c r="DZ103" s="1611"/>
      <c r="EA103" s="1611"/>
      <c r="EB103" s="1611"/>
      <c r="EC103" s="1611"/>
      <c r="ED103" s="1611"/>
      <c r="EE103" s="1611"/>
      <c r="EF103" s="1611"/>
      <c r="EG103" s="1611"/>
      <c r="EH103" s="1611"/>
      <c r="EI103" s="1611"/>
      <c r="EJ103" s="1611"/>
      <c r="EK103" s="1611"/>
      <c r="EL103" s="1611"/>
      <c r="EM103" s="1611"/>
      <c r="EN103" s="1611"/>
      <c r="EO103" s="1611"/>
      <c r="EP103" s="1611"/>
      <c r="EQ103" s="1611"/>
      <c r="ER103" s="1611"/>
      <c r="ES103" s="1611"/>
    </row>
    <row r="104" spans="2:149" s="898" customFormat="1">
      <c r="B104" s="1609"/>
      <c r="C104" s="1610"/>
      <c r="D104" s="1610"/>
      <c r="E104" s="1611"/>
      <c r="F104" s="1611"/>
      <c r="G104" s="1611"/>
      <c r="H104" s="1611"/>
      <c r="I104" s="1611"/>
      <c r="J104" s="1611"/>
      <c r="K104" s="1611"/>
      <c r="L104" s="1611"/>
      <c r="M104" s="1611"/>
      <c r="N104" s="1611"/>
      <c r="O104" s="1611"/>
      <c r="P104" s="1611"/>
      <c r="Q104" s="1611"/>
      <c r="R104" s="1611"/>
      <c r="S104" s="1611"/>
      <c r="T104" s="1611"/>
      <c r="U104" s="1611"/>
      <c r="V104" s="1611"/>
      <c r="W104" s="1611"/>
      <c r="X104" s="1611"/>
      <c r="Y104" s="1611"/>
      <c r="Z104" s="1611"/>
      <c r="AA104" s="1611"/>
      <c r="AB104" s="1611"/>
      <c r="AC104" s="1611"/>
      <c r="AD104" s="1611"/>
      <c r="AE104" s="1611"/>
      <c r="AF104" s="1611"/>
      <c r="AG104" s="1611"/>
      <c r="AH104" s="1611"/>
      <c r="AI104" s="1611"/>
      <c r="AJ104" s="1611"/>
      <c r="AK104" s="1611"/>
      <c r="AL104" s="1611"/>
      <c r="AM104" s="1611"/>
      <c r="AN104" s="1611"/>
      <c r="AO104" s="1611"/>
      <c r="AP104" s="1611"/>
      <c r="AQ104" s="1611"/>
      <c r="AR104" s="1611"/>
      <c r="AS104" s="1611"/>
      <c r="AT104" s="1611"/>
      <c r="AU104" s="1611"/>
      <c r="AV104" s="1611"/>
      <c r="AW104" s="1611"/>
      <c r="AX104" s="1611"/>
      <c r="AY104" s="1611"/>
      <c r="AZ104" s="1611"/>
      <c r="BA104" s="1611"/>
      <c r="BB104" s="1611"/>
      <c r="BC104" s="1611"/>
      <c r="BD104" s="1611"/>
      <c r="BE104" s="1611"/>
      <c r="BF104" s="1611"/>
      <c r="BG104" s="1611"/>
      <c r="BH104" s="1611"/>
      <c r="BI104" s="1611"/>
      <c r="BJ104" s="1611"/>
      <c r="BK104" s="1611"/>
      <c r="BL104" s="1611"/>
      <c r="BM104" s="1611"/>
      <c r="BN104" s="1611"/>
      <c r="BO104" s="1611"/>
      <c r="BP104" s="1611"/>
      <c r="BQ104" s="1611"/>
      <c r="BR104" s="1611"/>
      <c r="BS104" s="1611"/>
      <c r="BT104" s="1611"/>
      <c r="BU104" s="1611"/>
      <c r="BV104" s="1611"/>
      <c r="BW104" s="1611"/>
      <c r="BX104" s="1611"/>
      <c r="BY104" s="1611"/>
      <c r="BZ104" s="1611"/>
      <c r="CA104" s="1611"/>
      <c r="CB104" s="1611"/>
      <c r="CC104" s="1611"/>
      <c r="CD104" s="1611"/>
      <c r="CE104" s="1611"/>
      <c r="CF104" s="1611"/>
      <c r="CG104" s="1611"/>
      <c r="CH104" s="1611"/>
      <c r="CI104" s="1611"/>
      <c r="CJ104" s="1611"/>
      <c r="CK104" s="1611"/>
      <c r="CL104" s="1611"/>
      <c r="CM104" s="1611"/>
      <c r="CN104" s="1611"/>
      <c r="CO104" s="1611"/>
      <c r="CP104" s="1611"/>
      <c r="CQ104" s="1611"/>
      <c r="CR104" s="1611"/>
      <c r="CS104" s="1611"/>
      <c r="CT104" s="1611"/>
      <c r="CU104" s="1611"/>
      <c r="CV104" s="1611"/>
      <c r="CW104" s="1611"/>
      <c r="CX104" s="1611"/>
      <c r="CY104" s="1611"/>
      <c r="CZ104" s="1611"/>
      <c r="DA104" s="1611"/>
      <c r="DB104" s="1611"/>
      <c r="DC104" s="1611"/>
      <c r="DD104" s="1611"/>
      <c r="DE104" s="1611"/>
      <c r="DF104" s="1611"/>
      <c r="DG104" s="1611"/>
      <c r="DH104" s="1611"/>
      <c r="DI104" s="1611"/>
      <c r="DJ104" s="1611"/>
      <c r="DK104" s="1611"/>
      <c r="DL104" s="1611"/>
      <c r="DM104" s="1611"/>
      <c r="DN104" s="1611"/>
      <c r="DO104" s="1611"/>
      <c r="DP104" s="1611"/>
      <c r="DQ104" s="1611"/>
      <c r="DR104" s="1611"/>
      <c r="DS104" s="1611"/>
      <c r="DT104" s="1611"/>
      <c r="DU104" s="1611"/>
      <c r="DV104" s="1611"/>
      <c r="DW104" s="1611"/>
      <c r="DX104" s="1611"/>
      <c r="DY104" s="1611"/>
      <c r="DZ104" s="1611"/>
      <c r="EA104" s="1611"/>
      <c r="EB104" s="1611"/>
      <c r="EC104" s="1611"/>
      <c r="ED104" s="1611"/>
      <c r="EE104" s="1611"/>
      <c r="EF104" s="1611"/>
      <c r="EG104" s="1611"/>
      <c r="EH104" s="1611"/>
      <c r="EI104" s="1611"/>
      <c r="EJ104" s="1611"/>
      <c r="EK104" s="1611"/>
      <c r="EL104" s="1611"/>
      <c r="EM104" s="1611"/>
      <c r="EN104" s="1611"/>
      <c r="EO104" s="1611"/>
      <c r="EP104" s="1611"/>
      <c r="EQ104" s="1611"/>
      <c r="ER104" s="1611"/>
      <c r="ES104" s="1611"/>
    </row>
    <row r="105" spans="2:149" s="898" customFormat="1">
      <c r="B105" s="1609"/>
      <c r="C105" s="1610"/>
      <c r="D105" s="1610"/>
      <c r="E105" s="1611"/>
      <c r="F105" s="1611"/>
      <c r="G105" s="1611"/>
      <c r="H105" s="1611"/>
      <c r="I105" s="1611"/>
      <c r="J105" s="1611"/>
      <c r="K105" s="1611"/>
      <c r="L105" s="1611"/>
      <c r="M105" s="1611"/>
      <c r="N105" s="1611"/>
      <c r="O105" s="1611"/>
      <c r="P105" s="1611"/>
      <c r="Q105" s="1611"/>
      <c r="R105" s="1611"/>
      <c r="S105" s="1611"/>
      <c r="T105" s="1611"/>
      <c r="U105" s="1611"/>
      <c r="V105" s="1611"/>
      <c r="W105" s="1611"/>
      <c r="X105" s="1611"/>
      <c r="Y105" s="1611"/>
      <c r="Z105" s="1611"/>
      <c r="AA105" s="1611"/>
      <c r="AB105" s="1611"/>
      <c r="AC105" s="1611"/>
      <c r="AD105" s="1611"/>
      <c r="AE105" s="1611"/>
      <c r="AF105" s="1611"/>
      <c r="AG105" s="1611"/>
      <c r="AH105" s="1611"/>
      <c r="AI105" s="1611"/>
      <c r="AJ105" s="1611"/>
      <c r="AK105" s="1611"/>
      <c r="AL105" s="1611"/>
      <c r="AM105" s="1611"/>
      <c r="AN105" s="1611"/>
      <c r="AO105" s="1611"/>
      <c r="AP105" s="1611"/>
      <c r="AQ105" s="1611"/>
      <c r="AR105" s="1611"/>
      <c r="AS105" s="1611"/>
      <c r="AT105" s="1611"/>
      <c r="AU105" s="1611"/>
      <c r="AV105" s="1611"/>
      <c r="AW105" s="1611"/>
      <c r="AX105" s="1611"/>
      <c r="AY105" s="1611"/>
      <c r="AZ105" s="1611"/>
      <c r="BA105" s="1611"/>
      <c r="BB105" s="1611"/>
      <c r="BC105" s="1611"/>
      <c r="BD105" s="1611"/>
      <c r="BE105" s="1611"/>
      <c r="BF105" s="1611"/>
      <c r="BG105" s="1611"/>
      <c r="BH105" s="1611"/>
      <c r="BI105" s="1611"/>
      <c r="BJ105" s="1611"/>
      <c r="BK105" s="1611"/>
      <c r="BL105" s="1611"/>
      <c r="BM105" s="1611"/>
      <c r="BN105" s="1611"/>
      <c r="BO105" s="1611"/>
      <c r="BP105" s="1611"/>
      <c r="BQ105" s="1611"/>
      <c r="BR105" s="1611"/>
      <c r="BS105" s="1611"/>
      <c r="BT105" s="1611"/>
      <c r="BU105" s="1611"/>
      <c r="BV105" s="1611"/>
      <c r="BW105" s="1611"/>
      <c r="BX105" s="1611"/>
      <c r="BY105" s="1611"/>
      <c r="BZ105" s="1611"/>
      <c r="CA105" s="1611"/>
      <c r="CB105" s="1611"/>
      <c r="CC105" s="1611"/>
      <c r="CD105" s="1611"/>
      <c r="CE105" s="1611"/>
      <c r="CF105" s="1611"/>
      <c r="CG105" s="1611"/>
      <c r="CH105" s="1611"/>
      <c r="CI105" s="1611"/>
      <c r="CJ105" s="1611"/>
      <c r="CK105" s="1611"/>
      <c r="CL105" s="1611"/>
      <c r="CM105" s="1611"/>
      <c r="CN105" s="1611"/>
      <c r="CO105" s="1611"/>
      <c r="CP105" s="1611"/>
      <c r="CQ105" s="1611"/>
      <c r="CR105" s="1611"/>
      <c r="CS105" s="1611"/>
      <c r="CT105" s="1611"/>
      <c r="CU105" s="1611"/>
      <c r="CV105" s="1611"/>
      <c r="CW105" s="1611"/>
      <c r="CX105" s="1611"/>
      <c r="CY105" s="1611"/>
      <c r="CZ105" s="1611"/>
      <c r="DA105" s="1611"/>
      <c r="DB105" s="1611"/>
      <c r="DC105" s="1611"/>
      <c r="DD105" s="1611"/>
      <c r="DE105" s="1611"/>
      <c r="DF105" s="1611"/>
      <c r="DG105" s="1611"/>
      <c r="DH105" s="1611"/>
      <c r="DI105" s="1611"/>
      <c r="DJ105" s="1611"/>
      <c r="DK105" s="1611"/>
      <c r="DL105" s="1611"/>
      <c r="DM105" s="1611"/>
      <c r="DN105" s="1611"/>
      <c r="DO105" s="1611"/>
      <c r="DP105" s="1611"/>
      <c r="DQ105" s="1611"/>
      <c r="DR105" s="1611"/>
      <c r="DS105" s="1611"/>
      <c r="DT105" s="1611"/>
      <c r="DU105" s="1611"/>
      <c r="DV105" s="1611"/>
      <c r="DW105" s="1611"/>
      <c r="DX105" s="1611"/>
      <c r="DY105" s="1611"/>
      <c r="DZ105" s="1611"/>
      <c r="EA105" s="1611"/>
      <c r="EB105" s="1611"/>
      <c r="EC105" s="1611"/>
      <c r="ED105" s="1611"/>
      <c r="EE105" s="1611"/>
      <c r="EF105" s="1611"/>
      <c r="EG105" s="1611"/>
      <c r="EH105" s="1611"/>
      <c r="EI105" s="1611"/>
      <c r="EJ105" s="1611"/>
      <c r="EK105" s="1611"/>
      <c r="EL105" s="1611"/>
      <c r="EM105" s="1611"/>
      <c r="EN105" s="1611"/>
      <c r="EO105" s="1611"/>
      <c r="EP105" s="1611"/>
      <c r="EQ105" s="1611"/>
      <c r="ER105" s="1611"/>
      <c r="ES105" s="1611"/>
    </row>
    <row r="106" spans="2:149" s="898" customFormat="1">
      <c r="B106" s="1609"/>
      <c r="C106" s="1610"/>
      <c r="D106" s="1610"/>
      <c r="E106" s="1611"/>
      <c r="F106" s="1611"/>
      <c r="G106" s="1611"/>
      <c r="H106" s="1611"/>
      <c r="I106" s="1611"/>
      <c r="J106" s="1611"/>
      <c r="K106" s="1611"/>
      <c r="L106" s="1611"/>
      <c r="M106" s="1611"/>
      <c r="N106" s="1611"/>
      <c r="O106" s="1611"/>
      <c r="P106" s="1611"/>
      <c r="Q106" s="1611"/>
      <c r="R106" s="1611"/>
      <c r="S106" s="1611"/>
      <c r="T106" s="1611"/>
      <c r="U106" s="1611"/>
      <c r="V106" s="1611"/>
      <c r="W106" s="1611"/>
      <c r="X106" s="1611"/>
      <c r="Y106" s="1611"/>
      <c r="Z106" s="1611"/>
      <c r="AA106" s="1611"/>
      <c r="AB106" s="1611"/>
      <c r="AC106" s="1611"/>
      <c r="AD106" s="1611"/>
      <c r="AE106" s="1611"/>
      <c r="AF106" s="1611"/>
      <c r="AG106" s="1611"/>
      <c r="AH106" s="1611"/>
      <c r="AI106" s="1611"/>
      <c r="AJ106" s="1611"/>
      <c r="AK106" s="1611"/>
      <c r="AL106" s="1611"/>
      <c r="AM106" s="1611"/>
      <c r="AN106" s="1611"/>
      <c r="AO106" s="1611"/>
      <c r="AP106" s="1611"/>
      <c r="AQ106" s="1611"/>
      <c r="AR106" s="1611"/>
      <c r="AS106" s="1611"/>
      <c r="AT106" s="1611"/>
      <c r="AU106" s="1611"/>
      <c r="AV106" s="1611"/>
      <c r="AW106" s="1611"/>
      <c r="AX106" s="1611"/>
      <c r="AY106" s="1611"/>
      <c r="AZ106" s="1611"/>
      <c r="BA106" s="1611"/>
      <c r="BB106" s="1611"/>
      <c r="BC106" s="1611"/>
      <c r="BD106" s="1611"/>
      <c r="BE106" s="1611"/>
      <c r="BF106" s="1611"/>
      <c r="BG106" s="1611"/>
      <c r="BH106" s="1611"/>
      <c r="BI106" s="1611"/>
      <c r="BJ106" s="1611"/>
      <c r="BK106" s="1611"/>
      <c r="BL106" s="1611"/>
      <c r="BM106" s="1611"/>
      <c r="BN106" s="1611"/>
      <c r="BO106" s="1611"/>
      <c r="BP106" s="1611"/>
      <c r="BQ106" s="1611"/>
      <c r="BR106" s="1611"/>
      <c r="BS106" s="1611"/>
      <c r="BT106" s="1611"/>
      <c r="BU106" s="1611"/>
      <c r="BV106" s="1611"/>
      <c r="BW106" s="1611"/>
      <c r="BX106" s="1611"/>
      <c r="BY106" s="1611"/>
      <c r="BZ106" s="1611"/>
      <c r="CA106" s="1611"/>
      <c r="CB106" s="1611"/>
      <c r="CC106" s="1611"/>
      <c r="CD106" s="1611"/>
      <c r="CE106" s="1611"/>
      <c r="CF106" s="1611"/>
      <c r="CG106" s="1611"/>
      <c r="CH106" s="1611"/>
      <c r="CI106" s="1611"/>
      <c r="CJ106" s="1611"/>
      <c r="CK106" s="1611"/>
      <c r="CL106" s="1611"/>
      <c r="CM106" s="1611"/>
      <c r="CN106" s="1611"/>
      <c r="CO106" s="1611"/>
      <c r="CP106" s="1611"/>
      <c r="CQ106" s="1611"/>
      <c r="CR106" s="1611"/>
      <c r="CS106" s="1611"/>
      <c r="CT106" s="1611"/>
      <c r="CU106" s="1611"/>
      <c r="CV106" s="1611"/>
      <c r="CW106" s="1611"/>
      <c r="CX106" s="1611"/>
      <c r="CY106" s="1611"/>
      <c r="CZ106" s="1611"/>
      <c r="DA106" s="1611"/>
      <c r="DB106" s="1611"/>
      <c r="DC106" s="1611"/>
      <c r="DD106" s="1611"/>
      <c r="DE106" s="1611"/>
      <c r="DF106" s="1611"/>
      <c r="DG106" s="1611"/>
      <c r="DH106" s="1611"/>
      <c r="DI106" s="1611"/>
      <c r="DJ106" s="1611"/>
      <c r="DK106" s="1611"/>
      <c r="DL106" s="1611"/>
      <c r="DM106" s="1611"/>
      <c r="DN106" s="1611"/>
      <c r="DO106" s="1611"/>
      <c r="DP106" s="1611"/>
      <c r="DQ106" s="1611"/>
      <c r="DR106" s="1611"/>
      <c r="DS106" s="1611"/>
      <c r="DT106" s="1611"/>
      <c r="DU106" s="1611"/>
      <c r="DV106" s="1611"/>
      <c r="DW106" s="1611"/>
      <c r="DX106" s="1611"/>
      <c r="DY106" s="1611"/>
      <c r="DZ106" s="1611"/>
      <c r="EA106" s="1611"/>
      <c r="EB106" s="1611"/>
      <c r="EC106" s="1611"/>
      <c r="ED106" s="1611"/>
      <c r="EE106" s="1611"/>
      <c r="EF106" s="1611"/>
      <c r="EG106" s="1611"/>
      <c r="EH106" s="1611"/>
      <c r="EI106" s="1611"/>
      <c r="EJ106" s="1611"/>
      <c r="EK106" s="1611"/>
      <c r="EL106" s="1611"/>
      <c r="EM106" s="1611"/>
      <c r="EN106" s="1611"/>
      <c r="EO106" s="1611"/>
      <c r="EP106" s="1611"/>
      <c r="EQ106" s="1611"/>
      <c r="ER106" s="1611"/>
      <c r="ES106" s="1611"/>
    </row>
    <row r="107" spans="2:149" s="898" customFormat="1">
      <c r="B107" s="1609"/>
      <c r="C107" s="1610"/>
      <c r="D107" s="1610"/>
      <c r="E107" s="1611"/>
      <c r="F107" s="1611"/>
      <c r="G107" s="1611"/>
      <c r="H107" s="1611"/>
      <c r="I107" s="1611"/>
      <c r="J107" s="1611"/>
      <c r="K107" s="1611"/>
      <c r="L107" s="1611"/>
      <c r="M107" s="1611"/>
      <c r="N107" s="1611"/>
      <c r="O107" s="1611"/>
      <c r="P107" s="1611"/>
      <c r="Q107" s="1611"/>
      <c r="R107" s="1611"/>
      <c r="S107" s="1611"/>
      <c r="T107" s="1611"/>
      <c r="U107" s="1611"/>
      <c r="V107" s="1611"/>
      <c r="W107" s="1611"/>
      <c r="X107" s="1611"/>
      <c r="Y107" s="1611"/>
      <c r="Z107" s="1611"/>
      <c r="AA107" s="1611"/>
      <c r="AB107" s="1611"/>
      <c r="AC107" s="1611"/>
      <c r="AD107" s="1611"/>
      <c r="AE107" s="1611"/>
      <c r="AF107" s="1611"/>
      <c r="AG107" s="1611"/>
      <c r="AH107" s="1611"/>
      <c r="AI107" s="1611"/>
      <c r="AJ107" s="1611"/>
      <c r="AK107" s="1611"/>
      <c r="AL107" s="1611"/>
      <c r="AM107" s="1611"/>
      <c r="AN107" s="1611"/>
      <c r="AO107" s="1611"/>
      <c r="AP107" s="1611"/>
      <c r="AQ107" s="1611"/>
      <c r="AR107" s="1611"/>
      <c r="AS107" s="1611"/>
      <c r="AT107" s="1611"/>
      <c r="AU107" s="1611"/>
      <c r="AV107" s="1611"/>
      <c r="AW107" s="1611"/>
      <c r="AX107" s="1611"/>
      <c r="AY107" s="1611"/>
      <c r="AZ107" s="1611"/>
      <c r="BA107" s="1611"/>
      <c r="BB107" s="1611"/>
      <c r="BC107" s="1611"/>
      <c r="BD107" s="1611"/>
      <c r="BE107" s="1611"/>
      <c r="BF107" s="1611"/>
      <c r="BG107" s="1611"/>
      <c r="BH107" s="1611"/>
      <c r="BI107" s="1611"/>
      <c r="BJ107" s="1611"/>
      <c r="BK107" s="1611"/>
      <c r="BL107" s="1611"/>
      <c r="BM107" s="1611"/>
      <c r="BN107" s="1611"/>
      <c r="BO107" s="1611"/>
      <c r="BP107" s="1611"/>
      <c r="BQ107" s="1611"/>
      <c r="BR107" s="1611"/>
      <c r="BS107" s="1611"/>
      <c r="BT107" s="1611"/>
      <c r="BU107" s="1611"/>
      <c r="BV107" s="1611"/>
      <c r="BW107" s="1611"/>
      <c r="BX107" s="1611"/>
      <c r="BY107" s="1611"/>
      <c r="BZ107" s="1611"/>
      <c r="CA107" s="1611"/>
      <c r="CB107" s="1611"/>
      <c r="CC107" s="1611"/>
      <c r="CD107" s="1611"/>
      <c r="CE107" s="1611"/>
      <c r="CF107" s="1611"/>
      <c r="CG107" s="1611"/>
      <c r="CH107" s="1611"/>
      <c r="CI107" s="1611"/>
      <c r="CJ107" s="1611"/>
      <c r="CK107" s="1611"/>
      <c r="CL107" s="1611"/>
      <c r="CM107" s="1611"/>
      <c r="CN107" s="1611"/>
      <c r="CO107" s="1611"/>
      <c r="CP107" s="1611"/>
      <c r="CQ107" s="1611"/>
      <c r="CR107" s="1611"/>
      <c r="CS107" s="1611"/>
      <c r="CT107" s="1611"/>
      <c r="CU107" s="1611"/>
      <c r="CV107" s="1611"/>
      <c r="CW107" s="1611"/>
      <c r="CX107" s="1611"/>
      <c r="CY107" s="1611"/>
      <c r="CZ107" s="1611"/>
      <c r="DA107" s="1611"/>
      <c r="DB107" s="1611"/>
      <c r="DC107" s="1611"/>
      <c r="DD107" s="1611"/>
      <c r="DE107" s="1611"/>
      <c r="DF107" s="1611"/>
      <c r="DG107" s="1611"/>
      <c r="DH107" s="1611"/>
      <c r="DI107" s="1611"/>
      <c r="DJ107" s="1611"/>
      <c r="DK107" s="1611"/>
      <c r="DL107" s="1611"/>
      <c r="DM107" s="1611"/>
      <c r="DN107" s="1611"/>
      <c r="DO107" s="1611"/>
      <c r="DP107" s="1611"/>
      <c r="DQ107" s="1611"/>
      <c r="DR107" s="1611"/>
      <c r="DS107" s="1611"/>
      <c r="DT107" s="1611"/>
      <c r="DU107" s="1611"/>
      <c r="DV107" s="1611"/>
      <c r="DW107" s="1611"/>
      <c r="DX107" s="1611"/>
      <c r="DY107" s="1611"/>
      <c r="DZ107" s="1611"/>
      <c r="EA107" s="1611"/>
      <c r="EB107" s="1611"/>
      <c r="EC107" s="1611"/>
      <c r="ED107" s="1611"/>
      <c r="EE107" s="1611"/>
      <c r="EF107" s="1611"/>
      <c r="EG107" s="1611"/>
      <c r="EH107" s="1611"/>
      <c r="EI107" s="1611"/>
      <c r="EJ107" s="1611"/>
      <c r="EK107" s="1611"/>
      <c r="EL107" s="1611"/>
      <c r="EM107" s="1611"/>
      <c r="EN107" s="1611"/>
      <c r="EO107" s="1611"/>
      <c r="EP107" s="1611"/>
      <c r="EQ107" s="1611"/>
      <c r="ER107" s="1611"/>
      <c r="ES107" s="1611"/>
    </row>
    <row r="108" spans="2:149" s="898" customFormat="1">
      <c r="B108" s="1609"/>
      <c r="C108" s="1610"/>
      <c r="D108" s="1610"/>
      <c r="E108" s="1611"/>
      <c r="F108" s="1611"/>
      <c r="G108" s="1611"/>
      <c r="H108" s="1611"/>
      <c r="I108" s="1611"/>
      <c r="J108" s="1611"/>
      <c r="K108" s="1611"/>
      <c r="L108" s="1611"/>
      <c r="M108" s="1611"/>
      <c r="N108" s="1611"/>
      <c r="O108" s="1611"/>
      <c r="P108" s="1611"/>
      <c r="Q108" s="1611"/>
      <c r="R108" s="1611"/>
      <c r="S108" s="1611"/>
      <c r="T108" s="1611"/>
      <c r="U108" s="1611"/>
      <c r="V108" s="1611"/>
      <c r="W108" s="1611"/>
      <c r="X108" s="1611"/>
      <c r="Y108" s="1611"/>
      <c r="Z108" s="1611"/>
      <c r="AA108" s="1611"/>
      <c r="AB108" s="1611"/>
      <c r="AC108" s="1611"/>
      <c r="AD108" s="1611"/>
      <c r="AE108" s="1611"/>
      <c r="AF108" s="1611"/>
      <c r="AG108" s="1611"/>
      <c r="AH108" s="1611"/>
      <c r="AI108" s="1611"/>
      <c r="AJ108" s="1611"/>
      <c r="AK108" s="1611"/>
      <c r="AL108" s="1611"/>
      <c r="AM108" s="1611"/>
      <c r="AN108" s="1611"/>
      <c r="AO108" s="1611"/>
      <c r="AP108" s="1611"/>
      <c r="AQ108" s="1611"/>
      <c r="AR108" s="1611"/>
      <c r="AS108" s="1611"/>
      <c r="AT108" s="1611"/>
      <c r="AU108" s="1611"/>
      <c r="AV108" s="1611"/>
      <c r="AW108" s="1611"/>
      <c r="AX108" s="1611"/>
      <c r="AY108" s="1611"/>
      <c r="AZ108" s="1611"/>
      <c r="BA108" s="1611"/>
      <c r="BB108" s="1611"/>
      <c r="BC108" s="1611"/>
      <c r="BD108" s="1611"/>
      <c r="BE108" s="1611"/>
      <c r="BF108" s="1611"/>
      <c r="BG108" s="1611"/>
      <c r="BH108" s="1611"/>
      <c r="BI108" s="1611"/>
      <c r="BJ108" s="1611"/>
      <c r="BK108" s="1611"/>
      <c r="BL108" s="1611"/>
      <c r="BM108" s="1611"/>
      <c r="BN108" s="1611"/>
      <c r="BO108" s="1611"/>
      <c r="BP108" s="1611"/>
      <c r="BQ108" s="1611"/>
      <c r="BR108" s="1611"/>
      <c r="BS108" s="1611"/>
      <c r="BT108" s="1611"/>
      <c r="BU108" s="1611"/>
      <c r="BV108" s="1611"/>
      <c r="BW108" s="1611"/>
      <c r="BX108" s="1611"/>
      <c r="BY108" s="1611"/>
      <c r="BZ108" s="1611"/>
      <c r="CA108" s="1611"/>
      <c r="CB108" s="1611"/>
      <c r="CC108" s="1611"/>
      <c r="CD108" s="1611"/>
      <c r="CE108" s="1611"/>
      <c r="CF108" s="1611"/>
      <c r="CG108" s="1611"/>
      <c r="CH108" s="1611"/>
      <c r="CI108" s="1611"/>
      <c r="CJ108" s="1611"/>
      <c r="CK108" s="1611"/>
      <c r="CL108" s="1611"/>
      <c r="CM108" s="1611"/>
      <c r="CN108" s="1611"/>
      <c r="CO108" s="1611"/>
      <c r="CP108" s="1611"/>
      <c r="CQ108" s="1611"/>
      <c r="CR108" s="1611"/>
      <c r="CS108" s="1611"/>
      <c r="CT108" s="1611"/>
      <c r="CU108" s="1611"/>
      <c r="CV108" s="1611"/>
      <c r="CW108" s="1611"/>
      <c r="CX108" s="1611"/>
      <c r="CY108" s="1611"/>
      <c r="CZ108" s="1611"/>
      <c r="DA108" s="1611"/>
      <c r="DB108" s="1611"/>
      <c r="DC108" s="1611"/>
      <c r="DD108" s="1611"/>
      <c r="DE108" s="1611"/>
      <c r="DF108" s="1611"/>
      <c r="DG108" s="1611"/>
      <c r="DH108" s="1611"/>
      <c r="DI108" s="1611"/>
      <c r="DJ108" s="1611"/>
      <c r="DK108" s="1611"/>
      <c r="DL108" s="1611"/>
      <c r="DM108" s="1611"/>
      <c r="DN108" s="1611"/>
      <c r="DO108" s="1611"/>
      <c r="DP108" s="1611"/>
      <c r="DQ108" s="1611"/>
      <c r="DR108" s="1611"/>
      <c r="DS108" s="1611"/>
      <c r="DT108" s="1611"/>
      <c r="DU108" s="1611"/>
      <c r="DV108" s="1611"/>
      <c r="DW108" s="1611"/>
      <c r="DX108" s="1611"/>
      <c r="DY108" s="1611"/>
      <c r="DZ108" s="1611"/>
      <c r="EA108" s="1611"/>
      <c r="EB108" s="1611"/>
      <c r="EC108" s="1611"/>
      <c r="ED108" s="1611"/>
      <c r="EE108" s="1611"/>
      <c r="EF108" s="1611"/>
      <c r="EG108" s="1611"/>
      <c r="EH108" s="1611"/>
      <c r="EI108" s="1611"/>
      <c r="EJ108" s="1611"/>
      <c r="EK108" s="1611"/>
      <c r="EL108" s="1611"/>
      <c r="EM108" s="1611"/>
      <c r="EN108" s="1611"/>
      <c r="EO108" s="1611"/>
      <c r="EP108" s="1611"/>
      <c r="EQ108" s="1611"/>
      <c r="ER108" s="1611"/>
      <c r="ES108" s="1611"/>
    </row>
    <row r="109" spans="2:149" s="898" customFormat="1">
      <c r="B109" s="1609"/>
      <c r="C109" s="1610"/>
      <c r="D109" s="1610"/>
      <c r="E109" s="1611"/>
      <c r="F109" s="1611"/>
      <c r="G109" s="1611"/>
      <c r="H109" s="1611"/>
      <c r="I109" s="1611"/>
      <c r="J109" s="1611"/>
      <c r="K109" s="1611"/>
      <c r="L109" s="1611"/>
      <c r="M109" s="1611"/>
      <c r="N109" s="1611"/>
      <c r="O109" s="1611"/>
      <c r="P109" s="1611"/>
      <c r="Q109" s="1611"/>
      <c r="R109" s="1611"/>
      <c r="S109" s="1611"/>
      <c r="T109" s="1611"/>
      <c r="U109" s="1611"/>
      <c r="V109" s="1611"/>
      <c r="W109" s="1611"/>
      <c r="X109" s="1611"/>
      <c r="Y109" s="1611"/>
      <c r="Z109" s="1611"/>
      <c r="AA109" s="1611"/>
      <c r="AB109" s="1611"/>
      <c r="AC109" s="1611"/>
      <c r="AD109" s="1611"/>
      <c r="AE109" s="1611"/>
      <c r="AF109" s="1611"/>
      <c r="AG109" s="1611"/>
      <c r="AH109" s="1611"/>
      <c r="AI109" s="1611"/>
      <c r="AJ109" s="1611"/>
      <c r="AK109" s="1611"/>
      <c r="AL109" s="1611"/>
      <c r="AM109" s="1611"/>
      <c r="AN109" s="1611"/>
      <c r="AO109" s="1611"/>
      <c r="AP109" s="1611"/>
      <c r="AQ109" s="1611"/>
      <c r="AR109" s="1611"/>
      <c r="AS109" s="1611"/>
      <c r="AT109" s="1611"/>
      <c r="AU109" s="1611"/>
      <c r="AV109" s="1611"/>
      <c r="AW109" s="1611"/>
      <c r="AX109" s="1611"/>
      <c r="AY109" s="1611"/>
      <c r="AZ109" s="1611"/>
      <c r="BA109" s="1611"/>
      <c r="BB109" s="1611"/>
      <c r="BC109" s="1611"/>
      <c r="BD109" s="1611"/>
      <c r="BE109" s="1611"/>
      <c r="BF109" s="1611"/>
      <c r="BG109" s="1611"/>
      <c r="BH109" s="1611"/>
      <c r="BI109" s="1611"/>
      <c r="BJ109" s="1611"/>
      <c r="BK109" s="1611"/>
      <c r="BL109" s="1611"/>
      <c r="BM109" s="1611"/>
      <c r="BN109" s="1611"/>
      <c r="BO109" s="1611"/>
      <c r="BP109" s="1611"/>
      <c r="BQ109" s="1611"/>
      <c r="BR109" s="1611"/>
      <c r="BS109" s="1611"/>
      <c r="BT109" s="1611"/>
      <c r="BU109" s="1611"/>
      <c r="BV109" s="1611"/>
      <c r="BW109" s="1611"/>
      <c r="BX109" s="1611"/>
      <c r="BY109" s="1611"/>
      <c r="BZ109" s="1611"/>
      <c r="CA109" s="1611"/>
      <c r="CB109" s="1611"/>
      <c r="CC109" s="1611"/>
      <c r="CD109" s="1611"/>
      <c r="CE109" s="1611"/>
      <c r="CF109" s="1611"/>
      <c r="CG109" s="1611"/>
      <c r="CH109" s="1611"/>
      <c r="CI109" s="1611"/>
      <c r="CJ109" s="1611"/>
      <c r="CK109" s="1611"/>
      <c r="CL109" s="1611"/>
      <c r="CM109" s="1611"/>
      <c r="CN109" s="1611"/>
      <c r="CO109" s="1611"/>
      <c r="CP109" s="1611"/>
      <c r="CQ109" s="1611"/>
      <c r="CR109" s="1611"/>
      <c r="CS109" s="1611"/>
      <c r="CT109" s="1611"/>
      <c r="CU109" s="1611"/>
      <c r="CV109" s="1611"/>
      <c r="CW109" s="1611"/>
      <c r="CX109" s="1611"/>
      <c r="CY109" s="1611"/>
      <c r="CZ109" s="1611"/>
      <c r="DA109" s="1611"/>
      <c r="DB109" s="1611"/>
      <c r="DC109" s="1611"/>
      <c r="DD109" s="1611"/>
      <c r="DE109" s="1611"/>
      <c r="DF109" s="1611"/>
      <c r="DG109" s="1611"/>
      <c r="DH109" s="1611"/>
      <c r="DI109" s="1611"/>
      <c r="DJ109" s="1611"/>
      <c r="DK109" s="1611"/>
      <c r="DL109" s="1611"/>
      <c r="DM109" s="1611"/>
      <c r="DN109" s="1611"/>
      <c r="DO109" s="1611"/>
      <c r="DP109" s="1611"/>
      <c r="DQ109" s="1611"/>
      <c r="DR109" s="1611"/>
      <c r="DS109" s="1611"/>
      <c r="DT109" s="1611"/>
      <c r="DU109" s="1611"/>
      <c r="DV109" s="1611"/>
      <c r="DW109" s="1611"/>
      <c r="DX109" s="1611"/>
      <c r="DY109" s="1611"/>
      <c r="DZ109" s="1611"/>
      <c r="EA109" s="1611"/>
      <c r="EB109" s="1611"/>
      <c r="EC109" s="1611"/>
      <c r="ED109" s="1611"/>
      <c r="EE109" s="1611"/>
      <c r="EF109" s="1611"/>
      <c r="EG109" s="1611"/>
      <c r="EH109" s="1611"/>
      <c r="EI109" s="1611"/>
      <c r="EJ109" s="1611"/>
      <c r="EK109" s="1611"/>
      <c r="EL109" s="1611"/>
      <c r="EM109" s="1611"/>
      <c r="EN109" s="1611"/>
      <c r="EO109" s="1611"/>
      <c r="EP109" s="1611"/>
      <c r="EQ109" s="1611"/>
      <c r="ER109" s="1611"/>
      <c r="ES109" s="1611"/>
    </row>
    <row r="110" spans="2:149" s="898" customFormat="1">
      <c r="B110" s="1609"/>
      <c r="C110" s="1610"/>
      <c r="D110" s="1610"/>
      <c r="E110" s="1611"/>
      <c r="F110" s="1611"/>
      <c r="G110" s="1611"/>
      <c r="H110" s="1611"/>
      <c r="I110" s="1611"/>
      <c r="J110" s="1611"/>
      <c r="K110" s="1611"/>
      <c r="L110" s="1611"/>
      <c r="M110" s="1611"/>
      <c r="N110" s="1611"/>
      <c r="O110" s="1611"/>
      <c r="P110" s="1611"/>
      <c r="Q110" s="1611"/>
      <c r="R110" s="1611"/>
      <c r="S110" s="1611"/>
      <c r="T110" s="1611"/>
      <c r="U110" s="1611"/>
      <c r="V110" s="1611"/>
      <c r="W110" s="1611"/>
      <c r="X110" s="1611"/>
      <c r="Y110" s="1611"/>
      <c r="Z110" s="1611"/>
      <c r="AA110" s="1611"/>
      <c r="AB110" s="1611"/>
      <c r="AC110" s="1611"/>
      <c r="AD110" s="1611"/>
      <c r="AE110" s="1611"/>
      <c r="AF110" s="1611"/>
      <c r="AG110" s="1611"/>
      <c r="AH110" s="1611"/>
      <c r="AI110" s="1611"/>
      <c r="AJ110" s="1611"/>
      <c r="AK110" s="1611"/>
      <c r="AL110" s="1611"/>
      <c r="AM110" s="1611"/>
      <c r="AN110" s="1611"/>
      <c r="AO110" s="1611"/>
      <c r="AP110" s="1611"/>
      <c r="AQ110" s="1611"/>
      <c r="AR110" s="1611"/>
      <c r="AS110" s="1611"/>
      <c r="AT110" s="1611"/>
      <c r="AU110" s="1611"/>
      <c r="AV110" s="1611"/>
      <c r="AW110" s="1611"/>
      <c r="AX110" s="1611"/>
      <c r="AY110" s="1611"/>
      <c r="AZ110" s="1611"/>
      <c r="BA110" s="1611"/>
      <c r="BB110" s="1611"/>
      <c r="BC110" s="1611"/>
      <c r="BD110" s="1611"/>
      <c r="BE110" s="1611"/>
      <c r="BF110" s="1611"/>
      <c r="BG110" s="1611"/>
      <c r="BH110" s="1611"/>
      <c r="BI110" s="1611"/>
      <c r="BJ110" s="1611"/>
      <c r="BK110" s="1611"/>
      <c r="BL110" s="1611"/>
      <c r="BM110" s="1611"/>
      <c r="BN110" s="1611"/>
      <c r="BO110" s="1611"/>
      <c r="BP110" s="1611"/>
      <c r="BQ110" s="1611"/>
      <c r="BR110" s="1611"/>
      <c r="BS110" s="1611"/>
      <c r="BT110" s="1611"/>
      <c r="BU110" s="1611"/>
      <c r="BV110" s="1611"/>
      <c r="BW110" s="1611"/>
      <c r="BX110" s="1611"/>
      <c r="BY110" s="1611"/>
      <c r="BZ110" s="1611"/>
      <c r="CA110" s="1611"/>
      <c r="CB110" s="1611"/>
      <c r="CC110" s="1611"/>
      <c r="CD110" s="1611"/>
      <c r="CE110" s="1611"/>
      <c r="CF110" s="1611"/>
      <c r="CG110" s="1611"/>
      <c r="CH110" s="1611"/>
      <c r="CI110" s="1611"/>
      <c r="CJ110" s="1611"/>
      <c r="CK110" s="1611"/>
      <c r="CL110" s="1611"/>
      <c r="CM110" s="1611"/>
      <c r="CN110" s="1611"/>
      <c r="CO110" s="1611"/>
      <c r="CP110" s="1611"/>
      <c r="CQ110" s="1611"/>
      <c r="CR110" s="1611"/>
      <c r="CS110" s="1611"/>
      <c r="CT110" s="1611"/>
      <c r="CU110" s="1611"/>
      <c r="CV110" s="1611"/>
      <c r="CW110" s="1611"/>
      <c r="CX110" s="1611"/>
      <c r="CY110" s="1611"/>
      <c r="CZ110" s="1611"/>
      <c r="DA110" s="1611"/>
      <c r="DB110" s="1611"/>
      <c r="DC110" s="1611"/>
      <c r="DD110" s="1611"/>
      <c r="DE110" s="1611"/>
      <c r="DF110" s="1611"/>
      <c r="DG110" s="1611"/>
      <c r="DH110" s="1611"/>
      <c r="DI110" s="1611"/>
      <c r="DJ110" s="1611"/>
      <c r="DK110" s="1611"/>
      <c r="DL110" s="1611"/>
      <c r="DM110" s="1611"/>
      <c r="DN110" s="1611"/>
      <c r="DO110" s="1611"/>
      <c r="DP110" s="1611"/>
      <c r="DQ110" s="1611"/>
      <c r="DR110" s="1611"/>
      <c r="DS110" s="1611"/>
      <c r="DT110" s="1611"/>
      <c r="DU110" s="1611"/>
      <c r="DV110" s="1611"/>
      <c r="DW110" s="1611"/>
      <c r="DX110" s="1611"/>
      <c r="DY110" s="1611"/>
      <c r="DZ110" s="1611"/>
      <c r="EA110" s="1611"/>
      <c r="EB110" s="1611"/>
      <c r="EC110" s="1611"/>
      <c r="ED110" s="1611"/>
      <c r="EE110" s="1611"/>
      <c r="EF110" s="1611"/>
      <c r="EG110" s="1611"/>
      <c r="EH110" s="1611"/>
      <c r="EI110" s="1611"/>
      <c r="EJ110" s="1611"/>
      <c r="EK110" s="1611"/>
      <c r="EL110" s="1611"/>
      <c r="EM110" s="1611"/>
      <c r="EN110" s="1611"/>
      <c r="EO110" s="1611"/>
      <c r="EP110" s="1611"/>
      <c r="EQ110" s="1611"/>
      <c r="ER110" s="1611"/>
      <c r="ES110" s="1611"/>
    </row>
    <row r="111" spans="2:149" s="898" customFormat="1">
      <c r="B111" s="1609"/>
      <c r="C111" s="1610"/>
      <c r="D111" s="1610"/>
      <c r="E111" s="1611"/>
      <c r="F111" s="1611"/>
      <c r="G111" s="1611"/>
      <c r="H111" s="1611"/>
      <c r="I111" s="1611"/>
      <c r="J111" s="1611"/>
      <c r="K111" s="1611"/>
      <c r="L111" s="1611"/>
      <c r="M111" s="1611"/>
      <c r="N111" s="1611"/>
      <c r="O111" s="1611"/>
      <c r="P111" s="1611"/>
      <c r="Q111" s="1611"/>
      <c r="R111" s="1611"/>
      <c r="S111" s="1611"/>
      <c r="T111" s="1611"/>
      <c r="U111" s="1611"/>
      <c r="V111" s="1611"/>
      <c r="W111" s="1611"/>
      <c r="X111" s="1611"/>
      <c r="Y111" s="1611"/>
      <c r="Z111" s="1611"/>
      <c r="AA111" s="1611"/>
      <c r="AB111" s="1611"/>
      <c r="AC111" s="1611"/>
      <c r="AD111" s="1611"/>
      <c r="AE111" s="1611"/>
      <c r="AF111" s="1611"/>
      <c r="AG111" s="1611"/>
      <c r="AH111" s="1611"/>
      <c r="AI111" s="1611"/>
      <c r="AJ111" s="1611"/>
      <c r="AK111" s="1611"/>
      <c r="AL111" s="1611"/>
      <c r="AM111" s="1611"/>
      <c r="AN111" s="1611"/>
      <c r="AO111" s="1611"/>
      <c r="AP111" s="1611"/>
      <c r="AQ111" s="1611"/>
      <c r="AR111" s="1611"/>
      <c r="AS111" s="1611"/>
      <c r="AT111" s="1611"/>
      <c r="AU111" s="1611"/>
      <c r="AV111" s="1611"/>
      <c r="AW111" s="1611"/>
      <c r="AX111" s="1611"/>
      <c r="AY111" s="1611"/>
      <c r="AZ111" s="1611"/>
      <c r="BA111" s="1611"/>
      <c r="BB111" s="1611"/>
      <c r="BC111" s="1611"/>
      <c r="BD111" s="1611"/>
      <c r="BE111" s="1611"/>
      <c r="BF111" s="1611"/>
      <c r="BG111" s="1611"/>
      <c r="BH111" s="1611"/>
      <c r="BI111" s="1611"/>
      <c r="BJ111" s="1611"/>
      <c r="BK111" s="1611"/>
      <c r="BL111" s="1611"/>
      <c r="BM111" s="1611"/>
      <c r="BN111" s="1611"/>
      <c r="BO111" s="1611"/>
      <c r="BP111" s="1611"/>
      <c r="BQ111" s="1611"/>
      <c r="BR111" s="1611"/>
      <c r="BS111" s="1611"/>
      <c r="BT111" s="1611"/>
      <c r="BU111" s="1611"/>
      <c r="BV111" s="1611"/>
      <c r="BW111" s="1611"/>
      <c r="BX111" s="1611"/>
      <c r="BY111" s="1611"/>
      <c r="BZ111" s="1611"/>
      <c r="CA111" s="1611"/>
      <c r="CB111" s="1611"/>
      <c r="CC111" s="1611"/>
      <c r="CD111" s="1611"/>
      <c r="CE111" s="1611"/>
      <c r="CF111" s="1611"/>
      <c r="CG111" s="1611"/>
      <c r="CH111" s="1611"/>
      <c r="CI111" s="1611"/>
      <c r="CJ111" s="1611"/>
      <c r="CK111" s="1611"/>
      <c r="CL111" s="1611"/>
      <c r="CM111" s="1611"/>
      <c r="CN111" s="1611"/>
      <c r="CO111" s="1611"/>
      <c r="CP111" s="1611"/>
      <c r="CQ111" s="1611"/>
      <c r="CR111" s="1611"/>
      <c r="CS111" s="1611"/>
      <c r="CT111" s="1611"/>
      <c r="CU111" s="1611"/>
      <c r="CV111" s="1611"/>
      <c r="CW111" s="1611"/>
      <c r="CX111" s="1611"/>
      <c r="CY111" s="1611"/>
      <c r="CZ111" s="1611"/>
      <c r="DA111" s="1611"/>
      <c r="DB111" s="1611"/>
      <c r="DC111" s="1611"/>
      <c r="DD111" s="1611"/>
      <c r="DE111" s="1611"/>
      <c r="DF111" s="1611"/>
      <c r="DG111" s="1611"/>
      <c r="DH111" s="1611"/>
      <c r="DI111" s="1611"/>
      <c r="DJ111" s="1611"/>
      <c r="DK111" s="1611"/>
      <c r="DL111" s="1611"/>
      <c r="DM111" s="1611"/>
      <c r="DN111" s="1611"/>
      <c r="DO111" s="1611"/>
      <c r="DP111" s="1611"/>
      <c r="DQ111" s="1611"/>
      <c r="DR111" s="1611"/>
      <c r="DS111" s="1611"/>
      <c r="DT111" s="1611"/>
      <c r="DU111" s="1611"/>
      <c r="DV111" s="1611"/>
      <c r="DW111" s="1611"/>
      <c r="DX111" s="1611"/>
      <c r="DY111" s="1611"/>
      <c r="DZ111" s="1611"/>
      <c r="EA111" s="1611"/>
      <c r="EB111" s="1611"/>
      <c r="EC111" s="1611"/>
      <c r="ED111" s="1611"/>
      <c r="EE111" s="1611"/>
      <c r="EF111" s="1611"/>
      <c r="EG111" s="1611"/>
      <c r="EH111" s="1611"/>
      <c r="EI111" s="1611"/>
      <c r="EJ111" s="1611"/>
      <c r="EK111" s="1611"/>
      <c r="EL111" s="1611"/>
      <c r="EM111" s="1611"/>
      <c r="EN111" s="1611"/>
      <c r="EO111" s="1611"/>
      <c r="EP111" s="1611"/>
      <c r="EQ111" s="1611"/>
      <c r="ER111" s="1611"/>
      <c r="ES111" s="1611"/>
    </row>
    <row r="112" spans="2:149" s="898" customFormat="1">
      <c r="B112" s="1609"/>
      <c r="C112" s="1610"/>
      <c r="D112" s="1610"/>
      <c r="E112" s="1611"/>
      <c r="F112" s="1611"/>
      <c r="G112" s="1611"/>
      <c r="H112" s="1611"/>
      <c r="I112" s="1611"/>
      <c r="J112" s="1611"/>
      <c r="K112" s="1611"/>
      <c r="L112" s="1611"/>
      <c r="M112" s="1611"/>
      <c r="N112" s="1611"/>
      <c r="O112" s="1611"/>
      <c r="P112" s="1611"/>
      <c r="Q112" s="1611"/>
      <c r="R112" s="1611"/>
      <c r="S112" s="1611"/>
      <c r="T112" s="1611"/>
      <c r="U112" s="1611"/>
      <c r="V112" s="1611"/>
      <c r="W112" s="1611"/>
      <c r="X112" s="1611"/>
      <c r="Y112" s="1611"/>
      <c r="Z112" s="1611"/>
      <c r="AA112" s="1611"/>
      <c r="AB112" s="1611"/>
      <c r="AC112" s="1611"/>
      <c r="AD112" s="1611"/>
      <c r="AE112" s="1611"/>
      <c r="AF112" s="1611"/>
      <c r="AG112" s="1611"/>
      <c r="AH112" s="1611"/>
      <c r="AI112" s="1611"/>
      <c r="AJ112" s="1611"/>
      <c r="AK112" s="1611"/>
      <c r="AL112" s="1611"/>
      <c r="AM112" s="1611"/>
      <c r="AN112" s="1611"/>
      <c r="AO112" s="1611"/>
      <c r="AP112" s="1611"/>
      <c r="AQ112" s="1611"/>
      <c r="AR112" s="1611"/>
      <c r="AS112" s="1611"/>
      <c r="AT112" s="1611"/>
      <c r="AU112" s="1611"/>
      <c r="AV112" s="1611"/>
      <c r="AW112" s="1611"/>
      <c r="AX112" s="1611"/>
      <c r="AY112" s="1611"/>
      <c r="AZ112" s="1611"/>
      <c r="BA112" s="1611"/>
      <c r="BB112" s="1611"/>
      <c r="BC112" s="1611"/>
      <c r="BD112" s="1611"/>
      <c r="BE112" s="1611"/>
      <c r="BF112" s="1611"/>
      <c r="BG112" s="1611"/>
      <c r="BH112" s="1611"/>
      <c r="BI112" s="1611"/>
      <c r="BJ112" s="1611"/>
      <c r="BK112" s="1611"/>
      <c r="BL112" s="1611"/>
      <c r="BM112" s="1611"/>
      <c r="BN112" s="1611"/>
      <c r="BO112" s="1611"/>
      <c r="BP112" s="1611"/>
      <c r="BQ112" s="1611"/>
      <c r="BR112" s="1611"/>
      <c r="BS112" s="1611"/>
      <c r="BT112" s="1611"/>
      <c r="BU112" s="1611"/>
      <c r="BV112" s="1611"/>
      <c r="BW112" s="1611"/>
      <c r="BX112" s="1611"/>
      <c r="BY112" s="1611"/>
      <c r="BZ112" s="1611"/>
      <c r="CA112" s="1611"/>
      <c r="CB112" s="1611"/>
      <c r="CC112" s="1611"/>
      <c r="CD112" s="1611"/>
      <c r="CE112" s="1611"/>
      <c r="CF112" s="1611"/>
      <c r="CG112" s="1611"/>
      <c r="CH112" s="1611"/>
      <c r="CI112" s="1611"/>
      <c r="CJ112" s="1611"/>
      <c r="CK112" s="1611"/>
      <c r="CL112" s="1611"/>
      <c r="CM112" s="1611"/>
      <c r="CN112" s="1611"/>
      <c r="CO112" s="1611"/>
      <c r="CP112" s="1611"/>
      <c r="CQ112" s="1611"/>
      <c r="CR112" s="1611"/>
      <c r="CS112" s="1611"/>
      <c r="CT112" s="1611"/>
      <c r="CU112" s="1611"/>
      <c r="CV112" s="1611"/>
      <c r="CW112" s="1611"/>
      <c r="CX112" s="1611"/>
      <c r="CY112" s="1611"/>
      <c r="CZ112" s="1611"/>
      <c r="DA112" s="1611"/>
      <c r="DB112" s="1611"/>
      <c r="DC112" s="1611"/>
      <c r="DD112" s="1611"/>
      <c r="DE112" s="1611"/>
      <c r="DF112" s="1611"/>
      <c r="DG112" s="1611"/>
      <c r="DH112" s="1611"/>
      <c r="DI112" s="1611"/>
      <c r="DJ112" s="1611"/>
      <c r="DK112" s="1611"/>
      <c r="DL112" s="1611"/>
      <c r="DM112" s="1611"/>
      <c r="DN112" s="1611"/>
      <c r="DO112" s="1611"/>
      <c r="DP112" s="1611"/>
      <c r="DQ112" s="1611"/>
      <c r="DR112" s="1611"/>
      <c r="DS112" s="1611"/>
      <c r="DT112" s="1611"/>
      <c r="DU112" s="1611"/>
      <c r="DV112" s="1611"/>
      <c r="DW112" s="1611"/>
      <c r="DX112" s="1611"/>
      <c r="DY112" s="1611"/>
      <c r="DZ112" s="1611"/>
      <c r="EA112" s="1611"/>
      <c r="EB112" s="1611"/>
      <c r="EC112" s="1611"/>
      <c r="ED112" s="1611"/>
      <c r="EE112" s="1611"/>
      <c r="EF112" s="1611"/>
      <c r="EG112" s="1611"/>
      <c r="EH112" s="1611"/>
      <c r="EI112" s="1611"/>
      <c r="EJ112" s="1611"/>
      <c r="EK112" s="1611"/>
      <c r="EL112" s="1611"/>
      <c r="EM112" s="1611"/>
      <c r="EN112" s="1611"/>
      <c r="EO112" s="1611"/>
      <c r="EP112" s="1611"/>
      <c r="EQ112" s="1611"/>
      <c r="ER112" s="1611"/>
      <c r="ES112" s="1611"/>
    </row>
    <row r="113" spans="2:149" s="898" customFormat="1">
      <c r="B113" s="1609"/>
      <c r="C113" s="1610"/>
      <c r="D113" s="1610"/>
      <c r="E113" s="1611"/>
      <c r="F113" s="1611"/>
      <c r="G113" s="1611"/>
      <c r="H113" s="1611"/>
      <c r="I113" s="1611"/>
      <c r="J113" s="1611"/>
      <c r="K113" s="1611"/>
      <c r="L113" s="1611"/>
      <c r="M113" s="1611"/>
      <c r="N113" s="1611"/>
      <c r="O113" s="1611"/>
      <c r="P113" s="1611"/>
      <c r="Q113" s="1611"/>
      <c r="R113" s="1611"/>
      <c r="S113" s="1611"/>
      <c r="T113" s="1611"/>
      <c r="U113" s="1611"/>
      <c r="V113" s="1611"/>
      <c r="W113" s="1611"/>
      <c r="X113" s="1611"/>
      <c r="Y113" s="1611"/>
      <c r="Z113" s="1611"/>
      <c r="AA113" s="1611"/>
      <c r="AB113" s="1611"/>
      <c r="AC113" s="1611"/>
      <c r="AD113" s="1611"/>
      <c r="AE113" s="1611"/>
      <c r="AF113" s="1611"/>
      <c r="AG113" s="1611"/>
      <c r="AH113" s="1611"/>
      <c r="AI113" s="1611"/>
      <c r="AJ113" s="1611"/>
      <c r="AK113" s="1611"/>
      <c r="AL113" s="1611"/>
      <c r="AM113" s="1611"/>
      <c r="AN113" s="1611"/>
      <c r="AO113" s="1611"/>
      <c r="AP113" s="1611"/>
      <c r="AQ113" s="1611"/>
      <c r="AR113" s="1611"/>
      <c r="AS113" s="1611"/>
      <c r="AT113" s="1611"/>
      <c r="AU113" s="1611"/>
      <c r="AV113" s="1611"/>
      <c r="AW113" s="1611"/>
      <c r="AX113" s="1611"/>
      <c r="AY113" s="1611"/>
      <c r="AZ113" s="1611"/>
      <c r="BA113" s="1611"/>
      <c r="BB113" s="1611"/>
      <c r="BC113" s="1611"/>
      <c r="BD113" s="1611"/>
      <c r="BE113" s="1611"/>
      <c r="BF113" s="1611"/>
      <c r="BG113" s="1611"/>
      <c r="BH113" s="1611"/>
      <c r="BI113" s="1611"/>
      <c r="BJ113" s="1611"/>
      <c r="BK113" s="1611"/>
      <c r="BL113" s="1611"/>
      <c r="BM113" s="1611"/>
      <c r="BN113" s="1611"/>
      <c r="BO113" s="1611"/>
      <c r="BP113" s="1611"/>
      <c r="BQ113" s="1611"/>
      <c r="BR113" s="1611"/>
      <c r="BS113" s="1611"/>
      <c r="BT113" s="1611"/>
      <c r="BU113" s="1611"/>
      <c r="BV113" s="1611"/>
      <c r="BW113" s="1611"/>
      <c r="BX113" s="1611"/>
      <c r="BY113" s="1611"/>
      <c r="BZ113" s="1611"/>
      <c r="CA113" s="1611"/>
      <c r="CB113" s="1611"/>
      <c r="CC113" s="1611"/>
      <c r="CD113" s="1611"/>
      <c r="CE113" s="1611"/>
      <c r="CF113" s="1611"/>
      <c r="CG113" s="1611"/>
      <c r="CH113" s="1611"/>
      <c r="CI113" s="1611"/>
      <c r="CJ113" s="1611"/>
      <c r="CK113" s="1611"/>
      <c r="CL113" s="1611"/>
      <c r="CM113" s="1611"/>
      <c r="CN113" s="1611"/>
      <c r="CO113" s="1611"/>
      <c r="CP113" s="1611"/>
      <c r="CQ113" s="1611"/>
      <c r="CR113" s="1611"/>
      <c r="CS113" s="1611"/>
      <c r="CT113" s="1611"/>
      <c r="CU113" s="1611"/>
      <c r="CV113" s="1611"/>
      <c r="CW113" s="1611"/>
      <c r="CX113" s="1611"/>
      <c r="CY113" s="1611"/>
      <c r="CZ113" s="1611"/>
      <c r="DA113" s="1611"/>
      <c r="DB113" s="1611"/>
      <c r="DC113" s="1611"/>
      <c r="DD113" s="1611"/>
      <c r="DE113" s="1611"/>
      <c r="DF113" s="1611"/>
      <c r="DG113" s="1611"/>
      <c r="DH113" s="1611"/>
      <c r="DI113" s="1611"/>
      <c r="DJ113" s="1611"/>
      <c r="DK113" s="1611"/>
      <c r="DL113" s="1611"/>
      <c r="DM113" s="1611"/>
      <c r="DN113" s="1611"/>
      <c r="DO113" s="1611"/>
      <c r="DP113" s="1611"/>
      <c r="DQ113" s="1611"/>
      <c r="DR113" s="1611"/>
      <c r="DS113" s="1611"/>
      <c r="DT113" s="1611"/>
      <c r="DU113" s="1611"/>
      <c r="DV113" s="1611"/>
      <c r="DW113" s="1611"/>
      <c r="DX113" s="1611"/>
      <c r="DY113" s="1611"/>
      <c r="DZ113" s="1611"/>
      <c r="EA113" s="1611"/>
      <c r="EB113" s="1611"/>
      <c r="EC113" s="1611"/>
      <c r="ED113" s="1611"/>
      <c r="EE113" s="1611"/>
      <c r="EF113" s="1611"/>
      <c r="EG113" s="1611"/>
      <c r="EH113" s="1611"/>
      <c r="EI113" s="1611"/>
      <c r="EJ113" s="1611"/>
      <c r="EK113" s="1611"/>
      <c r="EL113" s="1611"/>
      <c r="EM113" s="1611"/>
      <c r="EN113" s="1611"/>
      <c r="EO113" s="1611"/>
      <c r="EP113" s="1611"/>
      <c r="EQ113" s="1611"/>
      <c r="ER113" s="1611"/>
      <c r="ES113" s="1611"/>
    </row>
    <row r="114" spans="2:149" s="898" customFormat="1">
      <c r="B114" s="1609"/>
      <c r="C114" s="1610"/>
      <c r="D114" s="1610"/>
      <c r="E114" s="1611"/>
      <c r="F114" s="1611"/>
      <c r="G114" s="1611"/>
      <c r="H114" s="1611"/>
      <c r="I114" s="1611"/>
      <c r="J114" s="1611"/>
      <c r="K114" s="1611"/>
      <c r="L114" s="1611"/>
      <c r="M114" s="1611"/>
      <c r="N114" s="1611"/>
      <c r="O114" s="1611"/>
      <c r="P114" s="1611"/>
      <c r="Q114" s="1611"/>
      <c r="R114" s="1611"/>
      <c r="S114" s="1611"/>
      <c r="T114" s="1611"/>
      <c r="U114" s="1611"/>
      <c r="V114" s="1611"/>
      <c r="W114" s="1611"/>
      <c r="X114" s="1611"/>
      <c r="Y114" s="1611"/>
      <c r="Z114" s="1611"/>
      <c r="AA114" s="1611"/>
      <c r="AB114" s="1611"/>
      <c r="AC114" s="1611"/>
      <c r="AD114" s="1611"/>
      <c r="AE114" s="1611"/>
      <c r="AF114" s="1611"/>
      <c r="AG114" s="1611"/>
      <c r="AH114" s="1611"/>
      <c r="AI114" s="1611"/>
      <c r="AJ114" s="1611"/>
      <c r="AK114" s="1611"/>
      <c r="AL114" s="1611"/>
      <c r="AM114" s="1611"/>
      <c r="AN114" s="1611"/>
      <c r="AO114" s="1611"/>
      <c r="AP114" s="1611"/>
      <c r="AQ114" s="1611"/>
      <c r="AR114" s="1611"/>
      <c r="AS114" s="1611"/>
      <c r="AT114" s="1611"/>
      <c r="AU114" s="1611"/>
      <c r="AV114" s="1611"/>
      <c r="AW114" s="1611"/>
      <c r="AX114" s="1611"/>
      <c r="AY114" s="1611"/>
      <c r="AZ114" s="1611"/>
      <c r="BA114" s="1611"/>
      <c r="BB114" s="1611"/>
      <c r="BC114" s="1611"/>
      <c r="BD114" s="1611"/>
      <c r="BE114" s="1611"/>
      <c r="BF114" s="1611"/>
      <c r="BG114" s="1611"/>
      <c r="BH114" s="1611"/>
      <c r="BI114" s="1611"/>
      <c r="BJ114" s="1611"/>
      <c r="BK114" s="1611"/>
      <c r="BL114" s="1611"/>
      <c r="BM114" s="1611"/>
      <c r="BN114" s="1611"/>
      <c r="BO114" s="1611"/>
      <c r="BP114" s="1611"/>
      <c r="BQ114" s="1611"/>
      <c r="BR114" s="1611"/>
      <c r="BS114" s="1611"/>
      <c r="BT114" s="1611"/>
      <c r="BU114" s="1611"/>
      <c r="BV114" s="1611"/>
      <c r="BW114" s="1611"/>
      <c r="BX114" s="1611"/>
      <c r="BY114" s="1611"/>
      <c r="BZ114" s="1611"/>
      <c r="CA114" s="1611"/>
      <c r="CB114" s="1611"/>
      <c r="CC114" s="1611"/>
      <c r="CD114" s="1611"/>
      <c r="CE114" s="1611"/>
      <c r="CF114" s="1611"/>
      <c r="CG114" s="1611"/>
      <c r="CH114" s="1611"/>
      <c r="CI114" s="1611"/>
      <c r="CJ114" s="1611"/>
      <c r="CK114" s="1611"/>
      <c r="CL114" s="1611"/>
      <c r="CM114" s="1611"/>
      <c r="CN114" s="1611"/>
      <c r="CO114" s="1611"/>
      <c r="CP114" s="1611"/>
      <c r="CQ114" s="1611"/>
      <c r="CR114" s="1611"/>
      <c r="CS114" s="1611"/>
      <c r="CT114" s="1611"/>
      <c r="CU114" s="1611"/>
      <c r="CV114" s="1611"/>
      <c r="CW114" s="1611"/>
      <c r="CX114" s="1611"/>
      <c r="CY114" s="1611"/>
      <c r="CZ114" s="1611"/>
      <c r="DA114" s="1611"/>
      <c r="DB114" s="1611"/>
      <c r="DC114" s="1611"/>
      <c r="DD114" s="1611"/>
      <c r="DE114" s="1611"/>
      <c r="DF114" s="1611"/>
      <c r="DG114" s="1611"/>
      <c r="DH114" s="1611"/>
      <c r="DI114" s="1611"/>
      <c r="DJ114" s="1611"/>
      <c r="DK114" s="1611"/>
      <c r="DL114" s="1611"/>
      <c r="DM114" s="1611"/>
      <c r="DN114" s="1611"/>
      <c r="DO114" s="1611"/>
      <c r="DP114" s="1611"/>
      <c r="DQ114" s="1611"/>
      <c r="DR114" s="1611"/>
      <c r="DS114" s="1611"/>
      <c r="DT114" s="1611"/>
      <c r="DU114" s="1611"/>
      <c r="DV114" s="1611"/>
      <c r="DW114" s="1611"/>
      <c r="DX114" s="1611"/>
      <c r="DY114" s="1611"/>
      <c r="DZ114" s="1611"/>
      <c r="EA114" s="1611"/>
      <c r="EB114" s="1611"/>
      <c r="EC114" s="1611"/>
      <c r="ED114" s="1611"/>
      <c r="EE114" s="1611"/>
      <c r="EF114" s="1611"/>
      <c r="EG114" s="1611"/>
      <c r="EH114" s="1611"/>
      <c r="EI114" s="1611"/>
      <c r="EJ114" s="1611"/>
      <c r="EK114" s="1611"/>
      <c r="EL114" s="1611"/>
      <c r="EM114" s="1611"/>
      <c r="EN114" s="1611"/>
      <c r="EO114" s="1611"/>
      <c r="EP114" s="1611"/>
      <c r="EQ114" s="1611"/>
      <c r="ER114" s="1611"/>
      <c r="ES114" s="1611"/>
    </row>
    <row r="115" spans="2:149" s="898" customFormat="1">
      <c r="B115" s="1609"/>
      <c r="C115" s="1610"/>
      <c r="D115" s="1610"/>
      <c r="E115" s="1611"/>
      <c r="F115" s="1611"/>
      <c r="G115" s="1611"/>
      <c r="H115" s="1611"/>
      <c r="I115" s="1611"/>
      <c r="J115" s="1611"/>
      <c r="K115" s="1611"/>
      <c r="L115" s="1611"/>
      <c r="M115" s="1611"/>
      <c r="N115" s="1611"/>
      <c r="O115" s="1611"/>
      <c r="P115" s="1611"/>
      <c r="Q115" s="1611"/>
      <c r="R115" s="1611"/>
      <c r="S115" s="1611"/>
      <c r="T115" s="1611"/>
      <c r="U115" s="1611"/>
      <c r="V115" s="1611"/>
      <c r="W115" s="1611"/>
      <c r="X115" s="1611"/>
      <c r="Y115" s="1611"/>
      <c r="Z115" s="1611"/>
      <c r="AA115" s="1611"/>
      <c r="AB115" s="1611"/>
      <c r="AC115" s="1611"/>
      <c r="AD115" s="1611"/>
      <c r="AE115" s="1611"/>
      <c r="AF115" s="1611"/>
      <c r="AG115" s="1611"/>
      <c r="AH115" s="1611"/>
      <c r="AI115" s="1611"/>
      <c r="AJ115" s="1611"/>
      <c r="AK115" s="1611"/>
      <c r="AL115" s="1611"/>
      <c r="AM115" s="1611"/>
      <c r="AN115" s="1611"/>
      <c r="AO115" s="1611"/>
      <c r="AP115" s="1611"/>
      <c r="AQ115" s="1611"/>
      <c r="AR115" s="1611"/>
      <c r="AS115" s="1611"/>
      <c r="AT115" s="1611"/>
      <c r="AU115" s="1611"/>
      <c r="AV115" s="1611"/>
      <c r="AW115" s="1611"/>
      <c r="AX115" s="1611"/>
      <c r="AY115" s="1611"/>
      <c r="AZ115" s="1611"/>
      <c r="BA115" s="1611"/>
      <c r="BB115" s="1611"/>
      <c r="BC115" s="1611"/>
      <c r="BD115" s="1611"/>
      <c r="BE115" s="1611"/>
      <c r="BF115" s="1611"/>
      <c r="BG115" s="1611"/>
      <c r="BH115" s="1611"/>
      <c r="BI115" s="1611"/>
      <c r="BJ115" s="1611"/>
      <c r="BK115" s="1611"/>
      <c r="BL115" s="1611"/>
      <c r="BM115" s="1611"/>
      <c r="BN115" s="1611"/>
      <c r="BO115" s="1611"/>
      <c r="BP115" s="1611"/>
      <c r="BQ115" s="1611"/>
      <c r="BR115" s="1611"/>
      <c r="BS115" s="1611"/>
      <c r="BT115" s="1611"/>
      <c r="BU115" s="1611"/>
      <c r="BV115" s="1611"/>
      <c r="BW115" s="1611"/>
      <c r="BX115" s="1611"/>
      <c r="BY115" s="1611"/>
      <c r="BZ115" s="1611"/>
      <c r="CA115" s="1611"/>
      <c r="CB115" s="1611"/>
      <c r="CC115" s="1611"/>
      <c r="CD115" s="1611"/>
      <c r="CE115" s="1611"/>
      <c r="CF115" s="1611"/>
      <c r="CG115" s="1611"/>
      <c r="CH115" s="1611"/>
      <c r="CI115" s="1611"/>
      <c r="CJ115" s="1611"/>
      <c r="CK115" s="1611"/>
      <c r="CL115" s="1611"/>
      <c r="CM115" s="1611"/>
      <c r="CN115" s="1611"/>
      <c r="CO115" s="1611"/>
      <c r="CP115" s="1611"/>
      <c r="CQ115" s="1611"/>
      <c r="CR115" s="1611"/>
      <c r="CS115" s="1611"/>
      <c r="CT115" s="1611"/>
      <c r="CU115" s="1611"/>
      <c r="CV115" s="1611"/>
      <c r="CW115" s="1611"/>
      <c r="CX115" s="1611"/>
      <c r="CY115" s="1611"/>
      <c r="CZ115" s="1611"/>
      <c r="DA115" s="1611"/>
      <c r="DB115" s="1611"/>
      <c r="DC115" s="1611"/>
      <c r="DD115" s="1611"/>
      <c r="DE115" s="1611"/>
      <c r="DF115" s="1611"/>
      <c r="DG115" s="1611"/>
      <c r="DH115" s="1611"/>
      <c r="DI115" s="1611"/>
      <c r="DJ115" s="1611"/>
      <c r="DK115" s="1611"/>
      <c r="DL115" s="1611"/>
      <c r="DM115" s="1611"/>
      <c r="DN115" s="1611"/>
      <c r="DO115" s="1611"/>
      <c r="DP115" s="1611"/>
      <c r="DQ115" s="1611"/>
      <c r="DR115" s="1611"/>
      <c r="DS115" s="1611"/>
      <c r="DT115" s="1611"/>
      <c r="DU115" s="1611"/>
      <c r="DV115" s="1611"/>
      <c r="DW115" s="1611"/>
      <c r="DX115" s="1611"/>
      <c r="DY115" s="1611"/>
      <c r="DZ115" s="1611"/>
      <c r="EA115" s="1611"/>
      <c r="EB115" s="1611"/>
      <c r="EC115" s="1611"/>
      <c r="ED115" s="1611"/>
      <c r="EE115" s="1611"/>
      <c r="EF115" s="1611"/>
      <c r="EG115" s="1611"/>
      <c r="EH115" s="1611"/>
      <c r="EI115" s="1611"/>
      <c r="EJ115" s="1611"/>
      <c r="EK115" s="1611"/>
      <c r="EL115" s="1611"/>
      <c r="EM115" s="1611"/>
      <c r="EN115" s="1611"/>
      <c r="EO115" s="1611"/>
      <c r="EP115" s="1611"/>
      <c r="EQ115" s="1611"/>
      <c r="ER115" s="1611"/>
      <c r="ES115" s="1611"/>
    </row>
    <row r="116" spans="2:149" s="898" customFormat="1">
      <c r="B116" s="1609"/>
      <c r="C116" s="1610"/>
      <c r="D116" s="1610"/>
      <c r="E116" s="1611"/>
      <c r="F116" s="1611"/>
      <c r="G116" s="1611"/>
      <c r="H116" s="1611"/>
      <c r="I116" s="1611"/>
      <c r="J116" s="1611"/>
      <c r="K116" s="1611"/>
      <c r="L116" s="1611"/>
      <c r="M116" s="1611"/>
      <c r="N116" s="1611"/>
      <c r="O116" s="1611"/>
      <c r="P116" s="1611"/>
      <c r="Q116" s="1611"/>
      <c r="R116" s="1611"/>
      <c r="S116" s="1611"/>
      <c r="T116" s="1611"/>
      <c r="U116" s="1611"/>
      <c r="V116" s="1611"/>
      <c r="W116" s="1611"/>
      <c r="X116" s="1611"/>
      <c r="Y116" s="1611"/>
      <c r="Z116" s="1611"/>
      <c r="AA116" s="1611"/>
      <c r="AB116" s="1611"/>
      <c r="AC116" s="1611"/>
      <c r="AD116" s="1611"/>
      <c r="AE116" s="1611"/>
      <c r="AF116" s="1611"/>
      <c r="AG116" s="1611"/>
      <c r="AH116" s="1611"/>
      <c r="AI116" s="1611"/>
      <c r="AJ116" s="1611"/>
      <c r="AK116" s="1611"/>
      <c r="AL116" s="1611"/>
      <c r="AM116" s="1611"/>
      <c r="AN116" s="1611"/>
      <c r="AO116" s="1611"/>
      <c r="AP116" s="1611"/>
      <c r="AQ116" s="1611"/>
      <c r="AR116" s="1611"/>
      <c r="AS116" s="1611"/>
      <c r="AT116" s="1611"/>
      <c r="AU116" s="1611"/>
      <c r="AV116" s="1611"/>
      <c r="AW116" s="1611"/>
      <c r="AX116" s="1611"/>
      <c r="AY116" s="1611"/>
      <c r="AZ116" s="1611"/>
      <c r="BA116" s="1611"/>
      <c r="BB116" s="1611"/>
      <c r="BC116" s="1611"/>
      <c r="BD116" s="1611"/>
      <c r="BE116" s="1611"/>
      <c r="BF116" s="1611"/>
      <c r="BG116" s="1611"/>
      <c r="BH116" s="1611"/>
      <c r="BI116" s="1611"/>
      <c r="BJ116" s="1611"/>
      <c r="BK116" s="1611"/>
      <c r="BL116" s="1611"/>
      <c r="BM116" s="1611"/>
      <c r="BN116" s="1611"/>
      <c r="BO116" s="1611"/>
      <c r="BP116" s="1611"/>
      <c r="BQ116" s="1611"/>
      <c r="BR116" s="1611"/>
      <c r="BS116" s="1611"/>
      <c r="BT116" s="1611"/>
      <c r="BU116" s="1611"/>
      <c r="BV116" s="1611"/>
      <c r="BW116" s="1611"/>
      <c r="BX116" s="1611"/>
      <c r="BY116" s="1611"/>
      <c r="BZ116" s="1611"/>
      <c r="CA116" s="1611"/>
      <c r="CB116" s="1611"/>
      <c r="CC116" s="1611"/>
      <c r="CD116" s="1611"/>
      <c r="CE116" s="1611"/>
      <c r="CF116" s="1611"/>
      <c r="CG116" s="1611"/>
      <c r="CH116" s="1611"/>
      <c r="CI116" s="1611"/>
      <c r="CJ116" s="1611"/>
      <c r="CK116" s="1611"/>
      <c r="CL116" s="1611"/>
      <c r="CM116" s="1611"/>
      <c r="CN116" s="1611"/>
      <c r="CO116" s="1611"/>
      <c r="CP116" s="1611"/>
      <c r="CQ116" s="1611"/>
      <c r="CR116" s="1611"/>
      <c r="CS116" s="1611"/>
      <c r="CT116" s="1611"/>
      <c r="CU116" s="1611"/>
      <c r="CV116" s="1611"/>
      <c r="CW116" s="1611"/>
      <c r="CX116" s="1611"/>
      <c r="CY116" s="1611"/>
      <c r="CZ116" s="1611"/>
      <c r="DA116" s="1611"/>
      <c r="DB116" s="1611"/>
      <c r="DC116" s="1611"/>
      <c r="DD116" s="1611"/>
      <c r="DE116" s="1611"/>
      <c r="DF116" s="1611"/>
      <c r="DG116" s="1611"/>
      <c r="DH116" s="1611"/>
      <c r="DI116" s="1611"/>
      <c r="DJ116" s="1611"/>
      <c r="DK116" s="1611"/>
      <c r="DL116" s="1611"/>
      <c r="DM116" s="1611"/>
      <c r="DN116" s="1611"/>
      <c r="DO116" s="1611"/>
      <c r="DP116" s="1611"/>
      <c r="DQ116" s="1611"/>
      <c r="DR116" s="1611"/>
      <c r="DS116" s="1611"/>
      <c r="DT116" s="1611"/>
      <c r="DU116" s="1611"/>
      <c r="DV116" s="1611"/>
      <c r="DW116" s="1611"/>
      <c r="DX116" s="1611"/>
      <c r="DY116" s="1611"/>
      <c r="DZ116" s="1611"/>
      <c r="EA116" s="1611"/>
      <c r="EB116" s="1611"/>
      <c r="EC116" s="1611"/>
      <c r="ED116" s="1611"/>
      <c r="EE116" s="1611"/>
      <c r="EF116" s="1611"/>
      <c r="EG116" s="1611"/>
      <c r="EH116" s="1611"/>
      <c r="EI116" s="1611"/>
      <c r="EJ116" s="1611"/>
      <c r="EK116" s="1611"/>
      <c r="EL116" s="1611"/>
      <c r="EM116" s="1611"/>
      <c r="EN116" s="1611"/>
      <c r="EO116" s="1611"/>
      <c r="EP116" s="1611"/>
      <c r="EQ116" s="1611"/>
      <c r="ER116" s="1611"/>
      <c r="ES116" s="1611"/>
    </row>
    <row r="117" spans="2:149" s="898" customFormat="1">
      <c r="B117" s="1609"/>
      <c r="C117" s="1610"/>
      <c r="D117" s="1610"/>
      <c r="E117" s="1611"/>
      <c r="F117" s="1611"/>
      <c r="G117" s="1611"/>
      <c r="H117" s="1611"/>
      <c r="I117" s="1611"/>
      <c r="J117" s="1611"/>
      <c r="K117" s="1611"/>
      <c r="L117" s="1611"/>
      <c r="M117" s="1611"/>
      <c r="N117" s="1611"/>
      <c r="O117" s="1611"/>
      <c r="P117" s="1611"/>
      <c r="Q117" s="1611"/>
      <c r="R117" s="1611"/>
      <c r="S117" s="1611"/>
      <c r="T117" s="1611"/>
      <c r="U117" s="1611"/>
      <c r="V117" s="1611"/>
      <c r="W117" s="1611"/>
      <c r="X117" s="1611"/>
      <c r="Y117" s="1611"/>
      <c r="Z117" s="1611"/>
      <c r="AA117" s="1611"/>
      <c r="AB117" s="1611"/>
      <c r="AC117" s="1611"/>
      <c r="AD117" s="1611"/>
      <c r="AE117" s="1611"/>
      <c r="AF117" s="1611"/>
      <c r="AG117" s="1611"/>
      <c r="AH117" s="1611"/>
      <c r="AI117" s="1611"/>
      <c r="AJ117" s="1611"/>
      <c r="AK117" s="1611"/>
      <c r="AL117" s="1611"/>
      <c r="AM117" s="1611"/>
      <c r="AN117" s="1611"/>
      <c r="AO117" s="1611"/>
      <c r="AP117" s="1611"/>
      <c r="AQ117" s="1611"/>
      <c r="AR117" s="1611"/>
      <c r="AS117" s="1611"/>
      <c r="AT117" s="1611"/>
      <c r="AU117" s="1611"/>
      <c r="AV117" s="1611"/>
      <c r="AW117" s="1611"/>
      <c r="AX117" s="1611"/>
      <c r="AY117" s="1611"/>
      <c r="AZ117" s="1611"/>
      <c r="BA117" s="1611"/>
      <c r="BB117" s="1611"/>
      <c r="BC117" s="1611"/>
      <c r="BD117" s="1611"/>
      <c r="BE117" s="1611"/>
      <c r="BF117" s="1611"/>
      <c r="BG117" s="1611"/>
      <c r="BH117" s="1611"/>
      <c r="BI117" s="1611"/>
      <c r="BJ117" s="1611"/>
      <c r="BK117" s="1611"/>
      <c r="BL117" s="1611"/>
      <c r="BM117" s="1611"/>
      <c r="BN117" s="1611"/>
      <c r="BO117" s="1611"/>
      <c r="BP117" s="1611"/>
      <c r="BQ117" s="1611"/>
      <c r="BR117" s="1611"/>
      <c r="BS117" s="1611"/>
      <c r="BT117" s="1611"/>
      <c r="BU117" s="1611"/>
      <c r="BV117" s="1611"/>
      <c r="BW117" s="1611"/>
      <c r="BX117" s="1611"/>
      <c r="BY117" s="1611"/>
      <c r="BZ117" s="1611"/>
      <c r="CA117" s="1611"/>
      <c r="CB117" s="1611"/>
      <c r="CC117" s="1611"/>
      <c r="CD117" s="1611"/>
      <c r="CE117" s="1611"/>
      <c r="CF117" s="1611"/>
      <c r="CG117" s="1611"/>
      <c r="CH117" s="1611"/>
      <c r="CI117" s="1611"/>
      <c r="CJ117" s="1611"/>
      <c r="CK117" s="1611"/>
      <c r="CL117" s="1611"/>
      <c r="CM117" s="1611"/>
      <c r="CN117" s="1611"/>
      <c r="CO117" s="1611"/>
      <c r="CP117" s="1611"/>
      <c r="CQ117" s="1611"/>
      <c r="CR117" s="1611"/>
      <c r="CS117" s="1611"/>
      <c r="CT117" s="1611"/>
      <c r="CU117" s="1611"/>
      <c r="CV117" s="1611"/>
      <c r="CW117" s="1611"/>
      <c r="CX117" s="1611"/>
      <c r="CY117" s="1611"/>
      <c r="CZ117" s="1611"/>
      <c r="DA117" s="1611"/>
      <c r="DB117" s="1611"/>
      <c r="DC117" s="1611"/>
      <c r="DD117" s="1611"/>
      <c r="DE117" s="1611"/>
      <c r="DF117" s="1611"/>
      <c r="DG117" s="1611"/>
      <c r="DH117" s="1611"/>
      <c r="DI117" s="1611"/>
      <c r="DJ117" s="1611"/>
      <c r="DK117" s="1611"/>
      <c r="DL117" s="1611"/>
      <c r="DM117" s="1611"/>
      <c r="DN117" s="1611"/>
      <c r="DO117" s="1611"/>
      <c r="DP117" s="1611"/>
      <c r="DQ117" s="1611"/>
      <c r="DR117" s="1611"/>
      <c r="DS117" s="1611"/>
      <c r="DT117" s="1611"/>
      <c r="DU117" s="1611"/>
      <c r="DV117" s="1611"/>
      <c r="DW117" s="1611"/>
      <c r="DX117" s="1611"/>
      <c r="DY117" s="1611"/>
      <c r="DZ117" s="1611"/>
      <c r="EA117" s="1611"/>
      <c r="EB117" s="1611"/>
      <c r="EC117" s="1611"/>
      <c r="ED117" s="1611"/>
      <c r="EE117" s="1611"/>
      <c r="EF117" s="1611"/>
      <c r="EG117" s="1611"/>
      <c r="EH117" s="1611"/>
      <c r="EI117" s="1611"/>
      <c r="EJ117" s="1611"/>
      <c r="EK117" s="1611"/>
      <c r="EL117" s="1611"/>
      <c r="EM117" s="1611"/>
      <c r="EN117" s="1611"/>
      <c r="EO117" s="1611"/>
      <c r="EP117" s="1611"/>
      <c r="EQ117" s="1611"/>
      <c r="ER117" s="1611"/>
      <c r="ES117" s="1611"/>
    </row>
    <row r="118" spans="2:149" s="898" customFormat="1">
      <c r="B118" s="1609"/>
      <c r="C118" s="1610"/>
      <c r="D118" s="1610"/>
      <c r="E118" s="1611"/>
      <c r="F118" s="1611"/>
      <c r="G118" s="1611"/>
      <c r="H118" s="1611"/>
      <c r="I118" s="1611"/>
      <c r="J118" s="1611"/>
      <c r="K118" s="1611"/>
      <c r="L118" s="1611"/>
      <c r="M118" s="1611"/>
      <c r="N118" s="1611"/>
      <c r="O118" s="1611"/>
      <c r="P118" s="1611"/>
      <c r="Q118" s="1611"/>
      <c r="R118" s="1611"/>
      <c r="S118" s="1611"/>
      <c r="T118" s="1611"/>
      <c r="U118" s="1611"/>
      <c r="V118" s="1611"/>
      <c r="W118" s="1611"/>
      <c r="X118" s="1611"/>
      <c r="Y118" s="1611"/>
      <c r="Z118" s="1611"/>
      <c r="AA118" s="1611"/>
      <c r="AB118" s="1611"/>
      <c r="AC118" s="1611"/>
      <c r="AD118" s="1611"/>
      <c r="AE118" s="1611"/>
      <c r="AF118" s="1611"/>
      <c r="AG118" s="1611"/>
      <c r="AH118" s="1611"/>
      <c r="AI118" s="1611"/>
      <c r="AJ118" s="1611"/>
      <c r="AK118" s="1611"/>
      <c r="AL118" s="1611"/>
      <c r="AM118" s="1611"/>
      <c r="AN118" s="1611"/>
      <c r="AO118" s="1611"/>
      <c r="AP118" s="1611"/>
      <c r="AQ118" s="1611"/>
      <c r="AR118" s="1611"/>
      <c r="AS118" s="1611"/>
      <c r="AT118" s="1611"/>
      <c r="AU118" s="1611"/>
      <c r="AV118" s="1611"/>
      <c r="AW118" s="1611"/>
      <c r="AX118" s="1611"/>
      <c r="AY118" s="1611"/>
      <c r="AZ118" s="1611"/>
      <c r="BA118" s="1611"/>
      <c r="BB118" s="1611"/>
      <c r="BC118" s="1611"/>
      <c r="BD118" s="1611"/>
      <c r="BE118" s="1611"/>
      <c r="BF118" s="1611"/>
      <c r="BG118" s="1611"/>
      <c r="BH118" s="1611"/>
      <c r="BI118" s="1611"/>
      <c r="BJ118" s="1611"/>
      <c r="BK118" s="1611"/>
      <c r="BL118" s="1611"/>
      <c r="BM118" s="1611"/>
      <c r="BN118" s="1611"/>
      <c r="BO118" s="1611"/>
      <c r="BP118" s="1611"/>
      <c r="BQ118" s="1611"/>
      <c r="BR118" s="1611"/>
      <c r="BS118" s="1611"/>
      <c r="BT118" s="1611"/>
      <c r="BU118" s="1611"/>
      <c r="BV118" s="1611"/>
      <c r="BW118" s="1611"/>
      <c r="BX118" s="1611"/>
      <c r="BY118" s="1611"/>
      <c r="BZ118" s="1611"/>
      <c r="CA118" s="1611"/>
      <c r="CB118" s="1611"/>
      <c r="CC118" s="1611"/>
      <c r="CD118" s="1611"/>
      <c r="CE118" s="1611"/>
      <c r="CF118" s="1611"/>
      <c r="CG118" s="1611"/>
      <c r="CH118" s="1611"/>
      <c r="CI118" s="1611"/>
      <c r="CJ118" s="1611"/>
      <c r="CK118" s="1611"/>
      <c r="CL118" s="1611"/>
      <c r="CM118" s="1611"/>
      <c r="CN118" s="1611"/>
      <c r="CO118" s="1611"/>
      <c r="CP118" s="1611"/>
      <c r="CQ118" s="1611"/>
      <c r="CR118" s="1611"/>
      <c r="CS118" s="1611"/>
      <c r="CT118" s="1611"/>
      <c r="CU118" s="1611"/>
      <c r="CV118" s="1611"/>
      <c r="CW118" s="1611"/>
      <c r="CX118" s="1611"/>
      <c r="CY118" s="1611"/>
      <c r="CZ118" s="1611"/>
      <c r="DA118" s="1611"/>
      <c r="DB118" s="1611"/>
      <c r="DC118" s="1611"/>
      <c r="DD118" s="1611"/>
      <c r="DE118" s="1611"/>
      <c r="DF118" s="1611"/>
      <c r="DG118" s="1611"/>
      <c r="DH118" s="1611"/>
      <c r="DI118" s="1611"/>
      <c r="DJ118" s="1611"/>
      <c r="DK118" s="1611"/>
      <c r="DL118" s="1611"/>
      <c r="DM118" s="1611"/>
      <c r="DN118" s="1611"/>
      <c r="DO118" s="1611"/>
      <c r="DP118" s="1611"/>
      <c r="DQ118" s="1611"/>
      <c r="DR118" s="1611"/>
      <c r="DS118" s="1611"/>
      <c r="DT118" s="1611"/>
      <c r="DU118" s="1611"/>
      <c r="DV118" s="1611"/>
      <c r="DW118" s="1611"/>
      <c r="DX118" s="1611"/>
      <c r="DY118" s="1611"/>
      <c r="DZ118" s="1611"/>
      <c r="EA118" s="1611"/>
      <c r="EB118" s="1611"/>
      <c r="EC118" s="1611"/>
      <c r="ED118" s="1611"/>
      <c r="EE118" s="1611"/>
      <c r="EF118" s="1611"/>
      <c r="EG118" s="1611"/>
      <c r="EH118" s="1611"/>
      <c r="EI118" s="1611"/>
      <c r="EJ118" s="1611"/>
      <c r="EK118" s="1611"/>
      <c r="EL118" s="1611"/>
      <c r="EM118" s="1611"/>
      <c r="EN118" s="1611"/>
      <c r="EO118" s="1611"/>
      <c r="EP118" s="1611"/>
      <c r="EQ118" s="1611"/>
      <c r="ER118" s="1611"/>
      <c r="ES118" s="1611"/>
    </row>
    <row r="119" spans="2:149" s="898" customFormat="1">
      <c r="B119" s="1609"/>
      <c r="C119" s="1610"/>
      <c r="D119" s="1610"/>
      <c r="E119" s="1611"/>
      <c r="F119" s="1611"/>
      <c r="G119" s="1611"/>
      <c r="H119" s="1611"/>
      <c r="I119" s="1611"/>
      <c r="J119" s="1611"/>
      <c r="K119" s="1611"/>
      <c r="L119" s="1611"/>
      <c r="M119" s="1611"/>
      <c r="N119" s="1611"/>
      <c r="O119" s="1611"/>
      <c r="P119" s="1611"/>
      <c r="Q119" s="1611"/>
      <c r="R119" s="1611"/>
      <c r="S119" s="1611"/>
      <c r="T119" s="1611"/>
      <c r="U119" s="1611"/>
      <c r="V119" s="1611"/>
      <c r="W119" s="1611"/>
      <c r="X119" s="1611"/>
      <c r="Y119" s="1611"/>
      <c r="Z119" s="1611"/>
      <c r="AA119" s="1611"/>
      <c r="AB119" s="1611"/>
      <c r="AC119" s="1611"/>
      <c r="AD119" s="1611"/>
      <c r="AE119" s="1611"/>
      <c r="AF119" s="1611"/>
      <c r="AG119" s="1611"/>
      <c r="AH119" s="1611"/>
      <c r="AI119" s="1611"/>
      <c r="AJ119" s="1611"/>
      <c r="AK119" s="1611"/>
      <c r="AL119" s="1611"/>
      <c r="AM119" s="1611"/>
      <c r="AN119" s="1611"/>
      <c r="AO119" s="1611"/>
      <c r="AP119" s="1611"/>
      <c r="AQ119" s="1611"/>
      <c r="AR119" s="1611"/>
      <c r="AS119" s="1611"/>
      <c r="AT119" s="1611"/>
      <c r="AU119" s="1611"/>
      <c r="AV119" s="1611"/>
      <c r="AW119" s="1611"/>
      <c r="AX119" s="1611"/>
      <c r="AY119" s="1611"/>
      <c r="AZ119" s="1611"/>
      <c r="BA119" s="1611"/>
      <c r="BB119" s="1611"/>
      <c r="BC119" s="1611"/>
      <c r="BD119" s="1611"/>
      <c r="BE119" s="1611"/>
      <c r="BF119" s="1611"/>
      <c r="BG119" s="1611"/>
      <c r="BH119" s="1611"/>
      <c r="BI119" s="1611"/>
      <c r="BJ119" s="1611"/>
      <c r="BK119" s="1611"/>
      <c r="BL119" s="1611"/>
      <c r="BM119" s="1611"/>
      <c r="BN119" s="1611"/>
      <c r="BO119" s="1611"/>
      <c r="BP119" s="1611"/>
      <c r="BQ119" s="1611"/>
      <c r="BR119" s="1611"/>
      <c r="BS119" s="1611"/>
      <c r="BT119" s="1611"/>
      <c r="BU119" s="1611"/>
      <c r="BV119" s="1611"/>
      <c r="BW119" s="1611"/>
      <c r="BX119" s="1611"/>
      <c r="BY119" s="1611"/>
      <c r="BZ119" s="1611"/>
      <c r="CA119" s="1611"/>
      <c r="CB119" s="1611"/>
      <c r="CC119" s="1611"/>
      <c r="CD119" s="1611"/>
      <c r="CE119" s="1611"/>
      <c r="CF119" s="1611"/>
      <c r="CG119" s="1611"/>
      <c r="CH119" s="1611"/>
      <c r="CI119" s="1611"/>
      <c r="CJ119" s="1611"/>
      <c r="CK119" s="1611"/>
      <c r="CL119" s="1611"/>
      <c r="CM119" s="1611"/>
      <c r="CN119" s="1611"/>
      <c r="CO119" s="1611"/>
      <c r="CP119" s="1611"/>
      <c r="CQ119" s="1611"/>
      <c r="CR119" s="1611"/>
      <c r="CS119" s="1611"/>
      <c r="CT119" s="1611"/>
      <c r="CU119" s="1611"/>
      <c r="CV119" s="1611"/>
      <c r="CW119" s="1611"/>
      <c r="CX119" s="1611"/>
      <c r="CY119" s="1611"/>
      <c r="CZ119" s="1611"/>
      <c r="DA119" s="1611"/>
      <c r="DB119" s="1611"/>
      <c r="DC119" s="1611"/>
      <c r="DD119" s="1611"/>
      <c r="DE119" s="1611"/>
      <c r="DF119" s="1611"/>
      <c r="DG119" s="1611"/>
      <c r="DH119" s="1611"/>
      <c r="DI119" s="1611"/>
      <c r="DJ119" s="1611"/>
      <c r="DK119" s="1611"/>
      <c r="DL119" s="1611"/>
      <c r="DM119" s="1611"/>
      <c r="DN119" s="1611"/>
      <c r="DO119" s="1611"/>
      <c r="DP119" s="1611"/>
      <c r="DQ119" s="1611"/>
      <c r="DR119" s="1611"/>
      <c r="DS119" s="1611"/>
      <c r="DT119" s="1611"/>
      <c r="DU119" s="1611"/>
      <c r="DV119" s="1611"/>
      <c r="DW119" s="1611"/>
      <c r="DX119" s="1611"/>
      <c r="DY119" s="1611"/>
      <c r="DZ119" s="1611"/>
      <c r="EA119" s="1611"/>
      <c r="EB119" s="1611"/>
      <c r="EC119" s="1611"/>
      <c r="ED119" s="1611"/>
      <c r="EE119" s="1611"/>
      <c r="EF119" s="1611"/>
      <c r="EG119" s="1611"/>
      <c r="EH119" s="1611"/>
      <c r="EI119" s="1611"/>
      <c r="EJ119" s="1611"/>
      <c r="EK119" s="1611"/>
      <c r="EL119" s="1611"/>
      <c r="EM119" s="1611"/>
      <c r="EN119" s="1611"/>
      <c r="EO119" s="1611"/>
      <c r="EP119" s="1611"/>
      <c r="EQ119" s="1611"/>
      <c r="ER119" s="1611"/>
      <c r="ES119" s="1611"/>
    </row>
    <row r="120" spans="2:149" s="898" customFormat="1">
      <c r="B120" s="1609"/>
      <c r="C120" s="1610"/>
      <c r="D120" s="1610"/>
      <c r="E120" s="1611"/>
      <c r="F120" s="1611"/>
      <c r="G120" s="1611"/>
      <c r="H120" s="1611"/>
      <c r="I120" s="1611"/>
      <c r="J120" s="1611"/>
      <c r="K120" s="1611"/>
      <c r="L120" s="1611"/>
      <c r="M120" s="1611"/>
      <c r="N120" s="1611"/>
      <c r="O120" s="1611"/>
      <c r="P120" s="1611"/>
      <c r="Q120" s="1611"/>
      <c r="R120" s="1611"/>
      <c r="S120" s="1611"/>
      <c r="T120" s="1611"/>
      <c r="U120" s="1611"/>
      <c r="V120" s="1611"/>
      <c r="W120" s="1611"/>
      <c r="X120" s="1611"/>
      <c r="Y120" s="1611"/>
      <c r="Z120" s="1611"/>
      <c r="AA120" s="1611"/>
      <c r="AB120" s="1611"/>
      <c r="AC120" s="1611"/>
      <c r="AD120" s="1611"/>
      <c r="AE120" s="1611"/>
      <c r="AF120" s="1611"/>
      <c r="AG120" s="1611"/>
      <c r="AH120" s="1611"/>
      <c r="AI120" s="1611"/>
      <c r="AJ120" s="1611"/>
      <c r="AK120" s="1611"/>
      <c r="AL120" s="1611"/>
      <c r="AM120" s="1611"/>
      <c r="AN120" s="1611"/>
      <c r="AO120" s="1611"/>
      <c r="AP120" s="1611"/>
      <c r="AQ120" s="1611"/>
      <c r="AR120" s="1611"/>
      <c r="AS120" s="1611"/>
      <c r="AT120" s="1611"/>
      <c r="AU120" s="1611"/>
      <c r="AV120" s="1611"/>
      <c r="AW120" s="1611"/>
      <c r="AX120" s="1611"/>
      <c r="AY120" s="1611"/>
      <c r="AZ120" s="1611"/>
      <c r="BA120" s="1611"/>
      <c r="BB120" s="1611"/>
      <c r="BC120" s="1611"/>
      <c r="BD120" s="1611"/>
      <c r="BE120" s="1611"/>
      <c r="BF120" s="1611"/>
      <c r="BG120" s="1611"/>
      <c r="BH120" s="1611"/>
      <c r="BI120" s="1611"/>
      <c r="BJ120" s="1611"/>
      <c r="BK120" s="1611"/>
      <c r="BL120" s="1611"/>
      <c r="BM120" s="1611"/>
      <c r="BN120" s="1611"/>
      <c r="BO120" s="1611"/>
      <c r="BP120" s="1611"/>
      <c r="BQ120" s="1611"/>
      <c r="BR120" s="1611"/>
      <c r="BS120" s="1611"/>
      <c r="BT120" s="1611"/>
      <c r="BU120" s="1611"/>
      <c r="BV120" s="1611"/>
      <c r="BW120" s="1611"/>
      <c r="BX120" s="1611"/>
      <c r="BY120" s="1611"/>
      <c r="BZ120" s="1611"/>
      <c r="CA120" s="1611"/>
      <c r="CB120" s="1611"/>
      <c r="CC120" s="1611"/>
      <c r="CD120" s="1611"/>
      <c r="CE120" s="1611"/>
      <c r="CF120" s="1611"/>
      <c r="CG120" s="1611"/>
      <c r="CH120" s="1611"/>
      <c r="CI120" s="1611"/>
      <c r="CJ120" s="1611"/>
      <c r="CK120" s="1611"/>
      <c r="CL120" s="1611"/>
      <c r="CM120" s="1611"/>
      <c r="CN120" s="1611"/>
      <c r="CO120" s="1611"/>
      <c r="CP120" s="1611"/>
      <c r="CQ120" s="1611"/>
      <c r="CR120" s="1611"/>
      <c r="CS120" s="1611"/>
      <c r="CT120" s="1611"/>
      <c r="CU120" s="1611"/>
      <c r="CV120" s="1611"/>
      <c r="CW120" s="1611"/>
      <c r="CX120" s="1611"/>
      <c r="CY120" s="1611"/>
      <c r="CZ120" s="1611"/>
      <c r="DA120" s="1611"/>
      <c r="DB120" s="1611"/>
      <c r="DC120" s="1611"/>
      <c r="DD120" s="1611"/>
      <c r="DE120" s="1611"/>
      <c r="DF120" s="1611"/>
      <c r="DG120" s="1611"/>
      <c r="DH120" s="1611"/>
      <c r="DI120" s="1611"/>
      <c r="DJ120" s="1611"/>
      <c r="DK120" s="1611"/>
      <c r="DL120" s="1611"/>
      <c r="DM120" s="1611"/>
      <c r="DN120" s="1611"/>
      <c r="DO120" s="1611"/>
      <c r="DP120" s="1611"/>
      <c r="DQ120" s="1611"/>
      <c r="DR120" s="1611"/>
      <c r="DS120" s="1611"/>
      <c r="DT120" s="1611"/>
      <c r="DU120" s="1611"/>
      <c r="DV120" s="1611"/>
      <c r="DW120" s="1611"/>
      <c r="DX120" s="1611"/>
      <c r="DY120" s="1611"/>
      <c r="DZ120" s="1611"/>
      <c r="EA120" s="1611"/>
      <c r="EB120" s="1611"/>
      <c r="EC120" s="1611"/>
      <c r="ED120" s="1611"/>
      <c r="EE120" s="1611"/>
      <c r="EF120" s="1611"/>
      <c r="EG120" s="1611"/>
      <c r="EH120" s="1611"/>
      <c r="EI120" s="1611"/>
      <c r="EJ120" s="1611"/>
      <c r="EK120" s="1611"/>
      <c r="EL120" s="1611"/>
      <c r="EM120" s="1611"/>
      <c r="EN120" s="1611"/>
      <c r="EO120" s="1611"/>
      <c r="EP120" s="1611"/>
      <c r="EQ120" s="1611"/>
      <c r="ER120" s="1611"/>
      <c r="ES120" s="1611"/>
    </row>
    <row r="121" spans="2:149" s="898" customFormat="1">
      <c r="B121" s="1609"/>
      <c r="C121" s="1610"/>
      <c r="D121" s="1610"/>
      <c r="E121" s="1611"/>
      <c r="F121" s="1611"/>
      <c r="G121" s="1611"/>
      <c r="H121" s="1611"/>
      <c r="I121" s="1611"/>
      <c r="J121" s="1611"/>
      <c r="K121" s="1611"/>
      <c r="L121" s="1611"/>
      <c r="M121" s="1611"/>
      <c r="N121" s="1611"/>
      <c r="O121" s="1611"/>
      <c r="P121" s="1611"/>
      <c r="Q121" s="1611"/>
      <c r="R121" s="1611"/>
      <c r="S121" s="1611"/>
      <c r="T121" s="1611"/>
      <c r="U121" s="1611"/>
      <c r="V121" s="1611"/>
      <c r="W121" s="1611"/>
      <c r="X121" s="1611"/>
      <c r="Y121" s="1611"/>
      <c r="Z121" s="1611"/>
      <c r="AA121" s="1611"/>
      <c r="AB121" s="1611"/>
      <c r="AC121" s="1611"/>
      <c r="AD121" s="1611"/>
      <c r="AE121" s="1611"/>
      <c r="AF121" s="1611"/>
      <c r="AG121" s="1611"/>
      <c r="AH121" s="1611"/>
      <c r="AI121" s="1611"/>
      <c r="AJ121" s="1611"/>
      <c r="AK121" s="1611"/>
      <c r="AL121" s="1611"/>
      <c r="AM121" s="1611"/>
      <c r="AN121" s="1611"/>
      <c r="AO121" s="1611"/>
      <c r="AP121" s="1611"/>
      <c r="AQ121" s="1611"/>
      <c r="AR121" s="1611"/>
      <c r="AS121" s="1611"/>
      <c r="AT121" s="1611"/>
      <c r="AU121" s="1611"/>
      <c r="AV121" s="1611"/>
      <c r="AW121" s="1611"/>
      <c r="AX121" s="1611"/>
      <c r="AY121" s="1611"/>
      <c r="AZ121" s="1611"/>
      <c r="BA121" s="1611"/>
      <c r="BB121" s="1611"/>
      <c r="BC121" s="1611"/>
      <c r="BD121" s="1611"/>
      <c r="BE121" s="1611"/>
      <c r="BF121" s="1611"/>
      <c r="BG121" s="1611"/>
      <c r="BH121" s="1611"/>
      <c r="BI121" s="1611"/>
      <c r="BJ121" s="1611"/>
      <c r="BK121" s="1611"/>
      <c r="BL121" s="1611"/>
      <c r="BM121" s="1611"/>
      <c r="BN121" s="1611"/>
      <c r="BO121" s="1611"/>
      <c r="BP121" s="1611"/>
      <c r="BQ121" s="1611"/>
      <c r="BR121" s="1611"/>
      <c r="BS121" s="1611"/>
      <c r="BT121" s="1611"/>
      <c r="BU121" s="1611"/>
      <c r="BV121" s="1611"/>
      <c r="BW121" s="1611"/>
      <c r="BX121" s="1611"/>
      <c r="BY121" s="1611"/>
      <c r="BZ121" s="1611"/>
      <c r="CA121" s="1611"/>
      <c r="CB121" s="1611"/>
      <c r="CC121" s="1611"/>
      <c r="CD121" s="1611"/>
      <c r="CE121" s="1611"/>
      <c r="CF121" s="1611"/>
      <c r="CG121" s="1611"/>
      <c r="CH121" s="1611"/>
      <c r="CI121" s="1611"/>
      <c r="CJ121" s="1611"/>
      <c r="CK121" s="1611"/>
      <c r="CL121" s="1611"/>
      <c r="CM121" s="1611"/>
      <c r="CN121" s="1611"/>
      <c r="CO121" s="1611"/>
      <c r="CP121" s="1611"/>
      <c r="CQ121" s="1611"/>
      <c r="CR121" s="1611"/>
      <c r="CS121" s="1611"/>
      <c r="CT121" s="1611"/>
      <c r="CU121" s="1611"/>
      <c r="CV121" s="1611"/>
      <c r="CW121" s="1611"/>
      <c r="CX121" s="1611"/>
      <c r="CY121" s="1611"/>
      <c r="CZ121" s="1611"/>
      <c r="DA121" s="1611"/>
      <c r="DB121" s="1611"/>
      <c r="DC121" s="1611"/>
      <c r="DD121" s="1611"/>
      <c r="DE121" s="1611"/>
      <c r="DF121" s="1611"/>
      <c r="DG121" s="1611"/>
      <c r="DH121" s="1611"/>
      <c r="DI121" s="1611"/>
      <c r="DJ121" s="1611"/>
      <c r="DK121" s="1611"/>
      <c r="DL121" s="1611"/>
      <c r="DM121" s="1611"/>
      <c r="DN121" s="1611"/>
      <c r="DO121" s="1611"/>
      <c r="DP121" s="1611"/>
      <c r="DQ121" s="1611"/>
      <c r="DR121" s="1611"/>
      <c r="DS121" s="1611"/>
      <c r="DT121" s="1611"/>
      <c r="DU121" s="1611"/>
      <c r="DV121" s="1611"/>
      <c r="DW121" s="1611"/>
      <c r="DX121" s="1611"/>
      <c r="DY121" s="1611"/>
      <c r="DZ121" s="1611"/>
      <c r="EA121" s="1611"/>
      <c r="EB121" s="1611"/>
      <c r="EC121" s="1611"/>
      <c r="ED121" s="1611"/>
      <c r="EE121" s="1611"/>
      <c r="EF121" s="1611"/>
      <c r="EG121" s="1611"/>
      <c r="EH121" s="1611"/>
      <c r="EI121" s="1611"/>
      <c r="EJ121" s="1611"/>
      <c r="EK121" s="1611"/>
      <c r="EL121" s="1611"/>
      <c r="EM121" s="1611"/>
      <c r="EN121" s="1611"/>
      <c r="EO121" s="1611"/>
      <c r="EP121" s="1611"/>
      <c r="EQ121" s="1611"/>
      <c r="ER121" s="1611"/>
      <c r="ES121" s="1611"/>
    </row>
    <row r="122" spans="2:149" s="898" customFormat="1">
      <c r="B122" s="1609"/>
      <c r="C122" s="1610"/>
      <c r="D122" s="1610"/>
      <c r="E122" s="1611"/>
      <c r="F122" s="1611"/>
      <c r="G122" s="1611"/>
      <c r="H122" s="1611"/>
      <c r="I122" s="1611"/>
      <c r="J122" s="1611"/>
      <c r="K122" s="1611"/>
      <c r="L122" s="1611"/>
      <c r="M122" s="1611"/>
      <c r="N122" s="1611"/>
      <c r="O122" s="1611"/>
      <c r="P122" s="1611"/>
      <c r="Q122" s="1611"/>
      <c r="R122" s="1611"/>
      <c r="S122" s="1611"/>
      <c r="T122" s="1611"/>
      <c r="U122" s="1611"/>
      <c r="V122" s="1611"/>
      <c r="W122" s="1611"/>
      <c r="X122" s="1611"/>
      <c r="Y122" s="1611"/>
      <c r="Z122" s="1611"/>
      <c r="AA122" s="1611"/>
      <c r="AB122" s="1611"/>
      <c r="AC122" s="1611"/>
      <c r="AD122" s="1611"/>
      <c r="AE122" s="1611"/>
      <c r="AF122" s="1611"/>
      <c r="AG122" s="1611"/>
      <c r="AH122" s="1611"/>
      <c r="AI122" s="1611"/>
      <c r="AJ122" s="1611"/>
      <c r="AK122" s="1611"/>
      <c r="AL122" s="1611"/>
      <c r="AM122" s="1611"/>
      <c r="AN122" s="1611"/>
      <c r="AO122" s="1611"/>
      <c r="AP122" s="1611"/>
      <c r="AQ122" s="1611"/>
      <c r="AR122" s="1611"/>
      <c r="AS122" s="1611"/>
      <c r="AT122" s="1611"/>
      <c r="AU122" s="1611"/>
      <c r="AV122" s="1611"/>
      <c r="AW122" s="1611"/>
      <c r="AX122" s="1611"/>
      <c r="AY122" s="1611"/>
      <c r="AZ122" s="1611"/>
      <c r="BA122" s="1611"/>
      <c r="BB122" s="1611"/>
      <c r="BC122" s="1611"/>
      <c r="BD122" s="1611"/>
      <c r="BE122" s="1611"/>
      <c r="BF122" s="1611"/>
      <c r="BG122" s="1611"/>
      <c r="BH122" s="1611"/>
      <c r="BI122" s="1611"/>
      <c r="BJ122" s="1611"/>
      <c r="BK122" s="1611"/>
      <c r="BL122" s="1611"/>
      <c r="BM122" s="1611"/>
      <c r="BN122" s="1611"/>
      <c r="BO122" s="1611"/>
      <c r="BP122" s="1611"/>
      <c r="BQ122" s="1611"/>
      <c r="BR122" s="1611"/>
      <c r="BS122" s="1611"/>
      <c r="BT122" s="1611"/>
      <c r="BU122" s="1611"/>
      <c r="BV122" s="1611"/>
      <c r="BW122" s="1611"/>
      <c r="BX122" s="1611"/>
      <c r="BY122" s="1611"/>
      <c r="BZ122" s="1611"/>
      <c r="CA122" s="1611"/>
      <c r="CB122" s="1611"/>
      <c r="CC122" s="1611"/>
      <c r="CD122" s="1611"/>
      <c r="CE122" s="1611"/>
      <c r="CF122" s="1611"/>
      <c r="CG122" s="1611"/>
      <c r="CH122" s="1611"/>
      <c r="CI122" s="1611"/>
      <c r="CJ122" s="1611"/>
      <c r="CK122" s="1611"/>
      <c r="CL122" s="1611"/>
      <c r="CM122" s="1611"/>
      <c r="CN122" s="1611"/>
      <c r="CO122" s="1611"/>
      <c r="CP122" s="1611"/>
      <c r="CQ122" s="1611"/>
      <c r="CR122" s="1611"/>
      <c r="CS122" s="1611"/>
      <c r="CT122" s="1611"/>
      <c r="CU122" s="1611"/>
      <c r="CV122" s="1611"/>
      <c r="CW122" s="1611"/>
      <c r="CX122" s="1611"/>
      <c r="CY122" s="1611"/>
      <c r="CZ122" s="1611"/>
      <c r="DA122" s="1611"/>
      <c r="DB122" s="1611"/>
      <c r="DC122" s="1611"/>
      <c r="DD122" s="1611"/>
      <c r="DE122" s="1611"/>
      <c r="DF122" s="1611"/>
      <c r="DG122" s="1611"/>
      <c r="DH122" s="1611"/>
      <c r="DI122" s="1611"/>
      <c r="DJ122" s="1611"/>
      <c r="DK122" s="1611"/>
      <c r="DL122" s="1611"/>
      <c r="DM122" s="1611"/>
      <c r="DN122" s="1611"/>
      <c r="DO122" s="1611"/>
      <c r="DP122" s="1611"/>
      <c r="DQ122" s="1611"/>
      <c r="DR122" s="1611"/>
      <c r="DS122" s="1611"/>
      <c r="DT122" s="1611"/>
      <c r="DU122" s="1611"/>
      <c r="DV122" s="1611"/>
      <c r="DW122" s="1611"/>
      <c r="DX122" s="1611"/>
      <c r="DY122" s="1611"/>
      <c r="DZ122" s="1611"/>
      <c r="EA122" s="1611"/>
      <c r="EB122" s="1611"/>
      <c r="EC122" s="1611"/>
      <c r="ED122" s="1611"/>
      <c r="EE122" s="1611"/>
      <c r="EF122" s="1611"/>
      <c r="EG122" s="1611"/>
      <c r="EH122" s="1611"/>
      <c r="EI122" s="1611"/>
      <c r="EJ122" s="1611"/>
      <c r="EK122" s="1611"/>
      <c r="EL122" s="1611"/>
      <c r="EM122" s="1611"/>
      <c r="EN122" s="1611"/>
      <c r="EO122" s="1611"/>
      <c r="EP122" s="1611"/>
      <c r="EQ122" s="1611"/>
      <c r="ER122" s="1611"/>
      <c r="ES122" s="1611"/>
    </row>
    <row r="123" spans="2:149" s="898" customFormat="1">
      <c r="B123" s="1609"/>
      <c r="C123" s="1610"/>
      <c r="D123" s="1610"/>
      <c r="E123" s="1611"/>
      <c r="F123" s="1611"/>
      <c r="G123" s="1611"/>
      <c r="H123" s="1611"/>
      <c r="I123" s="1611"/>
      <c r="J123" s="1611"/>
      <c r="K123" s="1611"/>
      <c r="L123" s="1611"/>
      <c r="M123" s="1611"/>
      <c r="N123" s="1611"/>
      <c r="O123" s="1611"/>
      <c r="P123" s="1611"/>
      <c r="Q123" s="1611"/>
      <c r="R123" s="1611"/>
      <c r="S123" s="1611"/>
      <c r="T123" s="1611"/>
      <c r="U123" s="1611"/>
      <c r="V123" s="1611"/>
      <c r="W123" s="1611"/>
      <c r="X123" s="1611"/>
      <c r="Y123" s="1611"/>
      <c r="Z123" s="1611"/>
      <c r="AA123" s="1611"/>
      <c r="AB123" s="1611"/>
      <c r="AC123" s="1611"/>
      <c r="AD123" s="1611"/>
      <c r="AE123" s="1611"/>
      <c r="AF123" s="1611"/>
      <c r="AG123" s="1611"/>
      <c r="AH123" s="1611"/>
      <c r="AI123" s="1611"/>
      <c r="AJ123" s="1611"/>
      <c r="AK123" s="1611"/>
      <c r="AL123" s="1611"/>
      <c r="AM123" s="1611"/>
      <c r="AN123" s="1611"/>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1"/>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1"/>
      <c r="CA123" s="1611"/>
      <c r="CB123" s="1611"/>
      <c r="CC123" s="1611"/>
      <c r="CD123" s="1611"/>
      <c r="CE123" s="1611"/>
      <c r="CF123" s="1611"/>
      <c r="CG123" s="1611"/>
      <c r="CH123" s="1611"/>
      <c r="CI123" s="1611"/>
      <c r="CJ123" s="1611"/>
      <c r="CK123" s="1611"/>
      <c r="CL123" s="1611"/>
      <c r="CM123" s="1611"/>
      <c r="CN123" s="1611"/>
      <c r="CO123" s="1611"/>
      <c r="CP123" s="1611"/>
      <c r="CQ123" s="1611"/>
      <c r="CR123" s="1611"/>
      <c r="CS123" s="1611"/>
      <c r="CT123" s="1611"/>
      <c r="CU123" s="1611"/>
      <c r="CV123" s="1611"/>
      <c r="CW123" s="1611"/>
      <c r="CX123" s="1611"/>
      <c r="CY123" s="1611"/>
      <c r="CZ123" s="1611"/>
      <c r="DA123" s="1611"/>
      <c r="DB123" s="1611"/>
      <c r="DC123" s="1611"/>
      <c r="DD123" s="1611"/>
      <c r="DE123" s="1611"/>
      <c r="DF123" s="1611"/>
      <c r="DG123" s="1611"/>
      <c r="DH123" s="1611"/>
      <c r="DI123" s="1611"/>
      <c r="DJ123" s="1611"/>
      <c r="DK123" s="1611"/>
      <c r="DL123" s="1611"/>
      <c r="DM123" s="1611"/>
      <c r="DN123" s="1611"/>
      <c r="DO123" s="1611"/>
      <c r="DP123" s="1611"/>
      <c r="DQ123" s="1611"/>
      <c r="DR123" s="1611"/>
      <c r="DS123" s="1611"/>
      <c r="DT123" s="1611"/>
      <c r="DU123" s="1611"/>
      <c r="DV123" s="1611"/>
      <c r="DW123" s="1611"/>
      <c r="DX123" s="1611"/>
      <c r="DY123" s="1611"/>
      <c r="DZ123" s="1611"/>
      <c r="EA123" s="1611"/>
      <c r="EB123" s="1611"/>
      <c r="EC123" s="1611"/>
      <c r="ED123" s="1611"/>
      <c r="EE123" s="1611"/>
      <c r="EF123" s="1611"/>
      <c r="EG123" s="1611"/>
      <c r="EH123" s="1611"/>
      <c r="EI123" s="1611"/>
      <c r="EJ123" s="1611"/>
      <c r="EK123" s="1611"/>
      <c r="EL123" s="1611"/>
      <c r="EM123" s="1611"/>
      <c r="EN123" s="1611"/>
      <c r="EO123" s="1611"/>
      <c r="EP123" s="1611"/>
      <c r="EQ123" s="1611"/>
      <c r="ER123" s="1611"/>
      <c r="ES123" s="1611"/>
    </row>
    <row r="124" spans="2:149" s="898" customFormat="1">
      <c r="B124" s="1609"/>
      <c r="C124" s="1610"/>
      <c r="D124" s="1610"/>
      <c r="E124" s="1611"/>
      <c r="F124" s="1611"/>
      <c r="G124" s="1611"/>
      <c r="H124" s="1611"/>
      <c r="I124" s="1611"/>
      <c r="J124" s="1611"/>
      <c r="K124" s="1611"/>
      <c r="L124" s="1611"/>
      <c r="M124" s="1611"/>
      <c r="N124" s="1611"/>
      <c r="O124" s="1611"/>
      <c r="P124" s="1611"/>
      <c r="Q124" s="1611"/>
      <c r="R124" s="1611"/>
      <c r="S124" s="1611"/>
      <c r="T124" s="1611"/>
      <c r="U124" s="1611"/>
      <c r="V124" s="1611"/>
      <c r="W124" s="1611"/>
      <c r="X124" s="1611"/>
      <c r="Y124" s="1611"/>
      <c r="Z124" s="1611"/>
      <c r="AA124" s="1611"/>
      <c r="AB124" s="1611"/>
      <c r="AC124" s="1611"/>
      <c r="AD124" s="1611"/>
      <c r="AE124" s="1611"/>
      <c r="AF124" s="1611"/>
      <c r="AG124" s="1611"/>
      <c r="AH124" s="1611"/>
      <c r="AI124" s="1611"/>
      <c r="AJ124" s="1611"/>
      <c r="AK124" s="1611"/>
      <c r="AL124" s="1611"/>
      <c r="AM124" s="1611"/>
      <c r="AN124" s="1611"/>
      <c r="AO124" s="1611"/>
      <c r="AP124" s="1611"/>
      <c r="AQ124" s="1611"/>
      <c r="AR124" s="1611"/>
      <c r="AS124" s="1611"/>
      <c r="AT124" s="1611"/>
      <c r="AU124" s="1611"/>
      <c r="AV124" s="1611"/>
      <c r="AW124" s="1611"/>
      <c r="AX124" s="1611"/>
      <c r="AY124" s="1611"/>
      <c r="AZ124" s="1611"/>
      <c r="BA124" s="1611"/>
      <c r="BB124" s="1611"/>
      <c r="BC124" s="1611"/>
      <c r="BD124" s="1611"/>
      <c r="BE124" s="1611"/>
      <c r="BF124" s="1611"/>
      <c r="BG124" s="1611"/>
      <c r="BH124" s="1611"/>
      <c r="BI124" s="1611"/>
      <c r="BJ124" s="1611"/>
      <c r="BK124" s="1611"/>
      <c r="BL124" s="1611"/>
      <c r="BM124" s="1611"/>
      <c r="BN124" s="1611"/>
      <c r="BO124" s="1611"/>
      <c r="BP124" s="1611"/>
      <c r="BQ124" s="1611"/>
      <c r="BR124" s="1611"/>
      <c r="BS124" s="1611"/>
      <c r="BT124" s="1611"/>
      <c r="BU124" s="1611"/>
      <c r="BV124" s="1611"/>
      <c r="BW124" s="1611"/>
      <c r="BX124" s="1611"/>
      <c r="BY124" s="1611"/>
      <c r="BZ124" s="1611"/>
      <c r="CA124" s="1611"/>
      <c r="CB124" s="1611"/>
      <c r="CC124" s="1611"/>
      <c r="CD124" s="1611"/>
      <c r="CE124" s="1611"/>
      <c r="CF124" s="1611"/>
      <c r="CG124" s="1611"/>
      <c r="CH124" s="1611"/>
      <c r="CI124" s="1611"/>
      <c r="CJ124" s="1611"/>
      <c r="CK124" s="1611"/>
      <c r="CL124" s="1611"/>
      <c r="CM124" s="1611"/>
      <c r="CN124" s="1611"/>
      <c r="CO124" s="1611"/>
      <c r="CP124" s="1611"/>
      <c r="CQ124" s="1611"/>
      <c r="CR124" s="1611"/>
      <c r="CS124" s="1611"/>
      <c r="CT124" s="1611"/>
      <c r="CU124" s="1611"/>
      <c r="CV124" s="1611"/>
      <c r="CW124" s="1611"/>
      <c r="CX124" s="1611"/>
      <c r="CY124" s="1611"/>
      <c r="CZ124" s="1611"/>
      <c r="DA124" s="1611"/>
      <c r="DB124" s="1611"/>
      <c r="DC124" s="1611"/>
      <c r="DD124" s="1611"/>
      <c r="DE124" s="1611"/>
      <c r="DF124" s="1611"/>
      <c r="DG124" s="1611"/>
      <c r="DH124" s="1611"/>
      <c r="DI124" s="1611"/>
      <c r="DJ124" s="1611"/>
      <c r="DK124" s="1611"/>
      <c r="DL124" s="1611"/>
      <c r="DM124" s="1611"/>
      <c r="DN124" s="1611"/>
      <c r="DO124" s="1611"/>
      <c r="DP124" s="1611"/>
      <c r="DQ124" s="1611"/>
      <c r="DR124" s="1611"/>
      <c r="DS124" s="1611"/>
      <c r="DT124" s="1611"/>
      <c r="DU124" s="1611"/>
      <c r="DV124" s="1611"/>
      <c r="DW124" s="1611"/>
      <c r="DX124" s="1611"/>
      <c r="DY124" s="1611"/>
      <c r="DZ124" s="1611"/>
      <c r="EA124" s="1611"/>
      <c r="EB124" s="1611"/>
      <c r="EC124" s="1611"/>
      <c r="ED124" s="1611"/>
      <c r="EE124" s="1611"/>
      <c r="EF124" s="1611"/>
      <c r="EG124" s="1611"/>
      <c r="EH124" s="1611"/>
      <c r="EI124" s="1611"/>
      <c r="EJ124" s="1611"/>
      <c r="EK124" s="1611"/>
      <c r="EL124" s="1611"/>
      <c r="EM124" s="1611"/>
      <c r="EN124" s="1611"/>
      <c r="EO124" s="1611"/>
      <c r="EP124" s="1611"/>
      <c r="EQ124" s="1611"/>
      <c r="ER124" s="1611"/>
      <c r="ES124" s="1611"/>
    </row>
    <row r="125" spans="2:149" s="898" customFormat="1">
      <c r="B125" s="1609"/>
      <c r="C125" s="1610"/>
      <c r="D125" s="1610"/>
      <c r="E125" s="1611"/>
      <c r="F125" s="1611"/>
      <c r="G125" s="1611"/>
      <c r="H125" s="1611"/>
      <c r="I125" s="1611"/>
      <c r="J125" s="1611"/>
      <c r="K125" s="1611"/>
      <c r="L125" s="1611"/>
      <c r="M125" s="1611"/>
      <c r="N125" s="1611"/>
      <c r="O125" s="1611"/>
      <c r="P125" s="1611"/>
      <c r="Q125" s="1611"/>
      <c r="R125" s="1611"/>
      <c r="S125" s="1611"/>
      <c r="T125" s="1611"/>
      <c r="U125" s="1611"/>
      <c r="V125" s="1611"/>
      <c r="W125" s="1611"/>
      <c r="X125" s="1611"/>
      <c r="Y125" s="1611"/>
      <c r="Z125" s="1611"/>
      <c r="AA125" s="1611"/>
      <c r="AB125" s="1611"/>
      <c r="AC125" s="1611"/>
      <c r="AD125" s="1611"/>
      <c r="AE125" s="1611"/>
      <c r="AF125" s="1611"/>
      <c r="AG125" s="1611"/>
      <c r="AH125" s="1611"/>
      <c r="AI125" s="1611"/>
      <c r="AJ125" s="1611"/>
      <c r="AK125" s="1611"/>
      <c r="AL125" s="1611"/>
      <c r="AM125" s="1611"/>
      <c r="AN125" s="1611"/>
      <c r="AO125" s="1611"/>
      <c r="AP125" s="1611"/>
      <c r="AQ125" s="1611"/>
      <c r="AR125" s="1611"/>
      <c r="AS125" s="1611"/>
      <c r="AT125" s="1611"/>
      <c r="AU125" s="1611"/>
      <c r="AV125" s="1611"/>
      <c r="AW125" s="1611"/>
      <c r="AX125" s="1611"/>
      <c r="AY125" s="1611"/>
      <c r="AZ125" s="1611"/>
      <c r="BA125" s="1611"/>
      <c r="BB125" s="1611"/>
      <c r="BC125" s="1611"/>
      <c r="BD125" s="1611"/>
      <c r="BE125" s="1611"/>
      <c r="BF125" s="1611"/>
      <c r="BG125" s="1611"/>
      <c r="BH125" s="1611"/>
      <c r="BI125" s="1611"/>
      <c r="BJ125" s="1611"/>
      <c r="BK125" s="1611"/>
      <c r="BL125" s="1611"/>
      <c r="BM125" s="1611"/>
      <c r="BN125" s="1611"/>
      <c r="BO125" s="1611"/>
      <c r="BP125" s="1611"/>
      <c r="BQ125" s="1611"/>
      <c r="BR125" s="1611"/>
      <c r="BS125" s="1611"/>
      <c r="BT125" s="1611"/>
      <c r="BU125" s="1611"/>
      <c r="BV125" s="1611"/>
      <c r="BW125" s="1611"/>
      <c r="BX125" s="1611"/>
      <c r="BY125" s="1611"/>
      <c r="BZ125" s="1611"/>
      <c r="CA125" s="1611"/>
      <c r="CB125" s="1611"/>
      <c r="CC125" s="1611"/>
      <c r="CD125" s="1611"/>
      <c r="CE125" s="1611"/>
      <c r="CF125" s="1611"/>
      <c r="CG125" s="1611"/>
      <c r="CH125" s="1611"/>
      <c r="CI125" s="1611"/>
      <c r="CJ125" s="1611"/>
      <c r="CK125" s="1611"/>
      <c r="CL125" s="1611"/>
      <c r="CM125" s="1611"/>
      <c r="CN125" s="1611"/>
      <c r="CO125" s="1611"/>
      <c r="CP125" s="1611"/>
      <c r="CQ125" s="1611"/>
      <c r="CR125" s="1611"/>
      <c r="CS125" s="1611"/>
      <c r="CT125" s="1611"/>
      <c r="CU125" s="1611"/>
      <c r="CV125" s="1611"/>
      <c r="CW125" s="1611"/>
      <c r="CX125" s="1611"/>
      <c r="CY125" s="1611"/>
      <c r="CZ125" s="1611"/>
      <c r="DA125" s="1611"/>
      <c r="DB125" s="1611"/>
      <c r="DC125" s="1611"/>
      <c r="DD125" s="1611"/>
      <c r="DE125" s="1611"/>
      <c r="DF125" s="1611"/>
      <c r="DG125" s="1611"/>
      <c r="DH125" s="1611"/>
      <c r="DI125" s="1611"/>
      <c r="DJ125" s="1611"/>
      <c r="DK125" s="1611"/>
      <c r="DL125" s="1611"/>
      <c r="DM125" s="1611"/>
      <c r="DN125" s="1611"/>
      <c r="DO125" s="1611"/>
      <c r="DP125" s="1611"/>
      <c r="DQ125" s="1611"/>
      <c r="DR125" s="1611"/>
      <c r="DS125" s="1611"/>
      <c r="DT125" s="1611"/>
      <c r="DU125" s="1611"/>
      <c r="DV125" s="1611"/>
      <c r="DW125" s="1611"/>
      <c r="DX125" s="1611"/>
      <c r="DY125" s="1611"/>
      <c r="DZ125" s="1611"/>
      <c r="EA125" s="1611"/>
      <c r="EB125" s="1611"/>
      <c r="EC125" s="1611"/>
      <c r="ED125" s="1611"/>
      <c r="EE125" s="1611"/>
      <c r="EF125" s="1611"/>
      <c r="EG125" s="1611"/>
      <c r="EH125" s="1611"/>
      <c r="EI125" s="1611"/>
      <c r="EJ125" s="1611"/>
      <c r="EK125" s="1611"/>
      <c r="EL125" s="1611"/>
      <c r="EM125" s="1611"/>
      <c r="EN125" s="1611"/>
      <c r="EO125" s="1611"/>
      <c r="EP125" s="1611"/>
      <c r="EQ125" s="1611"/>
      <c r="ER125" s="1611"/>
      <c r="ES125" s="1611"/>
    </row>
    <row r="126" spans="2:149" s="898" customFormat="1">
      <c r="B126" s="1609"/>
      <c r="C126" s="1610"/>
      <c r="D126" s="1610"/>
      <c r="E126" s="1611"/>
      <c r="F126" s="1611"/>
      <c r="G126" s="1611"/>
      <c r="H126" s="1611"/>
      <c r="I126" s="1611"/>
      <c r="J126" s="1611"/>
      <c r="K126" s="1611"/>
      <c r="L126" s="1611"/>
      <c r="M126" s="1611"/>
      <c r="N126" s="1611"/>
      <c r="O126" s="1611"/>
      <c r="P126" s="1611"/>
      <c r="Q126" s="1611"/>
      <c r="R126" s="1611"/>
      <c r="S126" s="1611"/>
      <c r="T126" s="1611"/>
      <c r="U126" s="1611"/>
      <c r="V126" s="1611"/>
      <c r="W126" s="1611"/>
      <c r="X126" s="1611"/>
      <c r="Y126" s="1611"/>
      <c r="Z126" s="1611"/>
      <c r="AA126" s="1611"/>
      <c r="AB126" s="1611"/>
      <c r="AC126" s="1611"/>
      <c r="AD126" s="1611"/>
      <c r="AE126" s="1611"/>
      <c r="AF126" s="1611"/>
      <c r="AG126" s="1611"/>
      <c r="AH126" s="1611"/>
      <c r="AI126" s="1611"/>
      <c r="AJ126" s="1611"/>
      <c r="AK126" s="1611"/>
      <c r="AL126" s="1611"/>
      <c r="AM126" s="1611"/>
      <c r="AN126" s="1611"/>
      <c r="AO126" s="1611"/>
      <c r="AP126" s="1611"/>
      <c r="AQ126" s="1611"/>
      <c r="AR126" s="1611"/>
      <c r="AS126" s="1611"/>
      <c r="AT126" s="1611"/>
      <c r="AU126" s="1611"/>
      <c r="AV126" s="1611"/>
      <c r="AW126" s="1611"/>
      <c r="AX126" s="1611"/>
      <c r="AY126" s="1611"/>
      <c r="AZ126" s="1611"/>
      <c r="BA126" s="1611"/>
      <c r="BB126" s="1611"/>
      <c r="BC126" s="1611"/>
      <c r="BD126" s="1611"/>
      <c r="BE126" s="1611"/>
      <c r="BF126" s="1611"/>
      <c r="BG126" s="1611"/>
      <c r="BH126" s="1611"/>
      <c r="BI126" s="1611"/>
      <c r="BJ126" s="1611"/>
      <c r="BK126" s="1611"/>
      <c r="BL126" s="1611"/>
      <c r="BM126" s="1611"/>
      <c r="BN126" s="1611"/>
      <c r="BO126" s="1611"/>
      <c r="BP126" s="1611"/>
      <c r="BQ126" s="1611"/>
      <c r="BR126" s="1611"/>
      <c r="BS126" s="1611"/>
      <c r="BT126" s="1611"/>
      <c r="BU126" s="1611"/>
      <c r="BV126" s="1611"/>
      <c r="BW126" s="1611"/>
      <c r="BX126" s="1611"/>
      <c r="BY126" s="1611"/>
      <c r="BZ126" s="1611"/>
      <c r="CA126" s="1611"/>
      <c r="CB126" s="1611"/>
      <c r="CC126" s="1611"/>
      <c r="CD126" s="1611"/>
      <c r="CE126" s="1611"/>
      <c r="CF126" s="1611"/>
      <c r="CG126" s="1611"/>
      <c r="CH126" s="1611"/>
      <c r="CI126" s="1611"/>
      <c r="CJ126" s="1611"/>
      <c r="CK126" s="1611"/>
      <c r="CL126" s="1611"/>
      <c r="CM126" s="1611"/>
      <c r="CN126" s="1611"/>
      <c r="CO126" s="1611"/>
      <c r="CP126" s="1611"/>
      <c r="CQ126" s="1611"/>
      <c r="CR126" s="1611"/>
      <c r="CS126" s="1611"/>
      <c r="CT126" s="1611"/>
      <c r="CU126" s="1611"/>
      <c r="CV126" s="1611"/>
      <c r="CW126" s="1611"/>
      <c r="CX126" s="1611"/>
      <c r="CY126" s="1611"/>
      <c r="CZ126" s="1611"/>
      <c r="DA126" s="1611"/>
      <c r="DB126" s="1611"/>
      <c r="DC126" s="1611"/>
      <c r="DD126" s="1611"/>
      <c r="DE126" s="1611"/>
      <c r="DF126" s="1611"/>
      <c r="DG126" s="1611"/>
      <c r="DH126" s="1611"/>
      <c r="DI126" s="1611"/>
      <c r="DJ126" s="1611"/>
      <c r="DK126" s="1611"/>
      <c r="DL126" s="1611"/>
      <c r="DM126" s="1611"/>
      <c r="DN126" s="1611"/>
      <c r="DO126" s="1611"/>
      <c r="DP126" s="1611"/>
      <c r="DQ126" s="1611"/>
      <c r="DR126" s="1611"/>
      <c r="DS126" s="1611"/>
      <c r="DT126" s="1611"/>
      <c r="DU126" s="1611"/>
      <c r="DV126" s="1611"/>
      <c r="DW126" s="1611"/>
      <c r="DX126" s="1611"/>
      <c r="DY126" s="1611"/>
      <c r="DZ126" s="1611"/>
      <c r="EA126" s="1611"/>
      <c r="EB126" s="1611"/>
      <c r="EC126" s="1611"/>
      <c r="ED126" s="1611"/>
      <c r="EE126" s="1611"/>
      <c r="EF126" s="1611"/>
      <c r="EG126" s="1611"/>
      <c r="EH126" s="1611"/>
      <c r="EI126" s="1611"/>
      <c r="EJ126" s="1611"/>
      <c r="EK126" s="1611"/>
      <c r="EL126" s="1611"/>
      <c r="EM126" s="1611"/>
      <c r="EN126" s="1611"/>
      <c r="EO126" s="1611"/>
      <c r="EP126" s="1611"/>
      <c r="EQ126" s="1611"/>
      <c r="ER126" s="1611"/>
      <c r="ES126" s="1611"/>
    </row>
    <row r="127" spans="2:149" s="898" customFormat="1">
      <c r="B127" s="1609"/>
      <c r="C127" s="1610"/>
      <c r="D127" s="1610"/>
      <c r="E127" s="1611"/>
      <c r="F127" s="1611"/>
      <c r="G127" s="1611"/>
      <c r="H127" s="1611"/>
      <c r="I127" s="1611"/>
      <c r="J127" s="1611"/>
      <c r="K127" s="1611"/>
      <c r="L127" s="1611"/>
      <c r="M127" s="1611"/>
      <c r="N127" s="1611"/>
      <c r="O127" s="1611"/>
      <c r="P127" s="1611"/>
      <c r="Q127" s="1611"/>
      <c r="R127" s="1611"/>
      <c r="S127" s="1611"/>
      <c r="T127" s="1611"/>
      <c r="U127" s="1611"/>
      <c r="V127" s="1611"/>
      <c r="W127" s="1611"/>
      <c r="X127" s="1611"/>
      <c r="Y127" s="1611"/>
      <c r="Z127" s="1611"/>
      <c r="AA127" s="1611"/>
      <c r="AB127" s="1611"/>
      <c r="AC127" s="1611"/>
      <c r="AD127" s="1611"/>
      <c r="AE127" s="1611"/>
      <c r="AF127" s="1611"/>
      <c r="AG127" s="1611"/>
      <c r="AH127" s="1611"/>
      <c r="AI127" s="1611"/>
      <c r="AJ127" s="1611"/>
      <c r="AK127" s="1611"/>
      <c r="AL127" s="1611"/>
      <c r="AM127" s="1611"/>
      <c r="AN127" s="1611"/>
      <c r="AO127" s="1611"/>
      <c r="AP127" s="1611"/>
      <c r="AQ127" s="1611"/>
      <c r="AR127" s="1611"/>
      <c r="AS127" s="1611"/>
      <c r="AT127" s="1611"/>
      <c r="AU127" s="1611"/>
      <c r="AV127" s="1611"/>
      <c r="AW127" s="1611"/>
      <c r="AX127" s="1611"/>
      <c r="AY127" s="1611"/>
      <c r="AZ127" s="1611"/>
      <c r="BA127" s="1611"/>
      <c r="BB127" s="1611"/>
      <c r="BC127" s="1611"/>
      <c r="BD127" s="1611"/>
      <c r="BE127" s="1611"/>
      <c r="BF127" s="1611"/>
      <c r="BG127" s="1611"/>
      <c r="BH127" s="1611"/>
      <c r="BI127" s="1611"/>
      <c r="BJ127" s="1611"/>
      <c r="BK127" s="1611"/>
      <c r="BL127" s="1611"/>
      <c r="BM127" s="1611"/>
      <c r="BN127" s="1611"/>
      <c r="BO127" s="1611"/>
      <c r="BP127" s="1611"/>
      <c r="BQ127" s="1611"/>
      <c r="BR127" s="1611"/>
      <c r="BS127" s="1611"/>
      <c r="BT127" s="1611"/>
      <c r="BU127" s="1611"/>
      <c r="BV127" s="1611"/>
      <c r="BW127" s="1611"/>
      <c r="BX127" s="1611"/>
      <c r="BY127" s="1611"/>
      <c r="BZ127" s="1611"/>
      <c r="CA127" s="1611"/>
      <c r="CB127" s="1611"/>
      <c r="CC127" s="1611"/>
      <c r="CD127" s="1611"/>
      <c r="CE127" s="1611"/>
      <c r="CF127" s="1611"/>
      <c r="CG127" s="1611"/>
      <c r="CH127" s="1611"/>
      <c r="CI127" s="1611"/>
      <c r="CJ127" s="1611"/>
      <c r="CK127" s="1611"/>
      <c r="CL127" s="1611"/>
      <c r="CM127" s="1611"/>
      <c r="CN127" s="1611"/>
      <c r="CO127" s="1611"/>
      <c r="CP127" s="1611"/>
      <c r="CQ127" s="1611"/>
      <c r="CR127" s="1611"/>
      <c r="CS127" s="1611"/>
      <c r="CT127" s="1611"/>
      <c r="CU127" s="1611"/>
      <c r="CV127" s="1611"/>
      <c r="CW127" s="1611"/>
      <c r="CX127" s="1611"/>
      <c r="CY127" s="1611"/>
      <c r="CZ127" s="1611"/>
      <c r="DA127" s="1611"/>
      <c r="DB127" s="1611"/>
      <c r="DC127" s="1611"/>
      <c r="DD127" s="1611"/>
      <c r="DE127" s="1611"/>
      <c r="DF127" s="1611"/>
      <c r="DG127" s="1611"/>
      <c r="DH127" s="1611"/>
      <c r="DI127" s="1611"/>
      <c r="DJ127" s="1611"/>
      <c r="DK127" s="1611"/>
      <c r="DL127" s="1611"/>
      <c r="DM127" s="1611"/>
      <c r="DN127" s="1611"/>
      <c r="DO127" s="1611"/>
      <c r="DP127" s="1611"/>
      <c r="DQ127" s="1611"/>
      <c r="DR127" s="1611"/>
      <c r="DS127" s="1611"/>
      <c r="DT127" s="1611"/>
      <c r="DU127" s="1611"/>
      <c r="DV127" s="1611"/>
      <c r="DW127" s="1611"/>
      <c r="DX127" s="1611"/>
      <c r="DY127" s="1611"/>
      <c r="DZ127" s="1611"/>
      <c r="EA127" s="1611"/>
      <c r="EB127" s="1611"/>
      <c r="EC127" s="1611"/>
      <c r="ED127" s="1611"/>
      <c r="EE127" s="1611"/>
      <c r="EF127" s="1611"/>
      <c r="EG127" s="1611"/>
      <c r="EH127" s="1611"/>
      <c r="EI127" s="1611"/>
      <c r="EJ127" s="1611"/>
      <c r="EK127" s="1611"/>
      <c r="EL127" s="1611"/>
      <c r="EM127" s="1611"/>
      <c r="EN127" s="1611"/>
      <c r="EO127" s="1611"/>
      <c r="EP127" s="1611"/>
      <c r="EQ127" s="1611"/>
      <c r="ER127" s="1611"/>
      <c r="ES127" s="1611"/>
    </row>
    <row r="128" spans="2:149" s="898" customFormat="1">
      <c r="B128" s="1609"/>
      <c r="C128" s="1610"/>
      <c r="D128" s="1610"/>
      <c r="E128" s="1611"/>
      <c r="F128" s="1611"/>
      <c r="G128" s="1611"/>
      <c r="H128" s="1611"/>
      <c r="I128" s="1611"/>
      <c r="J128" s="1611"/>
      <c r="K128" s="1611"/>
      <c r="L128" s="1611"/>
      <c r="M128" s="1611"/>
      <c r="N128" s="1611"/>
      <c r="O128" s="1611"/>
      <c r="P128" s="1611"/>
      <c r="Q128" s="1611"/>
      <c r="R128" s="1611"/>
      <c r="S128" s="1611"/>
      <c r="T128" s="1611"/>
      <c r="U128" s="1611"/>
      <c r="V128" s="1611"/>
      <c r="W128" s="1611"/>
      <c r="X128" s="1611"/>
      <c r="Y128" s="1611"/>
      <c r="Z128" s="1611"/>
      <c r="AA128" s="1611"/>
      <c r="AB128" s="1611"/>
      <c r="AC128" s="1611"/>
      <c r="AD128" s="1611"/>
      <c r="AE128" s="1611"/>
      <c r="AF128" s="1611"/>
      <c r="AG128" s="1611"/>
      <c r="AH128" s="1611"/>
      <c r="AI128" s="1611"/>
      <c r="AJ128" s="1611"/>
      <c r="AK128" s="1611"/>
      <c r="AL128" s="1611"/>
      <c r="AM128" s="1611"/>
      <c r="AN128" s="1611"/>
      <c r="AO128" s="1611"/>
      <c r="AP128" s="1611"/>
      <c r="AQ128" s="1611"/>
      <c r="AR128" s="1611"/>
      <c r="AS128" s="1611"/>
      <c r="AT128" s="1611"/>
      <c r="AU128" s="1611"/>
      <c r="AV128" s="1611"/>
      <c r="AW128" s="1611"/>
      <c r="AX128" s="1611"/>
      <c r="AY128" s="1611"/>
      <c r="AZ128" s="1611"/>
      <c r="BA128" s="1611"/>
      <c r="BB128" s="1611"/>
      <c r="BC128" s="1611"/>
      <c r="BD128" s="1611"/>
      <c r="BE128" s="1611"/>
      <c r="BF128" s="1611"/>
      <c r="BG128" s="1611"/>
      <c r="BH128" s="1611"/>
      <c r="BI128" s="1611"/>
      <c r="BJ128" s="1611"/>
      <c r="BK128" s="1611"/>
      <c r="BL128" s="1611"/>
      <c r="BM128" s="1611"/>
      <c r="BN128" s="1611"/>
      <c r="BO128" s="1611"/>
      <c r="BP128" s="1611"/>
      <c r="BQ128" s="1611"/>
      <c r="BR128" s="1611"/>
      <c r="BS128" s="1611"/>
      <c r="BT128" s="1611"/>
      <c r="BU128" s="1611"/>
      <c r="BV128" s="1611"/>
      <c r="BW128" s="1611"/>
      <c r="BX128" s="1611"/>
      <c r="BY128" s="1611"/>
      <c r="BZ128" s="1611"/>
      <c r="CA128" s="1611"/>
      <c r="CB128" s="1611"/>
      <c r="CC128" s="1611"/>
      <c r="CD128" s="1611"/>
      <c r="CE128" s="1611"/>
      <c r="CF128" s="1611"/>
      <c r="CG128" s="1611"/>
      <c r="CH128" s="1611"/>
      <c r="CI128" s="1611"/>
      <c r="CJ128" s="1611"/>
      <c r="CK128" s="1611"/>
      <c r="CL128" s="1611"/>
      <c r="CM128" s="1611"/>
      <c r="CN128" s="1611"/>
      <c r="CO128" s="1611"/>
      <c r="CP128" s="1611"/>
      <c r="CQ128" s="1611"/>
      <c r="CR128" s="1611"/>
      <c r="CS128" s="1611"/>
      <c r="CT128" s="1611"/>
      <c r="CU128" s="1611"/>
      <c r="CV128" s="1611"/>
      <c r="CW128" s="1611"/>
      <c r="CX128" s="1611"/>
      <c r="CY128" s="1611"/>
      <c r="CZ128" s="1611"/>
      <c r="DA128" s="1611"/>
      <c r="DB128" s="1611"/>
      <c r="DC128" s="1611"/>
      <c r="DD128" s="1611"/>
      <c r="DE128" s="1611"/>
      <c r="DF128" s="1611"/>
      <c r="DG128" s="1611"/>
      <c r="DH128" s="1611"/>
      <c r="DI128" s="1611"/>
      <c r="DJ128" s="1611"/>
      <c r="DK128" s="1611"/>
      <c r="DL128" s="1611"/>
      <c r="DM128" s="1611"/>
      <c r="DN128" s="1611"/>
      <c r="DO128" s="1611"/>
      <c r="DP128" s="1611"/>
      <c r="DQ128" s="1611"/>
      <c r="DR128" s="1611"/>
      <c r="DS128" s="1611"/>
      <c r="DT128" s="1611"/>
      <c r="DU128" s="1611"/>
      <c r="DV128" s="1611"/>
      <c r="DW128" s="1611"/>
      <c r="DX128" s="1611"/>
      <c r="DY128" s="1611"/>
      <c r="DZ128" s="1611"/>
      <c r="EA128" s="1611"/>
      <c r="EB128" s="1611"/>
      <c r="EC128" s="1611"/>
      <c r="ED128" s="1611"/>
      <c r="EE128" s="1611"/>
      <c r="EF128" s="1611"/>
      <c r="EG128" s="1611"/>
      <c r="EH128" s="1611"/>
      <c r="EI128" s="1611"/>
      <c r="EJ128" s="1611"/>
      <c r="EK128" s="1611"/>
      <c r="EL128" s="1611"/>
      <c r="EM128" s="1611"/>
      <c r="EN128" s="1611"/>
      <c r="EO128" s="1611"/>
      <c r="EP128" s="1611"/>
      <c r="EQ128" s="1611"/>
      <c r="ER128" s="1611"/>
      <c r="ES128" s="1611"/>
    </row>
    <row r="129" spans="2:149" s="898" customFormat="1">
      <c r="B129" s="1609"/>
      <c r="C129" s="1610"/>
      <c r="D129" s="1610"/>
      <c r="E129" s="1611"/>
      <c r="F129" s="1611"/>
      <c r="G129" s="1611"/>
      <c r="H129" s="1611"/>
      <c r="I129" s="1611"/>
      <c r="J129" s="1611"/>
      <c r="K129" s="1611"/>
      <c r="L129" s="1611"/>
      <c r="M129" s="1611"/>
      <c r="N129" s="1611"/>
      <c r="O129" s="1611"/>
      <c r="P129" s="1611"/>
      <c r="Q129" s="1611"/>
      <c r="R129" s="1611"/>
      <c r="S129" s="1611"/>
      <c r="T129" s="1611"/>
      <c r="U129" s="1611"/>
      <c r="V129" s="1611"/>
      <c r="W129" s="1611"/>
      <c r="X129" s="1611"/>
      <c r="Y129" s="1611"/>
      <c r="Z129" s="1611"/>
      <c r="AA129" s="1611"/>
      <c r="AB129" s="1611"/>
      <c r="AC129" s="1611"/>
      <c r="AD129" s="1611"/>
      <c r="AE129" s="1611"/>
      <c r="AF129" s="1611"/>
      <c r="AG129" s="1611"/>
      <c r="AH129" s="1611"/>
      <c r="AI129" s="1611"/>
      <c r="AJ129" s="1611"/>
      <c r="AK129" s="1611"/>
      <c r="AL129" s="1611"/>
      <c r="AM129" s="1611"/>
      <c r="AN129" s="1611"/>
      <c r="AO129" s="1611"/>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1611"/>
      <c r="BM129" s="1611"/>
      <c r="BN129" s="1611"/>
      <c r="BO129" s="1611"/>
      <c r="BP129" s="1611"/>
      <c r="BQ129" s="1611"/>
      <c r="BR129" s="1611"/>
      <c r="BS129" s="1611"/>
      <c r="BT129" s="1611"/>
      <c r="BU129" s="1611"/>
      <c r="BV129" s="1611"/>
      <c r="BW129" s="1611"/>
      <c r="BX129" s="1611"/>
      <c r="BY129" s="1611"/>
      <c r="BZ129" s="1611"/>
      <c r="CA129" s="1611"/>
      <c r="CB129" s="1611"/>
      <c r="CC129" s="1611"/>
      <c r="CD129" s="1611"/>
      <c r="CE129" s="1611"/>
      <c r="CF129" s="1611"/>
      <c r="CG129" s="1611"/>
      <c r="CH129" s="1611"/>
      <c r="CI129" s="1611"/>
      <c r="CJ129" s="1611"/>
      <c r="CK129" s="1611"/>
      <c r="CL129" s="1611"/>
      <c r="CM129" s="1611"/>
      <c r="CN129" s="1611"/>
      <c r="CO129" s="1611"/>
      <c r="CP129" s="1611"/>
      <c r="CQ129" s="1611"/>
      <c r="CR129" s="1611"/>
      <c r="CS129" s="1611"/>
      <c r="CT129" s="1611"/>
      <c r="CU129" s="1611"/>
      <c r="CV129" s="1611"/>
      <c r="CW129" s="1611"/>
      <c r="CX129" s="1611"/>
      <c r="CY129" s="1611"/>
      <c r="CZ129" s="1611"/>
      <c r="DA129" s="1611"/>
      <c r="DB129" s="1611"/>
      <c r="DC129" s="1611"/>
      <c r="DD129" s="1611"/>
      <c r="DE129" s="1611"/>
      <c r="DF129" s="1611"/>
      <c r="DG129" s="1611"/>
      <c r="DH129" s="1611"/>
      <c r="DI129" s="1611"/>
      <c r="DJ129" s="1611"/>
      <c r="DK129" s="1611"/>
      <c r="DL129" s="1611"/>
      <c r="DM129" s="1611"/>
      <c r="DN129" s="1611"/>
      <c r="DO129" s="1611"/>
      <c r="DP129" s="1611"/>
      <c r="DQ129" s="1611"/>
      <c r="DR129" s="1611"/>
      <c r="DS129" s="1611"/>
      <c r="DT129" s="1611"/>
      <c r="DU129" s="1611"/>
      <c r="DV129" s="1611"/>
      <c r="DW129" s="1611"/>
      <c r="DX129" s="1611"/>
      <c r="DY129" s="1611"/>
      <c r="DZ129" s="1611"/>
      <c r="EA129" s="1611"/>
      <c r="EB129" s="1611"/>
      <c r="EC129" s="1611"/>
      <c r="ED129" s="1611"/>
      <c r="EE129" s="1611"/>
      <c r="EF129" s="1611"/>
      <c r="EG129" s="1611"/>
      <c r="EH129" s="1611"/>
      <c r="EI129" s="1611"/>
      <c r="EJ129" s="1611"/>
      <c r="EK129" s="1611"/>
      <c r="EL129" s="1611"/>
      <c r="EM129" s="1611"/>
      <c r="EN129" s="1611"/>
      <c r="EO129" s="1611"/>
      <c r="EP129" s="1611"/>
      <c r="EQ129" s="1611"/>
      <c r="ER129" s="1611"/>
      <c r="ES129" s="1611"/>
    </row>
    <row r="130" spans="2:149" s="898" customFormat="1">
      <c r="B130" s="1609"/>
      <c r="C130" s="1610"/>
      <c r="D130" s="1610"/>
      <c r="E130" s="1611"/>
      <c r="F130" s="1611"/>
      <c r="G130" s="1611"/>
      <c r="H130" s="1611"/>
      <c r="I130" s="1611"/>
      <c r="J130" s="1611"/>
      <c r="K130" s="1611"/>
      <c r="L130" s="1611"/>
      <c r="M130" s="1611"/>
      <c r="N130" s="1611"/>
      <c r="O130" s="1611"/>
      <c r="P130" s="1611"/>
      <c r="Q130" s="1611"/>
      <c r="R130" s="1611"/>
      <c r="S130" s="1611"/>
      <c r="T130" s="1611"/>
      <c r="U130" s="1611"/>
      <c r="V130" s="1611"/>
      <c r="W130" s="1611"/>
      <c r="X130" s="1611"/>
      <c r="Y130" s="1611"/>
      <c r="Z130" s="1611"/>
      <c r="AA130" s="1611"/>
      <c r="AB130" s="1611"/>
      <c r="AC130" s="1611"/>
      <c r="AD130" s="1611"/>
      <c r="AE130" s="1611"/>
      <c r="AF130" s="1611"/>
      <c r="AG130" s="1611"/>
      <c r="AH130" s="1611"/>
      <c r="AI130" s="1611"/>
      <c r="AJ130" s="1611"/>
      <c r="AK130" s="1611"/>
      <c r="AL130" s="1611"/>
      <c r="AM130" s="1611"/>
      <c r="AN130" s="1611"/>
      <c r="AO130" s="1611"/>
      <c r="AP130" s="1611"/>
      <c r="AQ130" s="1611"/>
      <c r="AR130" s="1611"/>
      <c r="AS130" s="1611"/>
      <c r="AT130" s="1611"/>
      <c r="AU130" s="1611"/>
      <c r="AV130" s="1611"/>
      <c r="AW130" s="1611"/>
      <c r="AX130" s="1611"/>
      <c r="AY130" s="1611"/>
      <c r="AZ130" s="1611"/>
      <c r="BA130" s="1611"/>
      <c r="BB130" s="1611"/>
      <c r="BC130" s="1611"/>
      <c r="BD130" s="1611"/>
      <c r="BE130" s="1611"/>
      <c r="BF130" s="1611"/>
      <c r="BG130" s="1611"/>
      <c r="BH130" s="1611"/>
      <c r="BI130" s="1611"/>
      <c r="BJ130" s="1611"/>
      <c r="BK130" s="1611"/>
      <c r="BL130" s="1611"/>
      <c r="BM130" s="1611"/>
      <c r="BN130" s="1611"/>
      <c r="BO130" s="1611"/>
      <c r="BP130" s="1611"/>
      <c r="BQ130" s="1611"/>
      <c r="BR130" s="1611"/>
      <c r="BS130" s="1611"/>
      <c r="BT130" s="1611"/>
      <c r="BU130" s="1611"/>
      <c r="BV130" s="1611"/>
      <c r="BW130" s="1611"/>
      <c r="BX130" s="1611"/>
      <c r="BY130" s="1611"/>
      <c r="BZ130" s="1611"/>
      <c r="CA130" s="1611"/>
      <c r="CB130" s="1611"/>
      <c r="CC130" s="1611"/>
      <c r="CD130" s="1611"/>
      <c r="CE130" s="1611"/>
      <c r="CF130" s="1611"/>
      <c r="CG130" s="1611"/>
      <c r="CH130" s="1611"/>
      <c r="CI130" s="1611"/>
      <c r="CJ130" s="1611"/>
      <c r="CK130" s="1611"/>
      <c r="CL130" s="1611"/>
      <c r="CM130" s="1611"/>
      <c r="CN130" s="1611"/>
      <c r="CO130" s="1611"/>
      <c r="CP130" s="1611"/>
      <c r="CQ130" s="1611"/>
      <c r="CR130" s="1611"/>
      <c r="CS130" s="1611"/>
      <c r="CT130" s="1611"/>
      <c r="CU130" s="1611"/>
      <c r="CV130" s="1611"/>
      <c r="CW130" s="1611"/>
      <c r="CX130" s="1611"/>
      <c r="CY130" s="1611"/>
      <c r="CZ130" s="1611"/>
      <c r="DA130" s="1611"/>
      <c r="DB130" s="1611"/>
      <c r="DC130" s="1611"/>
      <c r="DD130" s="1611"/>
      <c r="DE130" s="1611"/>
      <c r="DF130" s="1611"/>
      <c r="DG130" s="1611"/>
      <c r="DH130" s="1611"/>
      <c r="DI130" s="1611"/>
      <c r="DJ130" s="1611"/>
      <c r="DK130" s="1611"/>
      <c r="DL130" s="1611"/>
      <c r="DM130" s="1611"/>
      <c r="DN130" s="1611"/>
      <c r="DO130" s="1611"/>
      <c r="DP130" s="1611"/>
      <c r="DQ130" s="1611"/>
      <c r="DR130" s="1611"/>
      <c r="DS130" s="1611"/>
      <c r="DT130" s="1611"/>
      <c r="DU130" s="1611"/>
      <c r="DV130" s="1611"/>
      <c r="DW130" s="1611"/>
      <c r="DX130" s="1611"/>
      <c r="DY130" s="1611"/>
      <c r="DZ130" s="1611"/>
      <c r="EA130" s="1611"/>
      <c r="EB130" s="1611"/>
      <c r="EC130" s="1611"/>
      <c r="ED130" s="1611"/>
      <c r="EE130" s="1611"/>
      <c r="EF130" s="1611"/>
      <c r="EG130" s="1611"/>
      <c r="EH130" s="1611"/>
      <c r="EI130" s="1611"/>
      <c r="EJ130" s="1611"/>
      <c r="EK130" s="1611"/>
      <c r="EL130" s="1611"/>
      <c r="EM130" s="1611"/>
      <c r="EN130" s="1611"/>
      <c r="EO130" s="1611"/>
      <c r="EP130" s="1611"/>
      <c r="EQ130" s="1611"/>
      <c r="ER130" s="1611"/>
      <c r="ES130" s="1611"/>
    </row>
    <row r="131" spans="2:149" s="898" customFormat="1">
      <c r="B131" s="1609"/>
      <c r="C131" s="1610"/>
      <c r="D131" s="1610"/>
      <c r="E131" s="1611"/>
      <c r="F131" s="1611"/>
      <c r="G131" s="1611"/>
      <c r="H131" s="1611"/>
      <c r="I131" s="1611"/>
      <c r="J131" s="1611"/>
      <c r="K131" s="1611"/>
      <c r="L131" s="1611"/>
      <c r="M131" s="1611"/>
      <c r="N131" s="1611"/>
      <c r="O131" s="1611"/>
      <c r="P131" s="1611"/>
      <c r="Q131" s="1611"/>
      <c r="R131" s="1611"/>
      <c r="S131" s="1611"/>
      <c r="T131" s="1611"/>
      <c r="U131" s="1611"/>
      <c r="V131" s="1611"/>
      <c r="W131" s="1611"/>
      <c r="X131" s="1611"/>
      <c r="Y131" s="1611"/>
      <c r="Z131" s="1611"/>
      <c r="AA131" s="1611"/>
      <c r="AB131" s="1611"/>
      <c r="AC131" s="1611"/>
      <c r="AD131" s="1611"/>
      <c r="AE131" s="1611"/>
      <c r="AF131" s="1611"/>
      <c r="AG131" s="1611"/>
      <c r="AH131" s="1611"/>
      <c r="AI131" s="1611"/>
      <c r="AJ131" s="1611"/>
      <c r="AK131" s="1611"/>
      <c r="AL131" s="1611"/>
      <c r="AM131" s="1611"/>
      <c r="AN131" s="1611"/>
      <c r="AO131" s="1611"/>
      <c r="AP131" s="1611"/>
      <c r="AQ131" s="1611"/>
      <c r="AR131" s="1611"/>
      <c r="AS131" s="1611"/>
      <c r="AT131" s="1611"/>
      <c r="AU131" s="1611"/>
      <c r="AV131" s="1611"/>
      <c r="AW131" s="1611"/>
      <c r="AX131" s="1611"/>
      <c r="AY131" s="1611"/>
      <c r="AZ131" s="1611"/>
      <c r="BA131" s="1611"/>
      <c r="BB131" s="1611"/>
      <c r="BC131" s="1611"/>
      <c r="BD131" s="1611"/>
      <c r="BE131" s="1611"/>
      <c r="BF131" s="1611"/>
      <c r="BG131" s="1611"/>
      <c r="BH131" s="1611"/>
      <c r="BI131" s="1611"/>
      <c r="BJ131" s="1611"/>
      <c r="BK131" s="1611"/>
      <c r="BL131" s="1611"/>
      <c r="BM131" s="1611"/>
      <c r="BN131" s="1611"/>
      <c r="BO131" s="1611"/>
      <c r="BP131" s="1611"/>
      <c r="BQ131" s="1611"/>
      <c r="BR131" s="1611"/>
      <c r="BS131" s="1611"/>
      <c r="BT131" s="1611"/>
      <c r="BU131" s="1611"/>
      <c r="BV131" s="1611"/>
      <c r="BW131" s="1611"/>
      <c r="BX131" s="1611"/>
      <c r="BY131" s="1611"/>
      <c r="BZ131" s="1611"/>
      <c r="CA131" s="1611"/>
      <c r="CB131" s="1611"/>
      <c r="CC131" s="1611"/>
      <c r="CD131" s="1611"/>
      <c r="CE131" s="1611"/>
      <c r="CF131" s="1611"/>
      <c r="CG131" s="1611"/>
      <c r="CH131" s="1611"/>
      <c r="CI131" s="1611"/>
      <c r="CJ131" s="1611"/>
      <c r="CK131" s="1611"/>
      <c r="CL131" s="1611"/>
      <c r="CM131" s="1611"/>
      <c r="CN131" s="1611"/>
      <c r="CO131" s="1611"/>
      <c r="CP131" s="1611"/>
      <c r="CQ131" s="1611"/>
      <c r="CR131" s="1611"/>
      <c r="CS131" s="1611"/>
      <c r="CT131" s="1611"/>
      <c r="CU131" s="1611"/>
      <c r="CV131" s="1611"/>
      <c r="CW131" s="1611"/>
      <c r="CX131" s="1611"/>
      <c r="CY131" s="1611"/>
      <c r="CZ131" s="1611"/>
      <c r="DA131" s="1611"/>
      <c r="DB131" s="1611"/>
      <c r="DC131" s="1611"/>
      <c r="DD131" s="1611"/>
      <c r="DE131" s="1611"/>
      <c r="DF131" s="1611"/>
      <c r="DG131" s="1611"/>
      <c r="DH131" s="1611"/>
      <c r="DI131" s="1611"/>
      <c r="DJ131" s="1611"/>
      <c r="DK131" s="1611"/>
      <c r="DL131" s="1611"/>
      <c r="DM131" s="1611"/>
      <c r="DN131" s="1611"/>
      <c r="DO131" s="1611"/>
      <c r="DP131" s="1611"/>
      <c r="DQ131" s="1611"/>
      <c r="DR131" s="1611"/>
      <c r="DS131" s="1611"/>
      <c r="DT131" s="1611"/>
      <c r="DU131" s="1611"/>
      <c r="DV131" s="1611"/>
      <c r="DW131" s="1611"/>
      <c r="DX131" s="1611"/>
      <c r="DY131" s="1611"/>
      <c r="DZ131" s="1611"/>
      <c r="EA131" s="1611"/>
      <c r="EB131" s="1611"/>
      <c r="EC131" s="1611"/>
      <c r="ED131" s="1611"/>
      <c r="EE131" s="1611"/>
      <c r="EF131" s="1611"/>
      <c r="EG131" s="1611"/>
      <c r="EH131" s="1611"/>
      <c r="EI131" s="1611"/>
      <c r="EJ131" s="1611"/>
      <c r="EK131" s="1611"/>
      <c r="EL131" s="1611"/>
      <c r="EM131" s="1611"/>
      <c r="EN131" s="1611"/>
      <c r="EO131" s="1611"/>
      <c r="EP131" s="1611"/>
      <c r="EQ131" s="1611"/>
      <c r="ER131" s="1611"/>
      <c r="ES131" s="1611"/>
    </row>
    <row r="132" spans="2:149" s="898" customFormat="1">
      <c r="B132" s="1609"/>
      <c r="C132" s="1610"/>
      <c r="D132" s="1610"/>
      <c r="E132" s="1611"/>
      <c r="F132" s="1611"/>
      <c r="G132" s="1611"/>
      <c r="H132" s="1611"/>
      <c r="I132" s="1611"/>
      <c r="J132" s="1611"/>
      <c r="K132" s="1611"/>
      <c r="L132" s="1611"/>
      <c r="M132" s="1611"/>
      <c r="N132" s="1611"/>
      <c r="O132" s="1611"/>
      <c r="P132" s="1611"/>
      <c r="Q132" s="1611"/>
      <c r="R132" s="1611"/>
      <c r="S132" s="1611"/>
      <c r="T132" s="1611"/>
      <c r="U132" s="1611"/>
      <c r="V132" s="1611"/>
      <c r="W132" s="1611"/>
      <c r="X132" s="1611"/>
      <c r="Y132" s="1611"/>
      <c r="Z132" s="1611"/>
      <c r="AA132" s="1611"/>
      <c r="AB132" s="1611"/>
      <c r="AC132" s="1611"/>
      <c r="AD132" s="1611"/>
      <c r="AE132" s="1611"/>
      <c r="AF132" s="1611"/>
      <c r="AG132" s="1611"/>
      <c r="AH132" s="1611"/>
      <c r="AI132" s="1611"/>
      <c r="AJ132" s="1611"/>
      <c r="AK132" s="1611"/>
      <c r="AL132" s="1611"/>
      <c r="AM132" s="1611"/>
      <c r="AN132" s="1611"/>
      <c r="AO132" s="1611"/>
      <c r="AP132" s="1611"/>
      <c r="AQ132" s="1611"/>
      <c r="AR132" s="1611"/>
      <c r="AS132" s="1611"/>
      <c r="AT132" s="1611"/>
      <c r="AU132" s="1611"/>
      <c r="AV132" s="1611"/>
      <c r="AW132" s="1611"/>
      <c r="AX132" s="1611"/>
      <c r="AY132" s="1611"/>
      <c r="AZ132" s="1611"/>
      <c r="BA132" s="1611"/>
      <c r="BB132" s="1611"/>
      <c r="BC132" s="1611"/>
      <c r="BD132" s="1611"/>
      <c r="BE132" s="1611"/>
      <c r="BF132" s="1611"/>
      <c r="BG132" s="1611"/>
      <c r="BH132" s="1611"/>
      <c r="BI132" s="1611"/>
      <c r="BJ132" s="1611"/>
      <c r="BK132" s="1611"/>
      <c r="BL132" s="1611"/>
      <c r="BM132" s="1611"/>
      <c r="BN132" s="1611"/>
      <c r="BO132" s="1611"/>
      <c r="BP132" s="1611"/>
      <c r="BQ132" s="1611"/>
      <c r="BR132" s="1611"/>
      <c r="BS132" s="1611"/>
      <c r="BT132" s="1611"/>
      <c r="BU132" s="1611"/>
      <c r="BV132" s="1611"/>
      <c r="BW132" s="1611"/>
      <c r="BX132" s="1611"/>
      <c r="BY132" s="1611"/>
      <c r="BZ132" s="1611"/>
      <c r="CA132" s="1611"/>
      <c r="CB132" s="1611"/>
      <c r="CC132" s="1611"/>
      <c r="CD132" s="1611"/>
      <c r="CE132" s="1611"/>
      <c r="CF132" s="1611"/>
      <c r="CG132" s="1611"/>
      <c r="CH132" s="1611"/>
      <c r="CI132" s="1611"/>
      <c r="CJ132" s="1611"/>
      <c r="CK132" s="1611"/>
      <c r="CL132" s="1611"/>
      <c r="CM132" s="1611"/>
      <c r="CN132" s="1611"/>
      <c r="CO132" s="1611"/>
      <c r="CP132" s="1611"/>
      <c r="CQ132" s="1611"/>
      <c r="CR132" s="1611"/>
      <c r="CS132" s="1611"/>
      <c r="CT132" s="1611"/>
      <c r="CU132" s="1611"/>
      <c r="CV132" s="1611"/>
      <c r="CW132" s="1611"/>
      <c r="CX132" s="1611"/>
      <c r="CY132" s="1611"/>
      <c r="CZ132" s="1611"/>
      <c r="DA132" s="1611"/>
      <c r="DB132" s="1611"/>
      <c r="DC132" s="1611"/>
      <c r="DD132" s="1611"/>
      <c r="DE132" s="1611"/>
      <c r="DF132" s="1611"/>
      <c r="DG132" s="1611"/>
      <c r="DH132" s="1611"/>
      <c r="DI132" s="1611"/>
      <c r="DJ132" s="1611"/>
      <c r="DK132" s="1611"/>
      <c r="DL132" s="1611"/>
      <c r="DM132" s="1611"/>
      <c r="DN132" s="1611"/>
      <c r="DO132" s="1611"/>
      <c r="DP132" s="1611"/>
      <c r="DQ132" s="1611"/>
      <c r="DR132" s="1611"/>
      <c r="DS132" s="1611"/>
      <c r="DT132" s="1611"/>
      <c r="DU132" s="1611"/>
      <c r="DV132" s="1611"/>
      <c r="DW132" s="1611"/>
      <c r="DX132" s="1611"/>
      <c r="DY132" s="1611"/>
      <c r="DZ132" s="1611"/>
      <c r="EA132" s="1611"/>
      <c r="EB132" s="1611"/>
      <c r="EC132" s="1611"/>
      <c r="ED132" s="1611"/>
      <c r="EE132" s="1611"/>
      <c r="EF132" s="1611"/>
      <c r="EG132" s="1611"/>
      <c r="EH132" s="1611"/>
      <c r="EI132" s="1611"/>
      <c r="EJ132" s="1611"/>
      <c r="EK132" s="1611"/>
      <c r="EL132" s="1611"/>
      <c r="EM132" s="1611"/>
      <c r="EN132" s="1611"/>
      <c r="EO132" s="1611"/>
      <c r="EP132" s="1611"/>
      <c r="EQ132" s="1611"/>
      <c r="ER132" s="1611"/>
      <c r="ES132" s="1611"/>
    </row>
    <row r="133" spans="2:149" s="898" customFormat="1">
      <c r="B133" s="1609"/>
      <c r="C133" s="1610"/>
      <c r="D133" s="1610"/>
      <c r="E133" s="1611"/>
      <c r="F133" s="1611"/>
      <c r="G133" s="1611"/>
      <c r="H133" s="1611"/>
      <c r="I133" s="1611"/>
      <c r="J133" s="1611"/>
      <c r="K133" s="1611"/>
      <c r="L133" s="1611"/>
      <c r="M133" s="1611"/>
      <c r="N133" s="1611"/>
      <c r="O133" s="1611"/>
      <c r="P133" s="1611"/>
      <c r="Q133" s="1611"/>
      <c r="R133" s="1611"/>
      <c r="S133" s="1611"/>
      <c r="T133" s="1611"/>
      <c r="U133" s="1611"/>
      <c r="V133" s="1611"/>
      <c r="W133" s="1611"/>
      <c r="X133" s="1611"/>
      <c r="Y133" s="1611"/>
      <c r="Z133" s="1611"/>
      <c r="AA133" s="1611"/>
      <c r="AB133" s="1611"/>
      <c r="AC133" s="1611"/>
      <c r="AD133" s="1611"/>
      <c r="AE133" s="1611"/>
      <c r="AF133" s="1611"/>
      <c r="AG133" s="1611"/>
      <c r="AH133" s="1611"/>
      <c r="AI133" s="1611"/>
      <c r="AJ133" s="1611"/>
      <c r="AK133" s="1611"/>
      <c r="AL133" s="1611"/>
      <c r="AM133" s="1611"/>
      <c r="AN133" s="1611"/>
      <c r="AO133" s="1611"/>
      <c r="AP133" s="1611"/>
      <c r="AQ133" s="1611"/>
      <c r="AR133" s="1611"/>
      <c r="AS133" s="1611"/>
      <c r="AT133" s="1611"/>
      <c r="AU133" s="1611"/>
      <c r="AV133" s="1611"/>
      <c r="AW133" s="1611"/>
      <c r="AX133" s="1611"/>
      <c r="AY133" s="1611"/>
      <c r="AZ133" s="1611"/>
      <c r="BA133" s="1611"/>
      <c r="BB133" s="1611"/>
      <c r="BC133" s="1611"/>
      <c r="BD133" s="1611"/>
      <c r="BE133" s="1611"/>
      <c r="BF133" s="1611"/>
      <c r="BG133" s="1611"/>
      <c r="BH133" s="1611"/>
      <c r="BI133" s="1611"/>
      <c r="BJ133" s="1611"/>
      <c r="BK133" s="1611"/>
      <c r="BL133" s="1611"/>
      <c r="BM133" s="1611"/>
      <c r="BN133" s="1611"/>
      <c r="BO133" s="1611"/>
      <c r="BP133" s="1611"/>
      <c r="BQ133" s="1611"/>
      <c r="BR133" s="1611"/>
      <c r="BS133" s="1611"/>
      <c r="BT133" s="1611"/>
      <c r="BU133" s="1611"/>
      <c r="BV133" s="1611"/>
      <c r="BW133" s="1611"/>
      <c r="BX133" s="1611"/>
      <c r="BY133" s="1611"/>
      <c r="BZ133" s="1611"/>
      <c r="CA133" s="1611"/>
      <c r="CB133" s="1611"/>
      <c r="CC133" s="1611"/>
      <c r="CD133" s="1611"/>
      <c r="CE133" s="1611"/>
      <c r="CF133" s="1611"/>
      <c r="CG133" s="1611"/>
      <c r="CH133" s="1611"/>
      <c r="CI133" s="1611"/>
      <c r="CJ133" s="1611"/>
      <c r="CK133" s="1611"/>
      <c r="CL133" s="1611"/>
      <c r="CM133" s="1611"/>
      <c r="CN133" s="1611"/>
      <c r="CO133" s="1611"/>
      <c r="CP133" s="1611"/>
      <c r="CQ133" s="1611"/>
      <c r="CR133" s="1611"/>
      <c r="CS133" s="1611"/>
      <c r="CT133" s="1611"/>
      <c r="CU133" s="1611"/>
      <c r="CV133" s="1611"/>
      <c r="CW133" s="1611"/>
      <c r="CX133" s="1611"/>
      <c r="CY133" s="1611"/>
      <c r="CZ133" s="1611"/>
      <c r="DA133" s="1611"/>
      <c r="DB133" s="1611"/>
      <c r="DC133" s="1611"/>
      <c r="DD133" s="1611"/>
      <c r="DE133" s="1611"/>
      <c r="DF133" s="1611"/>
      <c r="DG133" s="1611"/>
      <c r="DH133" s="1611"/>
      <c r="DI133" s="1611"/>
      <c r="DJ133" s="1611"/>
      <c r="DK133" s="1611"/>
      <c r="DL133" s="1611"/>
      <c r="DM133" s="1611"/>
      <c r="DN133" s="1611"/>
      <c r="DO133" s="1611"/>
      <c r="DP133" s="1611"/>
      <c r="DQ133" s="1611"/>
      <c r="DR133" s="1611"/>
      <c r="DS133" s="1611"/>
      <c r="DT133" s="1611"/>
      <c r="DU133" s="1611"/>
      <c r="DV133" s="1611"/>
      <c r="DW133" s="1611"/>
      <c r="DX133" s="1611"/>
      <c r="DY133" s="1611"/>
      <c r="DZ133" s="1611"/>
      <c r="EA133" s="1611"/>
      <c r="EB133" s="1611"/>
      <c r="EC133" s="1611"/>
      <c r="ED133" s="1611"/>
      <c r="EE133" s="1611"/>
      <c r="EF133" s="1611"/>
      <c r="EG133" s="1611"/>
      <c r="EH133" s="1611"/>
      <c r="EI133" s="1611"/>
      <c r="EJ133" s="1611"/>
      <c r="EK133" s="1611"/>
      <c r="EL133" s="1611"/>
      <c r="EM133" s="1611"/>
      <c r="EN133" s="1611"/>
      <c r="EO133" s="1611"/>
      <c r="EP133" s="1611"/>
      <c r="EQ133" s="1611"/>
      <c r="ER133" s="1611"/>
      <c r="ES133" s="1611"/>
    </row>
    <row r="134" spans="2:149" s="898" customFormat="1">
      <c r="B134" s="1609"/>
      <c r="C134" s="1610"/>
      <c r="D134" s="1610"/>
      <c r="E134" s="1611"/>
      <c r="F134" s="1611"/>
      <c r="G134" s="1611"/>
      <c r="H134" s="1611"/>
      <c r="I134" s="1611"/>
      <c r="J134" s="1611"/>
      <c r="K134" s="1611"/>
      <c r="L134" s="1611"/>
      <c r="M134" s="1611"/>
      <c r="N134" s="1611"/>
      <c r="O134" s="1611"/>
      <c r="P134" s="1611"/>
      <c r="Q134" s="1611"/>
      <c r="R134" s="1611"/>
      <c r="S134" s="1611"/>
      <c r="T134" s="1611"/>
      <c r="U134" s="1611"/>
      <c r="V134" s="1611"/>
      <c r="W134" s="1611"/>
      <c r="X134" s="1611"/>
      <c r="Y134" s="1611"/>
      <c r="Z134" s="1611"/>
      <c r="AA134" s="1611"/>
      <c r="AB134" s="1611"/>
      <c r="AC134" s="1611"/>
      <c r="AD134" s="1611"/>
      <c r="AE134" s="1611"/>
      <c r="AF134" s="1611"/>
      <c r="AG134" s="1611"/>
      <c r="AH134" s="1611"/>
      <c r="AI134" s="1611"/>
      <c r="AJ134" s="1611"/>
      <c r="AK134" s="1611"/>
      <c r="AL134" s="1611"/>
      <c r="AM134" s="1611"/>
      <c r="AN134" s="1611"/>
      <c r="AO134" s="1611"/>
      <c r="AP134" s="1611"/>
      <c r="AQ134" s="1611"/>
      <c r="AR134" s="1611"/>
      <c r="AS134" s="1611"/>
      <c r="AT134" s="1611"/>
      <c r="AU134" s="1611"/>
      <c r="AV134" s="1611"/>
      <c r="AW134" s="1611"/>
      <c r="AX134" s="1611"/>
      <c r="AY134" s="1611"/>
      <c r="AZ134" s="1611"/>
      <c r="BA134" s="1611"/>
      <c r="BB134" s="1611"/>
      <c r="BC134" s="1611"/>
      <c r="BD134" s="1611"/>
      <c r="BE134" s="1611"/>
      <c r="BF134" s="1611"/>
      <c r="BG134" s="1611"/>
      <c r="BH134" s="1611"/>
      <c r="BI134" s="1611"/>
      <c r="BJ134" s="1611"/>
      <c r="BK134" s="1611"/>
      <c r="BL134" s="1611"/>
      <c r="BM134" s="1611"/>
      <c r="BN134" s="1611"/>
      <c r="BO134" s="1611"/>
      <c r="BP134" s="1611"/>
      <c r="BQ134" s="1611"/>
      <c r="BR134" s="1611"/>
      <c r="BS134" s="1611"/>
      <c r="BT134" s="1611"/>
      <c r="BU134" s="1611"/>
      <c r="BV134" s="1611"/>
      <c r="BW134" s="1611"/>
      <c r="BX134" s="1611"/>
      <c r="BY134" s="1611"/>
      <c r="BZ134" s="1611"/>
      <c r="CA134" s="1611"/>
      <c r="CB134" s="1611"/>
      <c r="CC134" s="1611"/>
      <c r="CD134" s="1611"/>
      <c r="CE134" s="1611"/>
      <c r="CF134" s="1611"/>
      <c r="CG134" s="1611"/>
      <c r="CH134" s="1611"/>
      <c r="CI134" s="1611"/>
      <c r="CJ134" s="1611"/>
      <c r="CK134" s="1611"/>
      <c r="CL134" s="1611"/>
      <c r="CM134" s="1611"/>
      <c r="CN134" s="1611"/>
      <c r="CO134" s="1611"/>
      <c r="CP134" s="1611"/>
      <c r="CQ134" s="1611"/>
      <c r="CR134" s="1611"/>
      <c r="CS134" s="1611"/>
      <c r="CT134" s="1611"/>
      <c r="CU134" s="1611"/>
      <c r="CV134" s="1611"/>
      <c r="CW134" s="1611"/>
      <c r="CX134" s="1611"/>
      <c r="CY134" s="1611"/>
      <c r="CZ134" s="1611"/>
      <c r="DA134" s="1611"/>
      <c r="DB134" s="1611"/>
      <c r="DC134" s="1611"/>
      <c r="DD134" s="1611"/>
      <c r="DE134" s="1611"/>
      <c r="DF134" s="1611"/>
      <c r="DG134" s="1611"/>
      <c r="DH134" s="1611"/>
      <c r="DI134" s="1611"/>
      <c r="DJ134" s="1611"/>
      <c r="DK134" s="1611"/>
      <c r="DL134" s="1611"/>
      <c r="DM134" s="1611"/>
      <c r="DN134" s="1611"/>
      <c r="DO134" s="1611"/>
      <c r="DP134" s="1611"/>
      <c r="DQ134" s="1611"/>
      <c r="DR134" s="1611"/>
      <c r="DS134" s="1611"/>
      <c r="DT134" s="1611"/>
      <c r="DU134" s="1611"/>
      <c r="DV134" s="1611"/>
      <c r="DW134" s="1611"/>
      <c r="DX134" s="1611"/>
      <c r="DY134" s="1611"/>
      <c r="DZ134" s="1611"/>
      <c r="EA134" s="1611"/>
      <c r="EB134" s="1611"/>
      <c r="EC134" s="1611"/>
      <c r="ED134" s="1611"/>
      <c r="EE134" s="1611"/>
      <c r="EF134" s="1611"/>
      <c r="EG134" s="1611"/>
      <c r="EH134" s="1611"/>
      <c r="EI134" s="1611"/>
      <c r="EJ134" s="1611"/>
      <c r="EK134" s="1611"/>
      <c r="EL134" s="1611"/>
      <c r="EM134" s="1611"/>
      <c r="EN134" s="1611"/>
      <c r="EO134" s="1611"/>
      <c r="EP134" s="1611"/>
      <c r="EQ134" s="1611"/>
      <c r="ER134" s="1611"/>
      <c r="ES134" s="1611"/>
    </row>
    <row r="135" spans="2:149" s="898" customFormat="1">
      <c r="B135" s="1609"/>
      <c r="C135" s="1610"/>
      <c r="D135" s="1610"/>
      <c r="E135" s="1611"/>
      <c r="F135" s="1611"/>
      <c r="G135" s="1611"/>
      <c r="H135" s="1611"/>
      <c r="I135" s="1611"/>
      <c r="J135" s="1611"/>
      <c r="K135" s="1611"/>
      <c r="L135" s="1611"/>
      <c r="M135" s="1611"/>
      <c r="N135" s="1611"/>
      <c r="O135" s="1611"/>
      <c r="P135" s="1611"/>
      <c r="Q135" s="1611"/>
      <c r="R135" s="1611"/>
      <c r="S135" s="1611"/>
      <c r="T135" s="1611"/>
      <c r="U135" s="1611"/>
      <c r="V135" s="1611"/>
      <c r="W135" s="1611"/>
      <c r="X135" s="1611"/>
      <c r="Y135" s="1611"/>
      <c r="Z135" s="1611"/>
      <c r="AA135" s="1611"/>
      <c r="AB135" s="1611"/>
      <c r="AC135" s="1611"/>
      <c r="AD135" s="1611"/>
      <c r="AE135" s="1611"/>
      <c r="AF135" s="1611"/>
      <c r="AG135" s="1611"/>
      <c r="AH135" s="1611"/>
      <c r="AI135" s="1611"/>
      <c r="AJ135" s="1611"/>
      <c r="AK135" s="1611"/>
      <c r="AL135" s="1611"/>
      <c r="AM135" s="1611"/>
      <c r="AN135" s="1611"/>
      <c r="AO135" s="1611"/>
      <c r="AP135" s="1611"/>
      <c r="AQ135" s="1611"/>
      <c r="AR135" s="1611"/>
      <c r="AS135" s="1611"/>
      <c r="AT135" s="1611"/>
      <c r="AU135" s="1611"/>
      <c r="AV135" s="1611"/>
      <c r="AW135" s="1611"/>
      <c r="AX135" s="1611"/>
      <c r="AY135" s="1611"/>
      <c r="AZ135" s="1611"/>
      <c r="BA135" s="1611"/>
      <c r="BB135" s="1611"/>
      <c r="BC135" s="1611"/>
      <c r="BD135" s="1611"/>
      <c r="BE135" s="1611"/>
      <c r="BF135" s="1611"/>
      <c r="BG135" s="1611"/>
      <c r="BH135" s="1611"/>
      <c r="BI135" s="1611"/>
      <c r="BJ135" s="1611"/>
      <c r="BK135" s="1611"/>
      <c r="BL135" s="1611"/>
      <c r="BM135" s="1611"/>
      <c r="BN135" s="1611"/>
      <c r="BO135" s="1611"/>
      <c r="BP135" s="1611"/>
      <c r="BQ135" s="1611"/>
      <c r="BR135" s="1611"/>
      <c r="BS135" s="1611"/>
      <c r="BT135" s="1611"/>
      <c r="BU135" s="1611"/>
      <c r="BV135" s="1611"/>
      <c r="BW135" s="1611"/>
      <c r="BX135" s="1611"/>
      <c r="BY135" s="1611"/>
      <c r="BZ135" s="1611"/>
      <c r="CA135" s="1611"/>
      <c r="CB135" s="1611"/>
      <c r="CC135" s="1611"/>
      <c r="CD135" s="1611"/>
      <c r="CE135" s="1611"/>
      <c r="CF135" s="1611"/>
      <c r="CG135" s="1611"/>
      <c r="CH135" s="1611"/>
      <c r="CI135" s="1611"/>
      <c r="CJ135" s="1611"/>
      <c r="CK135" s="1611"/>
      <c r="CL135" s="1611"/>
      <c r="CM135" s="1611"/>
      <c r="CN135" s="1611"/>
      <c r="CO135" s="1611"/>
      <c r="CP135" s="1611"/>
      <c r="CQ135" s="1611"/>
      <c r="CR135" s="1611"/>
      <c r="CS135" s="1611"/>
      <c r="CT135" s="1611"/>
      <c r="CU135" s="1611"/>
      <c r="CV135" s="1611"/>
      <c r="CW135" s="1611"/>
      <c r="CX135" s="1611"/>
      <c r="CY135" s="1611"/>
      <c r="CZ135" s="1611"/>
      <c r="DA135" s="1611"/>
      <c r="DB135" s="1611"/>
      <c r="DC135" s="1611"/>
      <c r="DD135" s="1611"/>
      <c r="DE135" s="1611"/>
      <c r="DF135" s="1611"/>
      <c r="DG135" s="1611"/>
      <c r="DH135" s="1611"/>
      <c r="DI135" s="1611"/>
      <c r="DJ135" s="1611"/>
      <c r="DK135" s="1611"/>
      <c r="DL135" s="1611"/>
      <c r="DM135" s="1611"/>
      <c r="DN135" s="1611"/>
      <c r="DO135" s="1611"/>
      <c r="DP135" s="1611"/>
      <c r="DQ135" s="1611"/>
      <c r="DR135" s="1611"/>
      <c r="DS135" s="1611"/>
      <c r="DT135" s="1611"/>
      <c r="DU135" s="1611"/>
      <c r="DV135" s="1611"/>
      <c r="DW135" s="1611"/>
      <c r="DX135" s="1611"/>
      <c r="DY135" s="1611"/>
      <c r="DZ135" s="1611"/>
      <c r="EA135" s="1611"/>
      <c r="EB135" s="1611"/>
      <c r="EC135" s="1611"/>
      <c r="ED135" s="1611"/>
      <c r="EE135" s="1611"/>
      <c r="EF135" s="1611"/>
      <c r="EG135" s="1611"/>
      <c r="EH135" s="1611"/>
      <c r="EI135" s="1611"/>
      <c r="EJ135" s="1611"/>
      <c r="EK135" s="1611"/>
      <c r="EL135" s="1611"/>
      <c r="EM135" s="1611"/>
      <c r="EN135" s="1611"/>
      <c r="EO135" s="1611"/>
      <c r="EP135" s="1611"/>
      <c r="EQ135" s="1611"/>
      <c r="ER135" s="1611"/>
      <c r="ES135" s="1611"/>
    </row>
    <row r="136" spans="2:149" s="898" customFormat="1">
      <c r="B136" s="1609"/>
      <c r="C136" s="1610"/>
      <c r="D136" s="1610"/>
      <c r="E136" s="1611"/>
      <c r="F136" s="1611"/>
      <c r="G136" s="1611"/>
      <c r="H136" s="1611"/>
      <c r="I136" s="1611"/>
      <c r="J136" s="1611"/>
      <c r="K136" s="1611"/>
      <c r="L136" s="1611"/>
      <c r="M136" s="1611"/>
      <c r="N136" s="1611"/>
      <c r="O136" s="1611"/>
      <c r="P136" s="1611"/>
      <c r="Q136" s="1611"/>
      <c r="R136" s="1611"/>
      <c r="S136" s="1611"/>
      <c r="T136" s="1611"/>
      <c r="U136" s="1611"/>
      <c r="V136" s="1611"/>
      <c r="W136" s="1611"/>
      <c r="X136" s="1611"/>
      <c r="Y136" s="1611"/>
      <c r="Z136" s="1611"/>
      <c r="AA136" s="1611"/>
      <c r="AB136" s="1611"/>
      <c r="AC136" s="1611"/>
      <c r="AD136" s="1611"/>
      <c r="AE136" s="1611"/>
      <c r="AF136" s="1611"/>
      <c r="AG136" s="1611"/>
      <c r="AH136" s="1611"/>
      <c r="AI136" s="1611"/>
      <c r="AJ136" s="1611"/>
      <c r="AK136" s="1611"/>
      <c r="AL136" s="1611"/>
      <c r="AM136" s="1611"/>
      <c r="AN136" s="1611"/>
      <c r="AO136" s="1611"/>
      <c r="AP136" s="1611"/>
      <c r="AQ136" s="1611"/>
      <c r="AR136" s="1611"/>
      <c r="AS136" s="1611"/>
      <c r="AT136" s="1611"/>
      <c r="AU136" s="1611"/>
      <c r="AV136" s="1611"/>
      <c r="AW136" s="1611"/>
      <c r="AX136" s="1611"/>
      <c r="AY136" s="1611"/>
      <c r="AZ136" s="1611"/>
      <c r="BA136" s="1611"/>
      <c r="BB136" s="1611"/>
      <c r="BC136" s="1611"/>
      <c r="BD136" s="1611"/>
      <c r="BE136" s="1611"/>
      <c r="BF136" s="1611"/>
      <c r="BG136" s="1611"/>
      <c r="BH136" s="1611"/>
      <c r="BI136" s="1611"/>
      <c r="BJ136" s="1611"/>
      <c r="BK136" s="1611"/>
      <c r="BL136" s="1611"/>
      <c r="BM136" s="1611"/>
      <c r="BN136" s="1611"/>
      <c r="BO136" s="1611"/>
      <c r="BP136" s="1611"/>
      <c r="BQ136" s="1611"/>
      <c r="BR136" s="1611"/>
      <c r="BS136" s="1611"/>
      <c r="BT136" s="1611"/>
      <c r="BU136" s="1611"/>
      <c r="BV136" s="1611"/>
      <c r="BW136" s="1611"/>
      <c r="BX136" s="1611"/>
      <c r="BY136" s="1611"/>
      <c r="BZ136" s="1611"/>
      <c r="CA136" s="1611"/>
      <c r="CB136" s="1611"/>
      <c r="CC136" s="1611"/>
      <c r="CD136" s="1611"/>
      <c r="CE136" s="1611"/>
      <c r="CF136" s="1611"/>
      <c r="CG136" s="1611"/>
      <c r="CH136" s="1611"/>
      <c r="CI136" s="1611"/>
      <c r="CJ136" s="1611"/>
      <c r="CK136" s="1611"/>
      <c r="CL136" s="1611"/>
      <c r="CM136" s="1611"/>
      <c r="CN136" s="1611"/>
      <c r="CO136" s="1611"/>
      <c r="CP136" s="1611"/>
      <c r="CQ136" s="1611"/>
      <c r="CR136" s="1611"/>
      <c r="CS136" s="1611"/>
      <c r="CT136" s="1611"/>
      <c r="CU136" s="1611"/>
      <c r="CV136" s="1611"/>
      <c r="CW136" s="1611"/>
      <c r="CX136" s="1611"/>
      <c r="CY136" s="1611"/>
      <c r="CZ136" s="1611"/>
      <c r="DA136" s="1611"/>
      <c r="DB136" s="1611"/>
      <c r="DC136" s="1611"/>
      <c r="DD136" s="1611"/>
      <c r="DE136" s="1611"/>
      <c r="DF136" s="1611"/>
      <c r="DG136" s="1611"/>
      <c r="DH136" s="1611"/>
      <c r="DI136" s="1611"/>
      <c r="DJ136" s="1611"/>
      <c r="DK136" s="1611"/>
      <c r="DL136" s="1611"/>
      <c r="DM136" s="1611"/>
      <c r="DN136" s="1611"/>
      <c r="DO136" s="1611"/>
      <c r="DP136" s="1611"/>
      <c r="DQ136" s="1611"/>
      <c r="DR136" s="1611"/>
      <c r="DS136" s="1611"/>
      <c r="DT136" s="1611"/>
      <c r="DU136" s="1611"/>
      <c r="DV136" s="1611"/>
      <c r="DW136" s="1611"/>
      <c r="DX136" s="1611"/>
      <c r="DY136" s="1611"/>
      <c r="DZ136" s="1611"/>
      <c r="EA136" s="1611"/>
      <c r="EB136" s="1611"/>
      <c r="EC136" s="1611"/>
      <c r="ED136" s="1611"/>
      <c r="EE136" s="1611"/>
      <c r="EF136" s="1611"/>
      <c r="EG136" s="1611"/>
      <c r="EH136" s="1611"/>
      <c r="EI136" s="1611"/>
      <c r="EJ136" s="1611"/>
      <c r="EK136" s="1611"/>
      <c r="EL136" s="1611"/>
      <c r="EM136" s="1611"/>
      <c r="EN136" s="1611"/>
      <c r="EO136" s="1611"/>
      <c r="EP136" s="1611"/>
      <c r="EQ136" s="1611"/>
      <c r="ER136" s="1611"/>
      <c r="ES136" s="1611"/>
    </row>
    <row r="137" spans="2:149" s="898" customFormat="1">
      <c r="B137" s="1609"/>
      <c r="C137" s="1610"/>
      <c r="D137" s="1610"/>
      <c r="E137" s="1611"/>
      <c r="F137" s="1611"/>
      <c r="G137" s="1611"/>
      <c r="H137" s="1611"/>
      <c r="I137" s="1611"/>
      <c r="J137" s="1611"/>
      <c r="K137" s="1611"/>
      <c r="L137" s="1611"/>
      <c r="M137" s="1611"/>
      <c r="N137" s="1611"/>
      <c r="O137" s="1611"/>
      <c r="P137" s="1611"/>
      <c r="Q137" s="1611"/>
      <c r="R137" s="1611"/>
      <c r="S137" s="1611"/>
      <c r="T137" s="1611"/>
      <c r="U137" s="1611"/>
      <c r="V137" s="1611"/>
      <c r="W137" s="1611"/>
      <c r="X137" s="1611"/>
      <c r="Y137" s="1611"/>
      <c r="Z137" s="1611"/>
      <c r="AA137" s="1611"/>
      <c r="AB137" s="1611"/>
      <c r="AC137" s="1611"/>
      <c r="AD137" s="1611"/>
      <c r="AE137" s="1611"/>
      <c r="AF137" s="1611"/>
      <c r="AG137" s="1611"/>
      <c r="AH137" s="1611"/>
      <c r="AI137" s="1611"/>
      <c r="AJ137" s="1611"/>
      <c r="AK137" s="1611"/>
      <c r="AL137" s="1611"/>
      <c r="AM137" s="1611"/>
      <c r="AN137" s="1611"/>
      <c r="AO137" s="1611"/>
      <c r="AP137" s="1611"/>
      <c r="AQ137" s="1611"/>
      <c r="AR137" s="1611"/>
      <c r="AS137" s="1611"/>
      <c r="AT137" s="1611"/>
      <c r="AU137" s="1611"/>
      <c r="AV137" s="1611"/>
      <c r="AW137" s="1611"/>
      <c r="AX137" s="1611"/>
      <c r="AY137" s="1611"/>
      <c r="AZ137" s="1611"/>
      <c r="BA137" s="1611"/>
      <c r="BB137" s="1611"/>
      <c r="BC137" s="1611"/>
      <c r="BD137" s="1611"/>
      <c r="BE137" s="1611"/>
      <c r="BF137" s="1611"/>
      <c r="BG137" s="1611"/>
      <c r="BH137" s="1611"/>
      <c r="BI137" s="1611"/>
      <c r="BJ137" s="1611"/>
      <c r="BK137" s="1611"/>
      <c r="BL137" s="1611"/>
      <c r="BM137" s="1611"/>
      <c r="BN137" s="1611"/>
      <c r="BO137" s="1611"/>
      <c r="BP137" s="1611"/>
      <c r="BQ137" s="1611"/>
      <c r="BR137" s="1611"/>
      <c r="BS137" s="1611"/>
      <c r="BT137" s="1611"/>
      <c r="BU137" s="1611"/>
      <c r="BV137" s="1611"/>
      <c r="BW137" s="1611"/>
      <c r="BX137" s="1611"/>
      <c r="BY137" s="1611"/>
      <c r="BZ137" s="1611"/>
      <c r="CA137" s="1611"/>
      <c r="CB137" s="1611"/>
      <c r="CC137" s="1611"/>
      <c r="CD137" s="1611"/>
      <c r="CE137" s="1611"/>
      <c r="CF137" s="1611"/>
      <c r="CG137" s="1611"/>
      <c r="CH137" s="1611"/>
      <c r="CI137" s="1611"/>
      <c r="CJ137" s="1611"/>
      <c r="CK137" s="1611"/>
      <c r="CL137" s="1611"/>
      <c r="CM137" s="1611"/>
      <c r="CN137" s="1611"/>
      <c r="CO137" s="1611"/>
      <c r="CP137" s="1611"/>
      <c r="CQ137" s="1611"/>
      <c r="CR137" s="1611"/>
      <c r="CS137" s="1611"/>
      <c r="CT137" s="1611"/>
      <c r="CU137" s="1611"/>
      <c r="CV137" s="1611"/>
      <c r="CW137" s="1611"/>
      <c r="CX137" s="1611"/>
      <c r="CY137" s="1611"/>
      <c r="CZ137" s="1611"/>
      <c r="DA137" s="1611"/>
      <c r="DB137" s="1611"/>
      <c r="DC137" s="1611"/>
      <c r="DD137" s="1611"/>
      <c r="DE137" s="1611"/>
      <c r="DF137" s="1611"/>
      <c r="DG137" s="1611"/>
      <c r="DH137" s="1611"/>
      <c r="DI137" s="1611"/>
      <c r="DJ137" s="1611"/>
      <c r="DK137" s="1611"/>
      <c r="DL137" s="1611"/>
      <c r="DM137" s="1611"/>
      <c r="DN137" s="1611"/>
      <c r="DO137" s="1611"/>
      <c r="DP137" s="1611"/>
      <c r="DQ137" s="1611"/>
      <c r="DR137" s="1611"/>
      <c r="DS137" s="1611"/>
      <c r="DT137" s="1611"/>
      <c r="DU137" s="1611"/>
      <c r="DV137" s="1611"/>
      <c r="DW137" s="1611"/>
      <c r="DX137" s="1611"/>
      <c r="DY137" s="1611"/>
      <c r="DZ137" s="1611"/>
      <c r="EA137" s="1611"/>
      <c r="EB137" s="1611"/>
      <c r="EC137" s="1611"/>
      <c r="ED137" s="1611"/>
      <c r="EE137" s="1611"/>
      <c r="EF137" s="1611"/>
      <c r="EG137" s="1611"/>
      <c r="EH137" s="1611"/>
      <c r="EI137" s="1611"/>
      <c r="EJ137" s="1611"/>
      <c r="EK137" s="1611"/>
      <c r="EL137" s="1611"/>
      <c r="EM137" s="1611"/>
      <c r="EN137" s="1611"/>
      <c r="EO137" s="1611"/>
      <c r="EP137" s="1611"/>
      <c r="EQ137" s="1611"/>
      <c r="ER137" s="1611"/>
      <c r="ES137" s="1611"/>
    </row>
    <row r="138" spans="2:149" s="898" customFormat="1">
      <c r="B138" s="1609"/>
      <c r="C138" s="1610"/>
      <c r="D138" s="1610"/>
      <c r="E138" s="1611"/>
      <c r="F138" s="1611"/>
      <c r="G138" s="1611"/>
      <c r="H138" s="1611"/>
      <c r="I138" s="1611"/>
      <c r="J138" s="1611"/>
      <c r="K138" s="1611"/>
      <c r="L138" s="1611"/>
      <c r="M138" s="1611"/>
      <c r="N138" s="1611"/>
      <c r="O138" s="1611"/>
      <c r="P138" s="1611"/>
      <c r="Q138" s="1611"/>
      <c r="R138" s="1611"/>
      <c r="S138" s="1611"/>
      <c r="T138" s="1611"/>
      <c r="U138" s="1611"/>
      <c r="V138" s="1611"/>
      <c r="W138" s="1611"/>
      <c r="X138" s="1611"/>
      <c r="Y138" s="1611"/>
      <c r="Z138" s="1611"/>
      <c r="AA138" s="1611"/>
      <c r="AB138" s="1611"/>
      <c r="AC138" s="1611"/>
      <c r="AD138" s="1611"/>
      <c r="AE138" s="1611"/>
      <c r="AF138" s="1611"/>
      <c r="AG138" s="1611"/>
      <c r="AH138" s="1611"/>
      <c r="AI138" s="1611"/>
      <c r="AJ138" s="1611"/>
      <c r="AK138" s="1611"/>
      <c r="AL138" s="1611"/>
      <c r="AM138" s="1611"/>
      <c r="AN138" s="1611"/>
      <c r="AO138" s="1611"/>
      <c r="AP138" s="1611"/>
      <c r="AQ138" s="1611"/>
      <c r="AR138" s="1611"/>
      <c r="AS138" s="1611"/>
      <c r="AT138" s="1611"/>
      <c r="AU138" s="1611"/>
      <c r="AV138" s="1611"/>
      <c r="AW138" s="1611"/>
      <c r="AX138" s="1611"/>
      <c r="AY138" s="1611"/>
      <c r="AZ138" s="1611"/>
      <c r="BA138" s="1611"/>
      <c r="BB138" s="1611"/>
      <c r="BC138" s="1611"/>
      <c r="BD138" s="1611"/>
      <c r="BE138" s="1611"/>
      <c r="BF138" s="1611"/>
      <c r="BG138" s="1611"/>
      <c r="BH138" s="1611"/>
      <c r="BI138" s="1611"/>
      <c r="BJ138" s="1611"/>
      <c r="BK138" s="1611"/>
      <c r="BL138" s="1611"/>
      <c r="BM138" s="1611"/>
      <c r="BN138" s="1611"/>
      <c r="BO138" s="1611"/>
      <c r="BP138" s="1611"/>
      <c r="BQ138" s="1611"/>
      <c r="BR138" s="1611"/>
      <c r="BS138" s="1611"/>
      <c r="BT138" s="1611"/>
      <c r="BU138" s="1611"/>
      <c r="BV138" s="1611"/>
      <c r="BW138" s="1611"/>
      <c r="BX138" s="1611"/>
      <c r="BY138" s="1611"/>
      <c r="BZ138" s="1611"/>
      <c r="CA138" s="1611"/>
      <c r="CB138" s="1611"/>
      <c r="CC138" s="1611"/>
      <c r="CD138" s="1611"/>
      <c r="CE138" s="1611"/>
      <c r="CF138" s="1611"/>
      <c r="CG138" s="1611"/>
      <c r="CH138" s="1611"/>
      <c r="CI138" s="1611"/>
      <c r="CJ138" s="1611"/>
      <c r="CK138" s="1611"/>
      <c r="CL138" s="1611"/>
      <c r="CM138" s="1611"/>
      <c r="CN138" s="1611"/>
      <c r="CO138" s="1611"/>
      <c r="CP138" s="1611"/>
      <c r="CQ138" s="1611"/>
      <c r="CR138" s="1611"/>
      <c r="CS138" s="1611"/>
      <c r="CT138" s="1611"/>
      <c r="CU138" s="1611"/>
      <c r="CV138" s="1611"/>
      <c r="CW138" s="1611"/>
      <c r="CX138" s="1611"/>
      <c r="CY138" s="1611"/>
      <c r="CZ138" s="1611"/>
      <c r="DA138" s="1611"/>
      <c r="DB138" s="1611"/>
      <c r="DC138" s="1611"/>
      <c r="DD138" s="1611"/>
      <c r="DE138" s="1611"/>
      <c r="DF138" s="1611"/>
      <c r="DG138" s="1611"/>
      <c r="DH138" s="1611"/>
      <c r="DI138" s="1611"/>
      <c r="DJ138" s="1611"/>
      <c r="DK138" s="1611"/>
      <c r="DL138" s="1611"/>
      <c r="DM138" s="1611"/>
      <c r="DN138" s="1611"/>
      <c r="DO138" s="1611"/>
      <c r="DP138" s="1611"/>
      <c r="DQ138" s="1611"/>
      <c r="DR138" s="1611"/>
      <c r="DS138" s="1611"/>
      <c r="DT138" s="1611"/>
      <c r="DU138" s="1611"/>
      <c r="DV138" s="1611"/>
      <c r="DW138" s="1611"/>
      <c r="DX138" s="1611"/>
      <c r="DY138" s="1611"/>
      <c r="DZ138" s="1611"/>
      <c r="EA138" s="1611"/>
      <c r="EB138" s="1611"/>
      <c r="EC138" s="1611"/>
      <c r="ED138" s="1611"/>
      <c r="EE138" s="1611"/>
      <c r="EF138" s="1611"/>
      <c r="EG138" s="1611"/>
      <c r="EH138" s="1611"/>
      <c r="EI138" s="1611"/>
      <c r="EJ138" s="1611"/>
      <c r="EK138" s="1611"/>
      <c r="EL138" s="1611"/>
      <c r="EM138" s="1611"/>
      <c r="EN138" s="1611"/>
      <c r="EO138" s="1611"/>
      <c r="EP138" s="1611"/>
      <c r="EQ138" s="1611"/>
      <c r="ER138" s="1611"/>
      <c r="ES138" s="1611"/>
    </row>
    <row r="139" spans="2:149" s="898" customFormat="1">
      <c r="B139" s="1609"/>
      <c r="C139" s="1610"/>
      <c r="D139" s="1610"/>
      <c r="E139" s="1611"/>
      <c r="F139" s="1611"/>
      <c r="G139" s="1611"/>
      <c r="H139" s="1611"/>
      <c r="I139" s="1611"/>
      <c r="J139" s="1611"/>
      <c r="K139" s="1611"/>
      <c r="L139" s="1611"/>
      <c r="M139" s="1611"/>
      <c r="N139" s="1611"/>
      <c r="O139" s="1611"/>
      <c r="P139" s="1611"/>
      <c r="Q139" s="1611"/>
      <c r="R139" s="1611"/>
      <c r="S139" s="1611"/>
      <c r="T139" s="1611"/>
      <c r="U139" s="1611"/>
      <c r="V139" s="1611"/>
      <c r="W139" s="1611"/>
      <c r="X139" s="1611"/>
      <c r="Y139" s="1611"/>
      <c r="Z139" s="1611"/>
      <c r="AA139" s="1611"/>
      <c r="AB139" s="1611"/>
      <c r="AC139" s="1611"/>
      <c r="AD139" s="1611"/>
      <c r="AE139" s="1611"/>
      <c r="AF139" s="1611"/>
      <c r="AG139" s="1611"/>
      <c r="AH139" s="1611"/>
      <c r="AI139" s="1611"/>
      <c r="AJ139" s="1611"/>
      <c r="AK139" s="1611"/>
      <c r="AL139" s="1611"/>
      <c r="AM139" s="1611"/>
      <c r="AN139" s="1611"/>
      <c r="AO139" s="1611"/>
      <c r="AP139" s="1611"/>
      <c r="AQ139" s="1611"/>
      <c r="AR139" s="1611"/>
      <c r="AS139" s="1611"/>
      <c r="AT139" s="1611"/>
      <c r="AU139" s="1611"/>
      <c r="AV139" s="1611"/>
      <c r="AW139" s="1611"/>
      <c r="AX139" s="1611"/>
      <c r="AY139" s="1611"/>
      <c r="AZ139" s="1611"/>
      <c r="BA139" s="1611"/>
      <c r="BB139" s="1611"/>
      <c r="BC139" s="1611"/>
      <c r="BD139" s="1611"/>
      <c r="BE139" s="1611"/>
      <c r="BF139" s="1611"/>
      <c r="BG139" s="1611"/>
      <c r="BH139" s="1611"/>
      <c r="BI139" s="1611"/>
      <c r="BJ139" s="1611"/>
      <c r="BK139" s="1611"/>
      <c r="BL139" s="1611"/>
      <c r="BM139" s="1611"/>
      <c r="BN139" s="1611"/>
      <c r="BO139" s="1611"/>
      <c r="BP139" s="1611"/>
      <c r="BQ139" s="1611"/>
      <c r="BR139" s="1611"/>
      <c r="BS139" s="1611"/>
      <c r="BT139" s="1611"/>
      <c r="BU139" s="1611"/>
      <c r="BV139" s="1611"/>
      <c r="BW139" s="1611"/>
      <c r="BX139" s="1611"/>
      <c r="BY139" s="1611"/>
      <c r="BZ139" s="1611"/>
      <c r="CA139" s="1611"/>
      <c r="CB139" s="1611"/>
      <c r="CC139" s="1611"/>
      <c r="CD139" s="1611"/>
      <c r="CE139" s="1611"/>
      <c r="CF139" s="1611"/>
      <c r="CG139" s="1611"/>
      <c r="CH139" s="1611"/>
      <c r="CI139" s="1611"/>
      <c r="CJ139" s="1611"/>
      <c r="CK139" s="1611"/>
      <c r="CL139" s="1611"/>
      <c r="CM139" s="1611"/>
      <c r="CN139" s="1611"/>
      <c r="CO139" s="1611"/>
      <c r="CP139" s="1611"/>
      <c r="CQ139" s="1611"/>
      <c r="CR139" s="1611"/>
      <c r="CS139" s="1611"/>
      <c r="CT139" s="1611"/>
      <c r="CU139" s="1611"/>
      <c r="CV139" s="1611"/>
      <c r="CW139" s="1611"/>
      <c r="CX139" s="1611"/>
      <c r="CY139" s="1611"/>
      <c r="CZ139" s="1611"/>
      <c r="DA139" s="1611"/>
      <c r="DB139" s="1611"/>
      <c r="DC139" s="1611"/>
      <c r="DD139" s="1611"/>
      <c r="DE139" s="1611"/>
      <c r="DF139" s="1611"/>
      <c r="DG139" s="1611"/>
      <c r="DH139" s="1611"/>
      <c r="DI139" s="1611"/>
      <c r="DJ139" s="1611"/>
      <c r="DK139" s="1611"/>
      <c r="DL139" s="1611"/>
      <c r="DM139" s="1611"/>
      <c r="DN139" s="1611"/>
      <c r="DO139" s="1611"/>
      <c r="DP139" s="1611"/>
      <c r="DQ139" s="1611"/>
      <c r="DR139" s="1611"/>
      <c r="DS139" s="1611"/>
      <c r="DT139" s="1611"/>
      <c r="DU139" s="1611"/>
      <c r="DV139" s="1611"/>
      <c r="DW139" s="1611"/>
      <c r="DX139" s="1611"/>
      <c r="DY139" s="1611"/>
      <c r="DZ139" s="1611"/>
      <c r="EA139" s="1611"/>
      <c r="EB139" s="1611"/>
      <c r="EC139" s="1611"/>
      <c r="ED139" s="1611"/>
      <c r="EE139" s="1611"/>
      <c r="EF139" s="1611"/>
      <c r="EG139" s="1611"/>
      <c r="EH139" s="1611"/>
      <c r="EI139" s="1611"/>
      <c r="EJ139" s="1611"/>
      <c r="EK139" s="1611"/>
      <c r="EL139" s="1611"/>
      <c r="EM139" s="1611"/>
      <c r="EN139" s="1611"/>
      <c r="EO139" s="1611"/>
      <c r="EP139" s="1611"/>
      <c r="EQ139" s="1611"/>
      <c r="ER139" s="1611"/>
      <c r="ES139" s="1611"/>
    </row>
    <row r="140" spans="2:149" s="898" customFormat="1">
      <c r="B140" s="1609"/>
      <c r="C140" s="1610"/>
      <c r="D140" s="1610"/>
      <c r="E140" s="1611"/>
      <c r="F140" s="1611"/>
      <c r="G140" s="1611"/>
      <c r="H140" s="1611"/>
      <c r="I140" s="1611"/>
      <c r="J140" s="1611"/>
      <c r="K140" s="1611"/>
      <c r="L140" s="1611"/>
      <c r="M140" s="1611"/>
      <c r="N140" s="1611"/>
      <c r="O140" s="1611"/>
      <c r="P140" s="1611"/>
      <c r="Q140" s="1611"/>
      <c r="R140" s="1611"/>
      <c r="S140" s="1611"/>
      <c r="T140" s="1611"/>
      <c r="U140" s="1611"/>
      <c r="V140" s="1611"/>
      <c r="W140" s="1611"/>
      <c r="X140" s="1611"/>
      <c r="Y140" s="1611"/>
      <c r="Z140" s="1611"/>
      <c r="AA140" s="1611"/>
      <c r="AB140" s="1611"/>
      <c r="AC140" s="1611"/>
      <c r="AD140" s="1611"/>
      <c r="AE140" s="1611"/>
      <c r="AF140" s="1611"/>
      <c r="AG140" s="1611"/>
      <c r="AH140" s="1611"/>
      <c r="AI140" s="1611"/>
      <c r="AJ140" s="1611"/>
      <c r="AK140" s="1611"/>
      <c r="AL140" s="1611"/>
      <c r="AM140" s="1611"/>
      <c r="AN140" s="1611"/>
      <c r="AO140" s="1611"/>
      <c r="AP140" s="1611"/>
      <c r="AQ140" s="1611"/>
      <c r="AR140" s="1611"/>
      <c r="AS140" s="1611"/>
      <c r="AT140" s="1611"/>
      <c r="AU140" s="1611"/>
      <c r="AV140" s="1611"/>
      <c r="AW140" s="1611"/>
      <c r="AX140" s="1611"/>
      <c r="AY140" s="1611"/>
      <c r="AZ140" s="1611"/>
      <c r="BA140" s="1611"/>
      <c r="BB140" s="1611"/>
      <c r="BC140" s="1611"/>
      <c r="BD140" s="1611"/>
      <c r="BE140" s="1611"/>
      <c r="BF140" s="1611"/>
      <c r="BG140" s="1611"/>
      <c r="BH140" s="1611"/>
      <c r="BI140" s="1611"/>
      <c r="BJ140" s="1611"/>
      <c r="BK140" s="1611"/>
      <c r="BL140" s="1611"/>
      <c r="BM140" s="1611"/>
      <c r="BN140" s="1611"/>
      <c r="BO140" s="1611"/>
      <c r="BP140" s="1611"/>
      <c r="BQ140" s="1611"/>
      <c r="BR140" s="1611"/>
      <c r="BS140" s="1611"/>
      <c r="BT140" s="1611"/>
      <c r="BU140" s="1611"/>
      <c r="BV140" s="1611"/>
      <c r="BW140" s="1611"/>
      <c r="BX140" s="1611"/>
      <c r="BY140" s="1611"/>
      <c r="BZ140" s="1611"/>
      <c r="CA140" s="1611"/>
      <c r="CB140" s="1611"/>
      <c r="CC140" s="1611"/>
      <c r="CD140" s="1611"/>
      <c r="CE140" s="1611"/>
      <c r="CF140" s="1611"/>
      <c r="CG140" s="1611"/>
      <c r="CH140" s="1611"/>
      <c r="CI140" s="1611"/>
      <c r="CJ140" s="1611"/>
      <c r="CK140" s="1611"/>
      <c r="CL140" s="1611"/>
      <c r="CM140" s="1611"/>
      <c r="CN140" s="1611"/>
      <c r="CO140" s="1611"/>
      <c r="CP140" s="1611"/>
      <c r="CQ140" s="1611"/>
      <c r="CR140" s="1611"/>
      <c r="CS140" s="1611"/>
      <c r="CT140" s="1611"/>
      <c r="CU140" s="1611"/>
      <c r="CV140" s="1611"/>
      <c r="CW140" s="1611"/>
      <c r="CX140" s="1611"/>
      <c r="CY140" s="1611"/>
      <c r="CZ140" s="1611"/>
      <c r="DA140" s="1611"/>
      <c r="DB140" s="1611"/>
      <c r="DC140" s="1611"/>
      <c r="DD140" s="1611"/>
      <c r="DE140" s="1611"/>
      <c r="DF140" s="1611"/>
      <c r="DG140" s="1611"/>
      <c r="DH140" s="1611"/>
      <c r="DI140" s="1611"/>
      <c r="DJ140" s="1611"/>
      <c r="DK140" s="1611"/>
      <c r="DL140" s="1611"/>
      <c r="DM140" s="1611"/>
      <c r="DN140" s="1611"/>
      <c r="DO140" s="1611"/>
      <c r="DP140" s="1611"/>
      <c r="DQ140" s="1611"/>
      <c r="DR140" s="1611"/>
      <c r="DS140" s="1611"/>
      <c r="DT140" s="1611"/>
      <c r="DU140" s="1611"/>
      <c r="DV140" s="1611"/>
      <c r="DW140" s="1611"/>
      <c r="DX140" s="1611"/>
      <c r="DY140" s="1611"/>
      <c r="DZ140" s="1611"/>
      <c r="EA140" s="1611"/>
      <c r="EB140" s="1611"/>
      <c r="EC140" s="1611"/>
      <c r="ED140" s="1611"/>
      <c r="EE140" s="1611"/>
      <c r="EF140" s="1611"/>
      <c r="EG140" s="1611"/>
      <c r="EH140" s="1611"/>
      <c r="EI140" s="1611"/>
      <c r="EJ140" s="1611"/>
      <c r="EK140" s="1611"/>
      <c r="EL140" s="1611"/>
      <c r="EM140" s="1611"/>
      <c r="EN140" s="1611"/>
      <c r="EO140" s="1611"/>
      <c r="EP140" s="1611"/>
      <c r="EQ140" s="1611"/>
      <c r="ER140" s="1611"/>
      <c r="ES140" s="1611"/>
    </row>
    <row r="141" spans="2:149" s="898" customFormat="1">
      <c r="B141" s="1609"/>
      <c r="C141" s="1610"/>
      <c r="D141" s="1610"/>
      <c r="E141" s="1611"/>
      <c r="F141" s="1611"/>
      <c r="G141" s="1611"/>
      <c r="H141" s="1611"/>
      <c r="I141" s="1611"/>
      <c r="J141" s="1611"/>
      <c r="K141" s="1611"/>
      <c r="L141" s="1611"/>
      <c r="M141" s="1611"/>
      <c r="N141" s="1611"/>
      <c r="O141" s="1611"/>
      <c r="P141" s="1611"/>
      <c r="Q141" s="1611"/>
      <c r="R141" s="1611"/>
      <c r="S141" s="1611"/>
      <c r="T141" s="1611"/>
      <c r="U141" s="1611"/>
      <c r="V141" s="1611"/>
      <c r="W141" s="1611"/>
      <c r="X141" s="1611"/>
      <c r="Y141" s="1611"/>
      <c r="Z141" s="1611"/>
      <c r="AA141" s="1611"/>
      <c r="AB141" s="1611"/>
      <c r="AC141" s="1611"/>
      <c r="AD141" s="1611"/>
      <c r="AE141" s="1611"/>
      <c r="AF141" s="1611"/>
      <c r="AG141" s="1611"/>
      <c r="AH141" s="1611"/>
      <c r="AI141" s="1611"/>
      <c r="AJ141" s="1611"/>
      <c r="AK141" s="1611"/>
      <c r="AL141" s="1611"/>
      <c r="AM141" s="1611"/>
      <c r="AN141" s="1611"/>
      <c r="AO141" s="1611"/>
      <c r="AP141" s="1611"/>
      <c r="AQ141" s="1611"/>
      <c r="AR141" s="1611"/>
      <c r="AS141" s="1611"/>
      <c r="AT141" s="1611"/>
      <c r="AU141" s="1611"/>
      <c r="AV141" s="1611"/>
      <c r="AW141" s="1611"/>
      <c r="AX141" s="1611"/>
      <c r="AY141" s="1611"/>
      <c r="AZ141" s="1611"/>
      <c r="BA141" s="1611"/>
      <c r="BB141" s="1611"/>
      <c r="BC141" s="1611"/>
      <c r="BD141" s="1611"/>
      <c r="BE141" s="1611"/>
      <c r="BF141" s="1611"/>
      <c r="BG141" s="1611"/>
      <c r="BH141" s="1611"/>
      <c r="BI141" s="1611"/>
      <c r="BJ141" s="1611"/>
      <c r="BK141" s="1611"/>
      <c r="BL141" s="1611"/>
      <c r="BM141" s="1611"/>
      <c r="BN141" s="1611"/>
      <c r="BO141" s="1611"/>
      <c r="BP141" s="1611"/>
      <c r="BQ141" s="1611"/>
      <c r="BR141" s="1611"/>
      <c r="BS141" s="1611"/>
      <c r="BT141" s="1611"/>
      <c r="BU141" s="1611"/>
      <c r="BV141" s="1611"/>
      <c r="BW141" s="1611"/>
      <c r="BX141" s="1611"/>
      <c r="BY141" s="1611"/>
      <c r="BZ141" s="1611"/>
      <c r="CA141" s="1611"/>
      <c r="CB141" s="1611"/>
      <c r="CC141" s="1611"/>
      <c r="CD141" s="1611"/>
      <c r="CE141" s="1611"/>
      <c r="CF141" s="1611"/>
      <c r="CG141" s="1611"/>
      <c r="CH141" s="1611"/>
      <c r="CI141" s="1611"/>
      <c r="CJ141" s="1611"/>
      <c r="CK141" s="1611"/>
      <c r="CL141" s="1611"/>
      <c r="CM141" s="1611"/>
      <c r="CN141" s="1611"/>
      <c r="CO141" s="1611"/>
      <c r="CP141" s="1611"/>
      <c r="CQ141" s="1611"/>
      <c r="CR141" s="1611"/>
      <c r="CS141" s="1611"/>
      <c r="CT141" s="1611"/>
      <c r="CU141" s="1611"/>
      <c r="CV141" s="1611"/>
      <c r="CW141" s="1611"/>
      <c r="CX141" s="1611"/>
      <c r="CY141" s="1611"/>
      <c r="CZ141" s="1611"/>
      <c r="DA141" s="1611"/>
      <c r="DB141" s="1611"/>
      <c r="DC141" s="1611"/>
      <c r="DD141" s="1611"/>
      <c r="DE141" s="1611"/>
      <c r="DF141" s="1611"/>
      <c r="DG141" s="1611"/>
      <c r="DH141" s="1611"/>
      <c r="DI141" s="1611"/>
      <c r="DJ141" s="1611"/>
      <c r="DK141" s="1611"/>
      <c r="DL141" s="1611"/>
      <c r="DM141" s="1611"/>
      <c r="DN141" s="1611"/>
      <c r="DO141" s="1611"/>
      <c r="DP141" s="1611"/>
      <c r="DQ141" s="1611"/>
      <c r="DR141" s="1611"/>
      <c r="DS141" s="1611"/>
      <c r="DT141" s="1611"/>
      <c r="DU141" s="1611"/>
      <c r="DV141" s="1611"/>
      <c r="DW141" s="1611"/>
      <c r="DX141" s="1611"/>
      <c r="DY141" s="1611"/>
      <c r="DZ141" s="1611"/>
      <c r="EA141" s="1611"/>
      <c r="EB141" s="1611"/>
      <c r="EC141" s="1611"/>
      <c r="ED141" s="1611"/>
      <c r="EE141" s="1611"/>
      <c r="EF141" s="1611"/>
      <c r="EG141" s="1611"/>
      <c r="EH141" s="1611"/>
      <c r="EI141" s="1611"/>
      <c r="EJ141" s="1611"/>
      <c r="EK141" s="1611"/>
      <c r="EL141" s="1611"/>
      <c r="EM141" s="1611"/>
      <c r="EN141" s="1611"/>
      <c r="EO141" s="1611"/>
      <c r="EP141" s="1611"/>
      <c r="EQ141" s="1611"/>
      <c r="ER141" s="1611"/>
      <c r="ES141" s="1611"/>
    </row>
    <row r="142" spans="2:149" s="898" customFormat="1">
      <c r="B142" s="1609"/>
      <c r="C142" s="1610"/>
      <c r="D142" s="1610"/>
      <c r="E142" s="1611"/>
      <c r="F142" s="1611"/>
      <c r="G142" s="1611"/>
      <c r="H142" s="1611"/>
      <c r="I142" s="1611"/>
      <c r="J142" s="1611"/>
      <c r="K142" s="1611"/>
      <c r="L142" s="1611"/>
      <c r="M142" s="1611"/>
      <c r="N142" s="1611"/>
      <c r="O142" s="1611"/>
      <c r="P142" s="1611"/>
      <c r="Q142" s="1611"/>
      <c r="R142" s="1611"/>
      <c r="S142" s="1611"/>
      <c r="T142" s="1611"/>
      <c r="U142" s="1611"/>
      <c r="V142" s="1611"/>
      <c r="W142" s="1611"/>
      <c r="X142" s="1611"/>
      <c r="Y142" s="1611"/>
      <c r="Z142" s="1611"/>
      <c r="AA142" s="1611"/>
      <c r="AB142" s="1611"/>
      <c r="AC142" s="1611"/>
      <c r="AD142" s="1611"/>
      <c r="AE142" s="1611"/>
      <c r="AF142" s="1611"/>
      <c r="AG142" s="1611"/>
      <c r="AH142" s="1611"/>
      <c r="AI142" s="1611"/>
      <c r="AJ142" s="1611"/>
      <c r="AK142" s="1611"/>
      <c r="AL142" s="1611"/>
      <c r="AM142" s="1611"/>
      <c r="AN142" s="1611"/>
      <c r="AO142" s="1611"/>
      <c r="AP142" s="1611"/>
      <c r="AQ142" s="1611"/>
      <c r="AR142" s="1611"/>
      <c r="AS142" s="1611"/>
      <c r="AT142" s="1611"/>
      <c r="AU142" s="1611"/>
      <c r="AV142" s="1611"/>
      <c r="AW142" s="1611"/>
      <c r="AX142" s="1611"/>
      <c r="AY142" s="1611"/>
      <c r="AZ142" s="1611"/>
      <c r="BA142" s="1611"/>
      <c r="BB142" s="1611"/>
      <c r="BC142" s="1611"/>
      <c r="BD142" s="1611"/>
      <c r="BE142" s="1611"/>
      <c r="BF142" s="1611"/>
      <c r="BG142" s="1611"/>
      <c r="BH142" s="1611"/>
      <c r="BI142" s="1611"/>
      <c r="BJ142" s="1611"/>
      <c r="BK142" s="1611"/>
      <c r="BL142" s="1611"/>
      <c r="BM142" s="1611"/>
      <c r="BN142" s="1611"/>
      <c r="BO142" s="1611"/>
      <c r="BP142" s="1611"/>
      <c r="BQ142" s="1611"/>
      <c r="BR142" s="1611"/>
      <c r="BS142" s="1611"/>
      <c r="BT142" s="1611"/>
      <c r="BU142" s="1611"/>
      <c r="BV142" s="1611"/>
      <c r="BW142" s="1611"/>
      <c r="BX142" s="1611"/>
      <c r="BY142" s="1611"/>
      <c r="BZ142" s="1611"/>
      <c r="CA142" s="1611"/>
      <c r="CB142" s="1611"/>
      <c r="CC142" s="1611"/>
      <c r="CD142" s="1611"/>
      <c r="CE142" s="1611"/>
      <c r="CF142" s="1611"/>
      <c r="CG142" s="1611"/>
      <c r="CH142" s="1611"/>
      <c r="CI142" s="1611"/>
      <c r="CJ142" s="1611"/>
      <c r="CK142" s="1611"/>
      <c r="CL142" s="1611"/>
      <c r="CM142" s="1611"/>
      <c r="CN142" s="1611"/>
      <c r="CO142" s="1611"/>
      <c r="CP142" s="1611"/>
      <c r="CQ142" s="1611"/>
      <c r="CR142" s="1611"/>
      <c r="CS142" s="1611"/>
      <c r="CT142" s="1611"/>
      <c r="CU142" s="1611"/>
      <c r="CV142" s="1611"/>
      <c r="CW142" s="1611"/>
      <c r="CX142" s="1611"/>
      <c r="CY142" s="1611"/>
      <c r="CZ142" s="1611"/>
      <c r="DA142" s="1611"/>
      <c r="DB142" s="1611"/>
      <c r="DC142" s="1611"/>
      <c r="DD142" s="1611"/>
      <c r="DE142" s="1611"/>
      <c r="DF142" s="1611"/>
      <c r="DG142" s="1611"/>
      <c r="DH142" s="1611"/>
      <c r="DI142" s="1611"/>
      <c r="DJ142" s="1611"/>
      <c r="DK142" s="1611"/>
      <c r="DL142" s="1611"/>
      <c r="DM142" s="1611"/>
      <c r="DN142" s="1611"/>
      <c r="DO142" s="1611"/>
      <c r="DP142" s="1611"/>
      <c r="DQ142" s="1611"/>
      <c r="DR142" s="1611"/>
      <c r="DS142" s="1611"/>
      <c r="DT142" s="1611"/>
      <c r="DU142" s="1611"/>
      <c r="DV142" s="1611"/>
      <c r="DW142" s="1611"/>
      <c r="DX142" s="1611"/>
      <c r="DY142" s="1611"/>
      <c r="DZ142" s="1611"/>
      <c r="EA142" s="1611"/>
      <c r="EB142" s="1611"/>
      <c r="EC142" s="1611"/>
      <c r="ED142" s="1611"/>
      <c r="EE142" s="1611"/>
      <c r="EF142" s="1611"/>
      <c r="EG142" s="1611"/>
      <c r="EH142" s="1611"/>
      <c r="EI142" s="1611"/>
      <c r="EJ142" s="1611"/>
      <c r="EK142" s="1611"/>
      <c r="EL142" s="1611"/>
      <c r="EM142" s="1611"/>
      <c r="EN142" s="1611"/>
      <c r="EO142" s="1611"/>
      <c r="EP142" s="1611"/>
      <c r="EQ142" s="1611"/>
      <c r="ER142" s="1611"/>
      <c r="ES142" s="1611"/>
    </row>
    <row r="143" spans="2:149" s="898" customFormat="1">
      <c r="B143" s="1609"/>
      <c r="C143" s="1610"/>
      <c r="D143" s="1610"/>
      <c r="E143" s="1611"/>
      <c r="F143" s="1611"/>
      <c r="G143" s="1611"/>
      <c r="H143" s="1611"/>
      <c r="I143" s="1611"/>
      <c r="J143" s="1611"/>
      <c r="K143" s="1611"/>
      <c r="L143" s="1611"/>
      <c r="M143" s="1611"/>
      <c r="N143" s="1611"/>
      <c r="O143" s="1611"/>
      <c r="P143" s="1611"/>
      <c r="Q143" s="1611"/>
      <c r="R143" s="1611"/>
      <c r="S143" s="1611"/>
      <c r="T143" s="1611"/>
      <c r="U143" s="1611"/>
      <c r="V143" s="1611"/>
      <c r="W143" s="1611"/>
      <c r="X143" s="1611"/>
      <c r="Y143" s="1611"/>
      <c r="Z143" s="1611"/>
      <c r="AA143" s="1611"/>
      <c r="AB143" s="1611"/>
      <c r="AC143" s="1611"/>
      <c r="AD143" s="1611"/>
      <c r="AE143" s="1611"/>
      <c r="AF143" s="1611"/>
      <c r="AG143" s="1611"/>
      <c r="AH143" s="1611"/>
      <c r="AI143" s="1611"/>
      <c r="AJ143" s="1611"/>
      <c r="AK143" s="1611"/>
      <c r="AL143" s="1611"/>
      <c r="AM143" s="1611"/>
      <c r="AN143" s="1611"/>
      <c r="AO143" s="1611"/>
      <c r="AP143" s="1611"/>
      <c r="AQ143" s="1611"/>
      <c r="AR143" s="1611"/>
      <c r="AS143" s="1611"/>
      <c r="AT143" s="1611"/>
      <c r="AU143" s="1611"/>
      <c r="AV143" s="1611"/>
      <c r="AW143" s="1611"/>
      <c r="AX143" s="1611"/>
      <c r="AY143" s="1611"/>
      <c r="AZ143" s="1611"/>
      <c r="BA143" s="1611"/>
      <c r="BB143" s="1611"/>
      <c r="BC143" s="1611"/>
      <c r="BD143" s="1611"/>
      <c r="BE143" s="1611"/>
      <c r="BF143" s="1611"/>
      <c r="BG143" s="1611"/>
      <c r="BH143" s="1611"/>
      <c r="BI143" s="1611"/>
      <c r="BJ143" s="1611"/>
      <c r="BK143" s="1611"/>
      <c r="BL143" s="1611"/>
      <c r="BM143" s="1611"/>
      <c r="BN143" s="1611"/>
      <c r="BO143" s="1611"/>
      <c r="BP143" s="1611"/>
      <c r="BQ143" s="1611"/>
      <c r="BR143" s="1611"/>
      <c r="BS143" s="1611"/>
      <c r="BT143" s="1611"/>
      <c r="BU143" s="1611"/>
      <c r="BV143" s="1611"/>
      <c r="BW143" s="1611"/>
      <c r="BX143" s="1611"/>
      <c r="BY143" s="1611"/>
      <c r="BZ143" s="1611"/>
      <c r="CA143" s="1611"/>
      <c r="CB143" s="1611"/>
      <c r="CC143" s="1611"/>
      <c r="CD143" s="1611"/>
      <c r="CE143" s="1611"/>
      <c r="CF143" s="1611"/>
      <c r="CG143" s="1611"/>
      <c r="CH143" s="1611"/>
      <c r="CI143" s="1611"/>
      <c r="CJ143" s="1611"/>
      <c r="CK143" s="1611"/>
      <c r="CL143" s="1611"/>
      <c r="CM143" s="1611"/>
      <c r="CN143" s="1611"/>
      <c r="CO143" s="1611"/>
      <c r="CP143" s="1611"/>
      <c r="CQ143" s="1611"/>
      <c r="CR143" s="1611"/>
      <c r="CS143" s="1611"/>
      <c r="CT143" s="1611"/>
      <c r="CU143" s="1611"/>
      <c r="CV143" s="1611"/>
      <c r="CW143" s="1611"/>
      <c r="CX143" s="1611"/>
      <c r="CY143" s="1611"/>
      <c r="CZ143" s="1611"/>
      <c r="DA143" s="1611"/>
      <c r="DB143" s="1611"/>
      <c r="DC143" s="1611"/>
      <c r="DD143" s="1611"/>
      <c r="DE143" s="1611"/>
      <c r="DF143" s="1611"/>
      <c r="DG143" s="1611"/>
      <c r="DH143" s="1611"/>
      <c r="DI143" s="1611"/>
      <c r="DJ143" s="1611"/>
      <c r="DK143" s="1611"/>
      <c r="DL143" s="1611"/>
      <c r="DM143" s="1611"/>
      <c r="DN143" s="1611"/>
      <c r="DO143" s="1611"/>
      <c r="DP143" s="1611"/>
      <c r="DQ143" s="1611"/>
      <c r="DR143" s="1611"/>
      <c r="DS143" s="1611"/>
      <c r="DT143" s="1611"/>
      <c r="DU143" s="1611"/>
      <c r="DV143" s="1611"/>
      <c r="DW143" s="1611"/>
      <c r="DX143" s="1611"/>
      <c r="DY143" s="1611"/>
      <c r="DZ143" s="1611"/>
      <c r="EA143" s="1611"/>
      <c r="EB143" s="1611"/>
      <c r="EC143" s="1611"/>
      <c r="ED143" s="1611"/>
      <c r="EE143" s="1611"/>
      <c r="EF143" s="1611"/>
      <c r="EG143" s="1611"/>
      <c r="EH143" s="1611"/>
      <c r="EI143" s="1611"/>
      <c r="EJ143" s="1611"/>
      <c r="EK143" s="1611"/>
      <c r="EL143" s="1611"/>
      <c r="EM143" s="1611"/>
      <c r="EN143" s="1611"/>
      <c r="EO143" s="1611"/>
      <c r="EP143" s="1611"/>
      <c r="EQ143" s="1611"/>
      <c r="ER143" s="1611"/>
      <c r="ES143" s="1611"/>
    </row>
    <row r="144" spans="2:149" s="898" customFormat="1">
      <c r="B144" s="1609"/>
      <c r="C144" s="1610"/>
      <c r="D144" s="1610"/>
      <c r="E144" s="1611"/>
      <c r="F144" s="1611"/>
      <c r="G144" s="1611"/>
      <c r="H144" s="1611"/>
      <c r="I144" s="1611"/>
      <c r="J144" s="1611"/>
      <c r="K144" s="1611"/>
      <c r="L144" s="1611"/>
      <c r="M144" s="1611"/>
      <c r="N144" s="1611"/>
      <c r="O144" s="1611"/>
      <c r="P144" s="1611"/>
      <c r="Q144" s="1611"/>
      <c r="R144" s="1611"/>
      <c r="S144" s="1611"/>
      <c r="T144" s="1611"/>
      <c r="U144" s="1611"/>
      <c r="V144" s="1611"/>
      <c r="W144" s="1611"/>
      <c r="X144" s="1611"/>
      <c r="Y144" s="1611"/>
      <c r="Z144" s="1611"/>
      <c r="AA144" s="1611"/>
      <c r="AB144" s="1611"/>
      <c r="AC144" s="1611"/>
      <c r="AD144" s="1611"/>
      <c r="AE144" s="1611"/>
      <c r="AF144" s="1611"/>
      <c r="AG144" s="1611"/>
      <c r="AH144" s="1611"/>
      <c r="AI144" s="1611"/>
      <c r="AJ144" s="1611"/>
      <c r="AK144" s="1611"/>
      <c r="AL144" s="1611"/>
      <c r="AM144" s="1611"/>
      <c r="AN144" s="1611"/>
      <c r="AO144" s="1611"/>
      <c r="AP144" s="1611"/>
      <c r="AQ144" s="1611"/>
      <c r="AR144" s="1611"/>
      <c r="AS144" s="1611"/>
      <c r="AT144" s="1611"/>
      <c r="AU144" s="1611"/>
      <c r="AV144" s="1611"/>
      <c r="AW144" s="1611"/>
      <c r="AX144" s="1611"/>
      <c r="AY144" s="1611"/>
      <c r="AZ144" s="1611"/>
      <c r="BA144" s="1611"/>
      <c r="BB144" s="1611"/>
      <c r="BC144" s="1611"/>
      <c r="BD144" s="1611"/>
      <c r="BE144" s="1611"/>
      <c r="BF144" s="1611"/>
      <c r="BG144" s="1611"/>
      <c r="BH144" s="1611"/>
      <c r="BI144" s="1611"/>
      <c r="BJ144" s="1611"/>
      <c r="BK144" s="1611"/>
      <c r="BL144" s="1611"/>
      <c r="BM144" s="1611"/>
      <c r="BN144" s="1611"/>
      <c r="BO144" s="1611"/>
      <c r="BP144" s="1611"/>
      <c r="BQ144" s="1611"/>
      <c r="BR144" s="1611"/>
      <c r="BS144" s="1611"/>
      <c r="BT144" s="1611"/>
      <c r="BU144" s="1611"/>
      <c r="BV144" s="1611"/>
      <c r="BW144" s="1611"/>
      <c r="BX144" s="1611"/>
      <c r="BY144" s="1611"/>
      <c r="BZ144" s="1611"/>
      <c r="CA144" s="1611"/>
      <c r="CB144" s="1611"/>
      <c r="CC144" s="1611"/>
      <c r="CD144" s="1611"/>
      <c r="CE144" s="1611"/>
      <c r="CF144" s="1611"/>
      <c r="CG144" s="1611"/>
      <c r="CH144" s="1611"/>
      <c r="CI144" s="1611"/>
      <c r="CJ144" s="1611"/>
      <c r="CK144" s="1611"/>
      <c r="CL144" s="1611"/>
      <c r="CM144" s="1611"/>
      <c r="CN144" s="1611"/>
      <c r="CO144" s="1611"/>
      <c r="CP144" s="1611"/>
      <c r="CQ144" s="1611"/>
      <c r="CR144" s="1611"/>
      <c r="CS144" s="1611"/>
      <c r="CT144" s="1611"/>
      <c r="CU144" s="1611"/>
      <c r="CV144" s="1611"/>
      <c r="CW144" s="1611"/>
      <c r="CX144" s="1611"/>
      <c r="CY144" s="1611"/>
      <c r="CZ144" s="1611"/>
      <c r="DA144" s="1611"/>
      <c r="DB144" s="1611"/>
      <c r="DC144" s="1611"/>
      <c r="DD144" s="1611"/>
      <c r="DE144" s="1611"/>
      <c r="DF144" s="1611"/>
      <c r="DG144" s="1611"/>
      <c r="DH144" s="1611"/>
      <c r="DI144" s="1611"/>
      <c r="DJ144" s="1611"/>
      <c r="DK144" s="1611"/>
      <c r="DL144" s="1611"/>
      <c r="DM144" s="1611"/>
      <c r="DN144" s="1611"/>
      <c r="DO144" s="1611"/>
      <c r="DP144" s="1611"/>
      <c r="DQ144" s="1611"/>
      <c r="DR144" s="1611"/>
      <c r="DS144" s="1611"/>
      <c r="DT144" s="1611"/>
      <c r="DU144" s="1611"/>
      <c r="DV144" s="1611"/>
      <c r="DW144" s="1611"/>
      <c r="DX144" s="1611"/>
      <c r="DY144" s="1611"/>
      <c r="DZ144" s="1611"/>
      <c r="EA144" s="1611"/>
      <c r="EB144" s="1611"/>
      <c r="EC144" s="1611"/>
      <c r="ED144" s="1611"/>
      <c r="EE144" s="1611"/>
      <c r="EF144" s="1611"/>
      <c r="EG144" s="1611"/>
      <c r="EH144" s="1611"/>
      <c r="EI144" s="1611"/>
      <c r="EJ144" s="1611"/>
      <c r="EK144" s="1611"/>
      <c r="EL144" s="1611"/>
      <c r="EM144" s="1611"/>
      <c r="EN144" s="1611"/>
      <c r="EO144" s="1611"/>
      <c r="EP144" s="1611"/>
      <c r="EQ144" s="1611"/>
      <c r="ER144" s="1611"/>
      <c r="ES144" s="1611"/>
    </row>
    <row r="145" spans="2:149" s="898" customFormat="1">
      <c r="B145" s="1609"/>
      <c r="C145" s="1610"/>
      <c r="D145" s="1610"/>
      <c r="E145" s="1611"/>
      <c r="F145" s="1611"/>
      <c r="G145" s="1611"/>
      <c r="H145" s="1611"/>
      <c r="I145" s="1611"/>
      <c r="J145" s="1611"/>
      <c r="K145" s="1611"/>
      <c r="L145" s="1611"/>
      <c r="M145" s="1611"/>
      <c r="N145" s="1611"/>
      <c r="O145" s="1611"/>
      <c r="P145" s="1611"/>
      <c r="Q145" s="1611"/>
      <c r="R145" s="1611"/>
      <c r="S145" s="1611"/>
      <c r="T145" s="1611"/>
      <c r="U145" s="1611"/>
      <c r="V145" s="1611"/>
      <c r="W145" s="1611"/>
      <c r="X145" s="1611"/>
      <c r="Y145" s="1611"/>
      <c r="Z145" s="1611"/>
      <c r="AA145" s="1611"/>
      <c r="AB145" s="1611"/>
      <c r="AC145" s="1611"/>
      <c r="AD145" s="1611"/>
      <c r="AE145" s="1611"/>
      <c r="AF145" s="1611"/>
      <c r="AG145" s="1611"/>
      <c r="AH145" s="1611"/>
      <c r="AI145" s="1611"/>
      <c r="AJ145" s="1611"/>
      <c r="AK145" s="1611"/>
      <c r="AL145" s="1611"/>
      <c r="AM145" s="1611"/>
      <c r="AN145" s="1611"/>
      <c r="AO145" s="1611"/>
      <c r="AP145" s="1611"/>
      <c r="AQ145" s="1611"/>
      <c r="AR145" s="1611"/>
      <c r="AS145" s="1611"/>
      <c r="AT145" s="1611"/>
      <c r="AU145" s="1611"/>
      <c r="AV145" s="1611"/>
      <c r="AW145" s="1611"/>
      <c r="AX145" s="1611"/>
      <c r="AY145" s="1611"/>
      <c r="AZ145" s="1611"/>
      <c r="BA145" s="1611"/>
      <c r="BB145" s="1611"/>
      <c r="BC145" s="1611"/>
      <c r="BD145" s="1611"/>
      <c r="BE145" s="1611"/>
      <c r="BF145" s="1611"/>
      <c r="BG145" s="1611"/>
      <c r="BH145" s="1611"/>
      <c r="BI145" s="1611"/>
      <c r="BJ145" s="1611"/>
      <c r="BK145" s="1611"/>
      <c r="BL145" s="1611"/>
      <c r="BM145" s="1611"/>
      <c r="BN145" s="1611"/>
      <c r="BO145" s="1611"/>
      <c r="BP145" s="1611"/>
      <c r="BQ145" s="1611"/>
      <c r="BR145" s="1611"/>
      <c r="BS145" s="1611"/>
      <c r="BT145" s="1611"/>
      <c r="BU145" s="1611"/>
      <c r="BV145" s="1611"/>
      <c r="BW145" s="1611"/>
      <c r="BX145" s="1611"/>
      <c r="BY145" s="1611"/>
      <c r="BZ145" s="1611"/>
      <c r="CA145" s="1611"/>
      <c r="CB145" s="1611"/>
      <c r="CC145" s="1611"/>
      <c r="CD145" s="1611"/>
      <c r="CE145" s="1611"/>
      <c r="CF145" s="1611"/>
      <c r="CG145" s="1611"/>
      <c r="CH145" s="1611"/>
      <c r="CI145" s="1611"/>
      <c r="CJ145" s="1611"/>
      <c r="CK145" s="1611"/>
      <c r="CL145" s="1611"/>
      <c r="CM145" s="1611"/>
      <c r="CN145" s="1611"/>
      <c r="CO145" s="1611"/>
      <c r="CP145" s="1611"/>
      <c r="CQ145" s="1611"/>
      <c r="CR145" s="1611"/>
      <c r="CS145" s="1611"/>
      <c r="CT145" s="1611"/>
      <c r="CU145" s="1611"/>
      <c r="CV145" s="1611"/>
      <c r="CW145" s="1611"/>
      <c r="CX145" s="1611"/>
      <c r="CY145" s="1611"/>
      <c r="CZ145" s="1611"/>
      <c r="DA145" s="1611"/>
      <c r="DB145" s="1611"/>
      <c r="DC145" s="1611"/>
      <c r="DD145" s="1611"/>
      <c r="DE145" s="1611"/>
      <c r="DF145" s="1611"/>
      <c r="DG145" s="1611"/>
      <c r="DH145" s="1611"/>
      <c r="DI145" s="1611"/>
      <c r="DJ145" s="1611"/>
      <c r="DK145" s="1611"/>
      <c r="DL145" s="1611"/>
      <c r="DM145" s="1611"/>
      <c r="DN145" s="1611"/>
      <c r="DO145" s="1611"/>
      <c r="DP145" s="1611"/>
      <c r="DQ145" s="1611"/>
      <c r="DR145" s="1611"/>
      <c r="DS145" s="1611"/>
      <c r="DT145" s="1611"/>
      <c r="DU145" s="1611"/>
      <c r="DV145" s="1611"/>
      <c r="DW145" s="1611"/>
      <c r="DX145" s="1611"/>
      <c r="DY145" s="1611"/>
      <c r="DZ145" s="1611"/>
      <c r="EA145" s="1611"/>
      <c r="EB145" s="1611"/>
      <c r="EC145" s="1611"/>
      <c r="ED145" s="1611"/>
      <c r="EE145" s="1611"/>
      <c r="EF145" s="1611"/>
      <c r="EG145" s="1611"/>
      <c r="EH145" s="1611"/>
      <c r="EI145" s="1611"/>
      <c r="EJ145" s="1611"/>
      <c r="EK145" s="1611"/>
      <c r="EL145" s="1611"/>
      <c r="EM145" s="1611"/>
      <c r="EN145" s="1611"/>
      <c r="EO145" s="1611"/>
      <c r="EP145" s="1611"/>
      <c r="EQ145" s="1611"/>
      <c r="ER145" s="1611"/>
      <c r="ES145" s="1611"/>
    </row>
    <row r="146" spans="2:149" s="898" customFormat="1">
      <c r="B146" s="1609"/>
      <c r="C146" s="1610"/>
      <c r="D146" s="1610"/>
      <c r="E146" s="1611"/>
      <c r="F146" s="1611"/>
      <c r="G146" s="1611"/>
      <c r="H146" s="1611"/>
      <c r="I146" s="1611"/>
      <c r="J146" s="1611"/>
      <c r="K146" s="1611"/>
      <c r="L146" s="1611"/>
      <c r="M146" s="1611"/>
      <c r="N146" s="1611"/>
      <c r="O146" s="1611"/>
      <c r="P146" s="1611"/>
      <c r="Q146" s="1611"/>
      <c r="R146" s="1611"/>
      <c r="S146" s="1611"/>
      <c r="T146" s="1611"/>
      <c r="U146" s="1611"/>
      <c r="V146" s="1611"/>
      <c r="W146" s="1611"/>
      <c r="X146" s="1611"/>
      <c r="Y146" s="1611"/>
      <c r="Z146" s="1611"/>
      <c r="AA146" s="1611"/>
      <c r="AB146" s="1611"/>
      <c r="AC146" s="1611"/>
      <c r="AD146" s="1611"/>
      <c r="AE146" s="1611"/>
      <c r="AF146" s="1611"/>
      <c r="AG146" s="1611"/>
      <c r="AH146" s="1611"/>
      <c r="AI146" s="1611"/>
      <c r="AJ146" s="1611"/>
      <c r="AK146" s="1611"/>
      <c r="AL146" s="1611"/>
      <c r="AM146" s="1611"/>
      <c r="AN146" s="1611"/>
      <c r="AO146" s="1611"/>
      <c r="AP146" s="1611"/>
      <c r="AQ146" s="1611"/>
      <c r="AR146" s="1611"/>
      <c r="AS146" s="1611"/>
      <c r="AT146" s="1611"/>
      <c r="AU146" s="1611"/>
      <c r="AV146" s="1611"/>
      <c r="AW146" s="1611"/>
      <c r="AX146" s="1611"/>
      <c r="AY146" s="1611"/>
      <c r="AZ146" s="1611"/>
      <c r="BA146" s="1611"/>
      <c r="BB146" s="1611"/>
      <c r="BC146" s="1611"/>
      <c r="BD146" s="1611"/>
      <c r="BE146" s="1611"/>
      <c r="BF146" s="1611"/>
      <c r="BG146" s="1611"/>
      <c r="BH146" s="1611"/>
      <c r="BI146" s="1611"/>
      <c r="BJ146" s="1611"/>
      <c r="BK146" s="1611"/>
      <c r="BL146" s="1611"/>
      <c r="BM146" s="1611"/>
      <c r="BN146" s="1611"/>
      <c r="BO146" s="1611"/>
      <c r="BP146" s="1611"/>
      <c r="BQ146" s="1611"/>
      <c r="BR146" s="1611"/>
      <c r="BS146" s="1611"/>
      <c r="BT146" s="1611"/>
      <c r="BU146" s="1611"/>
      <c r="BV146" s="1611"/>
      <c r="BW146" s="1611"/>
      <c r="BX146" s="1611"/>
      <c r="BY146" s="1611"/>
      <c r="BZ146" s="1611"/>
      <c r="CA146" s="1611"/>
      <c r="CB146" s="1611"/>
      <c r="CC146" s="1611"/>
      <c r="CD146" s="1611"/>
      <c r="CE146" s="1611"/>
      <c r="CF146" s="1611"/>
      <c r="CG146" s="1611"/>
      <c r="CH146" s="1611"/>
      <c r="CI146" s="1611"/>
      <c r="CJ146" s="1611"/>
      <c r="CK146" s="1611"/>
      <c r="CL146" s="1611"/>
      <c r="CM146" s="1611"/>
      <c r="CN146" s="1611"/>
      <c r="CO146" s="1611"/>
      <c r="CP146" s="1611"/>
      <c r="CQ146" s="1611"/>
      <c r="CR146" s="1611"/>
      <c r="CS146" s="1611"/>
      <c r="CT146" s="1611"/>
      <c r="CU146" s="1611"/>
      <c r="CV146" s="1611"/>
      <c r="CW146" s="1611"/>
      <c r="CX146" s="1611"/>
      <c r="CY146" s="1611"/>
      <c r="CZ146" s="1611"/>
      <c r="DA146" s="1611"/>
      <c r="DB146" s="1611"/>
      <c r="DC146" s="1611"/>
      <c r="DD146" s="1611"/>
      <c r="DE146" s="1611"/>
      <c r="DF146" s="1611"/>
      <c r="DG146" s="1611"/>
      <c r="DH146" s="1611"/>
      <c r="DI146" s="1611"/>
      <c r="DJ146" s="1611"/>
      <c r="DK146" s="1611"/>
      <c r="DL146" s="1611"/>
      <c r="DM146" s="1611"/>
      <c r="DN146" s="1611"/>
      <c r="DO146" s="1611"/>
      <c r="DP146" s="1611"/>
      <c r="DQ146" s="1611"/>
      <c r="DR146" s="1611"/>
      <c r="DS146" s="1611"/>
      <c r="DT146" s="1611"/>
      <c r="DU146" s="1611"/>
      <c r="DV146" s="1611"/>
      <c r="DW146" s="1611"/>
      <c r="DX146" s="1611"/>
      <c r="DY146" s="1611"/>
      <c r="DZ146" s="1611"/>
      <c r="EA146" s="1611"/>
      <c r="EB146" s="1611"/>
      <c r="EC146" s="1611"/>
      <c r="ED146" s="1611"/>
      <c r="EE146" s="1611"/>
      <c r="EF146" s="1611"/>
      <c r="EG146" s="1611"/>
      <c r="EH146" s="1611"/>
      <c r="EI146" s="1611"/>
      <c r="EJ146" s="1611"/>
      <c r="EK146" s="1611"/>
      <c r="EL146" s="1611"/>
      <c r="EM146" s="1611"/>
      <c r="EN146" s="1611"/>
      <c r="EO146" s="1611"/>
      <c r="EP146" s="1611"/>
      <c r="EQ146" s="1611"/>
      <c r="ER146" s="1611"/>
      <c r="ES146" s="1611"/>
    </row>
    <row r="147" spans="2:149" s="898" customFormat="1">
      <c r="B147" s="1609"/>
      <c r="C147" s="1610"/>
      <c r="D147" s="1610"/>
      <c r="E147" s="1611"/>
      <c r="F147" s="1611"/>
      <c r="G147" s="1611"/>
      <c r="H147" s="1611"/>
      <c r="I147" s="1611"/>
      <c r="J147" s="1611"/>
      <c r="K147" s="1611"/>
      <c r="L147" s="1611"/>
      <c r="M147" s="1611"/>
      <c r="N147" s="1611"/>
      <c r="O147" s="1611"/>
      <c r="P147" s="1611"/>
      <c r="Q147" s="1611"/>
      <c r="R147" s="1611"/>
      <c r="S147" s="1611"/>
      <c r="T147" s="1611"/>
      <c r="U147" s="1611"/>
      <c r="V147" s="1611"/>
      <c r="W147" s="1611"/>
      <c r="X147" s="1611"/>
      <c r="Y147" s="1611"/>
      <c r="Z147" s="1611"/>
      <c r="AA147" s="1611"/>
      <c r="AB147" s="1611"/>
      <c r="AC147" s="1611"/>
      <c r="AD147" s="1611"/>
      <c r="AE147" s="1611"/>
      <c r="AF147" s="1611"/>
      <c r="AG147" s="1611"/>
      <c r="AH147" s="1611"/>
      <c r="AI147" s="1611"/>
      <c r="AJ147" s="1611"/>
      <c r="AK147" s="1611"/>
      <c r="AL147" s="1611"/>
      <c r="AM147" s="1611"/>
      <c r="AN147" s="1611"/>
      <c r="AO147" s="1611"/>
      <c r="AP147" s="1611"/>
      <c r="AQ147" s="1611"/>
      <c r="AR147" s="1611"/>
      <c r="AS147" s="1611"/>
      <c r="AT147" s="1611"/>
      <c r="AU147" s="1611"/>
      <c r="AV147" s="1611"/>
      <c r="AW147" s="1611"/>
      <c r="AX147" s="1611"/>
      <c r="AY147" s="1611"/>
      <c r="AZ147" s="1611"/>
      <c r="BA147" s="1611"/>
      <c r="BB147" s="1611"/>
      <c r="BC147" s="1611"/>
      <c r="BD147" s="1611"/>
      <c r="BE147" s="1611"/>
      <c r="BF147" s="1611"/>
      <c r="BG147" s="1611"/>
      <c r="BH147" s="1611"/>
      <c r="BI147" s="1611"/>
      <c r="BJ147" s="1611"/>
      <c r="BK147" s="1611"/>
      <c r="BL147" s="1611"/>
      <c r="BM147" s="1611"/>
      <c r="BN147" s="1611"/>
      <c r="BO147" s="1611"/>
      <c r="BP147" s="1611"/>
      <c r="BQ147" s="1611"/>
      <c r="BR147" s="1611"/>
      <c r="BS147" s="1611"/>
      <c r="BT147" s="1611"/>
      <c r="BU147" s="1611"/>
      <c r="BV147" s="1611"/>
      <c r="BW147" s="1611"/>
      <c r="BX147" s="1611"/>
      <c r="BY147" s="1611"/>
      <c r="BZ147" s="1611"/>
      <c r="CA147" s="1611"/>
      <c r="CB147" s="1611"/>
      <c r="CC147" s="1611"/>
      <c r="CD147" s="1611"/>
      <c r="CE147" s="1611"/>
      <c r="CF147" s="1611"/>
      <c r="CG147" s="1611"/>
      <c r="CH147" s="1611"/>
      <c r="CI147" s="1611"/>
      <c r="CJ147" s="1611"/>
      <c r="CK147" s="1611"/>
      <c r="CL147" s="1611"/>
      <c r="CM147" s="1611"/>
      <c r="CN147" s="1611"/>
      <c r="CO147" s="1611"/>
      <c r="CP147" s="1611"/>
      <c r="CQ147" s="1611"/>
      <c r="CR147" s="1611"/>
      <c r="CS147" s="1611"/>
      <c r="CT147" s="1611"/>
      <c r="CU147" s="1611"/>
      <c r="CV147" s="1611"/>
      <c r="CW147" s="1611"/>
      <c r="CX147" s="1611"/>
      <c r="CY147" s="1611"/>
      <c r="CZ147" s="1611"/>
      <c r="DA147" s="1611"/>
      <c r="DB147" s="1611"/>
      <c r="DC147" s="1611"/>
      <c r="DD147" s="1611"/>
      <c r="DE147" s="1611"/>
      <c r="DF147" s="1611"/>
      <c r="DG147" s="1611"/>
      <c r="DH147" s="1611"/>
      <c r="DI147" s="1611"/>
      <c r="DJ147" s="1611"/>
      <c r="DK147" s="1611"/>
      <c r="DL147" s="1611"/>
      <c r="DM147" s="1611"/>
      <c r="DN147" s="1611"/>
      <c r="DO147" s="1611"/>
      <c r="DP147" s="1611"/>
      <c r="DQ147" s="1611"/>
      <c r="DR147" s="1611"/>
      <c r="DS147" s="1611"/>
      <c r="DT147" s="1611"/>
      <c r="DU147" s="1611"/>
      <c r="DV147" s="1611"/>
      <c r="DW147" s="1611"/>
      <c r="DX147" s="1611"/>
      <c r="DY147" s="1611"/>
      <c r="DZ147" s="1611"/>
      <c r="EA147" s="1611"/>
      <c r="EB147" s="1611"/>
      <c r="EC147" s="1611"/>
      <c r="ED147" s="1611"/>
      <c r="EE147" s="1611"/>
      <c r="EF147" s="1611"/>
      <c r="EG147" s="1611"/>
      <c r="EH147" s="1611"/>
      <c r="EI147" s="1611"/>
      <c r="EJ147" s="1611"/>
      <c r="EK147" s="1611"/>
      <c r="EL147" s="1611"/>
      <c r="EM147" s="1611"/>
      <c r="EN147" s="1611"/>
      <c r="EO147" s="1611"/>
      <c r="EP147" s="1611"/>
      <c r="EQ147" s="1611"/>
      <c r="ER147" s="1611"/>
      <c r="ES147" s="1611"/>
    </row>
    <row r="148" spans="2:149" s="898" customFormat="1">
      <c r="B148" s="1609"/>
      <c r="C148" s="1610"/>
      <c r="D148" s="1610"/>
      <c r="E148" s="1611"/>
      <c r="F148" s="1611"/>
      <c r="G148" s="1611"/>
      <c r="H148" s="1611"/>
      <c r="I148" s="1611"/>
      <c r="J148" s="1611"/>
      <c r="K148" s="1611"/>
      <c r="L148" s="1611"/>
      <c r="M148" s="1611"/>
      <c r="N148" s="1611"/>
      <c r="O148" s="1611"/>
      <c r="P148" s="1611"/>
      <c r="Q148" s="1611"/>
      <c r="R148" s="1611"/>
      <c r="S148" s="1611"/>
      <c r="T148" s="1611"/>
      <c r="U148" s="1611"/>
      <c r="V148" s="1611"/>
      <c r="W148" s="1611"/>
      <c r="X148" s="1611"/>
      <c r="Y148" s="1611"/>
      <c r="Z148" s="1611"/>
      <c r="AA148" s="1611"/>
      <c r="AB148" s="1611"/>
      <c r="AC148" s="1611"/>
      <c r="AD148" s="1611"/>
      <c r="AE148" s="1611"/>
      <c r="AF148" s="1611"/>
      <c r="AG148" s="1611"/>
      <c r="AH148" s="1611"/>
      <c r="AI148" s="1611"/>
      <c r="AJ148" s="1611"/>
      <c r="AK148" s="1611"/>
      <c r="AL148" s="1611"/>
      <c r="AM148" s="1611"/>
      <c r="AN148" s="1611"/>
      <c r="AO148" s="1611"/>
      <c r="AP148" s="1611"/>
      <c r="AQ148" s="1611"/>
      <c r="AR148" s="1611"/>
      <c r="AS148" s="1611"/>
      <c r="AT148" s="1611"/>
      <c r="AU148" s="1611"/>
      <c r="AV148" s="1611"/>
      <c r="AW148" s="1611"/>
      <c r="AX148" s="1611"/>
      <c r="AY148" s="1611"/>
      <c r="AZ148" s="1611"/>
      <c r="BA148" s="1611"/>
      <c r="BB148" s="1611"/>
      <c r="BC148" s="1611"/>
      <c r="BD148" s="1611"/>
      <c r="BE148" s="1611"/>
      <c r="BF148" s="1611"/>
      <c r="BG148" s="1611"/>
      <c r="BH148" s="1611"/>
      <c r="BI148" s="1611"/>
      <c r="BJ148" s="1611"/>
      <c r="BK148" s="1611"/>
      <c r="BL148" s="1611"/>
      <c r="BM148" s="1611"/>
      <c r="BN148" s="1611"/>
      <c r="BO148" s="1611"/>
      <c r="BP148" s="1611"/>
      <c r="BQ148" s="1611"/>
      <c r="BR148" s="1611"/>
      <c r="BS148" s="1611"/>
      <c r="BT148" s="1611"/>
      <c r="BU148" s="1611"/>
      <c r="BV148" s="1611"/>
      <c r="BW148" s="1611"/>
      <c r="BX148" s="1611"/>
      <c r="BY148" s="1611"/>
      <c r="BZ148" s="1611"/>
      <c r="CA148" s="1611"/>
      <c r="CB148" s="1611"/>
      <c r="CC148" s="1611"/>
      <c r="CD148" s="1611"/>
      <c r="CE148" s="1611"/>
      <c r="CF148" s="1611"/>
      <c r="CG148" s="1611"/>
      <c r="CH148" s="1611"/>
      <c r="CI148" s="1611"/>
      <c r="CJ148" s="1611"/>
      <c r="CK148" s="1611"/>
      <c r="CL148" s="1611"/>
      <c r="CM148" s="1611"/>
      <c r="CN148" s="1611"/>
      <c r="CO148" s="1611"/>
      <c r="CP148" s="1611"/>
      <c r="CQ148" s="1611"/>
      <c r="CR148" s="1611"/>
      <c r="CS148" s="1611"/>
      <c r="CT148" s="1611"/>
      <c r="CU148" s="1611"/>
      <c r="CV148" s="1611"/>
      <c r="CW148" s="1611"/>
      <c r="CX148" s="1611"/>
      <c r="CY148" s="1611"/>
      <c r="CZ148" s="1611"/>
      <c r="DA148" s="1611"/>
      <c r="DB148" s="1611"/>
      <c r="DC148" s="1611"/>
      <c r="DD148" s="1611"/>
      <c r="DE148" s="1611"/>
      <c r="DF148" s="1611"/>
      <c r="DG148" s="1611"/>
      <c r="DH148" s="1611"/>
      <c r="DI148" s="1611"/>
      <c r="DJ148" s="1611"/>
      <c r="DK148" s="1611"/>
      <c r="DL148" s="1611"/>
      <c r="DM148" s="1611"/>
      <c r="DN148" s="1611"/>
      <c r="DO148" s="1611"/>
      <c r="DP148" s="1611"/>
      <c r="DQ148" s="1611"/>
      <c r="DR148" s="1611"/>
      <c r="DS148" s="1611"/>
      <c r="DT148" s="1611"/>
      <c r="DU148" s="1611"/>
      <c r="DV148" s="1611"/>
      <c r="DW148" s="1611"/>
      <c r="DX148" s="1611"/>
      <c r="DY148" s="1611"/>
      <c r="DZ148" s="1611"/>
      <c r="EA148" s="1611"/>
      <c r="EB148" s="1611"/>
      <c r="EC148" s="1611"/>
      <c r="ED148" s="1611"/>
      <c r="EE148" s="1611"/>
      <c r="EF148" s="1611"/>
      <c r="EG148" s="1611"/>
      <c r="EH148" s="1611"/>
      <c r="EI148" s="1611"/>
      <c r="EJ148" s="1611"/>
      <c r="EK148" s="1611"/>
      <c r="EL148" s="1611"/>
      <c r="EM148" s="1611"/>
      <c r="EN148" s="1611"/>
      <c r="EO148" s="1611"/>
      <c r="EP148" s="1611"/>
      <c r="EQ148" s="1611"/>
      <c r="ER148" s="1611"/>
      <c r="ES148" s="1611"/>
    </row>
    <row r="149" spans="2:149" s="898" customFormat="1">
      <c r="B149" s="1609"/>
      <c r="C149" s="1610"/>
      <c r="D149" s="1610"/>
      <c r="E149" s="1611"/>
      <c r="F149" s="1611"/>
      <c r="G149" s="1611"/>
      <c r="H149" s="1611"/>
      <c r="I149" s="1611"/>
      <c r="J149" s="1611"/>
      <c r="K149" s="1611"/>
      <c r="L149" s="1611"/>
      <c r="M149" s="1611"/>
      <c r="N149" s="1611"/>
      <c r="O149" s="1611"/>
      <c r="P149" s="1611"/>
      <c r="Q149" s="1611"/>
      <c r="R149" s="1611"/>
      <c r="S149" s="1611"/>
      <c r="T149" s="1611"/>
      <c r="U149" s="1611"/>
      <c r="V149" s="1611"/>
      <c r="W149" s="1611"/>
      <c r="X149" s="1611"/>
      <c r="Y149" s="1611"/>
      <c r="Z149" s="1611"/>
      <c r="AA149" s="1611"/>
      <c r="AB149" s="1611"/>
      <c r="AC149" s="1611"/>
      <c r="AD149" s="1611"/>
      <c r="AE149" s="1611"/>
      <c r="AF149" s="1611"/>
      <c r="AG149" s="1611"/>
      <c r="AH149" s="1611"/>
      <c r="AI149" s="1611"/>
      <c r="AJ149" s="1611"/>
      <c r="AK149" s="1611"/>
      <c r="AL149" s="1611"/>
      <c r="AM149" s="1611"/>
      <c r="AN149" s="1611"/>
      <c r="AO149" s="1611"/>
      <c r="AP149" s="1611"/>
      <c r="AQ149" s="1611"/>
      <c r="AR149" s="1611"/>
      <c r="AS149" s="1611"/>
      <c r="AT149" s="1611"/>
      <c r="AU149" s="1611"/>
      <c r="AV149" s="1611"/>
      <c r="AW149" s="1611"/>
      <c r="AX149" s="1611"/>
      <c r="AY149" s="1611"/>
      <c r="AZ149" s="1611"/>
      <c r="BA149" s="1611"/>
      <c r="BB149" s="1611"/>
      <c r="BC149" s="1611"/>
      <c r="BD149" s="1611"/>
      <c r="BE149" s="1611"/>
      <c r="BF149" s="1611"/>
      <c r="BG149" s="1611"/>
      <c r="BH149" s="1611"/>
      <c r="BI149" s="1611"/>
      <c r="BJ149" s="1611"/>
      <c r="BK149" s="1611"/>
      <c r="BL149" s="1611"/>
      <c r="BM149" s="1611"/>
      <c r="BN149" s="1611"/>
      <c r="BO149" s="1611"/>
      <c r="BP149" s="1611"/>
      <c r="BQ149" s="1611"/>
      <c r="BR149" s="1611"/>
      <c r="BS149" s="1611"/>
      <c r="BT149" s="1611"/>
      <c r="BU149" s="1611"/>
      <c r="BV149" s="1611"/>
      <c r="BW149" s="1611"/>
      <c r="BX149" s="1611"/>
      <c r="BY149" s="1611"/>
      <c r="BZ149" s="1611"/>
      <c r="CA149" s="1611"/>
      <c r="CB149" s="1611"/>
      <c r="CC149" s="1611"/>
      <c r="CD149" s="1611"/>
      <c r="CE149" s="1611"/>
      <c r="CF149" s="1611"/>
      <c r="CG149" s="1611"/>
      <c r="CH149" s="1611"/>
      <c r="CI149" s="1611"/>
      <c r="CJ149" s="1611"/>
      <c r="CK149" s="1611"/>
      <c r="CL149" s="1611"/>
      <c r="CM149" s="1611"/>
      <c r="CN149" s="1611"/>
      <c r="CO149" s="1611"/>
      <c r="CP149" s="1611"/>
      <c r="CQ149" s="1611"/>
      <c r="CR149" s="1611"/>
      <c r="CS149" s="1611"/>
      <c r="CT149" s="1611"/>
      <c r="CU149" s="1611"/>
      <c r="CV149" s="1611"/>
      <c r="CW149" s="1611"/>
      <c r="CX149" s="1611"/>
      <c r="CY149" s="1611"/>
      <c r="CZ149" s="1611"/>
      <c r="DA149" s="1611"/>
      <c r="DB149" s="1611"/>
      <c r="DC149" s="1611"/>
      <c r="DD149" s="1611"/>
      <c r="DE149" s="1611"/>
      <c r="DF149" s="1611"/>
      <c r="DG149" s="1611"/>
      <c r="DH149" s="1611"/>
      <c r="DI149" s="1611"/>
      <c r="DJ149" s="1611"/>
      <c r="DK149" s="1611"/>
      <c r="DL149" s="1611"/>
      <c r="DM149" s="1611"/>
      <c r="DN149" s="1611"/>
      <c r="DO149" s="1611"/>
      <c r="DP149" s="1611"/>
      <c r="DQ149" s="1611"/>
      <c r="DR149" s="1611"/>
      <c r="DS149" s="1611"/>
      <c r="DT149" s="1611"/>
      <c r="DU149" s="1611"/>
      <c r="DV149" s="1611"/>
      <c r="DW149" s="1611"/>
      <c r="DX149" s="1611"/>
      <c r="DY149" s="1611"/>
      <c r="DZ149" s="1611"/>
      <c r="EA149" s="1611"/>
      <c r="EB149" s="1611"/>
      <c r="EC149" s="1611"/>
      <c r="ED149" s="1611"/>
      <c r="EE149" s="1611"/>
      <c r="EF149" s="1611"/>
      <c r="EG149" s="1611"/>
      <c r="EH149" s="1611"/>
      <c r="EI149" s="1611"/>
      <c r="EJ149" s="1611"/>
      <c r="EK149" s="1611"/>
      <c r="EL149" s="1611"/>
      <c r="EM149" s="1611"/>
      <c r="EN149" s="1611"/>
      <c r="EO149" s="1611"/>
      <c r="EP149" s="1611"/>
      <c r="EQ149" s="1611"/>
      <c r="ER149" s="1611"/>
      <c r="ES149" s="1611"/>
    </row>
    <row r="150" spans="2:149" s="898" customFormat="1">
      <c r="B150" s="1609"/>
      <c r="C150" s="1610"/>
      <c r="D150" s="1610"/>
      <c r="E150" s="1611"/>
      <c r="F150" s="1611"/>
      <c r="G150" s="1611"/>
      <c r="H150" s="1611"/>
      <c r="I150" s="1611"/>
      <c r="J150" s="1611"/>
      <c r="K150" s="1611"/>
      <c r="L150" s="1611"/>
      <c r="M150" s="1611"/>
      <c r="N150" s="1611"/>
      <c r="O150" s="1611"/>
      <c r="P150" s="1611"/>
      <c r="Q150" s="1611"/>
      <c r="R150" s="1611"/>
      <c r="S150" s="1611"/>
      <c r="T150" s="1611"/>
      <c r="U150" s="1611"/>
      <c r="V150" s="1611"/>
      <c r="W150" s="1611"/>
      <c r="X150" s="1611"/>
      <c r="Y150" s="1611"/>
      <c r="Z150" s="1611"/>
      <c r="AA150" s="1611"/>
      <c r="AB150" s="1611"/>
      <c r="AC150" s="1611"/>
      <c r="AD150" s="1611"/>
      <c r="AE150" s="1611"/>
      <c r="AF150" s="1611"/>
      <c r="AG150" s="1611"/>
      <c r="AH150" s="1611"/>
      <c r="AI150" s="1611"/>
      <c r="AJ150" s="1611"/>
      <c r="AK150" s="1611"/>
      <c r="AL150" s="1611"/>
      <c r="AM150" s="1611"/>
      <c r="AN150" s="1611"/>
      <c r="AO150" s="1611"/>
      <c r="AP150" s="1611"/>
      <c r="AQ150" s="1611"/>
      <c r="AR150" s="1611"/>
      <c r="AS150" s="1611"/>
      <c r="AT150" s="1611"/>
      <c r="AU150" s="1611"/>
      <c r="AV150" s="1611"/>
      <c r="AW150" s="1611"/>
      <c r="AX150" s="1611"/>
      <c r="AY150" s="1611"/>
      <c r="AZ150" s="1611"/>
      <c r="BA150" s="1611"/>
      <c r="BB150" s="1611"/>
      <c r="BC150" s="1611"/>
      <c r="BD150" s="1611"/>
      <c r="BE150" s="1611"/>
      <c r="BF150" s="1611"/>
      <c r="BG150" s="1611"/>
      <c r="BH150" s="1611"/>
      <c r="BI150" s="1611"/>
      <c r="BJ150" s="1611"/>
      <c r="BK150" s="1611"/>
      <c r="BL150" s="1611"/>
      <c r="BM150" s="1611"/>
      <c r="BN150" s="1611"/>
      <c r="BO150" s="1611"/>
      <c r="BP150" s="1611"/>
      <c r="BQ150" s="1611"/>
      <c r="BR150" s="1611"/>
      <c r="BS150" s="1611"/>
      <c r="BT150" s="1611"/>
      <c r="BU150" s="1611"/>
      <c r="BV150" s="1611"/>
      <c r="BW150" s="1611"/>
      <c r="BX150" s="1611"/>
      <c r="BY150" s="1611"/>
      <c r="BZ150" s="1611"/>
      <c r="CA150" s="1611"/>
      <c r="CB150" s="1611"/>
      <c r="CC150" s="1611"/>
      <c r="CD150" s="1611"/>
      <c r="CE150" s="1611"/>
      <c r="CF150" s="1611"/>
      <c r="CG150" s="1611"/>
      <c r="CH150" s="1611"/>
      <c r="CI150" s="1611"/>
      <c r="CJ150" s="1611"/>
      <c r="CK150" s="1611"/>
      <c r="CL150" s="1611"/>
      <c r="CM150" s="1611"/>
      <c r="CN150" s="1611"/>
      <c r="CO150" s="1611"/>
      <c r="CP150" s="1611"/>
      <c r="CQ150" s="1611"/>
      <c r="CR150" s="1611"/>
      <c r="CS150" s="1611"/>
      <c r="CT150" s="1611"/>
      <c r="CU150" s="1611"/>
      <c r="CV150" s="1611"/>
      <c r="CW150" s="1611"/>
      <c r="CX150" s="1611"/>
      <c r="CY150" s="1611"/>
      <c r="CZ150" s="1611"/>
      <c r="DA150" s="1611"/>
      <c r="DB150" s="1611"/>
      <c r="DC150" s="1611"/>
      <c r="DD150" s="1611"/>
      <c r="DE150" s="1611"/>
      <c r="DF150" s="1611"/>
      <c r="DG150" s="1611"/>
      <c r="DH150" s="1611"/>
      <c r="DI150" s="1611"/>
      <c r="DJ150" s="1611"/>
      <c r="DK150" s="1611"/>
      <c r="DL150" s="1611"/>
      <c r="DM150" s="1611"/>
      <c r="DN150" s="1611"/>
      <c r="DO150" s="1611"/>
      <c r="DP150" s="1611"/>
      <c r="DQ150" s="1611"/>
      <c r="DR150" s="1611"/>
      <c r="DS150" s="1611"/>
      <c r="DT150" s="1611"/>
      <c r="DU150" s="1611"/>
      <c r="DV150" s="1611"/>
      <c r="DW150" s="1611"/>
      <c r="DX150" s="1611"/>
      <c r="DY150" s="1611"/>
      <c r="DZ150" s="1611"/>
      <c r="EA150" s="1611"/>
      <c r="EB150" s="1611"/>
      <c r="EC150" s="1611"/>
      <c r="ED150" s="1611"/>
      <c r="EE150" s="1611"/>
      <c r="EF150" s="1611"/>
      <c r="EG150" s="1611"/>
      <c r="EH150" s="1611"/>
      <c r="EI150" s="1611"/>
      <c r="EJ150" s="1611"/>
      <c r="EK150" s="1611"/>
      <c r="EL150" s="1611"/>
      <c r="EM150" s="1611"/>
      <c r="EN150" s="1611"/>
      <c r="EO150" s="1611"/>
      <c r="EP150" s="1611"/>
      <c r="EQ150" s="1611"/>
      <c r="ER150" s="1611"/>
      <c r="ES150" s="1611"/>
    </row>
    <row r="151" spans="2:149" s="898" customFormat="1">
      <c r="B151" s="1609"/>
      <c r="C151" s="1610"/>
      <c r="D151" s="1610"/>
      <c r="E151" s="1611"/>
      <c r="F151" s="1611"/>
      <c r="G151" s="1611"/>
      <c r="H151" s="1611"/>
      <c r="I151" s="1611"/>
      <c r="J151" s="1611"/>
      <c r="K151" s="1611"/>
      <c r="L151" s="1611"/>
      <c r="M151" s="1611"/>
      <c r="N151" s="1611"/>
      <c r="O151" s="1611"/>
      <c r="P151" s="1611"/>
      <c r="Q151" s="1611"/>
      <c r="R151" s="1611"/>
      <c r="S151" s="1611"/>
      <c r="T151" s="1611"/>
      <c r="U151" s="1611"/>
      <c r="V151" s="1611"/>
      <c r="W151" s="1611"/>
      <c r="X151" s="1611"/>
      <c r="Y151" s="1611"/>
      <c r="Z151" s="1611"/>
      <c r="AA151" s="1611"/>
      <c r="AB151" s="1611"/>
      <c r="AC151" s="1611"/>
      <c r="AD151" s="1611"/>
      <c r="AE151" s="1611"/>
      <c r="AF151" s="1611"/>
      <c r="AG151" s="1611"/>
      <c r="AH151" s="1611"/>
      <c r="AI151" s="1611"/>
      <c r="AJ151" s="1611"/>
      <c r="AK151" s="1611"/>
      <c r="AL151" s="1611"/>
      <c r="AM151" s="1611"/>
      <c r="AN151" s="1611"/>
      <c r="AO151" s="1611"/>
      <c r="AP151" s="1611"/>
      <c r="AQ151" s="1611"/>
      <c r="AR151" s="1611"/>
      <c r="AS151" s="1611"/>
      <c r="AT151" s="1611"/>
      <c r="AU151" s="1611"/>
      <c r="AV151" s="1611"/>
      <c r="AW151" s="1611"/>
      <c r="AX151" s="1611"/>
      <c r="AY151" s="1611"/>
      <c r="AZ151" s="1611"/>
      <c r="BA151" s="1611"/>
      <c r="BB151" s="1611"/>
      <c r="BC151" s="1611"/>
      <c r="BD151" s="1611"/>
      <c r="BE151" s="1611"/>
      <c r="BF151" s="1611"/>
      <c r="BG151" s="1611"/>
      <c r="BH151" s="1611"/>
      <c r="BI151" s="1611"/>
      <c r="BJ151" s="1611"/>
      <c r="BK151" s="1611"/>
      <c r="BL151" s="1611"/>
      <c r="BM151" s="1611"/>
      <c r="BN151" s="1611"/>
      <c r="BO151" s="1611"/>
      <c r="BP151" s="1611"/>
      <c r="BQ151" s="1611"/>
      <c r="BR151" s="1611"/>
      <c r="BS151" s="1611"/>
      <c r="BT151" s="1611"/>
      <c r="BU151" s="1611"/>
      <c r="BV151" s="1611"/>
      <c r="BW151" s="1611"/>
      <c r="BX151" s="1611"/>
      <c r="BY151" s="1611"/>
      <c r="BZ151" s="1611"/>
      <c r="CA151" s="1611"/>
      <c r="CB151" s="1611"/>
      <c r="CC151" s="1611"/>
      <c r="CD151" s="1611"/>
      <c r="CE151" s="1611"/>
      <c r="CF151" s="1611"/>
      <c r="CG151" s="1611"/>
      <c r="CH151" s="1611"/>
      <c r="CI151" s="1611"/>
      <c r="CJ151" s="1611"/>
      <c r="CK151" s="1611"/>
      <c r="CL151" s="1611"/>
      <c r="CM151" s="1611"/>
      <c r="CN151" s="1611"/>
      <c r="CO151" s="1611"/>
      <c r="CP151" s="1611"/>
      <c r="CQ151" s="1611"/>
      <c r="CR151" s="1611"/>
      <c r="CS151" s="1611"/>
      <c r="CT151" s="1611"/>
      <c r="CU151" s="1611"/>
      <c r="CV151" s="1611"/>
      <c r="CW151" s="1611"/>
      <c r="CX151" s="1611"/>
      <c r="CY151" s="1611"/>
      <c r="CZ151" s="1611"/>
      <c r="DA151" s="1611"/>
      <c r="DB151" s="1611"/>
      <c r="DC151" s="1611"/>
      <c r="DD151" s="1611"/>
      <c r="DE151" s="1611"/>
      <c r="DF151" s="1611"/>
      <c r="DG151" s="1611"/>
      <c r="DH151" s="1611"/>
      <c r="DI151" s="1611"/>
      <c r="DJ151" s="1611"/>
      <c r="DK151" s="1611"/>
      <c r="DL151" s="1611"/>
      <c r="DM151" s="1611"/>
      <c r="DN151" s="1611"/>
      <c r="DO151" s="1611"/>
      <c r="DP151" s="1611"/>
      <c r="DQ151" s="1611"/>
      <c r="DR151" s="1611"/>
      <c r="DS151" s="1611"/>
      <c r="DT151" s="1611"/>
      <c r="DU151" s="1611"/>
      <c r="DV151" s="1611"/>
      <c r="DW151" s="1611"/>
      <c r="DX151" s="1611"/>
      <c r="DY151" s="1611"/>
      <c r="DZ151" s="1611"/>
      <c r="EA151" s="1611"/>
      <c r="EB151" s="1611"/>
      <c r="EC151" s="1611"/>
      <c r="ED151" s="1611"/>
      <c r="EE151" s="1611"/>
      <c r="EF151" s="1611"/>
      <c r="EG151" s="1611"/>
      <c r="EH151" s="1611"/>
      <c r="EI151" s="1611"/>
      <c r="EJ151" s="1611"/>
      <c r="EK151" s="1611"/>
      <c r="EL151" s="1611"/>
      <c r="EM151" s="1611"/>
      <c r="EN151" s="1611"/>
      <c r="EO151" s="1611"/>
      <c r="EP151" s="1611"/>
      <c r="EQ151" s="1611"/>
      <c r="ER151" s="1611"/>
      <c r="ES151" s="1611"/>
    </row>
    <row r="152" spans="2:149" s="898" customFormat="1">
      <c r="B152" s="1609"/>
      <c r="C152" s="1610"/>
      <c r="D152" s="1610"/>
      <c r="E152" s="1611"/>
      <c r="F152" s="1611"/>
      <c r="G152" s="1611"/>
      <c r="H152" s="1611"/>
      <c r="I152" s="1611"/>
      <c r="J152" s="1611"/>
      <c r="K152" s="1611"/>
      <c r="L152" s="1611"/>
      <c r="M152" s="1611"/>
      <c r="N152" s="1611"/>
      <c r="O152" s="1611"/>
      <c r="P152" s="1611"/>
      <c r="Q152" s="1611"/>
      <c r="R152" s="1611"/>
      <c r="S152" s="1611"/>
      <c r="T152" s="1611"/>
      <c r="U152" s="1611"/>
      <c r="V152" s="1611"/>
      <c r="W152" s="1611"/>
      <c r="X152" s="1611"/>
      <c r="Y152" s="1611"/>
      <c r="Z152" s="1611"/>
      <c r="AA152" s="1611"/>
      <c r="AB152" s="1611"/>
      <c r="AC152" s="1611"/>
      <c r="AD152" s="1611"/>
      <c r="AE152" s="1611"/>
      <c r="AF152" s="1611"/>
      <c r="AG152" s="1611"/>
      <c r="AH152" s="1611"/>
      <c r="AI152" s="1611"/>
      <c r="AJ152" s="1611"/>
      <c r="AK152" s="1611"/>
      <c r="AL152" s="1611"/>
      <c r="AM152" s="1611"/>
      <c r="AN152" s="1611"/>
      <c r="AO152" s="1611"/>
      <c r="AP152" s="1611"/>
      <c r="AQ152" s="1611"/>
      <c r="AR152" s="1611"/>
      <c r="AS152" s="1611"/>
      <c r="AT152" s="1611"/>
      <c r="AU152" s="1611"/>
      <c r="AV152" s="1611"/>
      <c r="AW152" s="1611"/>
      <c r="AX152" s="1611"/>
      <c r="AY152" s="1611"/>
      <c r="AZ152" s="1611"/>
      <c r="BA152" s="1611"/>
      <c r="BB152" s="1611"/>
      <c r="BC152" s="1611"/>
      <c r="BD152" s="1611"/>
      <c r="BE152" s="1611"/>
      <c r="BF152" s="1611"/>
      <c r="BG152" s="1611"/>
      <c r="BH152" s="1611"/>
      <c r="BI152" s="1611"/>
      <c r="BJ152" s="1611"/>
      <c r="BK152" s="1611"/>
      <c r="BL152" s="1611"/>
      <c r="BM152" s="1611"/>
      <c r="BN152" s="1611"/>
      <c r="BO152" s="1611"/>
      <c r="BP152" s="1611"/>
      <c r="BQ152" s="1611"/>
      <c r="BR152" s="1611"/>
      <c r="BS152" s="1611"/>
      <c r="BT152" s="1611"/>
      <c r="BU152" s="1611"/>
      <c r="BV152" s="1611"/>
      <c r="BW152" s="1611"/>
      <c r="BX152" s="1611"/>
      <c r="BY152" s="1611"/>
      <c r="BZ152" s="1611"/>
      <c r="CA152" s="1611"/>
      <c r="CB152" s="1611"/>
      <c r="CC152" s="1611"/>
      <c r="CD152" s="1611"/>
      <c r="CE152" s="1611"/>
      <c r="CF152" s="1611"/>
      <c r="CG152" s="1611"/>
      <c r="CH152" s="1611"/>
      <c r="CI152" s="1611"/>
      <c r="CJ152" s="1611"/>
      <c r="CK152" s="1611"/>
      <c r="CL152" s="1611"/>
      <c r="CM152" s="1611"/>
      <c r="CN152" s="1611"/>
      <c r="CO152" s="1611"/>
      <c r="CP152" s="1611"/>
      <c r="CQ152" s="1611"/>
      <c r="CR152" s="1611"/>
      <c r="CS152" s="1611"/>
      <c r="CT152" s="1611"/>
      <c r="CU152" s="1611"/>
      <c r="CV152" s="1611"/>
      <c r="CW152" s="1611"/>
      <c r="CX152" s="1611"/>
      <c r="CY152" s="1611"/>
      <c r="CZ152" s="1611"/>
      <c r="DA152" s="1611"/>
      <c r="DB152" s="1611"/>
      <c r="DC152" s="1611"/>
      <c r="DD152" s="1611"/>
      <c r="DE152" s="1611"/>
      <c r="DF152" s="1611"/>
      <c r="DG152" s="1611"/>
      <c r="DH152" s="1611"/>
      <c r="DI152" s="1611"/>
      <c r="DJ152" s="1611"/>
      <c r="DK152" s="1611"/>
      <c r="DL152" s="1611"/>
      <c r="DM152" s="1611"/>
      <c r="DN152" s="1611"/>
      <c r="DO152" s="1611"/>
      <c r="DP152" s="1611"/>
      <c r="DQ152" s="1611"/>
      <c r="DR152" s="1611"/>
      <c r="DS152" s="1611"/>
      <c r="DT152" s="1611"/>
      <c r="DU152" s="1611"/>
      <c r="DV152" s="1611"/>
      <c r="DW152" s="1611"/>
      <c r="DX152" s="1611"/>
      <c r="DY152" s="1611"/>
      <c r="DZ152" s="1611"/>
      <c r="EA152" s="1611"/>
      <c r="EB152" s="1611"/>
      <c r="EC152" s="1611"/>
      <c r="ED152" s="1611"/>
      <c r="EE152" s="1611"/>
      <c r="EF152" s="1611"/>
      <c r="EG152" s="1611"/>
      <c r="EH152" s="1611"/>
      <c r="EI152" s="1611"/>
      <c r="EJ152" s="1611"/>
      <c r="EK152" s="1611"/>
      <c r="EL152" s="1611"/>
      <c r="EM152" s="1611"/>
      <c r="EN152" s="1611"/>
      <c r="EO152" s="1611"/>
      <c r="EP152" s="1611"/>
      <c r="EQ152" s="1611"/>
      <c r="ER152" s="1611"/>
      <c r="ES152" s="1611"/>
    </row>
    <row r="153" spans="2:149" s="898" customFormat="1">
      <c r="B153" s="1609"/>
      <c r="C153" s="1610"/>
      <c r="D153" s="1610"/>
      <c r="E153" s="1611"/>
      <c r="F153" s="1611"/>
      <c r="G153" s="1611"/>
      <c r="H153" s="1611"/>
      <c r="I153" s="1611"/>
      <c r="J153" s="1611"/>
      <c r="K153" s="1611"/>
      <c r="L153" s="1611"/>
      <c r="M153" s="1611"/>
      <c r="N153" s="1611"/>
      <c r="O153" s="1611"/>
      <c r="P153" s="1611"/>
      <c r="Q153" s="1611"/>
      <c r="R153" s="1611"/>
      <c r="S153" s="1611"/>
      <c r="T153" s="1611"/>
      <c r="U153" s="1611"/>
      <c r="V153" s="1611"/>
      <c r="W153" s="1611"/>
      <c r="X153" s="1611"/>
      <c r="Y153" s="1611"/>
      <c r="Z153" s="1611"/>
      <c r="AA153" s="1611"/>
      <c r="AB153" s="1611"/>
      <c r="AC153" s="1611"/>
      <c r="AD153" s="1611"/>
      <c r="AE153" s="1611"/>
      <c r="AF153" s="1611"/>
      <c r="AG153" s="1611"/>
      <c r="AH153" s="1611"/>
      <c r="AI153" s="1611"/>
      <c r="AJ153" s="1611"/>
      <c r="AK153" s="1611"/>
      <c r="AL153" s="1611"/>
      <c r="AM153" s="1611"/>
      <c r="AN153" s="1611"/>
      <c r="AO153" s="1611"/>
      <c r="AP153" s="1611"/>
      <c r="AQ153" s="1611"/>
      <c r="AR153" s="1611"/>
      <c r="AS153" s="1611"/>
      <c r="AT153" s="1611"/>
      <c r="AU153" s="1611"/>
      <c r="AV153" s="1611"/>
      <c r="AW153" s="1611"/>
      <c r="AX153" s="1611"/>
      <c r="AY153" s="1611"/>
      <c r="AZ153" s="1611"/>
      <c r="BA153" s="1611"/>
      <c r="BB153" s="1611"/>
      <c r="BC153" s="1611"/>
      <c r="BD153" s="1611"/>
      <c r="BE153" s="1611"/>
      <c r="BF153" s="1611"/>
      <c r="BG153" s="1611"/>
      <c r="BH153" s="1611"/>
      <c r="BI153" s="1611"/>
      <c r="BJ153" s="1611"/>
      <c r="BK153" s="1611"/>
      <c r="BL153" s="1611"/>
      <c r="BM153" s="1611"/>
      <c r="BN153" s="1611"/>
      <c r="BO153" s="1611"/>
      <c r="BP153" s="1611"/>
      <c r="BQ153" s="1611"/>
      <c r="BR153" s="1611"/>
      <c r="BS153" s="1611"/>
      <c r="BT153" s="1611"/>
      <c r="BU153" s="1611"/>
      <c r="BV153" s="1611"/>
      <c r="BW153" s="1611"/>
      <c r="BX153" s="1611"/>
      <c r="BY153" s="1611"/>
      <c r="BZ153" s="1611"/>
      <c r="CA153" s="1611"/>
      <c r="CB153" s="1611"/>
      <c r="CC153" s="1611"/>
      <c r="CD153" s="1611"/>
      <c r="CE153" s="1611"/>
      <c r="CF153" s="1611"/>
      <c r="CG153" s="1611"/>
      <c r="CH153" s="1611"/>
      <c r="CI153" s="1611"/>
      <c r="CJ153" s="1611"/>
      <c r="CK153" s="1611"/>
      <c r="CL153" s="1611"/>
      <c r="CM153" s="1611"/>
      <c r="CN153" s="1611"/>
      <c r="CO153" s="1611"/>
      <c r="CP153" s="1611"/>
      <c r="CQ153" s="1611"/>
      <c r="CR153" s="1611"/>
      <c r="CS153" s="1611"/>
      <c r="CT153" s="1611"/>
      <c r="CU153" s="1611"/>
      <c r="CV153" s="1611"/>
      <c r="CW153" s="1611"/>
      <c r="CX153" s="1611"/>
      <c r="CY153" s="1611"/>
      <c r="CZ153" s="1611"/>
      <c r="DA153" s="1611"/>
      <c r="DB153" s="1611"/>
      <c r="DC153" s="1611"/>
      <c r="DD153" s="1611"/>
      <c r="DE153" s="1611"/>
      <c r="DF153" s="1611"/>
      <c r="DG153" s="1611"/>
      <c r="DH153" s="1611"/>
      <c r="DI153" s="1611"/>
      <c r="DJ153" s="1611"/>
      <c r="DK153" s="1611"/>
      <c r="DL153" s="1611"/>
      <c r="DM153" s="1611"/>
      <c r="DN153" s="1611"/>
      <c r="DO153" s="1611"/>
      <c r="DP153" s="1611"/>
      <c r="DQ153" s="1611"/>
      <c r="DR153" s="1611"/>
      <c r="DS153" s="1611"/>
      <c r="DT153" s="1611"/>
      <c r="DU153" s="1611"/>
      <c r="DV153" s="1611"/>
      <c r="DW153" s="1611"/>
      <c r="DX153" s="1611"/>
      <c r="DY153" s="1611"/>
      <c r="DZ153" s="1611"/>
      <c r="EA153" s="1611"/>
      <c r="EB153" s="1611"/>
      <c r="EC153" s="1611"/>
      <c r="ED153" s="1611"/>
      <c r="EE153" s="1611"/>
      <c r="EF153" s="1611"/>
      <c r="EG153" s="1611"/>
      <c r="EH153" s="1611"/>
      <c r="EI153" s="1611"/>
      <c r="EJ153" s="1611"/>
      <c r="EK153" s="1611"/>
      <c r="EL153" s="1611"/>
      <c r="EM153" s="1611"/>
      <c r="EN153" s="1611"/>
      <c r="EO153" s="1611"/>
      <c r="EP153" s="1611"/>
      <c r="EQ153" s="1611"/>
      <c r="ER153" s="1611"/>
      <c r="ES153" s="1611"/>
    </row>
    <row r="154" spans="2:149" s="898" customFormat="1">
      <c r="B154" s="1609"/>
      <c r="C154" s="1610"/>
      <c r="D154" s="1610"/>
      <c r="E154" s="1611"/>
      <c r="F154" s="1611"/>
      <c r="G154" s="1611"/>
      <c r="H154" s="1611"/>
      <c r="I154" s="1611"/>
      <c r="J154" s="1611"/>
      <c r="K154" s="1611"/>
      <c r="L154" s="1611"/>
      <c r="M154" s="1611"/>
      <c r="N154" s="1611"/>
      <c r="O154" s="1611"/>
      <c r="P154" s="1611"/>
      <c r="Q154" s="1611"/>
      <c r="R154" s="1611"/>
      <c r="S154" s="1611"/>
      <c r="T154" s="1611"/>
      <c r="U154" s="1611"/>
      <c r="V154" s="1611"/>
      <c r="W154" s="1611"/>
      <c r="X154" s="1611"/>
      <c r="Y154" s="1611"/>
      <c r="Z154" s="1611"/>
      <c r="AA154" s="1611"/>
      <c r="AB154" s="1611"/>
      <c r="AC154" s="1611"/>
      <c r="AD154" s="1611"/>
      <c r="AE154" s="1611"/>
      <c r="AF154" s="1611"/>
      <c r="AG154" s="1611"/>
      <c r="AH154" s="1611"/>
      <c r="AI154" s="1611"/>
      <c r="AJ154" s="1611"/>
      <c r="AK154" s="1611"/>
      <c r="AL154" s="1611"/>
      <c r="AM154" s="1611"/>
      <c r="AN154" s="1611"/>
      <c r="AO154" s="1611"/>
      <c r="AP154" s="1611"/>
      <c r="AQ154" s="1611"/>
      <c r="AR154" s="1611"/>
      <c r="AS154" s="1611"/>
      <c r="AT154" s="1611"/>
      <c r="AU154" s="1611"/>
      <c r="AV154" s="1611"/>
      <c r="AW154" s="1611"/>
      <c r="AX154" s="1611"/>
      <c r="AY154" s="1611"/>
      <c r="AZ154" s="1611"/>
      <c r="BA154" s="1611"/>
      <c r="BB154" s="1611"/>
      <c r="BC154" s="1611"/>
      <c r="BD154" s="1611"/>
      <c r="BE154" s="1611"/>
      <c r="BF154" s="1611"/>
      <c r="BG154" s="1611"/>
      <c r="BH154" s="1611"/>
      <c r="BI154" s="1611"/>
      <c r="BJ154" s="1611"/>
      <c r="BK154" s="1611"/>
      <c r="BL154" s="1611"/>
      <c r="BM154" s="1611"/>
      <c r="BN154" s="1611"/>
      <c r="BO154" s="1611"/>
      <c r="BP154" s="1611"/>
      <c r="BQ154" s="1611"/>
      <c r="BR154" s="1611"/>
      <c r="BS154" s="1611"/>
      <c r="BT154" s="1611"/>
      <c r="BU154" s="1611"/>
      <c r="BV154" s="1611"/>
      <c r="BW154" s="1611"/>
      <c r="BX154" s="1611"/>
      <c r="BY154" s="1611"/>
      <c r="BZ154" s="1611"/>
      <c r="CA154" s="1611"/>
      <c r="CB154" s="1611"/>
      <c r="CC154" s="1611"/>
      <c r="CD154" s="1611"/>
      <c r="CE154" s="1611"/>
      <c r="CF154" s="1611"/>
      <c r="CG154" s="1611"/>
      <c r="CH154" s="1611"/>
      <c r="CI154" s="1611"/>
      <c r="CJ154" s="1611"/>
      <c r="CK154" s="1611"/>
      <c r="CL154" s="1611"/>
      <c r="CM154" s="1611"/>
      <c r="CN154" s="1611"/>
      <c r="CO154" s="1611"/>
      <c r="CP154" s="1611"/>
      <c r="CQ154" s="1611"/>
      <c r="CR154" s="1611"/>
      <c r="CS154" s="1611"/>
      <c r="CT154" s="1611"/>
      <c r="CU154" s="1611"/>
      <c r="CV154" s="1611"/>
      <c r="CW154" s="1611"/>
      <c r="CX154" s="1611"/>
      <c r="CY154" s="1611"/>
      <c r="CZ154" s="1611"/>
      <c r="DA154" s="1611"/>
      <c r="DB154" s="1611"/>
      <c r="DC154" s="1611"/>
      <c r="DD154" s="1611"/>
      <c r="DE154" s="1611"/>
      <c r="DF154" s="1611"/>
      <c r="DG154" s="1611"/>
      <c r="DH154" s="1611"/>
      <c r="DI154" s="1611"/>
      <c r="DJ154" s="1611"/>
      <c r="DK154" s="1611"/>
      <c r="DL154" s="1611"/>
      <c r="DM154" s="1611"/>
      <c r="DN154" s="1611"/>
      <c r="DO154" s="1611"/>
      <c r="DP154" s="1611"/>
      <c r="DQ154" s="1611"/>
      <c r="DR154" s="1611"/>
      <c r="DS154" s="1611"/>
      <c r="DT154" s="1611"/>
      <c r="DU154" s="1611"/>
      <c r="DV154" s="1611"/>
      <c r="DW154" s="1611"/>
      <c r="DX154" s="1611"/>
      <c r="DY154" s="1611"/>
      <c r="DZ154" s="1611"/>
      <c r="EA154" s="1611"/>
      <c r="EB154" s="1611"/>
      <c r="EC154" s="1611"/>
      <c r="ED154" s="1611"/>
      <c r="EE154" s="1611"/>
      <c r="EF154" s="1611"/>
      <c r="EG154" s="1611"/>
      <c r="EH154" s="1611"/>
      <c r="EI154" s="1611"/>
      <c r="EJ154" s="1611"/>
      <c r="EK154" s="1611"/>
      <c r="EL154" s="1611"/>
      <c r="EM154" s="1611"/>
      <c r="EN154" s="1611"/>
      <c r="EO154" s="1611"/>
      <c r="EP154" s="1611"/>
      <c r="EQ154" s="1611"/>
      <c r="ER154" s="1611"/>
      <c r="ES154" s="1611"/>
    </row>
    <row r="155" spans="2:149" s="898" customFormat="1">
      <c r="B155" s="1609"/>
      <c r="C155" s="1610"/>
      <c r="D155" s="1610"/>
      <c r="E155" s="1611"/>
      <c r="F155" s="1611"/>
      <c r="G155" s="1611"/>
      <c r="H155" s="1611"/>
      <c r="I155" s="1611"/>
      <c r="J155" s="1611"/>
      <c r="K155" s="1611"/>
      <c r="L155" s="1611"/>
      <c r="M155" s="1611"/>
      <c r="N155" s="1611"/>
      <c r="O155" s="1611"/>
      <c r="P155" s="1611"/>
      <c r="Q155" s="1611"/>
      <c r="R155" s="1611"/>
      <c r="S155" s="1611"/>
      <c r="T155" s="1611"/>
      <c r="U155" s="1611"/>
      <c r="V155" s="1611"/>
      <c r="W155" s="1611"/>
      <c r="X155" s="1611"/>
      <c r="Y155" s="1611"/>
      <c r="Z155" s="1611"/>
      <c r="AA155" s="1611"/>
      <c r="AB155" s="1611"/>
      <c r="AC155" s="1611"/>
      <c r="AD155" s="1611"/>
      <c r="AE155" s="1611"/>
      <c r="AF155" s="1611"/>
      <c r="AG155" s="1611"/>
      <c r="AH155" s="1611"/>
      <c r="AI155" s="1611"/>
      <c r="AJ155" s="1611"/>
      <c r="AK155" s="1611"/>
      <c r="AL155" s="1611"/>
      <c r="AM155" s="1611"/>
      <c r="AN155" s="1611"/>
      <c r="AO155" s="1611"/>
      <c r="AP155" s="1611"/>
      <c r="AQ155" s="1611"/>
      <c r="AR155" s="1611"/>
      <c r="AS155" s="1611"/>
      <c r="AT155" s="1611"/>
      <c r="AU155" s="1611"/>
      <c r="AV155" s="1611"/>
      <c r="AW155" s="1611"/>
      <c r="AX155" s="1611"/>
      <c r="AY155" s="1611"/>
      <c r="AZ155" s="1611"/>
      <c r="BA155" s="1611"/>
      <c r="BB155" s="1611"/>
      <c r="BC155" s="1611"/>
      <c r="BD155" s="1611"/>
      <c r="BE155" s="1611"/>
      <c r="BF155" s="1611"/>
      <c r="BG155" s="1611"/>
      <c r="BH155" s="1611"/>
      <c r="BI155" s="1611"/>
      <c r="BJ155" s="1611"/>
      <c r="BK155" s="1611"/>
      <c r="BL155" s="1611"/>
      <c r="BM155" s="1611"/>
      <c r="BN155" s="1611"/>
      <c r="BO155" s="1611"/>
      <c r="BP155" s="1611"/>
      <c r="BQ155" s="1611"/>
      <c r="BR155" s="1611"/>
      <c r="BS155" s="1611"/>
      <c r="BT155" s="1611"/>
      <c r="BU155" s="1611"/>
      <c r="BV155" s="1611"/>
      <c r="BW155" s="1611"/>
      <c r="BX155" s="1611"/>
      <c r="BY155" s="1611"/>
      <c r="BZ155" s="1611"/>
      <c r="CA155" s="1611"/>
      <c r="CB155" s="1611"/>
      <c r="CC155" s="1611"/>
      <c r="CD155" s="1611"/>
      <c r="CE155" s="1611"/>
      <c r="CF155" s="1611"/>
      <c r="CG155" s="1611"/>
      <c r="CH155" s="1611"/>
      <c r="CI155" s="1611"/>
      <c r="CJ155" s="1611"/>
      <c r="CK155" s="1611"/>
      <c r="CL155" s="1611"/>
      <c r="CM155" s="1611"/>
      <c r="CN155" s="1611"/>
      <c r="CO155" s="1611"/>
      <c r="CP155" s="1611"/>
      <c r="CQ155" s="1611"/>
      <c r="CR155" s="1611"/>
      <c r="CS155" s="1611"/>
      <c r="CT155" s="1611"/>
      <c r="CU155" s="1611"/>
      <c r="CV155" s="1611"/>
      <c r="CW155" s="1611"/>
      <c r="CX155" s="1611"/>
      <c r="CY155" s="1611"/>
      <c r="CZ155" s="1611"/>
      <c r="DA155" s="1611"/>
      <c r="DB155" s="1611"/>
      <c r="DC155" s="1611"/>
      <c r="DD155" s="1611"/>
      <c r="DE155" s="1611"/>
      <c r="DF155" s="1611"/>
      <c r="DG155" s="1611"/>
      <c r="DH155" s="1611"/>
      <c r="DI155" s="1611"/>
      <c r="DJ155" s="1611"/>
      <c r="DK155" s="1611"/>
      <c r="DL155" s="1611"/>
      <c r="DM155" s="1611"/>
      <c r="DN155" s="1611"/>
      <c r="DO155" s="1611"/>
      <c r="DP155" s="1611"/>
      <c r="DQ155" s="1611"/>
      <c r="DR155" s="1611"/>
      <c r="DS155" s="1611"/>
      <c r="DT155" s="1611"/>
      <c r="DU155" s="1611"/>
      <c r="DV155" s="1611"/>
      <c r="DW155" s="1611"/>
      <c r="DX155" s="1611"/>
      <c r="DY155" s="1611"/>
      <c r="DZ155" s="1611"/>
      <c r="EA155" s="1611"/>
      <c r="EB155" s="1611"/>
      <c r="EC155" s="1611"/>
      <c r="ED155" s="1611"/>
      <c r="EE155" s="1611"/>
      <c r="EF155" s="1611"/>
      <c r="EG155" s="1611"/>
      <c r="EH155" s="1611"/>
      <c r="EI155" s="1611"/>
      <c r="EJ155" s="1611"/>
      <c r="EK155" s="1611"/>
      <c r="EL155" s="1611"/>
      <c r="EM155" s="1611"/>
      <c r="EN155" s="1611"/>
      <c r="EO155" s="1611"/>
      <c r="EP155" s="1611"/>
      <c r="EQ155" s="1611"/>
      <c r="ER155" s="1611"/>
      <c r="ES155" s="1611"/>
    </row>
    <row r="156" spans="2:149" s="898" customFormat="1">
      <c r="B156" s="1609"/>
      <c r="C156" s="1610"/>
      <c r="D156" s="1610"/>
      <c r="E156" s="1611"/>
      <c r="F156" s="1611"/>
      <c r="G156" s="1611"/>
      <c r="H156" s="1611"/>
      <c r="I156" s="1611"/>
      <c r="J156" s="1611"/>
      <c r="K156" s="1611"/>
      <c r="L156" s="1611"/>
      <c r="M156" s="1611"/>
      <c r="N156" s="1611"/>
      <c r="O156" s="1611"/>
      <c r="P156" s="1611"/>
      <c r="Q156" s="1611"/>
      <c r="R156" s="1611"/>
      <c r="S156" s="1611"/>
      <c r="T156" s="1611"/>
      <c r="U156" s="1611"/>
      <c r="V156" s="1611"/>
      <c r="W156" s="1611"/>
      <c r="X156" s="1611"/>
      <c r="Y156" s="1611"/>
      <c r="Z156" s="1611"/>
      <c r="AA156" s="1611"/>
      <c r="AB156" s="1611"/>
      <c r="AC156" s="1611"/>
      <c r="AD156" s="1611"/>
      <c r="AE156" s="1611"/>
      <c r="AF156" s="1611"/>
      <c r="AG156" s="1611"/>
      <c r="AH156" s="1611"/>
      <c r="AI156" s="1611"/>
      <c r="AJ156" s="1611"/>
      <c r="AK156" s="1611"/>
      <c r="AL156" s="1611"/>
      <c r="AM156" s="1611"/>
      <c r="AN156" s="1611"/>
      <c r="AO156" s="1611"/>
      <c r="AP156" s="1611"/>
      <c r="AQ156" s="1611"/>
      <c r="AR156" s="1611"/>
      <c r="AS156" s="1611"/>
      <c r="AT156" s="1611"/>
      <c r="AU156" s="1611"/>
      <c r="AV156" s="1611"/>
      <c r="AW156" s="1611"/>
      <c r="AX156" s="1611"/>
      <c r="AY156" s="1611"/>
      <c r="AZ156" s="1611"/>
      <c r="BA156" s="1611"/>
      <c r="BB156" s="1611"/>
      <c r="BC156" s="1611"/>
      <c r="BD156" s="1611"/>
      <c r="BE156" s="1611"/>
      <c r="BF156" s="1611"/>
      <c r="BG156" s="1611"/>
      <c r="BH156" s="1611"/>
      <c r="BI156" s="1611"/>
      <c r="BJ156" s="1611"/>
      <c r="BK156" s="1611"/>
      <c r="BL156" s="1611"/>
      <c r="BM156" s="1611"/>
      <c r="BN156" s="1611"/>
      <c r="BO156" s="1611"/>
      <c r="BP156" s="1611"/>
      <c r="BQ156" s="1611"/>
      <c r="BR156" s="1611"/>
      <c r="BS156" s="1611"/>
      <c r="BT156" s="1611"/>
      <c r="BU156" s="1611"/>
      <c r="BV156" s="1611"/>
      <c r="BW156" s="1611"/>
      <c r="BX156" s="1611"/>
      <c r="BY156" s="1611"/>
      <c r="BZ156" s="1611"/>
      <c r="CA156" s="1611"/>
      <c r="CB156" s="1611"/>
      <c r="CC156" s="1611"/>
      <c r="CD156" s="1611"/>
      <c r="CE156" s="1611"/>
      <c r="CF156" s="1611"/>
      <c r="CG156" s="1611"/>
      <c r="CH156" s="1611"/>
      <c r="CI156" s="1611"/>
      <c r="CJ156" s="1611"/>
      <c r="CK156" s="1611"/>
      <c r="CL156" s="1611"/>
      <c r="CM156" s="1611"/>
      <c r="CN156" s="1611"/>
      <c r="CO156" s="1611"/>
      <c r="CP156" s="1611"/>
      <c r="CQ156" s="1611"/>
      <c r="CR156" s="1611"/>
      <c r="CS156" s="1611"/>
      <c r="CT156" s="1611"/>
      <c r="CU156" s="1611"/>
      <c r="CV156" s="1611"/>
      <c r="CW156" s="1611"/>
      <c r="CX156" s="1611"/>
      <c r="CY156" s="1611"/>
      <c r="CZ156" s="1611"/>
      <c r="DA156" s="1611"/>
      <c r="DB156" s="1611"/>
      <c r="DC156" s="1611"/>
      <c r="DD156" s="1611"/>
      <c r="DE156" s="1611"/>
      <c r="DF156" s="1611"/>
      <c r="DG156" s="1611"/>
      <c r="DH156" s="1611"/>
      <c r="DI156" s="1611"/>
      <c r="DJ156" s="1611"/>
      <c r="DK156" s="1611"/>
      <c r="DL156" s="1611"/>
      <c r="DM156" s="1611"/>
      <c r="DN156" s="1611"/>
      <c r="DO156" s="1611"/>
      <c r="DP156" s="1611"/>
      <c r="DQ156" s="1611"/>
      <c r="DR156" s="1611"/>
      <c r="DS156" s="1611"/>
      <c r="DT156" s="1611"/>
      <c r="DU156" s="1611"/>
      <c r="DV156" s="1611"/>
      <c r="DW156" s="1611"/>
      <c r="DX156" s="1611"/>
      <c r="DY156" s="1611"/>
      <c r="DZ156" s="1611"/>
      <c r="EA156" s="1611"/>
      <c r="EB156" s="1611"/>
      <c r="EC156" s="1611"/>
      <c r="ED156" s="1611"/>
      <c r="EE156" s="1611"/>
      <c r="EF156" s="1611"/>
      <c r="EG156" s="1611"/>
      <c r="EH156" s="1611"/>
      <c r="EI156" s="1611"/>
      <c r="EJ156" s="1611"/>
      <c r="EK156" s="1611"/>
      <c r="EL156" s="1611"/>
      <c r="EM156" s="1611"/>
      <c r="EN156" s="1611"/>
      <c r="EO156" s="1611"/>
      <c r="EP156" s="1611"/>
      <c r="EQ156" s="1611"/>
      <c r="ER156" s="1611"/>
      <c r="ES156" s="1611"/>
    </row>
    <row r="157" spans="2:149" s="898" customFormat="1">
      <c r="B157" s="1609"/>
      <c r="C157" s="1610"/>
      <c r="D157" s="1610"/>
      <c r="E157" s="1611"/>
      <c r="F157" s="1611"/>
      <c r="G157" s="1611"/>
      <c r="H157" s="1611"/>
      <c r="I157" s="1611"/>
      <c r="J157" s="1611"/>
      <c r="K157" s="1611"/>
      <c r="L157" s="1611"/>
      <c r="M157" s="1611"/>
      <c r="N157" s="1611"/>
      <c r="O157" s="1611"/>
      <c r="P157" s="1611"/>
      <c r="Q157" s="1611"/>
      <c r="R157" s="1611"/>
      <c r="S157" s="1611"/>
      <c r="T157" s="1611"/>
      <c r="U157" s="1611"/>
      <c r="V157" s="1611"/>
      <c r="W157" s="1611"/>
      <c r="X157" s="1611"/>
      <c r="Y157" s="1611"/>
      <c r="Z157" s="1611"/>
      <c r="AA157" s="1611"/>
      <c r="AB157" s="1611"/>
      <c r="AC157" s="1611"/>
      <c r="AD157" s="1611"/>
      <c r="AE157" s="1611"/>
      <c r="AF157" s="1611"/>
      <c r="AG157" s="1611"/>
      <c r="AH157" s="1611"/>
      <c r="AI157" s="1611"/>
      <c r="AJ157" s="1611"/>
      <c r="AK157" s="1611"/>
      <c r="AL157" s="1611"/>
      <c r="AM157" s="1611"/>
      <c r="AN157" s="1611"/>
      <c r="AO157" s="1611"/>
      <c r="AP157" s="1611"/>
      <c r="AQ157" s="1611"/>
      <c r="AR157" s="1611"/>
      <c r="AS157" s="1611"/>
      <c r="AT157" s="1611"/>
      <c r="AU157" s="1611"/>
      <c r="AV157" s="1611"/>
      <c r="AW157" s="1611"/>
      <c r="AX157" s="1611"/>
      <c r="AY157" s="1611"/>
      <c r="AZ157" s="1611"/>
      <c r="BA157" s="1611"/>
      <c r="BB157" s="1611"/>
      <c r="BC157" s="1611"/>
      <c r="BD157" s="1611"/>
      <c r="BE157" s="1611"/>
      <c r="BF157" s="1611"/>
      <c r="BG157" s="1611"/>
      <c r="BH157" s="1611"/>
      <c r="BI157" s="1611"/>
      <c r="BJ157" s="1611"/>
      <c r="BK157" s="1611"/>
      <c r="BL157" s="1611"/>
      <c r="BM157" s="1611"/>
      <c r="BN157" s="1611"/>
      <c r="BO157" s="1611"/>
      <c r="BP157" s="1611"/>
      <c r="BQ157" s="1611"/>
      <c r="BR157" s="1611"/>
      <c r="BS157" s="1611"/>
      <c r="BT157" s="1611"/>
      <c r="BU157" s="1611"/>
      <c r="BV157" s="1611"/>
      <c r="BW157" s="1611"/>
      <c r="BX157" s="1611"/>
      <c r="BY157" s="1611"/>
      <c r="BZ157" s="1611"/>
      <c r="CA157" s="1611"/>
      <c r="CB157" s="1611"/>
      <c r="CC157" s="1611"/>
      <c r="CD157" s="1611"/>
      <c r="CE157" s="1611"/>
      <c r="CF157" s="1611"/>
      <c r="CG157" s="1611"/>
      <c r="CH157" s="1611"/>
      <c r="CI157" s="1611"/>
      <c r="CJ157" s="1611"/>
      <c r="CK157" s="1611"/>
      <c r="CL157" s="1611"/>
      <c r="CM157" s="1611"/>
      <c r="CN157" s="1611"/>
      <c r="CO157" s="1611"/>
      <c r="CP157" s="1611"/>
      <c r="CQ157" s="1611"/>
      <c r="CR157" s="1611"/>
      <c r="CS157" s="1611"/>
      <c r="CT157" s="1611"/>
      <c r="CU157" s="1611"/>
      <c r="CV157" s="1611"/>
      <c r="CW157" s="1611"/>
      <c r="CX157" s="1611"/>
      <c r="CY157" s="1611"/>
      <c r="CZ157" s="1611"/>
      <c r="DA157" s="1611"/>
      <c r="DB157" s="1611"/>
      <c r="DC157" s="1611"/>
      <c r="DD157" s="1611"/>
      <c r="DE157" s="1611"/>
      <c r="DF157" s="1611"/>
      <c r="DG157" s="1611"/>
      <c r="DH157" s="1611"/>
      <c r="DI157" s="1611"/>
      <c r="DJ157" s="1611"/>
      <c r="DK157" s="1611"/>
      <c r="DL157" s="1611"/>
      <c r="DM157" s="1611"/>
      <c r="DN157" s="1611"/>
      <c r="DO157" s="1611"/>
      <c r="DP157" s="1611"/>
      <c r="DQ157" s="1611"/>
      <c r="DR157" s="1611"/>
      <c r="DS157" s="1611"/>
      <c r="DT157" s="1611"/>
      <c r="DU157" s="1611"/>
      <c r="DV157" s="1611"/>
      <c r="DW157" s="1611"/>
      <c r="DX157" s="1611"/>
      <c r="DY157" s="1611"/>
      <c r="DZ157" s="1611"/>
      <c r="EA157" s="1611"/>
      <c r="EB157" s="1611"/>
      <c r="EC157" s="1611"/>
      <c r="ED157" s="1611"/>
      <c r="EE157" s="1611"/>
      <c r="EF157" s="1611"/>
      <c r="EG157" s="1611"/>
      <c r="EH157" s="1611"/>
      <c r="EI157" s="1611"/>
      <c r="EJ157" s="1611"/>
      <c r="EK157" s="1611"/>
      <c r="EL157" s="1611"/>
      <c r="EM157" s="1611"/>
      <c r="EN157" s="1611"/>
      <c r="EO157" s="1611"/>
      <c r="EP157" s="1611"/>
      <c r="EQ157" s="1611"/>
      <c r="ER157" s="1611"/>
      <c r="ES157" s="1611"/>
    </row>
    <row r="158" spans="2:149" s="898" customFormat="1">
      <c r="B158" s="1609"/>
      <c r="C158" s="1610"/>
      <c r="D158" s="1610"/>
      <c r="E158" s="1611"/>
      <c r="F158" s="1611"/>
      <c r="G158" s="1611"/>
      <c r="H158" s="1611"/>
      <c r="I158" s="1611"/>
      <c r="J158" s="1611"/>
      <c r="K158" s="1611"/>
      <c r="L158" s="1611"/>
      <c r="M158" s="1611"/>
      <c r="N158" s="1611"/>
      <c r="O158" s="1611"/>
      <c r="P158" s="1611"/>
      <c r="Q158" s="1611"/>
      <c r="R158" s="1611"/>
      <c r="S158" s="1611"/>
      <c r="T158" s="1611"/>
      <c r="U158" s="1611"/>
      <c r="V158" s="1611"/>
      <c r="W158" s="1611"/>
      <c r="X158" s="1611"/>
      <c r="Y158" s="1611"/>
      <c r="Z158" s="1611"/>
      <c r="AA158" s="1611"/>
      <c r="AB158" s="1611"/>
      <c r="AC158" s="1611"/>
      <c r="AD158" s="1611"/>
      <c r="AE158" s="1611"/>
      <c r="AF158" s="1611"/>
      <c r="AG158" s="1611"/>
      <c r="AH158" s="1611"/>
      <c r="AI158" s="1611"/>
      <c r="AJ158" s="1611"/>
      <c r="AK158" s="1611"/>
      <c r="AL158" s="1611"/>
      <c r="AM158" s="1611"/>
      <c r="AN158" s="1611"/>
      <c r="AO158" s="1611"/>
      <c r="AP158" s="1611"/>
      <c r="AQ158" s="1611"/>
      <c r="AR158" s="1611"/>
      <c r="AS158" s="1611"/>
      <c r="AT158" s="1611"/>
      <c r="AU158" s="1611"/>
      <c r="AV158" s="1611"/>
      <c r="AW158" s="1611"/>
      <c r="AX158" s="1611"/>
      <c r="AY158" s="1611"/>
      <c r="AZ158" s="1611"/>
      <c r="BA158" s="1611"/>
      <c r="BB158" s="1611"/>
      <c r="BC158" s="1611"/>
      <c r="BD158" s="1611"/>
      <c r="BE158" s="1611"/>
      <c r="BF158" s="1611"/>
      <c r="BG158" s="1611"/>
      <c r="BH158" s="1611"/>
      <c r="BI158" s="1611"/>
      <c r="BJ158" s="1611"/>
      <c r="BK158" s="1611"/>
      <c r="BL158" s="1611"/>
      <c r="BM158" s="1611"/>
      <c r="BN158" s="1611"/>
      <c r="BO158" s="1611"/>
      <c r="BP158" s="1611"/>
      <c r="BQ158" s="1611"/>
      <c r="BR158" s="1611"/>
      <c r="BS158" s="1611"/>
      <c r="BT158" s="1611"/>
      <c r="BU158" s="1611"/>
      <c r="BV158" s="1611"/>
      <c r="BW158" s="1611"/>
      <c r="BX158" s="1611"/>
      <c r="BY158" s="1611"/>
      <c r="BZ158" s="1611"/>
      <c r="CA158" s="1611"/>
      <c r="CB158" s="1611"/>
      <c r="CC158" s="1611"/>
      <c r="CD158" s="1611"/>
      <c r="CE158" s="1611"/>
      <c r="CF158" s="1611"/>
      <c r="CG158" s="1611"/>
      <c r="CH158" s="1611"/>
      <c r="CI158" s="1611"/>
      <c r="CJ158" s="1611"/>
      <c r="CK158" s="1611"/>
      <c r="CL158" s="1611"/>
      <c r="CM158" s="1611"/>
      <c r="CN158" s="1611"/>
      <c r="CO158" s="1611"/>
      <c r="CP158" s="1611"/>
      <c r="CQ158" s="1611"/>
      <c r="CR158" s="1611"/>
      <c r="CS158" s="1611"/>
      <c r="CT158" s="1611"/>
      <c r="CU158" s="1611"/>
      <c r="CV158" s="1611"/>
      <c r="CW158" s="1611"/>
      <c r="CX158" s="1611"/>
      <c r="CY158" s="1611"/>
      <c r="CZ158" s="1611"/>
      <c r="DA158" s="1611"/>
      <c r="DB158" s="1611"/>
      <c r="DC158" s="1611"/>
      <c r="DD158" s="1611"/>
      <c r="DE158" s="1611"/>
      <c r="DF158" s="1611"/>
      <c r="DG158" s="1611"/>
      <c r="DH158" s="1611"/>
      <c r="DI158" s="1611"/>
      <c r="DJ158" s="1611"/>
      <c r="DK158" s="1611"/>
      <c r="DL158" s="1611"/>
      <c r="DM158" s="1611"/>
      <c r="DN158" s="1611"/>
      <c r="DO158" s="1611"/>
      <c r="DP158" s="1611"/>
      <c r="DQ158" s="1611"/>
      <c r="DR158" s="1611"/>
      <c r="DS158" s="1611"/>
      <c r="DT158" s="1611"/>
      <c r="DU158" s="1611"/>
      <c r="DV158" s="1611"/>
      <c r="DW158" s="1611"/>
      <c r="DX158" s="1611"/>
      <c r="DY158" s="1611"/>
      <c r="DZ158" s="1611"/>
      <c r="EA158" s="1611"/>
      <c r="EB158" s="1611"/>
      <c r="EC158" s="1611"/>
      <c r="ED158" s="1611"/>
      <c r="EE158" s="1611"/>
      <c r="EF158" s="1611"/>
      <c r="EG158" s="1611"/>
      <c r="EH158" s="1611"/>
      <c r="EI158" s="1611"/>
      <c r="EJ158" s="1611"/>
      <c r="EK158" s="1611"/>
      <c r="EL158" s="1611"/>
      <c r="EM158" s="1611"/>
      <c r="EN158" s="1611"/>
      <c r="EO158" s="1611"/>
      <c r="EP158" s="1611"/>
      <c r="EQ158" s="1611"/>
      <c r="ER158" s="1611"/>
      <c r="ES158" s="1611"/>
    </row>
    <row r="159" spans="2:149" s="898" customFormat="1">
      <c r="B159" s="1609"/>
      <c r="C159" s="1610"/>
      <c r="D159" s="1610"/>
      <c r="E159" s="1611"/>
      <c r="F159" s="1611"/>
      <c r="G159" s="1611"/>
      <c r="H159" s="1611"/>
      <c r="I159" s="1611"/>
      <c r="J159" s="1611"/>
      <c r="K159" s="1611"/>
      <c r="L159" s="1611"/>
      <c r="M159" s="1611"/>
      <c r="N159" s="1611"/>
      <c r="O159" s="1611"/>
      <c r="P159" s="1611"/>
      <c r="Q159" s="1611"/>
      <c r="R159" s="1611"/>
      <c r="S159" s="1611"/>
      <c r="T159" s="1611"/>
      <c r="U159" s="1611"/>
      <c r="V159" s="1611"/>
      <c r="W159" s="1611"/>
      <c r="X159" s="1611"/>
      <c r="Y159" s="1611"/>
      <c r="Z159" s="1611"/>
      <c r="AA159" s="1611"/>
      <c r="AB159" s="1611"/>
      <c r="AC159" s="1611"/>
      <c r="AD159" s="1611"/>
      <c r="AE159" s="1611"/>
      <c r="AF159" s="1611"/>
      <c r="AG159" s="1611"/>
      <c r="AH159" s="1611"/>
      <c r="AI159" s="1611"/>
      <c r="AJ159" s="1611"/>
      <c r="AK159" s="1611"/>
      <c r="AL159" s="1611"/>
      <c r="AM159" s="1611"/>
      <c r="AN159" s="1611"/>
      <c r="AO159" s="1611"/>
      <c r="AP159" s="1611"/>
      <c r="AQ159" s="1611"/>
      <c r="AR159" s="1611"/>
      <c r="AS159" s="1611"/>
      <c r="AT159" s="1611"/>
      <c r="AU159" s="1611"/>
      <c r="AV159" s="1611"/>
      <c r="AW159" s="1611"/>
      <c r="AX159" s="1611"/>
      <c r="AY159" s="1611"/>
      <c r="AZ159" s="1611"/>
      <c r="BA159" s="1611"/>
      <c r="BB159" s="1611"/>
      <c r="BC159" s="1611"/>
      <c r="BD159" s="1611"/>
      <c r="BE159" s="1611"/>
      <c r="BF159" s="1611"/>
      <c r="BG159" s="1611"/>
      <c r="BH159" s="1611"/>
      <c r="BI159" s="1611"/>
      <c r="BJ159" s="1611"/>
      <c r="BK159" s="1611"/>
      <c r="BL159" s="1611"/>
      <c r="BM159" s="1611"/>
      <c r="BN159" s="1611"/>
      <c r="BO159" s="1611"/>
      <c r="BP159" s="1611"/>
      <c r="BQ159" s="1611"/>
      <c r="BR159" s="1611"/>
      <c r="BS159" s="1611"/>
      <c r="BT159" s="1611"/>
      <c r="BU159" s="1611"/>
      <c r="BV159" s="1611"/>
      <c r="BW159" s="1611"/>
      <c r="BX159" s="1611"/>
      <c r="BY159" s="1611"/>
      <c r="BZ159" s="1611"/>
      <c r="CA159" s="1611"/>
      <c r="CB159" s="1611"/>
      <c r="CC159" s="1611"/>
      <c r="CD159" s="1611"/>
      <c r="CE159" s="1611"/>
      <c r="CF159" s="1611"/>
      <c r="CG159" s="1611"/>
      <c r="CH159" s="1611"/>
      <c r="CI159" s="1611"/>
      <c r="CJ159" s="1611"/>
      <c r="CK159" s="1611"/>
      <c r="CL159" s="1611"/>
      <c r="CM159" s="1611"/>
      <c r="CN159" s="1611"/>
      <c r="CO159" s="1611"/>
      <c r="CP159" s="1611"/>
      <c r="CQ159" s="1611"/>
      <c r="CR159" s="1611"/>
      <c r="CS159" s="1611"/>
      <c r="CT159" s="1611"/>
      <c r="CU159" s="1611"/>
      <c r="CV159" s="1611"/>
      <c r="CW159" s="1611"/>
      <c r="CX159" s="1611"/>
      <c r="CY159" s="1611"/>
      <c r="CZ159" s="1611"/>
      <c r="DA159" s="1611"/>
      <c r="DB159" s="1611"/>
      <c r="DC159" s="1611"/>
      <c r="DD159" s="1611"/>
      <c r="DE159" s="1611"/>
      <c r="DF159" s="1611"/>
      <c r="DG159" s="1611"/>
      <c r="DH159" s="1611"/>
      <c r="DI159" s="1611"/>
      <c r="DJ159" s="1611"/>
      <c r="DK159" s="1611"/>
      <c r="DL159" s="1611"/>
      <c r="DM159" s="1611"/>
      <c r="DN159" s="1611"/>
      <c r="DO159" s="1611"/>
      <c r="DP159" s="1611"/>
      <c r="DQ159" s="1611"/>
      <c r="DR159" s="1611"/>
      <c r="DS159" s="1611"/>
      <c r="DT159" s="1611"/>
      <c r="DU159" s="1611"/>
      <c r="DV159" s="1611"/>
      <c r="DW159" s="1611"/>
      <c r="DX159" s="1611"/>
      <c r="DY159" s="1611"/>
      <c r="DZ159" s="1611"/>
      <c r="EA159" s="1611"/>
      <c r="EB159" s="1611"/>
      <c r="EC159" s="1611"/>
      <c r="ED159" s="1611"/>
      <c r="EE159" s="1611"/>
      <c r="EF159" s="1611"/>
      <c r="EG159" s="1611"/>
      <c r="EH159" s="1611"/>
      <c r="EI159" s="1611"/>
      <c r="EJ159" s="1611"/>
      <c r="EK159" s="1611"/>
      <c r="EL159" s="1611"/>
      <c r="EM159" s="1611"/>
      <c r="EN159" s="1611"/>
      <c r="EO159" s="1611"/>
      <c r="EP159" s="1611"/>
      <c r="EQ159" s="1611"/>
      <c r="ER159" s="1611"/>
      <c r="ES159" s="1611"/>
    </row>
    <row r="160" spans="2:149" s="898" customFormat="1">
      <c r="B160" s="1609"/>
      <c r="C160" s="1610"/>
      <c r="D160" s="1610"/>
      <c r="E160" s="1611"/>
      <c r="F160" s="1611"/>
      <c r="G160" s="1611"/>
      <c r="H160" s="1611"/>
      <c r="I160" s="1611"/>
      <c r="J160" s="1611"/>
      <c r="K160" s="1611"/>
      <c r="L160" s="1611"/>
      <c r="M160" s="1611"/>
      <c r="N160" s="1611"/>
      <c r="O160" s="1611"/>
      <c r="P160" s="1611"/>
      <c r="Q160" s="1611"/>
      <c r="R160" s="1611"/>
      <c r="S160" s="1611"/>
      <c r="T160" s="1611"/>
      <c r="U160" s="1611"/>
      <c r="V160" s="1611"/>
      <c r="W160" s="1611"/>
      <c r="X160" s="1611"/>
      <c r="Y160" s="1611"/>
      <c r="Z160" s="1611"/>
      <c r="AA160" s="1611"/>
      <c r="AB160" s="1611"/>
      <c r="AC160" s="1611"/>
      <c r="AD160" s="1611"/>
      <c r="AE160" s="1611"/>
      <c r="AF160" s="1611"/>
      <c r="AG160" s="1611"/>
      <c r="AH160" s="1611"/>
      <c r="AI160" s="1611"/>
      <c r="AJ160" s="1611"/>
      <c r="AK160" s="1611"/>
      <c r="AL160" s="1611"/>
      <c r="AM160" s="1611"/>
      <c r="AN160" s="1611"/>
      <c r="AO160" s="1611"/>
      <c r="AP160" s="1611"/>
      <c r="AQ160" s="1611"/>
      <c r="AR160" s="1611"/>
      <c r="AS160" s="1611"/>
      <c r="AT160" s="1611"/>
      <c r="AU160" s="1611"/>
      <c r="AV160" s="1611"/>
      <c r="AW160" s="1611"/>
      <c r="AX160" s="1611"/>
      <c r="AY160" s="1611"/>
      <c r="AZ160" s="1611"/>
      <c r="BA160" s="1611"/>
      <c r="BB160" s="1611"/>
      <c r="BC160" s="1611"/>
      <c r="BD160" s="1611"/>
      <c r="BE160" s="1611"/>
      <c r="BF160" s="1611"/>
      <c r="BG160" s="1611"/>
      <c r="BH160" s="1611"/>
      <c r="BI160" s="1611"/>
      <c r="BJ160" s="1611"/>
      <c r="BK160" s="1611"/>
      <c r="BL160" s="1611"/>
      <c r="BM160" s="1611"/>
      <c r="BN160" s="1611"/>
      <c r="BO160" s="1611"/>
      <c r="BP160" s="1611"/>
      <c r="BQ160" s="1611"/>
      <c r="BR160" s="1611"/>
      <c r="BS160" s="1611"/>
      <c r="BT160" s="1611"/>
      <c r="BU160" s="1611"/>
      <c r="BV160" s="1611"/>
      <c r="BW160" s="1611"/>
      <c r="BX160" s="1611"/>
      <c r="BY160" s="1611"/>
      <c r="BZ160" s="1611"/>
      <c r="CA160" s="1611"/>
      <c r="CB160" s="1611"/>
      <c r="CC160" s="1611"/>
      <c r="CD160" s="1611"/>
      <c r="CE160" s="1611"/>
      <c r="CF160" s="1611"/>
      <c r="CG160" s="1611"/>
      <c r="CH160" s="1611"/>
      <c r="CI160" s="1611"/>
      <c r="CJ160" s="1611"/>
      <c r="CK160" s="1611"/>
      <c r="CL160" s="1611"/>
      <c r="CM160" s="1611"/>
      <c r="CN160" s="1611"/>
      <c r="CO160" s="1611"/>
      <c r="CP160" s="1611"/>
      <c r="CQ160" s="1611"/>
      <c r="CR160" s="1611"/>
      <c r="CS160" s="1611"/>
      <c r="CT160" s="1611"/>
      <c r="CU160" s="1611"/>
      <c r="CV160" s="1611"/>
      <c r="CW160" s="1611"/>
      <c r="CX160" s="1611"/>
      <c r="CY160" s="1611"/>
      <c r="CZ160" s="1611"/>
      <c r="DA160" s="1611"/>
      <c r="DB160" s="1611"/>
      <c r="DC160" s="1611"/>
      <c r="DD160" s="1611"/>
      <c r="DE160" s="1611"/>
      <c r="DF160" s="1611"/>
      <c r="DG160" s="1611"/>
      <c r="DH160" s="1611"/>
      <c r="DI160" s="1611"/>
      <c r="DJ160" s="1611"/>
      <c r="DK160" s="1611"/>
      <c r="DL160" s="1611"/>
      <c r="DM160" s="1611"/>
      <c r="DN160" s="1611"/>
      <c r="DO160" s="1611"/>
      <c r="DP160" s="1611"/>
      <c r="DQ160" s="1611"/>
      <c r="DR160" s="1611"/>
      <c r="DS160" s="1611"/>
      <c r="DT160" s="1611"/>
      <c r="DU160" s="1611"/>
      <c r="DV160" s="1611"/>
      <c r="DW160" s="1611"/>
      <c r="DX160" s="1611"/>
      <c r="DY160" s="1611"/>
      <c r="DZ160" s="1611"/>
      <c r="EA160" s="1611"/>
      <c r="EB160" s="1611"/>
      <c r="EC160" s="1611"/>
      <c r="ED160" s="1611"/>
      <c r="EE160" s="1611"/>
      <c r="EF160" s="1611"/>
      <c r="EG160" s="1611"/>
      <c r="EH160" s="1611"/>
      <c r="EI160" s="1611"/>
      <c r="EJ160" s="1611"/>
      <c r="EK160" s="1611"/>
      <c r="EL160" s="1611"/>
      <c r="EM160" s="1611"/>
      <c r="EN160" s="1611"/>
      <c r="EO160" s="1611"/>
      <c r="EP160" s="1611"/>
      <c r="EQ160" s="1611"/>
      <c r="ER160" s="1611"/>
      <c r="ES160" s="1611"/>
    </row>
    <row r="161" spans="2:149" s="898" customFormat="1">
      <c r="B161" s="1609"/>
      <c r="C161" s="1610"/>
      <c r="D161" s="1610"/>
      <c r="E161" s="1611"/>
      <c r="F161" s="1611"/>
      <c r="G161" s="1611"/>
      <c r="H161" s="1611"/>
      <c r="I161" s="1611"/>
      <c r="J161" s="1611"/>
      <c r="K161" s="1611"/>
      <c r="L161" s="1611"/>
      <c r="M161" s="1611"/>
      <c r="N161" s="1611"/>
      <c r="O161" s="1611"/>
      <c r="P161" s="1611"/>
      <c r="Q161" s="1611"/>
      <c r="R161" s="1611"/>
      <c r="S161" s="1611"/>
      <c r="T161" s="1611"/>
      <c r="U161" s="1611"/>
      <c r="V161" s="1611"/>
      <c r="W161" s="1611"/>
      <c r="X161" s="1611"/>
      <c r="Y161" s="1611"/>
      <c r="Z161" s="1611"/>
      <c r="AA161" s="1611"/>
      <c r="AB161" s="1611"/>
      <c r="AC161" s="1611"/>
      <c r="AD161" s="1611"/>
      <c r="AE161" s="1611"/>
      <c r="AF161" s="1611"/>
      <c r="AG161" s="1611"/>
      <c r="AH161" s="1611"/>
      <c r="AI161" s="1611"/>
      <c r="AJ161" s="1611"/>
      <c r="AK161" s="1611"/>
      <c r="AL161" s="1611"/>
      <c r="AM161" s="1611"/>
      <c r="AN161" s="1611"/>
      <c r="AO161" s="1611"/>
      <c r="AP161" s="1611"/>
      <c r="AQ161" s="1611"/>
      <c r="AR161" s="1611"/>
      <c r="AS161" s="1611"/>
      <c r="AT161" s="1611"/>
      <c r="AU161" s="1611"/>
      <c r="AV161" s="1611"/>
      <c r="AW161" s="1611"/>
      <c r="AX161" s="1611"/>
      <c r="AY161" s="1611"/>
      <c r="AZ161" s="1611"/>
      <c r="BA161" s="1611"/>
      <c r="BB161" s="1611"/>
      <c r="BC161" s="1611"/>
      <c r="BD161" s="1611"/>
      <c r="BE161" s="1611"/>
      <c r="BF161" s="1611"/>
      <c r="BG161" s="1611"/>
      <c r="BH161" s="1611"/>
      <c r="BI161" s="1611"/>
      <c r="BJ161" s="1611"/>
      <c r="BK161" s="1611"/>
      <c r="BL161" s="1611"/>
      <c r="BM161" s="1611"/>
      <c r="BN161" s="1611"/>
      <c r="BO161" s="1611"/>
      <c r="BP161" s="1611"/>
      <c r="BQ161" s="1611"/>
      <c r="BR161" s="1611"/>
      <c r="BS161" s="1611"/>
      <c r="BT161" s="1611"/>
      <c r="BU161" s="1611"/>
      <c r="BV161" s="1611"/>
      <c r="BW161" s="1611"/>
      <c r="BX161" s="1611"/>
      <c r="BY161" s="1611"/>
      <c r="BZ161" s="1611"/>
      <c r="CA161" s="1611"/>
      <c r="CB161" s="1611"/>
      <c r="CC161" s="1611"/>
      <c r="CD161" s="1611"/>
      <c r="CE161" s="1611"/>
      <c r="CF161" s="1611"/>
      <c r="CG161" s="1611"/>
      <c r="CH161" s="1611"/>
      <c r="CI161" s="1611"/>
      <c r="CJ161" s="1611"/>
      <c r="CK161" s="1611"/>
      <c r="CL161" s="1611"/>
      <c r="CM161" s="1611"/>
      <c r="CN161" s="1611"/>
      <c r="CO161" s="1611"/>
      <c r="CP161" s="1611"/>
      <c r="CQ161" s="1611"/>
      <c r="CR161" s="1611"/>
      <c r="CS161" s="1611"/>
      <c r="CT161" s="1611"/>
      <c r="CU161" s="1611"/>
      <c r="CV161" s="1611"/>
      <c r="CW161" s="1611"/>
      <c r="CX161" s="1611"/>
      <c r="CY161" s="1611"/>
      <c r="CZ161" s="1611"/>
      <c r="DA161" s="1611"/>
      <c r="DB161" s="1611"/>
      <c r="DC161" s="1611"/>
      <c r="DD161" s="1611"/>
      <c r="DE161" s="1611"/>
      <c r="DF161" s="1611"/>
      <c r="DG161" s="1611"/>
      <c r="DH161" s="1611"/>
      <c r="DI161" s="1611"/>
      <c r="DJ161" s="1611"/>
      <c r="DK161" s="1611"/>
      <c r="DL161" s="1611"/>
      <c r="DM161" s="1611"/>
      <c r="DN161" s="1611"/>
      <c r="DO161" s="1611"/>
      <c r="DP161" s="1611"/>
      <c r="DQ161" s="1611"/>
      <c r="DR161" s="1611"/>
      <c r="DS161" s="1611"/>
      <c r="DT161" s="1611"/>
      <c r="DU161" s="1611"/>
      <c r="DV161" s="1611"/>
      <c r="DW161" s="1611"/>
      <c r="DX161" s="1611"/>
      <c r="DY161" s="1611"/>
      <c r="DZ161" s="1611"/>
      <c r="EA161" s="1611"/>
      <c r="EB161" s="1611"/>
      <c r="EC161" s="1611"/>
      <c r="ED161" s="1611"/>
      <c r="EE161" s="1611"/>
      <c r="EF161" s="1611"/>
      <c r="EG161" s="1611"/>
      <c r="EH161" s="1611"/>
      <c r="EI161" s="1611"/>
      <c r="EJ161" s="1611"/>
      <c r="EK161" s="1611"/>
      <c r="EL161" s="1611"/>
      <c r="EM161" s="1611"/>
      <c r="EN161" s="1611"/>
      <c r="EO161" s="1611"/>
      <c r="EP161" s="1611"/>
      <c r="EQ161" s="1611"/>
      <c r="ER161" s="1611"/>
      <c r="ES161" s="1611"/>
    </row>
    <row r="162" spans="2:149" s="898" customFormat="1">
      <c r="B162" s="1609"/>
      <c r="C162" s="1610"/>
      <c r="D162" s="1610"/>
      <c r="E162" s="1611"/>
      <c r="F162" s="1611"/>
      <c r="G162" s="1611"/>
      <c r="H162" s="1611"/>
      <c r="I162" s="1611"/>
      <c r="J162" s="1611"/>
      <c r="K162" s="1611"/>
      <c r="L162" s="1611"/>
      <c r="M162" s="1611"/>
      <c r="N162" s="1611"/>
      <c r="O162" s="1611"/>
      <c r="P162" s="1611"/>
      <c r="Q162" s="1611"/>
      <c r="R162" s="1611"/>
      <c r="S162" s="1611"/>
      <c r="T162" s="1611"/>
      <c r="U162" s="1611"/>
      <c r="V162" s="1611"/>
      <c r="W162" s="1611"/>
      <c r="X162" s="1611"/>
      <c r="Y162" s="1611"/>
      <c r="Z162" s="1611"/>
      <c r="AA162" s="1611"/>
      <c r="AB162" s="1611"/>
      <c r="AC162" s="1611"/>
      <c r="AD162" s="1611"/>
      <c r="AE162" s="1611"/>
      <c r="AF162" s="1611"/>
      <c r="AG162" s="1611"/>
      <c r="AH162" s="1611"/>
      <c r="AI162" s="1611"/>
      <c r="AJ162" s="1611"/>
      <c r="AK162" s="1611"/>
      <c r="AL162" s="1611"/>
      <c r="AM162" s="1611"/>
      <c r="AN162" s="1611"/>
      <c r="AO162" s="1611"/>
      <c r="AP162" s="1611"/>
      <c r="AQ162" s="1611"/>
      <c r="AR162" s="1611"/>
      <c r="AS162" s="1611"/>
      <c r="AT162" s="1611"/>
      <c r="AU162" s="1611"/>
      <c r="AV162" s="1611"/>
      <c r="AW162" s="1611"/>
      <c r="AX162" s="1611"/>
      <c r="AY162" s="1611"/>
      <c r="AZ162" s="1611"/>
      <c r="BA162" s="1611"/>
      <c r="BB162" s="1611"/>
      <c r="BC162" s="1611"/>
      <c r="BD162" s="1611"/>
      <c r="BE162" s="1611"/>
      <c r="BF162" s="1611"/>
      <c r="BG162" s="1611"/>
      <c r="BH162" s="1611"/>
      <c r="BI162" s="1611"/>
      <c r="BJ162" s="1611"/>
      <c r="BK162" s="1611"/>
      <c r="BL162" s="1611"/>
      <c r="BM162" s="1611"/>
      <c r="BN162" s="1611"/>
      <c r="BO162" s="1611"/>
      <c r="BP162" s="1611"/>
      <c r="BQ162" s="1611"/>
      <c r="BR162" s="1611"/>
      <c r="BS162" s="1611"/>
      <c r="BT162" s="1611"/>
      <c r="BU162" s="1611"/>
      <c r="BV162" s="1611"/>
      <c r="BW162" s="1611"/>
      <c r="BX162" s="1611"/>
      <c r="BY162" s="1611"/>
      <c r="BZ162" s="1611"/>
      <c r="CA162" s="1611"/>
      <c r="CB162" s="1611"/>
      <c r="CC162" s="1611"/>
      <c r="CD162" s="1611"/>
      <c r="CE162" s="1611"/>
      <c r="CF162" s="1611"/>
      <c r="CG162" s="1611"/>
      <c r="CH162" s="1611"/>
      <c r="CI162" s="1611"/>
      <c r="CJ162" s="1611"/>
      <c r="CK162" s="1611"/>
      <c r="CL162" s="1611"/>
      <c r="CM162" s="1611"/>
      <c r="CN162" s="1611"/>
      <c r="CO162" s="1611"/>
      <c r="CP162" s="1611"/>
      <c r="CQ162" s="1611"/>
      <c r="CR162" s="1611"/>
      <c r="CS162" s="1611"/>
      <c r="CT162" s="1611"/>
      <c r="CU162" s="1611"/>
      <c r="CV162" s="1611"/>
      <c r="CW162" s="1611"/>
      <c r="CX162" s="1611"/>
      <c r="CY162" s="1611"/>
      <c r="CZ162" s="1611"/>
      <c r="DA162" s="1611"/>
      <c r="DB162" s="1611"/>
      <c r="DC162" s="1611"/>
      <c r="DD162" s="1611"/>
      <c r="DE162" s="1611"/>
      <c r="DF162" s="1611"/>
      <c r="DG162" s="1611"/>
      <c r="DH162" s="1611"/>
      <c r="DI162" s="1611"/>
      <c r="DJ162" s="1611"/>
      <c r="DK162" s="1611"/>
      <c r="DL162" s="1611"/>
      <c r="DM162" s="1611"/>
      <c r="DN162" s="1611"/>
      <c r="DO162" s="1611"/>
      <c r="DP162" s="1611"/>
      <c r="DQ162" s="1611"/>
      <c r="DR162" s="1611"/>
      <c r="DS162" s="1611"/>
      <c r="DT162" s="1611"/>
      <c r="DU162" s="1611"/>
      <c r="DV162" s="1611"/>
      <c r="DW162" s="1611"/>
      <c r="DX162" s="1611"/>
      <c r="DY162" s="1611"/>
      <c r="DZ162" s="1611"/>
      <c r="EA162" s="1611"/>
      <c r="EB162" s="1611"/>
      <c r="EC162" s="1611"/>
      <c r="ED162" s="1611"/>
      <c r="EE162" s="1611"/>
      <c r="EF162" s="1611"/>
      <c r="EG162" s="1611"/>
      <c r="EH162" s="1611"/>
      <c r="EI162" s="1611"/>
      <c r="EJ162" s="1611"/>
      <c r="EK162" s="1611"/>
      <c r="EL162" s="1611"/>
      <c r="EM162" s="1611"/>
      <c r="EN162" s="1611"/>
      <c r="EO162" s="1611"/>
      <c r="EP162" s="1611"/>
      <c r="EQ162" s="1611"/>
      <c r="ER162" s="1611"/>
      <c r="ES162" s="1611"/>
    </row>
    <row r="163" spans="2:149" s="898" customFormat="1">
      <c r="B163" s="1609"/>
      <c r="C163" s="1610"/>
      <c r="D163" s="1610"/>
      <c r="E163" s="1611"/>
      <c r="F163" s="1611"/>
      <c r="G163" s="1611"/>
      <c r="H163" s="1611"/>
      <c r="I163" s="1611"/>
      <c r="J163" s="1611"/>
      <c r="K163" s="1611"/>
      <c r="L163" s="1611"/>
      <c r="M163" s="1611"/>
      <c r="N163" s="1611"/>
      <c r="O163" s="1611"/>
      <c r="P163" s="1611"/>
      <c r="Q163" s="1611"/>
      <c r="R163" s="1611"/>
      <c r="S163" s="1611"/>
      <c r="T163" s="1611"/>
      <c r="U163" s="1611"/>
      <c r="V163" s="1611"/>
      <c r="W163" s="1611"/>
      <c r="X163" s="1611"/>
      <c r="Y163" s="1611"/>
      <c r="Z163" s="1611"/>
      <c r="AA163" s="1611"/>
      <c r="AB163" s="1611"/>
      <c r="AC163" s="1611"/>
      <c r="AD163" s="1611"/>
      <c r="AE163" s="1611"/>
      <c r="AF163" s="1611"/>
      <c r="AG163" s="1611"/>
      <c r="AH163" s="1611"/>
      <c r="AI163" s="1611"/>
      <c r="AJ163" s="1611"/>
      <c r="AK163" s="1611"/>
      <c r="AL163" s="1611"/>
      <c r="AM163" s="1611"/>
      <c r="AN163" s="1611"/>
      <c r="AO163" s="1611"/>
      <c r="AP163" s="1611"/>
      <c r="AQ163" s="1611"/>
      <c r="AR163" s="1611"/>
      <c r="AS163" s="1611"/>
      <c r="AT163" s="1611"/>
      <c r="AU163" s="1611"/>
      <c r="AV163" s="1611"/>
      <c r="AW163" s="1611"/>
      <c r="AX163" s="1611"/>
      <c r="AY163" s="1611"/>
      <c r="AZ163" s="1611"/>
      <c r="BA163" s="1611"/>
      <c r="BB163" s="1611"/>
      <c r="BC163" s="1611"/>
      <c r="BD163" s="1611"/>
      <c r="BE163" s="1611"/>
      <c r="BF163" s="1611"/>
      <c r="BG163" s="1611"/>
      <c r="BH163" s="1611"/>
      <c r="BI163" s="1611"/>
      <c r="BJ163" s="1611"/>
      <c r="BK163" s="1611"/>
      <c r="BL163" s="1611"/>
      <c r="BM163" s="1611"/>
      <c r="BN163" s="1611"/>
      <c r="BO163" s="1611"/>
      <c r="BP163" s="1611"/>
      <c r="BQ163" s="1611"/>
      <c r="BR163" s="1611"/>
      <c r="BS163" s="1611"/>
      <c r="BT163" s="1611"/>
      <c r="BU163" s="1611"/>
      <c r="BV163" s="1611"/>
      <c r="BW163" s="1611"/>
      <c r="BX163" s="1611"/>
      <c r="BY163" s="1611"/>
      <c r="BZ163" s="1611"/>
      <c r="CA163" s="1611"/>
      <c r="CB163" s="1611"/>
      <c r="CC163" s="1611"/>
      <c r="CD163" s="1611"/>
      <c r="CE163" s="1611"/>
      <c r="CF163" s="1611"/>
      <c r="CG163" s="1611"/>
      <c r="CH163" s="1611"/>
      <c r="CI163" s="1611"/>
      <c r="CJ163" s="1611"/>
      <c r="CK163" s="1611"/>
      <c r="CL163" s="1611"/>
      <c r="CM163" s="1611"/>
      <c r="CN163" s="1611"/>
      <c r="CO163" s="1611"/>
      <c r="CP163" s="1611"/>
      <c r="CQ163" s="1611"/>
      <c r="CR163" s="1611"/>
      <c r="CS163" s="1611"/>
      <c r="CT163" s="1611"/>
      <c r="CU163" s="1611"/>
      <c r="CV163" s="1611"/>
      <c r="CW163" s="1611"/>
      <c r="CX163" s="1611"/>
      <c r="CY163" s="1611"/>
      <c r="CZ163" s="1611"/>
      <c r="DA163" s="1611"/>
      <c r="DB163" s="1611"/>
      <c r="DC163" s="1611"/>
      <c r="DD163" s="1611"/>
      <c r="DE163" s="1611"/>
      <c r="DF163" s="1611"/>
      <c r="DG163" s="1611"/>
      <c r="DH163" s="1611"/>
      <c r="DI163" s="1611"/>
      <c r="DJ163" s="1611"/>
      <c r="DK163" s="1611"/>
      <c r="DL163" s="1611"/>
      <c r="DM163" s="1611"/>
      <c r="DN163" s="1611"/>
      <c r="DO163" s="1611"/>
      <c r="DP163" s="1611"/>
      <c r="DQ163" s="1611"/>
      <c r="DR163" s="1611"/>
      <c r="DS163" s="1611"/>
      <c r="DT163" s="1611"/>
      <c r="DU163" s="1611"/>
      <c r="DV163" s="1611"/>
      <c r="DW163" s="1611"/>
      <c r="DX163" s="1611"/>
      <c r="DY163" s="1611"/>
      <c r="DZ163" s="1611"/>
      <c r="EA163" s="1611"/>
      <c r="EB163" s="1611"/>
      <c r="EC163" s="1611"/>
      <c r="ED163" s="1611"/>
      <c r="EE163" s="1611"/>
      <c r="EF163" s="1611"/>
      <c r="EG163" s="1611"/>
      <c r="EH163" s="1611"/>
      <c r="EI163" s="1611"/>
      <c r="EJ163" s="1611"/>
      <c r="EK163" s="1611"/>
      <c r="EL163" s="1611"/>
      <c r="EM163" s="1611"/>
      <c r="EN163" s="1611"/>
      <c r="EO163" s="1611"/>
      <c r="EP163" s="1611"/>
      <c r="EQ163" s="1611"/>
      <c r="ER163" s="1611"/>
      <c r="ES163" s="1611"/>
    </row>
    <row r="164" spans="2:149" s="898" customFormat="1">
      <c r="B164" s="1609"/>
      <c r="C164" s="1610"/>
      <c r="D164" s="1610"/>
      <c r="E164" s="1611"/>
      <c r="F164" s="1611"/>
      <c r="G164" s="1611"/>
      <c r="H164" s="1611"/>
      <c r="I164" s="1611"/>
      <c r="J164" s="1611"/>
      <c r="K164" s="1611"/>
      <c r="L164" s="1611"/>
      <c r="M164" s="1611"/>
      <c r="N164" s="1611"/>
      <c r="O164" s="1611"/>
      <c r="P164" s="1611"/>
      <c r="Q164" s="1611"/>
      <c r="R164" s="1611"/>
      <c r="S164" s="1611"/>
      <c r="T164" s="1611"/>
      <c r="U164" s="1611"/>
      <c r="V164" s="1611"/>
      <c r="W164" s="1611"/>
      <c r="X164" s="1611"/>
      <c r="Y164" s="1611"/>
      <c r="Z164" s="1611"/>
      <c r="AA164" s="1611"/>
      <c r="AB164" s="1611"/>
      <c r="AC164" s="1611"/>
      <c r="AD164" s="1611"/>
      <c r="AE164" s="1611"/>
      <c r="AF164" s="1611"/>
      <c r="AG164" s="1611"/>
      <c r="AH164" s="1611"/>
      <c r="AI164" s="1611"/>
      <c r="AJ164" s="1611"/>
      <c r="AK164" s="1611"/>
      <c r="AL164" s="1611"/>
      <c r="AM164" s="1611"/>
      <c r="AN164" s="1611"/>
      <c r="AO164" s="1611"/>
      <c r="AP164" s="1611"/>
      <c r="AQ164" s="1611"/>
      <c r="AR164" s="1611"/>
      <c r="AS164" s="1611"/>
      <c r="AT164" s="1611"/>
      <c r="AU164" s="1611"/>
      <c r="AV164" s="1611"/>
      <c r="AW164" s="1611"/>
      <c r="AX164" s="1611"/>
      <c r="AY164" s="1611"/>
      <c r="AZ164" s="1611"/>
      <c r="BA164" s="1611"/>
      <c r="BB164" s="1611"/>
      <c r="BC164" s="1611"/>
      <c r="BD164" s="1611"/>
      <c r="BE164" s="1611"/>
      <c r="BF164" s="1611"/>
      <c r="BG164" s="1611"/>
      <c r="BH164" s="1611"/>
      <c r="BI164" s="1611"/>
      <c r="BJ164" s="1611"/>
      <c r="BK164" s="1611"/>
      <c r="BL164" s="1611"/>
      <c r="BM164" s="1611"/>
      <c r="BN164" s="1611"/>
      <c r="BO164" s="1611"/>
      <c r="BP164" s="1611"/>
      <c r="BQ164" s="1611"/>
      <c r="BR164" s="1611"/>
      <c r="BS164" s="1611"/>
      <c r="BT164" s="1611"/>
      <c r="BU164" s="1611"/>
      <c r="BV164" s="1611"/>
      <c r="BW164" s="1611"/>
      <c r="BX164" s="1611"/>
      <c r="BY164" s="1611"/>
      <c r="BZ164" s="1611"/>
      <c r="CA164" s="1611"/>
      <c r="CB164" s="1611"/>
      <c r="CC164" s="1611"/>
      <c r="CD164" s="1611"/>
      <c r="CE164" s="1611"/>
      <c r="CF164" s="1611"/>
      <c r="CG164" s="1611"/>
      <c r="CH164" s="1611"/>
      <c r="CI164" s="1611"/>
      <c r="CJ164" s="1611"/>
      <c r="CK164" s="1611"/>
      <c r="CL164" s="1611"/>
      <c r="CM164" s="1611"/>
      <c r="CN164" s="1611"/>
      <c r="CO164" s="1611"/>
      <c r="CP164" s="1611"/>
      <c r="CQ164" s="1611"/>
      <c r="CR164" s="1611"/>
      <c r="CS164" s="1611"/>
      <c r="CT164" s="1611"/>
      <c r="CU164" s="1611"/>
      <c r="CV164" s="1611"/>
      <c r="CW164" s="1611"/>
      <c r="CX164" s="1611"/>
      <c r="CY164" s="1611"/>
      <c r="CZ164" s="1611"/>
      <c r="DA164" s="1611"/>
      <c r="DB164" s="1611"/>
      <c r="DC164" s="1611"/>
      <c r="DD164" s="1611"/>
      <c r="DE164" s="1611"/>
      <c r="DF164" s="1611"/>
      <c r="DG164" s="1611"/>
      <c r="DH164" s="1611"/>
      <c r="DI164" s="1611"/>
      <c r="DJ164" s="1611"/>
      <c r="DK164" s="1611"/>
      <c r="DL164" s="1611"/>
      <c r="DM164" s="1611"/>
      <c r="DN164" s="1611"/>
      <c r="DO164" s="1611"/>
      <c r="DP164" s="1611"/>
      <c r="DQ164" s="1611"/>
      <c r="DR164" s="1611"/>
      <c r="DS164" s="1611"/>
      <c r="DT164" s="1611"/>
      <c r="DU164" s="1611"/>
      <c r="DV164" s="1611"/>
      <c r="DW164" s="1611"/>
      <c r="DX164" s="1611"/>
      <c r="DY164" s="1611"/>
      <c r="DZ164" s="1611"/>
      <c r="EA164" s="1611"/>
      <c r="EB164" s="1611"/>
      <c r="EC164" s="1611"/>
      <c r="ED164" s="1611"/>
      <c r="EE164" s="1611"/>
      <c r="EF164" s="1611"/>
      <c r="EG164" s="1611"/>
      <c r="EH164" s="1611"/>
      <c r="EI164" s="1611"/>
      <c r="EJ164" s="1611"/>
      <c r="EK164" s="1611"/>
      <c r="EL164" s="1611"/>
      <c r="EM164" s="1611"/>
      <c r="EN164" s="1611"/>
      <c r="EO164" s="1611"/>
      <c r="EP164" s="1611"/>
      <c r="EQ164" s="1611"/>
      <c r="ER164" s="1611"/>
      <c r="ES164" s="1611"/>
    </row>
    <row r="165" spans="2:149" s="898" customFormat="1">
      <c r="B165" s="1609"/>
      <c r="C165" s="1610"/>
      <c r="D165" s="1610"/>
      <c r="E165" s="1611"/>
      <c r="F165" s="1611"/>
      <c r="G165" s="1611"/>
      <c r="H165" s="1611"/>
      <c r="I165" s="1611"/>
      <c r="J165" s="1611"/>
      <c r="K165" s="1611"/>
      <c r="L165" s="1611"/>
      <c r="M165" s="1611"/>
      <c r="N165" s="1611"/>
      <c r="O165" s="1611"/>
      <c r="P165" s="1611"/>
      <c r="Q165" s="1611"/>
      <c r="R165" s="1611"/>
      <c r="S165" s="1611"/>
      <c r="T165" s="1611"/>
      <c r="U165" s="1611"/>
      <c r="V165" s="1611"/>
      <c r="W165" s="1611"/>
      <c r="X165" s="1611"/>
      <c r="Y165" s="1611"/>
      <c r="Z165" s="1611"/>
      <c r="AA165" s="1611"/>
      <c r="AB165" s="1611"/>
      <c r="AC165" s="1611"/>
      <c r="AD165" s="1611"/>
      <c r="AE165" s="1611"/>
      <c r="AF165" s="1611"/>
      <c r="AG165" s="1611"/>
      <c r="AH165" s="1611"/>
      <c r="AI165" s="1611"/>
      <c r="AJ165" s="1611"/>
      <c r="AK165" s="1611"/>
      <c r="AL165" s="1611"/>
      <c r="AM165" s="1611"/>
      <c r="AN165" s="1611"/>
      <c r="AO165" s="1611"/>
      <c r="AP165" s="1611"/>
      <c r="AQ165" s="1611"/>
      <c r="AR165" s="1611"/>
      <c r="AS165" s="1611"/>
      <c r="AT165" s="1611"/>
      <c r="AU165" s="1611"/>
      <c r="AV165" s="1611"/>
      <c r="AW165" s="1611"/>
      <c r="AX165" s="1611"/>
      <c r="AY165" s="1611"/>
      <c r="AZ165" s="1611"/>
      <c r="BA165" s="1611"/>
      <c r="BB165" s="1611"/>
      <c r="BC165" s="1611"/>
      <c r="BD165" s="1611"/>
      <c r="BE165" s="1611"/>
      <c r="BF165" s="1611"/>
      <c r="BG165" s="1611"/>
      <c r="BH165" s="1611"/>
      <c r="BI165" s="1611"/>
      <c r="BJ165" s="1611"/>
      <c r="BK165" s="1611"/>
      <c r="BL165" s="1611"/>
      <c r="BM165" s="1611"/>
      <c r="BN165" s="1611"/>
      <c r="BO165" s="1611"/>
      <c r="BP165" s="1611"/>
      <c r="BQ165" s="1611"/>
      <c r="BR165" s="1611"/>
      <c r="BS165" s="1611"/>
      <c r="BT165" s="1611"/>
      <c r="BU165" s="1611"/>
      <c r="BV165" s="1611"/>
      <c r="BW165" s="1611"/>
      <c r="BX165" s="1611"/>
      <c r="BY165" s="1611"/>
      <c r="BZ165" s="1611"/>
      <c r="CA165" s="1611"/>
      <c r="CB165" s="1611"/>
      <c r="CC165" s="1611"/>
      <c r="CD165" s="1611"/>
      <c r="CE165" s="1611"/>
      <c r="CF165" s="1611"/>
      <c r="CG165" s="1611"/>
      <c r="CH165" s="1611"/>
      <c r="CI165" s="1611"/>
      <c r="CJ165" s="1611"/>
      <c r="CK165" s="1611"/>
      <c r="CL165" s="1611"/>
      <c r="CM165" s="1611"/>
      <c r="CN165" s="1611"/>
      <c r="CO165" s="1611"/>
      <c r="CP165" s="1611"/>
      <c r="CQ165" s="1611"/>
      <c r="CR165" s="1611"/>
      <c r="CS165" s="1611"/>
      <c r="CT165" s="1611"/>
      <c r="CU165" s="1611"/>
      <c r="CV165" s="1611"/>
      <c r="CW165" s="1611"/>
      <c r="CX165" s="1611"/>
      <c r="CY165" s="1611"/>
      <c r="CZ165" s="1611"/>
      <c r="DA165" s="1611"/>
      <c r="DB165" s="1611"/>
      <c r="DC165" s="1611"/>
      <c r="DD165" s="1611"/>
      <c r="DE165" s="1611"/>
      <c r="DF165" s="1611"/>
      <c r="DG165" s="1611"/>
      <c r="DH165" s="1611"/>
      <c r="DI165" s="1611"/>
      <c r="DJ165" s="1611"/>
      <c r="DK165" s="1611"/>
      <c r="DL165" s="1611"/>
      <c r="DM165" s="1611"/>
      <c r="DN165" s="1611"/>
      <c r="DO165" s="1611"/>
      <c r="DP165" s="1611"/>
      <c r="DQ165" s="1611"/>
      <c r="DR165" s="1611"/>
      <c r="DS165" s="1611"/>
      <c r="DT165" s="1611"/>
      <c r="DU165" s="1611"/>
      <c r="DV165" s="1611"/>
      <c r="DW165" s="1611"/>
      <c r="DX165" s="1611"/>
      <c r="DY165" s="1611"/>
      <c r="DZ165" s="1611"/>
      <c r="EA165" s="1611"/>
      <c r="EB165" s="1611"/>
      <c r="EC165" s="1611"/>
      <c r="ED165" s="1611"/>
      <c r="EE165" s="1611"/>
      <c r="EF165" s="1611"/>
      <c r="EG165" s="1611"/>
      <c r="EH165" s="1611"/>
      <c r="EI165" s="1611"/>
      <c r="EJ165" s="1611"/>
      <c r="EK165" s="1611"/>
      <c r="EL165" s="1611"/>
      <c r="EM165" s="1611"/>
      <c r="EN165" s="1611"/>
      <c r="EO165" s="1611"/>
      <c r="EP165" s="1611"/>
      <c r="EQ165" s="1611"/>
      <c r="ER165" s="1611"/>
      <c r="ES165" s="1611"/>
    </row>
    <row r="166" spans="2:149" s="898" customFormat="1">
      <c r="B166" s="1609"/>
      <c r="C166" s="1610"/>
      <c r="D166" s="1610"/>
      <c r="E166" s="1611"/>
      <c r="F166" s="1611"/>
      <c r="G166" s="1611"/>
      <c r="H166" s="1611"/>
      <c r="I166" s="1611"/>
      <c r="J166" s="1611"/>
      <c r="K166" s="1611"/>
      <c r="L166" s="1611"/>
      <c r="M166" s="1611"/>
      <c r="N166" s="1611"/>
      <c r="O166" s="1611"/>
      <c r="P166" s="1611"/>
      <c r="Q166" s="1611"/>
      <c r="R166" s="1611"/>
      <c r="S166" s="1611"/>
      <c r="T166" s="1611"/>
      <c r="U166" s="1611"/>
      <c r="V166" s="1611"/>
      <c r="W166" s="1611"/>
      <c r="X166" s="1611"/>
      <c r="Y166" s="1611"/>
      <c r="Z166" s="1611"/>
      <c r="AA166" s="1611"/>
      <c r="AB166" s="1611"/>
      <c r="AC166" s="1611"/>
      <c r="AD166" s="1611"/>
      <c r="AE166" s="1611"/>
      <c r="AF166" s="1611"/>
      <c r="AG166" s="1611"/>
      <c r="AH166" s="1611"/>
      <c r="AI166" s="1611"/>
      <c r="AJ166" s="1611"/>
      <c r="AK166" s="1611"/>
      <c r="AL166" s="1611"/>
      <c r="AM166" s="1611"/>
      <c r="AN166" s="1611"/>
      <c r="AO166" s="1611"/>
      <c r="AP166" s="1611"/>
      <c r="AQ166" s="1611"/>
      <c r="AR166" s="1611"/>
      <c r="AS166" s="1611"/>
      <c r="AT166" s="1611"/>
      <c r="AU166" s="1611"/>
      <c r="AV166" s="1611"/>
      <c r="AW166" s="1611"/>
      <c r="AX166" s="1611"/>
      <c r="AY166" s="1611"/>
      <c r="AZ166" s="1611"/>
      <c r="BA166" s="1611"/>
      <c r="BB166" s="1611"/>
      <c r="BC166" s="1611"/>
      <c r="BD166" s="1611"/>
      <c r="BE166" s="1611"/>
      <c r="BF166" s="1611"/>
      <c r="BG166" s="1611"/>
      <c r="BH166" s="1611"/>
      <c r="BI166" s="1611"/>
      <c r="BJ166" s="1611"/>
      <c r="BK166" s="1611"/>
      <c r="BL166" s="1611"/>
      <c r="BM166" s="1611"/>
      <c r="BN166" s="1611"/>
      <c r="BO166" s="1611"/>
      <c r="BP166" s="1611"/>
      <c r="BQ166" s="1611"/>
      <c r="BR166" s="1611"/>
      <c r="BS166" s="1611"/>
      <c r="BT166" s="1611"/>
      <c r="BU166" s="1611"/>
      <c r="BV166" s="1611"/>
      <c r="BW166" s="1611"/>
      <c r="BX166" s="1611"/>
      <c r="BY166" s="1611"/>
      <c r="BZ166" s="1611"/>
      <c r="CA166" s="1611"/>
      <c r="CB166" s="1611"/>
      <c r="CC166" s="1611"/>
      <c r="CD166" s="1611"/>
      <c r="CE166" s="1611"/>
      <c r="CF166" s="1611"/>
      <c r="CG166" s="1611"/>
      <c r="CH166" s="1611"/>
      <c r="CI166" s="1611"/>
      <c r="CJ166" s="1611"/>
      <c r="CK166" s="1611"/>
      <c r="CL166" s="1611"/>
      <c r="CM166" s="1611"/>
      <c r="CN166" s="1611"/>
      <c r="CO166" s="1611"/>
      <c r="CP166" s="1611"/>
      <c r="CQ166" s="1611"/>
      <c r="CR166" s="1611"/>
      <c r="CS166" s="1611"/>
      <c r="CT166" s="1611"/>
      <c r="CU166" s="1611"/>
      <c r="CV166" s="1611"/>
      <c r="CW166" s="1611"/>
      <c r="CX166" s="1611"/>
      <c r="CY166" s="1611"/>
      <c r="CZ166" s="1611"/>
      <c r="DA166" s="1611"/>
      <c r="DB166" s="1611"/>
      <c r="DC166" s="1611"/>
      <c r="DD166" s="1611"/>
      <c r="DE166" s="1611"/>
      <c r="DF166" s="1611"/>
      <c r="DG166" s="1611"/>
      <c r="DH166" s="1611"/>
      <c r="DI166" s="1611"/>
      <c r="DJ166" s="1611"/>
      <c r="DK166" s="1611"/>
      <c r="DL166" s="1611"/>
      <c r="DM166" s="1611"/>
      <c r="DN166" s="1611"/>
      <c r="DO166" s="1611"/>
      <c r="DP166" s="1611"/>
      <c r="DQ166" s="1611"/>
      <c r="DR166" s="1611"/>
      <c r="DS166" s="1611"/>
      <c r="DT166" s="1611"/>
      <c r="DU166" s="1611"/>
      <c r="DV166" s="1611"/>
      <c r="DW166" s="1611"/>
      <c r="DX166" s="1611"/>
      <c r="DY166" s="1611"/>
      <c r="DZ166" s="1611"/>
      <c r="EA166" s="1611"/>
      <c r="EB166" s="1611"/>
      <c r="EC166" s="1611"/>
      <c r="ED166" s="1611"/>
      <c r="EE166" s="1611"/>
      <c r="EF166" s="1611"/>
      <c r="EG166" s="1611"/>
      <c r="EH166" s="1611"/>
      <c r="EI166" s="1611"/>
      <c r="EJ166" s="1611"/>
      <c r="EK166" s="1611"/>
      <c r="EL166" s="1611"/>
      <c r="EM166" s="1611"/>
      <c r="EN166" s="1611"/>
      <c r="EO166" s="1611"/>
      <c r="EP166" s="1611"/>
      <c r="EQ166" s="1611"/>
      <c r="ER166" s="1611"/>
      <c r="ES166" s="1611"/>
    </row>
    <row r="167" spans="2:149" s="898" customFormat="1">
      <c r="B167" s="1609"/>
      <c r="C167" s="1610"/>
      <c r="D167" s="1610"/>
      <c r="E167" s="1611"/>
      <c r="F167" s="1611"/>
      <c r="G167" s="1611"/>
      <c r="H167" s="1611"/>
      <c r="I167" s="1611"/>
      <c r="J167" s="1611"/>
      <c r="K167" s="1611"/>
      <c r="L167" s="1611"/>
      <c r="M167" s="1611"/>
      <c r="N167" s="1611"/>
      <c r="O167" s="1611"/>
      <c r="P167" s="1611"/>
      <c r="Q167" s="1611"/>
      <c r="R167" s="1611"/>
      <c r="S167" s="1611"/>
      <c r="T167" s="1611"/>
      <c r="U167" s="1611"/>
      <c r="V167" s="1611"/>
      <c r="W167" s="1611"/>
      <c r="X167" s="1611"/>
      <c r="Y167" s="1611"/>
      <c r="Z167" s="1611"/>
      <c r="AA167" s="1611"/>
      <c r="AB167" s="1611"/>
      <c r="AC167" s="1611"/>
      <c r="AD167" s="1611"/>
      <c r="AE167" s="1611"/>
      <c r="AF167" s="1611"/>
      <c r="AG167" s="1611"/>
      <c r="AH167" s="1611"/>
      <c r="AI167" s="1611"/>
      <c r="AJ167" s="1611"/>
      <c r="AK167" s="1611"/>
      <c r="AL167" s="1611"/>
      <c r="AM167" s="1611"/>
      <c r="AN167" s="1611"/>
      <c r="AO167" s="1611"/>
      <c r="AP167" s="1611"/>
      <c r="AQ167" s="1611"/>
      <c r="AR167" s="1611"/>
      <c r="AS167" s="1611"/>
      <c r="AT167" s="1611"/>
      <c r="AU167" s="1611"/>
      <c r="AV167" s="1611"/>
      <c r="AW167" s="1611"/>
      <c r="AX167" s="1611"/>
      <c r="AY167" s="1611"/>
      <c r="AZ167" s="1611"/>
      <c r="BA167" s="1611"/>
      <c r="BB167" s="1611"/>
      <c r="BC167" s="1611"/>
      <c r="BD167" s="1611"/>
      <c r="BE167" s="1611"/>
      <c r="BF167" s="1611"/>
      <c r="BG167" s="1611"/>
      <c r="BH167" s="1611"/>
      <c r="BI167" s="1611"/>
      <c r="BJ167" s="1611"/>
      <c r="BK167" s="1611"/>
      <c r="BL167" s="1611"/>
      <c r="BM167" s="1611"/>
      <c r="BN167" s="1611"/>
      <c r="BO167" s="1611"/>
      <c r="BP167" s="1611"/>
      <c r="BQ167" s="1611"/>
      <c r="BR167" s="1611"/>
      <c r="BS167" s="1611"/>
      <c r="BT167" s="1611"/>
      <c r="BU167" s="1611"/>
      <c r="BV167" s="1611"/>
      <c r="BW167" s="1611"/>
      <c r="BX167" s="1611"/>
      <c r="BY167" s="1611"/>
      <c r="BZ167" s="1611"/>
      <c r="CA167" s="1611"/>
      <c r="CB167" s="1611"/>
      <c r="CC167" s="1611"/>
      <c r="CD167" s="1611"/>
      <c r="CE167" s="1611"/>
      <c r="CF167" s="1611"/>
      <c r="CG167" s="1611"/>
      <c r="CH167" s="1611"/>
      <c r="CI167" s="1611"/>
      <c r="CJ167" s="1611"/>
      <c r="CK167" s="1611"/>
      <c r="CL167" s="1611"/>
      <c r="CM167" s="1611"/>
      <c r="CN167" s="1611"/>
      <c r="CO167" s="1611"/>
      <c r="CP167" s="1611"/>
      <c r="CQ167" s="1611"/>
      <c r="CR167" s="1611"/>
      <c r="CS167" s="1611"/>
      <c r="CT167" s="1611"/>
      <c r="CU167" s="1611"/>
      <c r="CV167" s="1611"/>
      <c r="CW167" s="1611"/>
      <c r="CX167" s="1611"/>
      <c r="CY167" s="1611"/>
      <c r="CZ167" s="1611"/>
      <c r="DA167" s="1611"/>
      <c r="DB167" s="1611"/>
      <c r="DC167" s="1611"/>
      <c r="DD167" s="1611"/>
      <c r="DE167" s="1611"/>
      <c r="DF167" s="1611"/>
      <c r="DG167" s="1611"/>
      <c r="DH167" s="1611"/>
      <c r="DI167" s="1611"/>
      <c r="DJ167" s="1611"/>
      <c r="DK167" s="1611"/>
      <c r="DL167" s="1611"/>
      <c r="DM167" s="1611"/>
      <c r="DN167" s="1611"/>
      <c r="DO167" s="1611"/>
      <c r="DP167" s="1611"/>
      <c r="DQ167" s="1611"/>
      <c r="DR167" s="1611"/>
      <c r="DS167" s="1611"/>
      <c r="DT167" s="1611"/>
      <c r="DU167" s="1611"/>
      <c r="DV167" s="1611"/>
      <c r="DW167" s="1611"/>
      <c r="DX167" s="1611"/>
      <c r="DY167" s="1611"/>
      <c r="DZ167" s="1611"/>
      <c r="EA167" s="1611"/>
      <c r="EB167" s="1611"/>
      <c r="EC167" s="1611"/>
      <c r="ED167" s="1611"/>
      <c r="EE167" s="1611"/>
      <c r="EF167" s="1611"/>
      <c r="EG167" s="1611"/>
      <c r="EH167" s="1611"/>
      <c r="EI167" s="1611"/>
      <c r="EJ167" s="1611"/>
      <c r="EK167" s="1611"/>
      <c r="EL167" s="1611"/>
      <c r="EM167" s="1611"/>
      <c r="EN167" s="1611"/>
      <c r="EO167" s="1611"/>
      <c r="EP167" s="1611"/>
      <c r="EQ167" s="1611"/>
      <c r="ER167" s="1611"/>
      <c r="ES167" s="1611"/>
    </row>
    <row r="168" spans="2:149" s="898" customFormat="1">
      <c r="B168" s="1609"/>
      <c r="C168" s="1610"/>
      <c r="D168" s="1610"/>
      <c r="E168" s="1611"/>
      <c r="F168" s="1611"/>
      <c r="G168" s="1611"/>
      <c r="H168" s="1611"/>
      <c r="I168" s="1611"/>
      <c r="J168" s="1611"/>
      <c r="K168" s="1611"/>
      <c r="L168" s="1611"/>
      <c r="M168" s="1611"/>
      <c r="N168" s="1611"/>
      <c r="O168" s="1611"/>
      <c r="P168" s="1611"/>
      <c r="Q168" s="1611"/>
      <c r="R168" s="1611"/>
      <c r="S168" s="1611"/>
      <c r="T168" s="1611"/>
      <c r="U168" s="1611"/>
      <c r="V168" s="1611"/>
      <c r="W168" s="1611"/>
      <c r="X168" s="1611"/>
      <c r="Y168" s="1611"/>
      <c r="Z168" s="1611"/>
      <c r="AA168" s="1611"/>
      <c r="AB168" s="1611"/>
      <c r="AC168" s="1611"/>
      <c r="AD168" s="1611"/>
      <c r="AE168" s="1611"/>
      <c r="AF168" s="1611"/>
      <c r="AG168" s="1611"/>
      <c r="AH168" s="1611"/>
      <c r="AI168" s="1611"/>
      <c r="AJ168" s="1611"/>
      <c r="AK168" s="1611"/>
      <c r="AL168" s="1611"/>
      <c r="AM168" s="1611"/>
      <c r="AN168" s="1611"/>
      <c r="AO168" s="1611"/>
      <c r="AP168" s="1611"/>
      <c r="AQ168" s="1611"/>
      <c r="AR168" s="1611"/>
      <c r="AS168" s="1611"/>
      <c r="AT168" s="1611"/>
      <c r="AU168" s="1611"/>
      <c r="AV168" s="1611"/>
      <c r="AW168" s="1611"/>
      <c r="AX168" s="1611"/>
      <c r="AY168" s="1611"/>
      <c r="AZ168" s="1611"/>
      <c r="BA168" s="1611"/>
      <c r="BB168" s="1611"/>
      <c r="BC168" s="1611"/>
      <c r="BD168" s="1611"/>
      <c r="BE168" s="1611"/>
      <c r="BF168" s="1611"/>
      <c r="BG168" s="1611"/>
      <c r="BH168" s="1611"/>
      <c r="BI168" s="1611"/>
      <c r="BJ168" s="1611"/>
      <c r="BK168" s="1611"/>
      <c r="BL168" s="1611"/>
      <c r="BM168" s="1611"/>
      <c r="BN168" s="1611"/>
      <c r="BO168" s="1611"/>
      <c r="BP168" s="1611"/>
      <c r="BQ168" s="1611"/>
      <c r="BR168" s="1611"/>
      <c r="BS168" s="1611"/>
      <c r="BT168" s="1611"/>
      <c r="BU168" s="1611"/>
      <c r="BV168" s="1611"/>
      <c r="BW168" s="1611"/>
      <c r="BX168" s="1611"/>
      <c r="BY168" s="1611"/>
      <c r="BZ168" s="1611"/>
      <c r="CA168" s="1611"/>
      <c r="CB168" s="1611"/>
      <c r="CC168" s="1611"/>
      <c r="CD168" s="1611"/>
      <c r="CE168" s="1611"/>
      <c r="CF168" s="1611"/>
      <c r="CG168" s="1611"/>
      <c r="CH168" s="1611"/>
      <c r="CI168" s="1611"/>
      <c r="CJ168" s="1611"/>
      <c r="CK168" s="1611"/>
      <c r="CL168" s="1611"/>
      <c r="CM168" s="1611"/>
      <c r="CN168" s="1611"/>
      <c r="CO168" s="1611"/>
      <c r="CP168" s="1611"/>
      <c r="CQ168" s="1611"/>
      <c r="CR168" s="1611"/>
      <c r="CS168" s="1611"/>
      <c r="CT168" s="1611"/>
      <c r="CU168" s="1611"/>
      <c r="CV168" s="1611"/>
      <c r="CW168" s="1611"/>
      <c r="CX168" s="1611"/>
      <c r="CY168" s="1611"/>
      <c r="CZ168" s="1611"/>
      <c r="DA168" s="1611"/>
      <c r="DB168" s="1611"/>
      <c r="DC168" s="1611"/>
      <c r="DD168" s="1611"/>
      <c r="DE168" s="1611"/>
      <c r="DF168" s="1611"/>
      <c r="DG168" s="1611"/>
      <c r="DH168" s="1611"/>
      <c r="DI168" s="1611"/>
      <c r="DJ168" s="1611"/>
      <c r="DK168" s="1611"/>
      <c r="DL168" s="1611"/>
      <c r="DM168" s="1611"/>
      <c r="DN168" s="1611"/>
      <c r="DO168" s="1611"/>
      <c r="DP168" s="1611"/>
      <c r="DQ168" s="1611"/>
      <c r="DR168" s="1611"/>
      <c r="DS168" s="1611"/>
      <c r="DT168" s="1611"/>
      <c r="DU168" s="1611"/>
      <c r="DV168" s="1611"/>
      <c r="DW168" s="1611"/>
      <c r="DX168" s="1611"/>
      <c r="DY168" s="1611"/>
      <c r="DZ168" s="1611"/>
      <c r="EA168" s="1611"/>
      <c r="EB168" s="1611"/>
      <c r="EC168" s="1611"/>
      <c r="ED168" s="1611"/>
      <c r="EE168" s="1611"/>
      <c r="EF168" s="1611"/>
      <c r="EG168" s="1611"/>
      <c r="EH168" s="1611"/>
      <c r="EI168" s="1611"/>
      <c r="EJ168" s="1611"/>
      <c r="EK168" s="1611"/>
      <c r="EL168" s="1611"/>
      <c r="EM168" s="1611"/>
      <c r="EN168" s="1611"/>
      <c r="EO168" s="1611"/>
      <c r="EP168" s="1611"/>
      <c r="EQ168" s="1611"/>
      <c r="ER168" s="1611"/>
      <c r="ES168" s="1611"/>
    </row>
    <row r="169" spans="2:149" s="898" customFormat="1">
      <c r="B169" s="1609"/>
      <c r="C169" s="1610"/>
      <c r="D169" s="1610"/>
      <c r="E169" s="1611"/>
      <c r="F169" s="1611"/>
      <c r="G169" s="1611"/>
      <c r="H169" s="1611"/>
      <c r="I169" s="1611"/>
      <c r="J169" s="1611"/>
      <c r="K169" s="1611"/>
      <c r="L169" s="1611"/>
      <c r="M169" s="1611"/>
      <c r="N169" s="1611"/>
      <c r="O169" s="1611"/>
      <c r="P169" s="1611"/>
      <c r="Q169" s="1611"/>
      <c r="R169" s="1611"/>
      <c r="S169" s="1611"/>
      <c r="T169" s="1611"/>
      <c r="U169" s="1611"/>
      <c r="V169" s="1611"/>
      <c r="W169" s="1611"/>
      <c r="X169" s="1611"/>
      <c r="Y169" s="1611"/>
      <c r="Z169" s="1611"/>
      <c r="AA169" s="1611"/>
      <c r="AB169" s="1611"/>
      <c r="AC169" s="1611"/>
      <c r="AD169" s="1611"/>
      <c r="AE169" s="1611"/>
      <c r="AF169" s="1611"/>
      <c r="AG169" s="1611"/>
      <c r="AH169" s="1611"/>
      <c r="AI169" s="1611"/>
      <c r="AJ169" s="1611"/>
      <c r="AK169" s="1611"/>
      <c r="AL169" s="1611"/>
      <c r="AM169" s="1611"/>
      <c r="AN169" s="1611"/>
      <c r="AO169" s="1611"/>
      <c r="AP169" s="1611"/>
      <c r="AQ169" s="1611"/>
      <c r="AR169" s="1611"/>
      <c r="AS169" s="1611"/>
      <c r="AT169" s="1611"/>
      <c r="AU169" s="1611"/>
      <c r="AV169" s="1611"/>
      <c r="AW169" s="1611"/>
      <c r="AX169" s="1611"/>
      <c r="AY169" s="1611"/>
      <c r="AZ169" s="1611"/>
      <c r="BA169" s="1611"/>
      <c r="BB169" s="1611"/>
      <c r="BC169" s="1611"/>
      <c r="BD169" s="1611"/>
      <c r="BE169" s="1611"/>
      <c r="BF169" s="1611"/>
      <c r="BG169" s="1611"/>
      <c r="BH169" s="1611"/>
      <c r="BI169" s="1611"/>
      <c r="BJ169" s="1611"/>
      <c r="BK169" s="1611"/>
      <c r="BL169" s="1611"/>
      <c r="BM169" s="1611"/>
      <c r="BN169" s="1611"/>
      <c r="BO169" s="1611"/>
      <c r="BP169" s="1611"/>
      <c r="BQ169" s="1611"/>
      <c r="BR169" s="1611"/>
      <c r="BS169" s="1611"/>
      <c r="BT169" s="1611"/>
      <c r="BU169" s="1611"/>
      <c r="BV169" s="1611"/>
      <c r="BW169" s="1611"/>
      <c r="BX169" s="1611"/>
      <c r="BY169" s="1611"/>
      <c r="BZ169" s="1611"/>
      <c r="CA169" s="1611"/>
      <c r="CB169" s="1611"/>
      <c r="CC169" s="1611"/>
      <c r="CD169" s="1611"/>
      <c r="CE169" s="1611"/>
      <c r="CF169" s="1611"/>
      <c r="CG169" s="1611"/>
      <c r="CH169" s="1611"/>
      <c r="CI169" s="1611"/>
      <c r="CJ169" s="1611"/>
      <c r="CK169" s="1611"/>
      <c r="CL169" s="1611"/>
      <c r="CM169" s="1611"/>
      <c r="CN169" s="1611"/>
      <c r="CO169" s="1611"/>
      <c r="CP169" s="1611"/>
      <c r="CQ169" s="1611"/>
      <c r="CR169" s="1611"/>
      <c r="CS169" s="1611"/>
      <c r="CT169" s="1611"/>
      <c r="CU169" s="1611"/>
      <c r="CV169" s="1611"/>
      <c r="CW169" s="1611"/>
      <c r="CX169" s="1611"/>
      <c r="CY169" s="1611"/>
      <c r="CZ169" s="1611"/>
      <c r="DA169" s="1611"/>
      <c r="DB169" s="1611"/>
      <c r="DC169" s="1611"/>
      <c r="DD169" s="1611"/>
      <c r="DE169" s="1611"/>
      <c r="DF169" s="1611"/>
      <c r="DG169" s="1611"/>
      <c r="DH169" s="1611"/>
      <c r="DI169" s="1611"/>
      <c r="DJ169" s="1611"/>
      <c r="DK169" s="1611"/>
      <c r="DL169" s="1611"/>
      <c r="DM169" s="1611"/>
      <c r="DN169" s="1611"/>
      <c r="DO169" s="1611"/>
      <c r="DP169" s="1611"/>
      <c r="DQ169" s="1611"/>
      <c r="DR169" s="1611"/>
      <c r="DS169" s="1611"/>
      <c r="DT169" s="1611"/>
      <c r="DU169" s="1611"/>
      <c r="DV169" s="1611"/>
      <c r="DW169" s="1611"/>
      <c r="DX169" s="1611"/>
      <c r="DY169" s="1611"/>
      <c r="DZ169" s="1611"/>
      <c r="EA169" s="1611"/>
      <c r="EB169" s="1611"/>
      <c r="EC169" s="1611"/>
      <c r="ED169" s="1611"/>
      <c r="EE169" s="1611"/>
      <c r="EF169" s="1611"/>
      <c r="EG169" s="1611"/>
      <c r="EH169" s="1611"/>
      <c r="EI169" s="1611"/>
      <c r="EJ169" s="1611"/>
      <c r="EK169" s="1611"/>
      <c r="EL169" s="1611"/>
      <c r="EM169" s="1611"/>
      <c r="EN169" s="1611"/>
      <c r="EO169" s="1611"/>
      <c r="EP169" s="1611"/>
      <c r="EQ169" s="1611"/>
      <c r="ER169" s="1611"/>
      <c r="ES169" s="1611"/>
    </row>
    <row r="170" spans="2:149" s="898" customFormat="1">
      <c r="B170" s="1609"/>
      <c r="C170" s="1610"/>
      <c r="D170" s="1610"/>
      <c r="E170" s="1611"/>
      <c r="F170" s="1611"/>
      <c r="G170" s="1611"/>
      <c r="H170" s="1611"/>
      <c r="I170" s="1611"/>
      <c r="J170" s="1611"/>
      <c r="K170" s="1611"/>
      <c r="L170" s="1611"/>
      <c r="M170" s="1611"/>
      <c r="N170" s="1611"/>
      <c r="O170" s="1611"/>
      <c r="P170" s="1611"/>
      <c r="Q170" s="1611"/>
      <c r="R170" s="1611"/>
      <c r="S170" s="1611"/>
      <c r="T170" s="1611"/>
      <c r="U170" s="1611"/>
      <c r="V170" s="1611"/>
      <c r="W170" s="1611"/>
      <c r="X170" s="1611"/>
      <c r="Y170" s="1611"/>
      <c r="Z170" s="1611"/>
      <c r="AA170" s="1611"/>
      <c r="AB170" s="1611"/>
      <c r="AC170" s="1611"/>
      <c r="AD170" s="1611"/>
      <c r="AE170" s="1611"/>
      <c r="AF170" s="1611"/>
      <c r="AG170" s="1611"/>
      <c r="AH170" s="1611"/>
      <c r="AI170" s="1611"/>
      <c r="AJ170" s="1611"/>
      <c r="AK170" s="1611"/>
      <c r="AL170" s="1611"/>
      <c r="AM170" s="1611"/>
      <c r="AN170" s="1611"/>
      <c r="AO170" s="1611"/>
      <c r="AP170" s="1611"/>
      <c r="AQ170" s="1611"/>
      <c r="AR170" s="1611"/>
      <c r="AS170" s="1611"/>
      <c r="AT170" s="1611"/>
      <c r="AU170" s="1611"/>
      <c r="AV170" s="1611"/>
      <c r="AW170" s="1611"/>
      <c r="AX170" s="1611"/>
      <c r="AY170" s="1611"/>
      <c r="AZ170" s="1611"/>
      <c r="BA170" s="1611"/>
      <c r="BB170" s="1611"/>
      <c r="BC170" s="1611"/>
      <c r="BD170" s="1611"/>
      <c r="BE170" s="1611"/>
      <c r="BF170" s="1611"/>
      <c r="BG170" s="1611"/>
      <c r="BH170" s="1611"/>
      <c r="BI170" s="1611"/>
      <c r="BJ170" s="1611"/>
      <c r="BK170" s="1611"/>
      <c r="BL170" s="1611"/>
      <c r="BM170" s="1611"/>
      <c r="BN170" s="1611"/>
      <c r="BO170" s="1611"/>
      <c r="BP170" s="1611"/>
      <c r="BQ170" s="1611"/>
      <c r="BR170" s="1611"/>
      <c r="BS170" s="1611"/>
      <c r="BT170" s="1611"/>
      <c r="BU170" s="1611"/>
      <c r="BV170" s="1611"/>
      <c r="BW170" s="1611"/>
      <c r="BX170" s="1611"/>
      <c r="BY170" s="1611"/>
      <c r="BZ170" s="1611"/>
      <c r="CA170" s="1611"/>
      <c r="CB170" s="1611"/>
      <c r="CC170" s="1611"/>
      <c r="CD170" s="1611"/>
      <c r="CE170" s="1611"/>
      <c r="CF170" s="1611"/>
      <c r="CG170" s="1611"/>
      <c r="CH170" s="1611"/>
      <c r="CI170" s="1611"/>
      <c r="CJ170" s="1611"/>
      <c r="CK170" s="1611"/>
      <c r="CL170" s="1611"/>
      <c r="CM170" s="1611"/>
      <c r="CN170" s="1611"/>
      <c r="CO170" s="1611"/>
      <c r="CP170" s="1611"/>
      <c r="CQ170" s="1611"/>
      <c r="CR170" s="1611"/>
      <c r="CS170" s="1611"/>
      <c r="CT170" s="1611"/>
      <c r="CU170" s="1611"/>
      <c r="CV170" s="1611"/>
      <c r="CW170" s="1611"/>
      <c r="CX170" s="1611"/>
      <c r="CY170" s="1611"/>
      <c r="CZ170" s="1611"/>
      <c r="DA170" s="1611"/>
      <c r="DB170" s="1611"/>
      <c r="DC170" s="1611"/>
      <c r="DD170" s="1611"/>
      <c r="DE170" s="1611"/>
      <c r="DF170" s="1611"/>
      <c r="DG170" s="1611"/>
      <c r="DH170" s="1611"/>
      <c r="DI170" s="1611"/>
      <c r="DJ170" s="1611"/>
      <c r="DK170" s="1611"/>
      <c r="DL170" s="1611"/>
      <c r="DM170" s="1611"/>
      <c r="DN170" s="1611"/>
      <c r="DO170" s="1611"/>
      <c r="DP170" s="1611"/>
      <c r="DQ170" s="1611"/>
      <c r="DR170" s="1611"/>
      <c r="DS170" s="1611"/>
      <c r="DT170" s="1611"/>
      <c r="DU170" s="1611"/>
      <c r="DV170" s="1611"/>
      <c r="DW170" s="1611"/>
      <c r="DX170" s="1611"/>
      <c r="DY170" s="1611"/>
      <c r="DZ170" s="1611"/>
      <c r="EA170" s="1611"/>
      <c r="EB170" s="1611"/>
      <c r="EC170" s="1611"/>
      <c r="ED170" s="1611"/>
      <c r="EE170" s="1611"/>
      <c r="EF170" s="1611"/>
      <c r="EG170" s="1611"/>
      <c r="EH170" s="1611"/>
      <c r="EI170" s="1611"/>
      <c r="EJ170" s="1611"/>
      <c r="EK170" s="1611"/>
      <c r="EL170" s="1611"/>
      <c r="EM170" s="1611"/>
      <c r="EN170" s="1611"/>
      <c r="EO170" s="1611"/>
      <c r="EP170" s="1611"/>
      <c r="EQ170" s="1611"/>
      <c r="ER170" s="1611"/>
      <c r="ES170" s="1611"/>
    </row>
    <row r="171" spans="2:149" s="898" customFormat="1">
      <c r="B171" s="1609"/>
      <c r="C171" s="1610"/>
      <c r="D171" s="1610"/>
      <c r="E171" s="1611"/>
      <c r="F171" s="1611"/>
      <c r="G171" s="1611"/>
      <c r="H171" s="1611"/>
      <c r="I171" s="1611"/>
      <c r="J171" s="1611"/>
      <c r="K171" s="1611"/>
      <c r="L171" s="1611"/>
      <c r="M171" s="1611"/>
      <c r="N171" s="1611"/>
      <c r="O171" s="1611"/>
      <c r="P171" s="1611"/>
      <c r="Q171" s="1611"/>
      <c r="R171" s="1611"/>
      <c r="S171" s="1611"/>
      <c r="T171" s="1611"/>
      <c r="U171" s="1611"/>
      <c r="V171" s="1611"/>
      <c r="W171" s="1611"/>
      <c r="X171" s="1611"/>
      <c r="Y171" s="1611"/>
      <c r="Z171" s="1611"/>
      <c r="AA171" s="1611"/>
      <c r="AB171" s="1611"/>
      <c r="AC171" s="1611"/>
      <c r="AD171" s="1611"/>
      <c r="AE171" s="1611"/>
      <c r="AF171" s="1611"/>
      <c r="AG171" s="1611"/>
      <c r="AH171" s="1611"/>
      <c r="AI171" s="1611"/>
      <c r="AJ171" s="1611"/>
      <c r="AK171" s="1611"/>
      <c r="AL171" s="1611"/>
      <c r="AM171" s="1611"/>
      <c r="AN171" s="1611"/>
      <c r="AO171" s="1611"/>
      <c r="AP171" s="1611"/>
      <c r="AQ171" s="1611"/>
      <c r="AR171" s="1611"/>
      <c r="AS171" s="1611"/>
      <c r="AT171" s="1611"/>
      <c r="AU171" s="1611"/>
      <c r="AV171" s="1611"/>
      <c r="AW171" s="1611"/>
      <c r="AX171" s="1611"/>
      <c r="AY171" s="1611"/>
      <c r="AZ171" s="1611"/>
      <c r="BA171" s="1611"/>
      <c r="BB171" s="1611"/>
      <c r="BC171" s="1611"/>
      <c r="BD171" s="1611"/>
      <c r="BE171" s="1611"/>
      <c r="BF171" s="1611"/>
      <c r="BG171" s="1611"/>
      <c r="BH171" s="1611"/>
      <c r="BI171" s="1611"/>
      <c r="BJ171" s="1611"/>
      <c r="BK171" s="1611"/>
      <c r="BL171" s="1611"/>
      <c r="BM171" s="1611"/>
      <c r="BN171" s="1611"/>
      <c r="BO171" s="1611"/>
      <c r="BP171" s="1611"/>
      <c r="BQ171" s="1611"/>
      <c r="BR171" s="1611"/>
      <c r="BS171" s="1611"/>
      <c r="BT171" s="1611"/>
      <c r="BU171" s="1611"/>
      <c r="BV171" s="1611"/>
      <c r="BW171" s="1611"/>
      <c r="BX171" s="1611"/>
      <c r="BY171" s="1611"/>
      <c r="BZ171" s="1611"/>
      <c r="CA171" s="1611"/>
      <c r="CB171" s="1611"/>
      <c r="CC171" s="1611"/>
      <c r="CD171" s="1611"/>
      <c r="CE171" s="1611"/>
      <c r="CF171" s="1611"/>
      <c r="CG171" s="1611"/>
      <c r="CH171" s="1611"/>
      <c r="CI171" s="1611"/>
      <c r="CJ171" s="1611"/>
      <c r="CK171" s="1611"/>
      <c r="CL171" s="1611"/>
      <c r="CM171" s="1611"/>
      <c r="CN171" s="1611"/>
      <c r="CO171" s="1611"/>
      <c r="CP171" s="1611"/>
      <c r="CQ171" s="1611"/>
      <c r="CR171" s="1611"/>
      <c r="CS171" s="1611"/>
      <c r="CT171" s="1611"/>
      <c r="CU171" s="1611"/>
      <c r="CV171" s="1611"/>
      <c r="CW171" s="1611"/>
      <c r="CX171" s="1611"/>
      <c r="CY171" s="1611"/>
      <c r="CZ171" s="1611"/>
      <c r="DA171" s="1611"/>
      <c r="DB171" s="1611"/>
      <c r="DC171" s="1611"/>
      <c r="DD171" s="1611"/>
      <c r="DE171" s="1611"/>
      <c r="DF171" s="1611"/>
      <c r="DG171" s="1611"/>
      <c r="DH171" s="1611"/>
      <c r="DI171" s="1611"/>
      <c r="DJ171" s="1611"/>
      <c r="DK171" s="1611"/>
      <c r="DL171" s="1611"/>
      <c r="DM171" s="1611"/>
      <c r="DN171" s="1611"/>
      <c r="DO171" s="1611"/>
      <c r="DP171" s="1611"/>
      <c r="DQ171" s="1611"/>
      <c r="DR171" s="1611"/>
      <c r="DS171" s="1611"/>
      <c r="DT171" s="1611"/>
      <c r="DU171" s="1611"/>
      <c r="DV171" s="1611"/>
      <c r="DW171" s="1611"/>
      <c r="DX171" s="1611"/>
      <c r="DY171" s="1611"/>
      <c r="DZ171" s="1611"/>
      <c r="EA171" s="1611"/>
      <c r="EB171" s="1611"/>
      <c r="EC171" s="1611"/>
      <c r="ED171" s="1611"/>
      <c r="EE171" s="1611"/>
      <c r="EF171" s="1611"/>
      <c r="EG171" s="1611"/>
      <c r="EH171" s="1611"/>
      <c r="EI171" s="1611"/>
      <c r="EJ171" s="1611"/>
      <c r="EK171" s="1611"/>
      <c r="EL171" s="1611"/>
      <c r="EM171" s="1611"/>
      <c r="EN171" s="1611"/>
      <c r="EO171" s="1611"/>
      <c r="EP171" s="1611"/>
      <c r="EQ171" s="1611"/>
      <c r="ER171" s="1611"/>
      <c r="ES171" s="1611"/>
    </row>
    <row r="172" spans="2:149" s="898" customFormat="1">
      <c r="B172" s="1609"/>
      <c r="C172" s="1610"/>
      <c r="D172" s="1610"/>
      <c r="E172" s="1611"/>
      <c r="F172" s="1611"/>
      <c r="G172" s="1611"/>
      <c r="H172" s="1611"/>
      <c r="I172" s="1611"/>
      <c r="J172" s="1611"/>
      <c r="K172" s="1611"/>
      <c r="L172" s="1611"/>
      <c r="M172" s="1611"/>
      <c r="N172" s="1611"/>
      <c r="O172" s="1611"/>
      <c r="P172" s="1611"/>
      <c r="Q172" s="1611"/>
      <c r="R172" s="1611"/>
      <c r="S172" s="1611"/>
      <c r="T172" s="1611"/>
      <c r="U172" s="1611"/>
      <c r="V172" s="1611"/>
      <c r="W172" s="1611"/>
      <c r="X172" s="1611"/>
      <c r="Y172" s="1611"/>
      <c r="Z172" s="1611"/>
      <c r="AA172" s="1611"/>
      <c r="AB172" s="1611"/>
      <c r="AC172" s="1611"/>
      <c r="AD172" s="1611"/>
      <c r="AE172" s="1611"/>
      <c r="AF172" s="1611"/>
      <c r="AG172" s="1611"/>
      <c r="AH172" s="1611"/>
      <c r="AI172" s="1611"/>
      <c r="AJ172" s="1611"/>
      <c r="AK172" s="1611"/>
      <c r="AL172" s="1611"/>
      <c r="AM172" s="1611"/>
      <c r="AN172" s="1611"/>
      <c r="AO172" s="1611"/>
      <c r="AP172" s="1611"/>
      <c r="AQ172" s="1611"/>
      <c r="AR172" s="1611"/>
      <c r="AS172" s="1611"/>
      <c r="AT172" s="1611"/>
      <c r="AU172" s="1611"/>
      <c r="AV172" s="1611"/>
      <c r="AW172" s="1611"/>
      <c r="AX172" s="1611"/>
      <c r="AY172" s="1611"/>
      <c r="AZ172" s="1611"/>
      <c r="BA172" s="1611"/>
      <c r="BB172" s="1611"/>
      <c r="BC172" s="1611"/>
      <c r="BD172" s="1611"/>
      <c r="BE172" s="1611"/>
      <c r="BF172" s="1611"/>
      <c r="BG172" s="1611"/>
      <c r="BH172" s="1611"/>
      <c r="BI172" s="1611"/>
      <c r="BJ172" s="1611"/>
      <c r="BK172" s="1611"/>
      <c r="BL172" s="1611"/>
      <c r="BM172" s="1611"/>
      <c r="BN172" s="1611"/>
      <c r="BO172" s="1611"/>
      <c r="BP172" s="1611"/>
      <c r="BQ172" s="1611"/>
      <c r="BR172" s="1611"/>
      <c r="BS172" s="1611"/>
      <c r="BT172" s="1611"/>
      <c r="BU172" s="1611"/>
      <c r="BV172" s="1611"/>
      <c r="BW172" s="1611"/>
      <c r="BX172" s="1611"/>
      <c r="BY172" s="1611"/>
      <c r="BZ172" s="1611"/>
      <c r="CA172" s="1611"/>
      <c r="CB172" s="1611"/>
      <c r="CC172" s="1611"/>
      <c r="CD172" s="1611"/>
      <c r="CE172" s="1611"/>
      <c r="CF172" s="1611"/>
      <c r="CG172" s="1611"/>
      <c r="CH172" s="1611"/>
      <c r="CI172" s="1611"/>
      <c r="CJ172" s="1611"/>
      <c r="CK172" s="1611"/>
      <c r="CL172" s="1611"/>
      <c r="CM172" s="1611"/>
      <c r="CN172" s="1611"/>
      <c r="CO172" s="1611"/>
      <c r="CP172" s="1611"/>
      <c r="CQ172" s="1611"/>
      <c r="CR172" s="1611"/>
      <c r="CS172" s="1611"/>
      <c r="CT172" s="1611"/>
      <c r="CU172" s="1611"/>
      <c r="CV172" s="1611"/>
      <c r="CW172" s="1611"/>
      <c r="CX172" s="1611"/>
      <c r="CY172" s="1611"/>
      <c r="CZ172" s="1611"/>
      <c r="DA172" s="1611"/>
      <c r="DB172" s="1611"/>
      <c r="DC172" s="1611"/>
      <c r="DD172" s="1611"/>
      <c r="DE172" s="1611"/>
      <c r="DF172" s="1611"/>
      <c r="DG172" s="1611"/>
      <c r="DH172" s="1611"/>
      <c r="DI172" s="1611"/>
      <c r="DJ172" s="1611"/>
      <c r="DK172" s="1611"/>
      <c r="DL172" s="1611"/>
      <c r="DM172" s="1611"/>
      <c r="DN172" s="1611"/>
      <c r="DO172" s="1611"/>
      <c r="DP172" s="1611"/>
      <c r="DQ172" s="1611"/>
      <c r="DR172" s="1611"/>
      <c r="DS172" s="1611"/>
      <c r="DT172" s="1611"/>
      <c r="DU172" s="1611"/>
      <c r="DV172" s="1611"/>
      <c r="DW172" s="1611"/>
      <c r="DX172" s="1611"/>
      <c r="DY172" s="1611"/>
      <c r="DZ172" s="1611"/>
      <c r="EA172" s="1611"/>
      <c r="EB172" s="1611"/>
      <c r="EC172" s="1611"/>
      <c r="ED172" s="1611"/>
      <c r="EE172" s="1611"/>
      <c r="EF172" s="1611"/>
      <c r="EG172" s="1611"/>
      <c r="EH172" s="1611"/>
      <c r="EI172" s="1611"/>
      <c r="EJ172" s="1611"/>
      <c r="EK172" s="1611"/>
      <c r="EL172" s="1611"/>
      <c r="EM172" s="1611"/>
      <c r="EN172" s="1611"/>
      <c r="EO172" s="1611"/>
      <c r="EP172" s="1611"/>
      <c r="EQ172" s="1611"/>
      <c r="ER172" s="1611"/>
      <c r="ES172" s="1611"/>
    </row>
    <row r="173" spans="2:149" s="898" customFormat="1">
      <c r="B173" s="1609"/>
      <c r="C173" s="1610"/>
      <c r="D173" s="1610"/>
      <c r="E173" s="1611"/>
      <c r="F173" s="1611"/>
      <c r="G173" s="1611"/>
      <c r="H173" s="1611"/>
      <c r="I173" s="1611"/>
      <c r="J173" s="1611"/>
      <c r="K173" s="1611"/>
      <c r="L173" s="1611"/>
      <c r="M173" s="1611"/>
      <c r="N173" s="1611"/>
      <c r="O173" s="1611"/>
      <c r="P173" s="1611"/>
      <c r="Q173" s="1611"/>
      <c r="R173" s="1611"/>
      <c r="S173" s="1611"/>
      <c r="T173" s="1611"/>
      <c r="U173" s="1611"/>
      <c r="V173" s="1611"/>
      <c r="W173" s="1611"/>
      <c r="X173" s="1611"/>
      <c r="Y173" s="1611"/>
      <c r="Z173" s="1611"/>
      <c r="AA173" s="1611"/>
      <c r="AB173" s="1611"/>
      <c r="AC173" s="1611"/>
      <c r="AD173" s="1611"/>
      <c r="AE173" s="1611"/>
      <c r="AF173" s="1611"/>
      <c r="AG173" s="1611"/>
      <c r="AH173" s="1611"/>
      <c r="AI173" s="1611"/>
      <c r="AJ173" s="1611"/>
      <c r="AK173" s="1611"/>
      <c r="AL173" s="1611"/>
      <c r="AM173" s="1611"/>
      <c r="AN173" s="1611"/>
      <c r="AO173" s="1611"/>
      <c r="AP173" s="1611"/>
      <c r="AQ173" s="1611"/>
      <c r="AR173" s="1611"/>
      <c r="AS173" s="1611"/>
      <c r="AT173" s="1611"/>
      <c r="AU173" s="1611"/>
      <c r="AV173" s="1611"/>
      <c r="AW173" s="1611"/>
      <c r="AX173" s="1611"/>
      <c r="AY173" s="1611"/>
      <c r="AZ173" s="1611"/>
      <c r="BA173" s="1611"/>
      <c r="BB173" s="1611"/>
      <c r="BC173" s="1611"/>
      <c r="BD173" s="1611"/>
      <c r="BE173" s="1611"/>
      <c r="BF173" s="1611"/>
      <c r="BG173" s="1611"/>
      <c r="BH173" s="1611"/>
      <c r="BI173" s="1611"/>
      <c r="BJ173" s="1611"/>
      <c r="BK173" s="1611"/>
      <c r="BL173" s="1611"/>
      <c r="BM173" s="1611"/>
      <c r="BN173" s="1611"/>
      <c r="BO173" s="1611"/>
      <c r="BP173" s="1611"/>
      <c r="BQ173" s="1611"/>
      <c r="BR173" s="1611"/>
      <c r="BS173" s="1611"/>
      <c r="BT173" s="1611"/>
      <c r="BU173" s="1611"/>
      <c r="BV173" s="1611"/>
      <c r="BW173" s="1611"/>
      <c r="BX173" s="1611"/>
      <c r="BY173" s="1611"/>
      <c r="BZ173" s="1611"/>
      <c r="CA173" s="1611"/>
      <c r="CB173" s="1611"/>
      <c r="CC173" s="1611"/>
      <c r="CD173" s="1611"/>
      <c r="CE173" s="1611"/>
      <c r="CF173" s="1611"/>
      <c r="CG173" s="1611"/>
      <c r="CH173" s="1611"/>
      <c r="CI173" s="1611"/>
      <c r="CJ173" s="1611"/>
      <c r="CK173" s="1611"/>
      <c r="CL173" s="1611"/>
      <c r="CM173" s="1611"/>
      <c r="CN173" s="1611"/>
      <c r="CO173" s="1611"/>
      <c r="CP173" s="1611"/>
      <c r="CQ173" s="1611"/>
      <c r="CR173" s="1611"/>
      <c r="CS173" s="1611"/>
      <c r="CT173" s="1611"/>
      <c r="CU173" s="1611"/>
      <c r="CV173" s="1611"/>
      <c r="CW173" s="1611"/>
      <c r="CX173" s="1611"/>
      <c r="CY173" s="1611"/>
      <c r="CZ173" s="1611"/>
      <c r="DA173" s="1611"/>
      <c r="DB173" s="1611"/>
      <c r="DC173" s="1611"/>
      <c r="DD173" s="1611"/>
      <c r="DE173" s="1611"/>
      <c r="DF173" s="1611"/>
      <c r="DG173" s="1611"/>
      <c r="DH173" s="1611"/>
      <c r="DI173" s="1611"/>
      <c r="DJ173" s="1611"/>
      <c r="DK173" s="1611"/>
      <c r="DL173" s="1611"/>
      <c r="DM173" s="1611"/>
      <c r="DN173" s="1611"/>
      <c r="DO173" s="1611"/>
      <c r="DP173" s="1611"/>
      <c r="DQ173" s="1611"/>
      <c r="DR173" s="1611"/>
      <c r="DS173" s="1611"/>
      <c r="DT173" s="1611"/>
      <c r="DU173" s="1611"/>
      <c r="DV173" s="1611"/>
      <c r="DW173" s="1611"/>
      <c r="DX173" s="1611"/>
      <c r="DY173" s="1611"/>
      <c r="DZ173" s="1611"/>
      <c r="EA173" s="1611"/>
      <c r="EB173" s="1611"/>
      <c r="EC173" s="1611"/>
      <c r="ED173" s="1611"/>
      <c r="EE173" s="1611"/>
      <c r="EF173" s="1611"/>
      <c r="EG173" s="1611"/>
      <c r="EH173" s="1611"/>
      <c r="EI173" s="1611"/>
      <c r="EJ173" s="1611"/>
      <c r="EK173" s="1611"/>
      <c r="EL173" s="1611"/>
      <c r="EM173" s="1611"/>
      <c r="EN173" s="1611"/>
      <c r="EO173" s="1611"/>
      <c r="EP173" s="1611"/>
      <c r="EQ173" s="1611"/>
      <c r="ER173" s="1611"/>
      <c r="ES173" s="1611"/>
    </row>
    <row r="174" spans="2:149" s="898" customFormat="1">
      <c r="B174" s="1609"/>
      <c r="C174" s="1610"/>
      <c r="D174" s="1610"/>
      <c r="E174" s="1611"/>
      <c r="F174" s="1611"/>
      <c r="G174" s="1611"/>
      <c r="H174" s="1611"/>
      <c r="I174" s="1611"/>
      <c r="J174" s="1611"/>
      <c r="K174" s="1611"/>
      <c r="L174" s="1611"/>
      <c r="M174" s="1611"/>
      <c r="N174" s="1611"/>
      <c r="O174" s="1611"/>
      <c r="P174" s="1611"/>
      <c r="Q174" s="1611"/>
      <c r="R174" s="1611"/>
      <c r="S174" s="1611"/>
      <c r="T174" s="1611"/>
      <c r="U174" s="1611"/>
      <c r="V174" s="1611"/>
      <c r="W174" s="1611"/>
      <c r="X174" s="1611"/>
      <c r="Y174" s="1611"/>
      <c r="Z174" s="1611"/>
      <c r="AA174" s="1611"/>
      <c r="AB174" s="1611"/>
      <c r="AC174" s="1611"/>
      <c r="AD174" s="1611"/>
      <c r="AE174" s="1611"/>
      <c r="AF174" s="1611"/>
      <c r="AG174" s="1611"/>
      <c r="AH174" s="1611"/>
      <c r="AI174" s="1611"/>
      <c r="AJ174" s="1611"/>
      <c r="AK174" s="1611"/>
      <c r="AL174" s="1611"/>
      <c r="AM174" s="1611"/>
      <c r="AN174" s="1611"/>
      <c r="AO174" s="1611"/>
      <c r="AP174" s="1611"/>
      <c r="AQ174" s="1611"/>
      <c r="AR174" s="1611"/>
      <c r="AS174" s="1611"/>
      <c r="AT174" s="1611"/>
      <c r="AU174" s="1611"/>
      <c r="AV174" s="1611"/>
      <c r="AW174" s="1611"/>
      <c r="AX174" s="1611"/>
      <c r="AY174" s="1611"/>
      <c r="AZ174" s="1611"/>
      <c r="BA174" s="1611"/>
      <c r="BB174" s="1611"/>
      <c r="BC174" s="1611"/>
      <c r="BD174" s="1611"/>
      <c r="BE174" s="1611"/>
      <c r="BF174" s="1611"/>
      <c r="BG174" s="1611"/>
      <c r="BH174" s="1611"/>
      <c r="BI174" s="1611"/>
      <c r="BJ174" s="1611"/>
      <c r="BK174" s="1611"/>
      <c r="BL174" s="1611"/>
      <c r="BM174" s="1611"/>
      <c r="BN174" s="1611"/>
      <c r="BO174" s="1611"/>
      <c r="BP174" s="1611"/>
      <c r="BQ174" s="1611"/>
      <c r="BR174" s="1611"/>
      <c r="BS174" s="1611"/>
      <c r="BT174" s="1611"/>
      <c r="BU174" s="1611"/>
      <c r="BV174" s="1611"/>
      <c r="BW174" s="1611"/>
      <c r="BX174" s="1611"/>
      <c r="BY174" s="1611"/>
      <c r="BZ174" s="1611"/>
      <c r="CA174" s="1611"/>
      <c r="CB174" s="1611"/>
      <c r="CC174" s="1611"/>
      <c r="CD174" s="1611"/>
      <c r="CE174" s="1611"/>
      <c r="CF174" s="1611"/>
      <c r="CG174" s="1611"/>
      <c r="CH174" s="1611"/>
      <c r="CI174" s="1611"/>
      <c r="CJ174" s="1611"/>
      <c r="CK174" s="1611"/>
      <c r="CL174" s="1611"/>
      <c r="CM174" s="1611"/>
      <c r="CN174" s="1611"/>
      <c r="CO174" s="1611"/>
      <c r="CP174" s="1611"/>
      <c r="CQ174" s="1611"/>
      <c r="CR174" s="1611"/>
      <c r="CS174" s="1611"/>
      <c r="CT174" s="1611"/>
      <c r="CU174" s="1611"/>
      <c r="CV174" s="1611"/>
      <c r="CW174" s="1611"/>
      <c r="CX174" s="1611"/>
      <c r="CY174" s="1611"/>
      <c r="CZ174" s="1611"/>
      <c r="DA174" s="1611"/>
      <c r="DB174" s="1611"/>
      <c r="DC174" s="1611"/>
      <c r="DD174" s="1611"/>
      <c r="DE174" s="1611"/>
      <c r="DF174" s="1611"/>
      <c r="DG174" s="1611"/>
      <c r="DH174" s="1611"/>
      <c r="DI174" s="1611"/>
      <c r="DJ174" s="1611"/>
      <c r="DK174" s="1611"/>
      <c r="DL174" s="1611"/>
      <c r="DM174" s="1611"/>
      <c r="DN174" s="1611"/>
      <c r="DO174" s="1611"/>
      <c r="DP174" s="1611"/>
      <c r="DQ174" s="1611"/>
      <c r="DR174" s="1611"/>
      <c r="DS174" s="1611"/>
      <c r="DT174" s="1611"/>
      <c r="DU174" s="1611"/>
      <c r="DV174" s="1611"/>
      <c r="DW174" s="1611"/>
      <c r="DX174" s="1611"/>
      <c r="DY174" s="1611"/>
      <c r="DZ174" s="1611"/>
      <c r="EA174" s="1611"/>
      <c r="EB174" s="1611"/>
      <c r="EC174" s="1611"/>
      <c r="ED174" s="1611"/>
      <c r="EE174" s="1611"/>
      <c r="EF174" s="1611"/>
      <c r="EG174" s="1611"/>
      <c r="EH174" s="1611"/>
      <c r="EI174" s="1611"/>
      <c r="EJ174" s="1611"/>
      <c r="EK174" s="1611"/>
      <c r="EL174" s="1611"/>
      <c r="EM174" s="1611"/>
      <c r="EN174" s="1611"/>
      <c r="EO174" s="1611"/>
      <c r="EP174" s="1611"/>
      <c r="EQ174" s="1611"/>
      <c r="ER174" s="1611"/>
      <c r="ES174" s="1611"/>
    </row>
    <row r="175" spans="2:149" s="898" customFormat="1">
      <c r="B175" s="1609"/>
      <c r="C175" s="1610"/>
      <c r="D175" s="1610"/>
      <c r="E175" s="1611"/>
      <c r="F175" s="1611"/>
      <c r="G175" s="1611"/>
      <c r="H175" s="1611"/>
      <c r="I175" s="1611"/>
      <c r="J175" s="1611"/>
      <c r="K175" s="1611"/>
      <c r="L175" s="1611"/>
      <c r="M175" s="1611"/>
      <c r="N175" s="1611"/>
      <c r="O175" s="1611"/>
      <c r="P175" s="1611"/>
      <c r="Q175" s="1611"/>
      <c r="R175" s="1611"/>
      <c r="S175" s="1611"/>
      <c r="T175" s="1611"/>
      <c r="U175" s="1611"/>
      <c r="V175" s="1611"/>
      <c r="W175" s="1611"/>
      <c r="X175" s="1611"/>
      <c r="Y175" s="1611"/>
      <c r="Z175" s="1611"/>
      <c r="AA175" s="1611"/>
      <c r="AB175" s="1611"/>
      <c r="AC175" s="1611"/>
      <c r="AD175" s="1611"/>
      <c r="AE175" s="1611"/>
      <c r="AF175" s="1611"/>
      <c r="AG175" s="1611"/>
      <c r="AH175" s="1611"/>
      <c r="AI175" s="1611"/>
      <c r="AJ175" s="1611"/>
      <c r="AK175" s="1611"/>
      <c r="AL175" s="1611"/>
      <c r="AM175" s="1611"/>
      <c r="AN175" s="1611"/>
      <c r="AO175" s="1611"/>
      <c r="AP175" s="1611"/>
      <c r="AQ175" s="1611"/>
      <c r="AR175" s="1611"/>
      <c r="AS175" s="1611"/>
      <c r="AT175" s="1611"/>
      <c r="AU175" s="1611"/>
      <c r="AV175" s="1611"/>
      <c r="AW175" s="1611"/>
      <c r="AX175" s="1611"/>
      <c r="AY175" s="1611"/>
      <c r="AZ175" s="1611"/>
      <c r="BA175" s="1611"/>
      <c r="BB175" s="1611"/>
      <c r="BC175" s="1611"/>
      <c r="BD175" s="1611"/>
      <c r="BE175" s="1611"/>
      <c r="BF175" s="1611"/>
      <c r="BG175" s="1611"/>
      <c r="BH175" s="1611"/>
      <c r="BI175" s="1611"/>
      <c r="BJ175" s="1611"/>
      <c r="BK175" s="1611"/>
      <c r="BL175" s="1611"/>
      <c r="BM175" s="1611"/>
      <c r="BN175" s="1611"/>
      <c r="BO175" s="1611"/>
      <c r="BP175" s="1611"/>
      <c r="BQ175" s="1611"/>
      <c r="BR175" s="1611"/>
      <c r="BS175" s="1611"/>
      <c r="BT175" s="1611"/>
      <c r="BU175" s="1611"/>
      <c r="BV175" s="1611"/>
      <c r="BW175" s="1611"/>
      <c r="BX175" s="1611"/>
      <c r="BY175" s="1611"/>
      <c r="BZ175" s="1611"/>
      <c r="CA175" s="1611"/>
      <c r="CB175" s="1611"/>
      <c r="CC175" s="1611"/>
      <c r="CD175" s="1611"/>
      <c r="CE175" s="1611"/>
      <c r="CF175" s="1611"/>
      <c r="CG175" s="1611"/>
      <c r="CH175" s="1611"/>
      <c r="CI175" s="1611"/>
      <c r="CJ175" s="1611"/>
      <c r="CK175" s="1611"/>
      <c r="CL175" s="1611"/>
      <c r="CM175" s="1611"/>
      <c r="CN175" s="1611"/>
      <c r="CO175" s="1611"/>
      <c r="CP175" s="1611"/>
      <c r="CQ175" s="1611"/>
      <c r="CR175" s="1611"/>
      <c r="CS175" s="1611"/>
      <c r="CT175" s="1611"/>
      <c r="CU175" s="1611"/>
      <c r="CV175" s="1611"/>
      <c r="CW175" s="1611"/>
      <c r="CX175" s="1611"/>
      <c r="CY175" s="1611"/>
      <c r="CZ175" s="1611"/>
      <c r="DA175" s="1611"/>
      <c r="DB175" s="1611"/>
      <c r="DC175" s="1611"/>
      <c r="DD175" s="1611"/>
      <c r="DE175" s="1611"/>
      <c r="DF175" s="1611"/>
      <c r="DG175" s="1611"/>
      <c r="DH175" s="1611"/>
      <c r="DI175" s="1611"/>
      <c r="DJ175" s="1611"/>
      <c r="DK175" s="1611"/>
      <c r="DL175" s="1611"/>
      <c r="DM175" s="1611"/>
      <c r="DN175" s="1611"/>
      <c r="DO175" s="1611"/>
      <c r="DP175" s="1611"/>
      <c r="DQ175" s="1611"/>
      <c r="DR175" s="1611"/>
      <c r="DS175" s="1611"/>
      <c r="DT175" s="1611"/>
      <c r="DU175" s="1611"/>
      <c r="DV175" s="1611"/>
      <c r="DW175" s="1611"/>
      <c r="DX175" s="1611"/>
      <c r="DY175" s="1611"/>
      <c r="DZ175" s="1611"/>
      <c r="EA175" s="1611"/>
      <c r="EB175" s="1611"/>
      <c r="EC175" s="1611"/>
      <c r="ED175" s="1611"/>
      <c r="EE175" s="1611"/>
      <c r="EF175" s="1611"/>
      <c r="EG175" s="1611"/>
      <c r="EH175" s="1611"/>
      <c r="EI175" s="1611"/>
      <c r="EJ175" s="1611"/>
      <c r="EK175" s="1611"/>
      <c r="EL175" s="1611"/>
      <c r="EM175" s="1611"/>
      <c r="EN175" s="1611"/>
      <c r="EO175" s="1611"/>
      <c r="EP175" s="1611"/>
      <c r="EQ175" s="1611"/>
      <c r="ER175" s="1611"/>
      <c r="ES175" s="1611"/>
    </row>
    <row r="176" spans="2:149" s="898" customFormat="1">
      <c r="B176" s="1609"/>
      <c r="C176" s="1610"/>
      <c r="D176" s="1610"/>
      <c r="E176" s="1611"/>
      <c r="F176" s="1611"/>
      <c r="G176" s="1611"/>
      <c r="H176" s="1611"/>
      <c r="I176" s="1611"/>
      <c r="J176" s="1611"/>
      <c r="K176" s="1611"/>
      <c r="L176" s="1611"/>
      <c r="M176" s="1611"/>
      <c r="N176" s="1611"/>
      <c r="O176" s="1611"/>
      <c r="P176" s="1611"/>
      <c r="Q176" s="1611"/>
      <c r="R176" s="1611"/>
      <c r="S176" s="1611"/>
      <c r="T176" s="1611"/>
      <c r="U176" s="1611"/>
      <c r="V176" s="1611"/>
      <c r="W176" s="1611"/>
      <c r="X176" s="1611"/>
      <c r="Y176" s="1611"/>
      <c r="Z176" s="1611"/>
      <c r="AA176" s="1611"/>
      <c r="AB176" s="1611"/>
      <c r="AC176" s="1611"/>
      <c r="AD176" s="1611"/>
      <c r="AE176" s="1611"/>
      <c r="AF176" s="1611"/>
      <c r="AG176" s="1611"/>
      <c r="AH176" s="1611"/>
      <c r="AI176" s="1611"/>
      <c r="AJ176" s="1611"/>
      <c r="AK176" s="1611"/>
      <c r="AL176" s="1611"/>
      <c r="AM176" s="1611"/>
      <c r="AN176" s="1611"/>
      <c r="AO176" s="1611"/>
      <c r="AP176" s="1611"/>
      <c r="AQ176" s="1611"/>
      <c r="AR176" s="1611"/>
      <c r="AS176" s="1611"/>
      <c r="AT176" s="1611"/>
      <c r="AU176" s="1611"/>
      <c r="AV176" s="1611"/>
      <c r="AW176" s="1611"/>
      <c r="AX176" s="1611"/>
      <c r="AY176" s="1611"/>
      <c r="AZ176" s="1611"/>
      <c r="BA176" s="1611"/>
      <c r="BB176" s="1611"/>
      <c r="BC176" s="1611"/>
      <c r="BD176" s="1611"/>
      <c r="BE176" s="1611"/>
      <c r="BF176" s="1611"/>
      <c r="BG176" s="1611"/>
      <c r="BH176" s="1611"/>
      <c r="BI176" s="1611"/>
      <c r="BJ176" s="1611"/>
      <c r="BK176" s="1611"/>
      <c r="BL176" s="1611"/>
      <c r="BM176" s="1611"/>
      <c r="BN176" s="1611"/>
      <c r="BO176" s="1611"/>
      <c r="BP176" s="1611"/>
      <c r="BQ176" s="1611"/>
      <c r="BR176" s="1611"/>
      <c r="BS176" s="1611"/>
      <c r="BT176" s="1611"/>
      <c r="BU176" s="1611"/>
      <c r="BV176" s="1611"/>
      <c r="BW176" s="1611"/>
      <c r="BX176" s="1611"/>
      <c r="BY176" s="1611"/>
      <c r="BZ176" s="1611"/>
      <c r="CA176" s="1611"/>
      <c r="CB176" s="1611"/>
      <c r="CC176" s="1611"/>
      <c r="CD176" s="1611"/>
      <c r="CE176" s="1611"/>
      <c r="CF176" s="1611"/>
      <c r="CG176" s="1611"/>
      <c r="CH176" s="1611"/>
      <c r="CI176" s="1611"/>
      <c r="CJ176" s="1611"/>
      <c r="CK176" s="1611"/>
      <c r="CL176" s="1611"/>
      <c r="CM176" s="1611"/>
      <c r="CN176" s="1611"/>
      <c r="CO176" s="1611"/>
      <c r="CP176" s="1611"/>
      <c r="CQ176" s="1611"/>
      <c r="CR176" s="1611"/>
      <c r="CS176" s="1611"/>
      <c r="CT176" s="1611"/>
      <c r="CU176" s="1611"/>
      <c r="CV176" s="1611"/>
      <c r="CW176" s="1611"/>
      <c r="CX176" s="1611"/>
      <c r="CY176" s="1611"/>
      <c r="CZ176" s="1611"/>
      <c r="DA176" s="1611"/>
      <c r="DB176" s="1611"/>
      <c r="DC176" s="1611"/>
      <c r="DD176" s="1611"/>
      <c r="DE176" s="1611"/>
      <c r="DF176" s="1611"/>
      <c r="DG176" s="1611"/>
      <c r="DH176" s="1611"/>
      <c r="DI176" s="1611"/>
      <c r="DJ176" s="1611"/>
      <c r="DK176" s="1611"/>
      <c r="DL176" s="1611"/>
      <c r="DM176" s="1611"/>
      <c r="DN176" s="1611"/>
      <c r="DO176" s="1611"/>
      <c r="DP176" s="1611"/>
      <c r="DQ176" s="1611"/>
      <c r="DR176" s="1611"/>
      <c r="DS176" s="1611"/>
      <c r="DT176" s="1611"/>
      <c r="DU176" s="1611"/>
      <c r="DV176" s="1611"/>
      <c r="DW176" s="1611"/>
      <c r="DX176" s="1611"/>
      <c r="DY176" s="1611"/>
      <c r="DZ176" s="1611"/>
      <c r="EA176" s="1611"/>
      <c r="EB176" s="1611"/>
      <c r="EC176" s="1611"/>
      <c r="ED176" s="1611"/>
      <c r="EE176" s="1611"/>
      <c r="EF176" s="1611"/>
      <c r="EG176" s="1611"/>
      <c r="EH176" s="1611"/>
      <c r="EI176" s="1611"/>
      <c r="EJ176" s="1611"/>
      <c r="EK176" s="1611"/>
      <c r="EL176" s="1611"/>
      <c r="EM176" s="1611"/>
      <c r="EN176" s="1611"/>
      <c r="EO176" s="1611"/>
      <c r="EP176" s="1611"/>
      <c r="EQ176" s="1611"/>
      <c r="ER176" s="1611"/>
      <c r="ES176" s="1611"/>
    </row>
    <row r="177" spans="2:149" s="898" customFormat="1">
      <c r="B177" s="1609"/>
      <c r="C177" s="1610"/>
      <c r="D177" s="1610"/>
      <c r="E177" s="1611"/>
      <c r="F177" s="1611"/>
      <c r="G177" s="1611"/>
      <c r="H177" s="1611"/>
      <c r="I177" s="1611"/>
      <c r="J177" s="1611"/>
      <c r="K177" s="1611"/>
      <c r="L177" s="1611"/>
      <c r="M177" s="1611"/>
      <c r="N177" s="1611"/>
      <c r="O177" s="1611"/>
      <c r="P177" s="1611"/>
      <c r="Q177" s="1611"/>
      <c r="R177" s="1611"/>
      <c r="S177" s="1611"/>
      <c r="T177" s="1611"/>
      <c r="U177" s="1611"/>
      <c r="V177" s="1611"/>
      <c r="W177" s="1611"/>
      <c r="X177" s="1611"/>
      <c r="Y177" s="1611"/>
      <c r="Z177" s="1611"/>
      <c r="AA177" s="1611"/>
      <c r="AB177" s="1611"/>
      <c r="AC177" s="1611"/>
      <c r="AD177" s="1611"/>
      <c r="AE177" s="1611"/>
      <c r="AF177" s="1611"/>
      <c r="AG177" s="1611"/>
      <c r="AH177" s="1611"/>
      <c r="AI177" s="1611"/>
      <c r="AJ177" s="1611"/>
      <c r="AK177" s="1611"/>
      <c r="AL177" s="1611"/>
      <c r="AM177" s="1611"/>
      <c r="AN177" s="1611"/>
      <c r="AO177" s="1611"/>
      <c r="AP177" s="1611"/>
      <c r="AQ177" s="1611"/>
      <c r="AR177" s="1611"/>
      <c r="AS177" s="1611"/>
      <c r="AT177" s="1611"/>
      <c r="AU177" s="1611"/>
      <c r="AV177" s="1611"/>
      <c r="AW177" s="1611"/>
      <c r="AX177" s="1611"/>
      <c r="AY177" s="1611"/>
      <c r="AZ177" s="1611"/>
      <c r="BA177" s="1611"/>
      <c r="BB177" s="1611"/>
      <c r="BC177" s="1611"/>
      <c r="BD177" s="1611"/>
      <c r="BE177" s="1611"/>
      <c r="BF177" s="1611"/>
      <c r="BG177" s="1611"/>
      <c r="BH177" s="1611"/>
      <c r="BI177" s="1611"/>
      <c r="BJ177" s="1611"/>
      <c r="BK177" s="1611"/>
      <c r="BL177" s="1611"/>
      <c r="BM177" s="1611"/>
      <c r="BN177" s="1611"/>
      <c r="BO177" s="1611"/>
      <c r="BP177" s="1611"/>
      <c r="BQ177" s="1611"/>
      <c r="BR177" s="1611"/>
      <c r="BS177" s="1611"/>
      <c r="BT177" s="1611"/>
      <c r="BU177" s="1611"/>
      <c r="BV177" s="1611"/>
      <c r="BW177" s="1611"/>
      <c r="BX177" s="1611"/>
      <c r="BY177" s="1611"/>
      <c r="BZ177" s="1611"/>
      <c r="CA177" s="1611"/>
      <c r="CB177" s="1611"/>
      <c r="CC177" s="1611"/>
      <c r="CD177" s="1611"/>
      <c r="CE177" s="1611"/>
      <c r="CF177" s="1611"/>
      <c r="CG177" s="1611"/>
      <c r="CH177" s="1611"/>
      <c r="CI177" s="1611"/>
      <c r="CJ177" s="1611"/>
      <c r="CK177" s="1611"/>
      <c r="CL177" s="1611"/>
      <c r="CM177" s="1611"/>
      <c r="CN177" s="1611"/>
      <c r="CO177" s="1611"/>
      <c r="CP177" s="1611"/>
      <c r="CQ177" s="1611"/>
      <c r="CR177" s="1611"/>
      <c r="CS177" s="1611"/>
      <c r="CT177" s="1611"/>
      <c r="CU177" s="1611"/>
      <c r="CV177" s="1611"/>
      <c r="CW177" s="1611"/>
      <c r="CX177" s="1611"/>
      <c r="CY177" s="1611"/>
      <c r="CZ177" s="1611"/>
      <c r="DA177" s="1611"/>
      <c r="DB177" s="1611"/>
      <c r="DC177" s="1611"/>
      <c r="DD177" s="1611"/>
      <c r="DE177" s="1611"/>
      <c r="DF177" s="1611"/>
      <c r="DG177" s="1611"/>
      <c r="DH177" s="1611"/>
      <c r="DI177" s="1611"/>
      <c r="DJ177" s="1611"/>
      <c r="DK177" s="1611"/>
      <c r="DL177" s="1611"/>
      <c r="DM177" s="1611"/>
      <c r="DN177" s="1611"/>
      <c r="DO177" s="1611"/>
      <c r="DP177" s="1611"/>
      <c r="DQ177" s="1611"/>
      <c r="DR177" s="1611"/>
      <c r="DS177" s="1611"/>
      <c r="DT177" s="1611"/>
      <c r="DU177" s="1611"/>
      <c r="DV177" s="1611"/>
      <c r="DW177" s="1611"/>
      <c r="DX177" s="1611"/>
      <c r="DY177" s="1611"/>
      <c r="DZ177" s="1611"/>
      <c r="EA177" s="1611"/>
      <c r="EB177" s="1611"/>
      <c r="EC177" s="1611"/>
      <c r="ED177" s="1611"/>
      <c r="EE177" s="1611"/>
      <c r="EF177" s="1611"/>
      <c r="EG177" s="1611"/>
      <c r="EH177" s="1611"/>
      <c r="EI177" s="1611"/>
      <c r="EJ177" s="1611"/>
      <c r="EK177" s="1611"/>
      <c r="EL177" s="1611"/>
      <c r="EM177" s="1611"/>
      <c r="EN177" s="1611"/>
      <c r="EO177" s="1611"/>
      <c r="EP177" s="1611"/>
      <c r="EQ177" s="1611"/>
      <c r="ER177" s="1611"/>
      <c r="ES177" s="1611"/>
    </row>
    <row r="178" spans="2:149" s="898" customFormat="1">
      <c r="B178" s="1609"/>
      <c r="C178" s="1610"/>
      <c r="D178" s="1610"/>
      <c r="E178" s="1611"/>
      <c r="F178" s="1611"/>
      <c r="G178" s="1611"/>
      <c r="H178" s="1611"/>
      <c r="I178" s="1611"/>
      <c r="J178" s="1611"/>
      <c r="K178" s="1611"/>
      <c r="L178" s="1611"/>
      <c r="M178" s="1611"/>
      <c r="N178" s="1611"/>
      <c r="O178" s="1611"/>
      <c r="P178" s="1611"/>
      <c r="Q178" s="1611"/>
      <c r="R178" s="1611"/>
      <c r="S178" s="1611"/>
      <c r="T178" s="1611"/>
      <c r="U178" s="1611"/>
      <c r="V178" s="1611"/>
      <c r="W178" s="1611"/>
      <c r="X178" s="1611"/>
      <c r="Y178" s="1611"/>
      <c r="Z178" s="1611"/>
      <c r="AA178" s="1611"/>
      <c r="AB178" s="1611"/>
      <c r="AC178" s="1611"/>
      <c r="AD178" s="1611"/>
      <c r="AE178" s="1611"/>
      <c r="AF178" s="1611"/>
      <c r="AG178" s="1611"/>
      <c r="AH178" s="1611"/>
      <c r="AI178" s="1611"/>
      <c r="AJ178" s="1611"/>
      <c r="AK178" s="1611"/>
      <c r="AL178" s="1611"/>
      <c r="AM178" s="1611"/>
      <c r="AN178" s="1611"/>
      <c r="AO178" s="1611"/>
      <c r="AP178" s="1611"/>
      <c r="AQ178" s="1611"/>
      <c r="AR178" s="1611"/>
      <c r="AS178" s="1611"/>
      <c r="AT178" s="1611"/>
      <c r="AU178" s="1611"/>
      <c r="AV178" s="1611"/>
      <c r="AW178" s="1611"/>
      <c r="AX178" s="1611"/>
      <c r="AY178" s="1611"/>
      <c r="AZ178" s="1611"/>
      <c r="BA178" s="1611"/>
      <c r="BB178" s="1611"/>
      <c r="BC178" s="1611"/>
      <c r="BD178" s="1611"/>
      <c r="BE178" s="1611"/>
      <c r="BF178" s="1611"/>
      <c r="BG178" s="1611"/>
      <c r="BH178" s="1611"/>
      <c r="BI178" s="1611"/>
      <c r="BJ178" s="1611"/>
      <c r="BK178" s="1611"/>
      <c r="BL178" s="1611"/>
      <c r="BM178" s="1611"/>
      <c r="BN178" s="1611"/>
      <c r="BO178" s="1611"/>
      <c r="BP178" s="1611"/>
      <c r="BQ178" s="1611"/>
      <c r="BR178" s="1611"/>
      <c r="BS178" s="1611"/>
      <c r="BT178" s="1611"/>
      <c r="BU178" s="1611"/>
      <c r="BV178" s="1611"/>
      <c r="BW178" s="1611"/>
      <c r="BX178" s="1611"/>
      <c r="BY178" s="1611"/>
      <c r="BZ178" s="1611"/>
      <c r="CA178" s="1611"/>
      <c r="CB178" s="1611"/>
      <c r="CC178" s="1611"/>
      <c r="CD178" s="1611"/>
      <c r="CE178" s="1611"/>
      <c r="CF178" s="1611"/>
      <c r="CG178" s="1611"/>
      <c r="CH178" s="1611"/>
      <c r="CI178" s="1611"/>
      <c r="CJ178" s="1611"/>
      <c r="CK178" s="1611"/>
      <c r="CL178" s="1611"/>
      <c r="CM178" s="1611"/>
      <c r="CN178" s="1611"/>
      <c r="CO178" s="1611"/>
      <c r="CP178" s="1611"/>
      <c r="CQ178" s="1611"/>
      <c r="CR178" s="1611"/>
      <c r="CS178" s="1611"/>
      <c r="CT178" s="1611"/>
      <c r="CU178" s="1611"/>
      <c r="CV178" s="1611"/>
      <c r="CW178" s="1611"/>
      <c r="CX178" s="1611"/>
      <c r="CY178" s="1611"/>
      <c r="CZ178" s="1611"/>
      <c r="DA178" s="1611"/>
      <c r="DB178" s="1611"/>
      <c r="DC178" s="1611"/>
      <c r="DD178" s="1611"/>
      <c r="DE178" s="1611"/>
      <c r="DF178" s="1611"/>
      <c r="DG178" s="1611"/>
      <c r="DH178" s="1611"/>
      <c r="DI178" s="1611"/>
      <c r="DJ178" s="1611"/>
      <c r="DK178" s="1611"/>
      <c r="DL178" s="1611"/>
      <c r="DM178" s="1611"/>
      <c r="DN178" s="1611"/>
      <c r="DO178" s="1611"/>
      <c r="DP178" s="1611"/>
      <c r="DQ178" s="1611"/>
      <c r="DR178" s="1611"/>
      <c r="DS178" s="1611"/>
      <c r="DT178" s="1611"/>
      <c r="DU178" s="1611"/>
      <c r="DV178" s="1611"/>
      <c r="DW178" s="1611"/>
      <c r="DX178" s="1611"/>
      <c r="DY178" s="1611"/>
      <c r="DZ178" s="1611"/>
      <c r="EA178" s="1611"/>
      <c r="EB178" s="1611"/>
      <c r="EC178" s="1611"/>
      <c r="ED178" s="1611"/>
      <c r="EE178" s="1611"/>
      <c r="EF178" s="1611"/>
      <c r="EG178" s="1611"/>
      <c r="EH178" s="1611"/>
      <c r="EI178" s="1611"/>
      <c r="EJ178" s="1611"/>
      <c r="EK178" s="1611"/>
      <c r="EL178" s="1611"/>
      <c r="EM178" s="1611"/>
      <c r="EN178" s="1611"/>
      <c r="EO178" s="1611"/>
      <c r="EP178" s="1611"/>
      <c r="EQ178" s="1611"/>
      <c r="ER178" s="1611"/>
      <c r="ES178" s="1611"/>
    </row>
    <row r="179" spans="2:149" s="898" customFormat="1">
      <c r="B179" s="1609"/>
      <c r="C179" s="1610"/>
      <c r="D179" s="1610"/>
      <c r="E179" s="1611"/>
      <c r="F179" s="1611"/>
      <c r="G179" s="1611"/>
      <c r="H179" s="1611"/>
      <c r="I179" s="1611"/>
      <c r="J179" s="1611"/>
      <c r="K179" s="1611"/>
      <c r="L179" s="1611"/>
      <c r="M179" s="1611"/>
      <c r="N179" s="1611"/>
      <c r="O179" s="1611"/>
      <c r="P179" s="1611"/>
      <c r="Q179" s="1611"/>
      <c r="R179" s="1611"/>
      <c r="S179" s="1611"/>
      <c r="T179" s="1611"/>
      <c r="U179" s="1611"/>
      <c r="V179" s="1611"/>
      <c r="W179" s="1611"/>
      <c r="X179" s="1611"/>
      <c r="Y179" s="1611"/>
      <c r="Z179" s="1611"/>
      <c r="AA179" s="1611"/>
      <c r="AB179" s="1611"/>
      <c r="AC179" s="1611"/>
      <c r="AD179" s="1611"/>
      <c r="AE179" s="1611"/>
      <c r="AF179" s="1611"/>
      <c r="AG179" s="1611"/>
      <c r="AH179" s="1611"/>
      <c r="AI179" s="1611"/>
      <c r="AJ179" s="1611"/>
      <c r="AK179" s="1611"/>
      <c r="AL179" s="1611"/>
      <c r="AM179" s="1611"/>
      <c r="AN179" s="1611"/>
      <c r="AO179" s="1611"/>
      <c r="AP179" s="1611"/>
      <c r="AQ179" s="1611"/>
      <c r="AR179" s="1611"/>
      <c r="AS179" s="1611"/>
      <c r="AT179" s="1611"/>
      <c r="AU179" s="1611"/>
      <c r="AV179" s="1611"/>
      <c r="AW179" s="1611"/>
      <c r="AX179" s="1611"/>
      <c r="AY179" s="1611"/>
      <c r="AZ179" s="1611"/>
      <c r="BA179" s="1611"/>
      <c r="BB179" s="1611"/>
      <c r="BC179" s="1611"/>
      <c r="BD179" s="1611"/>
      <c r="BE179" s="1611"/>
      <c r="BF179" s="1611"/>
      <c r="BG179" s="1611"/>
      <c r="BH179" s="1611"/>
      <c r="BI179" s="1611"/>
      <c r="BJ179" s="1611"/>
      <c r="BK179" s="1611"/>
      <c r="BL179" s="1611"/>
      <c r="BM179" s="1611"/>
      <c r="BN179" s="1611"/>
      <c r="BO179" s="1611"/>
      <c r="BP179" s="1611"/>
      <c r="BQ179" s="1611"/>
      <c r="BR179" s="1611"/>
      <c r="BS179" s="1611"/>
      <c r="BT179" s="1611"/>
      <c r="BU179" s="1611"/>
      <c r="BV179" s="1611"/>
      <c r="BW179" s="1611"/>
      <c r="BX179" s="1611"/>
      <c r="BY179" s="1611"/>
      <c r="BZ179" s="1611"/>
      <c r="CA179" s="1611"/>
      <c r="CB179" s="1611"/>
      <c r="CC179" s="1611"/>
      <c r="CD179" s="1611"/>
      <c r="CE179" s="1611"/>
      <c r="CF179" s="1611"/>
      <c r="CG179" s="1611"/>
      <c r="CH179" s="1611"/>
      <c r="CI179" s="1611"/>
      <c r="CJ179" s="1611"/>
      <c r="CK179" s="1611"/>
      <c r="CL179" s="1611"/>
      <c r="CM179" s="1611"/>
      <c r="CN179" s="1611"/>
      <c r="CO179" s="1611"/>
      <c r="CP179" s="1611"/>
      <c r="CQ179" s="1611"/>
      <c r="CR179" s="1611"/>
      <c r="CS179" s="1611"/>
      <c r="CT179" s="1611"/>
      <c r="CU179" s="1611"/>
      <c r="CV179" s="1611"/>
      <c r="CW179" s="1611"/>
      <c r="CX179" s="1611"/>
      <c r="CY179" s="1611"/>
      <c r="CZ179" s="1611"/>
      <c r="DA179" s="1611"/>
      <c r="DB179" s="1611"/>
      <c r="DC179" s="1611"/>
      <c r="DD179" s="1611"/>
      <c r="DE179" s="1611"/>
      <c r="DF179" s="1611"/>
      <c r="DG179" s="1611"/>
      <c r="DH179" s="1611"/>
      <c r="DI179" s="1611"/>
      <c r="DJ179" s="1611"/>
      <c r="DK179" s="1611"/>
      <c r="DL179" s="1611"/>
      <c r="DM179" s="1611"/>
      <c r="DN179" s="1611"/>
      <c r="DO179" s="1611"/>
      <c r="DP179" s="1611"/>
      <c r="DQ179" s="1611"/>
      <c r="DR179" s="1611"/>
      <c r="DS179" s="1611"/>
      <c r="DT179" s="1611"/>
      <c r="DU179" s="1611"/>
      <c r="DV179" s="1611"/>
      <c r="DW179" s="1611"/>
      <c r="DX179" s="1611"/>
      <c r="DY179" s="1611"/>
      <c r="DZ179" s="1611"/>
      <c r="EA179" s="1611"/>
      <c r="EB179" s="1611"/>
      <c r="EC179" s="1611"/>
      <c r="ED179" s="1611"/>
      <c r="EE179" s="1611"/>
      <c r="EF179" s="1611"/>
      <c r="EG179" s="1611"/>
      <c r="EH179" s="1611"/>
      <c r="EI179" s="1611"/>
      <c r="EJ179" s="1611"/>
      <c r="EK179" s="1611"/>
      <c r="EL179" s="1611"/>
      <c r="EM179" s="1611"/>
      <c r="EN179" s="1611"/>
      <c r="EO179" s="1611"/>
      <c r="EP179" s="1611"/>
      <c r="EQ179" s="1611"/>
      <c r="ER179" s="1611"/>
      <c r="ES179" s="1611"/>
    </row>
    <row r="180" spans="2:149" s="898" customFormat="1">
      <c r="B180" s="1609"/>
      <c r="C180" s="1610"/>
      <c r="D180" s="1610"/>
      <c r="E180" s="1611"/>
      <c r="F180" s="1611"/>
      <c r="G180" s="1611"/>
      <c r="H180" s="1611"/>
      <c r="I180" s="1611"/>
      <c r="J180" s="1611"/>
      <c r="K180" s="1611"/>
      <c r="L180" s="1611"/>
      <c r="M180" s="1611"/>
      <c r="N180" s="1611"/>
      <c r="O180" s="1611"/>
      <c r="P180" s="1611"/>
      <c r="Q180" s="1611"/>
      <c r="R180" s="1611"/>
      <c r="S180" s="1611"/>
      <c r="T180" s="1611"/>
      <c r="U180" s="1611"/>
      <c r="V180" s="1611"/>
      <c r="W180" s="1611"/>
      <c r="X180" s="1611"/>
      <c r="Y180" s="1611"/>
      <c r="Z180" s="1611"/>
      <c r="AA180" s="1611"/>
      <c r="AB180" s="1611"/>
      <c r="AC180" s="1611"/>
      <c r="AD180" s="1611"/>
      <c r="AE180" s="1611"/>
      <c r="AF180" s="1611"/>
      <c r="AG180" s="1611"/>
      <c r="AH180" s="1611"/>
      <c r="AI180" s="1611"/>
      <c r="AJ180" s="1611"/>
      <c r="AK180" s="1611"/>
      <c r="AL180" s="1611"/>
      <c r="AM180" s="1611"/>
      <c r="AN180" s="1611"/>
      <c r="AO180" s="1611"/>
      <c r="AP180" s="1611"/>
      <c r="AQ180" s="1611"/>
      <c r="AR180" s="1611"/>
      <c r="AS180" s="1611"/>
      <c r="AT180" s="1611"/>
      <c r="AU180" s="1611"/>
      <c r="AV180" s="1611"/>
      <c r="AW180" s="1611"/>
      <c r="AX180" s="1611"/>
      <c r="AY180" s="1611"/>
      <c r="AZ180" s="1611"/>
      <c r="BA180" s="1611"/>
      <c r="BB180" s="1611"/>
      <c r="BC180" s="1611"/>
      <c r="BD180" s="1611"/>
      <c r="BE180" s="1611"/>
      <c r="BF180" s="1611"/>
      <c r="BG180" s="1611"/>
      <c r="BH180" s="1611"/>
      <c r="BI180" s="1611"/>
      <c r="BJ180" s="1611"/>
      <c r="BK180" s="1611"/>
      <c r="BL180" s="1611"/>
      <c r="BM180" s="1611"/>
      <c r="BN180" s="1611"/>
      <c r="BO180" s="1611"/>
      <c r="BP180" s="1611"/>
      <c r="BQ180" s="1611"/>
      <c r="BR180" s="1611"/>
      <c r="BS180" s="1611"/>
      <c r="BT180" s="1611"/>
      <c r="BU180" s="1611"/>
      <c r="BV180" s="1611"/>
      <c r="BW180" s="1611"/>
      <c r="BX180" s="1611"/>
      <c r="BY180" s="1611"/>
      <c r="BZ180" s="1611"/>
      <c r="CA180" s="1611"/>
      <c r="CB180" s="1611"/>
      <c r="CC180" s="1611"/>
      <c r="CD180" s="1611"/>
      <c r="CE180" s="1611"/>
      <c r="CF180" s="1611"/>
      <c r="CG180" s="1611"/>
      <c r="CH180" s="1611"/>
      <c r="CI180" s="1611"/>
      <c r="CJ180" s="1611"/>
      <c r="CK180" s="1611"/>
      <c r="CL180" s="1611"/>
      <c r="CM180" s="1611"/>
      <c r="CN180" s="1611"/>
      <c r="CO180" s="1611"/>
      <c r="CP180" s="1611"/>
      <c r="CQ180" s="1611"/>
      <c r="CR180" s="1611"/>
      <c r="CS180" s="1611"/>
      <c r="CT180" s="1611"/>
      <c r="CU180" s="1611"/>
      <c r="CV180" s="1611"/>
      <c r="CW180" s="1611"/>
      <c r="CX180" s="1611"/>
      <c r="CY180" s="1611"/>
      <c r="CZ180" s="1611"/>
      <c r="DA180" s="1611"/>
      <c r="DB180" s="1611"/>
      <c r="DC180" s="1611"/>
      <c r="DD180" s="1611"/>
      <c r="DE180" s="1611"/>
      <c r="DF180" s="1611"/>
      <c r="DG180" s="1611"/>
      <c r="DH180" s="1611"/>
      <c r="DI180" s="1611"/>
      <c r="DJ180" s="1611"/>
      <c r="DK180" s="1611"/>
      <c r="DL180" s="1611"/>
      <c r="DM180" s="1611"/>
      <c r="DN180" s="1611"/>
      <c r="DO180" s="1611"/>
      <c r="DP180" s="1611"/>
      <c r="DQ180" s="1611"/>
      <c r="DR180" s="1611"/>
      <c r="DS180" s="1611"/>
      <c r="DT180" s="1611"/>
      <c r="DU180" s="1611"/>
      <c r="DV180" s="1611"/>
      <c r="DW180" s="1611"/>
      <c r="DX180" s="1611"/>
      <c r="DY180" s="1611"/>
      <c r="DZ180" s="1611"/>
      <c r="EA180" s="1611"/>
      <c r="EB180" s="1611"/>
      <c r="EC180" s="1611"/>
      <c r="ED180" s="1611"/>
      <c r="EE180" s="1611"/>
      <c r="EF180" s="1611"/>
      <c r="EG180" s="1611"/>
      <c r="EH180" s="1611"/>
      <c r="EI180" s="1611"/>
      <c r="EJ180" s="1611"/>
      <c r="EK180" s="1611"/>
      <c r="EL180" s="1611"/>
      <c r="EM180" s="1611"/>
      <c r="EN180" s="1611"/>
      <c r="EO180" s="1611"/>
      <c r="EP180" s="1611"/>
      <c r="EQ180" s="1611"/>
      <c r="ER180" s="1611"/>
      <c r="ES180" s="1611"/>
    </row>
    <row r="181" spans="2:149" s="898" customFormat="1">
      <c r="B181" s="1609"/>
      <c r="C181" s="1610"/>
      <c r="D181" s="1610"/>
      <c r="E181" s="1611"/>
      <c r="F181" s="1611"/>
      <c r="G181" s="1611"/>
      <c r="H181" s="1611"/>
      <c r="I181" s="1611"/>
      <c r="J181" s="1611"/>
      <c r="K181" s="1611"/>
      <c r="L181" s="1611"/>
      <c r="M181" s="1611"/>
      <c r="N181" s="1611"/>
      <c r="O181" s="1611"/>
      <c r="P181" s="1611"/>
      <c r="Q181" s="1611"/>
      <c r="R181" s="1611"/>
      <c r="S181" s="1611"/>
      <c r="T181" s="1611"/>
      <c r="U181" s="1611"/>
      <c r="V181" s="1611"/>
      <c r="W181" s="1611"/>
      <c r="X181" s="1611"/>
      <c r="Y181" s="1611"/>
      <c r="Z181" s="1611"/>
      <c r="AA181" s="1611"/>
      <c r="AB181" s="1611"/>
      <c r="AC181" s="1611"/>
      <c r="AD181" s="1611"/>
      <c r="AE181" s="1611"/>
      <c r="AF181" s="1611"/>
      <c r="AG181" s="1611"/>
      <c r="AH181" s="1611"/>
      <c r="AI181" s="1611"/>
      <c r="AJ181" s="1611"/>
      <c r="AK181" s="1611"/>
      <c r="AL181" s="1611"/>
      <c r="AM181" s="1611"/>
      <c r="AN181" s="1611"/>
      <c r="AO181" s="1611"/>
      <c r="AP181" s="1611"/>
      <c r="AQ181" s="1611"/>
      <c r="AR181" s="1611"/>
      <c r="AS181" s="1611"/>
      <c r="AT181" s="1611"/>
      <c r="AU181" s="1611"/>
      <c r="AV181" s="1611"/>
      <c r="AW181" s="1611"/>
      <c r="AX181" s="1611"/>
      <c r="AY181" s="1611"/>
      <c r="AZ181" s="1611"/>
      <c r="BA181" s="1611"/>
      <c r="BB181" s="1611"/>
      <c r="BC181" s="1611"/>
      <c r="BD181" s="1611"/>
      <c r="BE181" s="1611"/>
      <c r="BF181" s="1611"/>
      <c r="BG181" s="1611"/>
      <c r="BH181" s="1611"/>
      <c r="BI181" s="1611"/>
      <c r="BJ181" s="1611"/>
      <c r="BK181" s="1611"/>
      <c r="BL181" s="1611"/>
      <c r="BM181" s="1611"/>
      <c r="BN181" s="1611"/>
      <c r="BO181" s="1611"/>
      <c r="BP181" s="1611"/>
      <c r="BQ181" s="1611"/>
      <c r="BR181" s="1611"/>
      <c r="BS181" s="1611"/>
      <c r="BT181" s="1611"/>
      <c r="BU181" s="1611"/>
      <c r="BV181" s="1611"/>
      <c r="BW181" s="1611"/>
      <c r="BX181" s="1611"/>
      <c r="BY181" s="1611"/>
      <c r="BZ181" s="1611"/>
      <c r="CA181" s="1611"/>
      <c r="CB181" s="1611"/>
      <c r="CC181" s="1611"/>
      <c r="CD181" s="1611"/>
      <c r="CE181" s="1611"/>
      <c r="CF181" s="1611"/>
      <c r="CG181" s="1611"/>
      <c r="CH181" s="1611"/>
      <c r="CI181" s="1611"/>
      <c r="CJ181" s="1611"/>
      <c r="CK181" s="1611"/>
      <c r="CL181" s="1611"/>
      <c r="CM181" s="1611"/>
      <c r="CN181" s="1611"/>
      <c r="CO181" s="1611"/>
      <c r="CP181" s="1611"/>
      <c r="CQ181" s="1611"/>
      <c r="CR181" s="1611"/>
      <c r="CS181" s="1611"/>
      <c r="CT181" s="1611"/>
      <c r="CU181" s="1611"/>
      <c r="CV181" s="1611"/>
      <c r="CW181" s="1611"/>
      <c r="CX181" s="1611"/>
      <c r="CY181" s="1611"/>
      <c r="CZ181" s="1611"/>
      <c r="DA181" s="1611"/>
      <c r="DB181" s="1611"/>
      <c r="DC181" s="1611"/>
      <c r="DD181" s="1611"/>
      <c r="DE181" s="1611"/>
      <c r="DF181" s="1611"/>
      <c r="DG181" s="1611"/>
      <c r="DH181" s="1611"/>
      <c r="DI181" s="1611"/>
      <c r="DJ181" s="1611"/>
      <c r="DK181" s="1611"/>
      <c r="DL181" s="1611"/>
      <c r="DM181" s="1611"/>
      <c r="DN181" s="1611"/>
      <c r="DO181" s="1611"/>
      <c r="DP181" s="1611"/>
      <c r="DQ181" s="1611"/>
      <c r="DR181" s="1611"/>
      <c r="DS181" s="1611"/>
      <c r="DT181" s="1611"/>
      <c r="DU181" s="1611"/>
      <c r="DV181" s="1611"/>
      <c r="DW181" s="1611"/>
      <c r="DX181" s="1611"/>
      <c r="DY181" s="1611"/>
      <c r="DZ181" s="1611"/>
      <c r="EA181" s="1611"/>
      <c r="EB181" s="1611"/>
      <c r="EC181" s="1611"/>
      <c r="ED181" s="1611"/>
      <c r="EE181" s="1611"/>
      <c r="EF181" s="1611"/>
      <c r="EG181" s="1611"/>
      <c r="EH181" s="1611"/>
      <c r="EI181" s="1611"/>
      <c r="EJ181" s="1611"/>
      <c r="EK181" s="1611"/>
      <c r="EL181" s="1611"/>
      <c r="EM181" s="1611"/>
      <c r="EN181" s="1611"/>
      <c r="EO181" s="1611"/>
      <c r="EP181" s="1611"/>
      <c r="EQ181" s="1611"/>
      <c r="ER181" s="1611"/>
      <c r="ES181" s="1611"/>
    </row>
    <row r="182" spans="2:149" s="898" customFormat="1">
      <c r="B182" s="1609"/>
      <c r="C182" s="1610"/>
      <c r="D182" s="1610"/>
      <c r="E182" s="1611"/>
      <c r="F182" s="1611"/>
      <c r="G182" s="1611"/>
      <c r="H182" s="1611"/>
      <c r="I182" s="1611"/>
      <c r="J182" s="1611"/>
      <c r="K182" s="1611"/>
      <c r="L182" s="1611"/>
      <c r="M182" s="1611"/>
      <c r="N182" s="1611"/>
      <c r="O182" s="1611"/>
      <c r="P182" s="1611"/>
      <c r="Q182" s="1611"/>
      <c r="R182" s="1611"/>
      <c r="S182" s="1611"/>
      <c r="T182" s="1611"/>
      <c r="U182" s="1611"/>
      <c r="V182" s="1611"/>
      <c r="W182" s="1611"/>
      <c r="X182" s="1611"/>
      <c r="Y182" s="1611"/>
      <c r="Z182" s="1611"/>
      <c r="AA182" s="1611"/>
      <c r="AB182" s="1611"/>
      <c r="AC182" s="1611"/>
      <c r="AD182" s="1611"/>
      <c r="AE182" s="1611"/>
      <c r="AF182" s="1611"/>
      <c r="AG182" s="1611"/>
      <c r="AH182" s="1611"/>
      <c r="AI182" s="1611"/>
      <c r="AJ182" s="1611"/>
      <c r="AK182" s="1611"/>
      <c r="AL182" s="1611"/>
      <c r="AM182" s="1611"/>
      <c r="AN182" s="1611"/>
      <c r="AO182" s="1611"/>
      <c r="AP182" s="1611"/>
      <c r="AQ182" s="1611"/>
      <c r="AR182" s="1611"/>
      <c r="AS182" s="1611"/>
      <c r="AT182" s="1611"/>
      <c r="AU182" s="1611"/>
      <c r="AV182" s="1611"/>
      <c r="AW182" s="1611"/>
      <c r="AX182" s="1611"/>
      <c r="AY182" s="1611"/>
      <c r="AZ182" s="1611"/>
      <c r="BA182" s="1611"/>
      <c r="BB182" s="1611"/>
      <c r="BC182" s="1611"/>
      <c r="BD182" s="1611"/>
      <c r="BE182" s="1611"/>
      <c r="BF182" s="1611"/>
      <c r="BG182" s="1611"/>
      <c r="BH182" s="1611"/>
      <c r="BI182" s="1611"/>
      <c r="BJ182" s="1611"/>
      <c r="BK182" s="1611"/>
      <c r="BL182" s="1611"/>
      <c r="BM182" s="1611"/>
      <c r="BN182" s="1611"/>
      <c r="BO182" s="1611"/>
      <c r="BP182" s="1611"/>
      <c r="BQ182" s="1611"/>
      <c r="BR182" s="1611"/>
      <c r="BS182" s="1611"/>
      <c r="BT182" s="1611"/>
      <c r="BU182" s="1611"/>
      <c r="BV182" s="1611"/>
      <c r="BW182" s="1611"/>
      <c r="BX182" s="1611"/>
      <c r="BY182" s="1611"/>
      <c r="BZ182" s="1611"/>
      <c r="CA182" s="1611"/>
      <c r="CB182" s="1611"/>
      <c r="CC182" s="1611"/>
      <c r="CD182" s="1611"/>
      <c r="CE182" s="1611"/>
      <c r="CF182" s="1611"/>
      <c r="CG182" s="1611"/>
      <c r="CH182" s="1611"/>
      <c r="CI182" s="1611"/>
      <c r="CJ182" s="1611"/>
      <c r="CK182" s="1611"/>
      <c r="CL182" s="1611"/>
      <c r="CM182" s="1611"/>
      <c r="CN182" s="1611"/>
      <c r="CO182" s="1611"/>
      <c r="CP182" s="1611"/>
      <c r="CQ182" s="1611"/>
      <c r="CR182" s="1611"/>
      <c r="CS182" s="1611"/>
      <c r="CT182" s="1611"/>
      <c r="CU182" s="1611"/>
      <c r="CV182" s="1611"/>
      <c r="CW182" s="1611"/>
      <c r="CX182" s="1611"/>
      <c r="CY182" s="1611"/>
      <c r="CZ182" s="1611"/>
      <c r="DA182" s="1611"/>
      <c r="DB182" s="1611"/>
      <c r="DC182" s="1611"/>
      <c r="DD182" s="1611"/>
      <c r="DE182" s="1611"/>
      <c r="DF182" s="1611"/>
      <c r="DG182" s="1611"/>
      <c r="DH182" s="1611"/>
      <c r="DI182" s="1611"/>
      <c r="DJ182" s="1611"/>
      <c r="DK182" s="1611"/>
      <c r="DL182" s="1611"/>
      <c r="DM182" s="1611"/>
      <c r="DN182" s="1611"/>
      <c r="DO182" s="1611"/>
      <c r="DP182" s="1611"/>
      <c r="DQ182" s="1611"/>
      <c r="DR182" s="1611"/>
      <c r="DS182" s="1611"/>
      <c r="DT182" s="1611"/>
      <c r="DU182" s="1611"/>
      <c r="DV182" s="1611"/>
      <c r="DW182" s="1611"/>
      <c r="DX182" s="1611"/>
      <c r="DY182" s="1611"/>
      <c r="DZ182" s="1611"/>
      <c r="EA182" s="1611"/>
      <c r="EB182" s="1611"/>
      <c r="EC182" s="1611"/>
      <c r="ED182" s="1611"/>
      <c r="EE182" s="1611"/>
      <c r="EF182" s="1611"/>
      <c r="EG182" s="1611"/>
      <c r="EH182" s="1611"/>
      <c r="EI182" s="1611"/>
      <c r="EJ182" s="1611"/>
      <c r="EK182" s="1611"/>
      <c r="EL182" s="1611"/>
      <c r="EM182" s="1611"/>
      <c r="EN182" s="1611"/>
      <c r="EO182" s="1611"/>
      <c r="EP182" s="1611"/>
      <c r="EQ182" s="1611"/>
      <c r="ER182" s="1611"/>
      <c r="ES182" s="1611"/>
    </row>
    <row r="183" spans="2:149" s="898" customFormat="1">
      <c r="B183" s="1609"/>
      <c r="C183" s="1610"/>
      <c r="D183" s="1610"/>
      <c r="E183" s="1611"/>
      <c r="F183" s="1611"/>
      <c r="G183" s="1611"/>
      <c r="H183" s="1611"/>
      <c r="I183" s="1611"/>
      <c r="J183" s="1611"/>
      <c r="K183" s="1611"/>
      <c r="L183" s="1611"/>
      <c r="M183" s="1611"/>
      <c r="N183" s="1611"/>
      <c r="O183" s="1611"/>
      <c r="P183" s="1611"/>
      <c r="Q183" s="1611"/>
      <c r="R183" s="1611"/>
      <c r="S183" s="1611"/>
      <c r="T183" s="1611"/>
      <c r="U183" s="1611"/>
      <c r="V183" s="1611"/>
      <c r="W183" s="1611"/>
      <c r="X183" s="1611"/>
      <c r="Y183" s="1611"/>
      <c r="Z183" s="1611"/>
      <c r="AA183" s="1611"/>
      <c r="AB183" s="1611"/>
      <c r="AC183" s="1611"/>
      <c r="AD183" s="1611"/>
      <c r="AE183" s="1611"/>
      <c r="AF183" s="1611"/>
      <c r="AG183" s="1611"/>
      <c r="AH183" s="1611"/>
      <c r="AI183" s="1611"/>
      <c r="AJ183" s="1611"/>
      <c r="AK183" s="1611"/>
      <c r="AL183" s="1611"/>
      <c r="AM183" s="1611"/>
      <c r="AN183" s="1611"/>
      <c r="AO183" s="1611"/>
      <c r="AP183" s="1611"/>
      <c r="AQ183" s="1611"/>
      <c r="AR183" s="1611"/>
      <c r="AS183" s="1611"/>
      <c r="AT183" s="1611"/>
      <c r="AU183" s="1611"/>
      <c r="AV183" s="1611"/>
      <c r="AW183" s="1611"/>
      <c r="AX183" s="1611"/>
      <c r="AY183" s="1611"/>
      <c r="AZ183" s="1611"/>
      <c r="BA183" s="1611"/>
      <c r="BB183" s="1611"/>
      <c r="BC183" s="1611"/>
      <c r="BD183" s="1611"/>
      <c r="BE183" s="1611"/>
      <c r="BF183" s="1611"/>
      <c r="BG183" s="1611"/>
      <c r="BH183" s="1611"/>
      <c r="BI183" s="1611"/>
      <c r="BJ183" s="1611"/>
      <c r="BK183" s="1611"/>
      <c r="BL183" s="1611"/>
      <c r="BM183" s="1611"/>
      <c r="BN183" s="1611"/>
      <c r="BO183" s="1611"/>
      <c r="BP183" s="1611"/>
      <c r="BQ183" s="1611"/>
      <c r="BR183" s="1611"/>
      <c r="BS183" s="1611"/>
      <c r="BT183" s="1611"/>
      <c r="BU183" s="1611"/>
      <c r="BV183" s="1611"/>
      <c r="BW183" s="1611"/>
      <c r="BX183" s="1611"/>
      <c r="BY183" s="1611"/>
      <c r="BZ183" s="1611"/>
      <c r="CA183" s="1611"/>
      <c r="CB183" s="1611"/>
      <c r="CC183" s="1611"/>
      <c r="CD183" s="1611"/>
      <c r="CE183" s="1611"/>
      <c r="CF183" s="1611"/>
      <c r="CG183" s="1611"/>
      <c r="CH183" s="1611"/>
      <c r="CI183" s="1611"/>
      <c r="CJ183" s="1611"/>
      <c r="CK183" s="1611"/>
      <c r="CL183" s="1611"/>
      <c r="CM183" s="1611"/>
      <c r="CN183" s="1611"/>
      <c r="CO183" s="1611"/>
      <c r="CP183" s="1611"/>
      <c r="CQ183" s="1611"/>
      <c r="CR183" s="1611"/>
      <c r="CS183" s="1611"/>
      <c r="CT183" s="1611"/>
      <c r="CU183" s="1611"/>
      <c r="CV183" s="1611"/>
      <c r="CW183" s="1611"/>
      <c r="CX183" s="1611"/>
      <c r="CY183" s="1611"/>
      <c r="CZ183" s="1611"/>
      <c r="DA183" s="1611"/>
      <c r="DB183" s="1611"/>
      <c r="DC183" s="1611"/>
      <c r="DD183" s="1611"/>
      <c r="DE183" s="1611"/>
      <c r="DF183" s="1611"/>
      <c r="DG183" s="1611"/>
      <c r="DH183" s="1611"/>
      <c r="DI183" s="1611"/>
      <c r="DJ183" s="1611"/>
      <c r="DK183" s="1611"/>
      <c r="DL183" s="1611"/>
      <c r="DM183" s="1611"/>
      <c r="DN183" s="1611"/>
      <c r="DO183" s="1611"/>
      <c r="DP183" s="1611"/>
      <c r="DQ183" s="1611"/>
      <c r="DR183" s="1611"/>
      <c r="DS183" s="1611"/>
      <c r="DT183" s="1611"/>
      <c r="DU183" s="1611"/>
      <c r="DV183" s="1611"/>
      <c r="DW183" s="1611"/>
      <c r="DX183" s="1611"/>
      <c r="DY183" s="1611"/>
      <c r="DZ183" s="1611"/>
      <c r="EA183" s="1611"/>
      <c r="EB183" s="1611"/>
      <c r="EC183" s="1611"/>
      <c r="ED183" s="1611"/>
      <c r="EE183" s="1611"/>
      <c r="EF183" s="1611"/>
      <c r="EG183" s="1611"/>
      <c r="EH183" s="1611"/>
      <c r="EI183" s="1611"/>
      <c r="EJ183" s="1611"/>
      <c r="EK183" s="1611"/>
      <c r="EL183" s="1611"/>
      <c r="EM183" s="1611"/>
      <c r="EN183" s="1611"/>
      <c r="EO183" s="1611"/>
      <c r="EP183" s="1611"/>
      <c r="EQ183" s="1611"/>
      <c r="ER183" s="1611"/>
      <c r="ES183" s="1611"/>
    </row>
    <row r="184" spans="2:149" s="898" customFormat="1">
      <c r="B184" s="1609"/>
      <c r="C184" s="1610"/>
      <c r="D184" s="1610"/>
      <c r="E184" s="1611"/>
      <c r="F184" s="1611"/>
      <c r="G184" s="1611"/>
      <c r="H184" s="1611"/>
      <c r="I184" s="1611"/>
      <c r="J184" s="1611"/>
      <c r="K184" s="1611"/>
      <c r="L184" s="1611"/>
      <c r="M184" s="1611"/>
      <c r="N184" s="1611"/>
      <c r="O184" s="1611"/>
      <c r="P184" s="1611"/>
      <c r="Q184" s="1611"/>
      <c r="R184" s="1611"/>
      <c r="S184" s="1611"/>
      <c r="T184" s="1611"/>
      <c r="U184" s="1611"/>
      <c r="V184" s="1611"/>
      <c r="W184" s="1611"/>
      <c r="X184" s="1611"/>
      <c r="Y184" s="1611"/>
      <c r="Z184" s="1611"/>
      <c r="AA184" s="1611"/>
      <c r="AB184" s="1611"/>
      <c r="AC184" s="1611"/>
      <c r="AD184" s="1611"/>
      <c r="AE184" s="1611"/>
      <c r="AF184" s="1611"/>
      <c r="AG184" s="1611"/>
      <c r="AH184" s="1611"/>
      <c r="AI184" s="1611"/>
      <c r="AJ184" s="1611"/>
      <c r="AK184" s="1611"/>
      <c r="AL184" s="1611"/>
      <c r="AM184" s="1611"/>
      <c r="AN184" s="1611"/>
      <c r="AO184" s="1611"/>
      <c r="AP184" s="1611"/>
      <c r="AQ184" s="1611"/>
      <c r="AR184" s="1611"/>
      <c r="AS184" s="1611"/>
      <c r="AT184" s="1611"/>
      <c r="AU184" s="1611"/>
      <c r="AV184" s="1611"/>
      <c r="AW184" s="1611"/>
      <c r="AX184" s="1611"/>
      <c r="AY184" s="1611"/>
      <c r="AZ184" s="1611"/>
      <c r="BA184" s="1611"/>
      <c r="BB184" s="1611"/>
      <c r="BC184" s="1611"/>
      <c r="BD184" s="1611"/>
      <c r="BE184" s="1611"/>
      <c r="BF184" s="1611"/>
      <c r="BG184" s="1611"/>
      <c r="BH184" s="1611"/>
      <c r="BI184" s="1611"/>
      <c r="BJ184" s="1611"/>
      <c r="BK184" s="1611"/>
      <c r="BL184" s="1611"/>
      <c r="BM184" s="1611"/>
      <c r="BN184" s="1611"/>
      <c r="BO184" s="1611"/>
      <c r="BP184" s="1611"/>
      <c r="BQ184" s="1611"/>
      <c r="BR184" s="1611"/>
      <c r="BS184" s="1611"/>
      <c r="BT184" s="1611"/>
      <c r="BU184" s="1611"/>
      <c r="BV184" s="1611"/>
      <c r="BW184" s="1611"/>
      <c r="BX184" s="1611"/>
      <c r="BY184" s="1611"/>
      <c r="BZ184" s="1611"/>
      <c r="CA184" s="1611"/>
      <c r="CB184" s="1611"/>
      <c r="CC184" s="1611"/>
      <c r="CD184" s="1611"/>
      <c r="CE184" s="1611"/>
      <c r="CF184" s="1611"/>
      <c r="CG184" s="1611"/>
      <c r="CH184" s="1611"/>
      <c r="CI184" s="1611"/>
      <c r="CJ184" s="1611"/>
      <c r="CK184" s="1611"/>
      <c r="CL184" s="1611"/>
      <c r="CM184" s="1611"/>
      <c r="CN184" s="1611"/>
      <c r="CO184" s="1611"/>
      <c r="CP184" s="1611"/>
      <c r="CQ184" s="1611"/>
      <c r="CR184" s="1611"/>
      <c r="CS184" s="1611"/>
      <c r="CT184" s="1611"/>
      <c r="CU184" s="1611"/>
      <c r="CV184" s="1611"/>
      <c r="CW184" s="1611"/>
      <c r="CX184" s="1611"/>
      <c r="CY184" s="1611"/>
      <c r="CZ184" s="1611"/>
      <c r="DA184" s="1611"/>
      <c r="DB184" s="1611"/>
      <c r="DC184" s="1611"/>
      <c r="DD184" s="1611"/>
      <c r="DE184" s="1611"/>
      <c r="DF184" s="1611"/>
      <c r="DG184" s="1611"/>
      <c r="DH184" s="1611"/>
      <c r="DI184" s="1611"/>
      <c r="DJ184" s="1611"/>
      <c r="DK184" s="1611"/>
      <c r="DL184" s="1611"/>
      <c r="DM184" s="1611"/>
      <c r="DN184" s="1611"/>
      <c r="DO184" s="1611"/>
      <c r="DP184" s="1611"/>
      <c r="DQ184" s="1611"/>
      <c r="DR184" s="1611"/>
      <c r="DS184" s="1611"/>
      <c r="DT184" s="1611"/>
      <c r="DU184" s="1611"/>
      <c r="DV184" s="1611"/>
      <c r="DW184" s="1611"/>
      <c r="DX184" s="1611"/>
      <c r="DY184" s="1611"/>
      <c r="DZ184" s="1611"/>
      <c r="EA184" s="1611"/>
      <c r="EB184" s="1611"/>
      <c r="EC184" s="1611"/>
      <c r="ED184" s="1611"/>
      <c r="EE184" s="1611"/>
      <c r="EF184" s="1611"/>
      <c r="EG184" s="1611"/>
      <c r="EH184" s="1611"/>
      <c r="EI184" s="1611"/>
      <c r="EJ184" s="1611"/>
      <c r="EK184" s="1611"/>
      <c r="EL184" s="1611"/>
      <c r="EM184" s="1611"/>
      <c r="EN184" s="1611"/>
      <c r="EO184" s="1611"/>
      <c r="EP184" s="1611"/>
      <c r="EQ184" s="1611"/>
      <c r="ER184" s="1611"/>
      <c r="ES184" s="1611"/>
    </row>
    <row r="185" spans="2:149" s="898" customFormat="1">
      <c r="B185" s="1609"/>
      <c r="C185" s="1610"/>
      <c r="D185" s="1610"/>
      <c r="E185" s="1611"/>
      <c r="F185" s="1611"/>
      <c r="G185" s="1611"/>
      <c r="H185" s="1611"/>
      <c r="I185" s="1611"/>
      <c r="J185" s="1611"/>
      <c r="K185" s="1611"/>
      <c r="L185" s="1611"/>
      <c r="M185" s="1611"/>
      <c r="N185" s="1611"/>
      <c r="O185" s="1611"/>
      <c r="P185" s="1611"/>
      <c r="Q185" s="1611"/>
      <c r="R185" s="1611"/>
      <c r="S185" s="1611"/>
      <c r="T185" s="1611"/>
      <c r="U185" s="1611"/>
      <c r="V185" s="1611"/>
      <c r="W185" s="1611"/>
      <c r="X185" s="1611"/>
      <c r="Y185" s="1611"/>
      <c r="Z185" s="1611"/>
      <c r="AA185" s="1611"/>
      <c r="AB185" s="1611"/>
      <c r="AC185" s="1611"/>
      <c r="AD185" s="1611"/>
      <c r="AE185" s="1611"/>
      <c r="AF185" s="1611"/>
      <c r="AG185" s="1611"/>
      <c r="AH185" s="1611"/>
      <c r="AI185" s="1611"/>
      <c r="AJ185" s="1611"/>
      <c r="AK185" s="1611"/>
      <c r="AL185" s="1611"/>
      <c r="AM185" s="1611"/>
      <c r="AN185" s="1611"/>
      <c r="AO185" s="1611"/>
      <c r="AP185" s="1611"/>
      <c r="AQ185" s="1611"/>
      <c r="AR185" s="1611"/>
      <c r="AS185" s="1611"/>
      <c r="AT185" s="1611"/>
      <c r="AU185" s="1611"/>
      <c r="AV185" s="1611"/>
      <c r="AW185" s="1611"/>
      <c r="AX185" s="1611"/>
      <c r="AY185" s="1611"/>
      <c r="AZ185" s="1611"/>
      <c r="BA185" s="1611"/>
      <c r="BB185" s="1611"/>
      <c r="BC185" s="1611"/>
      <c r="BD185" s="1611"/>
      <c r="BE185" s="1611"/>
      <c r="BF185" s="1611"/>
      <c r="BG185" s="1611"/>
      <c r="BH185" s="1611"/>
      <c r="BI185" s="1611"/>
      <c r="BJ185" s="1611"/>
      <c r="BK185" s="1611"/>
      <c r="BL185" s="1611"/>
      <c r="BM185" s="1611"/>
      <c r="BN185" s="1611"/>
      <c r="BO185" s="1611"/>
      <c r="BP185" s="1611"/>
      <c r="BQ185" s="1611"/>
      <c r="BR185" s="1611"/>
      <c r="BS185" s="1611"/>
      <c r="BT185" s="1611"/>
      <c r="BU185" s="1611"/>
      <c r="BV185" s="1611"/>
      <c r="BW185" s="1611"/>
      <c r="BX185" s="1611"/>
      <c r="BY185" s="1611"/>
      <c r="BZ185" s="1611"/>
      <c r="CA185" s="1611"/>
      <c r="CB185" s="1611"/>
      <c r="CC185" s="1611"/>
      <c r="CD185" s="1611"/>
      <c r="CE185" s="1611"/>
      <c r="CF185" s="1611"/>
      <c r="CG185" s="1611"/>
      <c r="CH185" s="1611"/>
      <c r="CI185" s="1611"/>
      <c r="CJ185" s="1611"/>
      <c r="CK185" s="1611"/>
      <c r="CL185" s="1611"/>
      <c r="CM185" s="1611"/>
      <c r="CN185" s="1611"/>
      <c r="CO185" s="1611"/>
      <c r="CP185" s="1611"/>
      <c r="CQ185" s="1611"/>
      <c r="CR185" s="1611"/>
      <c r="CS185" s="1611"/>
      <c r="CT185" s="1611"/>
      <c r="CU185" s="1611"/>
      <c r="CV185" s="1611"/>
      <c r="CW185" s="1611"/>
      <c r="CX185" s="1611"/>
      <c r="CY185" s="1611"/>
      <c r="CZ185" s="1611"/>
      <c r="DA185" s="1611"/>
      <c r="DB185" s="1611"/>
      <c r="DC185" s="1611"/>
      <c r="DD185" s="1611"/>
      <c r="DE185" s="1611"/>
      <c r="DF185" s="1611"/>
      <c r="DG185" s="1611"/>
      <c r="DH185" s="1611"/>
      <c r="DI185" s="1611"/>
      <c r="DJ185" s="1611"/>
      <c r="DK185" s="1611"/>
      <c r="DL185" s="1611"/>
      <c r="DM185" s="1611"/>
      <c r="DN185" s="1611"/>
      <c r="DO185" s="1611"/>
      <c r="DP185" s="1611"/>
      <c r="DQ185" s="1611"/>
      <c r="DR185" s="1611"/>
      <c r="DS185" s="1611"/>
      <c r="DT185" s="1611"/>
      <c r="DU185" s="1611"/>
      <c r="DV185" s="1611"/>
      <c r="DW185" s="1611"/>
      <c r="DX185" s="1611"/>
      <c r="DY185" s="1611"/>
      <c r="DZ185" s="1611"/>
      <c r="EA185" s="1611"/>
      <c r="EB185" s="1611"/>
      <c r="EC185" s="1611"/>
      <c r="ED185" s="1611"/>
      <c r="EE185" s="1611"/>
      <c r="EF185" s="1611"/>
      <c r="EG185" s="1611"/>
      <c r="EH185" s="1611"/>
      <c r="EI185" s="1611"/>
      <c r="EJ185" s="1611"/>
      <c r="EK185" s="1611"/>
      <c r="EL185" s="1611"/>
      <c r="EM185" s="1611"/>
      <c r="EN185" s="1611"/>
      <c r="EO185" s="1611"/>
      <c r="EP185" s="1611"/>
      <c r="EQ185" s="1611"/>
      <c r="ER185" s="1611"/>
      <c r="ES185" s="1611"/>
    </row>
    <row r="186" spans="2:149" s="898" customFormat="1">
      <c r="B186" s="1609"/>
      <c r="C186" s="1610"/>
      <c r="D186" s="1610"/>
      <c r="E186" s="1611"/>
      <c r="F186" s="1611"/>
      <c r="G186" s="1611"/>
      <c r="H186" s="1611"/>
      <c r="I186" s="1611"/>
      <c r="J186" s="1611"/>
      <c r="K186" s="1611"/>
      <c r="L186" s="1611"/>
      <c r="M186" s="1611"/>
      <c r="N186" s="1611"/>
      <c r="O186" s="1611"/>
      <c r="P186" s="1611"/>
      <c r="Q186" s="1611"/>
      <c r="R186" s="1611"/>
      <c r="S186" s="1611"/>
      <c r="T186" s="1611"/>
      <c r="U186" s="1611"/>
      <c r="V186" s="1611"/>
      <c r="W186" s="1611"/>
      <c r="X186" s="1611"/>
      <c r="Y186" s="1611"/>
      <c r="Z186" s="1611"/>
      <c r="AA186" s="1611"/>
      <c r="AB186" s="1611"/>
      <c r="AC186" s="1611"/>
      <c r="AD186" s="1611"/>
      <c r="AE186" s="1611"/>
      <c r="AF186" s="1611"/>
      <c r="AG186" s="1611"/>
      <c r="AH186" s="1611"/>
      <c r="AI186" s="1611"/>
      <c r="AJ186" s="1611"/>
      <c r="AK186" s="1611"/>
      <c r="AL186" s="1611"/>
      <c r="AM186" s="1611"/>
      <c r="AN186" s="1611"/>
      <c r="AO186" s="1611"/>
      <c r="AP186" s="1611"/>
      <c r="AQ186" s="1611"/>
      <c r="AR186" s="1611"/>
      <c r="AS186" s="1611"/>
      <c r="AT186" s="1611"/>
      <c r="AU186" s="1611"/>
      <c r="AV186" s="1611"/>
      <c r="AW186" s="1611"/>
      <c r="AX186" s="1611"/>
      <c r="AY186" s="1611"/>
      <c r="AZ186" s="1611"/>
      <c r="BA186" s="1611"/>
      <c r="BB186" s="1611"/>
      <c r="BC186" s="1611"/>
      <c r="BD186" s="1611"/>
      <c r="BE186" s="1611"/>
      <c r="BF186" s="1611"/>
      <c r="BG186" s="1611"/>
      <c r="BH186" s="1611"/>
      <c r="BI186" s="1611"/>
      <c r="BJ186" s="1611"/>
      <c r="BK186" s="1611"/>
      <c r="BL186" s="1611"/>
      <c r="BM186" s="1611"/>
      <c r="BN186" s="1611"/>
      <c r="BO186" s="1611"/>
      <c r="BP186" s="1611"/>
      <c r="BQ186" s="1611"/>
      <c r="BR186" s="1611"/>
      <c r="BS186" s="1611"/>
      <c r="BT186" s="1611"/>
      <c r="BU186" s="1611"/>
      <c r="BV186" s="1611"/>
      <c r="BW186" s="1611"/>
      <c r="BX186" s="1611"/>
      <c r="BY186" s="1611"/>
      <c r="BZ186" s="1611"/>
      <c r="CA186" s="1611"/>
      <c r="CB186" s="1611"/>
      <c r="CC186" s="1611"/>
      <c r="CD186" s="1611"/>
      <c r="CE186" s="1611"/>
      <c r="CF186" s="1611"/>
      <c r="CG186" s="1611"/>
      <c r="CH186" s="1611"/>
      <c r="CI186" s="1611"/>
      <c r="CJ186" s="1611"/>
      <c r="CK186" s="1611"/>
      <c r="CL186" s="1611"/>
      <c r="CM186" s="1611"/>
      <c r="CN186" s="1611"/>
      <c r="CO186" s="1611"/>
      <c r="CP186" s="1611"/>
      <c r="CQ186" s="1611"/>
      <c r="CR186" s="1611"/>
      <c r="CS186" s="1611"/>
      <c r="CT186" s="1611"/>
      <c r="CU186" s="1611"/>
      <c r="CV186" s="1611"/>
      <c r="CW186" s="1611"/>
      <c r="CX186" s="1611"/>
      <c r="CY186" s="1611"/>
      <c r="CZ186" s="1611"/>
      <c r="DA186" s="1611"/>
      <c r="DB186" s="1611"/>
      <c r="DC186" s="1611"/>
      <c r="DD186" s="1611"/>
      <c r="DE186" s="1611"/>
      <c r="DF186" s="1611"/>
      <c r="DG186" s="1611"/>
      <c r="DH186" s="1611"/>
      <c r="DI186" s="1611"/>
      <c r="DJ186" s="1611"/>
      <c r="DK186" s="1611"/>
      <c r="DL186" s="1611"/>
      <c r="DM186" s="1611"/>
      <c r="DN186" s="1611"/>
      <c r="DO186" s="1611"/>
      <c r="DP186" s="1611"/>
      <c r="DQ186" s="1611"/>
      <c r="DR186" s="1611"/>
      <c r="DS186" s="1611"/>
      <c r="DT186" s="1611"/>
      <c r="DU186" s="1611"/>
      <c r="DV186" s="1611"/>
      <c r="DW186" s="1611"/>
      <c r="DX186" s="1611"/>
      <c r="DY186" s="1611"/>
      <c r="DZ186" s="1611"/>
      <c r="EA186" s="1611"/>
      <c r="EB186" s="1611"/>
      <c r="EC186" s="1611"/>
      <c r="ED186" s="1611"/>
      <c r="EE186" s="1611"/>
      <c r="EF186" s="1611"/>
      <c r="EG186" s="1611"/>
      <c r="EH186" s="1611"/>
      <c r="EI186" s="1611"/>
      <c r="EJ186" s="1611"/>
      <c r="EK186" s="1611"/>
      <c r="EL186" s="1611"/>
      <c r="EM186" s="1611"/>
      <c r="EN186" s="1611"/>
      <c r="EO186" s="1611"/>
      <c r="EP186" s="1611"/>
      <c r="EQ186" s="1611"/>
      <c r="ER186" s="1611"/>
      <c r="ES186" s="1611"/>
    </row>
    <row r="187" spans="2:149" s="898" customFormat="1">
      <c r="B187" s="1609"/>
      <c r="C187" s="1610"/>
      <c r="D187" s="1610"/>
      <c r="E187" s="1611"/>
      <c r="F187" s="1611"/>
      <c r="G187" s="1611"/>
      <c r="H187" s="1611"/>
      <c r="I187" s="1611"/>
      <c r="J187" s="1611"/>
      <c r="K187" s="1611"/>
      <c r="L187" s="1611"/>
      <c r="M187" s="1611"/>
      <c r="N187" s="1611"/>
      <c r="O187" s="1611"/>
      <c r="P187" s="1611"/>
      <c r="Q187" s="1611"/>
      <c r="R187" s="1611"/>
      <c r="S187" s="1611"/>
      <c r="T187" s="1611"/>
      <c r="U187" s="1611"/>
      <c r="V187" s="1611"/>
      <c r="W187" s="1611"/>
      <c r="X187" s="1611"/>
      <c r="Y187" s="1611"/>
      <c r="Z187" s="1611"/>
      <c r="AA187" s="1611"/>
      <c r="AB187" s="1611"/>
      <c r="AC187" s="1611"/>
      <c r="AD187" s="1611"/>
      <c r="AE187" s="1611"/>
      <c r="AF187" s="1611"/>
      <c r="AG187" s="1611"/>
      <c r="AH187" s="1611"/>
      <c r="AI187" s="1611"/>
      <c r="AJ187" s="1611"/>
      <c r="AK187" s="1611"/>
      <c r="AL187" s="1611"/>
      <c r="AM187" s="1611"/>
      <c r="AN187" s="1611"/>
      <c r="AO187" s="1611"/>
      <c r="AP187" s="1611"/>
      <c r="AQ187" s="1611"/>
      <c r="AR187" s="1611"/>
      <c r="AS187" s="1611"/>
      <c r="AT187" s="1611"/>
      <c r="AU187" s="1611"/>
      <c r="AV187" s="1611"/>
      <c r="AW187" s="1611"/>
      <c r="AX187" s="1611"/>
      <c r="AY187" s="1611"/>
      <c r="AZ187" s="1611"/>
      <c r="BA187" s="1611"/>
      <c r="BB187" s="1611"/>
      <c r="BC187" s="1611"/>
      <c r="BD187" s="1611"/>
      <c r="BE187" s="1611"/>
      <c r="BF187" s="1611"/>
      <c r="BG187" s="1611"/>
      <c r="BH187" s="1611"/>
      <c r="BI187" s="1611"/>
      <c r="BJ187" s="1611"/>
      <c r="BK187" s="1611"/>
      <c r="BL187" s="1611"/>
      <c r="BM187" s="1611"/>
      <c r="BN187" s="1611"/>
      <c r="BO187" s="1611"/>
      <c r="BP187" s="1611"/>
      <c r="BQ187" s="1611"/>
      <c r="BR187" s="1611"/>
      <c r="BS187" s="1611"/>
      <c r="BT187" s="1611"/>
      <c r="BU187" s="1611"/>
      <c r="BV187" s="1611"/>
      <c r="BW187" s="1611"/>
      <c r="BX187" s="1611"/>
      <c r="BY187" s="1611"/>
      <c r="BZ187" s="1611"/>
      <c r="CA187" s="1611"/>
      <c r="CB187" s="1611"/>
      <c r="CC187" s="1611"/>
      <c r="CD187" s="1611"/>
      <c r="CE187" s="1611"/>
      <c r="CF187" s="1611"/>
      <c r="CG187" s="1611"/>
      <c r="CH187" s="1611"/>
      <c r="CI187" s="1611"/>
      <c r="CJ187" s="1611"/>
      <c r="CK187" s="1611"/>
      <c r="CL187" s="1611"/>
      <c r="CM187" s="1611"/>
      <c r="CN187" s="1611"/>
      <c r="CO187" s="1611"/>
      <c r="CP187" s="1611"/>
      <c r="CQ187" s="1611"/>
      <c r="CR187" s="1611"/>
      <c r="CS187" s="1611"/>
      <c r="CT187" s="1611"/>
      <c r="CU187" s="1611"/>
      <c r="CV187" s="1611"/>
      <c r="CW187" s="1611"/>
      <c r="CX187" s="1611"/>
      <c r="CY187" s="1611"/>
      <c r="CZ187" s="1611"/>
      <c r="DA187" s="1611"/>
      <c r="DB187" s="1611"/>
      <c r="DC187" s="1611"/>
      <c r="DD187" s="1611"/>
      <c r="DE187" s="1611"/>
      <c r="DF187" s="1611"/>
      <c r="DG187" s="1611"/>
      <c r="DH187" s="1611"/>
      <c r="DI187" s="1611"/>
      <c r="DJ187" s="1611"/>
      <c r="DK187" s="1611"/>
      <c r="DL187" s="1611"/>
      <c r="DM187" s="1611"/>
      <c r="DN187" s="1611"/>
      <c r="DO187" s="1611"/>
      <c r="DP187" s="1611"/>
      <c r="DQ187" s="1611"/>
      <c r="DR187" s="1611"/>
      <c r="DS187" s="1611"/>
      <c r="DT187" s="1611"/>
      <c r="DU187" s="1611"/>
      <c r="DV187" s="1611"/>
      <c r="DW187" s="1611"/>
      <c r="DX187" s="1611"/>
      <c r="DY187" s="1611"/>
      <c r="DZ187" s="1611"/>
      <c r="EA187" s="1611"/>
      <c r="EB187" s="1611"/>
      <c r="EC187" s="1611"/>
      <c r="ED187" s="1611"/>
      <c r="EE187" s="1611"/>
      <c r="EF187" s="1611"/>
      <c r="EG187" s="1611"/>
      <c r="EH187" s="1611"/>
      <c r="EI187" s="1611"/>
      <c r="EJ187" s="1611"/>
      <c r="EK187" s="1611"/>
      <c r="EL187" s="1611"/>
      <c r="EM187" s="1611"/>
      <c r="EN187" s="1611"/>
      <c r="EO187" s="1611"/>
      <c r="EP187" s="1611"/>
      <c r="EQ187" s="1611"/>
      <c r="ER187" s="1611"/>
      <c r="ES187" s="1611"/>
    </row>
    <row r="188" spans="2:149" s="898" customFormat="1">
      <c r="B188" s="1609"/>
      <c r="C188" s="1610"/>
      <c r="D188" s="1610"/>
      <c r="E188" s="1611"/>
      <c r="F188" s="1611"/>
      <c r="G188" s="1611"/>
      <c r="H188" s="1611"/>
      <c r="I188" s="1611"/>
      <c r="J188" s="1611"/>
      <c r="K188" s="1611"/>
      <c r="L188" s="1611"/>
      <c r="M188" s="1611"/>
      <c r="N188" s="1611"/>
      <c r="O188" s="1611"/>
      <c r="P188" s="1611"/>
      <c r="Q188" s="1611"/>
      <c r="R188" s="1611"/>
      <c r="S188" s="1611"/>
      <c r="T188" s="1611"/>
      <c r="U188" s="1611"/>
      <c r="V188" s="1611"/>
      <c r="W188" s="1611"/>
      <c r="X188" s="1611"/>
      <c r="Y188" s="1611"/>
      <c r="Z188" s="1611"/>
      <c r="AA188" s="1611"/>
      <c r="AB188" s="1611"/>
      <c r="AC188" s="1611"/>
      <c r="AD188" s="1611"/>
      <c r="AE188" s="1611"/>
      <c r="AF188" s="1611"/>
      <c r="AG188" s="1611"/>
      <c r="AH188" s="1611"/>
      <c r="AI188" s="1611"/>
      <c r="AJ188" s="1611"/>
      <c r="AK188" s="1611"/>
      <c r="AL188" s="1611"/>
      <c r="AM188" s="1611"/>
      <c r="AN188" s="1611"/>
      <c r="AO188" s="1611"/>
      <c r="AP188" s="1611"/>
      <c r="AQ188" s="1611"/>
      <c r="AR188" s="1611"/>
      <c r="AS188" s="1611"/>
      <c r="AT188" s="1611"/>
      <c r="AU188" s="1611"/>
      <c r="AV188" s="1611"/>
      <c r="AW188" s="1611"/>
      <c r="AX188" s="1611"/>
      <c r="AY188" s="1611"/>
      <c r="AZ188" s="1611"/>
      <c r="BA188" s="1611"/>
      <c r="BB188" s="1611"/>
      <c r="BC188" s="1611"/>
      <c r="BD188" s="1611"/>
      <c r="BE188" s="1611"/>
      <c r="BF188" s="1611"/>
      <c r="BG188" s="1611"/>
      <c r="BH188" s="1611"/>
      <c r="BI188" s="1611"/>
      <c r="BJ188" s="1611"/>
      <c r="BK188" s="1611"/>
      <c r="BL188" s="1611"/>
      <c r="BM188" s="1611"/>
      <c r="BN188" s="1611"/>
      <c r="BO188" s="1611"/>
      <c r="BP188" s="1611"/>
      <c r="BQ188" s="1611"/>
      <c r="BR188" s="1611"/>
      <c r="BS188" s="1611"/>
      <c r="BT188" s="1611"/>
      <c r="BU188" s="1611"/>
      <c r="BV188" s="1611"/>
      <c r="BW188" s="1611"/>
      <c r="BX188" s="1611"/>
      <c r="BY188" s="1611"/>
      <c r="BZ188" s="1611"/>
      <c r="CA188" s="1611"/>
      <c r="CB188" s="1611"/>
      <c r="CC188" s="1611"/>
      <c r="CD188" s="1611"/>
      <c r="CE188" s="1611"/>
      <c r="CF188" s="1611"/>
      <c r="CG188" s="1611"/>
      <c r="CH188" s="1611"/>
      <c r="CI188" s="1611"/>
      <c r="CJ188" s="1611"/>
      <c r="CK188" s="1611"/>
      <c r="CL188" s="1611"/>
      <c r="CM188" s="1611"/>
      <c r="CN188" s="1611"/>
      <c r="CO188" s="1611"/>
      <c r="CP188" s="1611"/>
      <c r="CQ188" s="1611"/>
      <c r="CR188" s="1611"/>
      <c r="CS188" s="1611"/>
      <c r="CT188" s="1611"/>
      <c r="CU188" s="1611"/>
      <c r="CV188" s="1611"/>
      <c r="CW188" s="1611"/>
      <c r="CX188" s="1611"/>
      <c r="CY188" s="1611"/>
      <c r="CZ188" s="1611"/>
      <c r="DA188" s="1611"/>
      <c r="DB188" s="1611"/>
      <c r="DC188" s="1611"/>
      <c r="DD188" s="1611"/>
      <c r="DE188" s="1611"/>
      <c r="DF188" s="1611"/>
      <c r="DG188" s="1611"/>
      <c r="DH188" s="1611"/>
      <c r="DI188" s="1611"/>
      <c r="DJ188" s="1611"/>
      <c r="DK188" s="1611"/>
      <c r="DL188" s="1611"/>
      <c r="DM188" s="1611"/>
      <c r="DN188" s="1611"/>
      <c r="DO188" s="1611"/>
      <c r="DP188" s="1611"/>
      <c r="DQ188" s="1611"/>
      <c r="DR188" s="1611"/>
      <c r="DS188" s="1611"/>
      <c r="DT188" s="1611"/>
      <c r="DU188" s="1611"/>
      <c r="DV188" s="1611"/>
      <c r="DW188" s="1611"/>
      <c r="DX188" s="1611"/>
      <c r="DY188" s="1611"/>
      <c r="DZ188" s="1611"/>
      <c r="EA188" s="1611"/>
      <c r="EB188" s="1611"/>
      <c r="EC188" s="1611"/>
      <c r="ED188" s="1611"/>
      <c r="EE188" s="1611"/>
      <c r="EF188" s="1611"/>
      <c r="EG188" s="1611"/>
      <c r="EH188" s="1611"/>
      <c r="EI188" s="1611"/>
      <c r="EJ188" s="1611"/>
      <c r="EK188" s="1611"/>
      <c r="EL188" s="1611"/>
      <c r="EM188" s="1611"/>
      <c r="EN188" s="1611"/>
      <c r="EO188" s="1611"/>
      <c r="EP188" s="1611"/>
      <c r="EQ188" s="1611"/>
      <c r="ER188" s="1611"/>
      <c r="ES188" s="1611"/>
    </row>
    <row r="189" spans="2:149" s="898" customFormat="1">
      <c r="B189" s="1609"/>
      <c r="C189" s="1610"/>
      <c r="D189" s="1610"/>
      <c r="E189" s="1611"/>
      <c r="F189" s="1611"/>
      <c r="G189" s="1611"/>
      <c r="H189" s="1611"/>
      <c r="I189" s="1611"/>
      <c r="J189" s="1611"/>
      <c r="K189" s="1611"/>
      <c r="L189" s="1611"/>
      <c r="M189" s="1611"/>
      <c r="N189" s="1611"/>
      <c r="O189" s="1611"/>
      <c r="P189" s="1611"/>
      <c r="Q189" s="1611"/>
      <c r="R189" s="1611"/>
      <c r="S189" s="1611"/>
      <c r="T189" s="1611"/>
      <c r="U189" s="1611"/>
      <c r="V189" s="1611"/>
      <c r="W189" s="1611"/>
      <c r="X189" s="1611"/>
      <c r="Y189" s="1611"/>
      <c r="Z189" s="1611"/>
      <c r="AA189" s="1611"/>
      <c r="AB189" s="1611"/>
      <c r="AC189" s="1611"/>
      <c r="AD189" s="1611"/>
      <c r="AE189" s="1611"/>
      <c r="AF189" s="1611"/>
      <c r="AG189" s="1611"/>
      <c r="AH189" s="1611"/>
      <c r="AI189" s="1611"/>
      <c r="AJ189" s="1611"/>
      <c r="AK189" s="1611"/>
      <c r="AL189" s="1611"/>
      <c r="AM189" s="1611"/>
      <c r="AN189" s="1611"/>
      <c r="AO189" s="1611"/>
      <c r="AP189" s="1611"/>
      <c r="AQ189" s="1611"/>
      <c r="AR189" s="1611"/>
      <c r="AS189" s="1611"/>
      <c r="AT189" s="1611"/>
      <c r="AU189" s="1611"/>
      <c r="AV189" s="1611"/>
      <c r="AW189" s="1611"/>
      <c r="AX189" s="1611"/>
      <c r="AY189" s="1611"/>
      <c r="AZ189" s="1611"/>
      <c r="BA189" s="1611"/>
      <c r="BB189" s="1611"/>
      <c r="BC189" s="1611"/>
      <c r="BD189" s="1611"/>
      <c r="BE189" s="1611"/>
      <c r="BF189" s="1611"/>
      <c r="BG189" s="1611"/>
      <c r="BH189" s="1611"/>
      <c r="BI189" s="1611"/>
      <c r="BJ189" s="1611"/>
      <c r="BK189" s="1611"/>
      <c r="BL189" s="1611"/>
      <c r="BM189" s="1611"/>
      <c r="BN189" s="1611"/>
      <c r="BO189" s="1611"/>
      <c r="BP189" s="1611"/>
      <c r="BQ189" s="1611"/>
      <c r="BR189" s="1611"/>
      <c r="BS189" s="1611"/>
      <c r="BT189" s="1611"/>
      <c r="BU189" s="1611"/>
      <c r="BV189" s="1611"/>
      <c r="BW189" s="1611"/>
      <c r="BX189" s="1611"/>
      <c r="BY189" s="1611"/>
      <c r="BZ189" s="1611"/>
      <c r="CA189" s="1611"/>
      <c r="CB189" s="1611"/>
      <c r="CC189" s="1611"/>
      <c r="CD189" s="1611"/>
      <c r="CE189" s="1611"/>
      <c r="CF189" s="1611"/>
      <c r="CG189" s="1611"/>
      <c r="CH189" s="1611"/>
      <c r="CI189" s="1611"/>
      <c r="CJ189" s="1611"/>
      <c r="CK189" s="1611"/>
      <c r="CL189" s="1611"/>
      <c r="CM189" s="1611"/>
      <c r="CN189" s="1611"/>
      <c r="CO189" s="1611"/>
      <c r="CP189" s="1611"/>
      <c r="CQ189" s="1611"/>
      <c r="CR189" s="1611"/>
      <c r="CS189" s="1611"/>
      <c r="CT189" s="1611"/>
      <c r="CU189" s="1611"/>
      <c r="CV189" s="1611"/>
      <c r="CW189" s="1611"/>
      <c r="CX189" s="1611"/>
      <c r="CY189" s="1611"/>
      <c r="CZ189" s="1611"/>
      <c r="DA189" s="1611"/>
      <c r="DB189" s="1611"/>
      <c r="DC189" s="1611"/>
      <c r="DD189" s="1611"/>
      <c r="DE189" s="1611"/>
      <c r="DF189" s="1611"/>
      <c r="DG189" s="1611"/>
      <c r="DH189" s="1611"/>
      <c r="DI189" s="1611"/>
      <c r="DJ189" s="1611"/>
      <c r="DK189" s="1611"/>
      <c r="DL189" s="1611"/>
      <c r="DM189" s="1611"/>
      <c r="DN189" s="1611"/>
      <c r="DO189" s="1611"/>
      <c r="DP189" s="1611"/>
      <c r="DQ189" s="1611"/>
      <c r="DR189" s="1611"/>
      <c r="DS189" s="1611"/>
      <c r="DT189" s="1611"/>
      <c r="DU189" s="1611"/>
      <c r="DV189" s="1611"/>
      <c r="DW189" s="1611"/>
      <c r="DX189" s="1611"/>
      <c r="DY189" s="1611"/>
      <c r="DZ189" s="1611"/>
      <c r="EA189" s="1611"/>
      <c r="EB189" s="1611"/>
      <c r="EC189" s="1611"/>
      <c r="ED189" s="1611"/>
      <c r="EE189" s="1611"/>
      <c r="EF189" s="1611"/>
      <c r="EG189" s="1611"/>
      <c r="EH189" s="1611"/>
      <c r="EI189" s="1611"/>
      <c r="EJ189" s="1611"/>
      <c r="EK189" s="1611"/>
      <c r="EL189" s="1611"/>
      <c r="EM189" s="1611"/>
      <c r="EN189" s="1611"/>
      <c r="EO189" s="1611"/>
      <c r="EP189" s="1611"/>
      <c r="EQ189" s="1611"/>
      <c r="ER189" s="1611"/>
      <c r="ES189" s="1611"/>
    </row>
    <row r="190" spans="2:149" s="898" customFormat="1">
      <c r="B190" s="1609"/>
      <c r="C190" s="1610"/>
      <c r="D190" s="1610"/>
      <c r="E190" s="1611"/>
      <c r="F190" s="1611"/>
      <c r="G190" s="1611"/>
      <c r="H190" s="1611"/>
      <c r="I190" s="1611"/>
      <c r="J190" s="1611"/>
      <c r="K190" s="1611"/>
      <c r="L190" s="1611"/>
      <c r="M190" s="1611"/>
      <c r="N190" s="1611"/>
      <c r="O190" s="1611"/>
      <c r="P190" s="1611"/>
      <c r="Q190" s="1611"/>
      <c r="R190" s="1611"/>
      <c r="S190" s="1611"/>
      <c r="T190" s="1611"/>
      <c r="U190" s="1611"/>
      <c r="V190" s="1611"/>
      <c r="W190" s="1611"/>
      <c r="X190" s="1611"/>
      <c r="Y190" s="1611"/>
      <c r="Z190" s="1611"/>
      <c r="AA190" s="1611"/>
      <c r="AB190" s="1611"/>
      <c r="AC190" s="1611"/>
      <c r="AD190" s="1611"/>
      <c r="AE190" s="1611"/>
      <c r="AF190" s="1611"/>
      <c r="AG190" s="1611"/>
      <c r="AH190" s="1611"/>
      <c r="AI190" s="1611"/>
      <c r="AJ190" s="1611"/>
      <c r="AK190" s="1611"/>
      <c r="AL190" s="1611"/>
      <c r="AM190" s="1611"/>
      <c r="AN190" s="1611"/>
      <c r="AO190" s="1611"/>
      <c r="AP190" s="1611"/>
      <c r="AQ190" s="1611"/>
      <c r="AR190" s="1611"/>
      <c r="AS190" s="1611"/>
      <c r="AT190" s="1611"/>
      <c r="AU190" s="1611"/>
      <c r="AV190" s="1611"/>
      <c r="AW190" s="1611"/>
      <c r="AX190" s="1611"/>
      <c r="AY190" s="1611"/>
      <c r="AZ190" s="1611"/>
      <c r="BA190" s="1611"/>
      <c r="BB190" s="1611"/>
      <c r="BC190" s="1611"/>
      <c r="BD190" s="1611"/>
      <c r="BE190" s="1611"/>
      <c r="BF190" s="1611"/>
      <c r="BG190" s="1611"/>
      <c r="BH190" s="1611"/>
      <c r="BI190" s="1611"/>
      <c r="BJ190" s="1611"/>
      <c r="BK190" s="1611"/>
      <c r="BL190" s="1611"/>
      <c r="BM190" s="1611"/>
      <c r="BN190" s="1611"/>
      <c r="BO190" s="1611"/>
      <c r="BP190" s="1611"/>
      <c r="BQ190" s="1611"/>
      <c r="BR190" s="1611"/>
      <c r="BS190" s="1611"/>
      <c r="BT190" s="1611"/>
      <c r="BU190" s="1611"/>
      <c r="BV190" s="1611"/>
      <c r="BW190" s="1611"/>
      <c r="BX190" s="1611"/>
      <c r="BY190" s="1611"/>
      <c r="BZ190" s="1611"/>
      <c r="CA190" s="1611"/>
      <c r="CB190" s="1611"/>
      <c r="CC190" s="1611"/>
      <c r="CD190" s="1611"/>
      <c r="CE190" s="1611"/>
      <c r="CF190" s="1611"/>
      <c r="CG190" s="1611"/>
      <c r="CH190" s="1611"/>
      <c r="CI190" s="1611"/>
      <c r="CJ190" s="1611"/>
      <c r="CK190" s="1611"/>
      <c r="CL190" s="1611"/>
      <c r="CM190" s="1611"/>
      <c r="CN190" s="1611"/>
      <c r="CO190" s="1611"/>
      <c r="CP190" s="1611"/>
      <c r="CQ190" s="1611"/>
      <c r="CR190" s="1611"/>
      <c r="CS190" s="1611"/>
      <c r="CT190" s="1611"/>
      <c r="CU190" s="1611"/>
      <c r="CV190" s="1611"/>
      <c r="CW190" s="1611"/>
      <c r="CX190" s="1611"/>
      <c r="CY190" s="1611"/>
      <c r="CZ190" s="1611"/>
      <c r="DA190" s="1611"/>
      <c r="DB190" s="1611"/>
      <c r="DC190" s="1611"/>
      <c r="DD190" s="1611"/>
      <c r="DE190" s="1611"/>
      <c r="DF190" s="1611"/>
      <c r="DG190" s="1611"/>
      <c r="DH190" s="1611"/>
      <c r="DI190" s="1611"/>
      <c r="DJ190" s="1611"/>
      <c r="DK190" s="1611"/>
      <c r="DL190" s="1611"/>
      <c r="DM190" s="1611"/>
      <c r="DN190" s="1611"/>
      <c r="DO190" s="1611"/>
      <c r="DP190" s="1611"/>
      <c r="DQ190" s="1611"/>
      <c r="DR190" s="1611"/>
      <c r="DS190" s="1611"/>
      <c r="DT190" s="1611"/>
      <c r="DU190" s="1611"/>
      <c r="DV190" s="1611"/>
      <c r="DW190" s="1611"/>
      <c r="DX190" s="1611"/>
      <c r="DY190" s="1611"/>
      <c r="DZ190" s="1611"/>
      <c r="EA190" s="1611"/>
      <c r="EB190" s="1611"/>
      <c r="EC190" s="1611"/>
      <c r="ED190" s="1611"/>
      <c r="EE190" s="1611"/>
      <c r="EF190" s="1611"/>
      <c r="EG190" s="1611"/>
      <c r="EH190" s="1611"/>
      <c r="EI190" s="1611"/>
      <c r="EJ190" s="1611"/>
      <c r="EK190" s="1611"/>
      <c r="EL190" s="1611"/>
      <c r="EM190" s="1611"/>
      <c r="EN190" s="1611"/>
      <c r="EO190" s="1611"/>
      <c r="EP190" s="1611"/>
      <c r="EQ190" s="1611"/>
      <c r="ER190" s="1611"/>
      <c r="ES190" s="1611"/>
    </row>
    <row r="191" spans="2:149" s="898" customFormat="1">
      <c r="B191" s="1609"/>
      <c r="C191" s="1610"/>
      <c r="D191" s="1610"/>
      <c r="E191" s="1611"/>
      <c r="F191" s="1611"/>
      <c r="G191" s="1611"/>
      <c r="H191" s="1611"/>
      <c r="I191" s="1611"/>
      <c r="J191" s="1611"/>
      <c r="K191" s="1611"/>
      <c r="L191" s="1611"/>
      <c r="M191" s="1611"/>
      <c r="N191" s="1611"/>
      <c r="O191" s="1611"/>
      <c r="P191" s="1611"/>
      <c r="Q191" s="1611"/>
      <c r="R191" s="1611"/>
      <c r="S191" s="1611"/>
      <c r="T191" s="1611"/>
      <c r="U191" s="1611"/>
      <c r="V191" s="1611"/>
      <c r="W191" s="1611"/>
      <c r="X191" s="1611"/>
      <c r="Y191" s="1611"/>
      <c r="Z191" s="1611"/>
      <c r="AA191" s="1611"/>
      <c r="AB191" s="1611"/>
      <c r="AC191" s="1611"/>
      <c r="AD191" s="1611"/>
      <c r="AE191" s="1611"/>
      <c r="AF191" s="1611"/>
      <c r="AG191" s="1611"/>
      <c r="AH191" s="1611"/>
      <c r="AI191" s="1611"/>
      <c r="AJ191" s="1611"/>
      <c r="AK191" s="1611"/>
      <c r="AL191" s="1611"/>
      <c r="AM191" s="1611"/>
      <c r="AN191" s="1611"/>
      <c r="AO191" s="1611"/>
      <c r="AP191" s="1611"/>
      <c r="AQ191" s="1611"/>
      <c r="AR191" s="1611"/>
      <c r="AS191" s="1611"/>
      <c r="AT191" s="1611"/>
      <c r="AU191" s="1611"/>
      <c r="AV191" s="1611"/>
      <c r="AW191" s="1611"/>
      <c r="AX191" s="1611"/>
      <c r="AY191" s="1611"/>
      <c r="AZ191" s="1611"/>
      <c r="BA191" s="1611"/>
      <c r="BB191" s="1611"/>
      <c r="BC191" s="1611"/>
      <c r="BD191" s="1611"/>
      <c r="BE191" s="1611"/>
      <c r="BF191" s="1611"/>
      <c r="BG191" s="1611"/>
      <c r="BH191" s="1611"/>
      <c r="BI191" s="1611"/>
      <c r="BJ191" s="1611"/>
      <c r="BK191" s="1611"/>
      <c r="BL191" s="1611"/>
      <c r="BM191" s="1611"/>
      <c r="BN191" s="1611"/>
      <c r="BO191" s="1611"/>
      <c r="BP191" s="1611"/>
      <c r="BQ191" s="1611"/>
      <c r="BR191" s="1611"/>
      <c r="BS191" s="1611"/>
      <c r="BT191" s="1611"/>
      <c r="BU191" s="1611"/>
      <c r="BV191" s="1611"/>
      <c r="BW191" s="1611"/>
      <c r="BX191" s="1611"/>
      <c r="BY191" s="1611"/>
      <c r="BZ191" s="1611"/>
      <c r="CA191" s="1611"/>
      <c r="CB191" s="1611"/>
      <c r="CC191" s="1611"/>
      <c r="CD191" s="1611"/>
      <c r="CE191" s="1611"/>
      <c r="CF191" s="1611"/>
      <c r="CG191" s="1611"/>
      <c r="CH191" s="1611"/>
      <c r="CI191" s="1611"/>
      <c r="CJ191" s="1611"/>
      <c r="CK191" s="1611"/>
      <c r="CL191" s="1611"/>
      <c r="CM191" s="1611"/>
      <c r="CN191" s="1611"/>
      <c r="CO191" s="1611"/>
      <c r="CP191" s="1611"/>
      <c r="CQ191" s="1611"/>
      <c r="CR191" s="1611"/>
      <c r="CS191" s="1611"/>
      <c r="CT191" s="1611"/>
      <c r="CU191" s="1611"/>
      <c r="CV191" s="1611"/>
      <c r="CW191" s="1611"/>
      <c r="CX191" s="1611"/>
      <c r="CY191" s="1611"/>
      <c r="CZ191" s="1611"/>
      <c r="DA191" s="1611"/>
      <c r="DB191" s="1611"/>
      <c r="DC191" s="1611"/>
      <c r="DD191" s="1611"/>
      <c r="DE191" s="1611"/>
      <c r="DF191" s="1611"/>
      <c r="DG191" s="1611"/>
      <c r="DH191" s="1611"/>
      <c r="DI191" s="1611"/>
      <c r="DJ191" s="1611"/>
      <c r="DK191" s="1611"/>
      <c r="DL191" s="1611"/>
      <c r="DM191" s="1611"/>
      <c r="DN191" s="1611"/>
      <c r="DO191" s="1611"/>
      <c r="DP191" s="1611"/>
      <c r="DQ191" s="1611"/>
      <c r="DR191" s="1611"/>
      <c r="DS191" s="1611"/>
      <c r="DT191" s="1611"/>
      <c r="DU191" s="1611"/>
      <c r="DV191" s="1611"/>
      <c r="DW191" s="1611"/>
      <c r="DX191" s="1611"/>
      <c r="DY191" s="1611"/>
      <c r="DZ191" s="1611"/>
      <c r="EA191" s="1611"/>
      <c r="EB191" s="1611"/>
      <c r="EC191" s="1611"/>
      <c r="ED191" s="1611"/>
      <c r="EE191" s="1611"/>
      <c r="EF191" s="1611"/>
      <c r="EG191" s="1611"/>
      <c r="EH191" s="1611"/>
      <c r="EI191" s="1611"/>
      <c r="EJ191" s="1611"/>
      <c r="EK191" s="1611"/>
      <c r="EL191" s="1611"/>
      <c r="EM191" s="1611"/>
      <c r="EN191" s="1611"/>
      <c r="EO191" s="1611"/>
      <c r="EP191" s="1611"/>
      <c r="EQ191" s="1611"/>
      <c r="ER191" s="1611"/>
      <c r="ES191" s="1611"/>
    </row>
    <row r="192" spans="2:149" s="898" customFormat="1">
      <c r="B192" s="1609"/>
      <c r="C192" s="1610"/>
      <c r="D192" s="1610"/>
      <c r="E192" s="1611"/>
      <c r="F192" s="1611"/>
      <c r="G192" s="1611"/>
      <c r="H192" s="1611"/>
      <c r="I192" s="1611"/>
      <c r="J192" s="1611"/>
      <c r="K192" s="1611"/>
      <c r="L192" s="1611"/>
      <c r="M192" s="1611"/>
      <c r="N192" s="1611"/>
      <c r="O192" s="1611"/>
      <c r="P192" s="1611"/>
      <c r="Q192" s="1611"/>
      <c r="R192" s="1611"/>
      <c r="S192" s="1611"/>
      <c r="T192" s="1611"/>
      <c r="U192" s="1611"/>
      <c r="V192" s="1611"/>
      <c r="W192" s="1611"/>
      <c r="X192" s="1611"/>
      <c r="Y192" s="1611"/>
      <c r="Z192" s="1611"/>
      <c r="AA192" s="1611"/>
      <c r="AB192" s="1611"/>
      <c r="AC192" s="1611"/>
      <c r="AD192" s="1611"/>
      <c r="AE192" s="1611"/>
      <c r="AF192" s="1611"/>
      <c r="AG192" s="1611"/>
      <c r="AH192" s="1611"/>
      <c r="AI192" s="1611"/>
      <c r="AJ192" s="1611"/>
      <c r="AK192" s="1611"/>
      <c r="AL192" s="1611"/>
      <c r="AM192" s="1611"/>
      <c r="AN192" s="1611"/>
      <c r="AO192" s="1611"/>
      <c r="AP192" s="1611"/>
      <c r="AQ192" s="1611"/>
      <c r="AR192" s="1611"/>
      <c r="AS192" s="1611"/>
      <c r="AT192" s="1611"/>
      <c r="AU192" s="1611"/>
      <c r="AV192" s="1611"/>
      <c r="AW192" s="1611"/>
      <c r="AX192" s="1611"/>
      <c r="AY192" s="1611"/>
      <c r="AZ192" s="1611"/>
      <c r="BA192" s="1611"/>
      <c r="BB192" s="1611"/>
      <c r="BC192" s="1611"/>
      <c r="BD192" s="1611"/>
      <c r="BE192" s="1611"/>
      <c r="BF192" s="1611"/>
      <c r="BG192" s="1611"/>
      <c r="BH192" s="1611"/>
      <c r="BI192" s="1611"/>
      <c r="BJ192" s="1611"/>
      <c r="BK192" s="1611"/>
      <c r="BL192" s="1611"/>
      <c r="BM192" s="1611"/>
      <c r="BN192" s="1611"/>
      <c r="BO192" s="1611"/>
      <c r="BP192" s="1611"/>
      <c r="BQ192" s="1611"/>
      <c r="BR192" s="1611"/>
      <c r="BS192" s="1611"/>
      <c r="BT192" s="1611"/>
      <c r="BU192" s="1611"/>
      <c r="BV192" s="1611"/>
      <c r="BW192" s="1611"/>
      <c r="BX192" s="1611"/>
      <c r="BY192" s="1611"/>
      <c r="BZ192" s="1611"/>
      <c r="CA192" s="1611"/>
      <c r="CB192" s="1611"/>
      <c r="CC192" s="1611"/>
      <c r="CD192" s="1611"/>
      <c r="CE192" s="1611"/>
      <c r="CF192" s="1611"/>
      <c r="CG192" s="1611"/>
      <c r="CH192" s="1611"/>
      <c r="CI192" s="1611"/>
      <c r="CJ192" s="1611"/>
      <c r="CK192" s="1611"/>
      <c r="CL192" s="1611"/>
      <c r="CM192" s="1611"/>
      <c r="CN192" s="1611"/>
      <c r="CO192" s="1611"/>
      <c r="CP192" s="1611"/>
      <c r="CQ192" s="1611"/>
      <c r="CR192" s="1611"/>
      <c r="CS192" s="1611"/>
      <c r="CT192" s="1611"/>
      <c r="CU192" s="1611"/>
      <c r="CV192" s="1611"/>
      <c r="CW192" s="1611"/>
      <c r="CX192" s="1611"/>
      <c r="CY192" s="1611"/>
      <c r="CZ192" s="1611"/>
      <c r="DA192" s="1611"/>
      <c r="DB192" s="1611"/>
      <c r="DC192" s="1611"/>
      <c r="DD192" s="1611"/>
      <c r="DE192" s="1611"/>
      <c r="DF192" s="1611"/>
      <c r="DG192" s="1611"/>
      <c r="DH192" s="1611"/>
      <c r="DI192" s="1611"/>
      <c r="DJ192" s="1611"/>
      <c r="DK192" s="1611"/>
      <c r="DL192" s="1611"/>
      <c r="DM192" s="1611"/>
      <c r="DN192" s="1611"/>
      <c r="DO192" s="1611"/>
      <c r="DP192" s="1611"/>
      <c r="DQ192" s="1611"/>
      <c r="DR192" s="1611"/>
      <c r="DS192" s="1611"/>
      <c r="DT192" s="1611"/>
      <c r="DU192" s="1611"/>
      <c r="DV192" s="1611"/>
      <c r="DW192" s="1611"/>
      <c r="DX192" s="1611"/>
      <c r="DY192" s="1611"/>
      <c r="DZ192" s="1611"/>
      <c r="EA192" s="1611"/>
      <c r="EB192" s="1611"/>
      <c r="EC192" s="1611"/>
      <c r="ED192" s="1611"/>
      <c r="EE192" s="1611"/>
      <c r="EF192" s="1611"/>
      <c r="EG192" s="1611"/>
      <c r="EH192" s="1611"/>
      <c r="EI192" s="1611"/>
      <c r="EJ192" s="1611"/>
      <c r="EK192" s="1611"/>
      <c r="EL192" s="1611"/>
      <c r="EM192" s="1611"/>
      <c r="EN192" s="1611"/>
      <c r="EO192" s="1611"/>
      <c r="EP192" s="1611"/>
      <c r="EQ192" s="1611"/>
      <c r="ER192" s="1611"/>
      <c r="ES192" s="1611"/>
    </row>
    <row r="193" spans="2:149" s="898" customFormat="1">
      <c r="B193" s="1609"/>
      <c r="C193" s="1610"/>
      <c r="D193" s="1610"/>
      <c r="E193" s="1611"/>
      <c r="F193" s="1611"/>
      <c r="G193" s="1611"/>
      <c r="H193" s="1611"/>
      <c r="I193" s="1611"/>
      <c r="J193" s="1611"/>
      <c r="K193" s="1611"/>
      <c r="L193" s="1611"/>
      <c r="M193" s="1611"/>
      <c r="N193" s="1611"/>
      <c r="O193" s="1611"/>
      <c r="P193" s="1611"/>
      <c r="Q193" s="1611"/>
      <c r="R193" s="1611"/>
      <c r="S193" s="1611"/>
      <c r="T193" s="1611"/>
      <c r="U193" s="1611"/>
      <c r="V193" s="1611"/>
      <c r="W193" s="1611"/>
      <c r="X193" s="1611"/>
      <c r="Y193" s="1611"/>
      <c r="Z193" s="1611"/>
      <c r="AA193" s="1611"/>
      <c r="AB193" s="1611"/>
      <c r="AC193" s="1611"/>
      <c r="AD193" s="1611"/>
      <c r="AE193" s="1611"/>
      <c r="AF193" s="1611"/>
      <c r="AG193" s="1611"/>
      <c r="AH193" s="1611"/>
      <c r="AI193" s="1611"/>
      <c r="AJ193" s="1611"/>
      <c r="AK193" s="1611"/>
      <c r="AL193" s="1611"/>
      <c r="AM193" s="1611"/>
      <c r="AN193" s="1611"/>
      <c r="AO193" s="1611"/>
      <c r="AP193" s="1611"/>
      <c r="AQ193" s="1611"/>
      <c r="AR193" s="1611"/>
      <c r="AS193" s="1611"/>
      <c r="AT193" s="1611"/>
      <c r="AU193" s="1611"/>
      <c r="AV193" s="1611"/>
      <c r="AW193" s="1611"/>
      <c r="AX193" s="1611"/>
      <c r="AY193" s="1611"/>
      <c r="AZ193" s="1611"/>
      <c r="BA193" s="1611"/>
      <c r="BB193" s="1611"/>
      <c r="BC193" s="1611"/>
      <c r="BD193" s="1611"/>
      <c r="BE193" s="1611"/>
      <c r="BF193" s="1611"/>
      <c r="BG193" s="1611"/>
      <c r="BH193" s="1611"/>
      <c r="BI193" s="1611"/>
      <c r="BJ193" s="1611"/>
      <c r="BK193" s="1611"/>
      <c r="BL193" s="1611"/>
      <c r="BM193" s="1611"/>
      <c r="BN193" s="1611"/>
      <c r="BO193" s="1611"/>
      <c r="BP193" s="1611"/>
      <c r="BQ193" s="1611"/>
      <c r="BR193" s="1611"/>
      <c r="BS193" s="1611"/>
      <c r="BT193" s="1611"/>
      <c r="BU193" s="1611"/>
      <c r="BV193" s="1611"/>
      <c r="BW193" s="1611"/>
      <c r="BX193" s="1611"/>
      <c r="BY193" s="1611"/>
      <c r="BZ193" s="1611"/>
      <c r="CA193" s="1611"/>
      <c r="CB193" s="1611"/>
      <c r="CC193" s="1611"/>
      <c r="CD193" s="1611"/>
      <c r="CE193" s="1611"/>
      <c r="CF193" s="1611"/>
      <c r="CG193" s="1611"/>
      <c r="CH193" s="1611"/>
      <c r="CI193" s="1611"/>
      <c r="CJ193" s="1611"/>
      <c r="CK193" s="1611"/>
      <c r="CL193" s="1611"/>
      <c r="CM193" s="1611"/>
      <c r="CN193" s="1611"/>
      <c r="CO193" s="1611"/>
      <c r="CP193" s="1611"/>
      <c r="CQ193" s="1611"/>
      <c r="CR193" s="1611"/>
      <c r="CS193" s="1611"/>
      <c r="CT193" s="1611"/>
      <c r="CU193" s="1611"/>
      <c r="CV193" s="1611"/>
      <c r="CW193" s="1611"/>
      <c r="CX193" s="1611"/>
      <c r="CY193" s="1611"/>
      <c r="CZ193" s="1611"/>
      <c r="DA193" s="1611"/>
      <c r="DB193" s="1611"/>
      <c r="DC193" s="1611"/>
      <c r="DD193" s="1611"/>
      <c r="DE193" s="1611"/>
      <c r="DF193" s="1611"/>
      <c r="DG193" s="1611"/>
      <c r="DH193" s="1611"/>
      <c r="DI193" s="1611"/>
      <c r="DJ193" s="1611"/>
      <c r="DK193" s="1611"/>
      <c r="DL193" s="1611"/>
      <c r="DM193" s="1611"/>
      <c r="DN193" s="1611"/>
      <c r="DO193" s="1611"/>
      <c r="DP193" s="1611"/>
      <c r="DQ193" s="1611"/>
      <c r="DR193" s="1611"/>
      <c r="DS193" s="1611"/>
      <c r="DT193" s="1611"/>
      <c r="DU193" s="1611"/>
      <c r="DV193" s="1611"/>
      <c r="DW193" s="1611"/>
      <c r="DX193" s="1611"/>
      <c r="DY193" s="1611"/>
      <c r="DZ193" s="1611"/>
      <c r="EA193" s="1611"/>
      <c r="EB193" s="1611"/>
      <c r="EC193" s="1611"/>
      <c r="ED193" s="1611"/>
      <c r="EE193" s="1611"/>
      <c r="EF193" s="1611"/>
      <c r="EG193" s="1611"/>
      <c r="EH193" s="1611"/>
      <c r="EI193" s="1611"/>
      <c r="EJ193" s="1611"/>
      <c r="EK193" s="1611"/>
      <c r="EL193" s="1611"/>
      <c r="EM193" s="1611"/>
      <c r="EN193" s="1611"/>
      <c r="EO193" s="1611"/>
      <c r="EP193" s="1611"/>
      <c r="EQ193" s="1611"/>
      <c r="ER193" s="1611"/>
      <c r="ES193" s="1611"/>
    </row>
    <row r="194" spans="2:149" s="898" customFormat="1">
      <c r="B194" s="1609"/>
      <c r="C194" s="1610"/>
      <c r="D194" s="1610"/>
      <c r="E194" s="1611"/>
      <c r="F194" s="1611"/>
      <c r="G194" s="1611"/>
      <c r="H194" s="1611"/>
      <c r="I194" s="1611"/>
      <c r="J194" s="1611"/>
      <c r="K194" s="1611"/>
      <c r="L194" s="1611"/>
      <c r="M194" s="1611"/>
      <c r="N194" s="1611"/>
      <c r="O194" s="1611"/>
      <c r="P194" s="1611"/>
      <c r="Q194" s="1611"/>
      <c r="R194" s="1611"/>
      <c r="S194" s="1611"/>
      <c r="T194" s="1611"/>
      <c r="U194" s="1611"/>
      <c r="V194" s="1611"/>
      <c r="W194" s="1611"/>
      <c r="X194" s="1611"/>
      <c r="Y194" s="1611"/>
      <c r="Z194" s="1611"/>
      <c r="AA194" s="1611"/>
      <c r="AB194" s="1611"/>
      <c r="AC194" s="1611"/>
      <c r="AD194" s="1611"/>
      <c r="AE194" s="1611"/>
      <c r="AF194" s="1611"/>
      <c r="AG194" s="1611"/>
      <c r="AH194" s="1611"/>
      <c r="AI194" s="1611"/>
      <c r="AJ194" s="1611"/>
      <c r="AK194" s="1611"/>
      <c r="AL194" s="1611"/>
      <c r="AM194" s="1611"/>
      <c r="AN194" s="1611"/>
      <c r="AO194" s="1611"/>
      <c r="AP194" s="1611"/>
      <c r="AQ194" s="1611"/>
      <c r="AR194" s="1611"/>
      <c r="AS194" s="1611"/>
      <c r="AT194" s="1611"/>
      <c r="AU194" s="1611"/>
      <c r="AV194" s="1611"/>
      <c r="AW194" s="1611"/>
      <c r="AX194" s="1611"/>
      <c r="AY194" s="1611"/>
      <c r="AZ194" s="1611"/>
      <c r="BA194" s="1611"/>
      <c r="BB194" s="1611"/>
      <c r="BC194" s="1611"/>
      <c r="BD194" s="1611"/>
      <c r="BE194" s="1611"/>
      <c r="BF194" s="1611"/>
      <c r="BG194" s="1611"/>
      <c r="BH194" s="1611"/>
      <c r="BI194" s="1611"/>
      <c r="BJ194" s="1611"/>
      <c r="BK194" s="1611"/>
      <c r="BL194" s="1611"/>
      <c r="BM194" s="1611"/>
      <c r="BN194" s="1611"/>
      <c r="BO194" s="1611"/>
      <c r="BP194" s="1611"/>
      <c r="BQ194" s="1611"/>
      <c r="BR194" s="1611"/>
      <c r="BS194" s="1611"/>
      <c r="BT194" s="1611"/>
      <c r="BU194" s="1611"/>
      <c r="BV194" s="1611"/>
      <c r="BW194" s="1611"/>
      <c r="BX194" s="1611"/>
      <c r="BY194" s="1611"/>
      <c r="BZ194" s="1611"/>
      <c r="CA194" s="1611"/>
      <c r="CB194" s="1611"/>
      <c r="CC194" s="1611"/>
      <c r="CD194" s="1611"/>
      <c r="CE194" s="1611"/>
      <c r="CF194" s="1611"/>
      <c r="CG194" s="1611"/>
      <c r="CH194" s="1611"/>
      <c r="CI194" s="1611"/>
      <c r="CJ194" s="1611"/>
      <c r="CK194" s="1611"/>
      <c r="CL194" s="1611"/>
      <c r="CM194" s="1611"/>
      <c r="CN194" s="1611"/>
      <c r="CO194" s="1611"/>
      <c r="CP194" s="1611"/>
      <c r="CQ194" s="1611"/>
      <c r="CR194" s="1611"/>
      <c r="CS194" s="1611"/>
      <c r="CT194" s="1611"/>
      <c r="CU194" s="1611"/>
      <c r="CV194" s="1611"/>
      <c r="CW194" s="1611"/>
      <c r="CX194" s="1611"/>
      <c r="CY194" s="1611"/>
      <c r="CZ194" s="1611"/>
      <c r="DA194" s="1611"/>
      <c r="DB194" s="1611"/>
      <c r="DC194" s="1611"/>
      <c r="DD194" s="1611"/>
      <c r="DE194" s="1611"/>
      <c r="DF194" s="1611"/>
      <c r="DG194" s="1611"/>
      <c r="DH194" s="1611"/>
      <c r="DI194" s="1611"/>
      <c r="DJ194" s="1611"/>
      <c r="DK194" s="1611"/>
      <c r="DL194" s="1611"/>
      <c r="DM194" s="1611"/>
      <c r="DN194" s="1611"/>
      <c r="DO194" s="1611"/>
      <c r="DP194" s="1611"/>
      <c r="DQ194" s="1611"/>
      <c r="DR194" s="1611"/>
      <c r="DS194" s="1611"/>
      <c r="DT194" s="1611"/>
      <c r="DU194" s="1611"/>
      <c r="DV194" s="1611"/>
      <c r="DW194" s="1611"/>
      <c r="DX194" s="1611"/>
      <c r="DY194" s="1611"/>
      <c r="DZ194" s="1611"/>
      <c r="EA194" s="1611"/>
      <c r="EB194" s="1611"/>
      <c r="EC194" s="1611"/>
      <c r="ED194" s="1611"/>
      <c r="EE194" s="1611"/>
      <c r="EF194" s="1611"/>
      <c r="EG194" s="1611"/>
      <c r="EH194" s="1611"/>
      <c r="EI194" s="1611"/>
      <c r="EJ194" s="1611"/>
      <c r="EK194" s="1611"/>
      <c r="EL194" s="1611"/>
      <c r="EM194" s="1611"/>
      <c r="EN194" s="1611"/>
      <c r="EO194" s="1611"/>
      <c r="EP194" s="1611"/>
      <c r="EQ194" s="1611"/>
      <c r="ER194" s="1611"/>
      <c r="ES194" s="1611"/>
    </row>
    <row r="195" spans="2:149" s="898" customFormat="1">
      <c r="B195" s="1609"/>
      <c r="C195" s="1610"/>
      <c r="D195" s="1610"/>
      <c r="E195" s="1611"/>
      <c r="F195" s="1611"/>
      <c r="G195" s="1611"/>
      <c r="H195" s="1611"/>
      <c r="I195" s="1611"/>
      <c r="J195" s="1611"/>
      <c r="K195" s="1611"/>
      <c r="L195" s="1611"/>
      <c r="M195" s="1611"/>
      <c r="N195" s="1611"/>
      <c r="O195" s="1611"/>
      <c r="P195" s="1611"/>
      <c r="Q195" s="1611"/>
      <c r="R195" s="1611"/>
      <c r="S195" s="1611"/>
      <c r="T195" s="1611"/>
      <c r="U195" s="1611"/>
      <c r="V195" s="1611"/>
      <c r="W195" s="1611"/>
      <c r="X195" s="1611"/>
      <c r="Y195" s="1611"/>
      <c r="Z195" s="1611"/>
      <c r="AA195" s="1611"/>
      <c r="AB195" s="1611"/>
      <c r="AC195" s="1611"/>
      <c r="AD195" s="1611"/>
      <c r="AE195" s="1611"/>
      <c r="AF195" s="1611"/>
      <c r="AG195" s="1611"/>
      <c r="AH195" s="1611"/>
      <c r="AI195" s="1611"/>
      <c r="AJ195" s="1611"/>
      <c r="AK195" s="1611"/>
      <c r="AL195" s="1611"/>
      <c r="AM195" s="1611"/>
      <c r="AN195" s="1611"/>
      <c r="AO195" s="1611"/>
      <c r="AP195" s="1611"/>
      <c r="AQ195" s="1611"/>
      <c r="AR195" s="1611"/>
      <c r="AS195" s="1611"/>
      <c r="AT195" s="1611"/>
      <c r="AU195" s="1611"/>
      <c r="AV195" s="1611"/>
      <c r="AW195" s="1611"/>
      <c r="AX195" s="1611"/>
      <c r="AY195" s="1611"/>
      <c r="AZ195" s="1611"/>
      <c r="BA195" s="1611"/>
      <c r="BB195" s="1611"/>
      <c r="BC195" s="1611"/>
      <c r="BD195" s="1611"/>
      <c r="BE195" s="1611"/>
      <c r="BF195" s="1611"/>
      <c r="BG195" s="1611"/>
      <c r="BH195" s="1611"/>
      <c r="BI195" s="1611"/>
      <c r="BJ195" s="1611"/>
      <c r="BK195" s="1611"/>
      <c r="BL195" s="1611"/>
      <c r="BM195" s="1611"/>
      <c r="BN195" s="1611"/>
      <c r="BO195" s="1611"/>
      <c r="BP195" s="1611"/>
      <c r="BQ195" s="1611"/>
      <c r="BR195" s="1611"/>
      <c r="BS195" s="1611"/>
      <c r="BT195" s="1611"/>
      <c r="BU195" s="1611"/>
      <c r="BV195" s="1611"/>
      <c r="BW195" s="1611"/>
      <c r="BX195" s="1611"/>
      <c r="BY195" s="1611"/>
      <c r="BZ195" s="1611"/>
      <c r="CA195" s="1611"/>
      <c r="CB195" s="1611"/>
      <c r="CC195" s="1611"/>
      <c r="CD195" s="1611"/>
      <c r="CE195" s="1611"/>
      <c r="CF195" s="1611"/>
      <c r="CG195" s="1611"/>
      <c r="CH195" s="1611"/>
      <c r="CI195" s="1611"/>
      <c r="CJ195" s="1611"/>
      <c r="CK195" s="1611"/>
      <c r="CL195" s="1611"/>
      <c r="CM195" s="1611"/>
      <c r="CN195" s="1611"/>
      <c r="CO195" s="1611"/>
      <c r="CP195" s="1611"/>
      <c r="CQ195" s="1611"/>
      <c r="CR195" s="1611"/>
      <c r="CS195" s="1611"/>
      <c r="CT195" s="1611"/>
      <c r="CU195" s="1611"/>
      <c r="CV195" s="1611"/>
      <c r="CW195" s="1611"/>
      <c r="CX195" s="1611"/>
      <c r="CY195" s="1611"/>
      <c r="CZ195" s="1611"/>
      <c r="DA195" s="1611"/>
      <c r="DB195" s="1611"/>
      <c r="DC195" s="1611"/>
      <c r="DD195" s="1611"/>
      <c r="DE195" s="1611"/>
      <c r="DF195" s="1611"/>
      <c r="DG195" s="1611"/>
      <c r="DH195" s="1611"/>
      <c r="DI195" s="1611"/>
      <c r="DJ195" s="1611"/>
      <c r="DK195" s="1611"/>
      <c r="DL195" s="1611"/>
      <c r="DM195" s="1611"/>
      <c r="DN195" s="1611"/>
      <c r="DO195" s="1611"/>
      <c r="DP195" s="1611"/>
      <c r="DQ195" s="1611"/>
      <c r="DR195" s="1611"/>
      <c r="DS195" s="1611"/>
      <c r="DT195" s="1611"/>
      <c r="DU195" s="1611"/>
      <c r="DV195" s="1611"/>
      <c r="DW195" s="1611"/>
      <c r="DX195" s="1611"/>
      <c r="DY195" s="1611"/>
      <c r="DZ195" s="1611"/>
      <c r="EA195" s="1611"/>
      <c r="EB195" s="1611"/>
      <c r="EC195" s="1611"/>
      <c r="ED195" s="1611"/>
      <c r="EE195" s="1611"/>
      <c r="EF195" s="1611"/>
      <c r="EG195" s="1611"/>
      <c r="EH195" s="1611"/>
      <c r="EI195" s="1611"/>
      <c r="EJ195" s="1611"/>
      <c r="EK195" s="1611"/>
      <c r="EL195" s="1611"/>
      <c r="EM195" s="1611"/>
      <c r="EN195" s="1611"/>
      <c r="EO195" s="1611"/>
      <c r="EP195" s="1611"/>
      <c r="EQ195" s="1611"/>
      <c r="ER195" s="1611"/>
      <c r="ES195" s="1611"/>
    </row>
    <row r="196" spans="2:149" s="898" customFormat="1">
      <c r="B196" s="1609"/>
      <c r="C196" s="1610"/>
      <c r="D196" s="1610"/>
      <c r="E196" s="1611"/>
      <c r="F196" s="1611"/>
      <c r="G196" s="1611"/>
      <c r="H196" s="1611"/>
      <c r="I196" s="1611"/>
      <c r="J196" s="1611"/>
      <c r="K196" s="1611"/>
      <c r="L196" s="1611"/>
      <c r="M196" s="1611"/>
      <c r="N196" s="1611"/>
      <c r="O196" s="1611"/>
      <c r="P196" s="1611"/>
      <c r="Q196" s="1611"/>
      <c r="R196" s="1611"/>
      <c r="S196" s="1611"/>
      <c r="T196" s="1611"/>
      <c r="U196" s="1611"/>
      <c r="V196" s="1611"/>
      <c r="W196" s="1611"/>
      <c r="X196" s="1611"/>
      <c r="Y196" s="1611"/>
      <c r="Z196" s="1611"/>
      <c r="AA196" s="1611"/>
      <c r="AB196" s="1611"/>
      <c r="AC196" s="1611"/>
      <c r="AD196" s="1611"/>
      <c r="AE196" s="1611"/>
      <c r="AF196" s="1611"/>
      <c r="AG196" s="1611"/>
      <c r="AH196" s="1611"/>
      <c r="AI196" s="1611"/>
      <c r="AJ196" s="1611"/>
      <c r="AK196" s="1611"/>
      <c r="AL196" s="1611"/>
      <c r="AM196" s="1611"/>
      <c r="AN196" s="1611"/>
      <c r="AO196" s="1611"/>
      <c r="AP196" s="1611"/>
      <c r="AQ196" s="1611"/>
      <c r="AR196" s="1611"/>
      <c r="AS196" s="1611"/>
      <c r="AT196" s="1611"/>
      <c r="AU196" s="1611"/>
      <c r="AV196" s="1611"/>
      <c r="AW196" s="1611"/>
      <c r="AX196" s="1611"/>
      <c r="AY196" s="1611"/>
      <c r="AZ196" s="1611"/>
      <c r="BA196" s="1611"/>
      <c r="BB196" s="1611"/>
      <c r="BC196" s="1611"/>
      <c r="BD196" s="1611"/>
      <c r="BE196" s="1611"/>
      <c r="BF196" s="1611"/>
      <c r="BG196" s="1611"/>
      <c r="BH196" s="1611"/>
      <c r="BI196" s="1611"/>
      <c r="BJ196" s="1611"/>
      <c r="BK196" s="1611"/>
      <c r="BL196" s="1611"/>
      <c r="BM196" s="1611"/>
      <c r="BN196" s="1611"/>
      <c r="BO196" s="1611"/>
      <c r="BP196" s="1611"/>
      <c r="BQ196" s="1611"/>
      <c r="BR196" s="1611"/>
      <c r="BS196" s="1611"/>
      <c r="BT196" s="1611"/>
      <c r="BU196" s="1611"/>
      <c r="BV196" s="1611"/>
      <c r="BW196" s="1611"/>
      <c r="BX196" s="1611"/>
      <c r="BY196" s="1611"/>
      <c r="BZ196" s="1611"/>
      <c r="CA196" s="1611"/>
      <c r="CB196" s="1611"/>
      <c r="CC196" s="1611"/>
      <c r="CD196" s="1611"/>
      <c r="CE196" s="1611"/>
      <c r="CF196" s="1611"/>
      <c r="CG196" s="1611"/>
      <c r="CH196" s="1611"/>
      <c r="CI196" s="1611"/>
      <c r="CJ196" s="1611"/>
      <c r="CK196" s="1611"/>
      <c r="CL196" s="1611"/>
      <c r="CM196" s="1611"/>
      <c r="CN196" s="1611"/>
      <c r="CO196" s="1611"/>
      <c r="CP196" s="1611"/>
      <c r="CQ196" s="1611"/>
      <c r="CR196" s="1611"/>
      <c r="CS196" s="1611"/>
      <c r="CT196" s="1611"/>
      <c r="CU196" s="1611"/>
      <c r="CV196" s="1611"/>
      <c r="CW196" s="1611"/>
      <c r="CX196" s="1611"/>
      <c r="CY196" s="1611"/>
      <c r="CZ196" s="1611"/>
      <c r="DA196" s="1611"/>
      <c r="DB196" s="1611"/>
      <c r="DC196" s="1611"/>
      <c r="DD196" s="1611"/>
      <c r="DE196" s="1611"/>
      <c r="DF196" s="1611"/>
      <c r="DG196" s="1611"/>
      <c r="DH196" s="1611"/>
      <c r="DI196" s="1611"/>
      <c r="DJ196" s="1611"/>
      <c r="DK196" s="1611"/>
      <c r="DL196" s="1611"/>
      <c r="DM196" s="1611"/>
      <c r="DN196" s="1611"/>
      <c r="DO196" s="1611"/>
      <c r="DP196" s="1611"/>
      <c r="DQ196" s="1611"/>
      <c r="DR196" s="1611"/>
      <c r="DS196" s="1611"/>
      <c r="DT196" s="1611"/>
      <c r="DU196" s="1611"/>
      <c r="DV196" s="1611"/>
      <c r="DW196" s="1611"/>
      <c r="DX196" s="1611"/>
      <c r="DY196" s="1611"/>
      <c r="DZ196" s="1611"/>
      <c r="EA196" s="1611"/>
      <c r="EB196" s="1611"/>
      <c r="EC196" s="1611"/>
      <c r="ED196" s="1611"/>
      <c r="EE196" s="1611"/>
      <c r="EF196" s="1611"/>
      <c r="EG196" s="1611"/>
      <c r="EH196" s="1611"/>
      <c r="EI196" s="1611"/>
      <c r="EJ196" s="1611"/>
      <c r="EK196" s="1611"/>
      <c r="EL196" s="1611"/>
      <c r="EM196" s="1611"/>
      <c r="EN196" s="1611"/>
      <c r="EO196" s="1611"/>
      <c r="EP196" s="1611"/>
      <c r="EQ196" s="1611"/>
      <c r="ER196" s="1611"/>
      <c r="ES196" s="1611"/>
    </row>
    <row r="197" spans="2:149" s="898" customFormat="1">
      <c r="B197" s="1609"/>
      <c r="C197" s="1610"/>
      <c r="D197" s="1610"/>
      <c r="E197" s="1611"/>
      <c r="F197" s="1611"/>
      <c r="G197" s="1611"/>
      <c r="H197" s="1611"/>
      <c r="I197" s="1611"/>
      <c r="J197" s="1611"/>
      <c r="K197" s="1611"/>
      <c r="L197" s="1611"/>
      <c r="M197" s="1611"/>
      <c r="N197" s="1611"/>
      <c r="O197" s="1611"/>
      <c r="P197" s="1611"/>
      <c r="Q197" s="1611"/>
      <c r="R197" s="1611"/>
      <c r="S197" s="1611"/>
      <c r="T197" s="1611"/>
      <c r="U197" s="1611"/>
      <c r="V197" s="1611"/>
      <c r="W197" s="1611"/>
      <c r="X197" s="1611"/>
      <c r="Y197" s="1611"/>
      <c r="Z197" s="1611"/>
      <c r="AA197" s="1611"/>
      <c r="AB197" s="1611"/>
      <c r="AC197" s="1611"/>
      <c r="AD197" s="1611"/>
      <c r="AE197" s="1611"/>
      <c r="AF197" s="1611"/>
      <c r="AG197" s="1611"/>
      <c r="AH197" s="1611"/>
      <c r="AI197" s="1611"/>
      <c r="AJ197" s="1611"/>
      <c r="AK197" s="1611"/>
      <c r="AL197" s="1611"/>
      <c r="AM197" s="1611"/>
      <c r="AN197" s="1611"/>
      <c r="AO197" s="1611"/>
      <c r="AP197" s="1611"/>
      <c r="AQ197" s="1611"/>
      <c r="AR197" s="1611"/>
      <c r="AS197" s="1611"/>
      <c r="AT197" s="1611"/>
      <c r="AU197" s="1611"/>
      <c r="AV197" s="1611"/>
      <c r="AW197" s="1611"/>
      <c r="AX197" s="1611"/>
      <c r="AY197" s="1611"/>
      <c r="AZ197" s="1611"/>
      <c r="BA197" s="1611"/>
      <c r="BB197" s="1611"/>
      <c r="BC197" s="1611"/>
      <c r="BD197" s="1611"/>
      <c r="BE197" s="1611"/>
      <c r="BF197" s="1611"/>
      <c r="BG197" s="1611"/>
      <c r="BH197" s="1611"/>
      <c r="BI197" s="1611"/>
      <c r="BJ197" s="1611"/>
      <c r="BK197" s="1611"/>
      <c r="BL197" s="1611"/>
      <c r="BM197" s="1611"/>
      <c r="BN197" s="1611"/>
      <c r="BO197" s="1611"/>
      <c r="BP197" s="1611"/>
      <c r="BQ197" s="1611"/>
      <c r="BR197" s="1611"/>
      <c r="BS197" s="1611"/>
      <c r="BT197" s="1611"/>
      <c r="BU197" s="1611"/>
      <c r="BV197" s="1611"/>
      <c r="BW197" s="1611"/>
      <c r="BX197" s="1611"/>
      <c r="BY197" s="1611"/>
      <c r="BZ197" s="1611"/>
      <c r="CA197" s="1611"/>
      <c r="CB197" s="1611"/>
      <c r="CC197" s="1611"/>
      <c r="CD197" s="1611"/>
      <c r="CE197" s="1611"/>
      <c r="CF197" s="1611"/>
      <c r="CG197" s="1611"/>
      <c r="CH197" s="1611"/>
      <c r="CI197" s="1611"/>
      <c r="CJ197" s="1611"/>
      <c r="CK197" s="1611"/>
      <c r="CL197" s="1611"/>
      <c r="CM197" s="1611"/>
      <c r="CN197" s="1611"/>
      <c r="CO197" s="1611"/>
      <c r="CP197" s="1611"/>
      <c r="CQ197" s="1611"/>
      <c r="CR197" s="1611"/>
      <c r="CS197" s="1611"/>
      <c r="CT197" s="1611"/>
      <c r="CU197" s="1611"/>
      <c r="CV197" s="1611"/>
      <c r="CW197" s="1611"/>
      <c r="CX197" s="1611"/>
      <c r="CY197" s="1611"/>
      <c r="CZ197" s="1611"/>
      <c r="DA197" s="1611"/>
      <c r="DB197" s="1611"/>
      <c r="DC197" s="1611"/>
      <c r="DD197" s="1611"/>
      <c r="DE197" s="1611"/>
      <c r="DF197" s="1611"/>
      <c r="DG197" s="1611"/>
      <c r="DH197" s="1611"/>
      <c r="DI197" s="1611"/>
      <c r="DJ197" s="1611"/>
      <c r="DK197" s="1611"/>
      <c r="DL197" s="1611"/>
      <c r="DM197" s="1611"/>
      <c r="DN197" s="1611"/>
      <c r="DO197" s="1611"/>
      <c r="DP197" s="1611"/>
      <c r="DQ197" s="1611"/>
      <c r="DR197" s="1611"/>
      <c r="DS197" s="1611"/>
      <c r="DT197" s="1611"/>
      <c r="DU197" s="1611"/>
      <c r="DV197" s="1611"/>
      <c r="DW197" s="1611"/>
      <c r="DX197" s="1611"/>
      <c r="DY197" s="1611"/>
      <c r="DZ197" s="1611"/>
      <c r="EA197" s="1611"/>
      <c r="EB197" s="1611"/>
      <c r="EC197" s="1611"/>
      <c r="ED197" s="1611"/>
      <c r="EE197" s="1611"/>
      <c r="EF197" s="1611"/>
      <c r="EG197" s="1611"/>
      <c r="EH197" s="1611"/>
      <c r="EI197" s="1611"/>
      <c r="EJ197" s="1611"/>
      <c r="EK197" s="1611"/>
      <c r="EL197" s="1611"/>
      <c r="EM197" s="1611"/>
      <c r="EN197" s="1611"/>
      <c r="EO197" s="1611"/>
      <c r="EP197" s="1611"/>
      <c r="EQ197" s="1611"/>
      <c r="ER197" s="1611"/>
      <c r="ES197" s="1611"/>
    </row>
    <row r="198" spans="2:149" s="898" customFormat="1">
      <c r="B198" s="1609"/>
      <c r="C198" s="1610"/>
      <c r="D198" s="1610"/>
      <c r="E198" s="1611"/>
      <c r="F198" s="1611"/>
      <c r="G198" s="1611"/>
      <c r="H198" s="1611"/>
      <c r="I198" s="1611"/>
      <c r="J198" s="1611"/>
      <c r="K198" s="1611"/>
      <c r="L198" s="1611"/>
      <c r="M198" s="1611"/>
      <c r="N198" s="1611"/>
      <c r="O198" s="1611"/>
      <c r="P198" s="1611"/>
      <c r="Q198" s="1611"/>
      <c r="R198" s="1611"/>
      <c r="S198" s="1611"/>
      <c r="T198" s="1611"/>
      <c r="U198" s="1611"/>
      <c r="V198" s="1611"/>
      <c r="W198" s="1611"/>
      <c r="X198" s="1611"/>
      <c r="Y198" s="1611"/>
      <c r="Z198" s="1611"/>
      <c r="AA198" s="1611"/>
      <c r="AB198" s="1611"/>
      <c r="AC198" s="1611"/>
      <c r="AD198" s="1611"/>
      <c r="AE198" s="1611"/>
      <c r="AF198" s="1611"/>
      <c r="AG198" s="1611"/>
      <c r="AH198" s="1611"/>
      <c r="AI198" s="1611"/>
      <c r="AJ198" s="1611"/>
      <c r="AK198" s="1611"/>
      <c r="AL198" s="1611"/>
      <c r="AM198" s="1611"/>
      <c r="AN198" s="1611"/>
      <c r="AO198" s="1611"/>
      <c r="AP198" s="1611"/>
      <c r="AQ198" s="1611"/>
      <c r="AR198" s="1611"/>
      <c r="AS198" s="1611"/>
      <c r="AT198" s="1611"/>
      <c r="AU198" s="1611"/>
      <c r="AV198" s="1611"/>
      <c r="AW198" s="1611"/>
      <c r="AX198" s="1611"/>
      <c r="AY198" s="1611"/>
      <c r="AZ198" s="1611"/>
      <c r="BA198" s="1611"/>
      <c r="BB198" s="1611"/>
      <c r="BC198" s="1611"/>
      <c r="BD198" s="1611"/>
      <c r="BE198" s="1611"/>
      <c r="BF198" s="1611"/>
      <c r="BG198" s="1611"/>
      <c r="BH198" s="1611"/>
      <c r="BI198" s="1611"/>
      <c r="BJ198" s="1611"/>
      <c r="BK198" s="1611"/>
      <c r="BL198" s="1611"/>
      <c r="BM198" s="1611"/>
      <c r="BN198" s="1611"/>
      <c r="BO198" s="1611"/>
      <c r="BP198" s="1611"/>
      <c r="BQ198" s="1611"/>
      <c r="BR198" s="1611"/>
      <c r="BS198" s="1611"/>
      <c r="BT198" s="1611"/>
      <c r="BU198" s="1611"/>
      <c r="BV198" s="1611"/>
      <c r="BW198" s="1611"/>
      <c r="BX198" s="1611"/>
      <c r="BY198" s="1611"/>
      <c r="BZ198" s="1611"/>
      <c r="CA198" s="1611"/>
      <c r="CB198" s="1611"/>
      <c r="CC198" s="1611"/>
      <c r="CD198" s="1611"/>
      <c r="CE198" s="1611"/>
      <c r="CF198" s="1611"/>
      <c r="CG198" s="1611"/>
      <c r="CH198" s="1611"/>
      <c r="CI198" s="1611"/>
      <c r="CJ198" s="1611"/>
      <c r="CK198" s="1611"/>
      <c r="CL198" s="1611"/>
      <c r="CM198" s="1611"/>
      <c r="CN198" s="1611"/>
      <c r="CO198" s="1611"/>
      <c r="CP198" s="1611"/>
      <c r="CQ198" s="1611"/>
      <c r="CR198" s="1611"/>
      <c r="CS198" s="1611"/>
      <c r="CT198" s="1611"/>
      <c r="CU198" s="1611"/>
      <c r="CV198" s="1611"/>
      <c r="CW198" s="1611"/>
      <c r="CX198" s="1611"/>
      <c r="CY198" s="1611"/>
      <c r="CZ198" s="1611"/>
      <c r="DA198" s="1611"/>
      <c r="DB198" s="1611"/>
      <c r="DC198" s="1611"/>
      <c r="DD198" s="1611"/>
      <c r="DE198" s="1611"/>
      <c r="DF198" s="1611"/>
      <c r="DG198" s="1611"/>
      <c r="DH198" s="1611"/>
      <c r="DI198" s="1611"/>
      <c r="DJ198" s="1611"/>
      <c r="DK198" s="1611"/>
      <c r="DL198" s="1611"/>
      <c r="DM198" s="1611"/>
      <c r="DN198" s="1611"/>
      <c r="DO198" s="1611"/>
      <c r="DP198" s="1611"/>
      <c r="DQ198" s="1611"/>
      <c r="DR198" s="1611"/>
      <c r="DS198" s="1611"/>
      <c r="DT198" s="1611"/>
      <c r="DU198" s="1611"/>
      <c r="DV198" s="1611"/>
      <c r="DW198" s="1611"/>
      <c r="DX198" s="1611"/>
      <c r="DY198" s="1611"/>
      <c r="DZ198" s="1611"/>
      <c r="EA198" s="1611"/>
      <c r="EB198" s="1611"/>
      <c r="EC198" s="1611"/>
      <c r="ED198" s="1611"/>
      <c r="EE198" s="1611"/>
      <c r="EF198" s="1611"/>
      <c r="EG198" s="1611"/>
      <c r="EH198" s="1611"/>
      <c r="EI198" s="1611"/>
      <c r="EJ198" s="1611"/>
      <c r="EK198" s="1611"/>
      <c r="EL198" s="1611"/>
      <c r="EM198" s="1611"/>
      <c r="EN198" s="1611"/>
      <c r="EO198" s="1611"/>
      <c r="EP198" s="1611"/>
      <c r="EQ198" s="1611"/>
      <c r="ER198" s="1611"/>
      <c r="ES198" s="1611"/>
    </row>
    <row r="199" spans="2:149" s="898" customFormat="1">
      <c r="B199" s="1609"/>
      <c r="C199" s="1610"/>
      <c r="D199" s="1610"/>
      <c r="E199" s="1611"/>
      <c r="F199" s="1611"/>
      <c r="G199" s="1611"/>
      <c r="H199" s="1611"/>
      <c r="I199" s="1611"/>
      <c r="J199" s="1611"/>
      <c r="K199" s="1611"/>
      <c r="L199" s="1611"/>
      <c r="M199" s="1611"/>
      <c r="N199" s="1611"/>
      <c r="O199" s="1611"/>
      <c r="P199" s="1611"/>
      <c r="Q199" s="1611"/>
      <c r="R199" s="1611"/>
      <c r="S199" s="1611"/>
      <c r="T199" s="1611"/>
      <c r="U199" s="1611"/>
      <c r="V199" s="1611"/>
      <c r="W199" s="1611"/>
      <c r="X199" s="1611"/>
      <c r="Y199" s="1611"/>
      <c r="Z199" s="1611"/>
      <c r="AA199" s="1611"/>
      <c r="AB199" s="1611"/>
      <c r="AC199" s="1611"/>
      <c r="AD199" s="1611"/>
      <c r="AE199" s="1611"/>
      <c r="AF199" s="1611"/>
      <c r="AG199" s="1611"/>
      <c r="AH199" s="1611"/>
      <c r="AI199" s="1611"/>
      <c r="AJ199" s="1611"/>
      <c r="AK199" s="1611"/>
      <c r="AL199" s="1611"/>
      <c r="AM199" s="1611"/>
      <c r="AN199" s="1611"/>
      <c r="AO199" s="1611"/>
      <c r="AP199" s="1611"/>
      <c r="AQ199" s="1611"/>
      <c r="AR199" s="1611"/>
      <c r="AS199" s="1611"/>
      <c r="AT199" s="1611"/>
      <c r="AU199" s="1611"/>
      <c r="AV199" s="1611"/>
      <c r="AW199" s="1611"/>
      <c r="AX199" s="1611"/>
      <c r="AY199" s="1611"/>
      <c r="AZ199" s="1611"/>
      <c r="BA199" s="1611"/>
      <c r="BB199" s="1611"/>
      <c r="BC199" s="1611"/>
      <c r="BD199" s="1611"/>
      <c r="BE199" s="1611"/>
      <c r="BF199" s="1611"/>
      <c r="BG199" s="1611"/>
      <c r="BH199" s="1611"/>
      <c r="BI199" s="1611"/>
      <c r="BJ199" s="1611"/>
      <c r="BK199" s="1611"/>
      <c r="BL199" s="1611"/>
      <c r="BM199" s="1611"/>
      <c r="BN199" s="1611"/>
      <c r="BO199" s="1611"/>
      <c r="BP199" s="1611"/>
      <c r="BQ199" s="1611"/>
      <c r="BR199" s="1611"/>
      <c r="BS199" s="1611"/>
      <c r="BT199" s="1611"/>
      <c r="BU199" s="1611"/>
      <c r="BV199" s="1611"/>
      <c r="BW199" s="1611"/>
      <c r="BX199" s="1611"/>
      <c r="BY199" s="1611"/>
      <c r="BZ199" s="1611"/>
      <c r="CA199" s="1611"/>
      <c r="CB199" s="1611"/>
      <c r="CC199" s="1611"/>
      <c r="CD199" s="1611"/>
      <c r="CE199" s="1611"/>
      <c r="CF199" s="1611"/>
      <c r="CG199" s="1611"/>
      <c r="CH199" s="1611"/>
      <c r="CI199" s="1611"/>
      <c r="CJ199" s="1611"/>
      <c r="CK199" s="1611"/>
      <c r="CL199" s="1611"/>
      <c r="CM199" s="1611"/>
      <c r="CN199" s="1611"/>
      <c r="CO199" s="1611"/>
      <c r="CP199" s="1611"/>
      <c r="CQ199" s="1611"/>
      <c r="CR199" s="1611"/>
      <c r="CS199" s="1611"/>
      <c r="CT199" s="1611"/>
      <c r="CU199" s="1611"/>
      <c r="CV199" s="1611"/>
      <c r="CW199" s="1611"/>
      <c r="CX199" s="1611"/>
      <c r="CY199" s="1611"/>
      <c r="CZ199" s="1611"/>
      <c r="DA199" s="1611"/>
      <c r="DB199" s="1611"/>
      <c r="DC199" s="1611"/>
      <c r="DD199" s="1611"/>
      <c r="DE199" s="1611"/>
      <c r="DF199" s="1611"/>
      <c r="DG199" s="1611"/>
      <c r="DH199" s="1611"/>
      <c r="DI199" s="1611"/>
      <c r="DJ199" s="1611"/>
      <c r="DK199" s="1611"/>
      <c r="DL199" s="1611"/>
      <c r="DM199" s="1611"/>
      <c r="DN199" s="1611"/>
      <c r="DO199" s="1611"/>
      <c r="DP199" s="1611"/>
      <c r="DQ199" s="1611"/>
      <c r="DR199" s="1611"/>
      <c r="DS199" s="1611"/>
      <c r="DT199" s="1611"/>
      <c r="DU199" s="1611"/>
      <c r="DV199" s="1611"/>
      <c r="DW199" s="1611"/>
      <c r="DX199" s="1611"/>
      <c r="DY199" s="1611"/>
      <c r="DZ199" s="1611"/>
      <c r="EA199" s="1611"/>
      <c r="EB199" s="1611"/>
      <c r="EC199" s="1611"/>
      <c r="ED199" s="1611"/>
      <c r="EE199" s="1611"/>
      <c r="EF199" s="1611"/>
      <c r="EG199" s="1611"/>
      <c r="EH199" s="1611"/>
      <c r="EI199" s="1611"/>
      <c r="EJ199" s="1611"/>
      <c r="EK199" s="1611"/>
      <c r="EL199" s="1611"/>
      <c r="EM199" s="1611"/>
      <c r="EN199" s="1611"/>
      <c r="EO199" s="1611"/>
      <c r="EP199" s="1611"/>
      <c r="EQ199" s="1611"/>
      <c r="ER199" s="1611"/>
      <c r="ES199" s="1611"/>
    </row>
    <row r="200" spans="2:149" s="898" customFormat="1">
      <c r="B200" s="1609"/>
      <c r="C200" s="1610"/>
      <c r="D200" s="1610"/>
      <c r="E200" s="1611"/>
      <c r="F200" s="1611"/>
      <c r="G200" s="1611"/>
      <c r="H200" s="1611"/>
      <c r="I200" s="1611"/>
      <c r="J200" s="1611"/>
      <c r="K200" s="1611"/>
      <c r="L200" s="1611"/>
      <c r="M200" s="1611"/>
      <c r="N200" s="1611"/>
      <c r="O200" s="1611"/>
      <c r="P200" s="1611"/>
      <c r="Q200" s="1611"/>
      <c r="R200" s="1611"/>
      <c r="S200" s="1611"/>
      <c r="T200" s="1611"/>
      <c r="U200" s="1611"/>
      <c r="V200" s="1611"/>
      <c r="W200" s="1611"/>
      <c r="X200" s="1611"/>
      <c r="Y200" s="1611"/>
      <c r="Z200" s="1611"/>
      <c r="AA200" s="1611"/>
      <c r="AB200" s="1611"/>
      <c r="AC200" s="1611"/>
      <c r="AD200" s="1611"/>
      <c r="AE200" s="1611"/>
      <c r="AF200" s="1611"/>
      <c r="AG200" s="1611"/>
      <c r="AH200" s="1611"/>
      <c r="AI200" s="1611"/>
      <c r="AJ200" s="1611"/>
      <c r="AK200" s="1611"/>
      <c r="AL200" s="1611"/>
      <c r="AM200" s="1611"/>
      <c r="AN200" s="1611"/>
      <c r="AO200" s="1611"/>
      <c r="AP200" s="1611"/>
      <c r="AQ200" s="1611"/>
      <c r="AR200" s="1611"/>
      <c r="AS200" s="1611"/>
      <c r="AT200" s="1611"/>
      <c r="AU200" s="1611"/>
      <c r="AV200" s="1611"/>
      <c r="AW200" s="1611"/>
      <c r="AX200" s="1611"/>
      <c r="AY200" s="1611"/>
      <c r="AZ200" s="1611"/>
      <c r="BA200" s="1611"/>
      <c r="BB200" s="1611"/>
      <c r="BC200" s="1611"/>
      <c r="BD200" s="1611"/>
      <c r="BE200" s="1611"/>
      <c r="BF200" s="1611"/>
      <c r="BG200" s="1611"/>
      <c r="BH200" s="1611"/>
      <c r="BI200" s="1611"/>
      <c r="BJ200" s="1611"/>
      <c r="BK200" s="1611"/>
      <c r="BL200" s="1611"/>
      <c r="BM200" s="1611"/>
      <c r="BN200" s="1611"/>
      <c r="BO200" s="1611"/>
      <c r="BP200" s="1611"/>
      <c r="BQ200" s="1611"/>
      <c r="BR200" s="1611"/>
      <c r="BS200" s="1611"/>
      <c r="BT200" s="1611"/>
      <c r="BU200" s="1611"/>
      <c r="BV200" s="1611"/>
      <c r="BW200" s="1611"/>
      <c r="BX200" s="1611"/>
      <c r="BY200" s="1611"/>
      <c r="BZ200" s="1611"/>
      <c r="CA200" s="1611"/>
      <c r="CB200" s="1611"/>
      <c r="CC200" s="1611"/>
      <c r="CD200" s="1611"/>
      <c r="CE200" s="1611"/>
      <c r="CF200" s="1611"/>
      <c r="CG200" s="1611"/>
      <c r="CH200" s="1611"/>
      <c r="CI200" s="1611"/>
      <c r="CJ200" s="1611"/>
      <c r="CK200" s="1611"/>
      <c r="CL200" s="1611"/>
      <c r="CM200" s="1611"/>
      <c r="CN200" s="1611"/>
      <c r="CO200" s="1611"/>
      <c r="CP200" s="1611"/>
      <c r="CQ200" s="1611"/>
      <c r="CR200" s="1611"/>
      <c r="CS200" s="1611"/>
      <c r="CT200" s="1611"/>
      <c r="CU200" s="1611"/>
      <c r="CV200" s="1611"/>
      <c r="CW200" s="1611"/>
      <c r="CX200" s="1611"/>
      <c r="CY200" s="1611"/>
      <c r="CZ200" s="1611"/>
      <c r="DA200" s="1611"/>
      <c r="DB200" s="1611"/>
      <c r="DC200" s="1611"/>
      <c r="DD200" s="1611"/>
      <c r="DE200" s="1611"/>
      <c r="DF200" s="1611"/>
      <c r="DG200" s="1611"/>
      <c r="DH200" s="1611"/>
      <c r="DI200" s="1611"/>
      <c r="DJ200" s="1611"/>
      <c r="DK200" s="1611"/>
      <c r="DL200" s="1611"/>
      <c r="DM200" s="1611"/>
      <c r="DN200" s="1611"/>
      <c r="DO200" s="1611"/>
      <c r="DP200" s="1611"/>
      <c r="DQ200" s="1611"/>
      <c r="DR200" s="1611"/>
      <c r="DS200" s="1611"/>
      <c r="DT200" s="1611"/>
      <c r="DU200" s="1611"/>
      <c r="DV200" s="1611"/>
      <c r="DW200" s="1611"/>
      <c r="DX200" s="1611"/>
      <c r="DY200" s="1611"/>
      <c r="DZ200" s="1611"/>
      <c r="EA200" s="1611"/>
      <c r="EB200" s="1611"/>
      <c r="EC200" s="1611"/>
      <c r="ED200" s="1611"/>
      <c r="EE200" s="1611"/>
      <c r="EF200" s="1611"/>
      <c r="EG200" s="1611"/>
      <c r="EH200" s="1611"/>
      <c r="EI200" s="1611"/>
      <c r="EJ200" s="1611"/>
      <c r="EK200" s="1611"/>
      <c r="EL200" s="1611"/>
      <c r="EM200" s="1611"/>
      <c r="EN200" s="1611"/>
      <c r="EO200" s="1611"/>
      <c r="EP200" s="1611"/>
      <c r="EQ200" s="1611"/>
      <c r="ER200" s="1611"/>
      <c r="ES200" s="1611"/>
    </row>
    <row r="201" spans="2:149" s="898" customFormat="1">
      <c r="B201" s="1609"/>
      <c r="C201" s="1610"/>
      <c r="D201" s="1610"/>
      <c r="E201" s="1611"/>
      <c r="F201" s="1611"/>
      <c r="G201" s="1611"/>
      <c r="H201" s="1611"/>
      <c r="I201" s="1611"/>
      <c r="J201" s="1611"/>
      <c r="K201" s="1611"/>
      <c r="L201" s="1611"/>
      <c r="M201" s="1611"/>
      <c r="N201" s="1611"/>
      <c r="O201" s="1611"/>
      <c r="P201" s="1611"/>
      <c r="Q201" s="1611"/>
      <c r="R201" s="1611"/>
      <c r="S201" s="1611"/>
      <c r="T201" s="1611"/>
      <c r="U201" s="1611"/>
      <c r="V201" s="1611"/>
      <c r="W201" s="1611"/>
      <c r="X201" s="1611"/>
      <c r="Y201" s="1611"/>
      <c r="Z201" s="1611"/>
      <c r="AA201" s="1611"/>
      <c r="AB201" s="1611"/>
      <c r="AC201" s="1611"/>
      <c r="AD201" s="1611"/>
      <c r="AE201" s="1611"/>
      <c r="AF201" s="1611"/>
      <c r="AG201" s="1611"/>
      <c r="AH201" s="1611"/>
      <c r="AI201" s="1611"/>
      <c r="AJ201" s="1611"/>
      <c r="AK201" s="1611"/>
      <c r="AL201" s="1611"/>
      <c r="AM201" s="1611"/>
      <c r="AN201" s="1611"/>
      <c r="AO201" s="1611"/>
      <c r="AP201" s="1611"/>
      <c r="AQ201" s="1611"/>
      <c r="AR201" s="1611"/>
      <c r="AS201" s="1611"/>
      <c r="AT201" s="1611"/>
      <c r="AU201" s="1611"/>
      <c r="AV201" s="1611"/>
      <c r="AW201" s="1611"/>
      <c r="AX201" s="1611"/>
      <c r="AY201" s="1611"/>
      <c r="AZ201" s="1611"/>
      <c r="BA201" s="1611"/>
      <c r="BB201" s="1611"/>
      <c r="BC201" s="1611"/>
      <c r="BD201" s="1611"/>
      <c r="BE201" s="1611"/>
      <c r="BF201" s="1611"/>
      <c r="BG201" s="1611"/>
      <c r="BH201" s="1611"/>
      <c r="BI201" s="1611"/>
      <c r="BJ201" s="1611"/>
      <c r="BK201" s="1611"/>
      <c r="BL201" s="1611"/>
      <c r="BM201" s="1611"/>
      <c r="BN201" s="1611"/>
      <c r="BO201" s="1611"/>
      <c r="BP201" s="1611"/>
      <c r="BQ201" s="1611"/>
      <c r="BR201" s="1611"/>
      <c r="BS201" s="1611"/>
      <c r="BT201" s="1611"/>
      <c r="BU201" s="1611"/>
      <c r="BV201" s="1611"/>
      <c r="BW201" s="1611"/>
      <c r="BX201" s="1611"/>
      <c r="BY201" s="1611"/>
      <c r="BZ201" s="1611"/>
      <c r="CA201" s="1611"/>
      <c r="CB201" s="1611"/>
      <c r="CC201" s="1611"/>
      <c r="CD201" s="1611"/>
      <c r="CE201" s="1611"/>
      <c r="CF201" s="1611"/>
      <c r="CG201" s="1611"/>
      <c r="CH201" s="1611"/>
      <c r="CI201" s="1611"/>
      <c r="CJ201" s="1611"/>
      <c r="CK201" s="1611"/>
      <c r="CL201" s="1611"/>
      <c r="CM201" s="1611"/>
      <c r="CN201" s="1611"/>
      <c r="CO201" s="1611"/>
      <c r="CP201" s="1611"/>
      <c r="CQ201" s="1611"/>
      <c r="CR201" s="1611"/>
      <c r="CS201" s="1611"/>
      <c r="CT201" s="1611"/>
      <c r="CU201" s="1611"/>
      <c r="CV201" s="1611"/>
      <c r="CW201" s="1611"/>
      <c r="CX201" s="1611"/>
      <c r="CY201" s="1611"/>
      <c r="CZ201" s="1611"/>
      <c r="DA201" s="1611"/>
      <c r="DB201" s="1611"/>
      <c r="DC201" s="1611"/>
      <c r="DD201" s="1611"/>
      <c r="DE201" s="1611"/>
      <c r="DF201" s="1611"/>
      <c r="DG201" s="1611"/>
      <c r="DH201" s="1611"/>
      <c r="DI201" s="1611"/>
      <c r="DJ201" s="1611"/>
      <c r="DK201" s="1611"/>
      <c r="DL201" s="1611"/>
      <c r="DM201" s="1611"/>
      <c r="DN201" s="1611"/>
      <c r="DO201" s="1611"/>
      <c r="DP201" s="1611"/>
      <c r="DQ201" s="1611"/>
      <c r="DR201" s="1611"/>
      <c r="DS201" s="1611"/>
      <c r="DT201" s="1611"/>
      <c r="DU201" s="1611"/>
      <c r="DV201" s="1611"/>
      <c r="DW201" s="1611"/>
      <c r="DX201" s="1611"/>
      <c r="DY201" s="1611"/>
      <c r="DZ201" s="1611"/>
      <c r="EA201" s="1611"/>
      <c r="EB201" s="1611"/>
      <c r="EC201" s="1611"/>
      <c r="ED201" s="1611"/>
      <c r="EE201" s="1611"/>
      <c r="EF201" s="1611"/>
      <c r="EG201" s="1611"/>
      <c r="EH201" s="1611"/>
      <c r="EI201" s="1611"/>
      <c r="EJ201" s="1611"/>
      <c r="EK201" s="1611"/>
      <c r="EL201" s="1611"/>
      <c r="EM201" s="1611"/>
      <c r="EN201" s="1611"/>
      <c r="EO201" s="1611"/>
      <c r="EP201" s="1611"/>
      <c r="EQ201" s="1611"/>
      <c r="ER201" s="1611"/>
      <c r="ES201" s="1611"/>
    </row>
    <row r="202" spans="2:149" s="898" customFormat="1">
      <c r="B202" s="1609"/>
      <c r="C202" s="1610"/>
      <c r="D202" s="1610"/>
      <c r="E202" s="1611"/>
      <c r="F202" s="1611"/>
      <c r="G202" s="1611"/>
      <c r="H202" s="1611"/>
      <c r="I202" s="1611"/>
      <c r="J202" s="1611"/>
      <c r="K202" s="1611"/>
      <c r="L202" s="1611"/>
      <c r="M202" s="1611"/>
      <c r="N202" s="1611"/>
      <c r="O202" s="1611"/>
      <c r="P202" s="1611"/>
      <c r="Q202" s="1611"/>
      <c r="R202" s="1611"/>
      <c r="S202" s="1611"/>
      <c r="T202" s="1611"/>
      <c r="U202" s="1611"/>
      <c r="V202" s="1611"/>
      <c r="W202" s="1611"/>
      <c r="X202" s="1611"/>
      <c r="Y202" s="1611"/>
      <c r="Z202" s="1611"/>
      <c r="AA202" s="1611"/>
      <c r="AB202" s="1611"/>
      <c r="AC202" s="1611"/>
      <c r="AD202" s="1611"/>
      <c r="AE202" s="1611"/>
      <c r="AF202" s="1611"/>
      <c r="AG202" s="1611"/>
      <c r="AH202" s="1611"/>
      <c r="AI202" s="1611"/>
      <c r="AJ202" s="1611"/>
      <c r="AK202" s="1611"/>
      <c r="AL202" s="1611"/>
      <c r="AM202" s="1611"/>
      <c r="AN202" s="1611"/>
      <c r="AO202" s="1611"/>
      <c r="AP202" s="1611"/>
      <c r="AQ202" s="1611"/>
      <c r="AR202" s="1611"/>
      <c r="AS202" s="1611"/>
      <c r="AT202" s="1611"/>
      <c r="AU202" s="1611"/>
      <c r="AV202" s="1611"/>
      <c r="AW202" s="1611"/>
      <c r="AX202" s="1611"/>
      <c r="AY202" s="1611"/>
      <c r="AZ202" s="1611"/>
      <c r="BA202" s="1611"/>
      <c r="BB202" s="1611"/>
      <c r="BC202" s="1611"/>
      <c r="BD202" s="1611"/>
      <c r="BE202" s="1611"/>
      <c r="BF202" s="1611"/>
      <c r="BG202" s="1611"/>
      <c r="BH202" s="1611"/>
      <c r="BI202" s="1611"/>
      <c r="BJ202" s="1611"/>
      <c r="BK202" s="1611"/>
      <c r="BL202" s="1611"/>
      <c r="BM202" s="1611"/>
      <c r="BN202" s="1611"/>
      <c r="BO202" s="1611"/>
      <c r="BP202" s="1611"/>
      <c r="BQ202" s="1611"/>
      <c r="BR202" s="1611"/>
      <c r="BS202" s="1611"/>
      <c r="BT202" s="1611"/>
      <c r="BU202" s="1611"/>
      <c r="BV202" s="1611"/>
      <c r="BW202" s="1611"/>
      <c r="BX202" s="1611"/>
      <c r="BY202" s="1611"/>
      <c r="BZ202" s="1611"/>
      <c r="CA202" s="1611"/>
      <c r="CB202" s="1611"/>
      <c r="CC202" s="1611"/>
      <c r="CD202" s="1611"/>
      <c r="CE202" s="1611"/>
      <c r="CF202" s="1611"/>
      <c r="CG202" s="1611"/>
      <c r="CH202" s="1611"/>
      <c r="CI202" s="1611"/>
      <c r="CJ202" s="1611"/>
      <c r="CK202" s="1611"/>
      <c r="CL202" s="1611"/>
      <c r="CM202" s="1611"/>
      <c r="CN202" s="1611"/>
      <c r="CO202" s="1611"/>
      <c r="CP202" s="1611"/>
      <c r="CQ202" s="1611"/>
      <c r="CR202" s="1611"/>
      <c r="CS202" s="1611"/>
      <c r="CT202" s="1611"/>
      <c r="CU202" s="1611"/>
      <c r="CV202" s="1611"/>
      <c r="CW202" s="1611"/>
      <c r="CX202" s="1611"/>
      <c r="CY202" s="1611"/>
      <c r="CZ202" s="1611"/>
      <c r="DA202" s="1611"/>
      <c r="DB202" s="1611"/>
      <c r="DC202" s="1611"/>
      <c r="DD202" s="1611"/>
      <c r="DE202" s="1611"/>
      <c r="DF202" s="1611"/>
      <c r="DG202" s="1611"/>
      <c r="DH202" s="1611"/>
      <c r="DI202" s="1611"/>
      <c r="DJ202" s="1611"/>
      <c r="DK202" s="1611"/>
      <c r="DL202" s="1611"/>
      <c r="DM202" s="1611"/>
      <c r="DN202" s="1611"/>
      <c r="DO202" s="1611"/>
      <c r="DP202" s="1611"/>
      <c r="DQ202" s="1611"/>
      <c r="DR202" s="1611"/>
      <c r="DS202" s="1611"/>
      <c r="DT202" s="1611"/>
      <c r="DU202" s="1611"/>
      <c r="DV202" s="1611"/>
      <c r="DW202" s="1611"/>
      <c r="DX202" s="1611"/>
      <c r="DY202" s="1611"/>
      <c r="DZ202" s="1611"/>
      <c r="EA202" s="1611"/>
      <c r="EB202" s="1611"/>
      <c r="EC202" s="1611"/>
      <c r="ED202" s="1611"/>
      <c r="EE202" s="1611"/>
      <c r="EF202" s="1611"/>
      <c r="EG202" s="1611"/>
      <c r="EH202" s="1611"/>
      <c r="EI202" s="1611"/>
      <c r="EJ202" s="1611"/>
      <c r="EK202" s="1611"/>
      <c r="EL202" s="1611"/>
      <c r="EM202" s="1611"/>
      <c r="EN202" s="1611"/>
      <c r="EO202" s="1611"/>
      <c r="EP202" s="1611"/>
      <c r="EQ202" s="1611"/>
      <c r="ER202" s="1611"/>
      <c r="ES202" s="1611"/>
    </row>
    <row r="203" spans="2:149" s="898" customFormat="1">
      <c r="B203" s="1609"/>
      <c r="C203" s="1610"/>
      <c r="D203" s="1610"/>
      <c r="E203" s="1611"/>
      <c r="F203" s="1611"/>
      <c r="G203" s="1611"/>
      <c r="H203" s="1611"/>
      <c r="I203" s="1611"/>
      <c r="J203" s="1611"/>
      <c r="K203" s="1611"/>
      <c r="L203" s="1611"/>
      <c r="M203" s="1611"/>
      <c r="N203" s="1611"/>
      <c r="O203" s="1611"/>
      <c r="P203" s="1611"/>
      <c r="Q203" s="1611"/>
      <c r="R203" s="1611"/>
      <c r="S203" s="1611"/>
      <c r="T203" s="1611"/>
      <c r="U203" s="1611"/>
      <c r="V203" s="1611"/>
      <c r="W203" s="1611"/>
      <c r="X203" s="1611"/>
      <c r="Y203" s="1611"/>
      <c r="Z203" s="1611"/>
      <c r="AA203" s="1611"/>
      <c r="AB203" s="1611"/>
      <c r="AC203" s="1611"/>
      <c r="AD203" s="1611"/>
      <c r="AE203" s="1611"/>
      <c r="AF203" s="1611"/>
      <c r="AG203" s="1611"/>
      <c r="AH203" s="1611"/>
      <c r="AI203" s="1611"/>
      <c r="AJ203" s="1611"/>
      <c r="AK203" s="1611"/>
      <c r="AL203" s="1611"/>
      <c r="AM203" s="1611"/>
      <c r="AN203" s="1611"/>
      <c r="AO203" s="1611"/>
      <c r="AP203" s="1611"/>
      <c r="AQ203" s="1611"/>
      <c r="AR203" s="1611"/>
      <c r="AS203" s="1611"/>
      <c r="AT203" s="1611"/>
      <c r="AU203" s="1611"/>
      <c r="AV203" s="1611"/>
      <c r="AW203" s="1611"/>
      <c r="AX203" s="1611"/>
      <c r="AY203" s="1611"/>
      <c r="AZ203" s="1611"/>
      <c r="BA203" s="1611"/>
      <c r="BB203" s="1611"/>
      <c r="BC203" s="1611"/>
      <c r="BD203" s="1611"/>
      <c r="BE203" s="1611"/>
      <c r="BF203" s="1611"/>
      <c r="BG203" s="1611"/>
      <c r="BH203" s="1611"/>
      <c r="BI203" s="1611"/>
      <c r="BJ203" s="1611"/>
      <c r="BK203" s="1611"/>
      <c r="BL203" s="1611"/>
      <c r="BM203" s="1611"/>
      <c r="BN203" s="1611"/>
      <c r="BO203" s="1611"/>
      <c r="BP203" s="1611"/>
      <c r="BQ203" s="1611"/>
      <c r="BR203" s="1611"/>
      <c r="BS203" s="1611"/>
      <c r="BT203" s="1611"/>
      <c r="BU203" s="1611"/>
      <c r="BV203" s="1611"/>
      <c r="BW203" s="1611"/>
      <c r="BX203" s="1611"/>
      <c r="BY203" s="1611"/>
      <c r="BZ203" s="1611"/>
      <c r="CA203" s="1611"/>
      <c r="CB203" s="1611"/>
      <c r="CC203" s="1611"/>
      <c r="CD203" s="1611"/>
      <c r="CE203" s="1611"/>
      <c r="CF203" s="1611"/>
      <c r="CG203" s="1611"/>
      <c r="CH203" s="1611"/>
      <c r="CI203" s="1611"/>
      <c r="CJ203" s="1611"/>
      <c r="CK203" s="1611"/>
      <c r="CL203" s="1611"/>
      <c r="CM203" s="1611"/>
      <c r="CN203" s="1611"/>
      <c r="CO203" s="1611"/>
      <c r="CP203" s="1611"/>
      <c r="CQ203" s="1611"/>
      <c r="CR203" s="1611"/>
      <c r="CS203" s="1611"/>
      <c r="CT203" s="1611"/>
      <c r="CU203" s="1611"/>
      <c r="CV203" s="1611"/>
      <c r="CW203" s="1611"/>
      <c r="CX203" s="1611"/>
      <c r="CY203" s="1611"/>
      <c r="CZ203" s="1611"/>
      <c r="DA203" s="1611"/>
      <c r="DB203" s="1611"/>
      <c r="DC203" s="1611"/>
      <c r="DD203" s="1611"/>
      <c r="DE203" s="1611"/>
      <c r="DF203" s="1611"/>
      <c r="DG203" s="1611"/>
      <c r="DH203" s="1611"/>
      <c r="DI203" s="1611"/>
      <c r="DJ203" s="1611"/>
      <c r="DK203" s="1611"/>
      <c r="DL203" s="1611"/>
      <c r="DM203" s="1611"/>
      <c r="DN203" s="1611"/>
      <c r="DO203" s="1611"/>
      <c r="DP203" s="1611"/>
      <c r="DQ203" s="1611"/>
      <c r="DR203" s="1611"/>
      <c r="DS203" s="1611"/>
      <c r="DT203" s="1611"/>
      <c r="DU203" s="1611"/>
      <c r="DV203" s="1611"/>
      <c r="DW203" s="1611"/>
      <c r="DX203" s="1611"/>
      <c r="DY203" s="1611"/>
      <c r="DZ203" s="1611"/>
      <c r="EA203" s="1611"/>
      <c r="EB203" s="1611"/>
      <c r="EC203" s="1611"/>
      <c r="ED203" s="1611"/>
      <c r="EE203" s="1611"/>
      <c r="EF203" s="1611"/>
      <c r="EG203" s="1611"/>
      <c r="EH203" s="1611"/>
      <c r="EI203" s="1611"/>
      <c r="EJ203" s="1611"/>
      <c r="EK203" s="1611"/>
      <c r="EL203" s="1611"/>
      <c r="EM203" s="1611"/>
      <c r="EN203" s="1611"/>
      <c r="EO203" s="1611"/>
      <c r="EP203" s="1611"/>
      <c r="EQ203" s="1611"/>
      <c r="ER203" s="1611"/>
      <c r="ES203" s="1611"/>
    </row>
    <row r="204" spans="2:149" s="898" customFormat="1">
      <c r="B204" s="1609"/>
      <c r="C204" s="1610"/>
      <c r="D204" s="1610"/>
      <c r="E204" s="1611"/>
      <c r="F204" s="1611"/>
      <c r="G204" s="1611"/>
      <c r="H204" s="1611"/>
      <c r="I204" s="1611"/>
      <c r="J204" s="1611"/>
      <c r="K204" s="1611"/>
      <c r="L204" s="1611"/>
      <c r="M204" s="1611"/>
      <c r="N204" s="1611"/>
      <c r="O204" s="1611"/>
      <c r="P204" s="1611"/>
      <c r="Q204" s="1611"/>
      <c r="R204" s="1611"/>
      <c r="S204" s="1611"/>
      <c r="T204" s="1611"/>
      <c r="U204" s="1611"/>
      <c r="V204" s="1611"/>
      <c r="W204" s="1611"/>
      <c r="X204" s="1611"/>
      <c r="Y204" s="1611"/>
      <c r="Z204" s="1611"/>
      <c r="AA204" s="1611"/>
      <c r="AB204" s="1611"/>
      <c r="AC204" s="1611"/>
      <c r="AD204" s="1611"/>
      <c r="AE204" s="1611"/>
      <c r="AF204" s="1611"/>
      <c r="AG204" s="1611"/>
      <c r="AH204" s="1611"/>
      <c r="AI204" s="1611"/>
      <c r="AJ204" s="1611"/>
      <c r="AK204" s="1611"/>
      <c r="AL204" s="1611"/>
      <c r="AM204" s="1611"/>
      <c r="AN204" s="1611"/>
      <c r="AO204" s="1611"/>
      <c r="AP204" s="1611"/>
      <c r="AQ204" s="1611"/>
      <c r="AR204" s="1611"/>
      <c r="AS204" s="1611"/>
      <c r="AT204" s="1611"/>
      <c r="AU204" s="1611"/>
      <c r="AV204" s="1611"/>
      <c r="AW204" s="1611"/>
      <c r="AX204" s="1611"/>
      <c r="AY204" s="1611"/>
      <c r="AZ204" s="1611"/>
      <c r="BA204" s="1611"/>
      <c r="BB204" s="1611"/>
      <c r="BC204" s="1611"/>
      <c r="BD204" s="1611"/>
      <c r="BE204" s="1611"/>
      <c r="BF204" s="1611"/>
      <c r="BG204" s="1611"/>
      <c r="BH204" s="1611"/>
      <c r="BI204" s="1611"/>
      <c r="BJ204" s="1611"/>
      <c r="BK204" s="1611"/>
      <c r="BL204" s="1611"/>
      <c r="BM204" s="1611"/>
      <c r="BN204" s="1611"/>
      <c r="BO204" s="1611"/>
      <c r="BP204" s="1611"/>
      <c r="BQ204" s="1611"/>
      <c r="BR204" s="1611"/>
      <c r="BS204" s="1611"/>
      <c r="BT204" s="1611"/>
      <c r="BU204" s="1611"/>
      <c r="BV204" s="1611"/>
      <c r="BW204" s="1611"/>
      <c r="BX204" s="1611"/>
      <c r="BY204" s="1611"/>
      <c r="BZ204" s="1611"/>
      <c r="CA204" s="1611"/>
      <c r="CB204" s="1611"/>
      <c r="CC204" s="1611"/>
      <c r="CD204" s="1611"/>
      <c r="CE204" s="1611"/>
      <c r="CF204" s="1611"/>
      <c r="CG204" s="1611"/>
      <c r="CH204" s="1611"/>
      <c r="CI204" s="1611"/>
      <c r="CJ204" s="1611"/>
      <c r="CK204" s="1611"/>
      <c r="CL204" s="1611"/>
      <c r="CM204" s="1611"/>
      <c r="CN204" s="1611"/>
      <c r="CO204" s="1611"/>
      <c r="CP204" s="1611"/>
      <c r="CQ204" s="1611"/>
      <c r="CR204" s="1611"/>
      <c r="CS204" s="1611"/>
      <c r="CT204" s="1611"/>
      <c r="CU204" s="1611"/>
      <c r="CV204" s="1611"/>
      <c r="CW204" s="1611"/>
      <c r="CX204" s="1611"/>
      <c r="CY204" s="1611"/>
      <c r="CZ204" s="1611"/>
      <c r="DA204" s="1611"/>
      <c r="DB204" s="1611"/>
      <c r="DC204" s="1611"/>
      <c r="DD204" s="1611"/>
      <c r="DE204" s="1611"/>
      <c r="DF204" s="1611"/>
      <c r="DG204" s="1611"/>
      <c r="DH204" s="1611"/>
      <c r="DI204" s="1611"/>
      <c r="DJ204" s="1611"/>
      <c r="DK204" s="1611"/>
      <c r="DL204" s="1611"/>
      <c r="DM204" s="1611"/>
      <c r="DN204" s="1611"/>
      <c r="DO204" s="1611"/>
      <c r="DP204" s="1611"/>
      <c r="DQ204" s="1611"/>
      <c r="DR204" s="1611"/>
      <c r="DS204" s="1611"/>
      <c r="DT204" s="1611"/>
      <c r="DU204" s="1611"/>
      <c r="DV204" s="1611"/>
      <c r="DW204" s="1611"/>
      <c r="DX204" s="1611"/>
      <c r="DY204" s="1611"/>
      <c r="DZ204" s="1611"/>
      <c r="EA204" s="1611"/>
      <c r="EB204" s="1611"/>
      <c r="EC204" s="1611"/>
      <c r="ED204" s="1611"/>
      <c r="EE204" s="1611"/>
      <c r="EF204" s="1611"/>
      <c r="EG204" s="1611"/>
      <c r="EH204" s="1611"/>
      <c r="EI204" s="1611"/>
      <c r="EJ204" s="1611"/>
      <c r="EK204" s="1611"/>
      <c r="EL204" s="1611"/>
      <c r="EM204" s="1611"/>
      <c r="EN204" s="1611"/>
      <c r="EO204" s="1611"/>
      <c r="EP204" s="1611"/>
      <c r="EQ204" s="1611"/>
      <c r="ER204" s="1611"/>
      <c r="ES204" s="1611"/>
    </row>
    <row r="205" spans="2:149" s="898" customFormat="1">
      <c r="B205" s="1609"/>
      <c r="C205" s="1610"/>
      <c r="D205" s="1610"/>
      <c r="E205" s="1611"/>
      <c r="F205" s="1611"/>
      <c r="G205" s="1611"/>
      <c r="H205" s="1611"/>
      <c r="I205" s="1611"/>
      <c r="J205" s="1611"/>
      <c r="K205" s="1611"/>
      <c r="L205" s="1611"/>
      <c r="M205" s="1611"/>
      <c r="N205" s="1611"/>
      <c r="O205" s="1611"/>
      <c r="P205" s="1611"/>
      <c r="Q205" s="1611"/>
      <c r="R205" s="1611"/>
      <c r="S205" s="1611"/>
      <c r="T205" s="1611"/>
      <c r="U205" s="1611"/>
      <c r="V205" s="1611"/>
      <c r="W205" s="1611"/>
      <c r="X205" s="1611"/>
      <c r="Y205" s="1611"/>
      <c r="Z205" s="1611"/>
      <c r="AA205" s="1611"/>
      <c r="AB205" s="1611"/>
      <c r="AC205" s="1611"/>
      <c r="AD205" s="1611"/>
      <c r="AE205" s="1611"/>
      <c r="AF205" s="1611"/>
      <c r="AG205" s="1611"/>
      <c r="AH205" s="1611"/>
      <c r="AI205" s="1611"/>
      <c r="AJ205" s="1611"/>
      <c r="AK205" s="1611"/>
      <c r="AL205" s="1611"/>
      <c r="AM205" s="1611"/>
      <c r="AN205" s="1611"/>
      <c r="AO205" s="1611"/>
      <c r="AP205" s="1611"/>
      <c r="AQ205" s="1611"/>
      <c r="AR205" s="1611"/>
      <c r="AS205" s="1611"/>
      <c r="AT205" s="1611"/>
      <c r="AU205" s="1611"/>
      <c r="AV205" s="1611"/>
      <c r="AW205" s="1611"/>
      <c r="AX205" s="1611"/>
      <c r="AY205" s="1611"/>
      <c r="AZ205" s="1611"/>
      <c r="BA205" s="1611"/>
      <c r="BB205" s="1611"/>
      <c r="BC205" s="1611"/>
      <c r="BD205" s="1611"/>
      <c r="BE205" s="1611"/>
      <c r="BF205" s="1611"/>
      <c r="BG205" s="1611"/>
      <c r="BH205" s="1611"/>
      <c r="BI205" s="1611"/>
      <c r="BJ205" s="1611"/>
      <c r="BK205" s="1611"/>
      <c r="BL205" s="1611"/>
      <c r="BM205" s="1611"/>
      <c r="BN205" s="1611"/>
      <c r="BO205" s="1611"/>
      <c r="BP205" s="1611"/>
      <c r="BQ205" s="1611"/>
      <c r="BR205" s="1611"/>
      <c r="BS205" s="1611"/>
      <c r="BT205" s="1611"/>
      <c r="BU205" s="1611"/>
      <c r="BV205" s="1611"/>
      <c r="BW205" s="1611"/>
      <c r="BX205" s="1611"/>
      <c r="BY205" s="1611"/>
      <c r="BZ205" s="1611"/>
      <c r="CA205" s="1611"/>
      <c r="CB205" s="1611"/>
      <c r="CC205" s="1611"/>
      <c r="CD205" s="1611"/>
      <c r="CE205" s="1611"/>
      <c r="CF205" s="1611"/>
      <c r="CG205" s="1611"/>
      <c r="CH205" s="1611"/>
      <c r="CI205" s="1611"/>
      <c r="CJ205" s="1611"/>
      <c r="CK205" s="1611"/>
      <c r="CL205" s="1611"/>
      <c r="CM205" s="1611"/>
      <c r="CN205" s="1611"/>
      <c r="CO205" s="1611"/>
      <c r="CP205" s="1611"/>
      <c r="CQ205" s="1611"/>
      <c r="CR205" s="1611"/>
      <c r="CS205" s="1611"/>
      <c r="CT205" s="1611"/>
      <c r="CU205" s="1611"/>
      <c r="CV205" s="1611"/>
      <c r="CW205" s="1611"/>
      <c r="CX205" s="1611"/>
      <c r="CY205" s="1611"/>
      <c r="CZ205" s="1611"/>
      <c r="DA205" s="1611"/>
      <c r="DB205" s="1611"/>
      <c r="DC205" s="1611"/>
      <c r="DD205" s="1611"/>
      <c r="DE205" s="1611"/>
      <c r="DF205" s="1611"/>
      <c r="DG205" s="1611"/>
      <c r="DH205" s="1611"/>
      <c r="DI205" s="1611"/>
      <c r="DJ205" s="1611"/>
      <c r="DK205" s="1611"/>
      <c r="DL205" s="1611"/>
      <c r="DM205" s="1611"/>
      <c r="DN205" s="1611"/>
      <c r="DO205" s="1611"/>
      <c r="DP205" s="1611"/>
      <c r="DQ205" s="1611"/>
      <c r="DR205" s="1611"/>
      <c r="DS205" s="1611"/>
      <c r="DT205" s="1611"/>
      <c r="DU205" s="1611"/>
      <c r="DV205" s="1611"/>
      <c r="DW205" s="1611"/>
      <c r="DX205" s="1611"/>
      <c r="DY205" s="1611"/>
      <c r="DZ205" s="1611"/>
      <c r="EA205" s="1611"/>
      <c r="EB205" s="1611"/>
      <c r="EC205" s="1611"/>
      <c r="ED205" s="1611"/>
      <c r="EE205" s="1611"/>
      <c r="EF205" s="1611"/>
      <c r="EG205" s="1611"/>
      <c r="EH205" s="1611"/>
      <c r="EI205" s="1611"/>
      <c r="EJ205" s="1611"/>
      <c r="EK205" s="1611"/>
      <c r="EL205" s="1611"/>
      <c r="EM205" s="1611"/>
      <c r="EN205" s="1611"/>
      <c r="EO205" s="1611"/>
      <c r="EP205" s="1611"/>
      <c r="EQ205" s="1611"/>
      <c r="ER205" s="1611"/>
      <c r="ES205" s="1611"/>
    </row>
    <row r="206" spans="2:149" s="898" customFormat="1">
      <c r="B206" s="1609"/>
      <c r="C206" s="1610"/>
      <c r="D206" s="1610"/>
      <c r="E206" s="1611"/>
      <c r="F206" s="1611"/>
      <c r="G206" s="1611"/>
      <c r="H206" s="1611"/>
      <c r="I206" s="1611"/>
      <c r="J206" s="1611"/>
      <c r="K206" s="1611"/>
      <c r="L206" s="1611"/>
      <c r="M206" s="1611"/>
      <c r="N206" s="1611"/>
      <c r="O206" s="1611"/>
      <c r="P206" s="1611"/>
      <c r="Q206" s="1611"/>
      <c r="R206" s="1611"/>
      <c r="S206" s="1611"/>
      <c r="T206" s="1611"/>
      <c r="U206" s="1611"/>
      <c r="V206" s="1611"/>
      <c r="W206" s="1611"/>
      <c r="X206" s="1611"/>
      <c r="Y206" s="1611"/>
      <c r="Z206" s="1611"/>
      <c r="AA206" s="1611"/>
      <c r="AB206" s="1611"/>
      <c r="AC206" s="1611"/>
      <c r="AD206" s="1611"/>
      <c r="AE206" s="1611"/>
      <c r="AF206" s="1611"/>
      <c r="AG206" s="1611"/>
      <c r="AH206" s="1611"/>
      <c r="AI206" s="1611"/>
      <c r="AJ206" s="1611"/>
      <c r="AK206" s="1611"/>
      <c r="AL206" s="1611"/>
      <c r="AM206" s="1611"/>
      <c r="AN206" s="1611"/>
      <c r="AO206" s="1611"/>
      <c r="AP206" s="1611"/>
      <c r="AQ206" s="1611"/>
      <c r="AR206" s="1611"/>
      <c r="AS206" s="1611"/>
      <c r="AT206" s="1611"/>
      <c r="AU206" s="1611"/>
      <c r="AV206" s="1611"/>
      <c r="AW206" s="1611"/>
      <c r="AX206" s="1611"/>
      <c r="AY206" s="1611"/>
      <c r="AZ206" s="1611"/>
      <c r="BA206" s="1611"/>
      <c r="BB206" s="1611"/>
      <c r="BC206" s="1611"/>
      <c r="BD206" s="1611"/>
      <c r="BE206" s="1611"/>
      <c r="BF206" s="1611"/>
      <c r="BG206" s="1611"/>
      <c r="BH206" s="1611"/>
      <c r="BI206" s="1611"/>
      <c r="BJ206" s="1611"/>
      <c r="BK206" s="1611"/>
      <c r="BL206" s="1611"/>
      <c r="BM206" s="1611"/>
      <c r="BN206" s="1611"/>
      <c r="BO206" s="1611"/>
      <c r="BP206" s="1611"/>
      <c r="BQ206" s="1611"/>
      <c r="BR206" s="1611"/>
      <c r="BS206" s="1611"/>
      <c r="BT206" s="1611"/>
      <c r="BU206" s="1611"/>
      <c r="BV206" s="1611"/>
      <c r="BW206" s="1611"/>
      <c r="BX206" s="1611"/>
      <c r="BY206" s="1611"/>
      <c r="BZ206" s="1611"/>
      <c r="CA206" s="1611"/>
      <c r="CB206" s="1611"/>
      <c r="CC206" s="1611"/>
      <c r="CD206" s="1611"/>
      <c r="CE206" s="1611"/>
      <c r="CF206" s="1611"/>
      <c r="CG206" s="1611"/>
      <c r="CH206" s="1611"/>
      <c r="CI206" s="1611"/>
      <c r="CJ206" s="1611"/>
      <c r="CK206" s="1611"/>
      <c r="CL206" s="1611"/>
      <c r="CM206" s="1611"/>
      <c r="CN206" s="1611"/>
      <c r="CO206" s="1611"/>
      <c r="CP206" s="1611"/>
      <c r="CQ206" s="1611"/>
      <c r="CR206" s="1611"/>
      <c r="CS206" s="1611"/>
      <c r="CT206" s="1611"/>
      <c r="CU206" s="1611"/>
      <c r="CV206" s="1611"/>
      <c r="CW206" s="1611"/>
      <c r="CX206" s="1611"/>
      <c r="CY206" s="1611"/>
      <c r="CZ206" s="1611"/>
      <c r="DA206" s="1611"/>
      <c r="DB206" s="1611"/>
      <c r="DC206" s="1611"/>
      <c r="DD206" s="1611"/>
      <c r="DE206" s="1611"/>
      <c r="DF206" s="1611"/>
      <c r="DG206" s="1611"/>
      <c r="DH206" s="1611"/>
      <c r="DI206" s="1611"/>
      <c r="DJ206" s="1611"/>
      <c r="DK206" s="1611"/>
      <c r="DL206" s="1611"/>
      <c r="DM206" s="1611"/>
      <c r="DN206" s="1611"/>
      <c r="DO206" s="1611"/>
      <c r="DP206" s="1611"/>
      <c r="DQ206" s="1611"/>
      <c r="DR206" s="1611"/>
      <c r="DS206" s="1611"/>
      <c r="DT206" s="1611"/>
      <c r="DU206" s="1611"/>
      <c r="DV206" s="1611"/>
      <c r="DW206" s="1611"/>
      <c r="DX206" s="1611"/>
      <c r="DY206" s="1611"/>
      <c r="DZ206" s="1611"/>
      <c r="EA206" s="1611"/>
      <c r="EB206" s="1611"/>
      <c r="EC206" s="1611"/>
      <c r="ED206" s="1611"/>
      <c r="EE206" s="1611"/>
      <c r="EF206" s="1611"/>
      <c r="EG206" s="1611"/>
      <c r="EH206" s="1611"/>
      <c r="EI206" s="1611"/>
      <c r="EJ206" s="1611"/>
      <c r="EK206" s="1611"/>
      <c r="EL206" s="1611"/>
      <c r="EM206" s="1611"/>
      <c r="EN206" s="1611"/>
      <c r="EO206" s="1611"/>
      <c r="EP206" s="1611"/>
      <c r="EQ206" s="1611"/>
      <c r="ER206" s="1611"/>
      <c r="ES206" s="1611"/>
    </row>
    <row r="207" spans="2:149" s="898" customFormat="1">
      <c r="B207" s="1609"/>
      <c r="C207" s="1610"/>
      <c r="D207" s="1610"/>
      <c r="E207" s="1611"/>
      <c r="F207" s="1611"/>
      <c r="G207" s="1611"/>
      <c r="H207" s="1611"/>
      <c r="I207" s="1611"/>
      <c r="J207" s="1611"/>
      <c r="K207" s="1611"/>
      <c r="L207" s="1611"/>
      <c r="M207" s="1611"/>
      <c r="N207" s="1611"/>
      <c r="O207" s="1611"/>
      <c r="P207" s="1611"/>
      <c r="Q207" s="1611"/>
      <c r="R207" s="1611"/>
      <c r="S207" s="1611"/>
      <c r="T207" s="1611"/>
      <c r="U207" s="1611"/>
      <c r="V207" s="1611"/>
      <c r="W207" s="1611"/>
      <c r="X207" s="1611"/>
      <c r="Y207" s="1611"/>
      <c r="Z207" s="1611"/>
      <c r="AA207" s="1611"/>
      <c r="AB207" s="1611"/>
      <c r="AC207" s="1611"/>
      <c r="AD207" s="1611"/>
      <c r="AE207" s="1611"/>
      <c r="AF207" s="1611"/>
      <c r="AG207" s="1611"/>
      <c r="AH207" s="1611"/>
      <c r="AI207" s="1611"/>
      <c r="AJ207" s="1611"/>
      <c r="AK207" s="1611"/>
      <c r="AL207" s="1611"/>
      <c r="AM207" s="1611"/>
      <c r="AN207" s="1611"/>
      <c r="AO207" s="1611"/>
      <c r="AP207" s="1611"/>
      <c r="AQ207" s="1611"/>
      <c r="AR207" s="1611"/>
      <c r="AS207" s="1611"/>
      <c r="AT207" s="1611"/>
      <c r="AU207" s="1611"/>
      <c r="AV207" s="1611"/>
      <c r="AW207" s="1611"/>
      <c r="AX207" s="1611"/>
      <c r="AY207" s="1611"/>
      <c r="AZ207" s="1611"/>
      <c r="BA207" s="1611"/>
      <c r="BB207" s="1611"/>
      <c r="BC207" s="1611"/>
      <c r="BD207" s="1611"/>
      <c r="BE207" s="1611"/>
      <c r="BF207" s="1611"/>
      <c r="BG207" s="1611"/>
      <c r="BH207" s="1611"/>
      <c r="BI207" s="1611"/>
      <c r="BJ207" s="1611"/>
      <c r="BK207" s="1611"/>
      <c r="BL207" s="1611"/>
      <c r="BM207" s="1611"/>
      <c r="BN207" s="1611"/>
      <c r="BO207" s="1611"/>
      <c r="BP207" s="1611"/>
      <c r="BQ207" s="1611"/>
      <c r="BR207" s="1611"/>
      <c r="BS207" s="1611"/>
      <c r="BT207" s="1611"/>
      <c r="BU207" s="1611"/>
      <c r="BV207" s="1611"/>
      <c r="BW207" s="1611"/>
      <c r="BX207" s="1611"/>
      <c r="BY207" s="1611"/>
      <c r="BZ207" s="1611"/>
      <c r="CA207" s="1611"/>
      <c r="CB207" s="1611"/>
      <c r="CC207" s="1611"/>
      <c r="CD207" s="1611"/>
      <c r="CE207" s="1611"/>
      <c r="CF207" s="1611"/>
      <c r="CG207" s="1611"/>
      <c r="CH207" s="1611"/>
      <c r="CI207" s="1611"/>
      <c r="CJ207" s="1611"/>
      <c r="CK207" s="1611"/>
      <c r="CL207" s="1611"/>
      <c r="CM207" s="1611"/>
      <c r="CN207" s="1611"/>
      <c r="CO207" s="1611"/>
      <c r="CP207" s="1611"/>
      <c r="CQ207" s="1611"/>
      <c r="CR207" s="1611"/>
      <c r="CS207" s="1611"/>
      <c r="CT207" s="1611"/>
      <c r="CU207" s="1611"/>
      <c r="CV207" s="1611"/>
      <c r="CW207" s="1611"/>
      <c r="CX207" s="1611"/>
      <c r="CY207" s="1611"/>
      <c r="CZ207" s="1611"/>
      <c r="DA207" s="1611"/>
      <c r="DB207" s="1611"/>
      <c r="DC207" s="1611"/>
      <c r="DD207" s="1611"/>
      <c r="DE207" s="1611"/>
      <c r="DF207" s="1611"/>
      <c r="DG207" s="1611"/>
      <c r="DH207" s="1611"/>
      <c r="DI207" s="1611"/>
      <c r="DJ207" s="1611"/>
      <c r="DK207" s="1611"/>
      <c r="DL207" s="1611"/>
      <c r="DM207" s="1611"/>
      <c r="DN207" s="1611"/>
      <c r="DO207" s="1611"/>
      <c r="DP207" s="1611"/>
      <c r="DQ207" s="1611"/>
      <c r="DR207" s="1611"/>
      <c r="DS207" s="1611"/>
      <c r="DT207" s="1611"/>
      <c r="DU207" s="1611"/>
      <c r="DV207" s="1611"/>
      <c r="DW207" s="1611"/>
      <c r="DX207" s="1611"/>
      <c r="DY207" s="1611"/>
      <c r="DZ207" s="1611"/>
      <c r="EA207" s="1611"/>
      <c r="EB207" s="1611"/>
      <c r="EC207" s="1611"/>
      <c r="ED207" s="1611"/>
      <c r="EE207" s="1611"/>
      <c r="EF207" s="1611"/>
      <c r="EG207" s="1611"/>
      <c r="EH207" s="1611"/>
      <c r="EI207" s="1611"/>
      <c r="EJ207" s="1611"/>
      <c r="EK207" s="1611"/>
      <c r="EL207" s="1611"/>
      <c r="EM207" s="1611"/>
      <c r="EN207" s="1611"/>
      <c r="EO207" s="1611"/>
      <c r="EP207" s="1611"/>
      <c r="EQ207" s="1611"/>
      <c r="ER207" s="1611"/>
      <c r="ES207" s="1611"/>
    </row>
    <row r="208" spans="2:149" s="898" customFormat="1">
      <c r="B208" s="1609"/>
      <c r="C208" s="1610"/>
      <c r="D208" s="1610"/>
      <c r="E208" s="1611"/>
      <c r="F208" s="1611"/>
      <c r="G208" s="1611"/>
      <c r="H208" s="1611"/>
      <c r="I208" s="1611"/>
      <c r="J208" s="1611"/>
      <c r="K208" s="1611"/>
      <c r="L208" s="1611"/>
      <c r="M208" s="1611"/>
      <c r="N208" s="1611"/>
      <c r="O208" s="1611"/>
      <c r="P208" s="1611"/>
      <c r="Q208" s="1611"/>
      <c r="R208" s="1611"/>
      <c r="S208" s="1611"/>
      <c r="T208" s="1611"/>
      <c r="U208" s="1611"/>
      <c r="V208" s="1611"/>
      <c r="W208" s="1611"/>
      <c r="X208" s="1611"/>
      <c r="Y208" s="1611"/>
      <c r="Z208" s="1611"/>
      <c r="AA208" s="1611"/>
      <c r="AB208" s="1611"/>
      <c r="AC208" s="1611"/>
      <c r="AD208" s="1611"/>
      <c r="AE208" s="1611"/>
      <c r="AF208" s="1611"/>
      <c r="AG208" s="1611"/>
      <c r="AH208" s="1611"/>
      <c r="AI208" s="1611"/>
      <c r="AJ208" s="1611"/>
      <c r="AK208" s="1611"/>
      <c r="AL208" s="1611"/>
      <c r="AM208" s="1611"/>
      <c r="AN208" s="1611"/>
      <c r="AO208" s="1611"/>
      <c r="AP208" s="1611"/>
      <c r="AQ208" s="1611"/>
      <c r="AR208" s="1611"/>
      <c r="AS208" s="1611"/>
      <c r="AT208" s="1611"/>
      <c r="AU208" s="1611"/>
      <c r="AV208" s="1611"/>
      <c r="AW208" s="1611"/>
      <c r="AX208" s="1611"/>
      <c r="AY208" s="1611"/>
      <c r="AZ208" s="1611"/>
      <c r="BA208" s="1611"/>
      <c r="BB208" s="1611"/>
      <c r="BC208" s="1611"/>
      <c r="BD208" s="1611"/>
      <c r="BE208" s="1611"/>
      <c r="BF208" s="1611"/>
      <c r="BG208" s="1611"/>
      <c r="BH208" s="1611"/>
      <c r="BI208" s="1611"/>
      <c r="BJ208" s="1611"/>
      <c r="BK208" s="1611"/>
      <c r="BL208" s="1611"/>
      <c r="BM208" s="1611"/>
      <c r="BN208" s="1611"/>
      <c r="BO208" s="1611"/>
      <c r="BP208" s="1611"/>
      <c r="BQ208" s="1611"/>
      <c r="BR208" s="1611"/>
      <c r="BS208" s="1611"/>
      <c r="BT208" s="1611"/>
      <c r="BU208" s="1611"/>
      <c r="BV208" s="1611"/>
      <c r="BW208" s="1611"/>
      <c r="BX208" s="1611"/>
      <c r="BY208" s="1611"/>
      <c r="BZ208" s="1611"/>
      <c r="CA208" s="1611"/>
      <c r="CB208" s="1611"/>
      <c r="CC208" s="1611"/>
      <c r="CD208" s="1611"/>
      <c r="CE208" s="1611"/>
      <c r="CF208" s="1611"/>
      <c r="CG208" s="1611"/>
      <c r="CH208" s="1611"/>
      <c r="CI208" s="1611"/>
      <c r="CJ208" s="1611"/>
      <c r="CK208" s="1611"/>
      <c r="CL208" s="1611"/>
      <c r="CM208" s="1611"/>
      <c r="CN208" s="1611"/>
      <c r="CO208" s="1611"/>
      <c r="CP208" s="1611"/>
      <c r="CQ208" s="1611"/>
      <c r="CR208" s="1611"/>
      <c r="CS208" s="1611"/>
      <c r="CT208" s="1611"/>
      <c r="CU208" s="1611"/>
      <c r="CV208" s="1611"/>
      <c r="CW208" s="1611"/>
      <c r="CX208" s="1611"/>
      <c r="CY208" s="1611"/>
      <c r="CZ208" s="1611"/>
      <c r="DA208" s="1611"/>
      <c r="DB208" s="1611"/>
      <c r="DC208" s="1611"/>
      <c r="DD208" s="1611"/>
      <c r="DE208" s="1611"/>
      <c r="DF208" s="1611"/>
      <c r="DG208" s="1611"/>
      <c r="DH208" s="1611"/>
      <c r="DI208" s="1611"/>
      <c r="DJ208" s="1611"/>
      <c r="DK208" s="1611"/>
      <c r="DL208" s="1611"/>
      <c r="DM208" s="1611"/>
      <c r="DN208" s="1611"/>
      <c r="DO208" s="1611"/>
      <c r="DP208" s="1611"/>
      <c r="DQ208" s="1611"/>
      <c r="DR208" s="1611"/>
      <c r="DS208" s="1611"/>
      <c r="DT208" s="1611"/>
      <c r="DU208" s="1611"/>
      <c r="DV208" s="1611"/>
      <c r="DW208" s="1611"/>
      <c r="DX208" s="1611"/>
      <c r="DY208" s="1611"/>
      <c r="DZ208" s="1611"/>
      <c r="EA208" s="1611"/>
      <c r="EB208" s="1611"/>
      <c r="EC208" s="1611"/>
      <c r="ED208" s="1611"/>
      <c r="EE208" s="1611"/>
      <c r="EF208" s="1611"/>
      <c r="EG208" s="1611"/>
      <c r="EH208" s="1611"/>
      <c r="EI208" s="1611"/>
      <c r="EJ208" s="1611"/>
      <c r="EK208" s="1611"/>
      <c r="EL208" s="1611"/>
      <c r="EM208" s="1611"/>
      <c r="EN208" s="1611"/>
      <c r="EO208" s="1611"/>
      <c r="EP208" s="1611"/>
      <c r="EQ208" s="1611"/>
      <c r="ER208" s="1611"/>
      <c r="ES208" s="1611"/>
    </row>
    <row r="209" spans="2:149" s="898" customFormat="1">
      <c r="B209" s="1609"/>
      <c r="C209" s="1610"/>
      <c r="D209" s="1610"/>
      <c r="E209" s="1611"/>
      <c r="F209" s="1611"/>
      <c r="G209" s="1611"/>
      <c r="H209" s="1611"/>
      <c r="I209" s="1611"/>
      <c r="J209" s="1611"/>
      <c r="K209" s="1611"/>
      <c r="L209" s="1611"/>
      <c r="M209" s="1611"/>
      <c r="N209" s="1611"/>
      <c r="O209" s="1611"/>
      <c r="P209" s="1611"/>
      <c r="Q209" s="1611"/>
      <c r="R209" s="1611"/>
      <c r="S209" s="1611"/>
      <c r="T209" s="1611"/>
      <c r="U209" s="1611"/>
      <c r="V209" s="1611"/>
      <c r="W209" s="1611"/>
      <c r="X209" s="1611"/>
      <c r="Y209" s="1611"/>
      <c r="Z209" s="1611"/>
      <c r="AA209" s="1611"/>
      <c r="AB209" s="1611"/>
      <c r="AC209" s="1611"/>
      <c r="AD209" s="1611"/>
      <c r="AE209" s="1611"/>
      <c r="AF209" s="1611"/>
      <c r="AG209" s="1611"/>
      <c r="AH209" s="1611"/>
      <c r="AI209" s="1611"/>
      <c r="AJ209" s="1611"/>
      <c r="AK209" s="1611"/>
      <c r="AL209" s="1611"/>
      <c r="AM209" s="1611"/>
      <c r="AN209" s="1611"/>
      <c r="AO209" s="1611"/>
      <c r="AP209" s="1611"/>
      <c r="AQ209" s="1611"/>
      <c r="AR209" s="1611"/>
      <c r="AS209" s="1611"/>
      <c r="AT209" s="1611"/>
      <c r="AU209" s="1611"/>
      <c r="AV209" s="1611"/>
      <c r="AW209" s="1611"/>
      <c r="AX209" s="1611"/>
      <c r="AY209" s="1611"/>
      <c r="AZ209" s="1611"/>
      <c r="BA209" s="1611"/>
      <c r="BB209" s="1611"/>
      <c r="BC209" s="1611"/>
      <c r="BD209" s="1611"/>
      <c r="BE209" s="1611"/>
      <c r="BF209" s="1611"/>
      <c r="BG209" s="1611"/>
      <c r="BH209" s="1611"/>
      <c r="BI209" s="1611"/>
      <c r="BJ209" s="1611"/>
      <c r="BK209" s="1611"/>
      <c r="BL209" s="1611"/>
      <c r="BM209" s="1611"/>
      <c r="BN209" s="1611"/>
      <c r="BO209" s="1611"/>
      <c r="BP209" s="1611"/>
      <c r="BQ209" s="1611"/>
      <c r="BR209" s="1611"/>
      <c r="BS209" s="1611"/>
      <c r="BT209" s="1611"/>
      <c r="BU209" s="1611"/>
      <c r="BV209" s="1611"/>
      <c r="BW209" s="1611"/>
      <c r="BX209" s="1611"/>
      <c r="BY209" s="1611"/>
      <c r="BZ209" s="1611"/>
      <c r="CA209" s="1611"/>
      <c r="CB209" s="1611"/>
      <c r="CC209" s="1611"/>
      <c r="CD209" s="1611"/>
      <c r="CE209" s="1611"/>
      <c r="CF209" s="1611"/>
      <c r="CG209" s="1611"/>
      <c r="CH209" s="1611"/>
      <c r="CI209" s="1611"/>
      <c r="CJ209" s="1611"/>
      <c r="CK209" s="1611"/>
      <c r="CL209" s="1611"/>
      <c r="CM209" s="1611"/>
      <c r="CN209" s="1611"/>
      <c r="CO209" s="1611"/>
      <c r="CP209" s="1611"/>
      <c r="CQ209" s="1611"/>
      <c r="CR209" s="1611"/>
      <c r="CS209" s="1611"/>
      <c r="CT209" s="1611"/>
      <c r="CU209" s="1611"/>
      <c r="CV209" s="1611"/>
      <c r="CW209" s="1611"/>
      <c r="CX209" s="1611"/>
      <c r="CY209" s="1611"/>
      <c r="CZ209" s="1611"/>
      <c r="DA209" s="1611"/>
      <c r="DB209" s="1611"/>
      <c r="DC209" s="1611"/>
      <c r="DD209" s="1611"/>
      <c r="DE209" s="1611"/>
      <c r="DF209" s="1611"/>
      <c r="DG209" s="1611"/>
      <c r="DH209" s="1611"/>
      <c r="DI209" s="1611"/>
      <c r="DJ209" s="1611"/>
      <c r="DK209" s="1611"/>
      <c r="DL209" s="1611"/>
      <c r="DM209" s="1611"/>
      <c r="DN209" s="1611"/>
      <c r="DO209" s="1611"/>
      <c r="DP209" s="1611"/>
      <c r="DQ209" s="1611"/>
      <c r="DR209" s="1611"/>
      <c r="DS209" s="1611"/>
      <c r="DT209" s="1611"/>
      <c r="DU209" s="1611"/>
      <c r="DV209" s="1611"/>
      <c r="DW209" s="1611"/>
      <c r="DX209" s="1611"/>
      <c r="DY209" s="1611"/>
      <c r="DZ209" s="1611"/>
      <c r="EA209" s="1611"/>
      <c r="EB209" s="1611"/>
      <c r="EC209" s="1611"/>
      <c r="ED209" s="1611"/>
      <c r="EE209" s="1611"/>
      <c r="EF209" s="1611"/>
      <c r="EG209" s="1611"/>
      <c r="EH209" s="1611"/>
      <c r="EI209" s="1611"/>
      <c r="EJ209" s="1611"/>
      <c r="EK209" s="1611"/>
      <c r="EL209" s="1611"/>
      <c r="EM209" s="1611"/>
      <c r="EN209" s="1611"/>
      <c r="EO209" s="1611"/>
      <c r="EP209" s="1611"/>
      <c r="EQ209" s="1611"/>
      <c r="ER209" s="1611"/>
      <c r="ES209" s="1611"/>
    </row>
    <row r="210" spans="2:149" s="898" customFormat="1">
      <c r="B210" s="1609"/>
      <c r="C210" s="1610"/>
      <c r="D210" s="1610"/>
      <c r="E210" s="1611"/>
      <c r="F210" s="1611"/>
      <c r="G210" s="1611"/>
      <c r="H210" s="1611"/>
      <c r="I210" s="1611"/>
      <c r="J210" s="1611"/>
      <c r="K210" s="1611"/>
      <c r="L210" s="1611"/>
      <c r="M210" s="1611"/>
      <c r="N210" s="1611"/>
      <c r="O210" s="1611"/>
      <c r="P210" s="1611"/>
      <c r="Q210" s="1611"/>
      <c r="R210" s="1611"/>
      <c r="S210" s="1611"/>
      <c r="T210" s="1611"/>
      <c r="U210" s="1611"/>
      <c r="V210" s="1611"/>
      <c r="W210" s="1611"/>
      <c r="X210" s="1611"/>
      <c r="Y210" s="1611"/>
      <c r="Z210" s="1611"/>
      <c r="AA210" s="1611"/>
      <c r="AB210" s="1611"/>
      <c r="AC210" s="1611"/>
      <c r="AD210" s="1611"/>
      <c r="AE210" s="1611"/>
      <c r="AF210" s="1611"/>
      <c r="AG210" s="1611"/>
      <c r="AH210" s="1611"/>
      <c r="AI210" s="1611"/>
      <c r="AJ210" s="1611"/>
      <c r="AK210" s="1611"/>
      <c r="AL210" s="1611"/>
      <c r="AM210" s="1611"/>
      <c r="AN210" s="1611"/>
      <c r="AO210" s="1611"/>
      <c r="AP210" s="1611"/>
      <c r="AQ210" s="1611"/>
      <c r="AR210" s="1611"/>
      <c r="AS210" s="1611"/>
      <c r="AT210" s="1611"/>
      <c r="AU210" s="1611"/>
      <c r="AV210" s="1611"/>
      <c r="AW210" s="1611"/>
      <c r="AX210" s="1611"/>
      <c r="AY210" s="1611"/>
      <c r="AZ210" s="1611"/>
      <c r="BA210" s="1611"/>
      <c r="BB210" s="1611"/>
      <c r="BC210" s="1611"/>
      <c r="BD210" s="1611"/>
      <c r="BE210" s="1611"/>
      <c r="BF210" s="1611"/>
      <c r="BG210" s="1611"/>
      <c r="BH210" s="1611"/>
      <c r="BI210" s="1611"/>
      <c r="BJ210" s="1611"/>
      <c r="BK210" s="1611"/>
      <c r="BL210" s="1611"/>
      <c r="BM210" s="1611"/>
      <c r="BN210" s="1611"/>
      <c r="BO210" s="1611"/>
      <c r="BP210" s="1611"/>
      <c r="BQ210" s="1611"/>
      <c r="BR210" s="1611"/>
      <c r="BS210" s="1611"/>
      <c r="BT210" s="1611"/>
      <c r="BU210" s="1611"/>
      <c r="BV210" s="1611"/>
      <c r="BW210" s="1611"/>
      <c r="BX210" s="1611"/>
      <c r="BY210" s="1611"/>
      <c r="BZ210" s="1611"/>
      <c r="CA210" s="1611"/>
      <c r="CB210" s="1611"/>
      <c r="CC210" s="1611"/>
      <c r="CD210" s="1611"/>
      <c r="CE210" s="1611"/>
      <c r="CF210" s="1611"/>
      <c r="CG210" s="1611"/>
      <c r="CH210" s="1611"/>
      <c r="CI210" s="1611"/>
      <c r="CJ210" s="1611"/>
      <c r="CK210" s="1611"/>
      <c r="CL210" s="1611"/>
      <c r="CM210" s="1611"/>
      <c r="CN210" s="1611"/>
      <c r="CO210" s="1611"/>
      <c r="CP210" s="1611"/>
      <c r="CQ210" s="1611"/>
      <c r="CR210" s="1611"/>
      <c r="CS210" s="1611"/>
      <c r="CT210" s="1611"/>
      <c r="CU210" s="1611"/>
      <c r="CV210" s="1611"/>
      <c r="CW210" s="1611"/>
      <c r="CX210" s="1611"/>
      <c r="CY210" s="1611"/>
      <c r="CZ210" s="1611"/>
      <c r="DA210" s="1611"/>
      <c r="DB210" s="1611"/>
      <c r="DC210" s="1611"/>
      <c r="DD210" s="1611"/>
      <c r="DE210" s="1611"/>
      <c r="DF210" s="1611"/>
      <c r="DG210" s="1611"/>
      <c r="DH210" s="1611"/>
      <c r="DI210" s="1611"/>
      <c r="DJ210" s="1611"/>
      <c r="DK210" s="1611"/>
      <c r="DL210" s="1611"/>
      <c r="DM210" s="1611"/>
      <c r="DN210" s="1611"/>
      <c r="DO210" s="1611"/>
      <c r="DP210" s="1611"/>
      <c r="DQ210" s="1611"/>
      <c r="DR210" s="1611"/>
      <c r="DS210" s="1611"/>
      <c r="DT210" s="1611"/>
      <c r="DU210" s="1611"/>
      <c r="DV210" s="1611"/>
      <c r="DW210" s="1611"/>
      <c r="DX210" s="1611"/>
      <c r="DY210" s="1611"/>
      <c r="DZ210" s="1611"/>
      <c r="EA210" s="1611"/>
      <c r="EB210" s="1611"/>
      <c r="EC210" s="1611"/>
      <c r="ED210" s="1611"/>
      <c r="EE210" s="1611"/>
      <c r="EF210" s="1611"/>
      <c r="EG210" s="1611"/>
      <c r="EH210" s="1611"/>
      <c r="EI210" s="1611"/>
      <c r="EJ210" s="1611"/>
      <c r="EK210" s="1611"/>
      <c r="EL210" s="1611"/>
      <c r="EM210" s="1611"/>
      <c r="EN210" s="1611"/>
      <c r="EO210" s="1611"/>
      <c r="EP210" s="1611"/>
      <c r="EQ210" s="1611"/>
      <c r="ER210" s="1611"/>
      <c r="ES210" s="1611"/>
    </row>
    <row r="211" spans="2:149" s="898" customFormat="1">
      <c r="B211" s="1609"/>
      <c r="C211" s="1610"/>
      <c r="D211" s="1610"/>
      <c r="E211" s="1611"/>
      <c r="F211" s="1611"/>
      <c r="G211" s="1611"/>
      <c r="H211" s="1611"/>
      <c r="I211" s="1611"/>
      <c r="J211" s="1611"/>
      <c r="K211" s="1611"/>
      <c r="L211" s="1611"/>
      <c r="M211" s="1611"/>
      <c r="N211" s="1611"/>
      <c r="O211" s="1611"/>
      <c r="P211" s="1611"/>
      <c r="Q211" s="1611"/>
      <c r="R211" s="1611"/>
      <c r="S211" s="1611"/>
      <c r="T211" s="1611"/>
      <c r="U211" s="1611"/>
      <c r="V211" s="1611"/>
      <c r="W211" s="1611"/>
      <c r="X211" s="1611"/>
      <c r="Y211" s="1611"/>
      <c r="Z211" s="1611"/>
      <c r="AA211" s="1611"/>
      <c r="AB211" s="1611"/>
      <c r="AC211" s="1611"/>
      <c r="AD211" s="1611"/>
      <c r="AE211" s="1611"/>
      <c r="AF211" s="1611"/>
      <c r="AG211" s="1611"/>
      <c r="AH211" s="1611"/>
      <c r="AI211" s="1611"/>
      <c r="AJ211" s="1611"/>
      <c r="AK211" s="1611"/>
      <c r="AL211" s="1611"/>
      <c r="AM211" s="1611"/>
      <c r="AN211" s="1611"/>
      <c r="AO211" s="1611"/>
      <c r="AP211" s="1611"/>
      <c r="AQ211" s="1611"/>
      <c r="AR211" s="1611"/>
      <c r="AS211" s="1611"/>
      <c r="AT211" s="1611"/>
      <c r="AU211" s="1611"/>
      <c r="AV211" s="1611"/>
      <c r="AW211" s="1611"/>
      <c r="AX211" s="1611"/>
      <c r="AY211" s="1611"/>
      <c r="AZ211" s="1611"/>
      <c r="BA211" s="1611"/>
      <c r="BB211" s="1611"/>
      <c r="BC211" s="1611"/>
      <c r="BD211" s="1611"/>
      <c r="BE211" s="1611"/>
      <c r="BF211" s="1611"/>
      <c r="BG211" s="1611"/>
      <c r="BH211" s="1611"/>
      <c r="BI211" s="1611"/>
      <c r="BJ211" s="1611"/>
      <c r="BK211" s="1611"/>
      <c r="BL211" s="1611"/>
      <c r="BM211" s="1611"/>
      <c r="BN211" s="1611"/>
      <c r="BO211" s="1611"/>
      <c r="BP211" s="1611"/>
      <c r="BQ211" s="1611"/>
      <c r="BR211" s="1611"/>
      <c r="BS211" s="1611"/>
      <c r="BT211" s="1611"/>
      <c r="BU211" s="1611"/>
      <c r="BV211" s="1611"/>
      <c r="BW211" s="1611"/>
      <c r="BX211" s="1611"/>
      <c r="BY211" s="1611"/>
      <c r="BZ211" s="1611"/>
      <c r="CA211" s="1611"/>
      <c r="CB211" s="1611"/>
      <c r="CC211" s="1611"/>
      <c r="CD211" s="1611"/>
      <c r="CE211" s="1611"/>
      <c r="CF211" s="1611"/>
      <c r="CG211" s="1611"/>
      <c r="CH211" s="1611"/>
      <c r="CI211" s="1611"/>
      <c r="CJ211" s="1611"/>
      <c r="CK211" s="1611"/>
      <c r="CL211" s="1611"/>
      <c r="CM211" s="1611"/>
      <c r="CN211" s="1611"/>
      <c r="CO211" s="1611"/>
      <c r="CP211" s="1611"/>
      <c r="CQ211" s="1611"/>
      <c r="CR211" s="1611"/>
      <c r="CS211" s="1611"/>
      <c r="CT211" s="1611"/>
      <c r="CU211" s="1611"/>
      <c r="CV211" s="1611"/>
      <c r="CW211" s="1611"/>
      <c r="CX211" s="1611"/>
      <c r="CY211" s="1611"/>
      <c r="CZ211" s="1611"/>
      <c r="DA211" s="1611"/>
      <c r="DB211" s="1611"/>
      <c r="DC211" s="1611"/>
      <c r="DD211" s="1611"/>
      <c r="DE211" s="1611"/>
      <c r="DF211" s="1611"/>
      <c r="DG211" s="1611"/>
      <c r="DH211" s="1611"/>
      <c r="DI211" s="1611"/>
      <c r="DJ211" s="1611"/>
      <c r="DK211" s="1611"/>
      <c r="DL211" s="1611"/>
      <c r="DM211" s="1611"/>
      <c r="DN211" s="1611"/>
      <c r="DO211" s="1611"/>
      <c r="DP211" s="1611"/>
      <c r="DQ211" s="1611"/>
      <c r="DR211" s="1611"/>
      <c r="DS211" s="1611"/>
      <c r="DT211" s="1611"/>
      <c r="DU211" s="1611"/>
      <c r="DV211" s="1611"/>
      <c r="DW211" s="1611"/>
      <c r="DX211" s="1611"/>
      <c r="DY211" s="1611"/>
      <c r="DZ211" s="1611"/>
      <c r="EA211" s="1611"/>
      <c r="EB211" s="1611"/>
      <c r="EC211" s="1611"/>
      <c r="ED211" s="1611"/>
      <c r="EE211" s="1611"/>
      <c r="EF211" s="1611"/>
      <c r="EG211" s="1611"/>
      <c r="EH211" s="1611"/>
      <c r="EI211" s="1611"/>
      <c r="EJ211" s="1611"/>
      <c r="EK211" s="1611"/>
      <c r="EL211" s="1611"/>
      <c r="EM211" s="1611"/>
      <c r="EN211" s="1611"/>
      <c r="EO211" s="1611"/>
      <c r="EP211" s="1611"/>
      <c r="EQ211" s="1611"/>
      <c r="ER211" s="1611"/>
      <c r="ES211" s="1611"/>
    </row>
    <row r="212" spans="2:149" s="898" customFormat="1">
      <c r="B212" s="1609"/>
      <c r="C212" s="1610"/>
      <c r="D212" s="1610"/>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1"/>
      <c r="AH212" s="1611"/>
      <c r="AI212" s="1611"/>
      <c r="AJ212" s="1611"/>
      <c r="AK212" s="1611"/>
      <c r="AL212" s="1611"/>
      <c r="AM212" s="1611"/>
      <c r="AN212" s="1611"/>
      <c r="AO212" s="1611"/>
      <c r="AP212" s="1611"/>
      <c r="AQ212" s="1611"/>
      <c r="AR212" s="1611"/>
      <c r="AS212" s="1611"/>
      <c r="AT212" s="1611"/>
      <c r="AU212" s="1611"/>
      <c r="AV212" s="1611"/>
      <c r="AW212" s="1611"/>
      <c r="AX212" s="1611"/>
      <c r="AY212" s="1611"/>
      <c r="AZ212" s="1611"/>
      <c r="BA212" s="1611"/>
      <c r="BB212" s="1611"/>
      <c r="BC212" s="1611"/>
      <c r="BD212" s="1611"/>
      <c r="BE212" s="1611"/>
      <c r="BF212" s="1611"/>
      <c r="BG212" s="1611"/>
      <c r="BH212" s="1611"/>
      <c r="BI212" s="1611"/>
      <c r="BJ212" s="1611"/>
      <c r="BK212" s="1611"/>
      <c r="BL212" s="1611"/>
      <c r="BM212" s="1611"/>
      <c r="BN212" s="1611"/>
      <c r="BO212" s="1611"/>
      <c r="BP212" s="1611"/>
      <c r="BQ212" s="1611"/>
      <c r="BR212" s="1611"/>
      <c r="BS212" s="1611"/>
      <c r="BT212" s="1611"/>
      <c r="BU212" s="1611"/>
      <c r="BV212" s="1611"/>
      <c r="BW212" s="1611"/>
      <c r="BX212" s="1611"/>
      <c r="BY212" s="1611"/>
      <c r="BZ212" s="1611"/>
      <c r="CA212" s="1611"/>
      <c r="CB212" s="1611"/>
      <c r="CC212" s="1611"/>
      <c r="CD212" s="1611"/>
      <c r="CE212" s="1611"/>
      <c r="CF212" s="1611"/>
      <c r="CG212" s="1611"/>
      <c r="CH212" s="1611"/>
      <c r="CI212" s="1611"/>
      <c r="CJ212" s="1611"/>
      <c r="CK212" s="1611"/>
      <c r="CL212" s="1611"/>
      <c r="CM212" s="1611"/>
      <c r="CN212" s="1611"/>
      <c r="CO212" s="1611"/>
      <c r="CP212" s="1611"/>
      <c r="CQ212" s="1611"/>
      <c r="CR212" s="1611"/>
      <c r="CS212" s="1611"/>
      <c r="CT212" s="1611"/>
      <c r="CU212" s="1611"/>
      <c r="CV212" s="1611"/>
      <c r="CW212" s="1611"/>
      <c r="CX212" s="1611"/>
      <c r="CY212" s="1611"/>
      <c r="CZ212" s="1611"/>
      <c r="DA212" s="1611"/>
      <c r="DB212" s="1611"/>
      <c r="DC212" s="1611"/>
      <c r="DD212" s="1611"/>
      <c r="DE212" s="1611"/>
      <c r="DF212" s="1611"/>
      <c r="DG212" s="1611"/>
      <c r="DH212" s="1611"/>
      <c r="DI212" s="1611"/>
      <c r="DJ212" s="1611"/>
      <c r="DK212" s="1611"/>
      <c r="DL212" s="1611"/>
      <c r="DM212" s="1611"/>
      <c r="DN212" s="1611"/>
      <c r="DO212" s="1611"/>
      <c r="DP212" s="1611"/>
      <c r="DQ212" s="1611"/>
      <c r="DR212" s="1611"/>
      <c r="DS212" s="1611"/>
      <c r="DT212" s="1611"/>
      <c r="DU212" s="1611"/>
      <c r="DV212" s="1611"/>
      <c r="DW212" s="1611"/>
      <c r="DX212" s="1611"/>
      <c r="DY212" s="1611"/>
      <c r="DZ212" s="1611"/>
      <c r="EA212" s="1611"/>
      <c r="EB212" s="1611"/>
      <c r="EC212" s="1611"/>
      <c r="ED212" s="1611"/>
      <c r="EE212" s="1611"/>
      <c r="EF212" s="1611"/>
      <c r="EG212" s="1611"/>
      <c r="EH212" s="1611"/>
      <c r="EI212" s="1611"/>
      <c r="EJ212" s="1611"/>
      <c r="EK212" s="1611"/>
      <c r="EL212" s="1611"/>
      <c r="EM212" s="1611"/>
      <c r="EN212" s="1611"/>
      <c r="EO212" s="1611"/>
      <c r="EP212" s="1611"/>
      <c r="EQ212" s="1611"/>
      <c r="ER212" s="1611"/>
      <c r="ES212" s="1611"/>
    </row>
    <row r="213" spans="2:149" s="898" customFormat="1">
      <c r="B213" s="1609"/>
      <c r="C213" s="1610"/>
      <c r="D213" s="1610"/>
      <c r="E213" s="1611"/>
      <c r="F213" s="1611"/>
      <c r="G213" s="1611"/>
      <c r="H213" s="1611"/>
      <c r="I213" s="1611"/>
      <c r="J213" s="1611"/>
      <c r="K213" s="1611"/>
      <c r="L213" s="1611"/>
      <c r="M213" s="1611"/>
      <c r="N213" s="1611"/>
      <c r="O213" s="1611"/>
      <c r="P213" s="1611"/>
      <c r="Q213" s="1611"/>
      <c r="R213" s="1611"/>
      <c r="S213" s="1611"/>
      <c r="T213" s="1611"/>
      <c r="U213" s="1611"/>
      <c r="V213" s="1611"/>
      <c r="W213" s="1611"/>
      <c r="X213" s="1611"/>
      <c r="Y213" s="1611"/>
      <c r="Z213" s="1611"/>
      <c r="AA213" s="1611"/>
      <c r="AB213" s="1611"/>
      <c r="AC213" s="1611"/>
      <c r="AD213" s="1611"/>
      <c r="AE213" s="1611"/>
      <c r="AF213" s="1611"/>
      <c r="AG213" s="1611"/>
      <c r="AH213" s="1611"/>
      <c r="AI213" s="1611"/>
      <c r="AJ213" s="1611"/>
      <c r="AK213" s="1611"/>
      <c r="AL213" s="1611"/>
      <c r="AM213" s="1611"/>
      <c r="AN213" s="1611"/>
      <c r="AO213" s="1611"/>
      <c r="AP213" s="1611"/>
      <c r="AQ213" s="1611"/>
      <c r="AR213" s="1611"/>
      <c r="AS213" s="1611"/>
      <c r="AT213" s="1611"/>
      <c r="AU213" s="1611"/>
      <c r="AV213" s="1611"/>
      <c r="AW213" s="1611"/>
      <c r="AX213" s="1611"/>
      <c r="AY213" s="1611"/>
      <c r="AZ213" s="1611"/>
      <c r="BA213" s="1611"/>
      <c r="BB213" s="1611"/>
      <c r="BC213" s="1611"/>
      <c r="BD213" s="1611"/>
      <c r="BE213" s="1611"/>
      <c r="BF213" s="1611"/>
      <c r="BG213" s="1611"/>
      <c r="BH213" s="1611"/>
      <c r="BI213" s="1611"/>
      <c r="BJ213" s="1611"/>
      <c r="BK213" s="1611"/>
      <c r="BL213" s="1611"/>
      <c r="BM213" s="1611"/>
      <c r="BN213" s="1611"/>
      <c r="BO213" s="1611"/>
      <c r="BP213" s="1611"/>
      <c r="BQ213" s="1611"/>
      <c r="BR213" s="1611"/>
      <c r="BS213" s="1611"/>
      <c r="BT213" s="1611"/>
      <c r="BU213" s="1611"/>
      <c r="BV213" s="1611"/>
      <c r="BW213" s="1611"/>
      <c r="BX213" s="1611"/>
      <c r="BY213" s="1611"/>
      <c r="BZ213" s="1611"/>
      <c r="CA213" s="1611"/>
      <c r="CB213" s="1611"/>
      <c r="CC213" s="1611"/>
      <c r="CD213" s="1611"/>
      <c r="CE213" s="1611"/>
      <c r="CF213" s="1611"/>
      <c r="CG213" s="1611"/>
      <c r="CH213" s="1611"/>
      <c r="CI213" s="1611"/>
      <c r="CJ213" s="1611"/>
      <c r="CK213" s="1611"/>
      <c r="CL213" s="1611"/>
      <c r="CM213" s="1611"/>
      <c r="CN213" s="1611"/>
      <c r="CO213" s="1611"/>
      <c r="CP213" s="1611"/>
      <c r="CQ213" s="1611"/>
      <c r="CR213" s="1611"/>
      <c r="CS213" s="1611"/>
      <c r="CT213" s="1611"/>
      <c r="CU213" s="1611"/>
      <c r="CV213" s="1611"/>
      <c r="CW213" s="1611"/>
      <c r="CX213" s="1611"/>
      <c r="CY213" s="1611"/>
      <c r="CZ213" s="1611"/>
      <c r="DA213" s="1611"/>
      <c r="DB213" s="1611"/>
      <c r="DC213" s="1611"/>
      <c r="DD213" s="1611"/>
      <c r="DE213" s="1611"/>
      <c r="DF213" s="1611"/>
      <c r="DG213" s="1611"/>
      <c r="DH213" s="1611"/>
      <c r="DI213" s="1611"/>
      <c r="DJ213" s="1611"/>
      <c r="DK213" s="1611"/>
      <c r="DL213" s="1611"/>
      <c r="DM213" s="1611"/>
      <c r="DN213" s="1611"/>
      <c r="DO213" s="1611"/>
      <c r="DP213" s="1611"/>
      <c r="DQ213" s="1611"/>
      <c r="DR213" s="1611"/>
      <c r="DS213" s="1611"/>
      <c r="DT213" s="1611"/>
      <c r="DU213" s="1611"/>
      <c r="DV213" s="1611"/>
      <c r="DW213" s="1611"/>
      <c r="DX213" s="1611"/>
      <c r="DY213" s="1611"/>
      <c r="DZ213" s="1611"/>
      <c r="EA213" s="1611"/>
      <c r="EB213" s="1611"/>
      <c r="EC213" s="1611"/>
      <c r="ED213" s="1611"/>
      <c r="EE213" s="1611"/>
      <c r="EF213" s="1611"/>
      <c r="EG213" s="1611"/>
      <c r="EH213" s="1611"/>
      <c r="EI213" s="1611"/>
      <c r="EJ213" s="1611"/>
      <c r="EK213" s="1611"/>
      <c r="EL213" s="1611"/>
      <c r="EM213" s="1611"/>
      <c r="EN213" s="1611"/>
      <c r="EO213" s="1611"/>
      <c r="EP213" s="1611"/>
      <c r="EQ213" s="1611"/>
      <c r="ER213" s="1611"/>
      <c r="ES213" s="1611"/>
    </row>
    <row r="214" spans="2:149" s="898" customFormat="1">
      <c r="B214" s="1609"/>
      <c r="C214" s="1610"/>
      <c r="D214" s="1610"/>
      <c r="E214" s="1611"/>
      <c r="F214" s="1611"/>
      <c r="G214" s="1611"/>
      <c r="H214" s="1611"/>
      <c r="I214" s="1611"/>
      <c r="J214" s="1611"/>
      <c r="K214" s="1611"/>
      <c r="L214" s="1611"/>
      <c r="M214" s="1611"/>
      <c r="N214" s="1611"/>
      <c r="O214" s="1611"/>
      <c r="P214" s="1611"/>
      <c r="Q214" s="1611"/>
      <c r="R214" s="1611"/>
      <c r="S214" s="1611"/>
      <c r="T214" s="1611"/>
      <c r="U214" s="1611"/>
      <c r="V214" s="1611"/>
      <c r="W214" s="1611"/>
      <c r="X214" s="1611"/>
      <c r="Y214" s="1611"/>
      <c r="Z214" s="1611"/>
      <c r="AA214" s="1611"/>
      <c r="AB214" s="1611"/>
      <c r="AC214" s="1611"/>
      <c r="AD214" s="1611"/>
      <c r="AE214" s="1611"/>
      <c r="AF214" s="1611"/>
      <c r="AG214" s="1611"/>
      <c r="AH214" s="1611"/>
      <c r="AI214" s="1611"/>
      <c r="AJ214" s="1611"/>
      <c r="AK214" s="1611"/>
      <c r="AL214" s="1611"/>
      <c r="AM214" s="1611"/>
      <c r="AN214" s="1611"/>
      <c r="AO214" s="1611"/>
      <c r="AP214" s="1611"/>
      <c r="AQ214" s="1611"/>
      <c r="AR214" s="1611"/>
      <c r="AS214" s="1611"/>
      <c r="AT214" s="1611"/>
      <c r="AU214" s="1611"/>
      <c r="AV214" s="1611"/>
      <c r="AW214" s="1611"/>
      <c r="AX214" s="1611"/>
      <c r="AY214" s="1611"/>
      <c r="AZ214" s="1611"/>
      <c r="BA214" s="1611"/>
      <c r="BB214" s="1611"/>
      <c r="BC214" s="1611"/>
      <c r="BD214" s="1611"/>
      <c r="BE214" s="1611"/>
      <c r="BF214" s="1611"/>
      <c r="BG214" s="1611"/>
      <c r="BH214" s="1611"/>
      <c r="BI214" s="1611"/>
      <c r="BJ214" s="1611"/>
      <c r="BK214" s="1611"/>
      <c r="BL214" s="1611"/>
      <c r="BM214" s="1611"/>
      <c r="BN214" s="1611"/>
      <c r="BO214" s="1611"/>
      <c r="BP214" s="1611"/>
      <c r="BQ214" s="1611"/>
      <c r="BR214" s="1611"/>
      <c r="BS214" s="1611"/>
      <c r="BT214" s="1611"/>
      <c r="BU214" s="1611"/>
      <c r="BV214" s="1611"/>
      <c r="BW214" s="1611"/>
      <c r="BX214" s="1611"/>
      <c r="BY214" s="1611"/>
      <c r="BZ214" s="1611"/>
      <c r="CA214" s="1611"/>
      <c r="CB214" s="1611"/>
      <c r="CC214" s="1611"/>
      <c r="CD214" s="1611"/>
      <c r="CE214" s="1611"/>
      <c r="CF214" s="1611"/>
      <c r="CG214" s="1611"/>
      <c r="CH214" s="1611"/>
      <c r="CI214" s="1611"/>
      <c r="CJ214" s="1611"/>
      <c r="CK214" s="1611"/>
      <c r="CL214" s="1611"/>
      <c r="CM214" s="1611"/>
      <c r="CN214" s="1611"/>
      <c r="CO214" s="1611"/>
      <c r="CP214" s="1611"/>
      <c r="CQ214" s="1611"/>
      <c r="CR214" s="1611"/>
      <c r="CS214" s="1611"/>
      <c r="CT214" s="1611"/>
      <c r="CU214" s="1611"/>
      <c r="CV214" s="1611"/>
      <c r="CW214" s="1611"/>
      <c r="CX214" s="1611"/>
      <c r="CY214" s="1611"/>
      <c r="CZ214" s="1611"/>
      <c r="DA214" s="1611"/>
      <c r="DB214" s="1611"/>
      <c r="DC214" s="1611"/>
      <c r="DD214" s="1611"/>
      <c r="DE214" s="1611"/>
      <c r="DF214" s="1611"/>
      <c r="DG214" s="1611"/>
      <c r="DH214" s="1611"/>
      <c r="DI214" s="1611"/>
      <c r="DJ214" s="1611"/>
      <c r="DK214" s="1611"/>
      <c r="DL214" s="1611"/>
      <c r="DM214" s="1611"/>
      <c r="DN214" s="1611"/>
      <c r="DO214" s="1611"/>
      <c r="DP214" s="1611"/>
      <c r="DQ214" s="1611"/>
      <c r="DR214" s="1611"/>
      <c r="DS214" s="1611"/>
      <c r="DT214" s="1611"/>
      <c r="DU214" s="1611"/>
      <c r="DV214" s="1611"/>
      <c r="DW214" s="1611"/>
      <c r="DX214" s="1611"/>
      <c r="DY214" s="1611"/>
      <c r="DZ214" s="1611"/>
      <c r="EA214" s="1611"/>
      <c r="EB214" s="1611"/>
      <c r="EC214" s="1611"/>
      <c r="ED214" s="1611"/>
      <c r="EE214" s="1611"/>
      <c r="EF214" s="1611"/>
      <c r="EG214" s="1611"/>
      <c r="EH214" s="1611"/>
      <c r="EI214" s="1611"/>
      <c r="EJ214" s="1611"/>
      <c r="EK214" s="1611"/>
      <c r="EL214" s="1611"/>
      <c r="EM214" s="1611"/>
      <c r="EN214" s="1611"/>
      <c r="EO214" s="1611"/>
      <c r="EP214" s="1611"/>
      <c r="EQ214" s="1611"/>
      <c r="ER214" s="1611"/>
      <c r="ES214" s="1611"/>
    </row>
    <row r="215" spans="2:149" s="898" customFormat="1">
      <c r="B215" s="1609"/>
      <c r="C215" s="1610"/>
      <c r="D215" s="1610"/>
      <c r="E215" s="1611"/>
      <c r="F215" s="1611"/>
      <c r="G215" s="1611"/>
      <c r="H215" s="1611"/>
      <c r="I215" s="1611"/>
      <c r="J215" s="1611"/>
      <c r="K215" s="1611"/>
      <c r="L215" s="1611"/>
      <c r="M215" s="1611"/>
      <c r="N215" s="1611"/>
      <c r="O215" s="1611"/>
      <c r="P215" s="1611"/>
      <c r="Q215" s="1611"/>
      <c r="R215" s="1611"/>
      <c r="S215" s="1611"/>
      <c r="T215" s="1611"/>
      <c r="U215" s="1611"/>
      <c r="V215" s="1611"/>
      <c r="W215" s="1611"/>
      <c r="X215" s="1611"/>
      <c r="Y215" s="1611"/>
      <c r="Z215" s="1611"/>
      <c r="AA215" s="1611"/>
      <c r="AB215" s="1611"/>
      <c r="AC215" s="1611"/>
      <c r="AD215" s="1611"/>
      <c r="AE215" s="1611"/>
      <c r="AF215" s="1611"/>
      <c r="AG215" s="1611"/>
      <c r="AH215" s="1611"/>
      <c r="AI215" s="1611"/>
      <c r="AJ215" s="1611"/>
      <c r="AK215" s="1611"/>
      <c r="AL215" s="1611"/>
      <c r="AM215" s="1611"/>
      <c r="AN215" s="1611"/>
      <c r="AO215" s="1611"/>
      <c r="AP215" s="1611"/>
      <c r="AQ215" s="1611"/>
      <c r="AR215" s="1611"/>
      <c r="AS215" s="1611"/>
      <c r="AT215" s="1611"/>
      <c r="AU215" s="1611"/>
      <c r="AV215" s="1611"/>
      <c r="AW215" s="1611"/>
      <c r="AX215" s="1611"/>
      <c r="AY215" s="1611"/>
      <c r="AZ215" s="1611"/>
      <c r="BA215" s="1611"/>
      <c r="BB215" s="1611"/>
      <c r="BC215" s="1611"/>
      <c r="BD215" s="1611"/>
      <c r="BE215" s="1611"/>
      <c r="BF215" s="1611"/>
      <c r="BG215" s="1611"/>
      <c r="BH215" s="1611"/>
      <c r="BI215" s="1611"/>
      <c r="BJ215" s="1611"/>
      <c r="BK215" s="1611"/>
      <c r="BL215" s="1611"/>
      <c r="BM215" s="1611"/>
      <c r="BN215" s="1611"/>
      <c r="BO215" s="1611"/>
      <c r="BP215" s="1611"/>
      <c r="BQ215" s="1611"/>
      <c r="BR215" s="1611"/>
      <c r="BS215" s="1611"/>
      <c r="BT215" s="1611"/>
      <c r="BU215" s="1611"/>
      <c r="BV215" s="1611"/>
      <c r="BW215" s="1611"/>
      <c r="BX215" s="1611"/>
      <c r="BY215" s="1611"/>
      <c r="BZ215" s="1611"/>
      <c r="CA215" s="1611"/>
      <c r="CB215" s="1611"/>
      <c r="CC215" s="1611"/>
      <c r="CD215" s="1611"/>
      <c r="CE215" s="1611"/>
      <c r="CF215" s="1611"/>
      <c r="CG215" s="1611"/>
      <c r="CH215" s="1611"/>
      <c r="CI215" s="1611"/>
      <c r="CJ215" s="1611"/>
      <c r="CK215" s="1611"/>
      <c r="CL215" s="1611"/>
      <c r="CM215" s="1611"/>
      <c r="CN215" s="1611"/>
      <c r="CO215" s="1611"/>
      <c r="CP215" s="1611"/>
      <c r="CQ215" s="1611"/>
      <c r="CR215" s="1611"/>
      <c r="CS215" s="1611"/>
      <c r="CT215" s="1611"/>
      <c r="CU215" s="1611"/>
      <c r="CV215" s="1611"/>
      <c r="CW215" s="1611"/>
      <c r="CX215" s="1611"/>
      <c r="CY215" s="1611"/>
      <c r="CZ215" s="1611"/>
      <c r="DA215" s="1611"/>
      <c r="DB215" s="1611"/>
      <c r="DC215" s="1611"/>
      <c r="DD215" s="1611"/>
      <c r="DE215" s="1611"/>
      <c r="DF215" s="1611"/>
      <c r="DG215" s="1611"/>
      <c r="DH215" s="1611"/>
      <c r="DI215" s="1611"/>
      <c r="DJ215" s="1611"/>
      <c r="DK215" s="1611"/>
      <c r="DL215" s="1611"/>
      <c r="DM215" s="1611"/>
      <c r="DN215" s="1611"/>
      <c r="DO215" s="1611"/>
      <c r="DP215" s="1611"/>
      <c r="DQ215" s="1611"/>
      <c r="DR215" s="1611"/>
      <c r="DS215" s="1611"/>
      <c r="DT215" s="1611"/>
      <c r="DU215" s="1611"/>
      <c r="DV215" s="1611"/>
      <c r="DW215" s="1611"/>
      <c r="DX215" s="1611"/>
      <c r="DY215" s="1611"/>
      <c r="DZ215" s="1611"/>
      <c r="EA215" s="1611"/>
      <c r="EB215" s="1611"/>
      <c r="EC215" s="1611"/>
      <c r="ED215" s="1611"/>
      <c r="EE215" s="1611"/>
      <c r="EF215" s="1611"/>
      <c r="EG215" s="1611"/>
      <c r="EH215" s="1611"/>
      <c r="EI215" s="1611"/>
      <c r="EJ215" s="1611"/>
      <c r="EK215" s="1611"/>
      <c r="EL215" s="1611"/>
      <c r="EM215" s="1611"/>
      <c r="EN215" s="1611"/>
      <c r="EO215" s="1611"/>
      <c r="EP215" s="1611"/>
      <c r="EQ215" s="1611"/>
      <c r="ER215" s="1611"/>
      <c r="ES215" s="1611"/>
    </row>
    <row r="216" spans="2:149" s="898" customFormat="1">
      <c r="B216" s="1609"/>
      <c r="C216" s="1610"/>
      <c r="D216" s="1610"/>
      <c r="E216" s="1611"/>
      <c r="F216" s="1611"/>
      <c r="G216" s="1611"/>
      <c r="H216" s="1611"/>
      <c r="I216" s="1611"/>
      <c r="J216" s="1611"/>
      <c r="K216" s="1611"/>
      <c r="L216" s="1611"/>
      <c r="M216" s="1611"/>
      <c r="N216" s="1611"/>
      <c r="O216" s="1611"/>
      <c r="P216" s="1611"/>
      <c r="Q216" s="1611"/>
      <c r="R216" s="1611"/>
      <c r="S216" s="1611"/>
      <c r="T216" s="1611"/>
      <c r="U216" s="1611"/>
      <c r="V216" s="1611"/>
      <c r="W216" s="1611"/>
      <c r="X216" s="1611"/>
      <c r="Y216" s="1611"/>
      <c r="Z216" s="1611"/>
      <c r="AA216" s="1611"/>
      <c r="AB216" s="1611"/>
      <c r="AC216" s="1611"/>
      <c r="AD216" s="1611"/>
      <c r="AE216" s="1611"/>
      <c r="AF216" s="1611"/>
      <c r="AG216" s="1611"/>
      <c r="AH216" s="1611"/>
      <c r="AI216" s="1611"/>
      <c r="AJ216" s="1611"/>
      <c r="AK216" s="1611"/>
      <c r="AL216" s="1611"/>
      <c r="AM216" s="1611"/>
      <c r="AN216" s="1611"/>
      <c r="AO216" s="1611"/>
      <c r="AP216" s="1611"/>
      <c r="AQ216" s="1611"/>
      <c r="AR216" s="1611"/>
      <c r="AS216" s="1611"/>
      <c r="AT216" s="1611"/>
      <c r="AU216" s="1611"/>
      <c r="AV216" s="1611"/>
      <c r="AW216" s="1611"/>
      <c r="AX216" s="1611"/>
      <c r="AY216" s="1611"/>
      <c r="AZ216" s="1611"/>
      <c r="BA216" s="1611"/>
      <c r="BB216" s="1611"/>
      <c r="BC216" s="1611"/>
      <c r="BD216" s="1611"/>
      <c r="BE216" s="1611"/>
      <c r="BF216" s="1611"/>
      <c r="BG216" s="1611"/>
      <c r="BH216" s="1611"/>
      <c r="BI216" s="1611"/>
      <c r="BJ216" s="1611"/>
      <c r="BK216" s="1611"/>
      <c r="BL216" s="1611"/>
      <c r="BM216" s="1611"/>
      <c r="BN216" s="1611"/>
      <c r="BO216" s="1611"/>
      <c r="BP216" s="1611"/>
      <c r="BQ216" s="1611"/>
      <c r="BR216" s="1611"/>
      <c r="BS216" s="1611"/>
      <c r="BT216" s="1611"/>
      <c r="BU216" s="1611"/>
      <c r="BV216" s="1611"/>
      <c r="BW216" s="1611"/>
      <c r="BX216" s="1611"/>
      <c r="BY216" s="1611"/>
      <c r="BZ216" s="1611"/>
      <c r="CA216" s="1611"/>
      <c r="CB216" s="1611"/>
      <c r="CC216" s="1611"/>
      <c r="CD216" s="1611"/>
      <c r="CE216" s="1611"/>
      <c r="CF216" s="1611"/>
      <c r="CG216" s="1611"/>
      <c r="CH216" s="1611"/>
      <c r="CI216" s="1611"/>
      <c r="CJ216" s="1611"/>
      <c r="CK216" s="1611"/>
      <c r="CL216" s="1611"/>
      <c r="CM216" s="1611"/>
      <c r="CN216" s="1611"/>
      <c r="CO216" s="1611"/>
      <c r="CP216" s="1611"/>
      <c r="CQ216" s="1611"/>
      <c r="CR216" s="1611"/>
      <c r="CS216" s="1611"/>
      <c r="CT216" s="1611"/>
      <c r="CU216" s="1611"/>
      <c r="CV216" s="1611"/>
      <c r="CW216" s="1611"/>
      <c r="CX216" s="1611"/>
      <c r="CY216" s="1611"/>
      <c r="CZ216" s="1611"/>
      <c r="DA216" s="1611"/>
      <c r="DB216" s="1611"/>
      <c r="DC216" s="1611"/>
      <c r="DD216" s="1611"/>
      <c r="DE216" s="1611"/>
      <c r="DF216" s="1611"/>
      <c r="DG216" s="1611"/>
      <c r="DH216" s="1611"/>
      <c r="DI216" s="1611"/>
      <c r="DJ216" s="1611"/>
      <c r="DK216" s="1611"/>
      <c r="DL216" s="1611"/>
      <c r="DM216" s="1611"/>
      <c r="DN216" s="1611"/>
      <c r="DO216" s="1611"/>
      <c r="DP216" s="1611"/>
      <c r="DQ216" s="1611"/>
      <c r="DR216" s="1611"/>
      <c r="DS216" s="1611"/>
      <c r="DT216" s="1611"/>
      <c r="DU216" s="1611"/>
      <c r="DV216" s="1611"/>
      <c r="DW216" s="1611"/>
      <c r="DX216" s="1611"/>
      <c r="DY216" s="1611"/>
      <c r="DZ216" s="1611"/>
      <c r="EA216" s="1611"/>
      <c r="EB216" s="1611"/>
      <c r="EC216" s="1611"/>
      <c r="ED216" s="1611"/>
      <c r="EE216" s="1611"/>
      <c r="EF216" s="1611"/>
      <c r="EG216" s="1611"/>
      <c r="EH216" s="1611"/>
      <c r="EI216" s="1611"/>
      <c r="EJ216" s="1611"/>
      <c r="EK216" s="1611"/>
      <c r="EL216" s="1611"/>
      <c r="EM216" s="1611"/>
      <c r="EN216" s="1611"/>
      <c r="EO216" s="1611"/>
      <c r="EP216" s="1611"/>
      <c r="EQ216" s="1611"/>
      <c r="ER216" s="1611"/>
      <c r="ES216" s="1611"/>
    </row>
    <row r="217" spans="2:149" s="898" customFormat="1">
      <c r="B217" s="1609"/>
      <c r="C217" s="1610"/>
      <c r="D217" s="1610"/>
      <c r="E217" s="1611"/>
      <c r="F217" s="1611"/>
      <c r="G217" s="1611"/>
      <c r="H217" s="1611"/>
      <c r="I217" s="1611"/>
      <c r="J217" s="1611"/>
      <c r="K217" s="1611"/>
      <c r="L217" s="1611"/>
      <c r="M217" s="1611"/>
      <c r="N217" s="1611"/>
      <c r="O217" s="1611"/>
      <c r="P217" s="1611"/>
      <c r="Q217" s="1611"/>
      <c r="R217" s="1611"/>
      <c r="S217" s="1611"/>
      <c r="T217" s="1611"/>
      <c r="U217" s="1611"/>
      <c r="V217" s="1611"/>
      <c r="W217" s="1611"/>
      <c r="X217" s="1611"/>
      <c r="Y217" s="1611"/>
      <c r="Z217" s="1611"/>
      <c r="AA217" s="1611"/>
      <c r="AB217" s="1611"/>
      <c r="AC217" s="1611"/>
      <c r="AD217" s="1611"/>
      <c r="AE217" s="1611"/>
      <c r="AF217" s="1611"/>
      <c r="AG217" s="1611"/>
      <c r="AH217" s="1611"/>
      <c r="AI217" s="1611"/>
      <c r="AJ217" s="1611"/>
      <c r="AK217" s="1611"/>
      <c r="AL217" s="1611"/>
      <c r="AM217" s="1611"/>
      <c r="AN217" s="1611"/>
      <c r="AO217" s="1611"/>
      <c r="AP217" s="1611"/>
      <c r="AQ217" s="1611"/>
      <c r="AR217" s="1611"/>
      <c r="AS217" s="1611"/>
      <c r="AT217" s="1611"/>
      <c r="AU217" s="1611"/>
      <c r="AV217" s="1611"/>
      <c r="AW217" s="1611"/>
      <c r="AX217" s="1611"/>
      <c r="AY217" s="1611"/>
      <c r="AZ217" s="1611"/>
      <c r="BA217" s="1611"/>
      <c r="BB217" s="1611"/>
      <c r="BC217" s="1611"/>
      <c r="BD217" s="1611"/>
      <c r="BE217" s="1611"/>
      <c r="BF217" s="1611"/>
      <c r="BG217" s="1611"/>
      <c r="BH217" s="1611"/>
      <c r="BI217" s="1611"/>
      <c r="BJ217" s="1611"/>
      <c r="BK217" s="1611"/>
      <c r="BL217" s="1611"/>
      <c r="BM217" s="1611"/>
      <c r="BN217" s="1611"/>
      <c r="BO217" s="1611"/>
      <c r="BP217" s="1611"/>
      <c r="BQ217" s="1611"/>
      <c r="BR217" s="1611"/>
      <c r="BS217" s="1611"/>
      <c r="BT217" s="1611"/>
      <c r="BU217" s="1611"/>
      <c r="BV217" s="1611"/>
      <c r="BW217" s="1611"/>
      <c r="BX217" s="1611"/>
      <c r="BY217" s="1611"/>
      <c r="BZ217" s="1611"/>
      <c r="CA217" s="1611"/>
      <c r="CB217" s="1611"/>
      <c r="CC217" s="1611"/>
      <c r="CD217" s="1611"/>
      <c r="CE217" s="1611"/>
      <c r="CF217" s="1611"/>
      <c r="CG217" s="1611"/>
      <c r="CH217" s="1611"/>
      <c r="CI217" s="1611"/>
      <c r="CJ217" s="1611"/>
      <c r="CK217" s="1611"/>
      <c r="CL217" s="1611"/>
      <c r="CM217" s="1611"/>
      <c r="CN217" s="1611"/>
      <c r="CO217" s="1611"/>
      <c r="CP217" s="1611"/>
      <c r="CQ217" s="1611"/>
      <c r="CR217" s="1611"/>
      <c r="CS217" s="1611"/>
      <c r="CT217" s="1611"/>
      <c r="CU217" s="1611"/>
      <c r="CV217" s="1611"/>
      <c r="CW217" s="1611"/>
      <c r="CX217" s="1611"/>
      <c r="CY217" s="1611"/>
      <c r="CZ217" s="1611"/>
      <c r="DA217" s="1611"/>
      <c r="DB217" s="1611"/>
      <c r="DC217" s="1611"/>
      <c r="DD217" s="1611"/>
      <c r="DE217" s="1611"/>
      <c r="DF217" s="1611"/>
      <c r="DG217" s="1611"/>
      <c r="DH217" s="1611"/>
      <c r="DI217" s="1611"/>
      <c r="DJ217" s="1611"/>
      <c r="DK217" s="1611"/>
      <c r="DL217" s="1611"/>
      <c r="DM217" s="1611"/>
      <c r="DN217" s="1611"/>
      <c r="DO217" s="1611"/>
      <c r="DP217" s="1611"/>
      <c r="DQ217" s="1611"/>
      <c r="DR217" s="1611"/>
      <c r="DS217" s="1611"/>
      <c r="DT217" s="1611"/>
      <c r="DU217" s="1611"/>
      <c r="DV217" s="1611"/>
      <c r="DW217" s="1611"/>
      <c r="DX217" s="1611"/>
      <c r="DY217" s="1611"/>
      <c r="DZ217" s="1611"/>
      <c r="EA217" s="1611"/>
      <c r="EB217" s="1611"/>
      <c r="EC217" s="1611"/>
      <c r="ED217" s="1611"/>
      <c r="EE217" s="1611"/>
      <c r="EF217" s="1611"/>
      <c r="EG217" s="1611"/>
      <c r="EH217" s="1611"/>
      <c r="EI217" s="1611"/>
      <c r="EJ217" s="1611"/>
      <c r="EK217" s="1611"/>
      <c r="EL217" s="1611"/>
      <c r="EM217" s="1611"/>
      <c r="EN217" s="1611"/>
      <c r="EO217" s="1611"/>
      <c r="EP217" s="1611"/>
      <c r="EQ217" s="1611"/>
      <c r="ER217" s="1611"/>
      <c r="ES217" s="1611"/>
    </row>
    <row r="218" spans="2:149" s="898" customFormat="1">
      <c r="B218" s="1609"/>
      <c r="C218" s="1610"/>
      <c r="D218" s="1610"/>
      <c r="E218" s="1611"/>
      <c r="F218" s="1611"/>
      <c r="G218" s="1611"/>
      <c r="H218" s="1611"/>
      <c r="I218" s="1611"/>
      <c r="J218" s="1611"/>
      <c r="K218" s="1611"/>
      <c r="L218" s="1611"/>
      <c r="M218" s="1611"/>
      <c r="N218" s="1611"/>
      <c r="O218" s="1611"/>
      <c r="P218" s="1611"/>
      <c r="Q218" s="1611"/>
      <c r="R218" s="1611"/>
      <c r="S218" s="1611"/>
      <c r="T218" s="1611"/>
      <c r="U218" s="1611"/>
      <c r="V218" s="1611"/>
      <c r="W218" s="1611"/>
      <c r="X218" s="1611"/>
      <c r="Y218" s="1611"/>
      <c r="Z218" s="1611"/>
      <c r="AA218" s="1611"/>
      <c r="AB218" s="1611"/>
      <c r="AC218" s="1611"/>
      <c r="AD218" s="1611"/>
      <c r="AE218" s="1611"/>
      <c r="AF218" s="1611"/>
      <c r="AG218" s="1611"/>
      <c r="AH218" s="1611"/>
      <c r="AI218" s="1611"/>
      <c r="AJ218" s="1611"/>
      <c r="AK218" s="1611"/>
      <c r="AL218" s="1611"/>
      <c r="AM218" s="1611"/>
      <c r="AN218" s="1611"/>
      <c r="AO218" s="1611"/>
      <c r="AP218" s="1611"/>
      <c r="AQ218" s="1611"/>
      <c r="AR218" s="1611"/>
      <c r="AS218" s="1611"/>
      <c r="AT218" s="1611"/>
      <c r="AU218" s="1611"/>
      <c r="AV218" s="1611"/>
      <c r="AW218" s="1611"/>
      <c r="AX218" s="1611"/>
      <c r="AY218" s="1611"/>
      <c r="AZ218" s="1611"/>
      <c r="BA218" s="1611"/>
      <c r="BB218" s="1611"/>
      <c r="BC218" s="1611"/>
      <c r="BD218" s="1611"/>
      <c r="BE218" s="1611"/>
      <c r="BF218" s="1611"/>
      <c r="BG218" s="1611"/>
      <c r="BH218" s="1611"/>
      <c r="BI218" s="1611"/>
      <c r="BJ218" s="1611"/>
      <c r="BK218" s="1611"/>
      <c r="BL218" s="1611"/>
      <c r="BM218" s="1611"/>
      <c r="BN218" s="1611"/>
      <c r="BO218" s="1611"/>
      <c r="BP218" s="1611"/>
      <c r="BQ218" s="1611"/>
      <c r="BR218" s="1611"/>
      <c r="BS218" s="1611"/>
      <c r="BT218" s="1611"/>
      <c r="BU218" s="1611"/>
      <c r="BV218" s="1611"/>
      <c r="BW218" s="1611"/>
      <c r="BX218" s="1611"/>
      <c r="BY218" s="1611"/>
      <c r="BZ218" s="1611"/>
      <c r="CA218" s="1611"/>
      <c r="CB218" s="1611"/>
      <c r="CC218" s="1611"/>
      <c r="CD218" s="1611"/>
      <c r="CE218" s="1611"/>
      <c r="CF218" s="1611"/>
      <c r="CG218" s="1611"/>
      <c r="CH218" s="1611"/>
      <c r="CI218" s="1611"/>
      <c r="CJ218" s="1611"/>
      <c r="CK218" s="1611"/>
      <c r="CL218" s="1611"/>
      <c r="CM218" s="1611"/>
      <c r="CN218" s="1611"/>
      <c r="CO218" s="1611"/>
      <c r="CP218" s="1611"/>
      <c r="CQ218" s="1611"/>
      <c r="CR218" s="1611"/>
      <c r="CS218" s="1611"/>
      <c r="CT218" s="1611"/>
      <c r="CU218" s="1611"/>
      <c r="CV218" s="1611"/>
      <c r="CW218" s="1611"/>
      <c r="CX218" s="1611"/>
      <c r="CY218" s="1611"/>
      <c r="CZ218" s="1611"/>
      <c r="DA218" s="1611"/>
      <c r="DB218" s="1611"/>
      <c r="DC218" s="1611"/>
      <c r="DD218" s="1611"/>
      <c r="DE218" s="1611"/>
      <c r="DF218" s="1611"/>
      <c r="DG218" s="1611"/>
      <c r="DH218" s="1611"/>
      <c r="DI218" s="1611"/>
      <c r="DJ218" s="1611"/>
      <c r="DK218" s="1611"/>
      <c r="DL218" s="1611"/>
      <c r="DM218" s="1611"/>
      <c r="DN218" s="1611"/>
      <c r="DO218" s="1611"/>
      <c r="DP218" s="1611"/>
      <c r="DQ218" s="1611"/>
      <c r="DR218" s="1611"/>
      <c r="DS218" s="1611"/>
      <c r="DT218" s="1611"/>
      <c r="DU218" s="1611"/>
      <c r="DV218" s="1611"/>
      <c r="DW218" s="1611"/>
      <c r="DX218" s="1611"/>
      <c r="DY218" s="1611"/>
      <c r="DZ218" s="1611"/>
      <c r="EA218" s="1611"/>
      <c r="EB218" s="1611"/>
      <c r="EC218" s="1611"/>
      <c r="ED218" s="1611"/>
      <c r="EE218" s="1611"/>
      <c r="EF218" s="1611"/>
      <c r="EG218" s="1611"/>
      <c r="EH218" s="1611"/>
      <c r="EI218" s="1611"/>
      <c r="EJ218" s="1611"/>
      <c r="EK218" s="1611"/>
      <c r="EL218" s="1611"/>
      <c r="EM218" s="1611"/>
      <c r="EN218" s="1611"/>
      <c r="EO218" s="1611"/>
      <c r="EP218" s="1611"/>
      <c r="EQ218" s="1611"/>
      <c r="ER218" s="1611"/>
      <c r="ES218" s="1611"/>
    </row>
    <row r="219" spans="2:149" s="898" customFormat="1">
      <c r="B219" s="1609"/>
      <c r="C219" s="1610"/>
      <c r="D219" s="1610"/>
      <c r="E219" s="1611"/>
      <c r="F219" s="1611"/>
      <c r="G219" s="1611"/>
      <c r="H219" s="1611"/>
      <c r="I219" s="1611"/>
      <c r="J219" s="1611"/>
      <c r="K219" s="1611"/>
      <c r="L219" s="1611"/>
      <c r="M219" s="1611"/>
      <c r="N219" s="1611"/>
      <c r="O219" s="1611"/>
      <c r="P219" s="1611"/>
      <c r="Q219" s="1611"/>
      <c r="R219" s="1611"/>
      <c r="S219" s="1611"/>
      <c r="T219" s="1611"/>
      <c r="U219" s="1611"/>
      <c r="V219" s="1611"/>
      <c r="W219" s="1611"/>
      <c r="X219" s="1611"/>
      <c r="Y219" s="1611"/>
      <c r="Z219" s="1611"/>
      <c r="AA219" s="1611"/>
      <c r="AB219" s="1611"/>
      <c r="AC219" s="1611"/>
      <c r="AD219" s="1611"/>
      <c r="AE219" s="1611"/>
      <c r="AF219" s="1611"/>
      <c r="AG219" s="1611"/>
      <c r="AH219" s="1611"/>
      <c r="AI219" s="1611"/>
      <c r="AJ219" s="1611"/>
      <c r="AK219" s="1611"/>
      <c r="AL219" s="1611"/>
      <c r="AM219" s="1611"/>
      <c r="AN219" s="1611"/>
      <c r="AO219" s="1611"/>
      <c r="AP219" s="1611"/>
      <c r="AQ219" s="1611"/>
      <c r="AR219" s="1611"/>
      <c r="AS219" s="1611"/>
      <c r="AT219" s="1611"/>
      <c r="AU219" s="1611"/>
      <c r="AV219" s="1611"/>
      <c r="AW219" s="1611"/>
      <c r="AX219" s="1611"/>
      <c r="AY219" s="1611"/>
      <c r="AZ219" s="1611"/>
      <c r="BA219" s="1611"/>
      <c r="BB219" s="1611"/>
      <c r="BC219" s="1611"/>
      <c r="BD219" s="1611"/>
      <c r="BE219" s="1611"/>
      <c r="BF219" s="1611"/>
      <c r="BG219" s="1611"/>
      <c r="BH219" s="1611"/>
      <c r="BI219" s="1611"/>
      <c r="BJ219" s="1611"/>
      <c r="BK219" s="1611"/>
      <c r="BL219" s="1611"/>
      <c r="BM219" s="1611"/>
      <c r="BN219" s="1611"/>
      <c r="BO219" s="1611"/>
      <c r="BP219" s="1611"/>
      <c r="BQ219" s="1611"/>
      <c r="BR219" s="1611"/>
      <c r="BS219" s="1611"/>
      <c r="BT219" s="1611"/>
      <c r="BU219" s="1611"/>
      <c r="BV219" s="1611"/>
      <c r="BW219" s="1611"/>
      <c r="BX219" s="1611"/>
      <c r="BY219" s="1611"/>
      <c r="BZ219" s="1611"/>
      <c r="CA219" s="1611"/>
      <c r="CB219" s="1611"/>
      <c r="CC219" s="1611"/>
      <c r="CD219" s="1611"/>
      <c r="CE219" s="1611"/>
      <c r="CF219" s="1611"/>
      <c r="CG219" s="1611"/>
      <c r="CH219" s="1611"/>
      <c r="CI219" s="1611"/>
      <c r="CJ219" s="1611"/>
      <c r="CK219" s="1611"/>
      <c r="CL219" s="1611"/>
      <c r="CM219" s="1611"/>
      <c r="CN219" s="1611"/>
      <c r="CO219" s="1611"/>
      <c r="CP219" s="1611"/>
      <c r="CQ219" s="1611"/>
      <c r="CR219" s="1611"/>
      <c r="CS219" s="1611"/>
      <c r="CT219" s="1611"/>
      <c r="CU219" s="1611"/>
      <c r="CV219" s="1611"/>
      <c r="CW219" s="1611"/>
      <c r="CX219" s="1611"/>
      <c r="CY219" s="1611"/>
      <c r="CZ219" s="1611"/>
      <c r="DA219" s="1611"/>
      <c r="DB219" s="1611"/>
      <c r="DC219" s="1611"/>
      <c r="DD219" s="1611"/>
      <c r="DE219" s="1611"/>
      <c r="DF219" s="1611"/>
      <c r="DG219" s="1611"/>
      <c r="DH219" s="1611"/>
      <c r="DI219" s="1611"/>
      <c r="DJ219" s="1611"/>
      <c r="DK219" s="1611"/>
      <c r="DL219" s="1611"/>
      <c r="DM219" s="1611"/>
      <c r="DN219" s="1611"/>
      <c r="DO219" s="1611"/>
      <c r="DP219" s="1611"/>
      <c r="DQ219" s="1611"/>
      <c r="DR219" s="1611"/>
      <c r="DS219" s="1611"/>
      <c r="DT219" s="1611"/>
      <c r="DU219" s="1611"/>
      <c r="DV219" s="1611"/>
      <c r="DW219" s="1611"/>
      <c r="DX219" s="1611"/>
      <c r="DY219" s="1611"/>
      <c r="DZ219" s="1611"/>
      <c r="EA219" s="1611"/>
      <c r="EB219" s="1611"/>
      <c r="EC219" s="1611"/>
      <c r="ED219" s="1611"/>
      <c r="EE219" s="1611"/>
      <c r="EF219" s="1611"/>
      <c r="EG219" s="1611"/>
      <c r="EH219" s="1611"/>
      <c r="EI219" s="1611"/>
      <c r="EJ219" s="1611"/>
      <c r="EK219" s="1611"/>
      <c r="EL219" s="1611"/>
      <c r="EM219" s="1611"/>
      <c r="EN219" s="1611"/>
      <c r="EO219" s="1611"/>
      <c r="EP219" s="1611"/>
      <c r="EQ219" s="1611"/>
      <c r="ER219" s="1611"/>
      <c r="ES219" s="1611"/>
    </row>
    <row r="220" spans="2:149" s="898" customFormat="1">
      <c r="B220" s="1609"/>
      <c r="C220" s="1610"/>
      <c r="D220" s="1610"/>
      <c r="E220" s="1611"/>
      <c r="F220" s="1611"/>
      <c r="G220" s="1611"/>
      <c r="H220" s="1611"/>
      <c r="I220" s="1611"/>
      <c r="J220" s="1611"/>
      <c r="K220" s="1611"/>
      <c r="L220" s="1611"/>
      <c r="M220" s="1611"/>
      <c r="N220" s="1611"/>
      <c r="O220" s="1611"/>
      <c r="P220" s="1611"/>
      <c r="Q220" s="1611"/>
      <c r="R220" s="1611"/>
      <c r="S220" s="1611"/>
      <c r="T220" s="1611"/>
      <c r="U220" s="1611"/>
      <c r="V220" s="1611"/>
      <c r="W220" s="1611"/>
      <c r="X220" s="1611"/>
      <c r="Y220" s="1611"/>
      <c r="Z220" s="1611"/>
      <c r="AA220" s="1611"/>
      <c r="AB220" s="1611"/>
      <c r="AC220" s="1611"/>
      <c r="AD220" s="1611"/>
      <c r="AE220" s="1611"/>
      <c r="AF220" s="1611"/>
      <c r="AG220" s="1611"/>
      <c r="AH220" s="1611"/>
      <c r="AI220" s="1611"/>
      <c r="AJ220" s="1611"/>
      <c r="AK220" s="1611"/>
      <c r="AL220" s="1611"/>
      <c r="AM220" s="1611"/>
      <c r="AN220" s="1611"/>
      <c r="AO220" s="1611"/>
      <c r="AP220" s="1611"/>
      <c r="AQ220" s="1611"/>
      <c r="AR220" s="1611"/>
      <c r="AS220" s="1611"/>
      <c r="AT220" s="1611"/>
      <c r="AU220" s="1611"/>
      <c r="AV220" s="1611"/>
      <c r="AW220" s="1611"/>
      <c r="AX220" s="1611"/>
      <c r="AY220" s="1611"/>
      <c r="AZ220" s="1611"/>
      <c r="BA220" s="1611"/>
      <c r="BB220" s="1611"/>
      <c r="BC220" s="1611"/>
      <c r="BD220" s="1611"/>
      <c r="BE220" s="1611"/>
      <c r="BF220" s="1611"/>
      <c r="BG220" s="1611"/>
      <c r="BH220" s="1611"/>
      <c r="BI220" s="1611"/>
      <c r="BJ220" s="1611"/>
      <c r="BK220" s="1611"/>
      <c r="BL220" s="1611"/>
      <c r="BM220" s="1611"/>
      <c r="BN220" s="1611"/>
      <c r="BO220" s="1611"/>
      <c r="BP220" s="1611"/>
      <c r="BQ220" s="1611"/>
      <c r="BR220" s="1611"/>
      <c r="BS220" s="1611"/>
      <c r="BT220" s="1611"/>
      <c r="BU220" s="1611"/>
      <c r="BV220" s="1611"/>
      <c r="BW220" s="1611"/>
      <c r="BX220" s="1611"/>
      <c r="BY220" s="1611"/>
      <c r="BZ220" s="1611"/>
      <c r="CA220" s="1611"/>
      <c r="CB220" s="1611"/>
      <c r="CC220" s="1611"/>
      <c r="CD220" s="1611"/>
      <c r="CE220" s="1611"/>
      <c r="CF220" s="1611"/>
      <c r="CG220" s="1611"/>
      <c r="CH220" s="1611"/>
      <c r="CI220" s="1611"/>
      <c r="CJ220" s="1611"/>
      <c r="CK220" s="1611"/>
      <c r="CL220" s="1611"/>
      <c r="CM220" s="1611"/>
      <c r="CN220" s="1611"/>
      <c r="CO220" s="1611"/>
      <c r="CP220" s="1611"/>
      <c r="CQ220" s="1611"/>
      <c r="CR220" s="1611"/>
      <c r="CS220" s="1611"/>
      <c r="CT220" s="1611"/>
      <c r="CU220" s="1611"/>
      <c r="CV220" s="1611"/>
      <c r="CW220" s="1611"/>
      <c r="CX220" s="1611"/>
      <c r="CY220" s="1611"/>
      <c r="CZ220" s="1611"/>
      <c r="DA220" s="1611"/>
      <c r="DB220" s="1611"/>
      <c r="DC220" s="1611"/>
      <c r="DD220" s="1611"/>
      <c r="DE220" s="1611"/>
      <c r="DF220" s="1611"/>
      <c r="DG220" s="1611"/>
      <c r="DH220" s="1611"/>
      <c r="DI220" s="1611"/>
      <c r="DJ220" s="1611"/>
      <c r="DK220" s="1611"/>
      <c r="DL220" s="1611"/>
      <c r="DM220" s="1611"/>
      <c r="DN220" s="1611"/>
      <c r="DO220" s="1611"/>
      <c r="DP220" s="1611"/>
      <c r="DQ220" s="1611"/>
      <c r="DR220" s="1611"/>
      <c r="DS220" s="1611"/>
      <c r="DT220" s="1611"/>
      <c r="DU220" s="1611"/>
      <c r="DV220" s="1611"/>
      <c r="DW220" s="1611"/>
      <c r="DX220" s="1611"/>
      <c r="DY220" s="1611"/>
      <c r="DZ220" s="1611"/>
      <c r="EA220" s="1611"/>
      <c r="EB220" s="1611"/>
      <c r="EC220" s="1611"/>
      <c r="ED220" s="1611"/>
      <c r="EE220" s="1611"/>
      <c r="EF220" s="1611"/>
      <c r="EG220" s="1611"/>
      <c r="EH220" s="1611"/>
      <c r="EI220" s="1611"/>
      <c r="EJ220" s="1611"/>
      <c r="EK220" s="1611"/>
      <c r="EL220" s="1611"/>
      <c r="EM220" s="1611"/>
      <c r="EN220" s="1611"/>
      <c r="EO220" s="1611"/>
      <c r="EP220" s="1611"/>
      <c r="EQ220" s="1611"/>
      <c r="ER220" s="1611"/>
      <c r="ES220" s="1611"/>
    </row>
    <row r="221" spans="2:149" s="898" customFormat="1">
      <c r="B221" s="1609"/>
      <c r="C221" s="1610"/>
      <c r="D221" s="1610"/>
      <c r="E221" s="1611"/>
      <c r="F221" s="1611"/>
      <c r="G221" s="1611"/>
      <c r="H221" s="1611"/>
      <c r="I221" s="1611"/>
      <c r="J221" s="1611"/>
      <c r="K221" s="1611"/>
      <c r="L221" s="1611"/>
      <c r="M221" s="1611"/>
      <c r="N221" s="1611"/>
      <c r="O221" s="1611"/>
      <c r="P221" s="1611"/>
      <c r="Q221" s="1611"/>
      <c r="R221" s="1611"/>
      <c r="S221" s="1611"/>
      <c r="T221" s="1611"/>
      <c r="U221" s="1611"/>
      <c r="V221" s="1611"/>
      <c r="W221" s="1611"/>
      <c r="X221" s="1611"/>
      <c r="Y221" s="1611"/>
      <c r="Z221" s="1611"/>
      <c r="AA221" s="1611"/>
      <c r="AB221" s="1611"/>
      <c r="AC221" s="1611"/>
      <c r="AD221" s="1611"/>
      <c r="AE221" s="1611"/>
      <c r="AF221" s="1611"/>
      <c r="AG221" s="1611"/>
      <c r="AH221" s="1611"/>
      <c r="AI221" s="1611"/>
      <c r="AJ221" s="1611"/>
      <c r="AK221" s="1611"/>
      <c r="AL221" s="1611"/>
      <c r="AM221" s="1611"/>
      <c r="AN221" s="1611"/>
      <c r="AO221" s="1611"/>
      <c r="AP221" s="1611"/>
      <c r="AQ221" s="1611"/>
      <c r="AR221" s="1611"/>
      <c r="AS221" s="1611"/>
      <c r="AT221" s="1611"/>
      <c r="AU221" s="1611"/>
      <c r="AV221" s="1611"/>
      <c r="AW221" s="1611"/>
      <c r="AX221" s="1611"/>
      <c r="AY221" s="1611"/>
      <c r="AZ221" s="1611"/>
      <c r="BA221" s="1611"/>
      <c r="BB221" s="1611"/>
      <c r="BC221" s="1611"/>
      <c r="BD221" s="1611"/>
      <c r="BE221" s="1611"/>
      <c r="BF221" s="1611"/>
      <c r="BG221" s="1611"/>
      <c r="BH221" s="1611"/>
      <c r="BI221" s="1611"/>
      <c r="BJ221" s="1611"/>
      <c r="BK221" s="1611"/>
      <c r="BL221" s="1611"/>
      <c r="BM221" s="1611"/>
      <c r="BN221" s="1611"/>
      <c r="BO221" s="1611"/>
      <c r="BP221" s="1611"/>
      <c r="BQ221" s="1611"/>
      <c r="BR221" s="1611"/>
      <c r="BS221" s="1611"/>
      <c r="BT221" s="1611"/>
      <c r="BU221" s="1611"/>
      <c r="BV221" s="1611"/>
      <c r="BW221" s="1611"/>
      <c r="BX221" s="1611"/>
      <c r="BY221" s="1611"/>
      <c r="BZ221" s="1611"/>
      <c r="CA221" s="1611"/>
      <c r="CB221" s="1611"/>
      <c r="CC221" s="1611"/>
      <c r="CD221" s="1611"/>
      <c r="CE221" s="1611"/>
      <c r="CF221" s="1611"/>
      <c r="CG221" s="1611"/>
      <c r="CH221" s="1611"/>
      <c r="CI221" s="1611"/>
      <c r="CJ221" s="1611"/>
      <c r="CK221" s="1611"/>
      <c r="CL221" s="1611"/>
      <c r="CM221" s="1611"/>
      <c r="CN221" s="1611"/>
      <c r="CO221" s="1611"/>
      <c r="CP221" s="1611"/>
      <c r="CQ221" s="1611"/>
      <c r="CR221" s="1611"/>
      <c r="CS221" s="1611"/>
      <c r="CT221" s="1611"/>
      <c r="CU221" s="1611"/>
      <c r="CV221" s="1611"/>
      <c r="CW221" s="1611"/>
      <c r="CX221" s="1611"/>
      <c r="CY221" s="1611"/>
      <c r="CZ221" s="1611"/>
      <c r="DA221" s="1611"/>
      <c r="DB221" s="1611"/>
      <c r="DC221" s="1611"/>
      <c r="DD221" s="1611"/>
      <c r="DE221" s="1611"/>
      <c r="DF221" s="1611"/>
      <c r="DG221" s="1611"/>
      <c r="DH221" s="1611"/>
      <c r="DI221" s="1611"/>
      <c r="DJ221" s="1611"/>
      <c r="DK221" s="1611"/>
      <c r="DL221" s="1611"/>
      <c r="DM221" s="1611"/>
      <c r="DN221" s="1611"/>
      <c r="DO221" s="1611"/>
      <c r="DP221" s="1611"/>
      <c r="DQ221" s="1611"/>
      <c r="DR221" s="1611"/>
      <c r="DS221" s="1611"/>
      <c r="DT221" s="1611"/>
      <c r="DU221" s="1611"/>
      <c r="DV221" s="1611"/>
      <c r="DW221" s="1611"/>
      <c r="DX221" s="1611"/>
      <c r="DY221" s="1611"/>
      <c r="DZ221" s="1611"/>
      <c r="EA221" s="1611"/>
      <c r="EB221" s="1611"/>
      <c r="EC221" s="1611"/>
      <c r="ED221" s="1611"/>
      <c r="EE221" s="1611"/>
      <c r="EF221" s="1611"/>
      <c r="EG221" s="1611"/>
      <c r="EH221" s="1611"/>
      <c r="EI221" s="1611"/>
      <c r="EJ221" s="1611"/>
      <c r="EK221" s="1611"/>
      <c r="EL221" s="1611"/>
      <c r="EM221" s="1611"/>
      <c r="EN221" s="1611"/>
      <c r="EO221" s="1611"/>
      <c r="EP221" s="1611"/>
      <c r="EQ221" s="1611"/>
      <c r="ER221" s="1611"/>
      <c r="ES221" s="1611"/>
    </row>
    <row r="222" spans="2:149" s="898" customFormat="1">
      <c r="B222" s="1609"/>
      <c r="C222" s="1610"/>
      <c r="D222" s="1610"/>
      <c r="E222" s="1611"/>
      <c r="F222" s="1611"/>
      <c r="G222" s="1611"/>
      <c r="H222" s="1611"/>
      <c r="I222" s="1611"/>
      <c r="J222" s="1611"/>
      <c r="K222" s="1611"/>
      <c r="L222" s="1611"/>
      <c r="M222" s="1611"/>
      <c r="N222" s="1611"/>
      <c r="O222" s="1611"/>
      <c r="P222" s="1611"/>
      <c r="Q222" s="1611"/>
      <c r="R222" s="1611"/>
      <c r="S222" s="1611"/>
      <c r="T222" s="1611"/>
      <c r="U222" s="1611"/>
      <c r="V222" s="1611"/>
      <c r="W222" s="1611"/>
      <c r="X222" s="1611"/>
      <c r="Y222" s="1611"/>
      <c r="Z222" s="1611"/>
      <c r="AA222" s="1611"/>
      <c r="AB222" s="1611"/>
      <c r="AC222" s="1611"/>
      <c r="AD222" s="1611"/>
      <c r="AE222" s="1611"/>
      <c r="AF222" s="1611"/>
      <c r="AG222" s="1611"/>
      <c r="AH222" s="1611"/>
      <c r="AI222" s="1611"/>
      <c r="AJ222" s="1611"/>
      <c r="AK222" s="1611"/>
      <c r="AL222" s="1611"/>
      <c r="AM222" s="1611"/>
      <c r="AN222" s="1611"/>
      <c r="AO222" s="1611"/>
      <c r="AP222" s="1611"/>
      <c r="AQ222" s="1611"/>
      <c r="AR222" s="1611"/>
      <c r="AS222" s="1611"/>
      <c r="AT222" s="1611"/>
      <c r="AU222" s="1611"/>
      <c r="AV222" s="1611"/>
      <c r="AW222" s="1611"/>
      <c r="AX222" s="1611"/>
      <c r="AY222" s="1611"/>
      <c r="AZ222" s="1611"/>
      <c r="BA222" s="1611"/>
      <c r="BB222" s="1611"/>
      <c r="BC222" s="1611"/>
      <c r="BD222" s="1611"/>
      <c r="BE222" s="1611"/>
      <c r="BF222" s="1611"/>
      <c r="BG222" s="1611"/>
      <c r="BH222" s="1611"/>
      <c r="BI222" s="1611"/>
      <c r="BJ222" s="1611"/>
      <c r="BK222" s="1611"/>
      <c r="BL222" s="1611"/>
      <c r="BM222" s="1611"/>
      <c r="BN222" s="1611"/>
      <c r="BO222" s="1611"/>
      <c r="BP222" s="1611"/>
      <c r="BQ222" s="1611"/>
      <c r="BR222" s="1611"/>
      <c r="BS222" s="1611"/>
      <c r="BT222" s="1611"/>
      <c r="BU222" s="1611"/>
      <c r="BV222" s="1611"/>
      <c r="BW222" s="1611"/>
      <c r="BX222" s="1611"/>
      <c r="BY222" s="1611"/>
      <c r="BZ222" s="1611"/>
      <c r="CA222" s="1611"/>
      <c r="CB222" s="1611"/>
      <c r="CC222" s="1611"/>
      <c r="CD222" s="1611"/>
      <c r="CE222" s="1611"/>
      <c r="CF222" s="1611"/>
      <c r="CG222" s="1611"/>
      <c r="CH222" s="1611"/>
      <c r="CI222" s="1611"/>
      <c r="CJ222" s="1611"/>
      <c r="CK222" s="1611"/>
      <c r="CL222" s="1611"/>
      <c r="CM222" s="1611"/>
      <c r="CN222" s="1611"/>
      <c r="CO222" s="1611"/>
      <c r="CP222" s="1611"/>
      <c r="CQ222" s="1611"/>
      <c r="CR222" s="1611"/>
      <c r="CS222" s="1611"/>
      <c r="CT222" s="1611"/>
      <c r="CU222" s="1611"/>
      <c r="CV222" s="1611"/>
      <c r="CW222" s="1611"/>
      <c r="CX222" s="1611"/>
      <c r="CY222" s="1611"/>
      <c r="CZ222" s="1611"/>
      <c r="DA222" s="1611"/>
      <c r="DB222" s="1611"/>
      <c r="DC222" s="1611"/>
      <c r="DD222" s="1611"/>
      <c r="DE222" s="1611"/>
      <c r="DF222" s="1611"/>
      <c r="DG222" s="1611"/>
      <c r="DH222" s="1611"/>
      <c r="DI222" s="1611"/>
      <c r="DJ222" s="1611"/>
      <c r="DK222" s="1611"/>
      <c r="DL222" s="1611"/>
      <c r="DM222" s="1611"/>
      <c r="DN222" s="1611"/>
      <c r="DO222" s="1611"/>
      <c r="DP222" s="1611"/>
      <c r="DQ222" s="1611"/>
      <c r="DR222" s="1611"/>
      <c r="DS222" s="1611"/>
      <c r="DT222" s="1611"/>
      <c r="DU222" s="1611"/>
      <c r="DV222" s="1611"/>
      <c r="DW222" s="1611"/>
      <c r="DX222" s="1611"/>
      <c r="DY222" s="1611"/>
      <c r="DZ222" s="1611"/>
      <c r="EA222" s="1611"/>
      <c r="EB222" s="1611"/>
      <c r="EC222" s="1611"/>
      <c r="ED222" s="1611"/>
      <c r="EE222" s="1611"/>
      <c r="EF222" s="1611"/>
      <c r="EG222" s="1611"/>
      <c r="EH222" s="1611"/>
      <c r="EI222" s="1611"/>
      <c r="EJ222" s="1611"/>
      <c r="EK222" s="1611"/>
      <c r="EL222" s="1611"/>
      <c r="EM222" s="1611"/>
      <c r="EN222" s="1611"/>
      <c r="EO222" s="1611"/>
      <c r="EP222" s="1611"/>
      <c r="EQ222" s="1611"/>
      <c r="ER222" s="1611"/>
      <c r="ES222" s="1611"/>
    </row>
    <row r="223" spans="2:149" s="898" customFormat="1">
      <c r="B223" s="1609"/>
      <c r="C223" s="1610"/>
      <c r="D223" s="1610"/>
      <c r="E223" s="1611"/>
      <c r="F223" s="1611"/>
      <c r="G223" s="1611"/>
      <c r="H223" s="1611"/>
      <c r="I223" s="1611"/>
      <c r="J223" s="1611"/>
      <c r="K223" s="1611"/>
      <c r="L223" s="1611"/>
      <c r="M223" s="1611"/>
      <c r="N223" s="1611"/>
      <c r="O223" s="1611"/>
      <c r="P223" s="1611"/>
      <c r="Q223" s="1611"/>
      <c r="R223" s="1611"/>
      <c r="S223" s="1611"/>
      <c r="T223" s="1611"/>
      <c r="U223" s="1611"/>
      <c r="V223" s="1611"/>
      <c r="W223" s="1611"/>
      <c r="X223" s="1611"/>
      <c r="Y223" s="1611"/>
      <c r="Z223" s="1611"/>
      <c r="AA223" s="1611"/>
      <c r="AB223" s="1611"/>
      <c r="AC223" s="1611"/>
      <c r="AD223" s="1611"/>
      <c r="AE223" s="1611"/>
      <c r="AF223" s="1611"/>
      <c r="AG223" s="1611"/>
      <c r="AH223" s="1611"/>
      <c r="AI223" s="1611"/>
      <c r="AJ223" s="1611"/>
      <c r="AK223" s="1611"/>
      <c r="AL223" s="1611"/>
      <c r="AM223" s="1611"/>
      <c r="AN223" s="1611"/>
      <c r="AO223" s="1611"/>
      <c r="AP223" s="1611"/>
      <c r="AQ223" s="1611"/>
      <c r="AR223" s="1611"/>
      <c r="AS223" s="1611"/>
      <c r="AT223" s="1611"/>
      <c r="AU223" s="1611"/>
      <c r="AV223" s="1611"/>
      <c r="AW223" s="1611"/>
      <c r="AX223" s="1611"/>
      <c r="AY223" s="1611"/>
      <c r="AZ223" s="1611"/>
      <c r="BA223" s="1611"/>
      <c r="BB223" s="1611"/>
      <c r="BC223" s="1611"/>
      <c r="BD223" s="1611"/>
      <c r="BE223" s="1611"/>
      <c r="BF223" s="1611"/>
      <c r="BG223" s="1611"/>
      <c r="BH223" s="1611"/>
      <c r="BI223" s="1611"/>
      <c r="BJ223" s="1611"/>
      <c r="BK223" s="1611"/>
      <c r="BL223" s="1611"/>
      <c r="BM223" s="1611"/>
      <c r="BN223" s="1611"/>
      <c r="BO223" s="1611"/>
      <c r="BP223" s="1611"/>
      <c r="BQ223" s="1611"/>
      <c r="BR223" s="1611"/>
      <c r="BS223" s="1611"/>
      <c r="BT223" s="1611"/>
      <c r="BU223" s="1611"/>
      <c r="BV223" s="1611"/>
      <c r="BW223" s="1611"/>
      <c r="BX223" s="1611"/>
      <c r="BY223" s="1611"/>
      <c r="BZ223" s="1611"/>
      <c r="CA223" s="1611"/>
      <c r="CB223" s="1611"/>
      <c r="CC223" s="1611"/>
      <c r="CD223" s="1611"/>
      <c r="CE223" s="1611"/>
      <c r="CF223" s="1611"/>
      <c r="CG223" s="1611"/>
      <c r="CH223" s="1611"/>
      <c r="CI223" s="1611"/>
      <c r="CJ223" s="1611"/>
      <c r="CK223" s="1611"/>
      <c r="CL223" s="1611"/>
      <c r="CM223" s="1611"/>
      <c r="CN223" s="1611"/>
      <c r="CO223" s="1611"/>
      <c r="CP223" s="1611"/>
      <c r="CQ223" s="1611"/>
      <c r="CR223" s="1611"/>
      <c r="CS223" s="1611"/>
      <c r="CT223" s="1611"/>
      <c r="CU223" s="1611"/>
      <c r="CV223" s="1611"/>
      <c r="CW223" s="1611"/>
      <c r="CX223" s="1611"/>
      <c r="CY223" s="1611"/>
      <c r="CZ223" s="1611"/>
      <c r="DA223" s="1611"/>
      <c r="DB223" s="1611"/>
      <c r="DC223" s="1611"/>
      <c r="DD223" s="1611"/>
      <c r="DE223" s="1611"/>
      <c r="DF223" s="1611"/>
      <c r="DG223" s="1611"/>
      <c r="DH223" s="1611"/>
      <c r="DI223" s="1611"/>
      <c r="DJ223" s="1611"/>
      <c r="DK223" s="1611"/>
      <c r="DL223" s="1611"/>
      <c r="DM223" s="1611"/>
      <c r="DN223" s="1611"/>
      <c r="DO223" s="1611"/>
      <c r="DP223" s="1611"/>
      <c r="DQ223" s="1611"/>
      <c r="DR223" s="1611"/>
      <c r="DS223" s="1611"/>
      <c r="DT223" s="1611"/>
      <c r="DU223" s="1611"/>
      <c r="DV223" s="1611"/>
      <c r="DW223" s="1611"/>
      <c r="DX223" s="1611"/>
      <c r="DY223" s="1611"/>
      <c r="DZ223" s="1611"/>
      <c r="EA223" s="1611"/>
      <c r="EB223" s="1611"/>
      <c r="EC223" s="1611"/>
      <c r="ED223" s="1611"/>
      <c r="EE223" s="1611"/>
      <c r="EF223" s="1611"/>
      <c r="EG223" s="1611"/>
      <c r="EH223" s="1611"/>
      <c r="EI223" s="1611"/>
      <c r="EJ223" s="1611"/>
      <c r="EK223" s="1611"/>
      <c r="EL223" s="1611"/>
      <c r="EM223" s="1611"/>
      <c r="EN223" s="1611"/>
      <c r="EO223" s="1611"/>
      <c r="EP223" s="1611"/>
      <c r="EQ223" s="1611"/>
      <c r="ER223" s="1611"/>
      <c r="ES223" s="1611"/>
    </row>
    <row r="224" spans="2:149" s="898" customFormat="1">
      <c r="B224" s="1609"/>
      <c r="C224" s="1610"/>
      <c r="D224" s="1610"/>
      <c r="E224" s="1611"/>
      <c r="F224" s="1611"/>
      <c r="G224" s="1611"/>
      <c r="H224" s="1611"/>
      <c r="I224" s="1611"/>
      <c r="J224" s="1611"/>
      <c r="K224" s="1611"/>
      <c r="L224" s="1611"/>
      <c r="M224" s="1611"/>
      <c r="N224" s="1611"/>
      <c r="O224" s="1611"/>
      <c r="P224" s="1611"/>
      <c r="Q224" s="1611"/>
      <c r="R224" s="1611"/>
      <c r="S224" s="1611"/>
      <c r="T224" s="1611"/>
      <c r="U224" s="1611"/>
      <c r="V224" s="1611"/>
      <c r="W224" s="1611"/>
      <c r="X224" s="1611"/>
      <c r="Y224" s="1611"/>
      <c r="Z224" s="1611"/>
      <c r="AA224" s="1611"/>
      <c r="AB224" s="1611"/>
      <c r="AC224" s="1611"/>
      <c r="AD224" s="1611"/>
      <c r="AE224" s="1611"/>
      <c r="AF224" s="1611"/>
      <c r="AG224" s="1611"/>
      <c r="AH224" s="1611"/>
      <c r="AI224" s="1611"/>
      <c r="AJ224" s="1611"/>
      <c r="AK224" s="1611"/>
      <c r="AL224" s="1611"/>
      <c r="AM224" s="1611"/>
      <c r="AN224" s="1611"/>
      <c r="AO224" s="1611"/>
      <c r="AP224" s="1611"/>
      <c r="AQ224" s="1611"/>
      <c r="AR224" s="1611"/>
      <c r="AS224" s="1611"/>
      <c r="AT224" s="1611"/>
      <c r="AU224" s="1611"/>
      <c r="AV224" s="1611"/>
      <c r="AW224" s="1611"/>
      <c r="AX224" s="1611"/>
      <c r="AY224" s="1611"/>
      <c r="AZ224" s="1611"/>
      <c r="BA224" s="1611"/>
      <c r="BB224" s="1611"/>
      <c r="BC224" s="1611"/>
      <c r="BD224" s="1611"/>
      <c r="BE224" s="1611"/>
      <c r="BF224" s="1611"/>
      <c r="BG224" s="1611"/>
      <c r="BH224" s="1611"/>
      <c r="BI224" s="1611"/>
      <c r="BJ224" s="1611"/>
      <c r="BK224" s="1611"/>
      <c r="BL224" s="1611"/>
      <c r="BM224" s="1611"/>
      <c r="BN224" s="1611"/>
      <c r="BO224" s="1611"/>
      <c r="BP224" s="1611"/>
      <c r="BQ224" s="1611"/>
      <c r="BR224" s="1611"/>
      <c r="BS224" s="1611"/>
      <c r="BT224" s="1611"/>
      <c r="BU224" s="1611"/>
      <c r="BV224" s="1611"/>
      <c r="BW224" s="1611"/>
      <c r="BX224" s="1611"/>
      <c r="BY224" s="1611"/>
      <c r="BZ224" s="1611"/>
      <c r="CA224" s="1611"/>
      <c r="CB224" s="1611"/>
      <c r="CC224" s="1611"/>
      <c r="CD224" s="1611"/>
      <c r="CE224" s="1611"/>
      <c r="CF224" s="1611"/>
      <c r="CG224" s="1611"/>
      <c r="CH224" s="1611"/>
      <c r="CI224" s="1611"/>
      <c r="CJ224" s="1611"/>
      <c r="CK224" s="1611"/>
      <c r="CL224" s="1611"/>
      <c r="CM224" s="1611"/>
      <c r="CN224" s="1611"/>
      <c r="CO224" s="1611"/>
      <c r="CP224" s="1611"/>
      <c r="CQ224" s="1611"/>
      <c r="CR224" s="1611"/>
      <c r="CS224" s="1611"/>
      <c r="CT224" s="1611"/>
      <c r="CU224" s="1611"/>
      <c r="CV224" s="1611"/>
      <c r="CW224" s="1611"/>
      <c r="CX224" s="1611"/>
      <c r="CY224" s="1611"/>
      <c r="CZ224" s="1611"/>
      <c r="DA224" s="1611"/>
      <c r="DB224" s="1611"/>
      <c r="DC224" s="1611"/>
      <c r="DD224" s="1611"/>
      <c r="DE224" s="1611"/>
      <c r="DF224" s="1611"/>
      <c r="DG224" s="1611"/>
      <c r="DH224" s="1611"/>
      <c r="DI224" s="1611"/>
      <c r="DJ224" s="1611"/>
      <c r="DK224" s="1611"/>
      <c r="DL224" s="1611"/>
      <c r="DM224" s="1611"/>
      <c r="DN224" s="1611"/>
      <c r="DO224" s="1611"/>
      <c r="DP224" s="1611"/>
      <c r="DQ224" s="1611"/>
      <c r="DR224" s="1611"/>
      <c r="DS224" s="1611"/>
      <c r="DT224" s="1611"/>
      <c r="DU224" s="1611"/>
      <c r="DV224" s="1611"/>
      <c r="DW224" s="1611"/>
      <c r="DX224" s="1611"/>
      <c r="DY224" s="1611"/>
      <c r="DZ224" s="1611"/>
      <c r="EA224" s="1611"/>
      <c r="EB224" s="1611"/>
      <c r="EC224" s="1611"/>
      <c r="ED224" s="1611"/>
      <c r="EE224" s="1611"/>
      <c r="EF224" s="1611"/>
      <c r="EG224" s="1611"/>
      <c r="EH224" s="1611"/>
      <c r="EI224" s="1611"/>
      <c r="EJ224" s="1611"/>
      <c r="EK224" s="1611"/>
      <c r="EL224" s="1611"/>
      <c r="EM224" s="1611"/>
      <c r="EN224" s="1611"/>
      <c r="EO224" s="1611"/>
      <c r="EP224" s="1611"/>
      <c r="EQ224" s="1611"/>
      <c r="ER224" s="1611"/>
      <c r="ES224" s="1611"/>
    </row>
    <row r="225" spans="2:149" s="898" customFormat="1">
      <c r="B225" s="1609"/>
      <c r="C225" s="1610"/>
      <c r="D225" s="1610"/>
      <c r="E225" s="1611"/>
      <c r="F225" s="1611"/>
      <c r="G225" s="1611"/>
      <c r="H225" s="1611"/>
      <c r="I225" s="1611"/>
      <c r="J225" s="1611"/>
      <c r="K225" s="1611"/>
      <c r="L225" s="1611"/>
      <c r="M225" s="1611"/>
      <c r="N225" s="1611"/>
      <c r="O225" s="1611"/>
      <c r="P225" s="1611"/>
      <c r="Q225" s="1611"/>
      <c r="R225" s="1611"/>
      <c r="S225" s="1611"/>
      <c r="T225" s="1611"/>
      <c r="U225" s="1611"/>
      <c r="V225" s="1611"/>
      <c r="W225" s="1611"/>
      <c r="X225" s="1611"/>
      <c r="Y225" s="1611"/>
      <c r="Z225" s="1611"/>
      <c r="AA225" s="1611"/>
      <c r="AB225" s="1611"/>
      <c r="AC225" s="1611"/>
      <c r="AD225" s="1611"/>
      <c r="AE225" s="1611"/>
      <c r="AF225" s="1611"/>
      <c r="AG225" s="1611"/>
      <c r="AH225" s="1611"/>
      <c r="AI225" s="1611"/>
      <c r="AJ225" s="1611"/>
      <c r="AK225" s="1611"/>
      <c r="AL225" s="1611"/>
      <c r="AM225" s="1611"/>
      <c r="AN225" s="1611"/>
      <c r="AO225" s="1611"/>
      <c r="AP225" s="1611"/>
      <c r="AQ225" s="1611"/>
      <c r="AR225" s="1611"/>
      <c r="AS225" s="1611"/>
      <c r="AT225" s="1611"/>
      <c r="AU225" s="1611"/>
      <c r="AV225" s="1611"/>
      <c r="AW225" s="1611"/>
      <c r="AX225" s="1611"/>
      <c r="AY225" s="1611"/>
      <c r="AZ225" s="1611"/>
      <c r="BA225" s="1611"/>
      <c r="BB225" s="1611"/>
      <c r="BC225" s="1611"/>
      <c r="BD225" s="1611"/>
      <c r="BE225" s="1611"/>
      <c r="BF225" s="1611"/>
      <c r="BG225" s="1611"/>
      <c r="BH225" s="1611"/>
      <c r="BI225" s="1611"/>
      <c r="BJ225" s="1611"/>
      <c r="BK225" s="1611"/>
      <c r="BL225" s="1611"/>
      <c r="BM225" s="1611"/>
      <c r="BN225" s="1611"/>
      <c r="BO225" s="1611"/>
      <c r="BP225" s="1611"/>
      <c r="BQ225" s="1611"/>
      <c r="BR225" s="1611"/>
      <c r="BS225" s="1611"/>
      <c r="BT225" s="1611"/>
      <c r="BU225" s="1611"/>
      <c r="BV225" s="1611"/>
      <c r="BW225" s="1611"/>
      <c r="BX225" s="1611"/>
      <c r="BY225" s="1611"/>
      <c r="BZ225" s="1611"/>
      <c r="CA225" s="1611"/>
      <c r="CB225" s="1611"/>
      <c r="CC225" s="1611"/>
      <c r="CD225" s="1611"/>
      <c r="CE225" s="1611"/>
      <c r="CF225" s="1611"/>
      <c r="CG225" s="1611"/>
      <c r="CH225" s="1611"/>
      <c r="CI225" s="1611"/>
      <c r="CJ225" s="1611"/>
      <c r="CK225" s="1611"/>
      <c r="CL225" s="1611"/>
      <c r="CM225" s="1611"/>
      <c r="CN225" s="1611"/>
      <c r="CO225" s="1611"/>
      <c r="CP225" s="1611"/>
      <c r="CQ225" s="1611"/>
      <c r="CR225" s="1611"/>
      <c r="CS225" s="1611"/>
      <c r="CT225" s="1611"/>
      <c r="CU225" s="1611"/>
      <c r="CV225" s="1611"/>
      <c r="CW225" s="1611"/>
      <c r="CX225" s="1611"/>
      <c r="CY225" s="1611"/>
      <c r="CZ225" s="1611"/>
      <c r="DA225" s="1611"/>
      <c r="DB225" s="1611"/>
      <c r="DC225" s="1611"/>
      <c r="DD225" s="1611"/>
      <c r="DE225" s="1611"/>
      <c r="DF225" s="1611"/>
      <c r="DG225" s="1611"/>
      <c r="DH225" s="1611"/>
      <c r="DI225" s="1611"/>
      <c r="DJ225" s="1611"/>
      <c r="DK225" s="1611"/>
      <c r="DL225" s="1611"/>
      <c r="DM225" s="1611"/>
      <c r="DN225" s="1611"/>
      <c r="DO225" s="1611"/>
      <c r="DP225" s="1611"/>
      <c r="DQ225" s="1611"/>
      <c r="DR225" s="1611"/>
      <c r="DS225" s="1611"/>
      <c r="DT225" s="1611"/>
      <c r="DU225" s="1611"/>
      <c r="DV225" s="1611"/>
      <c r="DW225" s="1611"/>
      <c r="DX225" s="1611"/>
      <c r="DY225" s="1611"/>
      <c r="DZ225" s="1611"/>
      <c r="EA225" s="1611"/>
      <c r="EB225" s="1611"/>
      <c r="EC225" s="1611"/>
      <c r="ED225" s="1611"/>
      <c r="EE225" s="1611"/>
      <c r="EF225" s="1611"/>
      <c r="EG225" s="1611"/>
      <c r="EH225" s="1611"/>
      <c r="EI225" s="1611"/>
      <c r="EJ225" s="1611"/>
      <c r="EK225" s="1611"/>
      <c r="EL225" s="1611"/>
      <c r="EM225" s="1611"/>
      <c r="EN225" s="1611"/>
      <c r="EO225" s="1611"/>
      <c r="EP225" s="1611"/>
      <c r="EQ225" s="1611"/>
      <c r="ER225" s="1611"/>
      <c r="ES225" s="1611"/>
    </row>
    <row r="226" spans="2:149" s="898" customFormat="1">
      <c r="B226" s="1609"/>
      <c r="C226" s="1610"/>
      <c r="D226" s="1610"/>
      <c r="E226" s="1611"/>
      <c r="F226" s="1611"/>
      <c r="G226" s="1611"/>
      <c r="H226" s="1611"/>
      <c r="I226" s="1611"/>
      <c r="J226" s="1611"/>
      <c r="K226" s="1611"/>
      <c r="L226" s="1611"/>
      <c r="M226" s="1611"/>
      <c r="N226" s="1611"/>
      <c r="O226" s="1611"/>
      <c r="P226" s="1611"/>
      <c r="Q226" s="1611"/>
      <c r="R226" s="1611"/>
      <c r="S226" s="1611"/>
      <c r="T226" s="1611"/>
      <c r="U226" s="1611"/>
      <c r="V226" s="1611"/>
      <c r="W226" s="1611"/>
      <c r="X226" s="1611"/>
      <c r="Y226" s="1611"/>
      <c r="Z226" s="1611"/>
      <c r="AA226" s="1611"/>
      <c r="AB226" s="1611"/>
      <c r="AC226" s="1611"/>
      <c r="AD226" s="1611"/>
      <c r="AE226" s="1611"/>
      <c r="AF226" s="1611"/>
      <c r="AG226" s="1611"/>
      <c r="AH226" s="1611"/>
      <c r="AI226" s="1611"/>
      <c r="AJ226" s="1611"/>
      <c r="AK226" s="1611"/>
      <c r="AL226" s="1611"/>
      <c r="AM226" s="1611"/>
      <c r="AN226" s="1611"/>
      <c r="AO226" s="1611"/>
      <c r="AP226" s="1611"/>
      <c r="AQ226" s="1611"/>
      <c r="AR226" s="1611"/>
      <c r="AS226" s="1611"/>
      <c r="AT226" s="1611"/>
      <c r="AU226" s="1611"/>
      <c r="AV226" s="1611"/>
      <c r="AW226" s="1611"/>
      <c r="AX226" s="1611"/>
      <c r="AY226" s="1611"/>
      <c r="AZ226" s="1611"/>
      <c r="BA226" s="1611"/>
      <c r="BB226" s="1611"/>
      <c r="BC226" s="1611"/>
      <c r="BD226" s="1611"/>
      <c r="BE226" s="1611"/>
      <c r="BF226" s="1611"/>
      <c r="BG226" s="1611"/>
      <c r="BH226" s="1611"/>
      <c r="BI226" s="1611"/>
      <c r="BJ226" s="1611"/>
      <c r="BK226" s="1611"/>
      <c r="BL226" s="1611"/>
      <c r="BM226" s="1611"/>
      <c r="BN226" s="1611"/>
      <c r="BO226" s="1611"/>
      <c r="BP226" s="1611"/>
      <c r="BQ226" s="1611"/>
      <c r="BR226" s="1611"/>
      <c r="BS226" s="1611"/>
      <c r="BT226" s="1611"/>
      <c r="BU226" s="1611"/>
      <c r="BV226" s="1611"/>
      <c r="BW226" s="1611"/>
      <c r="BX226" s="1611"/>
      <c r="BY226" s="1611"/>
      <c r="BZ226" s="1611"/>
      <c r="CA226" s="1611"/>
      <c r="CB226" s="1611"/>
      <c r="CC226" s="1611"/>
      <c r="CD226" s="1611"/>
      <c r="CE226" s="1611"/>
      <c r="CF226" s="1611"/>
      <c r="CG226" s="1611"/>
      <c r="CH226" s="1611"/>
      <c r="CI226" s="1611"/>
      <c r="CJ226" s="1611"/>
      <c r="CK226" s="1611"/>
      <c r="CL226" s="1611"/>
      <c r="CM226" s="1611"/>
      <c r="CN226" s="1611"/>
      <c r="CO226" s="1611"/>
      <c r="CP226" s="1611"/>
      <c r="CQ226" s="1611"/>
      <c r="CR226" s="1611"/>
      <c r="CS226" s="1611"/>
      <c r="CT226" s="1611"/>
      <c r="CU226" s="1611"/>
      <c r="CV226" s="1611"/>
      <c r="CW226" s="1611"/>
      <c r="CX226" s="1611"/>
      <c r="CY226" s="1611"/>
      <c r="CZ226" s="1611"/>
      <c r="DA226" s="1611"/>
      <c r="DB226" s="1611"/>
      <c r="DC226" s="1611"/>
      <c r="DD226" s="1611"/>
      <c r="DE226" s="1611"/>
      <c r="DF226" s="1611"/>
      <c r="DG226" s="1611"/>
      <c r="DH226" s="1611"/>
      <c r="DI226" s="1611"/>
      <c r="DJ226" s="1611"/>
      <c r="DK226" s="1611"/>
      <c r="DL226" s="1611"/>
      <c r="DM226" s="1611"/>
      <c r="DN226" s="1611"/>
      <c r="DO226" s="1611"/>
      <c r="DP226" s="1611"/>
      <c r="DQ226" s="1611"/>
      <c r="DR226" s="1611"/>
      <c r="DS226" s="1611"/>
      <c r="DT226" s="1611"/>
      <c r="DU226" s="1611"/>
      <c r="DV226" s="1611"/>
      <c r="DW226" s="1611"/>
      <c r="DX226" s="1611"/>
      <c r="DY226" s="1611"/>
      <c r="DZ226" s="1611"/>
      <c r="EA226" s="1611"/>
      <c r="EB226" s="1611"/>
      <c r="EC226" s="1611"/>
      <c r="ED226" s="1611"/>
      <c r="EE226" s="1611"/>
      <c r="EF226" s="1611"/>
      <c r="EG226" s="1611"/>
      <c r="EH226" s="1611"/>
      <c r="EI226" s="1611"/>
      <c r="EJ226" s="1611"/>
      <c r="EK226" s="1611"/>
      <c r="EL226" s="1611"/>
      <c r="EM226" s="1611"/>
      <c r="EN226" s="1611"/>
      <c r="EO226" s="1611"/>
      <c r="EP226" s="1611"/>
      <c r="EQ226" s="1611"/>
      <c r="ER226" s="1611"/>
      <c r="ES226" s="1611"/>
    </row>
    <row r="227" spans="2:149" s="898" customFormat="1">
      <c r="B227" s="1609"/>
      <c r="C227" s="1610"/>
      <c r="D227" s="1610"/>
      <c r="E227" s="1611"/>
      <c r="F227" s="1611"/>
      <c r="G227" s="1611"/>
      <c r="H227" s="1611"/>
      <c r="I227" s="1611"/>
      <c r="J227" s="1611"/>
      <c r="K227" s="1611"/>
      <c r="L227" s="1611"/>
      <c r="M227" s="1611"/>
      <c r="N227" s="1611"/>
      <c r="O227" s="1611"/>
      <c r="P227" s="1611"/>
      <c r="Q227" s="1611"/>
      <c r="R227" s="1611"/>
      <c r="S227" s="1611"/>
      <c r="T227" s="1611"/>
      <c r="U227" s="1611"/>
      <c r="V227" s="1611"/>
      <c r="W227" s="1611"/>
      <c r="X227" s="1611"/>
      <c r="Y227" s="1611"/>
      <c r="Z227" s="1611"/>
      <c r="AA227" s="1611"/>
      <c r="AB227" s="1611"/>
      <c r="AC227" s="1611"/>
      <c r="AD227" s="1611"/>
      <c r="AE227" s="1611"/>
      <c r="AF227" s="1611"/>
      <c r="AG227" s="1611"/>
      <c r="AH227" s="1611"/>
      <c r="AI227" s="1611"/>
      <c r="AJ227" s="1611"/>
      <c r="AK227" s="1611"/>
      <c r="AL227" s="1611"/>
      <c r="AM227" s="1611"/>
      <c r="AN227" s="1611"/>
      <c r="AO227" s="1611"/>
      <c r="AP227" s="1611"/>
      <c r="AQ227" s="1611"/>
      <c r="AR227" s="1611"/>
      <c r="AS227" s="1611"/>
      <c r="AT227" s="1611"/>
      <c r="AU227" s="1611"/>
      <c r="AV227" s="1611"/>
      <c r="AW227" s="1611"/>
      <c r="AX227" s="1611"/>
      <c r="AY227" s="1611"/>
      <c r="AZ227" s="1611"/>
      <c r="BA227" s="1611"/>
      <c r="BB227" s="1611"/>
      <c r="BC227" s="1611"/>
      <c r="BD227" s="1611"/>
      <c r="BE227" s="1611"/>
      <c r="BF227" s="1611"/>
      <c r="BG227" s="1611"/>
      <c r="BH227" s="1611"/>
      <c r="BI227" s="1611"/>
      <c r="BJ227" s="1611"/>
      <c r="BK227" s="1611"/>
      <c r="BL227" s="1611"/>
      <c r="BM227" s="1611"/>
      <c r="BN227" s="1611"/>
      <c r="BO227" s="1611"/>
      <c r="BP227" s="1611"/>
      <c r="BQ227" s="1611"/>
      <c r="BR227" s="1611"/>
      <c r="BS227" s="1611"/>
      <c r="BT227" s="1611"/>
      <c r="BU227" s="1611"/>
      <c r="BV227" s="1611"/>
      <c r="BW227" s="1611"/>
      <c r="BX227" s="1611"/>
      <c r="BY227" s="1611"/>
      <c r="BZ227" s="1611"/>
      <c r="CA227" s="1611"/>
      <c r="CB227" s="1611"/>
      <c r="CC227" s="1611"/>
      <c r="CD227" s="1611"/>
      <c r="CE227" s="1611"/>
      <c r="CF227" s="1611"/>
      <c r="CG227" s="1611"/>
      <c r="CH227" s="1611"/>
      <c r="CI227" s="1611"/>
      <c r="CJ227" s="1611"/>
      <c r="CK227" s="1611"/>
      <c r="CL227" s="1611"/>
      <c r="CM227" s="1611"/>
      <c r="CN227" s="1611"/>
      <c r="CO227" s="1611"/>
      <c r="CP227" s="1611"/>
      <c r="CQ227" s="1611"/>
      <c r="CR227" s="1611"/>
      <c r="CS227" s="1611"/>
      <c r="CT227" s="1611"/>
      <c r="CU227" s="1611"/>
      <c r="CV227" s="1611"/>
      <c r="CW227" s="1611"/>
      <c r="CX227" s="1611"/>
      <c r="CY227" s="1611"/>
      <c r="CZ227" s="1611"/>
      <c r="DA227" s="1611"/>
      <c r="DB227" s="1611"/>
      <c r="DC227" s="1611"/>
      <c r="DD227" s="1611"/>
      <c r="DE227" s="1611"/>
      <c r="DF227" s="1611"/>
      <c r="DG227" s="1611"/>
      <c r="DH227" s="1611"/>
      <c r="DI227" s="1611"/>
      <c r="DJ227" s="1611"/>
      <c r="DK227" s="1611"/>
      <c r="DL227" s="1611"/>
      <c r="DM227" s="1611"/>
      <c r="DN227" s="1611"/>
      <c r="DO227" s="1611"/>
      <c r="DP227" s="1611"/>
      <c r="DQ227" s="1611"/>
      <c r="DR227" s="1611"/>
      <c r="DS227" s="1611"/>
      <c r="DT227" s="1611"/>
      <c r="DU227" s="1611"/>
      <c r="DV227" s="1611"/>
      <c r="DW227" s="1611"/>
      <c r="DX227" s="1611"/>
      <c r="DY227" s="1611"/>
      <c r="DZ227" s="1611"/>
      <c r="EA227" s="1611"/>
      <c r="EB227" s="1611"/>
      <c r="EC227" s="1611"/>
      <c r="ED227" s="1611"/>
      <c r="EE227" s="1611"/>
      <c r="EF227" s="1611"/>
      <c r="EG227" s="1611"/>
      <c r="EH227" s="1611"/>
      <c r="EI227" s="1611"/>
      <c r="EJ227" s="1611"/>
      <c r="EK227" s="1611"/>
      <c r="EL227" s="1611"/>
      <c r="EM227" s="1611"/>
      <c r="EN227" s="1611"/>
      <c r="EO227" s="1611"/>
      <c r="EP227" s="1611"/>
      <c r="EQ227" s="1611"/>
      <c r="ER227" s="1611"/>
      <c r="ES227" s="1611"/>
    </row>
    <row r="228" spans="2:149" s="898" customFormat="1">
      <c r="B228" s="1609"/>
      <c r="C228" s="1610"/>
      <c r="D228" s="1610"/>
      <c r="E228" s="1611"/>
      <c r="F228" s="1611"/>
      <c r="G228" s="1611"/>
      <c r="H228" s="1611"/>
      <c r="I228" s="1611"/>
      <c r="J228" s="1611"/>
      <c r="K228" s="1611"/>
      <c r="L228" s="1611"/>
      <c r="M228" s="1611"/>
      <c r="N228" s="1611"/>
      <c r="O228" s="1611"/>
      <c r="P228" s="1611"/>
      <c r="Q228" s="1611"/>
      <c r="R228" s="1611"/>
      <c r="S228" s="1611"/>
      <c r="T228" s="1611"/>
      <c r="U228" s="1611"/>
      <c r="V228" s="1611"/>
      <c r="W228" s="1611"/>
      <c r="X228" s="1611"/>
      <c r="Y228" s="1611"/>
      <c r="Z228" s="1611"/>
      <c r="AA228" s="1611"/>
      <c r="AB228" s="1611"/>
      <c r="AC228" s="1611"/>
      <c r="AD228" s="1611"/>
      <c r="AE228" s="1611"/>
      <c r="AF228" s="1611"/>
      <c r="AG228" s="1611"/>
      <c r="AH228" s="1611"/>
      <c r="AI228" s="1611"/>
      <c r="AJ228" s="1611"/>
      <c r="AK228" s="1611"/>
      <c r="AL228" s="1611"/>
      <c r="AM228" s="1611"/>
      <c r="AN228" s="1611"/>
      <c r="AO228" s="1611"/>
      <c r="AP228" s="1611"/>
      <c r="AQ228" s="1611"/>
      <c r="AR228" s="1611"/>
      <c r="AS228" s="1611"/>
      <c r="AT228" s="1611"/>
      <c r="AU228" s="1611"/>
      <c r="AV228" s="1611"/>
      <c r="AW228" s="1611"/>
      <c r="AX228" s="1611"/>
      <c r="AY228" s="1611"/>
      <c r="AZ228" s="1611"/>
      <c r="BA228" s="1611"/>
      <c r="BB228" s="1611"/>
      <c r="BC228" s="1611"/>
      <c r="BD228" s="1611"/>
      <c r="BE228" s="1611"/>
      <c r="BF228" s="1611"/>
      <c r="BG228" s="1611"/>
      <c r="BH228" s="1611"/>
      <c r="BI228" s="1611"/>
      <c r="BJ228" s="1611"/>
      <c r="BK228" s="1611"/>
      <c r="BL228" s="1611"/>
      <c r="BM228" s="1611"/>
      <c r="BN228" s="1611"/>
      <c r="BO228" s="1611"/>
      <c r="BP228" s="1611"/>
      <c r="BQ228" s="1611"/>
      <c r="BR228" s="1611"/>
      <c r="BS228" s="1611"/>
      <c r="BT228" s="1611"/>
      <c r="BU228" s="1611"/>
      <c r="BV228" s="1611"/>
      <c r="BW228" s="1611"/>
      <c r="BX228" s="1611"/>
      <c r="BY228" s="1611"/>
      <c r="BZ228" s="1611"/>
      <c r="CA228" s="1611"/>
      <c r="CB228" s="1611"/>
      <c r="CC228" s="1611"/>
      <c r="CD228" s="1611"/>
      <c r="CE228" s="1611"/>
      <c r="CF228" s="1611"/>
      <c r="CG228" s="1611"/>
      <c r="CH228" s="1611"/>
      <c r="CI228" s="1611"/>
      <c r="CJ228" s="1611"/>
      <c r="CK228" s="1611"/>
      <c r="CL228" s="1611"/>
      <c r="CM228" s="1611"/>
      <c r="CN228" s="1611"/>
      <c r="CO228" s="1611"/>
      <c r="CP228" s="1611"/>
      <c r="CQ228" s="1611"/>
      <c r="CR228" s="1611"/>
      <c r="CS228" s="1611"/>
      <c r="CT228" s="1611"/>
      <c r="CU228" s="1611"/>
      <c r="CV228" s="1611"/>
      <c r="CW228" s="1611"/>
      <c r="CX228" s="1611"/>
      <c r="CY228" s="1611"/>
      <c r="CZ228" s="1611"/>
      <c r="DA228" s="1611"/>
      <c r="DB228" s="1611"/>
      <c r="DC228" s="1611"/>
      <c r="DD228" s="1611"/>
      <c r="DE228" s="1611"/>
      <c r="DF228" s="1611"/>
      <c r="DG228" s="1611"/>
      <c r="DH228" s="1611"/>
      <c r="DI228" s="1611"/>
      <c r="DJ228" s="1611"/>
      <c r="DK228" s="1611"/>
      <c r="DL228" s="1611"/>
      <c r="DM228" s="1611"/>
      <c r="DN228" s="1611"/>
      <c r="DO228" s="1611"/>
      <c r="DP228" s="1611"/>
      <c r="DQ228" s="1611"/>
      <c r="DR228" s="1611"/>
      <c r="DS228" s="1611"/>
      <c r="DT228" s="1611"/>
      <c r="DU228" s="1611"/>
      <c r="DV228" s="1611"/>
      <c r="DW228" s="1611"/>
      <c r="DX228" s="1611"/>
      <c r="DY228" s="1611"/>
      <c r="DZ228" s="1611"/>
      <c r="EA228" s="1611"/>
      <c r="EB228" s="1611"/>
      <c r="EC228" s="1611"/>
      <c r="ED228" s="1611"/>
      <c r="EE228" s="1611"/>
      <c r="EF228" s="1611"/>
      <c r="EG228" s="1611"/>
      <c r="EH228" s="1611"/>
      <c r="EI228" s="1611"/>
      <c r="EJ228" s="1611"/>
      <c r="EK228" s="1611"/>
      <c r="EL228" s="1611"/>
      <c r="EM228" s="1611"/>
      <c r="EN228" s="1611"/>
      <c r="EO228" s="1611"/>
      <c r="EP228" s="1611"/>
      <c r="EQ228" s="1611"/>
      <c r="ER228" s="1611"/>
      <c r="ES228" s="1611"/>
    </row>
    <row r="229" spans="2:149" s="898" customFormat="1">
      <c r="B229" s="1609"/>
      <c r="C229" s="1610"/>
      <c r="D229" s="1610"/>
      <c r="E229" s="1611"/>
      <c r="F229" s="1611"/>
      <c r="G229" s="1611"/>
      <c r="H229" s="1611"/>
      <c r="I229" s="1611"/>
      <c r="J229" s="1611"/>
      <c r="K229" s="1611"/>
      <c r="L229" s="1611"/>
      <c r="M229" s="1611"/>
      <c r="N229" s="1611"/>
      <c r="O229" s="1611"/>
      <c r="P229" s="1611"/>
      <c r="Q229" s="1611"/>
      <c r="R229" s="1611"/>
      <c r="S229" s="1611"/>
      <c r="T229" s="1611"/>
      <c r="U229" s="1611"/>
      <c r="V229" s="1611"/>
      <c r="W229" s="1611"/>
      <c r="X229" s="1611"/>
      <c r="Y229" s="1611"/>
      <c r="Z229" s="1611"/>
      <c r="AA229" s="1611"/>
      <c r="AB229" s="1611"/>
      <c r="AC229" s="1611"/>
      <c r="AD229" s="1611"/>
      <c r="AE229" s="1611"/>
      <c r="AF229" s="1611"/>
      <c r="AG229" s="1611"/>
      <c r="AH229" s="1611"/>
      <c r="AI229" s="1611"/>
      <c r="AJ229" s="1611"/>
      <c r="AK229" s="1611"/>
      <c r="AL229" s="1611"/>
      <c r="AM229" s="1611"/>
      <c r="AN229" s="1611"/>
      <c r="AO229" s="1611"/>
      <c r="AP229" s="1611"/>
      <c r="AQ229" s="1611"/>
      <c r="AR229" s="1611"/>
      <c r="AS229" s="1611"/>
      <c r="AT229" s="1611"/>
      <c r="AU229" s="1611"/>
      <c r="AV229" s="1611"/>
      <c r="AW229" s="1611"/>
      <c r="AX229" s="1611"/>
      <c r="AY229" s="1611"/>
      <c r="AZ229" s="1611"/>
      <c r="BA229" s="1611"/>
      <c r="BB229" s="1611"/>
      <c r="BC229" s="1611"/>
      <c r="BD229" s="1611"/>
      <c r="BE229" s="1611"/>
      <c r="BF229" s="1611"/>
      <c r="BG229" s="1611"/>
      <c r="BH229" s="1611"/>
      <c r="BI229" s="1611"/>
      <c r="BJ229" s="1611"/>
      <c r="BK229" s="1611"/>
      <c r="BL229" s="1611"/>
      <c r="BM229" s="1611"/>
      <c r="BN229" s="1611"/>
      <c r="BO229" s="1611"/>
      <c r="BP229" s="1611"/>
      <c r="BQ229" s="1611"/>
      <c r="BR229" s="1611"/>
      <c r="BS229" s="1611"/>
      <c r="BT229" s="1611"/>
      <c r="BU229" s="1611"/>
      <c r="BV229" s="1611"/>
      <c r="BW229" s="1611"/>
      <c r="BX229" s="1611"/>
      <c r="BY229" s="1611"/>
      <c r="BZ229" s="1611"/>
      <c r="CA229" s="1611"/>
      <c r="CB229" s="1611"/>
      <c r="CC229" s="1611"/>
      <c r="CD229" s="1611"/>
      <c r="CE229" s="1611"/>
      <c r="CF229" s="1611"/>
      <c r="CG229" s="1611"/>
      <c r="CH229" s="1611"/>
      <c r="CI229" s="1611"/>
      <c r="CJ229" s="1611"/>
      <c r="CK229" s="1611"/>
      <c r="CL229" s="1611"/>
      <c r="CM229" s="1611"/>
      <c r="CN229" s="1611"/>
      <c r="CO229" s="1611"/>
      <c r="CP229" s="1611"/>
      <c r="CQ229" s="1611"/>
      <c r="CR229" s="1611"/>
      <c r="CS229" s="1611"/>
      <c r="CT229" s="1611"/>
      <c r="CU229" s="1611"/>
      <c r="CV229" s="1611"/>
      <c r="CW229" s="1611"/>
      <c r="CX229" s="1611"/>
      <c r="CY229" s="1611"/>
      <c r="CZ229" s="1611"/>
      <c r="DA229" s="1611"/>
      <c r="DB229" s="1611"/>
      <c r="DC229" s="1611"/>
      <c r="DD229" s="1611"/>
      <c r="DE229" s="1611"/>
      <c r="DF229" s="1611"/>
      <c r="DG229" s="1611"/>
      <c r="DH229" s="1611"/>
      <c r="DI229" s="1611"/>
      <c r="DJ229" s="1611"/>
      <c r="DK229" s="1611"/>
      <c r="DL229" s="1611"/>
      <c r="DM229" s="1611"/>
      <c r="DN229" s="1611"/>
      <c r="DO229" s="1611"/>
      <c r="DP229" s="1611"/>
      <c r="DQ229" s="1611"/>
      <c r="DR229" s="1611"/>
      <c r="DS229" s="1611"/>
      <c r="DT229" s="1611"/>
      <c r="DU229" s="1611"/>
      <c r="DV229" s="1611"/>
      <c r="DW229" s="1611"/>
      <c r="DX229" s="1611"/>
      <c r="DY229" s="1611"/>
      <c r="DZ229" s="1611"/>
      <c r="EA229" s="1611"/>
      <c r="EB229" s="1611"/>
      <c r="EC229" s="1611"/>
      <c r="ED229" s="1611"/>
      <c r="EE229" s="1611"/>
      <c r="EF229" s="1611"/>
      <c r="EG229" s="1611"/>
      <c r="EH229" s="1611"/>
      <c r="EI229" s="1611"/>
      <c r="EJ229" s="1611"/>
      <c r="EK229" s="1611"/>
      <c r="EL229" s="1611"/>
      <c r="EM229" s="1611"/>
      <c r="EN229" s="1611"/>
      <c r="EO229" s="1611"/>
      <c r="EP229" s="1611"/>
      <c r="EQ229" s="1611"/>
      <c r="ER229" s="1611"/>
      <c r="ES229" s="1611"/>
    </row>
    <row r="230" spans="2:149" s="898" customFormat="1">
      <c r="B230" s="1609"/>
      <c r="C230" s="1610"/>
      <c r="D230" s="1610"/>
      <c r="E230" s="1611"/>
      <c r="F230" s="1611"/>
      <c r="G230" s="1611"/>
      <c r="H230" s="1611"/>
      <c r="I230" s="1611"/>
      <c r="J230" s="1611"/>
      <c r="K230" s="1611"/>
      <c r="L230" s="1611"/>
      <c r="M230" s="1611"/>
      <c r="N230" s="1611"/>
      <c r="O230" s="1611"/>
      <c r="P230" s="1611"/>
      <c r="Q230" s="1611"/>
      <c r="R230" s="1611"/>
      <c r="S230" s="1611"/>
      <c r="T230" s="1611"/>
      <c r="U230" s="1611"/>
      <c r="V230" s="1611"/>
      <c r="W230" s="1611"/>
      <c r="X230" s="1611"/>
      <c r="Y230" s="1611"/>
      <c r="Z230" s="1611"/>
      <c r="AA230" s="1611"/>
      <c r="AB230" s="1611"/>
      <c r="AC230" s="1611"/>
      <c r="AD230" s="1611"/>
      <c r="AE230" s="1611"/>
      <c r="AF230" s="1611"/>
      <c r="AG230" s="1611"/>
      <c r="AH230" s="1611"/>
      <c r="AI230" s="1611"/>
      <c r="AJ230" s="1611"/>
      <c r="AK230" s="1611"/>
      <c r="AL230" s="1611"/>
      <c r="AM230" s="1611"/>
      <c r="AN230" s="1611"/>
      <c r="AO230" s="1611"/>
      <c r="AP230" s="1611"/>
      <c r="AQ230" s="1611"/>
      <c r="AR230" s="1611"/>
      <c r="AS230" s="1611"/>
      <c r="AT230" s="1611"/>
      <c r="AU230" s="1611"/>
      <c r="AV230" s="1611"/>
      <c r="AW230" s="1611"/>
      <c r="AX230" s="1611"/>
      <c r="AY230" s="1611"/>
      <c r="AZ230" s="1611"/>
      <c r="BA230" s="1611"/>
      <c r="BB230" s="1611"/>
      <c r="BC230" s="1611"/>
      <c r="BD230" s="1611"/>
      <c r="BE230" s="1611"/>
      <c r="BF230" s="1611"/>
      <c r="BG230" s="1611"/>
      <c r="BH230" s="1611"/>
      <c r="BI230" s="1611"/>
      <c r="BJ230" s="1611"/>
      <c r="BK230" s="1611"/>
      <c r="BL230" s="1611"/>
      <c r="BM230" s="1611"/>
      <c r="BN230" s="1611"/>
      <c r="BO230" s="1611"/>
      <c r="BP230" s="1611"/>
      <c r="BQ230" s="1611"/>
      <c r="BR230" s="1611"/>
      <c r="BS230" s="1611"/>
      <c r="BT230" s="1611"/>
      <c r="BU230" s="1611"/>
      <c r="BV230" s="1611"/>
      <c r="BW230" s="1611"/>
      <c r="BX230" s="1611"/>
      <c r="BY230" s="1611"/>
      <c r="BZ230" s="1611"/>
      <c r="CA230" s="1611"/>
      <c r="CB230" s="1611"/>
      <c r="CC230" s="1611"/>
      <c r="CD230" s="1611"/>
      <c r="CE230" s="1611"/>
      <c r="CF230" s="1611"/>
      <c r="CG230" s="1611"/>
      <c r="CH230" s="1611"/>
      <c r="CI230" s="1611"/>
      <c r="CJ230" s="1611"/>
      <c r="CK230" s="1611"/>
      <c r="CL230" s="1611"/>
      <c r="CM230" s="1611"/>
      <c r="CN230" s="1611"/>
      <c r="CO230" s="1611"/>
      <c r="CP230" s="1611"/>
      <c r="CQ230" s="1611"/>
      <c r="CR230" s="1611"/>
      <c r="CS230" s="1611"/>
      <c r="CT230" s="1611"/>
      <c r="CU230" s="1611"/>
      <c r="CV230" s="1611"/>
      <c r="CW230" s="1611"/>
      <c r="CX230" s="1611"/>
      <c r="CY230" s="1611"/>
      <c r="CZ230" s="1611"/>
      <c r="DA230" s="1611"/>
      <c r="DB230" s="1611"/>
      <c r="DC230" s="1611"/>
      <c r="DD230" s="1611"/>
      <c r="DE230" s="1611"/>
      <c r="DF230" s="1611"/>
      <c r="DG230" s="1611"/>
      <c r="DH230" s="1611"/>
      <c r="DI230" s="1611"/>
      <c r="DJ230" s="1611"/>
      <c r="DK230" s="1611"/>
      <c r="DL230" s="1611"/>
      <c r="DM230" s="1611"/>
      <c r="DN230" s="1611"/>
      <c r="DO230" s="1611"/>
      <c r="DP230" s="1611"/>
      <c r="DQ230" s="1611"/>
      <c r="DR230" s="1611"/>
      <c r="DS230" s="1611"/>
      <c r="DT230" s="1611"/>
      <c r="DU230" s="1611"/>
      <c r="DV230" s="1611"/>
      <c r="DW230" s="1611"/>
      <c r="DX230" s="1611"/>
      <c r="DY230" s="1611"/>
      <c r="DZ230" s="1611"/>
      <c r="EA230" s="1611"/>
      <c r="EB230" s="1611"/>
      <c r="EC230" s="1611"/>
      <c r="ED230" s="1611"/>
      <c r="EE230" s="1611"/>
      <c r="EF230" s="1611"/>
      <c r="EG230" s="1611"/>
      <c r="EH230" s="1611"/>
      <c r="EI230" s="1611"/>
      <c r="EJ230" s="1611"/>
      <c r="EK230" s="1611"/>
      <c r="EL230" s="1611"/>
      <c r="EM230" s="1611"/>
      <c r="EN230" s="1611"/>
      <c r="EO230" s="1611"/>
      <c r="EP230" s="1611"/>
      <c r="EQ230" s="1611"/>
      <c r="ER230" s="1611"/>
      <c r="ES230" s="1611"/>
    </row>
    <row r="231" spans="2:149" s="898" customFormat="1">
      <c r="B231" s="1609"/>
      <c r="C231" s="1610"/>
      <c r="D231" s="1610"/>
      <c r="E231" s="1611"/>
      <c r="F231" s="1611"/>
      <c r="G231" s="1611"/>
      <c r="H231" s="1611"/>
      <c r="I231" s="1611"/>
      <c r="J231" s="1611"/>
      <c r="K231" s="1611"/>
      <c r="L231" s="1611"/>
      <c r="M231" s="1611"/>
      <c r="N231" s="1611"/>
      <c r="O231" s="1611"/>
      <c r="P231" s="1611"/>
      <c r="Q231" s="1611"/>
      <c r="R231" s="1611"/>
      <c r="S231" s="1611"/>
      <c r="T231" s="1611"/>
      <c r="U231" s="1611"/>
      <c r="V231" s="1611"/>
      <c r="W231" s="1611"/>
      <c r="X231" s="1611"/>
      <c r="Y231" s="1611"/>
      <c r="Z231" s="1611"/>
      <c r="AA231" s="1611"/>
      <c r="AB231" s="1611"/>
      <c r="AC231" s="1611"/>
      <c r="AD231" s="1611"/>
      <c r="AE231" s="1611"/>
      <c r="AF231" s="1611"/>
      <c r="AG231" s="1611"/>
      <c r="AH231" s="1611"/>
      <c r="AI231" s="1611"/>
      <c r="AJ231" s="1611"/>
      <c r="AK231" s="1611"/>
      <c r="AL231" s="1611"/>
      <c r="AM231" s="1611"/>
      <c r="AN231" s="1611"/>
      <c r="AO231" s="1611"/>
      <c r="AP231" s="1611"/>
      <c r="AQ231" s="1611"/>
      <c r="AR231" s="1611"/>
      <c r="AS231" s="1611"/>
      <c r="AT231" s="1611"/>
      <c r="AU231" s="1611"/>
      <c r="AV231" s="1611"/>
      <c r="AW231" s="1611"/>
      <c r="AX231" s="1611"/>
      <c r="AY231" s="1611"/>
      <c r="AZ231" s="1611"/>
      <c r="BA231" s="1611"/>
      <c r="BB231" s="1611"/>
      <c r="BC231" s="1611"/>
      <c r="BD231" s="1611"/>
      <c r="BE231" s="1611"/>
      <c r="BF231" s="1611"/>
      <c r="BG231" s="1611"/>
      <c r="BH231" s="1611"/>
      <c r="BI231" s="1611"/>
      <c r="BJ231" s="1611"/>
      <c r="BK231" s="1611"/>
      <c r="BL231" s="1611"/>
      <c r="BM231" s="1611"/>
      <c r="BN231" s="1611"/>
      <c r="BO231" s="1611"/>
      <c r="BP231" s="1611"/>
      <c r="BQ231" s="1611"/>
      <c r="BR231" s="1611"/>
      <c r="BS231" s="1611"/>
      <c r="BT231" s="1611"/>
      <c r="BU231" s="1611"/>
      <c r="BV231" s="1611"/>
      <c r="BW231" s="1611"/>
      <c r="BX231" s="1611"/>
      <c r="BY231" s="1611"/>
      <c r="BZ231" s="1611"/>
      <c r="CA231" s="1611"/>
      <c r="CB231" s="1611"/>
      <c r="CC231" s="1611"/>
      <c r="CD231" s="1611"/>
      <c r="CE231" s="1611"/>
      <c r="CF231" s="1611"/>
      <c r="CG231" s="1611"/>
      <c r="CH231" s="1611"/>
      <c r="CI231" s="1611"/>
      <c r="CJ231" s="1611"/>
      <c r="CK231" s="1611"/>
      <c r="CL231" s="1611"/>
      <c r="CM231" s="1611"/>
      <c r="CN231" s="1611"/>
      <c r="CO231" s="1611"/>
      <c r="CP231" s="1611"/>
      <c r="CQ231" s="1611"/>
      <c r="CR231" s="1611"/>
      <c r="CS231" s="1611"/>
      <c r="CT231" s="1611"/>
      <c r="CU231" s="1611"/>
      <c r="CV231" s="1611"/>
      <c r="CW231" s="1611"/>
      <c r="CX231" s="1611"/>
      <c r="CY231" s="1611"/>
      <c r="CZ231" s="1611"/>
      <c r="DA231" s="1611"/>
      <c r="DB231" s="1611"/>
      <c r="DC231" s="1611"/>
      <c r="DD231" s="1611"/>
      <c r="DE231" s="1611"/>
      <c r="DF231" s="1611"/>
      <c r="DG231" s="1611"/>
      <c r="DH231" s="1611"/>
      <c r="DI231" s="1611"/>
      <c r="DJ231" s="1611"/>
      <c r="DK231" s="1611"/>
      <c r="DL231" s="1611"/>
      <c r="DM231" s="1611"/>
      <c r="DN231" s="1611"/>
      <c r="DO231" s="1611"/>
      <c r="DP231" s="1611"/>
      <c r="DQ231" s="1611"/>
      <c r="DR231" s="1611"/>
      <c r="DS231" s="1611"/>
      <c r="DT231" s="1611"/>
      <c r="DU231" s="1611"/>
      <c r="DV231" s="1611"/>
      <c r="DW231" s="1611"/>
      <c r="DX231" s="1611"/>
      <c r="DY231" s="1611"/>
      <c r="DZ231" s="1611"/>
      <c r="EA231" s="1611"/>
      <c r="EB231" s="1611"/>
      <c r="EC231" s="1611"/>
      <c r="ED231" s="1611"/>
      <c r="EE231" s="1611"/>
      <c r="EF231" s="1611"/>
      <c r="EG231" s="1611"/>
      <c r="EH231" s="1611"/>
      <c r="EI231" s="1611"/>
      <c r="EJ231" s="1611"/>
      <c r="EK231" s="1611"/>
      <c r="EL231" s="1611"/>
      <c r="EM231" s="1611"/>
      <c r="EN231" s="1611"/>
      <c r="EO231" s="1611"/>
      <c r="EP231" s="1611"/>
      <c r="EQ231" s="1611"/>
      <c r="ER231" s="1611"/>
      <c r="ES231" s="1611"/>
    </row>
    <row r="232" spans="2:149" s="898" customFormat="1">
      <c r="B232" s="1609"/>
      <c r="C232" s="1610"/>
      <c r="D232" s="1610"/>
      <c r="E232" s="1611"/>
      <c r="F232" s="1611"/>
      <c r="G232" s="1611"/>
      <c r="H232" s="1611"/>
      <c r="I232" s="1611"/>
      <c r="J232" s="1611"/>
      <c r="K232" s="1611"/>
      <c r="L232" s="1611"/>
      <c r="M232" s="1611"/>
      <c r="N232" s="1611"/>
      <c r="O232" s="1611"/>
      <c r="P232" s="1611"/>
      <c r="Q232" s="1611"/>
      <c r="R232" s="1611"/>
      <c r="S232" s="1611"/>
      <c r="T232" s="1611"/>
      <c r="U232" s="1611"/>
      <c r="V232" s="1611"/>
      <c r="W232" s="1611"/>
      <c r="X232" s="1611"/>
      <c r="Y232" s="1611"/>
      <c r="Z232" s="1611"/>
      <c r="AA232" s="1611"/>
      <c r="AB232" s="1611"/>
      <c r="AC232" s="1611"/>
      <c r="AD232" s="1611"/>
      <c r="AE232" s="1611"/>
      <c r="AF232" s="1611"/>
      <c r="AG232" s="1611"/>
      <c r="AH232" s="1611"/>
      <c r="AI232" s="1611"/>
      <c r="AJ232" s="1611"/>
      <c r="AK232" s="1611"/>
      <c r="AL232" s="1611"/>
      <c r="AM232" s="1611"/>
      <c r="AN232" s="1611"/>
      <c r="AO232" s="1611"/>
      <c r="AP232" s="1611"/>
      <c r="AQ232" s="1611"/>
      <c r="AR232" s="1611"/>
      <c r="AS232" s="1611"/>
      <c r="AT232" s="1611"/>
      <c r="AU232" s="1611"/>
      <c r="AV232" s="1611"/>
      <c r="AW232" s="1611"/>
      <c r="AX232" s="1611"/>
      <c r="AY232" s="1611"/>
      <c r="AZ232" s="1611"/>
      <c r="BA232" s="1611"/>
      <c r="BB232" s="1611"/>
      <c r="BC232" s="1611"/>
      <c r="BD232" s="1611"/>
      <c r="BE232" s="1611"/>
      <c r="BF232" s="1611"/>
      <c r="BG232" s="1611"/>
      <c r="BH232" s="1611"/>
      <c r="BI232" s="1611"/>
      <c r="BJ232" s="1611"/>
      <c r="BK232" s="1611"/>
      <c r="BL232" s="1611"/>
      <c r="BM232" s="1611"/>
      <c r="BN232" s="1611"/>
      <c r="BO232" s="1611"/>
      <c r="BP232" s="1611"/>
      <c r="BQ232" s="1611"/>
      <c r="BR232" s="1611"/>
      <c r="BS232" s="1611"/>
      <c r="BT232" s="1611"/>
      <c r="BU232" s="1611"/>
      <c r="BV232" s="1611"/>
      <c r="BW232" s="1611"/>
      <c r="BX232" s="1611"/>
      <c r="BY232" s="1611"/>
      <c r="BZ232" s="1611"/>
      <c r="CA232" s="1611"/>
      <c r="CB232" s="1611"/>
      <c r="CC232" s="1611"/>
      <c r="CD232" s="1611"/>
      <c r="CE232" s="1611"/>
      <c r="CF232" s="1611"/>
      <c r="CG232" s="1611"/>
      <c r="CH232" s="1611"/>
      <c r="CI232" s="1611"/>
      <c r="CJ232" s="1611"/>
      <c r="CK232" s="1611"/>
      <c r="CL232" s="1611"/>
      <c r="CM232" s="1611"/>
      <c r="CN232" s="1611"/>
      <c r="CO232" s="1611"/>
      <c r="CP232" s="1611"/>
      <c r="CQ232" s="1611"/>
      <c r="CR232" s="1611"/>
      <c r="CS232" s="1611"/>
      <c r="CT232" s="1611"/>
      <c r="CU232" s="1611"/>
      <c r="CV232" s="1611"/>
      <c r="CW232" s="1611"/>
      <c r="CX232" s="1611"/>
      <c r="CY232" s="1611"/>
      <c r="CZ232" s="1611"/>
      <c r="DA232" s="1611"/>
      <c r="DB232" s="1611"/>
      <c r="DC232" s="1611"/>
      <c r="DD232" s="1611"/>
      <c r="DE232" s="1611"/>
      <c r="DF232" s="1611"/>
      <c r="DG232" s="1611"/>
      <c r="DH232" s="1611"/>
      <c r="DI232" s="1611"/>
      <c r="DJ232" s="1611"/>
      <c r="DK232" s="1611"/>
      <c r="DL232" s="1611"/>
      <c r="DM232" s="1611"/>
      <c r="DN232" s="1611"/>
      <c r="DO232" s="1611"/>
      <c r="DP232" s="1611"/>
      <c r="DQ232" s="1611"/>
      <c r="DR232" s="1611"/>
      <c r="DS232" s="1611"/>
      <c r="DT232" s="1611"/>
      <c r="DU232" s="1611"/>
      <c r="DV232" s="1611"/>
      <c r="DW232" s="1611"/>
      <c r="DX232" s="1611"/>
      <c r="DY232" s="1611"/>
      <c r="DZ232" s="1611"/>
      <c r="EA232" s="1611"/>
      <c r="EB232" s="1611"/>
      <c r="EC232" s="1611"/>
      <c r="ED232" s="1611"/>
      <c r="EE232" s="1611"/>
      <c r="EF232" s="1611"/>
      <c r="EG232" s="1611"/>
      <c r="EH232" s="1611"/>
      <c r="EI232" s="1611"/>
      <c r="EJ232" s="1611"/>
      <c r="EK232" s="1611"/>
      <c r="EL232" s="1611"/>
      <c r="EM232" s="1611"/>
      <c r="EN232" s="1611"/>
      <c r="EO232" s="1611"/>
      <c r="EP232" s="1611"/>
      <c r="EQ232" s="1611"/>
      <c r="ER232" s="1611"/>
      <c r="ES232" s="1611"/>
    </row>
    <row r="233" spans="2:149" s="898" customFormat="1">
      <c r="B233" s="1609"/>
      <c r="C233" s="1610"/>
      <c r="D233" s="1610"/>
      <c r="E233" s="1611"/>
      <c r="F233" s="1611"/>
      <c r="G233" s="1611"/>
      <c r="H233" s="1611"/>
      <c r="I233" s="1611"/>
      <c r="J233" s="1611"/>
      <c r="K233" s="1611"/>
      <c r="L233" s="1611"/>
      <c r="M233" s="1611"/>
      <c r="N233" s="1611"/>
      <c r="O233" s="1611"/>
      <c r="P233" s="1611"/>
      <c r="Q233" s="1611"/>
      <c r="R233" s="1611"/>
      <c r="S233" s="1611"/>
      <c r="T233" s="1611"/>
      <c r="U233" s="1611"/>
      <c r="V233" s="1611"/>
      <c r="W233" s="1611"/>
      <c r="X233" s="1611"/>
      <c r="Y233" s="1611"/>
      <c r="Z233" s="1611"/>
      <c r="AA233" s="1611"/>
      <c r="AB233" s="1611"/>
      <c r="AC233" s="1611"/>
      <c r="AD233" s="1611"/>
      <c r="AE233" s="1611"/>
      <c r="AF233" s="1611"/>
      <c r="AG233" s="1611"/>
      <c r="AH233" s="1611"/>
      <c r="AI233" s="1611"/>
      <c r="AJ233" s="1611"/>
      <c r="AK233" s="1611"/>
      <c r="AL233" s="1611"/>
      <c r="AM233" s="1611"/>
      <c r="AN233" s="1611"/>
      <c r="AO233" s="1611"/>
      <c r="AP233" s="1611"/>
      <c r="AQ233" s="1611"/>
      <c r="AR233" s="1611"/>
      <c r="AS233" s="1611"/>
      <c r="AT233" s="1611"/>
      <c r="AU233" s="1611"/>
      <c r="AV233" s="1611"/>
      <c r="AW233" s="1611"/>
      <c r="AX233" s="1611"/>
      <c r="AY233" s="1611"/>
      <c r="AZ233" s="1611"/>
      <c r="BA233" s="1611"/>
      <c r="BB233" s="1611"/>
      <c r="BC233" s="1611"/>
      <c r="BD233" s="1611"/>
      <c r="BE233" s="1611"/>
      <c r="BF233" s="1611"/>
      <c r="BG233" s="1611"/>
      <c r="BH233" s="1611"/>
      <c r="BI233" s="1611"/>
      <c r="BJ233" s="1611"/>
      <c r="BK233" s="1611"/>
      <c r="BL233" s="1611"/>
      <c r="BM233" s="1611"/>
      <c r="BN233" s="1611"/>
      <c r="BO233" s="1611"/>
      <c r="BP233" s="1611"/>
      <c r="BQ233" s="1611"/>
      <c r="BR233" s="1611"/>
      <c r="BS233" s="1611"/>
      <c r="BT233" s="1611"/>
      <c r="BU233" s="1611"/>
      <c r="BV233" s="1611"/>
      <c r="BW233" s="1611"/>
      <c r="BX233" s="1611"/>
      <c r="BY233" s="1611"/>
      <c r="BZ233" s="1611"/>
      <c r="CA233" s="1611"/>
      <c r="CB233" s="1611"/>
      <c r="CC233" s="1611"/>
      <c r="CD233" s="1611"/>
      <c r="CE233" s="1611"/>
      <c r="CF233" s="1611"/>
      <c r="CG233" s="1611"/>
      <c r="CH233" s="1611"/>
      <c r="CI233" s="1611"/>
      <c r="CJ233" s="1611"/>
      <c r="CK233" s="1611"/>
      <c r="CL233" s="1611"/>
      <c r="CM233" s="1611"/>
      <c r="CN233" s="1611"/>
      <c r="CO233" s="1611"/>
      <c r="CP233" s="1611"/>
      <c r="CQ233" s="1611"/>
      <c r="CR233" s="1611"/>
      <c r="CS233" s="1611"/>
      <c r="CT233" s="1611"/>
      <c r="CU233" s="1611"/>
      <c r="CV233" s="1611"/>
      <c r="CW233" s="1611"/>
      <c r="CX233" s="1611"/>
      <c r="CY233" s="1611"/>
      <c r="CZ233" s="1611"/>
      <c r="DA233" s="1611"/>
      <c r="DB233" s="1611"/>
      <c r="DC233" s="1611"/>
      <c r="DD233" s="1611"/>
      <c r="DE233" s="1611"/>
      <c r="DF233" s="1611"/>
      <c r="DG233" s="1611"/>
      <c r="DH233" s="1611"/>
      <c r="DI233" s="1611"/>
      <c r="DJ233" s="1611"/>
      <c r="DK233" s="1611"/>
      <c r="DL233" s="1611"/>
      <c r="DM233" s="1611"/>
      <c r="DN233" s="1611"/>
      <c r="DO233" s="1611"/>
      <c r="DP233" s="1611"/>
      <c r="DQ233" s="1611"/>
      <c r="DR233" s="1611"/>
      <c r="DS233" s="1611"/>
      <c r="DT233" s="1611"/>
      <c r="DU233" s="1611"/>
      <c r="DV233" s="1611"/>
      <c r="DW233" s="1611"/>
      <c r="DX233" s="1611"/>
      <c r="DY233" s="1611"/>
      <c r="DZ233" s="1611"/>
      <c r="EA233" s="1611"/>
      <c r="EB233" s="1611"/>
      <c r="EC233" s="1611"/>
      <c r="ED233" s="1611"/>
      <c r="EE233" s="1611"/>
      <c r="EF233" s="1611"/>
      <c r="EG233" s="1611"/>
      <c r="EH233" s="1611"/>
      <c r="EI233" s="1611"/>
      <c r="EJ233" s="1611"/>
      <c r="EK233" s="1611"/>
      <c r="EL233" s="1611"/>
      <c r="EM233" s="1611"/>
      <c r="EN233" s="1611"/>
      <c r="EO233" s="1611"/>
      <c r="EP233" s="1611"/>
      <c r="EQ233" s="1611"/>
      <c r="ER233" s="1611"/>
      <c r="ES233" s="1611"/>
    </row>
    <row r="234" spans="2:149" s="898" customFormat="1">
      <c r="B234" s="1609"/>
      <c r="C234" s="1610"/>
      <c r="D234" s="1610"/>
      <c r="E234" s="1611"/>
      <c r="F234" s="1611"/>
      <c r="G234" s="1611"/>
      <c r="H234" s="1611"/>
      <c r="I234" s="1611"/>
      <c r="J234" s="1611"/>
      <c r="K234" s="1611"/>
      <c r="L234" s="1611"/>
      <c r="M234" s="1611"/>
      <c r="N234" s="1611"/>
      <c r="O234" s="1611"/>
      <c r="P234" s="1611"/>
      <c r="Q234" s="1611"/>
      <c r="R234" s="1611"/>
      <c r="S234" s="1611"/>
      <c r="T234" s="1611"/>
      <c r="U234" s="1611"/>
      <c r="V234" s="1611"/>
      <c r="W234" s="1611"/>
      <c r="X234" s="1611"/>
      <c r="Y234" s="1611"/>
      <c r="Z234" s="1611"/>
      <c r="AA234" s="1611"/>
      <c r="AB234" s="1611"/>
      <c r="AC234" s="1611"/>
      <c r="AD234" s="1611"/>
      <c r="AE234" s="1611"/>
      <c r="AF234" s="1611"/>
      <c r="AG234" s="1611"/>
      <c r="AH234" s="1611"/>
      <c r="AI234" s="1611"/>
      <c r="AJ234" s="1611"/>
      <c r="AK234" s="1611"/>
      <c r="AL234" s="1611"/>
      <c r="AM234" s="1611"/>
      <c r="AN234" s="1611"/>
      <c r="AO234" s="1611"/>
      <c r="AP234" s="1611"/>
      <c r="AQ234" s="1611"/>
      <c r="AR234" s="1611"/>
      <c r="AS234" s="1611"/>
      <c r="AT234" s="1611"/>
      <c r="AU234" s="1611"/>
      <c r="AV234" s="1611"/>
      <c r="AW234" s="1611"/>
      <c r="AX234" s="1611"/>
      <c r="AY234" s="1611"/>
      <c r="AZ234" s="1611"/>
      <c r="BA234" s="1611"/>
      <c r="BB234" s="1611"/>
      <c r="BC234" s="1611"/>
      <c r="BD234" s="1611"/>
      <c r="BE234" s="1611"/>
      <c r="BF234" s="1611"/>
      <c r="BG234" s="1611"/>
      <c r="BH234" s="1611"/>
      <c r="BI234" s="1611"/>
      <c r="BJ234" s="1611"/>
      <c r="BK234" s="1611"/>
      <c r="BL234" s="1611"/>
      <c r="BM234" s="1611"/>
      <c r="BN234" s="1611"/>
      <c r="BO234" s="1611"/>
      <c r="BP234" s="1611"/>
      <c r="BQ234" s="1611"/>
      <c r="BR234" s="1611"/>
      <c r="BS234" s="1611"/>
      <c r="BT234" s="1611"/>
      <c r="BU234" s="1611"/>
      <c r="BV234" s="1611"/>
      <c r="BW234" s="1611"/>
      <c r="BX234" s="1611"/>
      <c r="BY234" s="1611"/>
      <c r="BZ234" s="1611"/>
      <c r="CA234" s="1611"/>
      <c r="CB234" s="1611"/>
      <c r="CC234" s="1611"/>
      <c r="CD234" s="1611"/>
      <c r="CE234" s="1611"/>
      <c r="CF234" s="1611"/>
      <c r="CG234" s="1611"/>
      <c r="CH234" s="1611"/>
      <c r="CI234" s="1611"/>
      <c r="CJ234" s="1611"/>
      <c r="CK234" s="1611"/>
      <c r="CL234" s="1611"/>
      <c r="CM234" s="1611"/>
      <c r="CN234" s="1611"/>
      <c r="CO234" s="1611"/>
      <c r="CP234" s="1611"/>
      <c r="CQ234" s="1611"/>
      <c r="CR234" s="1611"/>
      <c r="CS234" s="1611"/>
      <c r="CT234" s="1611"/>
      <c r="CU234" s="1611"/>
      <c r="CV234" s="1611"/>
      <c r="CW234" s="1611"/>
      <c r="CX234" s="1611"/>
      <c r="CY234" s="1611"/>
      <c r="CZ234" s="1611"/>
      <c r="DA234" s="1611"/>
      <c r="DB234" s="1611"/>
      <c r="DC234" s="1611"/>
      <c r="DD234" s="1611"/>
      <c r="DE234" s="1611"/>
      <c r="DF234" s="1611"/>
      <c r="DG234" s="1611"/>
      <c r="DH234" s="1611"/>
      <c r="DI234" s="1611"/>
      <c r="DJ234" s="1611"/>
      <c r="DK234" s="1611"/>
      <c r="DL234" s="1611"/>
      <c r="DM234" s="1611"/>
      <c r="DN234" s="1611"/>
      <c r="DO234" s="1611"/>
      <c r="DP234" s="1611"/>
      <c r="DQ234" s="1611"/>
      <c r="DR234" s="1611"/>
      <c r="DS234" s="1611"/>
      <c r="DT234" s="1611"/>
      <c r="DU234" s="1611"/>
      <c r="DV234" s="1611"/>
      <c r="DW234" s="1611"/>
      <c r="DX234" s="1611"/>
      <c r="DY234" s="1611"/>
      <c r="DZ234" s="1611"/>
      <c r="EA234" s="1611"/>
      <c r="EB234" s="1611"/>
      <c r="EC234" s="1611"/>
      <c r="ED234" s="1611"/>
      <c r="EE234" s="1611"/>
      <c r="EF234" s="1611"/>
      <c r="EG234" s="1611"/>
      <c r="EH234" s="1611"/>
      <c r="EI234" s="1611"/>
      <c r="EJ234" s="1611"/>
      <c r="EK234" s="1611"/>
      <c r="EL234" s="1611"/>
      <c r="EM234" s="1611"/>
      <c r="EN234" s="1611"/>
      <c r="EO234" s="1611"/>
      <c r="EP234" s="1611"/>
      <c r="EQ234" s="1611"/>
      <c r="ER234" s="1611"/>
      <c r="ES234" s="1611"/>
    </row>
    <row r="235" spans="2:149" s="898" customFormat="1">
      <c r="B235" s="1609"/>
      <c r="C235" s="1610"/>
      <c r="D235" s="1610"/>
      <c r="E235" s="1611"/>
      <c r="F235" s="1611"/>
      <c r="G235" s="1611"/>
      <c r="H235" s="1611"/>
      <c r="I235" s="1611"/>
      <c r="J235" s="1611"/>
      <c r="K235" s="1611"/>
      <c r="L235" s="1611"/>
      <c r="M235" s="1611"/>
      <c r="N235" s="1611"/>
      <c r="O235" s="1611"/>
      <c r="P235" s="1611"/>
      <c r="Q235" s="1611"/>
      <c r="R235" s="1611"/>
      <c r="S235" s="1611"/>
      <c r="T235" s="1611"/>
      <c r="U235" s="1611"/>
      <c r="V235" s="1611"/>
      <c r="W235" s="1611"/>
      <c r="X235" s="1611"/>
      <c r="Y235" s="1611"/>
      <c r="Z235" s="1611"/>
      <c r="AA235" s="1611"/>
      <c r="AB235" s="1611"/>
      <c r="AC235" s="1611"/>
      <c r="AD235" s="1611"/>
      <c r="AE235" s="1611"/>
      <c r="AF235" s="1611"/>
      <c r="AG235" s="1611"/>
      <c r="AH235" s="1611"/>
      <c r="AI235" s="1611"/>
      <c r="AJ235" s="1611"/>
      <c r="AK235" s="1611"/>
      <c r="AL235" s="1611"/>
      <c r="AM235" s="1611"/>
      <c r="AN235" s="1611"/>
      <c r="AO235" s="1611"/>
      <c r="AP235" s="1611"/>
      <c r="AQ235" s="1611"/>
      <c r="AR235" s="1611"/>
      <c r="AS235" s="1611"/>
      <c r="AT235" s="1611"/>
      <c r="AU235" s="1611"/>
      <c r="AV235" s="1611"/>
      <c r="AW235" s="1611"/>
      <c r="AX235" s="1611"/>
      <c r="AY235" s="1611"/>
      <c r="AZ235" s="1611"/>
      <c r="BA235" s="1611"/>
      <c r="BB235" s="1611"/>
      <c r="BC235" s="1611"/>
      <c r="BD235" s="1611"/>
      <c r="BE235" s="1611"/>
      <c r="BF235" s="1611"/>
      <c r="BG235" s="1611"/>
      <c r="BH235" s="1611"/>
      <c r="BI235" s="1611"/>
      <c r="BJ235" s="1611"/>
      <c r="BK235" s="1611"/>
      <c r="BL235" s="1611"/>
      <c r="BM235" s="1611"/>
      <c r="BN235" s="1611"/>
      <c r="BO235" s="1611"/>
      <c r="BP235" s="1611"/>
      <c r="BQ235" s="1611"/>
      <c r="BR235" s="1611"/>
      <c r="BS235" s="1611"/>
      <c r="BT235" s="1611"/>
      <c r="BU235" s="1611"/>
      <c r="BV235" s="1611"/>
      <c r="BW235" s="1611"/>
      <c r="BX235" s="1611"/>
      <c r="BY235" s="1611"/>
      <c r="BZ235" s="1611"/>
      <c r="CA235" s="1611"/>
      <c r="CB235" s="1611"/>
      <c r="CC235" s="1611"/>
      <c r="CD235" s="1611"/>
      <c r="CE235" s="1611"/>
      <c r="CF235" s="1611"/>
      <c r="CG235" s="1611"/>
      <c r="CH235" s="1611"/>
      <c r="CI235" s="1611"/>
      <c r="CJ235" s="1611"/>
      <c r="CK235" s="1611"/>
      <c r="CL235" s="1611"/>
      <c r="CM235" s="1611"/>
      <c r="CN235" s="1611"/>
      <c r="CO235" s="1611"/>
      <c r="CP235" s="1611"/>
      <c r="CQ235" s="1611"/>
      <c r="CR235" s="1611"/>
      <c r="CS235" s="1611"/>
      <c r="CT235" s="1611"/>
      <c r="CU235" s="1611"/>
      <c r="CV235" s="1611"/>
      <c r="CW235" s="1611"/>
      <c r="CX235" s="1611"/>
      <c r="CY235" s="1611"/>
      <c r="CZ235" s="1611"/>
      <c r="DA235" s="1611"/>
      <c r="DB235" s="1611"/>
      <c r="DC235" s="1611"/>
      <c r="DD235" s="1611"/>
      <c r="DE235" s="1611"/>
      <c r="DF235" s="1611"/>
      <c r="DG235" s="1611"/>
      <c r="DH235" s="1611"/>
      <c r="DI235" s="1611"/>
      <c r="DJ235" s="1611"/>
      <c r="DK235" s="1611"/>
      <c r="DL235" s="1611"/>
      <c r="DM235" s="1611"/>
      <c r="DN235" s="1611"/>
      <c r="DO235" s="1611"/>
      <c r="DP235" s="1611"/>
      <c r="DQ235" s="1611"/>
      <c r="DR235" s="1611"/>
      <c r="DS235" s="1611"/>
      <c r="DT235" s="1611"/>
      <c r="DU235" s="1611"/>
      <c r="DV235" s="1611"/>
      <c r="DW235" s="1611"/>
      <c r="DX235" s="1611"/>
      <c r="DY235" s="1611"/>
      <c r="DZ235" s="1611"/>
      <c r="EA235" s="1611"/>
      <c r="EB235" s="1611"/>
      <c r="EC235" s="1611"/>
      <c r="ED235" s="1611"/>
      <c r="EE235" s="1611"/>
      <c r="EF235" s="1611"/>
      <c r="EG235" s="1611"/>
      <c r="EH235" s="1611"/>
      <c r="EI235" s="1611"/>
      <c r="EJ235" s="1611"/>
      <c r="EK235" s="1611"/>
      <c r="EL235" s="1611"/>
      <c r="EM235" s="1611"/>
      <c r="EN235" s="1611"/>
      <c r="EO235" s="1611"/>
      <c r="EP235" s="1611"/>
      <c r="EQ235" s="1611"/>
      <c r="ER235" s="1611"/>
      <c r="ES235" s="1611"/>
    </row>
    <row r="236" spans="2:149" s="898" customFormat="1">
      <c r="B236" s="1609"/>
      <c r="C236" s="1610"/>
      <c r="D236" s="1610"/>
      <c r="E236" s="1611"/>
      <c r="F236" s="1611"/>
      <c r="G236" s="1611"/>
      <c r="H236" s="1611"/>
      <c r="I236" s="1611"/>
      <c r="J236" s="1611"/>
      <c r="K236" s="1611"/>
      <c r="L236" s="1611"/>
      <c r="M236" s="1611"/>
      <c r="N236" s="1611"/>
      <c r="O236" s="1611"/>
      <c r="P236" s="1611"/>
      <c r="Q236" s="1611"/>
      <c r="R236" s="1611"/>
      <c r="S236" s="1611"/>
      <c r="T236" s="1611"/>
      <c r="U236" s="1611"/>
      <c r="V236" s="1611"/>
      <c r="W236" s="1611"/>
      <c r="X236" s="1611"/>
      <c r="Y236" s="1611"/>
      <c r="Z236" s="1611"/>
      <c r="AA236" s="1611"/>
      <c r="AB236" s="1611"/>
      <c r="AC236" s="1611"/>
      <c r="AD236" s="1611"/>
      <c r="AE236" s="1611"/>
      <c r="AF236" s="1611"/>
      <c r="AG236" s="1611"/>
      <c r="AH236" s="1611"/>
      <c r="AI236" s="1611"/>
      <c r="AJ236" s="1611"/>
      <c r="AK236" s="1611"/>
      <c r="AL236" s="1611"/>
      <c r="AM236" s="1611"/>
      <c r="AN236" s="1611"/>
      <c r="AO236" s="1611"/>
      <c r="AP236" s="1611"/>
      <c r="AQ236" s="1611"/>
      <c r="AR236" s="1611"/>
      <c r="AS236" s="1611"/>
      <c r="AT236" s="1611"/>
      <c r="AU236" s="1611"/>
      <c r="AV236" s="1611"/>
      <c r="AW236" s="1611"/>
      <c r="AX236" s="1611"/>
      <c r="AY236" s="1611"/>
      <c r="AZ236" s="1611"/>
      <c r="BA236" s="1611"/>
      <c r="BB236" s="1611"/>
      <c r="BC236" s="1611"/>
      <c r="BD236" s="1611"/>
      <c r="BE236" s="1611"/>
      <c r="BF236" s="1611"/>
      <c r="BG236" s="1611"/>
      <c r="BH236" s="1611"/>
      <c r="BI236" s="1611"/>
      <c r="BJ236" s="1611"/>
      <c r="BK236" s="1611"/>
      <c r="BL236" s="1611"/>
      <c r="BM236" s="1611"/>
      <c r="BN236" s="1611"/>
      <c r="BO236" s="1611"/>
      <c r="BP236" s="1611"/>
      <c r="BQ236" s="1611"/>
      <c r="BR236" s="1611"/>
      <c r="BS236" s="1611"/>
      <c r="BT236" s="1611"/>
      <c r="BU236" s="1611"/>
      <c r="BV236" s="1611"/>
      <c r="BW236" s="1611"/>
      <c r="BX236" s="1611"/>
      <c r="BY236" s="1611"/>
      <c r="BZ236" s="1611"/>
      <c r="CA236" s="1611"/>
      <c r="CB236" s="1611"/>
      <c r="CC236" s="1611"/>
      <c r="CD236" s="1611"/>
      <c r="CE236" s="1611"/>
      <c r="CF236" s="1611"/>
      <c r="CG236" s="1611"/>
      <c r="CH236" s="1611"/>
      <c r="CI236" s="1611"/>
      <c r="CJ236" s="1611"/>
      <c r="CK236" s="1611"/>
      <c r="CL236" s="1611"/>
      <c r="CM236" s="1611"/>
      <c r="CN236" s="1611"/>
      <c r="CO236" s="1611"/>
      <c r="CP236" s="1611"/>
      <c r="CQ236" s="1611"/>
      <c r="CR236" s="1611"/>
      <c r="CS236" s="1611"/>
      <c r="CT236" s="1611"/>
      <c r="CU236" s="1611"/>
      <c r="CV236" s="1611"/>
      <c r="CW236" s="1611"/>
      <c r="CX236" s="1611"/>
      <c r="CY236" s="1611"/>
      <c r="CZ236" s="1611"/>
      <c r="DA236" s="1611"/>
      <c r="DB236" s="1611"/>
      <c r="DC236" s="1611"/>
      <c r="DD236" s="1611"/>
      <c r="DE236" s="1611"/>
      <c r="DF236" s="1611"/>
      <c r="DG236" s="1611"/>
      <c r="DH236" s="1611"/>
      <c r="DI236" s="1611"/>
      <c r="DJ236" s="1611"/>
      <c r="DK236" s="1611"/>
      <c r="DL236" s="1611"/>
      <c r="DM236" s="1611"/>
      <c r="DN236" s="1611"/>
      <c r="DO236" s="1611"/>
      <c r="DP236" s="1611"/>
      <c r="DQ236" s="1611"/>
      <c r="DR236" s="1611"/>
      <c r="DS236" s="1611"/>
      <c r="DT236" s="1611"/>
      <c r="DU236" s="1611"/>
      <c r="DV236" s="1611"/>
      <c r="DW236" s="1611"/>
      <c r="DX236" s="1611"/>
      <c r="DY236" s="1611"/>
      <c r="DZ236" s="1611"/>
      <c r="EA236" s="1611"/>
      <c r="EB236" s="1611"/>
      <c r="EC236" s="1611"/>
      <c r="ED236" s="1611"/>
      <c r="EE236" s="1611"/>
      <c r="EF236" s="1611"/>
      <c r="EG236" s="1611"/>
      <c r="EH236" s="1611"/>
      <c r="EI236" s="1611"/>
      <c r="EJ236" s="1611"/>
      <c r="EK236" s="1611"/>
      <c r="EL236" s="1611"/>
      <c r="EM236" s="1611"/>
      <c r="EN236" s="1611"/>
      <c r="EO236" s="1611"/>
      <c r="EP236" s="1611"/>
      <c r="EQ236" s="1611"/>
      <c r="ER236" s="1611"/>
      <c r="ES236" s="1611"/>
    </row>
    <row r="237" spans="2:149" s="898" customFormat="1">
      <c r="B237" s="1609"/>
      <c r="C237" s="1610"/>
      <c r="D237" s="1610"/>
      <c r="E237" s="1611"/>
      <c r="F237" s="1611"/>
      <c r="G237" s="1611"/>
      <c r="H237" s="1611"/>
      <c r="I237" s="1611"/>
      <c r="J237" s="1611"/>
      <c r="K237" s="1611"/>
      <c r="L237" s="1611"/>
      <c r="M237" s="1611"/>
      <c r="N237" s="1611"/>
      <c r="O237" s="1611"/>
      <c r="P237" s="1611"/>
      <c r="Q237" s="1611"/>
      <c r="R237" s="1611"/>
      <c r="S237" s="1611"/>
      <c r="T237" s="1611"/>
      <c r="U237" s="1611"/>
      <c r="V237" s="1611"/>
      <c r="W237" s="1611"/>
      <c r="X237" s="1611"/>
      <c r="Y237" s="1611"/>
      <c r="Z237" s="1611"/>
      <c r="AA237" s="1611"/>
      <c r="AB237" s="1611"/>
      <c r="AC237" s="1611"/>
      <c r="AD237" s="1611"/>
      <c r="AE237" s="1611"/>
      <c r="AF237" s="1611"/>
      <c r="AG237" s="1611"/>
      <c r="AH237" s="1611"/>
      <c r="AI237" s="1611"/>
      <c r="AJ237" s="1611"/>
      <c r="AK237" s="1611"/>
      <c r="AL237" s="1611"/>
      <c r="AM237" s="1611"/>
      <c r="AN237" s="1611"/>
      <c r="AO237" s="1611"/>
      <c r="AP237" s="1611"/>
      <c r="AQ237" s="1611"/>
      <c r="AR237" s="1611"/>
      <c r="AS237" s="1611"/>
      <c r="AT237" s="1611"/>
      <c r="AU237" s="1611"/>
      <c r="AV237" s="1611"/>
      <c r="AW237" s="1611"/>
      <c r="AX237" s="1611"/>
      <c r="AY237" s="1611"/>
      <c r="AZ237" s="1611"/>
      <c r="BA237" s="1611"/>
      <c r="BB237" s="1611"/>
      <c r="BC237" s="1611"/>
      <c r="BD237" s="1611"/>
      <c r="BE237" s="1611"/>
      <c r="BF237" s="1611"/>
      <c r="BG237" s="1611"/>
      <c r="BH237" s="1611"/>
      <c r="BI237" s="1611"/>
      <c r="BJ237" s="1611"/>
      <c r="BK237" s="1611"/>
      <c r="BL237" s="1611"/>
      <c r="BM237" s="1611"/>
      <c r="BN237" s="1611"/>
      <c r="BO237" s="1611"/>
      <c r="BP237" s="1611"/>
      <c r="BQ237" s="1611"/>
      <c r="BR237" s="1611"/>
      <c r="BS237" s="1611"/>
      <c r="BT237" s="1611"/>
      <c r="BU237" s="1611"/>
      <c r="BV237" s="1611"/>
      <c r="BW237" s="1611"/>
      <c r="BX237" s="1611"/>
      <c r="BY237" s="1611"/>
      <c r="BZ237" s="1611"/>
      <c r="CA237" s="1611"/>
      <c r="CB237" s="1611"/>
      <c r="CC237" s="1611"/>
      <c r="CD237" s="1611"/>
      <c r="CE237" s="1611"/>
      <c r="CF237" s="1611"/>
      <c r="CG237" s="1611"/>
      <c r="CH237" s="1611"/>
      <c r="CI237" s="1611"/>
      <c r="CJ237" s="1611"/>
      <c r="CK237" s="1611"/>
      <c r="CL237" s="1611"/>
      <c r="CM237" s="1611"/>
      <c r="CN237" s="1611"/>
      <c r="CO237" s="1611"/>
      <c r="CP237" s="1611"/>
      <c r="CQ237" s="1611"/>
      <c r="CR237" s="1611"/>
      <c r="CS237" s="1611"/>
      <c r="CT237" s="1611"/>
      <c r="CU237" s="1611"/>
      <c r="CV237" s="1611"/>
      <c r="CW237" s="1611"/>
      <c r="CX237" s="1611"/>
      <c r="CY237" s="1611"/>
      <c r="CZ237" s="1611"/>
      <c r="DA237" s="1611"/>
      <c r="DB237" s="1611"/>
      <c r="DC237" s="1611"/>
      <c r="DD237" s="1611"/>
      <c r="DE237" s="1611"/>
      <c r="DF237" s="1611"/>
      <c r="DG237" s="1611"/>
      <c r="DH237" s="1611"/>
      <c r="DI237" s="1611"/>
      <c r="DJ237" s="1611"/>
      <c r="DK237" s="1611"/>
      <c r="DL237" s="1611"/>
      <c r="DM237" s="1611"/>
      <c r="DN237" s="1611"/>
      <c r="DO237" s="1611"/>
      <c r="DP237" s="1611"/>
      <c r="DQ237" s="1611"/>
      <c r="DR237" s="1611"/>
      <c r="DS237" s="1611"/>
      <c r="DT237" s="1611"/>
      <c r="DU237" s="1611"/>
      <c r="DV237" s="1611"/>
      <c r="DW237" s="1611"/>
      <c r="DX237" s="1611"/>
      <c r="DY237" s="1611"/>
      <c r="DZ237" s="1611"/>
      <c r="EA237" s="1611"/>
      <c r="EB237" s="1611"/>
      <c r="EC237" s="1611"/>
      <c r="ED237" s="1611"/>
      <c r="EE237" s="1611"/>
      <c r="EF237" s="1611"/>
      <c r="EG237" s="1611"/>
      <c r="EH237" s="1611"/>
      <c r="EI237" s="1611"/>
      <c r="EJ237" s="1611"/>
      <c r="EK237" s="1611"/>
      <c r="EL237" s="1611"/>
      <c r="EM237" s="1611"/>
      <c r="EN237" s="1611"/>
      <c r="EO237" s="1611"/>
      <c r="EP237" s="1611"/>
      <c r="EQ237" s="1611"/>
      <c r="ER237" s="1611"/>
      <c r="ES237" s="1611"/>
    </row>
    <row r="238" spans="2:149" s="898" customFormat="1">
      <c r="B238" s="1609"/>
      <c r="C238" s="1610"/>
      <c r="D238" s="1610"/>
      <c r="E238" s="1611"/>
      <c r="F238" s="1611"/>
      <c r="G238" s="1611"/>
      <c r="H238" s="1611"/>
      <c r="I238" s="1611"/>
      <c r="J238" s="1611"/>
      <c r="K238" s="1611"/>
      <c r="L238" s="1611"/>
      <c r="M238" s="1611"/>
      <c r="N238" s="1611"/>
      <c r="O238" s="1611"/>
      <c r="P238" s="1611"/>
      <c r="Q238" s="1611"/>
      <c r="R238" s="1611"/>
      <c r="S238" s="1611"/>
      <c r="T238" s="1611"/>
      <c r="U238" s="1611"/>
      <c r="V238" s="1611"/>
      <c r="W238" s="1611"/>
      <c r="X238" s="1611"/>
      <c r="Y238" s="1611"/>
      <c r="Z238" s="1611"/>
      <c r="AA238" s="1611"/>
      <c r="AB238" s="1611"/>
      <c r="AC238" s="1611"/>
      <c r="AD238" s="1611"/>
      <c r="AE238" s="1611"/>
      <c r="AF238" s="1611"/>
      <c r="AG238" s="1611"/>
      <c r="AH238" s="1611"/>
      <c r="AI238" s="1611"/>
      <c r="AJ238" s="1611"/>
      <c r="AK238" s="1611"/>
      <c r="AL238" s="1611"/>
      <c r="AM238" s="1611"/>
      <c r="AN238" s="1611"/>
      <c r="AO238" s="1611"/>
      <c r="AP238" s="1611"/>
      <c r="AQ238" s="1611"/>
      <c r="AR238" s="1611"/>
      <c r="AS238" s="1611"/>
      <c r="AT238" s="1611"/>
      <c r="AU238" s="1611"/>
      <c r="AV238" s="1611"/>
      <c r="AW238" s="1611"/>
      <c r="AX238" s="1611"/>
      <c r="AY238" s="1611"/>
      <c r="AZ238" s="1611"/>
      <c r="BA238" s="1611"/>
      <c r="BB238" s="1611"/>
      <c r="BC238" s="1611"/>
      <c r="BD238" s="1611"/>
      <c r="BE238" s="1611"/>
      <c r="BF238" s="1611"/>
      <c r="BG238" s="1611"/>
      <c r="BH238" s="1611"/>
      <c r="BI238" s="1611"/>
      <c r="BJ238" s="1611"/>
      <c r="BK238" s="1611"/>
      <c r="BL238" s="1611"/>
      <c r="BM238" s="1611"/>
      <c r="BN238" s="1611"/>
      <c r="BO238" s="1611"/>
      <c r="BP238" s="1611"/>
      <c r="BQ238" s="1611"/>
      <c r="BR238" s="1611"/>
      <c r="BS238" s="1611"/>
      <c r="BT238" s="1611"/>
      <c r="BU238" s="1611"/>
      <c r="BV238" s="1611"/>
      <c r="BW238" s="1611"/>
      <c r="BX238" s="1611"/>
      <c r="BY238" s="1611"/>
      <c r="BZ238" s="1611"/>
      <c r="CA238" s="1611"/>
      <c r="CB238" s="1611"/>
      <c r="CC238" s="1611"/>
      <c r="CD238" s="1611"/>
      <c r="CE238" s="1611"/>
      <c r="CF238" s="1611"/>
      <c r="CG238" s="1611"/>
      <c r="CH238" s="1611"/>
      <c r="CI238" s="1611"/>
      <c r="CJ238" s="1611"/>
      <c r="CK238" s="1611"/>
      <c r="CL238" s="1611"/>
      <c r="CM238" s="1611"/>
      <c r="CN238" s="1611"/>
      <c r="CO238" s="1611"/>
      <c r="CP238" s="1611"/>
      <c r="CQ238" s="1611"/>
      <c r="CR238" s="1611"/>
      <c r="CS238" s="1611"/>
      <c r="CT238" s="1611"/>
      <c r="CU238" s="1611"/>
      <c r="CV238" s="1611"/>
      <c r="CW238" s="1611"/>
      <c r="CX238" s="1611"/>
      <c r="CY238" s="1611"/>
      <c r="CZ238" s="1611"/>
      <c r="DA238" s="1611"/>
      <c r="DB238" s="1611"/>
      <c r="DC238" s="1611"/>
      <c r="DD238" s="1611"/>
      <c r="DE238" s="1611"/>
      <c r="DF238" s="1611"/>
      <c r="DG238" s="1611"/>
      <c r="DH238" s="1611"/>
      <c r="DI238" s="1611"/>
      <c r="DJ238" s="1611"/>
      <c r="DK238" s="1611"/>
      <c r="DL238" s="1611"/>
      <c r="DM238" s="1611"/>
      <c r="DN238" s="1611"/>
      <c r="DO238" s="1611"/>
      <c r="DP238" s="1611"/>
      <c r="DQ238" s="1611"/>
      <c r="DR238" s="1611"/>
      <c r="DS238" s="1611"/>
      <c r="DT238" s="1611"/>
      <c r="DU238" s="1611"/>
      <c r="DV238" s="1611"/>
      <c r="DW238" s="1611"/>
      <c r="DX238" s="1611"/>
      <c r="DY238" s="1611"/>
      <c r="DZ238" s="1611"/>
      <c r="EA238" s="1611"/>
      <c r="EB238" s="1611"/>
      <c r="EC238" s="1611"/>
      <c r="ED238" s="1611"/>
      <c r="EE238" s="1611"/>
      <c r="EF238" s="1611"/>
      <c r="EG238" s="1611"/>
      <c r="EH238" s="1611"/>
      <c r="EI238" s="1611"/>
      <c r="EJ238" s="1611"/>
      <c r="EK238" s="1611"/>
      <c r="EL238" s="1611"/>
      <c r="EM238" s="1611"/>
      <c r="EN238" s="1611"/>
      <c r="EO238" s="1611"/>
      <c r="EP238" s="1611"/>
      <c r="EQ238" s="1611"/>
      <c r="ER238" s="1611"/>
      <c r="ES238" s="1611"/>
    </row>
    <row r="239" spans="2:149" s="898" customFormat="1">
      <c r="B239" s="1609"/>
      <c r="C239" s="1610"/>
      <c r="D239" s="1610"/>
      <c r="E239" s="1611"/>
      <c r="F239" s="1611"/>
      <c r="G239" s="1611"/>
      <c r="H239" s="1611"/>
      <c r="I239" s="1611"/>
      <c r="J239" s="1611"/>
      <c r="K239" s="1611"/>
      <c r="L239" s="1611"/>
      <c r="M239" s="1611"/>
      <c r="N239" s="1611"/>
      <c r="O239" s="1611"/>
      <c r="P239" s="1611"/>
      <c r="Q239" s="1611"/>
      <c r="R239" s="1611"/>
      <c r="S239" s="1611"/>
      <c r="T239" s="1611"/>
      <c r="U239" s="1611"/>
      <c r="V239" s="1611"/>
      <c r="W239" s="1611"/>
      <c r="X239" s="1611"/>
      <c r="Y239" s="1611"/>
      <c r="Z239" s="1611"/>
      <c r="AA239" s="1611"/>
      <c r="AB239" s="1611"/>
      <c r="AC239" s="1611"/>
      <c r="AD239" s="1611"/>
      <c r="AE239" s="1611"/>
      <c r="AF239" s="1611"/>
      <c r="AG239" s="1611"/>
      <c r="AH239" s="1611"/>
      <c r="AI239" s="1611"/>
      <c r="AJ239" s="1611"/>
      <c r="AK239" s="1611"/>
      <c r="AL239" s="1611"/>
      <c r="AM239" s="1611"/>
      <c r="AN239" s="1611"/>
      <c r="AO239" s="1611"/>
      <c r="AP239" s="1611"/>
      <c r="AQ239" s="1611"/>
      <c r="AR239" s="1611"/>
      <c r="AS239" s="1611"/>
      <c r="AT239" s="1611"/>
      <c r="AU239" s="1611"/>
      <c r="AV239" s="1611"/>
      <c r="AW239" s="1611"/>
      <c r="AX239" s="1611"/>
      <c r="AY239" s="1611"/>
      <c r="AZ239" s="1611"/>
      <c r="BA239" s="1611"/>
      <c r="BB239" s="1611"/>
      <c r="BC239" s="1611"/>
      <c r="BD239" s="1611"/>
      <c r="BE239" s="1611"/>
      <c r="BF239" s="1611"/>
      <c r="BG239" s="1611"/>
      <c r="BH239" s="1611"/>
      <c r="BI239" s="1611"/>
      <c r="BJ239" s="1611"/>
      <c r="BK239" s="1611"/>
      <c r="BL239" s="1611"/>
      <c r="BM239" s="1611"/>
      <c r="BN239" s="1611"/>
      <c r="BO239" s="1611"/>
      <c r="BP239" s="1611"/>
      <c r="BQ239" s="1611"/>
      <c r="BR239" s="1611"/>
      <c r="BS239" s="1611"/>
      <c r="BT239" s="1611"/>
      <c r="BU239" s="1611"/>
      <c r="BV239" s="1611"/>
      <c r="BW239" s="1611"/>
      <c r="BX239" s="1611"/>
      <c r="BY239" s="1611"/>
      <c r="BZ239" s="1611"/>
      <c r="CA239" s="1611"/>
      <c r="CB239" s="1611"/>
      <c r="CC239" s="1611"/>
      <c r="CD239" s="1611"/>
      <c r="CE239" s="1611"/>
      <c r="CF239" s="1611"/>
      <c r="CG239" s="1611"/>
      <c r="CH239" s="1611"/>
      <c r="CI239" s="1611"/>
      <c r="CJ239" s="1611"/>
      <c r="CK239" s="1611"/>
      <c r="CL239" s="1611"/>
      <c r="CM239" s="1611"/>
      <c r="CN239" s="1611"/>
      <c r="CO239" s="1611"/>
      <c r="CP239" s="1611"/>
      <c r="CQ239" s="1611"/>
      <c r="CR239" s="1611"/>
      <c r="CS239" s="1611"/>
      <c r="CT239" s="1611"/>
      <c r="CU239" s="1611"/>
      <c r="CV239" s="1611"/>
      <c r="CW239" s="1611"/>
      <c r="CX239" s="1611"/>
      <c r="CY239" s="1611"/>
      <c r="CZ239" s="1611"/>
      <c r="DA239" s="1611"/>
      <c r="DB239" s="1611"/>
      <c r="DC239" s="1611"/>
      <c r="DD239" s="1611"/>
      <c r="DE239" s="1611"/>
      <c r="DF239" s="1611"/>
      <c r="DG239" s="1611"/>
      <c r="DH239" s="1611"/>
      <c r="DI239" s="1611"/>
      <c r="DJ239" s="1611"/>
      <c r="DK239" s="1611"/>
      <c r="DL239" s="1611"/>
      <c r="DM239" s="1611"/>
      <c r="DN239" s="1611"/>
      <c r="DO239" s="1611"/>
      <c r="DP239" s="1611"/>
      <c r="DQ239" s="1611"/>
      <c r="DR239" s="1611"/>
      <c r="DS239" s="1611"/>
      <c r="DT239" s="1611"/>
      <c r="DU239" s="1611"/>
      <c r="DV239" s="1611"/>
      <c r="DW239" s="1611"/>
      <c r="DX239" s="1611"/>
      <c r="DY239" s="1611"/>
      <c r="DZ239" s="1611"/>
      <c r="EA239" s="1611"/>
      <c r="EB239" s="1611"/>
      <c r="EC239" s="1611"/>
      <c r="ED239" s="1611"/>
      <c r="EE239" s="1611"/>
      <c r="EF239" s="1611"/>
      <c r="EG239" s="1611"/>
      <c r="EH239" s="1611"/>
      <c r="EI239" s="1611"/>
      <c r="EJ239" s="1611"/>
      <c r="EK239" s="1611"/>
      <c r="EL239" s="1611"/>
      <c r="EM239" s="1611"/>
      <c r="EN239" s="1611"/>
      <c r="EO239" s="1611"/>
      <c r="EP239" s="1611"/>
      <c r="EQ239" s="1611"/>
      <c r="ER239" s="1611"/>
      <c r="ES239" s="1611"/>
    </row>
    <row r="240" spans="2:149" s="898" customFormat="1">
      <c r="B240" s="1609"/>
      <c r="C240" s="1610"/>
      <c r="D240" s="1610"/>
      <c r="E240" s="1611"/>
      <c r="F240" s="1611"/>
      <c r="G240" s="1611"/>
      <c r="H240" s="1611"/>
      <c r="I240" s="1611"/>
      <c r="J240" s="1611"/>
      <c r="K240" s="1611"/>
      <c r="L240" s="1611"/>
      <c r="M240" s="1611"/>
      <c r="N240" s="1611"/>
      <c r="O240" s="1611"/>
      <c r="P240" s="1611"/>
      <c r="Q240" s="1611"/>
      <c r="R240" s="1611"/>
      <c r="S240" s="1611"/>
      <c r="T240" s="1611"/>
      <c r="U240" s="1611"/>
      <c r="V240" s="1611"/>
      <c r="W240" s="1611"/>
      <c r="X240" s="1611"/>
      <c r="Y240" s="1611"/>
      <c r="Z240" s="1611"/>
      <c r="AA240" s="1611"/>
      <c r="AB240" s="1611"/>
      <c r="AC240" s="1611"/>
      <c r="AD240" s="1611"/>
      <c r="AE240" s="1611"/>
      <c r="AF240" s="1611"/>
      <c r="AG240" s="1611"/>
      <c r="AH240" s="1611"/>
      <c r="AI240" s="1611"/>
      <c r="AJ240" s="1611"/>
      <c r="AK240" s="1611"/>
      <c r="AL240" s="1611"/>
      <c r="AM240" s="1611"/>
      <c r="AN240" s="1611"/>
      <c r="AO240" s="1611"/>
      <c r="AP240" s="1611"/>
      <c r="AQ240" s="1611"/>
      <c r="AR240" s="1611"/>
      <c r="AS240" s="1611"/>
      <c r="AT240" s="1611"/>
      <c r="AU240" s="1611"/>
      <c r="AV240" s="1611"/>
      <c r="AW240" s="1611"/>
      <c r="AX240" s="1611"/>
      <c r="AY240" s="1611"/>
      <c r="AZ240" s="1611"/>
      <c r="BA240" s="1611"/>
      <c r="BB240" s="1611"/>
      <c r="BC240" s="1611"/>
      <c r="BD240" s="1611"/>
      <c r="BE240" s="1611"/>
      <c r="BF240" s="1611"/>
      <c r="BG240" s="1611"/>
      <c r="BH240" s="1611"/>
      <c r="BI240" s="1611"/>
      <c r="BJ240" s="1611"/>
      <c r="BK240" s="1611"/>
      <c r="BL240" s="1611"/>
      <c r="BM240" s="1611"/>
      <c r="BN240" s="1611"/>
      <c r="BO240" s="1611"/>
      <c r="BP240" s="1611"/>
      <c r="BQ240" s="1611"/>
      <c r="BR240" s="1611"/>
      <c r="BS240" s="1611"/>
      <c r="BT240" s="1611"/>
      <c r="BU240" s="1611"/>
      <c r="BV240" s="1611"/>
      <c r="BW240" s="1611"/>
      <c r="BX240" s="1611"/>
      <c r="BY240" s="1611"/>
      <c r="BZ240" s="1611"/>
      <c r="CA240" s="1611"/>
      <c r="CB240" s="1611"/>
      <c r="CC240" s="1611"/>
      <c r="CD240" s="1611"/>
      <c r="CE240" s="1611"/>
      <c r="CF240" s="1611"/>
      <c r="CG240" s="1611"/>
      <c r="CH240" s="1611"/>
      <c r="CI240" s="1611"/>
      <c r="CJ240" s="1611"/>
      <c r="CK240" s="1611"/>
      <c r="CL240" s="1611"/>
      <c r="CM240" s="1611"/>
      <c r="CN240" s="1611"/>
      <c r="CO240" s="1611"/>
      <c r="CP240" s="1611"/>
      <c r="CQ240" s="1611"/>
      <c r="CR240" s="1611"/>
      <c r="CS240" s="1611"/>
      <c r="CT240" s="1611"/>
      <c r="CU240" s="1611"/>
      <c r="CV240" s="1611"/>
      <c r="CW240" s="1611"/>
      <c r="CX240" s="1611"/>
      <c r="CY240" s="1611"/>
      <c r="CZ240" s="1611"/>
      <c r="DA240" s="1611"/>
      <c r="DB240" s="1611"/>
      <c r="DC240" s="1611"/>
      <c r="DD240" s="1611"/>
      <c r="DE240" s="1611"/>
      <c r="DF240" s="1611"/>
      <c r="DG240" s="1611"/>
      <c r="DH240" s="1611"/>
      <c r="DI240" s="1611"/>
      <c r="DJ240" s="1611"/>
      <c r="DK240" s="1611"/>
      <c r="DL240" s="1611"/>
      <c r="DM240" s="1611"/>
      <c r="DN240" s="1611"/>
      <c r="DO240" s="1611"/>
      <c r="DP240" s="1611"/>
      <c r="DQ240" s="1611"/>
      <c r="DR240" s="1611"/>
      <c r="DS240" s="1611"/>
      <c r="DT240" s="1611"/>
      <c r="DU240" s="1611"/>
      <c r="DV240" s="1611"/>
      <c r="DW240" s="1611"/>
      <c r="DX240" s="1611"/>
      <c r="DY240" s="1611"/>
      <c r="DZ240" s="1611"/>
      <c r="EA240" s="1611"/>
      <c r="EB240" s="1611"/>
      <c r="EC240" s="1611"/>
      <c r="ED240" s="1611"/>
      <c r="EE240" s="1611"/>
      <c r="EF240" s="1611"/>
      <c r="EG240" s="1611"/>
      <c r="EH240" s="1611"/>
      <c r="EI240" s="1611"/>
      <c r="EJ240" s="1611"/>
      <c r="EK240" s="1611"/>
      <c r="EL240" s="1611"/>
      <c r="EM240" s="1611"/>
      <c r="EN240" s="1611"/>
      <c r="EO240" s="1611"/>
      <c r="EP240" s="1611"/>
      <c r="EQ240" s="1611"/>
      <c r="ER240" s="1611"/>
      <c r="ES240" s="1611"/>
    </row>
    <row r="241" spans="2:149" s="898" customFormat="1">
      <c r="B241" s="1609"/>
      <c r="C241" s="1610"/>
      <c r="D241" s="1610"/>
      <c r="E241" s="1611"/>
      <c r="F241" s="1611"/>
      <c r="G241" s="1611"/>
      <c r="H241" s="1611"/>
      <c r="I241" s="1611"/>
      <c r="J241" s="1611"/>
      <c r="K241" s="1611"/>
      <c r="L241" s="1611"/>
      <c r="M241" s="1611"/>
      <c r="N241" s="1611"/>
      <c r="O241" s="1611"/>
      <c r="P241" s="1611"/>
      <c r="Q241" s="1611"/>
      <c r="R241" s="1611"/>
      <c r="S241" s="1611"/>
      <c r="T241" s="1611"/>
      <c r="U241" s="1611"/>
      <c r="V241" s="1611"/>
      <c r="W241" s="1611"/>
      <c r="X241" s="1611"/>
      <c r="Y241" s="1611"/>
      <c r="Z241" s="1611"/>
      <c r="AA241" s="1611"/>
      <c r="AB241" s="1611"/>
      <c r="AC241" s="1611"/>
      <c r="AD241" s="1611"/>
      <c r="AE241" s="1611"/>
      <c r="AF241" s="1611"/>
      <c r="AG241" s="1611"/>
      <c r="AH241" s="1611"/>
      <c r="AI241" s="1611"/>
      <c r="AJ241" s="1611"/>
      <c r="AK241" s="1611"/>
      <c r="AL241" s="1611"/>
      <c r="AM241" s="1611"/>
      <c r="AN241" s="1611"/>
      <c r="AO241" s="1611"/>
      <c r="AP241" s="1611"/>
      <c r="AQ241" s="1611"/>
      <c r="AR241" s="1611"/>
      <c r="AS241" s="1611"/>
      <c r="AT241" s="1611"/>
      <c r="AU241" s="1611"/>
      <c r="AV241" s="1611"/>
      <c r="AW241" s="1611"/>
      <c r="AX241" s="1611"/>
      <c r="AY241" s="1611"/>
      <c r="AZ241" s="1611"/>
      <c r="BA241" s="1611"/>
      <c r="BB241" s="1611"/>
      <c r="BC241" s="1611"/>
      <c r="BD241" s="1611"/>
      <c r="BE241" s="1611"/>
      <c r="BF241" s="1611"/>
      <c r="BG241" s="1611"/>
      <c r="BH241" s="1611"/>
      <c r="BI241" s="1611"/>
      <c r="BJ241" s="1611"/>
      <c r="BK241" s="1611"/>
      <c r="BL241" s="1611"/>
      <c r="BM241" s="1611"/>
      <c r="BN241" s="1611"/>
      <c r="BO241" s="1611"/>
      <c r="BP241" s="1611"/>
      <c r="BQ241" s="1611"/>
      <c r="BR241" s="1611"/>
      <c r="BS241" s="1611"/>
      <c r="BT241" s="1611"/>
      <c r="BU241" s="1611"/>
      <c r="BV241" s="1611"/>
      <c r="BW241" s="1611"/>
      <c r="BX241" s="1611"/>
      <c r="BY241" s="1611"/>
      <c r="BZ241" s="1611"/>
      <c r="CA241" s="1611"/>
      <c r="CB241" s="1611"/>
      <c r="CC241" s="1611"/>
      <c r="CD241" s="1611"/>
      <c r="CE241" s="1611"/>
      <c r="CF241" s="1611"/>
      <c r="CG241" s="1611"/>
      <c r="CH241" s="1611"/>
      <c r="CI241" s="1611"/>
      <c r="CJ241" s="1611"/>
      <c r="CK241" s="1611"/>
      <c r="CL241" s="1611"/>
      <c r="CM241" s="1611"/>
      <c r="CN241" s="1611"/>
      <c r="CO241" s="1611"/>
      <c r="CP241" s="1611"/>
      <c r="CQ241" s="1611"/>
      <c r="CR241" s="1611"/>
      <c r="CS241" s="1611"/>
      <c r="CT241" s="1611"/>
      <c r="CU241" s="1611"/>
      <c r="CV241" s="1611"/>
      <c r="CW241" s="1611"/>
      <c r="CX241" s="1611"/>
      <c r="CY241" s="1611"/>
      <c r="CZ241" s="1611"/>
      <c r="DA241" s="1611"/>
      <c r="DB241" s="1611"/>
      <c r="DC241" s="1611"/>
      <c r="DD241" s="1611"/>
      <c r="DE241" s="1611"/>
      <c r="DF241" s="1611"/>
      <c r="DG241" s="1611"/>
      <c r="DH241" s="1611"/>
      <c r="DI241" s="1611"/>
      <c r="DJ241" s="1611"/>
      <c r="DK241" s="1611"/>
      <c r="DL241" s="1611"/>
      <c r="DM241" s="1611"/>
      <c r="DN241" s="1611"/>
      <c r="DO241" s="1611"/>
      <c r="DP241" s="1611"/>
      <c r="DQ241" s="1611"/>
      <c r="DR241" s="1611"/>
      <c r="DS241" s="1611"/>
      <c r="DT241" s="1611"/>
      <c r="DU241" s="1611"/>
      <c r="DV241" s="1611"/>
      <c r="DW241" s="1611"/>
      <c r="DX241" s="1611"/>
      <c r="DY241" s="1611"/>
      <c r="DZ241" s="1611"/>
      <c r="EA241" s="1611"/>
      <c r="EB241" s="1611"/>
      <c r="EC241" s="1611"/>
      <c r="ED241" s="1611"/>
      <c r="EE241" s="1611"/>
      <c r="EF241" s="1611"/>
      <c r="EG241" s="1611"/>
      <c r="EH241" s="1611"/>
      <c r="EI241" s="1611"/>
      <c r="EJ241" s="1611"/>
      <c r="EK241" s="1611"/>
      <c r="EL241" s="1611"/>
      <c r="EM241" s="1611"/>
      <c r="EN241" s="1611"/>
      <c r="EO241" s="1611"/>
      <c r="EP241" s="1611"/>
      <c r="EQ241" s="1611"/>
      <c r="ER241" s="1611"/>
      <c r="ES241" s="1611"/>
    </row>
    <row r="242" spans="2:149" s="898" customFormat="1">
      <c r="B242" s="1609"/>
      <c r="C242" s="1610"/>
      <c r="D242" s="1610"/>
      <c r="E242" s="1611"/>
      <c r="F242" s="1611"/>
      <c r="G242" s="1611"/>
      <c r="H242" s="1611"/>
      <c r="I242" s="1611"/>
      <c r="J242" s="1611"/>
      <c r="K242" s="1611"/>
      <c r="L242" s="1611"/>
      <c r="M242" s="1611"/>
      <c r="N242" s="1611"/>
      <c r="O242" s="1611"/>
      <c r="P242" s="1611"/>
      <c r="Q242" s="1611"/>
      <c r="R242" s="1611"/>
      <c r="S242" s="1611"/>
      <c r="T242" s="1611"/>
      <c r="U242" s="1611"/>
      <c r="V242" s="1611"/>
      <c r="W242" s="1611"/>
      <c r="X242" s="1611"/>
      <c r="Y242" s="1611"/>
      <c r="Z242" s="1611"/>
      <c r="AA242" s="1611"/>
      <c r="AB242" s="1611"/>
      <c r="AC242" s="1611"/>
      <c r="AD242" s="1611"/>
      <c r="AE242" s="1611"/>
      <c r="AF242" s="1611"/>
      <c r="AG242" s="1611"/>
      <c r="AH242" s="1611"/>
      <c r="AI242" s="1611"/>
      <c r="AJ242" s="1611"/>
      <c r="AK242" s="1611"/>
      <c r="AL242" s="1611"/>
      <c r="AM242" s="1611"/>
      <c r="AN242" s="1611"/>
      <c r="AO242" s="1611"/>
      <c r="AP242" s="1611"/>
      <c r="AQ242" s="1611"/>
      <c r="AR242" s="1611"/>
      <c r="AS242" s="1611"/>
      <c r="AT242" s="1611"/>
      <c r="AU242" s="1611"/>
      <c r="AV242" s="1611"/>
      <c r="AW242" s="1611"/>
      <c r="AX242" s="1611"/>
      <c r="AY242" s="1611"/>
      <c r="AZ242" s="1611"/>
      <c r="BA242" s="1611"/>
      <c r="BB242" s="1611"/>
      <c r="BC242" s="1611"/>
      <c r="BD242" s="1611"/>
      <c r="BE242" s="1611"/>
      <c r="BF242" s="1611"/>
      <c r="BG242" s="1611"/>
      <c r="BH242" s="1611"/>
      <c r="BI242" s="1611"/>
      <c r="BJ242" s="1611"/>
      <c r="BK242" s="1611"/>
      <c r="BL242" s="1611"/>
      <c r="BM242" s="1611"/>
      <c r="BN242" s="1611"/>
      <c r="BO242" s="1611"/>
      <c r="BP242" s="1611"/>
      <c r="BQ242" s="1611"/>
      <c r="BR242" s="1611"/>
      <c r="BS242" s="1611"/>
      <c r="BT242" s="1611"/>
      <c r="BU242" s="1611"/>
      <c r="BV242" s="1611"/>
      <c r="BW242" s="1611"/>
      <c r="BX242" s="1611"/>
      <c r="BY242" s="1611"/>
      <c r="BZ242" s="1611"/>
      <c r="CA242" s="1611"/>
      <c r="CB242" s="1611"/>
      <c r="CC242" s="1611"/>
      <c r="CD242" s="1611"/>
      <c r="CE242" s="1611"/>
      <c r="CF242" s="1611"/>
      <c r="CG242" s="1611"/>
      <c r="CH242" s="1611"/>
      <c r="CI242" s="1611"/>
      <c r="CJ242" s="1611"/>
      <c r="CK242" s="1611"/>
      <c r="CL242" s="1611"/>
      <c r="CM242" s="1611"/>
      <c r="CN242" s="1611"/>
      <c r="CO242" s="1611"/>
      <c r="CP242" s="1611"/>
      <c r="CQ242" s="1611"/>
      <c r="CR242" s="1611"/>
      <c r="CS242" s="1611"/>
      <c r="CT242" s="1611"/>
      <c r="CU242" s="1611"/>
      <c r="CV242" s="1611"/>
      <c r="CW242" s="1611"/>
      <c r="CX242" s="1611"/>
      <c r="CY242" s="1611"/>
      <c r="CZ242" s="1611"/>
      <c r="DA242" s="1611"/>
      <c r="DB242" s="1611"/>
      <c r="DC242" s="1611"/>
      <c r="DD242" s="1611"/>
      <c r="DE242" s="1611"/>
      <c r="DF242" s="1611"/>
      <c r="DG242" s="1611"/>
      <c r="DH242" s="1611"/>
      <c r="DI242" s="1611"/>
      <c r="DJ242" s="1611"/>
      <c r="DK242" s="1611"/>
      <c r="DL242" s="1611"/>
      <c r="DM242" s="1611"/>
      <c r="DN242" s="1611"/>
      <c r="DO242" s="1611"/>
      <c r="DP242" s="1611"/>
      <c r="DQ242" s="1611"/>
      <c r="DR242" s="1611"/>
      <c r="DS242" s="1611"/>
      <c r="DT242" s="1611"/>
      <c r="DU242" s="1611"/>
      <c r="DV242" s="1611"/>
      <c r="DW242" s="1611"/>
      <c r="DX242" s="1611"/>
      <c r="DY242" s="1611"/>
      <c r="DZ242" s="1611"/>
      <c r="EA242" s="1611"/>
      <c r="EB242" s="1611"/>
      <c r="EC242" s="1611"/>
      <c r="ED242" s="1611"/>
      <c r="EE242" s="1611"/>
      <c r="EF242" s="1611"/>
      <c r="EG242" s="1611"/>
      <c r="EH242" s="1611"/>
      <c r="EI242" s="1611"/>
      <c r="EJ242" s="1611"/>
      <c r="EK242" s="1611"/>
      <c r="EL242" s="1611"/>
      <c r="EM242" s="1611"/>
      <c r="EN242" s="1611"/>
      <c r="EO242" s="1611"/>
      <c r="EP242" s="1611"/>
      <c r="EQ242" s="1611"/>
      <c r="ER242" s="1611"/>
      <c r="ES242" s="1611"/>
    </row>
    <row r="243" spans="2:149" s="898" customFormat="1">
      <c r="B243" s="1609"/>
      <c r="C243" s="1610"/>
      <c r="D243" s="1610"/>
      <c r="E243" s="1611"/>
      <c r="F243" s="1611"/>
      <c r="G243" s="1611"/>
      <c r="H243" s="1611"/>
      <c r="I243" s="1611"/>
      <c r="J243" s="1611"/>
      <c r="K243" s="1611"/>
      <c r="L243" s="1611"/>
      <c r="M243" s="1611"/>
      <c r="N243" s="1611"/>
      <c r="O243" s="1611"/>
      <c r="P243" s="1611"/>
      <c r="Q243" s="1611"/>
      <c r="R243" s="1611"/>
      <c r="S243" s="1611"/>
      <c r="T243" s="1611"/>
      <c r="U243" s="1611"/>
      <c r="V243" s="1611"/>
      <c r="W243" s="1611"/>
      <c r="X243" s="1611"/>
      <c r="Y243" s="1611"/>
      <c r="Z243" s="1611"/>
      <c r="AA243" s="1611"/>
      <c r="AB243" s="1611"/>
      <c r="AC243" s="1611"/>
      <c r="AD243" s="1611"/>
      <c r="AE243" s="1611"/>
      <c r="AF243" s="1611"/>
      <c r="AG243" s="1611"/>
      <c r="AH243" s="1611"/>
      <c r="AI243" s="1611"/>
      <c r="AJ243" s="1611"/>
      <c r="AK243" s="1611"/>
      <c r="AL243" s="1611"/>
      <c r="AM243" s="1611"/>
      <c r="AN243" s="1611"/>
      <c r="AO243" s="1611"/>
      <c r="AP243" s="1611"/>
      <c r="AQ243" s="1611"/>
      <c r="AR243" s="1611"/>
      <c r="AS243" s="1611"/>
      <c r="AT243" s="1611"/>
      <c r="AU243" s="1611"/>
      <c r="AV243" s="1611"/>
      <c r="AW243" s="1611"/>
      <c r="AX243" s="1611"/>
      <c r="AY243" s="1611"/>
      <c r="AZ243" s="1611"/>
      <c r="BA243" s="1611"/>
      <c r="BB243" s="1611"/>
      <c r="BC243" s="1611"/>
      <c r="BD243" s="1611"/>
      <c r="BE243" s="1611"/>
      <c r="BF243" s="1611"/>
      <c r="BG243" s="1611"/>
      <c r="BH243" s="1611"/>
      <c r="BI243" s="1611"/>
      <c r="BJ243" s="1611"/>
      <c r="BK243" s="1611"/>
      <c r="BL243" s="1611"/>
      <c r="BM243" s="1611"/>
      <c r="BN243" s="1611"/>
      <c r="BO243" s="1611"/>
      <c r="BP243" s="1611"/>
      <c r="BQ243" s="1611"/>
      <c r="BR243" s="1611"/>
      <c r="BS243" s="1611"/>
      <c r="BT243" s="1611"/>
      <c r="BU243" s="1611"/>
      <c r="BV243" s="1611"/>
      <c r="BW243" s="1611"/>
      <c r="BX243" s="1611"/>
      <c r="BY243" s="1611"/>
      <c r="BZ243" s="1611"/>
      <c r="CA243" s="1611"/>
      <c r="CB243" s="1611"/>
      <c r="CC243" s="1611"/>
      <c r="CD243" s="1611"/>
      <c r="CE243" s="1611"/>
      <c r="CF243" s="1611"/>
      <c r="CG243" s="1611"/>
      <c r="CH243" s="1611"/>
      <c r="CI243" s="1611"/>
      <c r="CJ243" s="1611"/>
      <c r="CK243" s="1611"/>
      <c r="CL243" s="1611"/>
      <c r="CM243" s="1611"/>
      <c r="CN243" s="1611"/>
      <c r="CO243" s="1611"/>
      <c r="CP243" s="1611"/>
      <c r="CQ243" s="1611"/>
      <c r="CR243" s="1611"/>
      <c r="CS243" s="1611"/>
      <c r="CT243" s="1611"/>
      <c r="CU243" s="1611"/>
      <c r="CV243" s="1611"/>
      <c r="CW243" s="1611"/>
      <c r="CX243" s="1611"/>
      <c r="CY243" s="1611"/>
      <c r="CZ243" s="1611"/>
      <c r="DA243" s="1611"/>
      <c r="DB243" s="1611"/>
      <c r="DC243" s="1611"/>
      <c r="DD243" s="1611"/>
      <c r="DE243" s="1611"/>
      <c r="DF243" s="1611"/>
      <c r="DG243" s="1611"/>
      <c r="DH243" s="1611"/>
      <c r="DI243" s="1611"/>
      <c r="DJ243" s="1611"/>
      <c r="DK243" s="1611"/>
      <c r="DL243" s="1611"/>
      <c r="DM243" s="1611"/>
      <c r="DN243" s="1611"/>
      <c r="DO243" s="1611"/>
      <c r="DP243" s="1611"/>
      <c r="DQ243" s="1611"/>
      <c r="DR243" s="1611"/>
      <c r="DS243" s="1611"/>
      <c r="DT243" s="1611"/>
      <c r="DU243" s="1611"/>
      <c r="DV243" s="1611"/>
      <c r="DW243" s="1611"/>
      <c r="DX243" s="1611"/>
      <c r="DY243" s="1611"/>
      <c r="DZ243" s="1611"/>
      <c r="EA243" s="1611"/>
      <c r="EB243" s="1611"/>
      <c r="EC243" s="1611"/>
      <c r="ED243" s="1611"/>
      <c r="EE243" s="1611"/>
      <c r="EF243" s="1611"/>
      <c r="EG243" s="1611"/>
      <c r="EH243" s="1611"/>
      <c r="EI243" s="1611"/>
      <c r="EJ243" s="1611"/>
      <c r="EK243" s="1611"/>
      <c r="EL243" s="1611"/>
      <c r="EM243" s="1611"/>
      <c r="EN243" s="1611"/>
      <c r="EO243" s="1611"/>
      <c r="EP243" s="1611"/>
      <c r="EQ243" s="1611"/>
      <c r="ER243" s="1611"/>
      <c r="ES243" s="1611"/>
    </row>
    <row r="244" spans="2:149" s="898" customFormat="1">
      <c r="B244" s="1609"/>
      <c r="C244" s="1610"/>
      <c r="D244" s="1610"/>
      <c r="E244" s="1611"/>
      <c r="F244" s="1611"/>
      <c r="G244" s="1611"/>
      <c r="H244" s="1611"/>
      <c r="I244" s="1611"/>
      <c r="J244" s="1611"/>
      <c r="K244" s="1611"/>
      <c r="L244" s="1611"/>
      <c r="M244" s="1611"/>
      <c r="N244" s="1611"/>
      <c r="O244" s="1611"/>
      <c r="P244" s="1611"/>
      <c r="Q244" s="1611"/>
      <c r="R244" s="1611"/>
      <c r="S244" s="1611"/>
      <c r="T244" s="1611"/>
      <c r="U244" s="1611"/>
      <c r="V244" s="1611"/>
      <c r="W244" s="1611"/>
      <c r="X244" s="1611"/>
      <c r="Y244" s="1611"/>
      <c r="Z244" s="1611"/>
      <c r="AA244" s="1611"/>
      <c r="AB244" s="1611"/>
      <c r="AC244" s="1611"/>
      <c r="AD244" s="1611"/>
      <c r="AE244" s="1611"/>
      <c r="AF244" s="1611"/>
      <c r="AG244" s="1611"/>
      <c r="AH244" s="1611"/>
      <c r="AI244" s="1611"/>
      <c r="AJ244" s="1611"/>
      <c r="AK244" s="1611"/>
      <c r="AL244" s="1611"/>
      <c r="AM244" s="1611"/>
      <c r="AN244" s="1611"/>
      <c r="AO244" s="1611"/>
      <c r="AP244" s="1611"/>
      <c r="AQ244" s="1611"/>
      <c r="AR244" s="1611"/>
      <c r="AS244" s="1611"/>
      <c r="AT244" s="1611"/>
      <c r="AU244" s="1611"/>
      <c r="AV244" s="1611"/>
      <c r="AW244" s="1611"/>
      <c r="AX244" s="1611"/>
      <c r="AY244" s="1611"/>
      <c r="AZ244" s="1611"/>
      <c r="BA244" s="1611"/>
      <c r="BB244" s="1611"/>
      <c r="BC244" s="1611"/>
      <c r="BD244" s="1611"/>
      <c r="BE244" s="1611"/>
      <c r="BF244" s="1611"/>
      <c r="BG244" s="1611"/>
      <c r="BH244" s="1611"/>
      <c r="BI244" s="1611"/>
      <c r="BJ244" s="1611"/>
      <c r="BK244" s="1611"/>
      <c r="BL244" s="1611"/>
      <c r="BM244" s="1611"/>
      <c r="BN244" s="1611"/>
      <c r="BO244" s="1611"/>
      <c r="BP244" s="1611"/>
      <c r="BQ244" s="1611"/>
      <c r="BR244" s="1611"/>
      <c r="BS244" s="1611"/>
      <c r="BT244" s="1611"/>
      <c r="BU244" s="1611"/>
      <c r="BV244" s="1611"/>
      <c r="BW244" s="1611"/>
      <c r="BX244" s="1611"/>
      <c r="BY244" s="1611"/>
      <c r="BZ244" s="1611"/>
      <c r="CA244" s="1611"/>
      <c r="CB244" s="1611"/>
      <c r="CC244" s="1611"/>
      <c r="CD244" s="1611"/>
      <c r="CE244" s="1611"/>
      <c r="CF244" s="1611"/>
      <c r="CG244" s="1611"/>
      <c r="CH244" s="1611"/>
      <c r="CI244" s="1611"/>
      <c r="CJ244" s="1611"/>
      <c r="CK244" s="1611"/>
      <c r="CL244" s="1611"/>
      <c r="CM244" s="1611"/>
      <c r="CN244" s="1611"/>
      <c r="CO244" s="1611"/>
      <c r="CP244" s="1611"/>
      <c r="CQ244" s="1611"/>
      <c r="CR244" s="1611"/>
      <c r="CS244" s="1611"/>
      <c r="CT244" s="1611"/>
      <c r="CU244" s="1611"/>
      <c r="CV244" s="1611"/>
      <c r="CW244" s="1611"/>
      <c r="CX244" s="1611"/>
      <c r="CY244" s="1611"/>
      <c r="CZ244" s="1611"/>
      <c r="DA244" s="1611"/>
      <c r="DB244" s="1611"/>
      <c r="DC244" s="1611"/>
      <c r="DD244" s="1611"/>
      <c r="DE244" s="1611"/>
      <c r="DF244" s="1611"/>
      <c r="DG244" s="1611"/>
      <c r="DH244" s="1611"/>
      <c r="DI244" s="1611"/>
      <c r="DJ244" s="1611"/>
      <c r="DK244" s="1611"/>
      <c r="DL244" s="1611"/>
      <c r="DM244" s="1611"/>
      <c r="DN244" s="1611"/>
      <c r="DO244" s="1611"/>
      <c r="DP244" s="1611"/>
      <c r="DQ244" s="1611"/>
      <c r="DR244" s="1611"/>
      <c r="DS244" s="1611"/>
      <c r="DT244" s="1611"/>
      <c r="DU244" s="1611"/>
      <c r="DV244" s="1611"/>
      <c r="DW244" s="1611"/>
      <c r="DX244" s="1611"/>
      <c r="DY244" s="1611"/>
      <c r="DZ244" s="1611"/>
      <c r="EA244" s="1611"/>
      <c r="EB244" s="1611"/>
      <c r="EC244" s="1611"/>
      <c r="ED244" s="1611"/>
      <c r="EE244" s="1611"/>
      <c r="EF244" s="1611"/>
      <c r="EG244" s="1611"/>
      <c r="EH244" s="1611"/>
      <c r="EI244" s="1611"/>
      <c r="EJ244" s="1611"/>
      <c r="EK244" s="1611"/>
      <c r="EL244" s="1611"/>
      <c r="EM244" s="1611"/>
      <c r="EN244" s="1611"/>
      <c r="EO244" s="1611"/>
      <c r="EP244" s="1611"/>
      <c r="EQ244" s="1611"/>
      <c r="ER244" s="1611"/>
      <c r="ES244" s="1611"/>
    </row>
    <row r="245" spans="2:149" s="898" customFormat="1">
      <c r="B245" s="1609"/>
      <c r="C245" s="1610"/>
      <c r="D245" s="1610"/>
      <c r="E245" s="1611"/>
      <c r="F245" s="1611"/>
      <c r="G245" s="1611"/>
      <c r="H245" s="1611"/>
      <c r="I245" s="1611"/>
      <c r="J245" s="1611"/>
      <c r="K245" s="1611"/>
      <c r="L245" s="1611"/>
      <c r="M245" s="1611"/>
      <c r="N245" s="1611"/>
      <c r="O245" s="1611"/>
      <c r="P245" s="1611"/>
      <c r="Q245" s="1611"/>
      <c r="R245" s="1611"/>
      <c r="S245" s="1611"/>
      <c r="T245" s="1611"/>
      <c r="U245" s="1611"/>
      <c r="V245" s="1611"/>
      <c r="W245" s="1611"/>
      <c r="X245" s="1611"/>
      <c r="Y245" s="1611"/>
      <c r="Z245" s="1611"/>
      <c r="AA245" s="1611"/>
      <c r="AB245" s="1611"/>
      <c r="AC245" s="1611"/>
      <c r="AD245" s="1611"/>
      <c r="AE245" s="1611"/>
      <c r="AF245" s="1611"/>
      <c r="AG245" s="1611"/>
      <c r="AH245" s="1611"/>
      <c r="AI245" s="1611"/>
      <c r="AJ245" s="1611"/>
      <c r="AK245" s="1611"/>
      <c r="AL245" s="1611"/>
      <c r="AM245" s="1611"/>
      <c r="AN245" s="1611"/>
      <c r="AO245" s="1611"/>
      <c r="AP245" s="1611"/>
      <c r="AQ245" s="1611"/>
      <c r="AR245" s="1611"/>
      <c r="AS245" s="1611"/>
      <c r="AT245" s="1611"/>
      <c r="AU245" s="1611"/>
      <c r="AV245" s="1611"/>
      <c r="AW245" s="1611"/>
      <c r="AX245" s="1611"/>
      <c r="AY245" s="1611"/>
      <c r="AZ245" s="1611"/>
      <c r="BA245" s="1611"/>
      <c r="BB245" s="1611"/>
      <c r="BC245" s="1611"/>
      <c r="BD245" s="1611"/>
      <c r="BE245" s="1611"/>
      <c r="BF245" s="1611"/>
      <c r="BG245" s="1611"/>
      <c r="BH245" s="1611"/>
      <c r="BI245" s="1611"/>
      <c r="BJ245" s="1611"/>
      <c r="BK245" s="1611"/>
      <c r="BL245" s="1611"/>
      <c r="BM245" s="1611"/>
      <c r="BN245" s="1611"/>
      <c r="BO245" s="1611"/>
      <c r="BP245" s="1611"/>
      <c r="BQ245" s="1611"/>
      <c r="BR245" s="1611"/>
      <c r="BS245" s="1611"/>
      <c r="BT245" s="1611"/>
      <c r="BU245" s="1611"/>
      <c r="BV245" s="1611"/>
      <c r="BW245" s="1611"/>
      <c r="BX245" s="1611"/>
      <c r="BY245" s="1611"/>
      <c r="BZ245" s="1611"/>
      <c r="CA245" s="1611"/>
      <c r="CB245" s="1611"/>
      <c r="CC245" s="1611"/>
      <c r="CD245" s="1611"/>
      <c r="CE245" s="1611"/>
      <c r="CF245" s="1611"/>
      <c r="CG245" s="1611"/>
      <c r="CH245" s="1611"/>
      <c r="CI245" s="1611"/>
      <c r="CJ245" s="1611"/>
      <c r="CK245" s="1611"/>
      <c r="CL245" s="1611"/>
      <c r="CM245" s="1611"/>
      <c r="CN245" s="1611"/>
      <c r="CO245" s="1611"/>
      <c r="CP245" s="1611"/>
      <c r="CQ245" s="1611"/>
      <c r="CR245" s="1611"/>
      <c r="CS245" s="1611"/>
      <c r="CT245" s="1611"/>
      <c r="CU245" s="1611"/>
      <c r="CV245" s="1611"/>
      <c r="CW245" s="1611"/>
      <c r="CX245" s="1611"/>
      <c r="CY245" s="1611"/>
      <c r="CZ245" s="1611"/>
      <c r="DA245" s="1611"/>
      <c r="DB245" s="1611"/>
      <c r="DC245" s="1611"/>
      <c r="DD245" s="1611"/>
      <c r="DE245" s="1611"/>
      <c r="DF245" s="1611"/>
      <c r="DG245" s="1611"/>
      <c r="DH245" s="1611"/>
      <c r="DI245" s="1611"/>
      <c r="DJ245" s="1611"/>
      <c r="DK245" s="1611"/>
      <c r="DL245" s="1611"/>
      <c r="DM245" s="1611"/>
      <c r="DN245" s="1611"/>
      <c r="DO245" s="1611"/>
      <c r="DP245" s="1611"/>
      <c r="DQ245" s="1611"/>
      <c r="DR245" s="1611"/>
      <c r="DS245" s="1611"/>
      <c r="DT245" s="1611"/>
      <c r="DU245" s="1611"/>
      <c r="DV245" s="1611"/>
      <c r="DW245" s="1611"/>
      <c r="DX245" s="1611"/>
      <c r="DY245" s="1611"/>
      <c r="DZ245" s="1611"/>
      <c r="EA245" s="1611"/>
      <c r="EB245" s="1611"/>
      <c r="EC245" s="1611"/>
      <c r="ED245" s="1611"/>
      <c r="EE245" s="1611"/>
      <c r="EF245" s="1611"/>
      <c r="EG245" s="1611"/>
      <c r="EH245" s="1611"/>
      <c r="EI245" s="1611"/>
      <c r="EJ245" s="1611"/>
      <c r="EK245" s="1611"/>
      <c r="EL245" s="1611"/>
      <c r="EM245" s="1611"/>
      <c r="EN245" s="1611"/>
      <c r="EO245" s="1611"/>
      <c r="EP245" s="1611"/>
      <c r="EQ245" s="1611"/>
      <c r="ER245" s="1611"/>
      <c r="ES245" s="1611"/>
    </row>
    <row r="246" spans="2:149" s="898" customFormat="1">
      <c r="B246" s="1609"/>
      <c r="C246" s="1610"/>
      <c r="D246" s="1610"/>
      <c r="E246" s="1611"/>
      <c r="F246" s="1611"/>
      <c r="G246" s="1611"/>
      <c r="H246" s="1611"/>
      <c r="I246" s="1611"/>
      <c r="J246" s="1611"/>
      <c r="K246" s="1611"/>
      <c r="L246" s="1611"/>
      <c r="M246" s="1611"/>
      <c r="N246" s="1611"/>
      <c r="O246" s="1611"/>
      <c r="P246" s="1611"/>
      <c r="Q246" s="1611"/>
      <c r="R246" s="1611"/>
      <c r="S246" s="1611"/>
      <c r="T246" s="1611"/>
      <c r="U246" s="1611"/>
      <c r="V246" s="1611"/>
      <c r="W246" s="1611"/>
      <c r="X246" s="1611"/>
      <c r="Y246" s="1611"/>
      <c r="Z246" s="1611"/>
      <c r="AA246" s="1611"/>
      <c r="AB246" s="1611"/>
      <c r="AC246" s="1611"/>
      <c r="AD246" s="1611"/>
      <c r="AE246" s="1611"/>
      <c r="AF246" s="1611"/>
      <c r="AG246" s="1611"/>
      <c r="AH246" s="1611"/>
      <c r="AI246" s="1611"/>
      <c r="AJ246" s="1611"/>
      <c r="AK246" s="1611"/>
      <c r="AL246" s="1611"/>
      <c r="AM246" s="1611"/>
      <c r="AN246" s="1611"/>
      <c r="AO246" s="1611"/>
      <c r="AP246" s="1611"/>
      <c r="AQ246" s="1611"/>
      <c r="AR246" s="1611"/>
      <c r="AS246" s="1611"/>
      <c r="AT246" s="1611"/>
      <c r="AU246" s="1611"/>
      <c r="AV246" s="1611"/>
      <c r="AW246" s="1611"/>
      <c r="AX246" s="1611"/>
      <c r="AY246" s="1611"/>
      <c r="AZ246" s="1611"/>
      <c r="BA246" s="1611"/>
      <c r="BB246" s="1611"/>
      <c r="BC246" s="1611"/>
      <c r="BD246" s="1611"/>
      <c r="BE246" s="1611"/>
      <c r="BF246" s="1611"/>
      <c r="BG246" s="1611"/>
      <c r="BH246" s="1611"/>
      <c r="BI246" s="1611"/>
      <c r="BJ246" s="1611"/>
      <c r="BK246" s="1611"/>
      <c r="BL246" s="1611"/>
      <c r="BM246" s="1611"/>
      <c r="BN246" s="1611"/>
      <c r="BO246" s="1611"/>
      <c r="BP246" s="1611"/>
      <c r="BQ246" s="1611"/>
      <c r="BR246" s="1611"/>
      <c r="BS246" s="1611"/>
      <c r="BT246" s="1611"/>
      <c r="BU246" s="1611"/>
      <c r="BV246" s="1611"/>
      <c r="BW246" s="1611"/>
      <c r="BX246" s="1611"/>
      <c r="BY246" s="1611"/>
      <c r="BZ246" s="1611"/>
      <c r="CA246" s="1611"/>
      <c r="CB246" s="1611"/>
      <c r="CC246" s="1611"/>
      <c r="CD246" s="1611"/>
      <c r="CE246" s="1611"/>
      <c r="CF246" s="1611"/>
      <c r="CG246" s="1611"/>
      <c r="CH246" s="1611"/>
      <c r="CI246" s="1611"/>
      <c r="CJ246" s="1611"/>
      <c r="CK246" s="1611"/>
      <c r="CL246" s="1611"/>
      <c r="CM246" s="1611"/>
      <c r="CN246" s="1611"/>
      <c r="CO246" s="1611"/>
      <c r="CP246" s="1611"/>
      <c r="CQ246" s="1611"/>
      <c r="CR246" s="1611"/>
      <c r="CS246" s="1611"/>
      <c r="CT246" s="1611"/>
      <c r="CU246" s="1611"/>
      <c r="CV246" s="1611"/>
      <c r="CW246" s="1611"/>
      <c r="CX246" s="1611"/>
      <c r="CY246" s="1611"/>
      <c r="CZ246" s="1611"/>
      <c r="DA246" s="1611"/>
      <c r="DB246" s="1611"/>
      <c r="DC246" s="1611"/>
      <c r="DD246" s="1611"/>
      <c r="DE246" s="1611"/>
      <c r="DF246" s="1611"/>
      <c r="DG246" s="1611"/>
      <c r="DH246" s="1611"/>
      <c r="DI246" s="1611"/>
      <c r="DJ246" s="1611"/>
      <c r="DK246" s="1611"/>
      <c r="DL246" s="1611"/>
      <c r="DM246" s="1611"/>
      <c r="DN246" s="1611"/>
      <c r="DO246" s="1611"/>
      <c r="DP246" s="1611"/>
      <c r="DQ246" s="1611"/>
      <c r="DR246" s="1611"/>
      <c r="DS246" s="1611"/>
      <c r="DT246" s="1611"/>
      <c r="DU246" s="1611"/>
      <c r="DV246" s="1611"/>
      <c r="DW246" s="1611"/>
      <c r="DX246" s="1611"/>
      <c r="DY246" s="1611"/>
      <c r="DZ246" s="1611"/>
      <c r="EA246" s="1611"/>
      <c r="EB246" s="1611"/>
      <c r="EC246" s="1611"/>
      <c r="ED246" s="1611"/>
      <c r="EE246" s="1611"/>
      <c r="EF246" s="1611"/>
      <c r="EG246" s="1611"/>
      <c r="EH246" s="1611"/>
      <c r="EI246" s="1611"/>
      <c r="EJ246" s="1611"/>
      <c r="EK246" s="1611"/>
      <c r="EL246" s="1611"/>
      <c r="EM246" s="1611"/>
      <c r="EN246" s="1611"/>
      <c r="EO246" s="1611"/>
      <c r="EP246" s="1611"/>
      <c r="EQ246" s="1611"/>
      <c r="ER246" s="1611"/>
      <c r="ES246" s="1611"/>
    </row>
    <row r="247" spans="2:149" s="898" customFormat="1">
      <c r="B247" s="1609"/>
      <c r="C247" s="1610"/>
      <c r="D247" s="1610"/>
      <c r="E247" s="1611"/>
      <c r="F247" s="1611"/>
      <c r="G247" s="1611"/>
      <c r="H247" s="1611"/>
      <c r="I247" s="1611"/>
      <c r="J247" s="1611"/>
      <c r="K247" s="1611"/>
      <c r="L247" s="1611"/>
      <c r="M247" s="1611"/>
      <c r="N247" s="1611"/>
      <c r="O247" s="1611"/>
      <c r="P247" s="1611"/>
      <c r="Q247" s="1611"/>
      <c r="R247" s="1611"/>
      <c r="S247" s="1611"/>
      <c r="T247" s="1611"/>
      <c r="U247" s="1611"/>
      <c r="V247" s="1611"/>
      <c r="W247" s="1611"/>
      <c r="X247" s="1611"/>
      <c r="Y247" s="1611"/>
      <c r="Z247" s="1611"/>
      <c r="AA247" s="1611"/>
      <c r="AB247" s="1611"/>
      <c r="AC247" s="1611"/>
      <c r="AD247" s="1611"/>
      <c r="AE247" s="1611"/>
      <c r="AF247" s="1611"/>
      <c r="AG247" s="1611"/>
      <c r="AH247" s="1611"/>
      <c r="AI247" s="1611"/>
      <c r="AJ247" s="1611"/>
      <c r="AK247" s="1611"/>
      <c r="AL247" s="1611"/>
      <c r="AM247" s="1611"/>
      <c r="AN247" s="1611"/>
      <c r="AO247" s="1611"/>
      <c r="AP247" s="1611"/>
      <c r="AQ247" s="1611"/>
      <c r="AR247" s="1611"/>
      <c r="AS247" s="1611"/>
      <c r="AT247" s="1611"/>
      <c r="AU247" s="1611"/>
      <c r="AV247" s="1611"/>
      <c r="AW247" s="1611"/>
      <c r="AX247" s="1611"/>
      <c r="AY247" s="1611"/>
      <c r="AZ247" s="1611"/>
      <c r="BA247" s="1611"/>
      <c r="BB247" s="1611"/>
      <c r="BC247" s="1611"/>
      <c r="BD247" s="1611"/>
      <c r="BE247" s="1611"/>
      <c r="BF247" s="1611"/>
      <c r="BG247" s="1611"/>
      <c r="BH247" s="1611"/>
      <c r="BI247" s="1611"/>
      <c r="BJ247" s="1611"/>
      <c r="BK247" s="1611"/>
      <c r="BL247" s="1611"/>
      <c r="BM247" s="1611"/>
      <c r="BN247" s="1611"/>
      <c r="BO247" s="1611"/>
      <c r="BP247" s="1611"/>
      <c r="BQ247" s="1611"/>
      <c r="BR247" s="1611"/>
      <c r="BS247" s="1611"/>
      <c r="BT247" s="1611"/>
      <c r="BU247" s="1611"/>
      <c r="BV247" s="1611"/>
      <c r="BW247" s="1611"/>
      <c r="BX247" s="1611"/>
      <c r="BY247" s="1611"/>
      <c r="BZ247" s="1611"/>
      <c r="CA247" s="1611"/>
      <c r="CB247" s="1611"/>
      <c r="CC247" s="1611"/>
      <c r="CD247" s="1611"/>
      <c r="CE247" s="1611"/>
      <c r="CF247" s="1611"/>
      <c r="CG247" s="1611"/>
      <c r="CH247" s="1611"/>
      <c r="CI247" s="1611"/>
      <c r="CJ247" s="1611"/>
      <c r="CK247" s="1611"/>
      <c r="CL247" s="1611"/>
      <c r="CM247" s="1611"/>
      <c r="CN247" s="1611"/>
      <c r="CO247" s="1611"/>
      <c r="CP247" s="1611"/>
      <c r="CQ247" s="1611"/>
      <c r="CR247" s="1611"/>
      <c r="CS247" s="1611"/>
      <c r="CT247" s="1611"/>
      <c r="CU247" s="1611"/>
      <c r="CV247" s="1611"/>
      <c r="CW247" s="1611"/>
      <c r="CX247" s="1611"/>
      <c r="CY247" s="1611"/>
      <c r="CZ247" s="1611"/>
      <c r="DA247" s="1611"/>
      <c r="DB247" s="1611"/>
      <c r="DC247" s="1611"/>
      <c r="DD247" s="1611"/>
      <c r="DE247" s="1611"/>
      <c r="DF247" s="1611"/>
      <c r="DG247" s="1611"/>
      <c r="DH247" s="1611"/>
      <c r="DI247" s="1611"/>
      <c r="DJ247" s="1611"/>
      <c r="DK247" s="1611"/>
      <c r="DL247" s="1611"/>
      <c r="DM247" s="1611"/>
      <c r="DN247" s="1611"/>
      <c r="DO247" s="1611"/>
      <c r="DP247" s="1611"/>
      <c r="DQ247" s="1611"/>
      <c r="DR247" s="1611"/>
      <c r="DS247" s="1611"/>
      <c r="DT247" s="1611"/>
      <c r="DU247" s="1611"/>
      <c r="DV247" s="1611"/>
      <c r="DW247" s="1611"/>
      <c r="DX247" s="1611"/>
      <c r="DY247" s="1611"/>
      <c r="DZ247" s="1611"/>
      <c r="EA247" s="1611"/>
      <c r="EB247" s="1611"/>
      <c r="EC247" s="1611"/>
      <c r="ED247" s="1611"/>
      <c r="EE247" s="1611"/>
      <c r="EF247" s="1611"/>
      <c r="EG247" s="1611"/>
      <c r="EH247" s="1611"/>
      <c r="EI247" s="1611"/>
      <c r="EJ247" s="1611"/>
      <c r="EK247" s="1611"/>
      <c r="EL247" s="1611"/>
      <c r="EM247" s="1611"/>
      <c r="EN247" s="1611"/>
      <c r="EO247" s="1611"/>
      <c r="EP247" s="1611"/>
      <c r="EQ247" s="1611"/>
      <c r="ER247" s="1611"/>
      <c r="ES247" s="1611"/>
    </row>
    <row r="248" spans="2:149" s="898" customFormat="1">
      <c r="B248" s="1609"/>
      <c r="C248" s="1610"/>
      <c r="D248" s="1610"/>
      <c r="E248" s="1611"/>
      <c r="F248" s="1611"/>
      <c r="G248" s="1611"/>
      <c r="H248" s="1611"/>
      <c r="I248" s="1611"/>
      <c r="J248" s="1611"/>
      <c r="K248" s="1611"/>
      <c r="L248" s="1611"/>
      <c r="M248" s="1611"/>
      <c r="N248" s="1611"/>
      <c r="O248" s="1611"/>
      <c r="P248" s="1611"/>
      <c r="Q248" s="1611"/>
      <c r="R248" s="1611"/>
      <c r="S248" s="1611"/>
      <c r="T248" s="1611"/>
      <c r="U248" s="1611"/>
      <c r="V248" s="1611"/>
      <c r="W248" s="1611"/>
      <c r="X248" s="1611"/>
      <c r="Y248" s="1611"/>
      <c r="Z248" s="1611"/>
      <c r="AA248" s="1611"/>
      <c r="AB248" s="1611"/>
      <c r="AC248" s="1611"/>
      <c r="AD248" s="1611"/>
      <c r="AE248" s="1611"/>
      <c r="AF248" s="1611"/>
      <c r="AG248" s="1611"/>
      <c r="AH248" s="1611"/>
      <c r="AI248" s="1611"/>
      <c r="AJ248" s="1611"/>
      <c r="AK248" s="1611"/>
      <c r="AL248" s="1611"/>
      <c r="AM248" s="1611"/>
      <c r="AN248" s="1611"/>
      <c r="AO248" s="1611"/>
      <c r="AP248" s="1611"/>
      <c r="AQ248" s="1611"/>
      <c r="AR248" s="1611"/>
      <c r="AS248" s="1611"/>
      <c r="AT248" s="1611"/>
      <c r="AU248" s="1611"/>
      <c r="AV248" s="1611"/>
      <c r="AW248" s="1611"/>
      <c r="AX248" s="1611"/>
      <c r="AY248" s="1611"/>
      <c r="AZ248" s="1611"/>
      <c r="BA248" s="1611"/>
      <c r="BB248" s="1611"/>
      <c r="BC248" s="1611"/>
      <c r="BD248" s="1611"/>
      <c r="BE248" s="1611"/>
      <c r="BF248" s="1611"/>
      <c r="BG248" s="1611"/>
      <c r="BH248" s="1611"/>
      <c r="BI248" s="1611"/>
      <c r="BJ248" s="1611"/>
      <c r="BK248" s="1611"/>
      <c r="BL248" s="1611"/>
      <c r="BM248" s="1611"/>
      <c r="BN248" s="1611"/>
      <c r="BO248" s="1611"/>
      <c r="BP248" s="1611"/>
      <c r="BQ248" s="1611"/>
      <c r="BR248" s="1611"/>
      <c r="BS248" s="1611"/>
      <c r="BT248" s="1611"/>
      <c r="BU248" s="1611"/>
      <c r="BV248" s="1611"/>
      <c r="BW248" s="1611"/>
      <c r="BX248" s="1611"/>
      <c r="BY248" s="1611"/>
      <c r="BZ248" s="1611"/>
      <c r="CA248" s="1611"/>
      <c r="CB248" s="1611"/>
      <c r="CC248" s="1611"/>
      <c r="CD248" s="1611"/>
      <c r="CE248" s="1611"/>
      <c r="CF248" s="1611"/>
      <c r="CG248" s="1611"/>
      <c r="CH248" s="1611"/>
      <c r="CI248" s="1611"/>
      <c r="CJ248" s="1611"/>
      <c r="CK248" s="1611"/>
      <c r="CL248" s="1611"/>
      <c r="CM248" s="1611"/>
      <c r="CN248" s="1611"/>
      <c r="CO248" s="1611"/>
      <c r="CP248" s="1611"/>
      <c r="CQ248" s="1611"/>
      <c r="CR248" s="1611"/>
      <c r="CS248" s="1611"/>
      <c r="CT248" s="1611"/>
      <c r="CU248" s="1611"/>
      <c r="CV248" s="1611"/>
      <c r="CW248" s="1611"/>
      <c r="CX248" s="1611"/>
      <c r="CY248" s="1611"/>
      <c r="CZ248" s="1611"/>
      <c r="DA248" s="1611"/>
      <c r="DB248" s="1611"/>
      <c r="DC248" s="1611"/>
      <c r="DD248" s="1611"/>
      <c r="DE248" s="1611"/>
      <c r="DF248" s="1611"/>
      <c r="DG248" s="1611"/>
      <c r="DH248" s="1611"/>
      <c r="DI248" s="1611"/>
      <c r="DJ248" s="1611"/>
      <c r="DK248" s="1611"/>
      <c r="DL248" s="1611"/>
      <c r="DM248" s="1611"/>
      <c r="DN248" s="1611"/>
      <c r="DO248" s="1611"/>
      <c r="DP248" s="1611"/>
      <c r="DQ248" s="1611"/>
      <c r="DR248" s="1611"/>
      <c r="DS248" s="1611"/>
      <c r="DT248" s="1611"/>
      <c r="DU248" s="1611"/>
      <c r="DV248" s="1611"/>
      <c r="DW248" s="1611"/>
      <c r="DX248" s="1611"/>
      <c r="DY248" s="1611"/>
      <c r="DZ248" s="1611"/>
      <c r="EA248" s="1611"/>
      <c r="EB248" s="1611"/>
      <c r="EC248" s="1611"/>
      <c r="ED248" s="1611"/>
      <c r="EE248" s="1611"/>
      <c r="EF248" s="1611"/>
      <c r="EG248" s="1611"/>
      <c r="EH248" s="1611"/>
      <c r="EI248" s="1611"/>
      <c r="EJ248" s="1611"/>
      <c r="EK248" s="1611"/>
      <c r="EL248" s="1611"/>
      <c r="EM248" s="1611"/>
      <c r="EN248" s="1611"/>
      <c r="EO248" s="1611"/>
      <c r="EP248" s="1611"/>
      <c r="EQ248" s="1611"/>
      <c r="ER248" s="1611"/>
      <c r="ES248" s="1611"/>
    </row>
    <row r="249" spans="2:149" s="898" customFormat="1">
      <c r="B249" s="1609"/>
      <c r="C249" s="1610"/>
      <c r="D249" s="1610"/>
      <c r="E249" s="1611"/>
      <c r="F249" s="1611"/>
      <c r="G249" s="1611"/>
      <c r="H249" s="1611"/>
      <c r="I249" s="1611"/>
      <c r="J249" s="1611"/>
      <c r="K249" s="1611"/>
      <c r="L249" s="1611"/>
      <c r="M249" s="1611"/>
      <c r="N249" s="1611"/>
      <c r="O249" s="1611"/>
      <c r="P249" s="1611"/>
      <c r="Q249" s="1611"/>
      <c r="R249" s="1611"/>
      <c r="S249" s="1611"/>
      <c r="T249" s="1611"/>
      <c r="U249" s="1611"/>
      <c r="V249" s="1611"/>
      <c r="W249" s="1611"/>
      <c r="X249" s="1611"/>
      <c r="Y249" s="1611"/>
      <c r="Z249" s="1611"/>
      <c r="AA249" s="1611"/>
      <c r="AB249" s="1611"/>
      <c r="AC249" s="1611"/>
      <c r="AD249" s="1611"/>
      <c r="AE249" s="1611"/>
      <c r="AF249" s="1611"/>
      <c r="AG249" s="1611"/>
      <c r="AH249" s="1611"/>
      <c r="AI249" s="1611"/>
      <c r="AJ249" s="1611"/>
      <c r="AK249" s="1611"/>
      <c r="AL249" s="1611"/>
      <c r="AM249" s="1611"/>
      <c r="AN249" s="1611"/>
      <c r="AO249" s="1611"/>
      <c r="AP249" s="1611"/>
      <c r="AQ249" s="1611"/>
      <c r="AR249" s="1611"/>
      <c r="AS249" s="1611"/>
      <c r="AT249" s="1611"/>
      <c r="AU249" s="1611"/>
      <c r="AV249" s="1611"/>
      <c r="AW249" s="1611"/>
      <c r="AX249" s="1611"/>
      <c r="AY249" s="1611"/>
      <c r="AZ249" s="1611"/>
      <c r="BA249" s="1611"/>
      <c r="BB249" s="1611"/>
      <c r="BC249" s="1611"/>
      <c r="BD249" s="1611"/>
      <c r="BE249" s="1611"/>
      <c r="BF249" s="1611"/>
      <c r="BG249" s="1611"/>
      <c r="BH249" s="1611"/>
      <c r="BI249" s="1611"/>
      <c r="BJ249" s="1611"/>
      <c r="BK249" s="1611"/>
      <c r="BL249" s="1611"/>
      <c r="BM249" s="1611"/>
      <c r="BN249" s="1611"/>
      <c r="BO249" s="1611"/>
      <c r="BP249" s="1611"/>
      <c r="BQ249" s="1611"/>
      <c r="BR249" s="1611"/>
      <c r="BS249" s="1611"/>
      <c r="BT249" s="1611"/>
      <c r="BU249" s="1611"/>
      <c r="BV249" s="1611"/>
      <c r="BW249" s="1611"/>
      <c r="BX249" s="1611"/>
      <c r="BY249" s="1611"/>
      <c r="BZ249" s="1611"/>
      <c r="CA249" s="1611"/>
      <c r="CB249" s="1611"/>
      <c r="CC249" s="1611"/>
      <c r="CD249" s="1611"/>
      <c r="CE249" s="1611"/>
      <c r="CF249" s="1611"/>
      <c r="CG249" s="1611"/>
      <c r="CH249" s="1611"/>
      <c r="CI249" s="1611"/>
      <c r="CJ249" s="1611"/>
      <c r="CK249" s="1611"/>
      <c r="CL249" s="1611"/>
      <c r="CM249" s="1611"/>
      <c r="CN249" s="1611"/>
      <c r="CO249" s="1611"/>
      <c r="CP249" s="1611"/>
      <c r="CQ249" s="1611"/>
      <c r="CR249" s="1611"/>
      <c r="CS249" s="1611"/>
      <c r="CT249" s="1611"/>
      <c r="CU249" s="1611"/>
      <c r="CV249" s="1611"/>
      <c r="CW249" s="1611"/>
      <c r="CX249" s="1611"/>
      <c r="CY249" s="1611"/>
      <c r="CZ249" s="1611"/>
      <c r="DA249" s="1611"/>
      <c r="DB249" s="1611"/>
      <c r="DC249" s="1611"/>
      <c r="DD249" s="1611"/>
      <c r="DE249" s="1611"/>
      <c r="DF249" s="1611"/>
      <c r="DG249" s="1611"/>
      <c r="DH249" s="1611"/>
      <c r="DI249" s="1611"/>
      <c r="DJ249" s="1611"/>
      <c r="DK249" s="1611"/>
      <c r="DL249" s="1611"/>
      <c r="DM249" s="1611"/>
      <c r="DN249" s="1611"/>
      <c r="DO249" s="1611"/>
      <c r="DP249" s="1611"/>
      <c r="DQ249" s="1611"/>
      <c r="DR249" s="1611"/>
      <c r="DS249" s="1611"/>
      <c r="DT249" s="1611"/>
      <c r="DU249" s="1611"/>
      <c r="DV249" s="1611"/>
      <c r="DW249" s="1611"/>
      <c r="DX249" s="1611"/>
      <c r="DY249" s="1611"/>
      <c r="DZ249" s="1611"/>
      <c r="EA249" s="1611"/>
      <c r="EB249" s="1611"/>
      <c r="EC249" s="1611"/>
      <c r="ED249" s="1611"/>
      <c r="EE249" s="1611"/>
      <c r="EF249" s="1611"/>
      <c r="EG249" s="1611"/>
      <c r="EH249" s="1611"/>
      <c r="EI249" s="1611"/>
      <c r="EJ249" s="1611"/>
      <c r="EK249" s="1611"/>
      <c r="EL249" s="1611"/>
      <c r="EM249" s="1611"/>
      <c r="EN249" s="1611"/>
      <c r="EO249" s="1611"/>
      <c r="EP249" s="1611"/>
      <c r="EQ249" s="1611"/>
      <c r="ER249" s="1611"/>
      <c r="ES249" s="1611"/>
    </row>
    <row r="250" spans="2:149" s="898" customFormat="1">
      <c r="B250" s="1609"/>
      <c r="C250" s="1610"/>
      <c r="D250" s="1610"/>
      <c r="E250" s="1611"/>
      <c r="F250" s="1611"/>
      <c r="G250" s="1611"/>
      <c r="H250" s="1611"/>
      <c r="I250" s="1611"/>
      <c r="J250" s="1611"/>
      <c r="K250" s="1611"/>
      <c r="L250" s="1611"/>
      <c r="M250" s="1611"/>
      <c r="N250" s="1611"/>
      <c r="O250" s="1611"/>
      <c r="P250" s="1611"/>
      <c r="Q250" s="1611"/>
      <c r="R250" s="1611"/>
      <c r="S250" s="1611"/>
      <c r="T250" s="1611"/>
      <c r="U250" s="1611"/>
      <c r="V250" s="1611"/>
      <c r="W250" s="1611"/>
      <c r="X250" s="1611"/>
      <c r="Y250" s="1611"/>
      <c r="Z250" s="1611"/>
      <c r="AA250" s="1611"/>
      <c r="AB250" s="1611"/>
      <c r="AC250" s="1611"/>
      <c r="AD250" s="1611"/>
      <c r="AE250" s="1611"/>
      <c r="AF250" s="1611"/>
      <c r="AG250" s="1611"/>
      <c r="AH250" s="1611"/>
      <c r="AI250" s="1611"/>
      <c r="AJ250" s="1611"/>
      <c r="AK250" s="1611"/>
      <c r="AL250" s="1611"/>
      <c r="AM250" s="1611"/>
      <c r="AN250" s="1611"/>
      <c r="AO250" s="1611"/>
      <c r="AP250" s="1611"/>
      <c r="AQ250" s="1611"/>
      <c r="AR250" s="1611"/>
      <c r="AS250" s="1611"/>
      <c r="AT250" s="1611"/>
      <c r="AU250" s="1611"/>
      <c r="AV250" s="1611"/>
      <c r="AW250" s="1611"/>
      <c r="AX250" s="1611"/>
      <c r="AY250" s="1611"/>
      <c r="AZ250" s="1611"/>
      <c r="BA250" s="1611"/>
      <c r="BB250" s="1611"/>
      <c r="BC250" s="1611"/>
      <c r="BD250" s="1611"/>
      <c r="BE250" s="1611"/>
      <c r="BF250" s="1611"/>
      <c r="BG250" s="1611"/>
      <c r="BH250" s="1611"/>
      <c r="BI250" s="1611"/>
      <c r="BJ250" s="1611"/>
      <c r="BK250" s="1611"/>
      <c r="BL250" s="1611"/>
      <c r="BM250" s="1611"/>
      <c r="BN250" s="1611"/>
      <c r="BO250" s="1611"/>
      <c r="BP250" s="1611"/>
      <c r="BQ250" s="1611"/>
      <c r="BR250" s="1611"/>
      <c r="BS250" s="1611"/>
      <c r="BT250" s="1611"/>
      <c r="BU250" s="1611"/>
      <c r="BV250" s="1611"/>
      <c r="BW250" s="1611"/>
      <c r="BX250" s="1611"/>
      <c r="BY250" s="1611"/>
      <c r="BZ250" s="1611"/>
      <c r="CA250" s="1611"/>
      <c r="CB250" s="1611"/>
      <c r="CC250" s="1611"/>
      <c r="CD250" s="1611"/>
      <c r="CE250" s="1611"/>
      <c r="CF250" s="1611"/>
      <c r="CG250" s="1611"/>
      <c r="CH250" s="1611"/>
      <c r="CI250" s="1611"/>
      <c r="CJ250" s="1611"/>
      <c r="CK250" s="1611"/>
      <c r="CL250" s="1611"/>
      <c r="CM250" s="1611"/>
      <c r="CN250" s="1611"/>
      <c r="CO250" s="1611"/>
      <c r="CP250" s="1611"/>
      <c r="CQ250" s="1611"/>
      <c r="CR250" s="1611"/>
      <c r="CS250" s="1611"/>
      <c r="CT250" s="1611"/>
      <c r="CU250" s="1611"/>
      <c r="CV250" s="1611"/>
      <c r="CW250" s="1611"/>
      <c r="CX250" s="1611"/>
      <c r="CY250" s="1611"/>
      <c r="CZ250" s="1611"/>
      <c r="DA250" s="1611"/>
      <c r="DB250" s="1611"/>
      <c r="DC250" s="1611"/>
      <c r="DD250" s="1611"/>
      <c r="DE250" s="1611"/>
      <c r="DF250" s="1611"/>
      <c r="DG250" s="1611"/>
      <c r="DH250" s="1611"/>
      <c r="DI250" s="1611"/>
      <c r="DJ250" s="1611"/>
      <c r="DK250" s="1611"/>
      <c r="DL250" s="1611"/>
      <c r="DM250" s="1611"/>
      <c r="DN250" s="1611"/>
      <c r="DO250" s="1611"/>
      <c r="DP250" s="1611"/>
      <c r="DQ250" s="1611"/>
      <c r="DR250" s="1611"/>
      <c r="DS250" s="1611"/>
      <c r="DT250" s="1611"/>
      <c r="DU250" s="1611"/>
      <c r="DV250" s="1611"/>
      <c r="DW250" s="1611"/>
      <c r="DX250" s="1611"/>
      <c r="DY250" s="1611"/>
      <c r="DZ250" s="1611"/>
      <c r="EA250" s="1611"/>
      <c r="EB250" s="1611"/>
      <c r="EC250" s="1611"/>
      <c r="ED250" s="1611"/>
      <c r="EE250" s="1611"/>
      <c r="EF250" s="1611"/>
      <c r="EG250" s="1611"/>
      <c r="EH250" s="1611"/>
      <c r="EI250" s="1611"/>
      <c r="EJ250" s="1611"/>
      <c r="EK250" s="1611"/>
      <c r="EL250" s="1611"/>
      <c r="EM250" s="1611"/>
      <c r="EN250" s="1611"/>
      <c r="EO250" s="1611"/>
      <c r="EP250" s="1611"/>
      <c r="EQ250" s="1611"/>
      <c r="ER250" s="1611"/>
      <c r="ES250" s="1611"/>
    </row>
    <row r="251" spans="2:149" s="898" customFormat="1">
      <c r="B251" s="1609"/>
      <c r="C251" s="1610"/>
      <c r="D251" s="1610"/>
      <c r="E251" s="1611"/>
      <c r="F251" s="1611"/>
      <c r="G251" s="1611"/>
      <c r="H251" s="1611"/>
      <c r="I251" s="1611"/>
      <c r="J251" s="1611"/>
      <c r="K251" s="1611"/>
      <c r="L251" s="1611"/>
      <c r="M251" s="1611"/>
      <c r="N251" s="1611"/>
      <c r="O251" s="1611"/>
      <c r="P251" s="1611"/>
      <c r="Q251" s="1611"/>
      <c r="R251" s="1611"/>
      <c r="S251" s="1611"/>
      <c r="T251" s="1611"/>
      <c r="U251" s="1611"/>
      <c r="V251" s="1611"/>
      <c r="W251" s="1611"/>
      <c r="X251" s="1611"/>
      <c r="Y251" s="1611"/>
      <c r="Z251" s="1611"/>
      <c r="AA251" s="1611"/>
      <c r="AB251" s="1611"/>
      <c r="AC251" s="1611"/>
      <c r="AD251" s="1611"/>
      <c r="AE251" s="1611"/>
      <c r="AF251" s="1611"/>
      <c r="AG251" s="1611"/>
      <c r="AH251" s="1611"/>
      <c r="AI251" s="1611"/>
      <c r="AJ251" s="1611"/>
      <c r="AK251" s="1611"/>
      <c r="AL251" s="1611"/>
      <c r="AM251" s="1611"/>
      <c r="AN251" s="1611"/>
      <c r="AO251" s="1611"/>
      <c r="AP251" s="1611"/>
      <c r="AQ251" s="1611"/>
      <c r="AR251" s="1611"/>
      <c r="AS251" s="1611"/>
      <c r="AT251" s="1611"/>
      <c r="AU251" s="1611"/>
      <c r="AV251" s="1611"/>
      <c r="AW251" s="1611"/>
      <c r="AX251" s="1611"/>
      <c r="AY251" s="1611"/>
      <c r="AZ251" s="1611"/>
      <c r="BA251" s="1611"/>
      <c r="BB251" s="1611"/>
      <c r="BC251" s="1611"/>
      <c r="BD251" s="1611"/>
      <c r="BE251" s="1611"/>
      <c r="BF251" s="1611"/>
      <c r="BG251" s="1611"/>
      <c r="BH251" s="1611"/>
      <c r="BI251" s="1611"/>
      <c r="BJ251" s="1611"/>
      <c r="BK251" s="1611"/>
      <c r="BL251" s="1611"/>
      <c r="BM251" s="1611"/>
      <c r="BN251" s="1611"/>
      <c r="BO251" s="1611"/>
      <c r="BP251" s="1611"/>
      <c r="BQ251" s="1611"/>
      <c r="BR251" s="1611"/>
      <c r="BS251" s="1611"/>
      <c r="BT251" s="1611"/>
      <c r="BU251" s="1611"/>
      <c r="BV251" s="1611"/>
      <c r="BW251" s="1611"/>
      <c r="BX251" s="1611"/>
      <c r="BY251" s="1611"/>
      <c r="BZ251" s="1611"/>
      <c r="CA251" s="1611"/>
      <c r="CB251" s="1611"/>
      <c r="CC251" s="1611"/>
      <c r="CD251" s="1611"/>
      <c r="CE251" s="1611"/>
      <c r="CF251" s="1611"/>
      <c r="CG251" s="1611"/>
      <c r="CH251" s="1611"/>
      <c r="CI251" s="1611"/>
      <c r="CJ251" s="1611"/>
      <c r="CK251" s="1611"/>
      <c r="CL251" s="1611"/>
      <c r="CM251" s="1611"/>
      <c r="CN251" s="1611"/>
      <c r="CO251" s="1611"/>
      <c r="CP251" s="1611"/>
      <c r="CQ251" s="1611"/>
      <c r="CR251" s="1611"/>
      <c r="CS251" s="1611"/>
      <c r="CT251" s="1611"/>
      <c r="CU251" s="1611"/>
      <c r="CV251" s="1611"/>
      <c r="CW251" s="1611"/>
      <c r="CX251" s="1611"/>
      <c r="CY251" s="1611"/>
      <c r="CZ251" s="1611"/>
      <c r="DA251" s="1611"/>
      <c r="DB251" s="1611"/>
      <c r="DC251" s="1611"/>
      <c r="DD251" s="1611"/>
      <c r="DE251" s="1611"/>
      <c r="DF251" s="1611"/>
      <c r="DG251" s="1611"/>
      <c r="DH251" s="1611"/>
      <c r="DI251" s="1611"/>
      <c r="DJ251" s="1611"/>
      <c r="DK251" s="1611"/>
      <c r="DL251" s="1611"/>
      <c r="DM251" s="1611"/>
      <c r="DN251" s="1611"/>
      <c r="DO251" s="1611"/>
      <c r="DP251" s="1611"/>
      <c r="DQ251" s="1611"/>
      <c r="DR251" s="1611"/>
      <c r="DS251" s="1611"/>
      <c r="DT251" s="1611"/>
      <c r="DU251" s="1611"/>
      <c r="DV251" s="1611"/>
      <c r="DW251" s="1611"/>
      <c r="DX251" s="1611"/>
      <c r="DY251" s="1611"/>
      <c r="DZ251" s="1611"/>
      <c r="EA251" s="1611"/>
      <c r="EB251" s="1611"/>
      <c r="EC251" s="1611"/>
      <c r="ED251" s="1611"/>
      <c r="EE251" s="1611"/>
      <c r="EF251" s="1611"/>
      <c r="EG251" s="1611"/>
      <c r="EH251" s="1611"/>
      <c r="EI251" s="1611"/>
      <c r="EJ251" s="1611"/>
      <c r="EK251" s="1611"/>
      <c r="EL251" s="1611"/>
      <c r="EM251" s="1611"/>
      <c r="EN251" s="1611"/>
      <c r="EO251" s="1611"/>
      <c r="EP251" s="1611"/>
      <c r="EQ251" s="1611"/>
      <c r="ER251" s="1611"/>
      <c r="ES251" s="1611"/>
    </row>
    <row r="252" spans="2:149" s="898" customFormat="1">
      <c r="B252" s="1609"/>
      <c r="C252" s="1610"/>
      <c r="D252" s="1610"/>
      <c r="E252" s="1611"/>
      <c r="F252" s="1611"/>
      <c r="G252" s="1611"/>
      <c r="H252" s="1611"/>
      <c r="I252" s="1611"/>
      <c r="J252" s="1611"/>
      <c r="K252" s="1611"/>
      <c r="L252" s="1611"/>
      <c r="M252" s="1611"/>
      <c r="N252" s="1611"/>
      <c r="O252" s="1611"/>
      <c r="P252" s="1611"/>
      <c r="Q252" s="1611"/>
      <c r="R252" s="1611"/>
      <c r="S252" s="1611"/>
      <c r="T252" s="1611"/>
      <c r="U252" s="1611"/>
      <c r="V252" s="1611"/>
      <c r="W252" s="1611"/>
      <c r="X252" s="1611"/>
      <c r="Y252" s="1611"/>
      <c r="Z252" s="1611"/>
      <c r="AA252" s="1611"/>
      <c r="AB252" s="1611"/>
      <c r="AC252" s="1611"/>
      <c r="AD252" s="1611"/>
      <c r="AE252" s="1611"/>
      <c r="AF252" s="1611"/>
      <c r="AG252" s="1611"/>
      <c r="AH252" s="1611"/>
      <c r="AI252" s="1611"/>
      <c r="AJ252" s="1611"/>
      <c r="AK252" s="1611"/>
      <c r="AL252" s="1611"/>
      <c r="AM252" s="1611"/>
      <c r="AN252" s="1611"/>
      <c r="AO252" s="1611"/>
      <c r="AP252" s="1611"/>
      <c r="AQ252" s="1611"/>
      <c r="AR252" s="1611"/>
      <c r="AS252" s="1611"/>
      <c r="AT252" s="1611"/>
      <c r="AU252" s="1611"/>
      <c r="AV252" s="1611"/>
      <c r="AW252" s="1611"/>
      <c r="AX252" s="1611"/>
      <c r="AY252" s="1611"/>
      <c r="AZ252" s="1611"/>
      <c r="BA252" s="1611"/>
      <c r="BB252" s="1611"/>
      <c r="BC252" s="1611"/>
      <c r="BD252" s="1611"/>
      <c r="BE252" s="1611"/>
      <c r="BF252" s="1611"/>
      <c r="BG252" s="1611"/>
      <c r="BH252" s="1611"/>
      <c r="BI252" s="1611"/>
      <c r="BJ252" s="1611"/>
      <c r="BK252" s="1611"/>
      <c r="BL252" s="1611"/>
      <c r="BM252" s="1611"/>
      <c r="BN252" s="1611"/>
      <c r="BO252" s="1611"/>
      <c r="BP252" s="1611"/>
      <c r="BQ252" s="1611"/>
      <c r="BR252" s="1611"/>
      <c r="BS252" s="1611"/>
      <c r="BT252" s="1611"/>
      <c r="BU252" s="1611"/>
      <c r="BV252" s="1611"/>
      <c r="BW252" s="1611"/>
      <c r="BX252" s="1611"/>
      <c r="BY252" s="1611"/>
      <c r="BZ252" s="1611"/>
      <c r="CA252" s="1611"/>
      <c r="CB252" s="1611"/>
      <c r="CC252" s="1611"/>
      <c r="CD252" s="1611"/>
      <c r="CE252" s="1611"/>
      <c r="CF252" s="1611"/>
      <c r="CG252" s="1611"/>
      <c r="CH252" s="1611"/>
      <c r="CI252" s="1611"/>
      <c r="CJ252" s="1611"/>
      <c r="CK252" s="1611"/>
      <c r="CL252" s="1611"/>
      <c r="CM252" s="1611"/>
      <c r="CN252" s="1611"/>
      <c r="CO252" s="1611"/>
      <c r="CP252" s="1611"/>
      <c r="CQ252" s="1611"/>
      <c r="CR252" s="1611"/>
      <c r="CS252" s="1611"/>
      <c r="CT252" s="1611"/>
      <c r="CU252" s="1611"/>
      <c r="CV252" s="1611"/>
      <c r="CW252" s="1611"/>
      <c r="CX252" s="1611"/>
      <c r="CY252" s="1611"/>
      <c r="CZ252" s="1611"/>
      <c r="DA252" s="1611"/>
      <c r="DB252" s="1611"/>
      <c r="DC252" s="1611"/>
      <c r="DD252" s="1611"/>
      <c r="DE252" s="1611"/>
      <c r="DF252" s="1611"/>
      <c r="DG252" s="1611"/>
      <c r="DH252" s="1611"/>
      <c r="DI252" s="1611"/>
      <c r="DJ252" s="1611"/>
      <c r="DK252" s="1611"/>
      <c r="DL252" s="1611"/>
      <c r="DM252" s="1611"/>
      <c r="DN252" s="1611"/>
      <c r="DO252" s="1611"/>
      <c r="DP252" s="1611"/>
      <c r="DQ252" s="1611"/>
      <c r="DR252" s="1611"/>
      <c r="DS252" s="1611"/>
      <c r="DT252" s="1611"/>
      <c r="DU252" s="1611"/>
      <c r="DV252" s="1611"/>
      <c r="DW252" s="1611"/>
      <c r="DX252" s="1611"/>
      <c r="DY252" s="1611"/>
      <c r="DZ252" s="1611"/>
      <c r="EA252" s="1611"/>
      <c r="EB252" s="1611"/>
      <c r="EC252" s="1611"/>
      <c r="ED252" s="1611"/>
      <c r="EE252" s="1611"/>
      <c r="EF252" s="1611"/>
      <c r="EG252" s="1611"/>
      <c r="EH252" s="1611"/>
      <c r="EI252" s="1611"/>
      <c r="EJ252" s="1611"/>
      <c r="EK252" s="1611"/>
      <c r="EL252" s="1611"/>
      <c r="EM252" s="1611"/>
      <c r="EN252" s="1611"/>
      <c r="EO252" s="1611"/>
      <c r="EP252" s="1611"/>
      <c r="EQ252" s="1611"/>
      <c r="ER252" s="1611"/>
      <c r="ES252" s="1611"/>
    </row>
    <row r="253" spans="2:149" s="898" customFormat="1">
      <c r="B253" s="1609"/>
      <c r="C253" s="1610"/>
      <c r="D253" s="1610"/>
      <c r="E253" s="1611"/>
      <c r="F253" s="1611"/>
      <c r="G253" s="1611"/>
      <c r="H253" s="1611"/>
      <c r="I253" s="1611"/>
      <c r="J253" s="1611"/>
      <c r="K253" s="1611"/>
      <c r="L253" s="1611"/>
      <c r="M253" s="1611"/>
      <c r="N253" s="1611"/>
      <c r="O253" s="1611"/>
      <c r="P253" s="1611"/>
      <c r="Q253" s="1611"/>
      <c r="R253" s="1611"/>
      <c r="S253" s="1611"/>
      <c r="T253" s="1611"/>
      <c r="U253" s="1611"/>
      <c r="V253" s="1611"/>
      <c r="W253" s="1611"/>
      <c r="X253" s="1611"/>
      <c r="Y253" s="1611"/>
      <c r="Z253" s="1611"/>
      <c r="AA253" s="1611"/>
      <c r="AB253" s="1611"/>
      <c r="AC253" s="1611"/>
      <c r="AD253" s="1611"/>
      <c r="AE253" s="1611"/>
      <c r="AF253" s="1611"/>
      <c r="AG253" s="1611"/>
      <c r="AH253" s="1611"/>
      <c r="AI253" s="1611"/>
      <c r="AJ253" s="1611"/>
      <c r="AK253" s="1611"/>
      <c r="AL253" s="1611"/>
      <c r="AM253" s="1611"/>
      <c r="AN253" s="1611"/>
      <c r="AO253" s="1611"/>
      <c r="AP253" s="1611"/>
      <c r="AQ253" s="1611"/>
      <c r="AR253" s="1611"/>
      <c r="AS253" s="1611"/>
      <c r="AT253" s="1611"/>
      <c r="AU253" s="1611"/>
      <c r="AV253" s="1611"/>
      <c r="AW253" s="1611"/>
      <c r="AX253" s="1611"/>
      <c r="AY253" s="1611"/>
      <c r="AZ253" s="1611"/>
      <c r="BA253" s="1611"/>
      <c r="BB253" s="1611"/>
      <c r="BC253" s="1611"/>
      <c r="BD253" s="1611"/>
      <c r="BE253" s="1611"/>
      <c r="BF253" s="1611"/>
      <c r="BG253" s="1611"/>
      <c r="BH253" s="1611"/>
      <c r="BI253" s="1611"/>
      <c r="BJ253" s="1611"/>
      <c r="BK253" s="1611"/>
      <c r="BL253" s="1611"/>
      <c r="BM253" s="1611"/>
      <c r="BN253" s="1611"/>
      <c r="BO253" s="1611"/>
      <c r="BP253" s="1611"/>
      <c r="BQ253" s="1611"/>
      <c r="BR253" s="1611"/>
      <c r="BS253" s="1611"/>
      <c r="BT253" s="1611"/>
      <c r="BU253" s="1611"/>
      <c r="BV253" s="1611"/>
      <c r="BW253" s="1611"/>
      <c r="BX253" s="1611"/>
      <c r="BY253" s="1611"/>
      <c r="BZ253" s="1611"/>
      <c r="CA253" s="1611"/>
      <c r="CB253" s="1611"/>
      <c r="CC253" s="1611"/>
      <c r="CD253" s="1611"/>
      <c r="CE253" s="1611"/>
      <c r="CF253" s="1611"/>
      <c r="CG253" s="1611"/>
      <c r="CH253" s="1611"/>
      <c r="CI253" s="1611"/>
      <c r="CJ253" s="1611"/>
      <c r="CK253" s="1611"/>
      <c r="CL253" s="1611"/>
      <c r="CM253" s="1611"/>
      <c r="CN253" s="1611"/>
      <c r="CO253" s="1611"/>
      <c r="CP253" s="1611"/>
      <c r="CQ253" s="1611"/>
      <c r="CR253" s="1611"/>
      <c r="CS253" s="1611"/>
      <c r="CT253" s="1611"/>
      <c r="CU253" s="1611"/>
      <c r="CV253" s="1611"/>
      <c r="CW253" s="1611"/>
      <c r="CX253" s="1611"/>
      <c r="CY253" s="1611"/>
      <c r="CZ253" s="1611"/>
      <c r="DA253" s="1611"/>
      <c r="DB253" s="1611"/>
      <c r="DC253" s="1611"/>
      <c r="DD253" s="1611"/>
      <c r="DE253" s="1611"/>
      <c r="DF253" s="1611"/>
      <c r="DG253" s="1611"/>
      <c r="DH253" s="1611"/>
      <c r="DI253" s="1611"/>
      <c r="DJ253" s="1611"/>
      <c r="DK253" s="1611"/>
      <c r="DL253" s="1611"/>
      <c r="DM253" s="1611"/>
      <c r="DN253" s="1611"/>
      <c r="DO253" s="1611"/>
      <c r="DP253" s="1611"/>
      <c r="DQ253" s="1611"/>
      <c r="DR253" s="1611"/>
      <c r="DS253" s="1611"/>
      <c r="DT253" s="1611"/>
      <c r="DU253" s="1611"/>
      <c r="DV253" s="1611"/>
      <c r="DW253" s="1611"/>
      <c r="DX253" s="1611"/>
      <c r="DY253" s="1611"/>
      <c r="DZ253" s="1611"/>
      <c r="EA253" s="1611"/>
      <c r="EB253" s="1611"/>
      <c r="EC253" s="1611"/>
      <c r="ED253" s="1611"/>
      <c r="EE253" s="1611"/>
      <c r="EF253" s="1611"/>
      <c r="EG253" s="1611"/>
      <c r="EH253" s="1611"/>
      <c r="EI253" s="1611"/>
      <c r="EJ253" s="1611"/>
      <c r="EK253" s="1611"/>
      <c r="EL253" s="1611"/>
      <c r="EM253" s="1611"/>
      <c r="EN253" s="1611"/>
      <c r="EO253" s="1611"/>
      <c r="EP253" s="1611"/>
      <c r="EQ253" s="1611"/>
      <c r="ER253" s="1611"/>
      <c r="ES253" s="1611"/>
    </row>
    <row r="254" spans="2:149" s="898" customFormat="1">
      <c r="B254" s="1609"/>
      <c r="C254" s="1610"/>
      <c r="D254" s="1610"/>
      <c r="E254" s="1611"/>
      <c r="F254" s="1611"/>
      <c r="G254" s="1611"/>
      <c r="H254" s="1611"/>
      <c r="I254" s="1611"/>
      <c r="J254" s="1611"/>
      <c r="K254" s="1611"/>
      <c r="L254" s="1611"/>
      <c r="M254" s="1611"/>
      <c r="N254" s="1611"/>
      <c r="O254" s="1611"/>
      <c r="P254" s="1611"/>
      <c r="Q254" s="1611"/>
      <c r="R254" s="1611"/>
      <c r="S254" s="1611"/>
      <c r="T254" s="1611"/>
      <c r="U254" s="1611"/>
      <c r="V254" s="1611"/>
      <c r="W254" s="1611"/>
      <c r="X254" s="1611"/>
      <c r="Y254" s="1611"/>
      <c r="Z254" s="1611"/>
      <c r="AA254" s="1611"/>
      <c r="AB254" s="1611"/>
      <c r="AC254" s="1611"/>
      <c r="AD254" s="1611"/>
      <c r="AE254" s="1611"/>
      <c r="AF254" s="1611"/>
      <c r="AG254" s="1611"/>
      <c r="AH254" s="1611"/>
      <c r="AI254" s="1611"/>
      <c r="AJ254" s="1611"/>
      <c r="AK254" s="1611"/>
      <c r="AL254" s="1611"/>
      <c r="AM254" s="1611"/>
      <c r="AN254" s="1611"/>
      <c r="AO254" s="1611"/>
      <c r="AP254" s="1611"/>
      <c r="AQ254" s="1611"/>
      <c r="AR254" s="1611"/>
      <c r="AS254" s="1611"/>
      <c r="AT254" s="1611"/>
      <c r="AU254" s="1611"/>
      <c r="AV254" s="1611"/>
      <c r="AW254" s="1611"/>
      <c r="AX254" s="1611"/>
      <c r="AY254" s="1611"/>
      <c r="AZ254" s="1611"/>
      <c r="BA254" s="1611"/>
      <c r="BB254" s="1611"/>
      <c r="BC254" s="1611"/>
      <c r="BD254" s="1611"/>
      <c r="BE254" s="1611"/>
      <c r="BF254" s="1611"/>
      <c r="BG254" s="1611"/>
      <c r="BH254" s="1611"/>
      <c r="BI254" s="1611"/>
      <c r="BJ254" s="1611"/>
      <c r="BK254" s="1611"/>
      <c r="BL254" s="1611"/>
      <c r="BM254" s="1611"/>
      <c r="BN254" s="1611"/>
      <c r="BO254" s="1611"/>
      <c r="BP254" s="1611"/>
      <c r="BQ254" s="1611"/>
      <c r="BR254" s="1611"/>
      <c r="BS254" s="1611"/>
      <c r="BT254" s="1611"/>
      <c r="BU254" s="1611"/>
      <c r="BV254" s="1611"/>
      <c r="BW254" s="1611"/>
      <c r="BX254" s="1611"/>
      <c r="BY254" s="1611"/>
      <c r="BZ254" s="1611"/>
      <c r="CA254" s="1611"/>
      <c r="CB254" s="1611"/>
      <c r="CC254" s="1611"/>
      <c r="CD254" s="1611"/>
      <c r="CE254" s="1611"/>
      <c r="CF254" s="1611"/>
      <c r="CG254" s="1611"/>
      <c r="CH254" s="1611"/>
      <c r="CI254" s="1611"/>
      <c r="CJ254" s="1611"/>
      <c r="CK254" s="1611"/>
      <c r="CL254" s="1611"/>
      <c r="CM254" s="1611"/>
      <c r="CN254" s="1611"/>
      <c r="CO254" s="1611"/>
      <c r="CP254" s="1611"/>
      <c r="CQ254" s="1611"/>
      <c r="CR254" s="1611"/>
      <c r="CS254" s="1611"/>
      <c r="CT254" s="1611"/>
      <c r="CU254" s="1611"/>
      <c r="CV254" s="1611"/>
      <c r="CW254" s="1611"/>
      <c r="CX254" s="1611"/>
      <c r="CY254" s="1611"/>
      <c r="CZ254" s="1611"/>
      <c r="DA254" s="1611"/>
      <c r="DB254" s="1611"/>
      <c r="DC254" s="1611"/>
      <c r="DD254" s="1611"/>
      <c r="DE254" s="1611"/>
      <c r="DF254" s="1611"/>
      <c r="DG254" s="1611"/>
      <c r="DH254" s="1611"/>
      <c r="DI254" s="1611"/>
      <c r="DJ254" s="1611"/>
      <c r="DK254" s="1611"/>
      <c r="DL254" s="1611"/>
      <c r="DM254" s="1611"/>
      <c r="DN254" s="1611"/>
      <c r="DO254" s="1611"/>
      <c r="DP254" s="1611"/>
      <c r="DQ254" s="1611"/>
      <c r="DR254" s="1611"/>
      <c r="DS254" s="1611"/>
      <c r="DT254" s="1611"/>
      <c r="DU254" s="1611"/>
      <c r="DV254" s="1611"/>
      <c r="DW254" s="1611"/>
      <c r="DX254" s="1611"/>
      <c r="DY254" s="1611"/>
      <c r="DZ254" s="1611"/>
      <c r="EA254" s="1611"/>
      <c r="EB254" s="1611"/>
      <c r="EC254" s="1611"/>
      <c r="ED254" s="1611"/>
      <c r="EE254" s="1611"/>
      <c r="EF254" s="1611"/>
      <c r="EG254" s="1611"/>
      <c r="EH254" s="1611"/>
      <c r="EI254" s="1611"/>
      <c r="EJ254" s="1611"/>
      <c r="EK254" s="1611"/>
      <c r="EL254" s="1611"/>
      <c r="EM254" s="1611"/>
      <c r="EN254" s="1611"/>
      <c r="EO254" s="1611"/>
      <c r="EP254" s="1611"/>
      <c r="EQ254" s="1611"/>
      <c r="ER254" s="1611"/>
      <c r="ES254" s="1611"/>
    </row>
    <row r="255" spans="2:149" s="898" customFormat="1">
      <c r="B255" s="1609"/>
      <c r="C255" s="1610"/>
      <c r="D255" s="1610"/>
      <c r="E255" s="1611"/>
      <c r="F255" s="1611"/>
      <c r="G255" s="1611"/>
      <c r="H255" s="1611"/>
      <c r="I255" s="1611"/>
      <c r="J255" s="1611"/>
      <c r="K255" s="1611"/>
      <c r="L255" s="1611"/>
      <c r="M255" s="1611"/>
      <c r="N255" s="1611"/>
      <c r="O255" s="1611"/>
      <c r="P255" s="1611"/>
      <c r="Q255" s="1611"/>
      <c r="R255" s="1611"/>
      <c r="S255" s="1611"/>
      <c r="T255" s="1611"/>
      <c r="U255" s="1611"/>
      <c r="V255" s="1611"/>
      <c r="W255" s="1611"/>
      <c r="X255" s="1611"/>
      <c r="Y255" s="1611"/>
      <c r="Z255" s="1611"/>
      <c r="AA255" s="1611"/>
      <c r="AB255" s="1611"/>
      <c r="AC255" s="1611"/>
      <c r="AD255" s="1611"/>
      <c r="AE255" s="1611"/>
      <c r="AF255" s="1611"/>
      <c r="AG255" s="1611"/>
      <c r="AH255" s="1611"/>
      <c r="AI255" s="1611"/>
      <c r="AJ255" s="1611"/>
      <c r="AK255" s="1611"/>
      <c r="AL255" s="1611"/>
      <c r="AM255" s="1611"/>
      <c r="AN255" s="1611"/>
      <c r="AO255" s="1611"/>
      <c r="AP255" s="1611"/>
      <c r="AQ255" s="1611"/>
      <c r="AR255" s="1611"/>
      <c r="AS255" s="1611"/>
      <c r="AT255" s="1611"/>
      <c r="AU255" s="1611"/>
      <c r="AV255" s="1611"/>
      <c r="AW255" s="1611"/>
      <c r="AX255" s="1611"/>
      <c r="AY255" s="1611"/>
      <c r="AZ255" s="1611"/>
      <c r="BA255" s="1611"/>
      <c r="BB255" s="1611"/>
      <c r="BC255" s="1611"/>
      <c r="BD255" s="1611"/>
      <c r="BE255" s="1611"/>
      <c r="BF255" s="1611"/>
      <c r="BG255" s="1611"/>
      <c r="BH255" s="1611"/>
      <c r="BI255" s="1611"/>
      <c r="BJ255" s="1611"/>
      <c r="BK255" s="1611"/>
      <c r="BL255" s="1611"/>
      <c r="BM255" s="1611"/>
      <c r="BN255" s="1611"/>
      <c r="BO255" s="1611"/>
      <c r="BP255" s="1611"/>
      <c r="BQ255" s="1611"/>
      <c r="BR255" s="1611"/>
      <c r="BS255" s="1611"/>
      <c r="BT255" s="1611"/>
      <c r="BU255" s="1611"/>
      <c r="BV255" s="1611"/>
      <c r="BW255" s="1611"/>
      <c r="BX255" s="1611"/>
      <c r="BY255" s="1611"/>
      <c r="BZ255" s="1611"/>
      <c r="CA255" s="1611"/>
      <c r="CB255" s="1611"/>
      <c r="CC255" s="1611"/>
      <c r="CD255" s="1611"/>
      <c r="CE255" s="1611"/>
      <c r="CF255" s="1611"/>
      <c r="CG255" s="1611"/>
      <c r="CH255" s="1611"/>
      <c r="CI255" s="1611"/>
      <c r="CJ255" s="1611"/>
      <c r="CK255" s="1611"/>
      <c r="CL255" s="1611"/>
      <c r="CM255" s="1611"/>
      <c r="CN255" s="1611"/>
      <c r="CO255" s="1611"/>
      <c r="CP255" s="1611"/>
      <c r="CQ255" s="1611"/>
      <c r="CR255" s="1611"/>
      <c r="CS255" s="1611"/>
      <c r="CT255" s="1611"/>
      <c r="CU255" s="1611"/>
      <c r="CV255" s="1611"/>
      <c r="CW255" s="1611"/>
      <c r="CX255" s="1611"/>
      <c r="CY255" s="1611"/>
      <c r="CZ255" s="1611"/>
      <c r="DA255" s="1611"/>
      <c r="DB255" s="1611"/>
      <c r="DC255" s="1611"/>
      <c r="DD255" s="1611"/>
      <c r="DE255" s="1611"/>
      <c r="DF255" s="1611"/>
      <c r="DG255" s="1611"/>
      <c r="DH255" s="1611"/>
      <c r="DI255" s="1611"/>
      <c r="DJ255" s="1611"/>
      <c r="DK255" s="1611"/>
      <c r="DL255" s="1611"/>
      <c r="DM255" s="1611"/>
      <c r="DN255" s="1611"/>
      <c r="DO255" s="1611"/>
      <c r="DP255" s="1611"/>
      <c r="DQ255" s="1611"/>
      <c r="DR255" s="1611"/>
      <c r="DS255" s="1611"/>
      <c r="DT255" s="1611"/>
      <c r="DU255" s="1611"/>
      <c r="DV255" s="1611"/>
      <c r="DW255" s="1611"/>
      <c r="DX255" s="1611"/>
      <c r="DY255" s="1611"/>
      <c r="DZ255" s="1611"/>
      <c r="EA255" s="1611"/>
      <c r="EB255" s="1611"/>
      <c r="EC255" s="1611"/>
      <c r="ED255" s="1611"/>
      <c r="EE255" s="1611"/>
      <c r="EF255" s="1611"/>
      <c r="EG255" s="1611"/>
      <c r="EH255" s="1611"/>
      <c r="EI255" s="1611"/>
      <c r="EJ255" s="1611"/>
      <c r="EK255" s="1611"/>
      <c r="EL255" s="1611"/>
      <c r="EM255" s="1611"/>
      <c r="EN255" s="1611"/>
      <c r="EO255" s="1611"/>
      <c r="EP255" s="1611"/>
      <c r="EQ255" s="1611"/>
      <c r="ER255" s="1611"/>
      <c r="ES255" s="1611"/>
    </row>
    <row r="256" spans="2:149" s="898" customFormat="1">
      <c r="B256" s="1609"/>
      <c r="C256" s="1610"/>
      <c r="D256" s="1610"/>
      <c r="E256" s="1611"/>
      <c r="F256" s="1611"/>
      <c r="G256" s="1611"/>
      <c r="H256" s="1611"/>
      <c r="I256" s="1611"/>
      <c r="J256" s="1611"/>
      <c r="K256" s="1611"/>
      <c r="L256" s="1611"/>
      <c r="M256" s="1611"/>
      <c r="N256" s="1611"/>
      <c r="O256" s="1611"/>
      <c r="P256" s="1611"/>
      <c r="Q256" s="1611"/>
      <c r="R256" s="1611"/>
      <c r="S256" s="1611"/>
      <c r="T256" s="1611"/>
      <c r="U256" s="1611"/>
      <c r="V256" s="1611"/>
      <c r="W256" s="1611"/>
      <c r="X256" s="1611"/>
      <c r="Y256" s="1611"/>
      <c r="Z256" s="1611"/>
      <c r="AA256" s="1611"/>
      <c r="AB256" s="1611"/>
      <c r="AC256" s="1611"/>
      <c r="AD256" s="1611"/>
      <c r="AE256" s="1611"/>
      <c r="AF256" s="1611"/>
      <c r="AG256" s="1611"/>
      <c r="AH256" s="1611"/>
      <c r="AI256" s="1611"/>
      <c r="AJ256" s="1611"/>
      <c r="AK256" s="1611"/>
      <c r="AL256" s="1611"/>
      <c r="AM256" s="1611"/>
      <c r="AN256" s="1611"/>
      <c r="AO256" s="1611"/>
      <c r="AP256" s="1611"/>
      <c r="AQ256" s="1611"/>
      <c r="AR256" s="1611"/>
      <c r="AS256" s="1611"/>
      <c r="AT256" s="1611"/>
      <c r="AU256" s="1611"/>
      <c r="AV256" s="1611"/>
      <c r="AW256" s="1611"/>
      <c r="AX256" s="1611"/>
      <c r="AY256" s="1611"/>
      <c r="AZ256" s="1611"/>
      <c r="BA256" s="1611"/>
      <c r="BB256" s="1611"/>
      <c r="BC256" s="1611"/>
      <c r="BD256" s="1611"/>
      <c r="BE256" s="1611"/>
      <c r="BF256" s="1611"/>
      <c r="BG256" s="1611"/>
      <c r="BH256" s="1611"/>
      <c r="BI256" s="1611"/>
      <c r="BJ256" s="1611"/>
      <c r="BK256" s="1611"/>
      <c r="BL256" s="1611"/>
      <c r="BM256" s="1611"/>
      <c r="BN256" s="1611"/>
      <c r="BO256" s="1611"/>
      <c r="BP256" s="1611"/>
      <c r="BQ256" s="1611"/>
      <c r="BR256" s="1611"/>
      <c r="BS256" s="1611"/>
      <c r="BT256" s="1611"/>
      <c r="BU256" s="1611"/>
      <c r="BV256" s="1611"/>
      <c r="BW256" s="1611"/>
      <c r="BX256" s="1611"/>
      <c r="BY256" s="1611"/>
      <c r="BZ256" s="1611"/>
      <c r="CA256" s="1611"/>
      <c r="CB256" s="1611"/>
      <c r="CC256" s="1611"/>
      <c r="CD256" s="1611"/>
      <c r="CE256" s="1611"/>
      <c r="CF256" s="1611"/>
      <c r="CG256" s="1611"/>
      <c r="CH256" s="1611"/>
      <c r="CI256" s="1611"/>
      <c r="CJ256" s="1611"/>
      <c r="CK256" s="1611"/>
      <c r="CL256" s="1611"/>
      <c r="CM256" s="1611"/>
      <c r="CN256" s="1611"/>
      <c r="CO256" s="1611"/>
      <c r="CP256" s="1611"/>
      <c r="CQ256" s="1611"/>
      <c r="CR256" s="1611"/>
      <c r="CS256" s="1611"/>
      <c r="CT256" s="1611"/>
      <c r="CU256" s="1611"/>
      <c r="CV256" s="1611"/>
      <c r="CW256" s="1611"/>
      <c r="CX256" s="1611"/>
      <c r="CY256" s="1611"/>
      <c r="CZ256" s="1611"/>
      <c r="DA256" s="1611"/>
      <c r="DB256" s="1611"/>
      <c r="DC256" s="1611"/>
      <c r="DD256" s="1611"/>
      <c r="DE256" s="1611"/>
      <c r="DF256" s="1611"/>
      <c r="DG256" s="1611"/>
      <c r="DH256" s="1611"/>
      <c r="DI256" s="1611"/>
      <c r="DJ256" s="1611"/>
      <c r="DK256" s="1611"/>
      <c r="DL256" s="1611"/>
      <c r="DM256" s="1611"/>
      <c r="DN256" s="1611"/>
      <c r="DO256" s="1611"/>
      <c r="DP256" s="1611"/>
      <c r="DQ256" s="1611"/>
      <c r="DR256" s="1611"/>
      <c r="DS256" s="1611"/>
      <c r="DT256" s="1611"/>
      <c r="DU256" s="1611"/>
      <c r="DV256" s="1611"/>
      <c r="DW256" s="1611"/>
      <c r="DX256" s="1611"/>
      <c r="DY256" s="1611"/>
      <c r="DZ256" s="1611"/>
      <c r="EA256" s="1611"/>
      <c r="EB256" s="1611"/>
      <c r="EC256" s="1611"/>
      <c r="ED256" s="1611"/>
      <c r="EE256" s="1611"/>
      <c r="EF256" s="1611"/>
      <c r="EG256" s="1611"/>
      <c r="EH256" s="1611"/>
      <c r="EI256" s="1611"/>
      <c r="EJ256" s="1611"/>
      <c r="EK256" s="1611"/>
      <c r="EL256" s="1611"/>
      <c r="EM256" s="1611"/>
      <c r="EN256" s="1611"/>
      <c r="EO256" s="1611"/>
      <c r="EP256" s="1611"/>
      <c r="EQ256" s="1611"/>
      <c r="ER256" s="1611"/>
      <c r="ES256" s="1611"/>
    </row>
    <row r="257" spans="2:149" s="898" customFormat="1">
      <c r="B257" s="1609"/>
      <c r="C257" s="1610"/>
      <c r="D257" s="1610"/>
      <c r="E257" s="1611"/>
      <c r="F257" s="1611"/>
      <c r="G257" s="1611"/>
      <c r="H257" s="1611"/>
      <c r="I257" s="1611"/>
      <c r="J257" s="1611"/>
      <c r="K257" s="1611"/>
      <c r="L257" s="1611"/>
      <c r="M257" s="1611"/>
      <c r="N257" s="1611"/>
      <c r="O257" s="1611"/>
      <c r="P257" s="1611"/>
      <c r="Q257" s="1611"/>
      <c r="R257" s="1611"/>
      <c r="S257" s="1611"/>
      <c r="T257" s="1611"/>
      <c r="U257" s="1611"/>
      <c r="V257" s="1611"/>
      <c r="W257" s="1611"/>
      <c r="X257" s="1611"/>
      <c r="Y257" s="1611"/>
      <c r="Z257" s="1611"/>
      <c r="AA257" s="1611"/>
      <c r="AB257" s="1611"/>
      <c r="AC257" s="1611"/>
      <c r="AD257" s="1611"/>
      <c r="AE257" s="1611"/>
      <c r="AF257" s="1611"/>
      <c r="AG257" s="1611"/>
      <c r="AH257" s="1611"/>
      <c r="AI257" s="1611"/>
      <c r="AJ257" s="1611"/>
      <c r="AK257" s="1611"/>
      <c r="AL257" s="1611"/>
      <c r="AM257" s="1611"/>
      <c r="AN257" s="1611"/>
      <c r="AO257" s="1611"/>
      <c r="AP257" s="1611"/>
      <c r="AQ257" s="1611"/>
      <c r="AR257" s="1611"/>
      <c r="AS257" s="1611"/>
      <c r="AT257" s="1611"/>
      <c r="AU257" s="1611"/>
      <c r="AV257" s="1611"/>
      <c r="AW257" s="1611"/>
      <c r="AX257" s="1611"/>
      <c r="AY257" s="1611"/>
      <c r="AZ257" s="1611"/>
      <c r="BA257" s="1611"/>
      <c r="BB257" s="1611"/>
      <c r="BC257" s="1611"/>
      <c r="BD257" s="1611"/>
      <c r="BE257" s="1611"/>
      <c r="BF257" s="1611"/>
      <c r="BG257" s="1611"/>
      <c r="BH257" s="1611"/>
      <c r="BI257" s="1611"/>
      <c r="BJ257" s="1611"/>
      <c r="BK257" s="1611"/>
      <c r="BL257" s="1611"/>
      <c r="BM257" s="1611"/>
      <c r="BN257" s="1611"/>
      <c r="BO257" s="1611"/>
      <c r="BP257" s="1611"/>
      <c r="BQ257" s="1611"/>
      <c r="BR257" s="1611"/>
      <c r="BS257" s="1611"/>
      <c r="BT257" s="1611"/>
      <c r="BU257" s="1611"/>
      <c r="BV257" s="1611"/>
      <c r="BW257" s="1611"/>
      <c r="BX257" s="1611"/>
      <c r="BY257" s="1611"/>
      <c r="BZ257" s="1611"/>
      <c r="CA257" s="1611"/>
      <c r="CB257" s="1611"/>
      <c r="CC257" s="1611"/>
      <c r="CD257" s="1611"/>
      <c r="CE257" s="1611"/>
      <c r="CF257" s="1611"/>
      <c r="CG257" s="1611"/>
      <c r="CH257" s="1611"/>
      <c r="CI257" s="1611"/>
      <c r="CJ257" s="1611"/>
      <c r="CK257" s="1611"/>
      <c r="CL257" s="1611"/>
      <c r="CM257" s="1611"/>
      <c r="CN257" s="1611"/>
      <c r="CO257" s="1611"/>
      <c r="CP257" s="1611"/>
      <c r="CQ257" s="1611"/>
      <c r="CR257" s="1611"/>
      <c r="CS257" s="1611"/>
      <c r="CT257" s="1611"/>
      <c r="CU257" s="1611"/>
      <c r="CV257" s="1611"/>
      <c r="CW257" s="1611"/>
      <c r="CX257" s="1611"/>
      <c r="CY257" s="1611"/>
      <c r="CZ257" s="1611"/>
      <c r="DA257" s="1611"/>
      <c r="DB257" s="1611"/>
      <c r="DC257" s="1611"/>
      <c r="DD257" s="1611"/>
      <c r="DE257" s="1611"/>
      <c r="DF257" s="1611"/>
      <c r="DG257" s="1611"/>
      <c r="DH257" s="1611"/>
      <c r="DI257" s="1611"/>
      <c r="DJ257" s="1611"/>
      <c r="DK257" s="1611"/>
      <c r="DL257" s="1611"/>
      <c r="DM257" s="1611"/>
      <c r="DN257" s="1611"/>
      <c r="DO257" s="1611"/>
      <c r="DP257" s="1611"/>
      <c r="DQ257" s="1611"/>
      <c r="DR257" s="1611"/>
      <c r="DS257" s="1611"/>
      <c r="DT257" s="1611"/>
      <c r="DU257" s="1611"/>
      <c r="DV257" s="1611"/>
      <c r="DW257" s="1611"/>
      <c r="DX257" s="1611"/>
      <c r="DY257" s="1611"/>
      <c r="DZ257" s="1611"/>
      <c r="EA257" s="1611"/>
      <c r="EB257" s="1611"/>
      <c r="EC257" s="1611"/>
      <c r="ED257" s="1611"/>
      <c r="EE257" s="1611"/>
      <c r="EF257" s="1611"/>
      <c r="EG257" s="1611"/>
      <c r="EH257" s="1611"/>
      <c r="EI257" s="1611"/>
      <c r="EJ257" s="1611"/>
      <c r="EK257" s="1611"/>
      <c r="EL257" s="1611"/>
      <c r="EM257" s="1611"/>
      <c r="EN257" s="1611"/>
      <c r="EO257" s="1611"/>
      <c r="EP257" s="1611"/>
      <c r="EQ257" s="1611"/>
      <c r="ER257" s="1611"/>
      <c r="ES257" s="1611"/>
    </row>
    <row r="258" spans="2:149" s="898" customFormat="1">
      <c r="B258" s="1609"/>
      <c r="C258" s="1610"/>
      <c r="D258" s="1610"/>
      <c r="E258" s="1611"/>
      <c r="F258" s="1611"/>
      <c r="G258" s="1611"/>
      <c r="H258" s="1611"/>
      <c r="I258" s="1611"/>
      <c r="J258" s="1611"/>
      <c r="K258" s="1611"/>
      <c r="L258" s="1611"/>
      <c r="M258" s="1611"/>
      <c r="N258" s="1611"/>
      <c r="O258" s="1611"/>
      <c r="P258" s="1611"/>
      <c r="Q258" s="1611"/>
      <c r="R258" s="1611"/>
      <c r="S258" s="1611"/>
      <c r="T258" s="1611"/>
      <c r="U258" s="1611"/>
      <c r="V258" s="1611"/>
      <c r="W258" s="1611"/>
      <c r="X258" s="1611"/>
      <c r="Y258" s="1611"/>
      <c r="Z258" s="1611"/>
      <c r="AA258" s="1611"/>
      <c r="AB258" s="1611"/>
      <c r="AC258" s="1611"/>
      <c r="AD258" s="1611"/>
      <c r="AE258" s="1611"/>
      <c r="AF258" s="1611"/>
      <c r="AG258" s="1611"/>
      <c r="AH258" s="1611"/>
      <c r="AI258" s="1611"/>
      <c r="AJ258" s="1611"/>
      <c r="AK258" s="1611"/>
      <c r="AL258" s="1611"/>
      <c r="AM258" s="1611"/>
      <c r="AN258" s="1611"/>
      <c r="AO258" s="1611"/>
      <c r="AP258" s="1611"/>
      <c r="AQ258" s="1611"/>
      <c r="AR258" s="1611"/>
      <c r="AS258" s="1611"/>
      <c r="AT258" s="1611"/>
      <c r="AU258" s="1611"/>
      <c r="AV258" s="1611"/>
      <c r="AW258" s="1611"/>
      <c r="AX258" s="1611"/>
      <c r="AY258" s="1611"/>
      <c r="AZ258" s="1611"/>
      <c r="BA258" s="1611"/>
      <c r="BB258" s="1611"/>
      <c r="BC258" s="1611"/>
      <c r="BD258" s="1611"/>
      <c r="BE258" s="1611"/>
      <c r="BF258" s="1611"/>
      <c r="BG258" s="1611"/>
      <c r="BH258" s="1611"/>
      <c r="BI258" s="1611"/>
      <c r="BJ258" s="1611"/>
      <c r="BK258" s="1611"/>
      <c r="BL258" s="1611"/>
      <c r="BM258" s="1611"/>
      <c r="BN258" s="1611"/>
      <c r="BO258" s="1611"/>
      <c r="BP258" s="1611"/>
      <c r="BQ258" s="1611"/>
      <c r="BR258" s="1611"/>
      <c r="BS258" s="1611"/>
      <c r="BT258" s="1611"/>
      <c r="BU258" s="1611"/>
      <c r="BV258" s="1611"/>
      <c r="BW258" s="1611"/>
      <c r="BX258" s="1611"/>
      <c r="BY258" s="1611"/>
      <c r="BZ258" s="1611"/>
      <c r="CA258" s="1611"/>
      <c r="CB258" s="1611"/>
      <c r="CC258" s="1611"/>
      <c r="CD258" s="1611"/>
      <c r="CE258" s="1611"/>
      <c r="CF258" s="1611"/>
      <c r="CG258" s="1611"/>
      <c r="CH258" s="1611"/>
      <c r="CI258" s="1611"/>
      <c r="CJ258" s="1611"/>
      <c r="CK258" s="1611"/>
      <c r="CL258" s="1611"/>
      <c r="CM258" s="1611"/>
      <c r="CN258" s="1611"/>
      <c r="CO258" s="1611"/>
      <c r="CP258" s="1611"/>
      <c r="CQ258" s="1611"/>
      <c r="CR258" s="1611"/>
      <c r="CS258" s="1611"/>
      <c r="CT258" s="1611"/>
      <c r="CU258" s="1611"/>
      <c r="CV258" s="1611"/>
      <c r="CW258" s="1611"/>
      <c r="CX258" s="1611"/>
      <c r="CY258" s="1611"/>
      <c r="CZ258" s="1611"/>
      <c r="DA258" s="1611"/>
      <c r="DB258" s="1611"/>
      <c r="DC258" s="1611"/>
      <c r="DD258" s="1611"/>
      <c r="DE258" s="1611"/>
      <c r="DF258" s="1611"/>
      <c r="DG258" s="1611"/>
      <c r="DH258" s="1611"/>
      <c r="DI258" s="1611"/>
      <c r="DJ258" s="1611"/>
      <c r="DK258" s="1611"/>
      <c r="DL258" s="1611"/>
      <c r="DM258" s="1611"/>
      <c r="DN258" s="1611"/>
      <c r="DO258" s="1611"/>
      <c r="DP258" s="1611"/>
      <c r="DQ258" s="1611"/>
      <c r="DR258" s="1611"/>
      <c r="DS258" s="1611"/>
      <c r="DT258" s="1611"/>
      <c r="DU258" s="1611"/>
      <c r="DV258" s="1611"/>
      <c r="DW258" s="1611"/>
      <c r="DX258" s="1611"/>
      <c r="DY258" s="1611"/>
      <c r="DZ258" s="1611"/>
      <c r="EA258" s="1611"/>
      <c r="EB258" s="1611"/>
      <c r="EC258" s="1611"/>
      <c r="ED258" s="1611"/>
      <c r="EE258" s="1611"/>
      <c r="EF258" s="1611"/>
      <c r="EG258" s="1611"/>
      <c r="EH258" s="1611"/>
      <c r="EI258" s="1611"/>
      <c r="EJ258" s="1611"/>
      <c r="EK258" s="1611"/>
      <c r="EL258" s="1611"/>
      <c r="EM258" s="1611"/>
      <c r="EN258" s="1611"/>
      <c r="EO258" s="1611"/>
      <c r="EP258" s="1611"/>
      <c r="EQ258" s="1611"/>
      <c r="ER258" s="1611"/>
      <c r="ES258" s="1611"/>
    </row>
    <row r="259" spans="2:149" s="898" customFormat="1">
      <c r="B259" s="1609"/>
      <c r="C259" s="1610"/>
      <c r="D259" s="1610"/>
      <c r="E259" s="1611"/>
      <c r="F259" s="1611"/>
      <c r="G259" s="1611"/>
      <c r="H259" s="1611"/>
      <c r="I259" s="1611"/>
      <c r="J259" s="1611"/>
      <c r="K259" s="1611"/>
      <c r="L259" s="1611"/>
      <c r="M259" s="1611"/>
      <c r="N259" s="1611"/>
      <c r="O259" s="1611"/>
      <c r="P259" s="1611"/>
      <c r="Q259" s="1611"/>
      <c r="R259" s="1611"/>
      <c r="S259" s="1611"/>
      <c r="T259" s="1611"/>
      <c r="U259" s="1611"/>
      <c r="V259" s="1611"/>
      <c r="W259" s="1611"/>
      <c r="X259" s="1611"/>
      <c r="Y259" s="1611"/>
      <c r="Z259" s="1611"/>
      <c r="AA259" s="1611"/>
      <c r="AB259" s="1611"/>
      <c r="AC259" s="1611"/>
      <c r="AD259" s="1611"/>
      <c r="AE259" s="1611"/>
      <c r="AF259" s="1611"/>
      <c r="AG259" s="1611"/>
      <c r="AH259" s="1611"/>
      <c r="AI259" s="1611"/>
      <c r="AJ259" s="1611"/>
      <c r="AK259" s="1611"/>
      <c r="AL259" s="1611"/>
      <c r="AM259" s="1611"/>
      <c r="AN259" s="1611"/>
      <c r="AO259" s="1611"/>
      <c r="AP259" s="1611"/>
      <c r="AQ259" s="1611"/>
      <c r="AR259" s="1611"/>
      <c r="AS259" s="1611"/>
      <c r="AT259" s="1611"/>
      <c r="AU259" s="1611"/>
      <c r="AV259" s="1611"/>
      <c r="AW259" s="1611"/>
      <c r="AX259" s="1611"/>
      <c r="AY259" s="1611"/>
      <c r="AZ259" s="1611"/>
      <c r="BA259" s="1611"/>
      <c r="BB259" s="1611"/>
      <c r="BC259" s="1611"/>
      <c r="BD259" s="1611"/>
      <c r="BE259" s="1611"/>
      <c r="BF259" s="1611"/>
      <c r="BG259" s="1611"/>
      <c r="BH259" s="1611"/>
      <c r="BI259" s="1611"/>
      <c r="BJ259" s="1611"/>
      <c r="BK259" s="1611"/>
      <c r="BL259" s="1611"/>
      <c r="BM259" s="1611"/>
      <c r="BN259" s="1611"/>
      <c r="BO259" s="1611"/>
      <c r="BP259" s="1611"/>
      <c r="BQ259" s="1611"/>
      <c r="BR259" s="1611"/>
      <c r="BS259" s="1611"/>
      <c r="BT259" s="1611"/>
      <c r="BU259" s="1611"/>
      <c r="BV259" s="1611"/>
      <c r="BW259" s="1611"/>
      <c r="BX259" s="1611"/>
      <c r="BY259" s="1611"/>
      <c r="BZ259" s="1611"/>
      <c r="CA259" s="1611"/>
      <c r="CB259" s="1611"/>
      <c r="CC259" s="1611"/>
      <c r="CD259" s="1611"/>
      <c r="CE259" s="1611"/>
      <c r="CF259" s="1611"/>
      <c r="CG259" s="1611"/>
      <c r="CH259" s="1611"/>
      <c r="CI259" s="1611"/>
      <c r="CJ259" s="1611"/>
      <c r="CK259" s="1611"/>
      <c r="CL259" s="1611"/>
      <c r="CM259" s="1611"/>
      <c r="CN259" s="1611"/>
      <c r="CO259" s="1611"/>
      <c r="CP259" s="1611"/>
      <c r="CQ259" s="1611"/>
      <c r="CR259" s="1611"/>
      <c r="CS259" s="1611"/>
      <c r="CT259" s="1611"/>
      <c r="CU259" s="1611"/>
      <c r="CV259" s="1611"/>
      <c r="CW259" s="1611"/>
      <c r="CX259" s="1611"/>
      <c r="CY259" s="1611"/>
      <c r="CZ259" s="1611"/>
      <c r="DA259" s="1611"/>
      <c r="DB259" s="1611"/>
      <c r="DC259" s="1611"/>
      <c r="DD259" s="1611"/>
      <c r="DE259" s="1611"/>
      <c r="DF259" s="1611"/>
      <c r="DG259" s="1611"/>
      <c r="DH259" s="1611"/>
      <c r="DI259" s="1611"/>
      <c r="DJ259" s="1611"/>
      <c r="DK259" s="1611"/>
      <c r="DL259" s="1611"/>
      <c r="DM259" s="1611"/>
      <c r="DN259" s="1611"/>
      <c r="DO259" s="1611"/>
      <c r="DP259" s="1611"/>
      <c r="DQ259" s="1611"/>
      <c r="DR259" s="1611"/>
      <c r="DS259" s="1611"/>
      <c r="DT259" s="1611"/>
      <c r="DU259" s="1611"/>
      <c r="DV259" s="1611"/>
      <c r="DW259" s="1611"/>
      <c r="DX259" s="1611"/>
      <c r="DY259" s="1611"/>
      <c r="DZ259" s="1611"/>
      <c r="EA259" s="1611"/>
      <c r="EB259" s="1611"/>
      <c r="EC259" s="1611"/>
      <c r="ED259" s="1611"/>
      <c r="EE259" s="1611"/>
      <c r="EF259" s="1611"/>
      <c r="EG259" s="1611"/>
      <c r="EH259" s="1611"/>
      <c r="EI259" s="1611"/>
      <c r="EJ259" s="1611"/>
      <c r="EK259" s="1611"/>
      <c r="EL259" s="1611"/>
      <c r="EM259" s="1611"/>
      <c r="EN259" s="1611"/>
      <c r="EO259" s="1611"/>
      <c r="EP259" s="1611"/>
      <c r="EQ259" s="1611"/>
      <c r="ER259" s="1611"/>
      <c r="ES259" s="1611"/>
    </row>
    <row r="260" spans="2:149" s="898" customFormat="1">
      <c r="B260" s="1609"/>
      <c r="C260" s="1610"/>
      <c r="D260" s="1610"/>
      <c r="E260" s="1611"/>
      <c r="F260" s="1611"/>
      <c r="G260" s="1611"/>
      <c r="H260" s="1611"/>
      <c r="I260" s="1611"/>
      <c r="J260" s="1611"/>
      <c r="K260" s="1611"/>
      <c r="L260" s="1611"/>
      <c r="M260" s="1611"/>
      <c r="N260" s="1611"/>
      <c r="O260" s="1611"/>
      <c r="P260" s="1611"/>
      <c r="Q260" s="1611"/>
      <c r="R260" s="1611"/>
      <c r="S260" s="1611"/>
      <c r="T260" s="1611"/>
      <c r="U260" s="1611"/>
      <c r="V260" s="1611"/>
      <c r="W260" s="1611"/>
      <c r="X260" s="1611"/>
      <c r="Y260" s="1611"/>
      <c r="Z260" s="1611"/>
      <c r="AA260" s="1611"/>
      <c r="AB260" s="1611"/>
      <c r="AC260" s="1611"/>
      <c r="AD260" s="1611"/>
      <c r="AE260" s="1611"/>
      <c r="AF260" s="1611"/>
      <c r="AG260" s="1611"/>
      <c r="AH260" s="1611"/>
      <c r="AI260" s="1611"/>
      <c r="AJ260" s="1611"/>
      <c r="AK260" s="1611"/>
      <c r="AL260" s="1611"/>
      <c r="AM260" s="1611"/>
      <c r="AN260" s="1611"/>
      <c r="AO260" s="1611"/>
      <c r="AP260" s="1611"/>
      <c r="AQ260" s="1611"/>
      <c r="AR260" s="1611"/>
      <c r="AS260" s="1611"/>
      <c r="AT260" s="1611"/>
      <c r="AU260" s="1611"/>
      <c r="AV260" s="1611"/>
      <c r="AW260" s="1611"/>
      <c r="AX260" s="1611"/>
      <c r="AY260" s="1611"/>
      <c r="AZ260" s="1611"/>
      <c r="BA260" s="1611"/>
      <c r="BB260" s="1611"/>
      <c r="BC260" s="1611"/>
      <c r="BD260" s="1611"/>
      <c r="BE260" s="1611"/>
      <c r="BF260" s="1611"/>
      <c r="BG260" s="1611"/>
      <c r="BH260" s="1611"/>
      <c r="BI260" s="1611"/>
      <c r="BJ260" s="1611"/>
      <c r="BK260" s="1611"/>
      <c r="BL260" s="1611"/>
      <c r="BM260" s="1611"/>
      <c r="BN260" s="1611"/>
      <c r="BO260" s="1611"/>
      <c r="BP260" s="1611"/>
      <c r="BQ260" s="1611"/>
      <c r="BR260" s="1611"/>
      <c r="BS260" s="1611"/>
      <c r="BT260" s="1611"/>
      <c r="BU260" s="1611"/>
      <c r="BV260" s="1611"/>
      <c r="BW260" s="1611"/>
      <c r="BX260" s="1611"/>
      <c r="BY260" s="1611"/>
      <c r="BZ260" s="1611"/>
      <c r="CA260" s="1611"/>
      <c r="CB260" s="1611"/>
      <c r="CC260" s="1611"/>
      <c r="CD260" s="1611"/>
      <c r="CE260" s="1611"/>
      <c r="CF260" s="1611"/>
      <c r="CG260" s="1611"/>
      <c r="CH260" s="1611"/>
      <c r="CI260" s="1611"/>
      <c r="CJ260" s="1611"/>
      <c r="CK260" s="1611"/>
      <c r="CL260" s="1611"/>
      <c r="CM260" s="1611"/>
      <c r="CN260" s="1611"/>
      <c r="CO260" s="1611"/>
      <c r="CP260" s="1611"/>
      <c r="CQ260" s="1611"/>
      <c r="CR260" s="1611"/>
      <c r="CS260" s="1611"/>
      <c r="CT260" s="1611"/>
      <c r="CU260" s="1611"/>
      <c r="CV260" s="1611"/>
      <c r="CW260" s="1611"/>
      <c r="CX260" s="1611"/>
      <c r="CY260" s="1611"/>
      <c r="CZ260" s="1611"/>
      <c r="DA260" s="1611"/>
      <c r="DB260" s="1611"/>
      <c r="DC260" s="1611"/>
      <c r="DD260" s="1611"/>
      <c r="DE260" s="1611"/>
      <c r="DF260" s="1611"/>
      <c r="DG260" s="1611"/>
      <c r="DH260" s="1611"/>
      <c r="DI260" s="1611"/>
      <c r="DJ260" s="1611"/>
      <c r="DK260" s="1611"/>
      <c r="DL260" s="1611"/>
      <c r="DM260" s="1611"/>
      <c r="DN260" s="1611"/>
      <c r="DO260" s="1611"/>
      <c r="DP260" s="1611"/>
      <c r="DQ260" s="1611"/>
      <c r="DR260" s="1611"/>
      <c r="DS260" s="1611"/>
      <c r="DT260" s="1611"/>
      <c r="DU260" s="1611"/>
      <c r="DV260" s="1611"/>
      <c r="DW260" s="1611"/>
      <c r="DX260" s="1611"/>
      <c r="DY260" s="1611"/>
      <c r="DZ260" s="1611"/>
      <c r="EA260" s="1611"/>
      <c r="EB260" s="1611"/>
      <c r="EC260" s="1611"/>
      <c r="ED260" s="1611"/>
      <c r="EE260" s="1611"/>
      <c r="EF260" s="1611"/>
      <c r="EG260" s="1611"/>
      <c r="EH260" s="1611"/>
      <c r="EI260" s="1611"/>
      <c r="EJ260" s="1611"/>
      <c r="EK260" s="1611"/>
      <c r="EL260" s="1611"/>
      <c r="EM260" s="1611"/>
      <c r="EN260" s="1611"/>
      <c r="EO260" s="1611"/>
      <c r="EP260" s="1611"/>
      <c r="EQ260" s="1611"/>
      <c r="ER260" s="1611"/>
      <c r="ES260" s="1611"/>
    </row>
    <row r="261" spans="2:149" s="898" customFormat="1">
      <c r="B261" s="1609"/>
      <c r="C261" s="1610"/>
      <c r="D261" s="1610"/>
      <c r="E261" s="1611"/>
      <c r="F261" s="1611"/>
      <c r="G261" s="1611"/>
      <c r="H261" s="1611"/>
      <c r="I261" s="1611"/>
      <c r="J261" s="1611"/>
      <c r="K261" s="1611"/>
      <c r="L261" s="1611"/>
      <c r="M261" s="1611"/>
      <c r="N261" s="1611"/>
      <c r="O261" s="1611"/>
      <c r="P261" s="1611"/>
      <c r="Q261" s="1611"/>
      <c r="R261" s="1611"/>
      <c r="S261" s="1611"/>
      <c r="T261" s="1611"/>
      <c r="U261" s="1611"/>
      <c r="V261" s="1611"/>
      <c r="W261" s="1611"/>
      <c r="X261" s="1611"/>
      <c r="Y261" s="1611"/>
      <c r="Z261" s="1611"/>
      <c r="AA261" s="1611"/>
      <c r="AB261" s="1611"/>
      <c r="AC261" s="1611"/>
      <c r="AD261" s="1611"/>
      <c r="AE261" s="1611"/>
      <c r="AF261" s="1611"/>
      <c r="AG261" s="1611"/>
      <c r="AH261" s="1611"/>
      <c r="AI261" s="1611"/>
      <c r="AJ261" s="1611"/>
      <c r="AK261" s="1611"/>
      <c r="AL261" s="1611"/>
      <c r="AM261" s="1611"/>
      <c r="AN261" s="1611"/>
      <c r="AO261" s="1611"/>
      <c r="AP261" s="1611"/>
      <c r="AQ261" s="1611"/>
      <c r="AR261" s="1611"/>
      <c r="AS261" s="1611"/>
      <c r="AT261" s="1611"/>
      <c r="AU261" s="1611"/>
      <c r="AV261" s="1611"/>
      <c r="AW261" s="1611"/>
      <c r="AX261" s="1611"/>
      <c r="AY261" s="1611"/>
      <c r="AZ261" s="1611"/>
      <c r="BA261" s="1611"/>
      <c r="BB261" s="1611"/>
      <c r="BC261" s="1611"/>
      <c r="BD261" s="1611"/>
      <c r="BE261" s="1611"/>
      <c r="BF261" s="1611"/>
      <c r="BG261" s="1611"/>
      <c r="BH261" s="1611"/>
      <c r="BI261" s="1611"/>
      <c r="BJ261" s="1611"/>
      <c r="BK261" s="1611"/>
      <c r="BL261" s="1611"/>
      <c r="BM261" s="1611"/>
      <c r="BN261" s="1611"/>
      <c r="BO261" s="1611"/>
      <c r="BP261" s="1611"/>
      <c r="BQ261" s="1611"/>
      <c r="BR261" s="1611"/>
      <c r="BS261" s="1611"/>
      <c r="BT261" s="1611"/>
      <c r="BU261" s="1611"/>
      <c r="BV261" s="1611"/>
      <c r="BW261" s="1611"/>
      <c r="BX261" s="1611"/>
      <c r="BY261" s="1611"/>
      <c r="BZ261" s="1611"/>
      <c r="CA261" s="1611"/>
      <c r="CB261" s="1611"/>
      <c r="CC261" s="1611"/>
      <c r="CD261" s="1611"/>
      <c r="CE261" s="1611"/>
      <c r="CF261" s="1611"/>
      <c r="CG261" s="1611"/>
      <c r="CH261" s="1611"/>
      <c r="CI261" s="1611"/>
      <c r="CJ261" s="1611"/>
      <c r="CK261" s="1611"/>
      <c r="CL261" s="1611"/>
      <c r="CM261" s="1611"/>
      <c r="CN261" s="1611"/>
      <c r="CO261" s="1611"/>
      <c r="CP261" s="1611"/>
      <c r="CQ261" s="1611"/>
      <c r="CR261" s="1611"/>
      <c r="CS261" s="1611"/>
      <c r="CT261" s="1611"/>
      <c r="CU261" s="1611"/>
      <c r="CV261" s="1611"/>
      <c r="CW261" s="1611"/>
      <c r="CX261" s="1611"/>
      <c r="CY261" s="1611"/>
      <c r="CZ261" s="1611"/>
      <c r="DA261" s="1611"/>
      <c r="DB261" s="1611"/>
      <c r="DC261" s="1611"/>
      <c r="DD261" s="1611"/>
      <c r="DE261" s="1611"/>
      <c r="DF261" s="1611"/>
      <c r="DG261" s="1611"/>
      <c r="DH261" s="1611"/>
      <c r="DI261" s="1611"/>
      <c r="DJ261" s="1611"/>
      <c r="DK261" s="1611"/>
      <c r="DL261" s="1611"/>
      <c r="DM261" s="1611"/>
      <c r="DN261" s="1611"/>
      <c r="DO261" s="1611"/>
      <c r="DP261" s="1611"/>
      <c r="DQ261" s="1611"/>
      <c r="DR261" s="1611"/>
      <c r="DS261" s="1611"/>
      <c r="DT261" s="1611"/>
      <c r="DU261" s="1611"/>
      <c r="DV261" s="1611"/>
      <c r="DW261" s="1611"/>
      <c r="DX261" s="1611"/>
      <c r="DY261" s="1611"/>
      <c r="DZ261" s="1611"/>
      <c r="EA261" s="1611"/>
      <c r="EB261" s="1611"/>
      <c r="EC261" s="1611"/>
      <c r="ED261" s="1611"/>
      <c r="EE261" s="1611"/>
      <c r="EF261" s="1611"/>
      <c r="EG261" s="1611"/>
      <c r="EH261" s="1611"/>
      <c r="EI261" s="1611"/>
      <c r="EJ261" s="1611"/>
      <c r="EK261" s="1611"/>
      <c r="EL261" s="1611"/>
      <c r="EM261" s="1611"/>
      <c r="EN261" s="1611"/>
      <c r="EO261" s="1611"/>
      <c r="EP261" s="1611"/>
      <c r="EQ261" s="1611"/>
      <c r="ER261" s="1611"/>
      <c r="ES261" s="1611"/>
    </row>
    <row r="262" spans="2:149" s="898" customFormat="1">
      <c r="B262" s="1609"/>
      <c r="C262" s="1610"/>
      <c r="D262" s="1610"/>
      <c r="E262" s="1611"/>
      <c r="F262" s="1611"/>
      <c r="G262" s="1611"/>
      <c r="H262" s="1611"/>
      <c r="I262" s="1611"/>
      <c r="J262" s="1611"/>
      <c r="K262" s="1611"/>
      <c r="L262" s="1611"/>
      <c r="M262" s="1611"/>
      <c r="N262" s="1611"/>
      <c r="O262" s="1611"/>
      <c r="P262" s="1611"/>
      <c r="Q262" s="1611"/>
      <c r="R262" s="1611"/>
      <c r="S262" s="1611"/>
      <c r="T262" s="1611"/>
      <c r="U262" s="1611"/>
      <c r="V262" s="1611"/>
      <c r="W262" s="1611"/>
      <c r="X262" s="1611"/>
      <c r="Y262" s="1611"/>
      <c r="Z262" s="1611"/>
      <c r="AA262" s="1611"/>
      <c r="AB262" s="1611"/>
      <c r="AC262" s="1611"/>
      <c r="AD262" s="1611"/>
      <c r="AE262" s="1611"/>
      <c r="AF262" s="1611"/>
      <c r="AG262" s="1611"/>
      <c r="AH262" s="1611"/>
      <c r="AI262" s="1611"/>
      <c r="AJ262" s="1611"/>
      <c r="AK262" s="1611"/>
      <c r="AL262" s="1611"/>
      <c r="AM262" s="1611"/>
      <c r="AN262" s="1611"/>
      <c r="AO262" s="1611"/>
      <c r="AP262" s="1611"/>
      <c r="AQ262" s="1611"/>
      <c r="AR262" s="1611"/>
      <c r="AS262" s="1611"/>
      <c r="AT262" s="1611"/>
      <c r="AU262" s="1611"/>
      <c r="AV262" s="1611"/>
      <c r="AW262" s="1611"/>
      <c r="AX262" s="1611"/>
      <c r="AY262" s="1611"/>
      <c r="AZ262" s="1611"/>
      <c r="BA262" s="1611"/>
      <c r="BB262" s="1611"/>
      <c r="BC262" s="1611"/>
      <c r="BD262" s="1611"/>
      <c r="BE262" s="1611"/>
      <c r="BF262" s="1611"/>
      <c r="BG262" s="1611"/>
      <c r="BH262" s="1611"/>
      <c r="BI262" s="1611"/>
      <c r="BJ262" s="1611"/>
      <c r="BK262" s="1611"/>
      <c r="BL262" s="1611"/>
      <c r="BM262" s="1611"/>
      <c r="BN262" s="1611"/>
      <c r="BO262" s="1611"/>
      <c r="BP262" s="1611"/>
      <c r="BQ262" s="1611"/>
      <c r="BR262" s="1611"/>
      <c r="BS262" s="1611"/>
      <c r="BT262" s="1611"/>
      <c r="BU262" s="1611"/>
      <c r="BV262" s="1611"/>
      <c r="BW262" s="1611"/>
      <c r="BX262" s="1611"/>
      <c r="BY262" s="1611"/>
      <c r="BZ262" s="1611"/>
      <c r="CA262" s="1611"/>
      <c r="CB262" s="1611"/>
      <c r="CC262" s="1611"/>
      <c r="CD262" s="1611"/>
      <c r="CE262" s="1611"/>
      <c r="CF262" s="1611"/>
      <c r="CG262" s="1611"/>
      <c r="CH262" s="1611"/>
      <c r="CI262" s="1611"/>
      <c r="CJ262" s="1611"/>
      <c r="CK262" s="1611"/>
      <c r="CL262" s="1611"/>
      <c r="CM262" s="1611"/>
      <c r="CN262" s="1611"/>
      <c r="CO262" s="1611"/>
      <c r="CP262" s="1611"/>
      <c r="CQ262" s="1611"/>
      <c r="CR262" s="1611"/>
      <c r="CS262" s="1611"/>
      <c r="CT262" s="1611"/>
      <c r="CU262" s="1611"/>
      <c r="CV262" s="1611"/>
      <c r="CW262" s="1611"/>
      <c r="CX262" s="1611"/>
      <c r="CY262" s="1611"/>
      <c r="CZ262" s="1611"/>
      <c r="DA262" s="1611"/>
      <c r="DB262" s="1611"/>
      <c r="DC262" s="1611"/>
      <c r="DD262" s="1611"/>
      <c r="DE262" s="1611"/>
      <c r="DF262" s="1611"/>
      <c r="DG262" s="1611"/>
      <c r="DH262" s="1611"/>
      <c r="DI262" s="1611"/>
      <c r="DJ262" s="1611"/>
      <c r="DK262" s="1611"/>
      <c r="DL262" s="1611"/>
      <c r="DM262" s="1611"/>
      <c r="DN262" s="1611"/>
      <c r="DO262" s="1611"/>
      <c r="DP262" s="1611"/>
      <c r="DQ262" s="1611"/>
      <c r="DR262" s="1611"/>
      <c r="DS262" s="1611"/>
      <c r="DT262" s="1611"/>
      <c r="DU262" s="1611"/>
      <c r="DV262" s="1611"/>
      <c r="DW262" s="1611"/>
      <c r="DX262" s="1611"/>
      <c r="DY262" s="1611"/>
      <c r="DZ262" s="1611"/>
      <c r="EA262" s="1611"/>
      <c r="EB262" s="1611"/>
      <c r="EC262" s="1611"/>
      <c r="ED262" s="1611"/>
      <c r="EE262" s="1611"/>
      <c r="EF262" s="1611"/>
      <c r="EG262" s="1611"/>
      <c r="EH262" s="1611"/>
      <c r="EI262" s="1611"/>
      <c r="EJ262" s="1611"/>
      <c r="EK262" s="1611"/>
      <c r="EL262" s="1611"/>
      <c r="EM262" s="1611"/>
      <c r="EN262" s="1611"/>
      <c r="EO262" s="1611"/>
      <c r="EP262" s="1611"/>
      <c r="EQ262" s="1611"/>
      <c r="ER262" s="1611"/>
      <c r="ES262" s="1611"/>
    </row>
    <row r="263" spans="2:149" s="898" customFormat="1">
      <c r="B263" s="1609"/>
      <c r="C263" s="1610"/>
      <c r="D263" s="1610"/>
      <c r="E263" s="1611"/>
      <c r="F263" s="1611"/>
      <c r="G263" s="1611"/>
      <c r="H263" s="1611"/>
      <c r="I263" s="1611"/>
      <c r="J263" s="1611"/>
      <c r="K263" s="1611"/>
      <c r="L263" s="1611"/>
      <c r="M263" s="1611"/>
      <c r="N263" s="1611"/>
      <c r="O263" s="1611"/>
      <c r="P263" s="1611"/>
      <c r="Q263" s="1611"/>
      <c r="R263" s="1611"/>
      <c r="S263" s="1611"/>
      <c r="T263" s="1611"/>
      <c r="U263" s="1611"/>
      <c r="V263" s="1611"/>
      <c r="W263" s="1611"/>
      <c r="X263" s="1611"/>
      <c r="Y263" s="1611"/>
      <c r="Z263" s="1611"/>
      <c r="AA263" s="1611"/>
      <c r="AB263" s="1611"/>
      <c r="AC263" s="1611"/>
      <c r="AD263" s="1611"/>
      <c r="AE263" s="1611"/>
      <c r="AF263" s="1611"/>
      <c r="AG263" s="1611"/>
      <c r="AH263" s="1611"/>
      <c r="AI263" s="1611"/>
      <c r="AJ263" s="1611"/>
      <c r="AK263" s="1611"/>
      <c r="AL263" s="1611"/>
      <c r="AM263" s="1611"/>
      <c r="AN263" s="1611"/>
      <c r="AO263" s="1611"/>
      <c r="AP263" s="1611"/>
      <c r="AQ263" s="1611"/>
      <c r="AR263" s="1611"/>
      <c r="AS263" s="1611"/>
      <c r="AT263" s="1611"/>
      <c r="AU263" s="1611"/>
      <c r="AV263" s="1611"/>
      <c r="AW263" s="1611"/>
      <c r="AX263" s="1611"/>
      <c r="AY263" s="1611"/>
      <c r="AZ263" s="1611"/>
      <c r="BA263" s="1611"/>
      <c r="BB263" s="1611"/>
      <c r="BC263" s="1611"/>
      <c r="BD263" s="1611"/>
      <c r="BE263" s="1611"/>
      <c r="BF263" s="1611"/>
      <c r="BG263" s="1611"/>
      <c r="BH263" s="1611"/>
      <c r="BI263" s="1611"/>
      <c r="BJ263" s="1611"/>
      <c r="BK263" s="1611"/>
      <c r="BL263" s="1611"/>
      <c r="BM263" s="1611"/>
      <c r="BN263" s="1611"/>
      <c r="BO263" s="1611"/>
      <c r="BP263" s="1611"/>
      <c r="BQ263" s="1611"/>
      <c r="BR263" s="1611"/>
      <c r="BS263" s="1611"/>
      <c r="BT263" s="1611"/>
      <c r="BU263" s="1611"/>
      <c r="BV263" s="1611"/>
      <c r="BW263" s="1611"/>
      <c r="BX263" s="1611"/>
      <c r="BY263" s="1611"/>
      <c r="BZ263" s="1611"/>
      <c r="CA263" s="1611"/>
      <c r="CB263" s="1611"/>
      <c r="CC263" s="1611"/>
      <c r="CD263" s="1611"/>
      <c r="CE263" s="1611"/>
      <c r="CF263" s="1611"/>
      <c r="CG263" s="1611"/>
      <c r="CH263" s="1611"/>
      <c r="CI263" s="1611"/>
      <c r="CJ263" s="1611"/>
      <c r="CK263" s="1611"/>
      <c r="CL263" s="1611"/>
      <c r="CM263" s="1611"/>
      <c r="CN263" s="1611"/>
      <c r="CO263" s="1611"/>
      <c r="CP263" s="1611"/>
      <c r="CQ263" s="1611"/>
      <c r="CR263" s="1611"/>
      <c r="CS263" s="1611"/>
      <c r="CT263" s="1611"/>
      <c r="CU263" s="1611"/>
      <c r="CV263" s="1611"/>
      <c r="CW263" s="1611"/>
      <c r="CX263" s="1611"/>
      <c r="CY263" s="1611"/>
      <c r="CZ263" s="1611"/>
      <c r="DA263" s="1611"/>
      <c r="DB263" s="1611"/>
      <c r="DC263" s="1611"/>
      <c r="DD263" s="1611"/>
      <c r="DE263" s="1611"/>
      <c r="DF263" s="1611"/>
      <c r="DG263" s="1611"/>
      <c r="DH263" s="1611"/>
      <c r="DI263" s="1611"/>
      <c r="DJ263" s="1611"/>
      <c r="DK263" s="1611"/>
      <c r="DL263" s="1611"/>
      <c r="DM263" s="1611"/>
      <c r="DN263" s="1611"/>
      <c r="DO263" s="1611"/>
      <c r="DP263" s="1611"/>
      <c r="DQ263" s="1611"/>
      <c r="DR263" s="1611"/>
      <c r="DS263" s="1611"/>
      <c r="DT263" s="1611"/>
      <c r="DU263" s="1611"/>
      <c r="DV263" s="1611"/>
      <c r="DW263" s="1611"/>
      <c r="DX263" s="1611"/>
      <c r="DY263" s="1611"/>
      <c r="DZ263" s="1611"/>
      <c r="EA263" s="1611"/>
      <c r="EB263" s="1611"/>
      <c r="EC263" s="1611"/>
      <c r="ED263" s="1611"/>
      <c r="EE263" s="1611"/>
      <c r="EF263" s="1611"/>
      <c r="EG263" s="1611"/>
      <c r="EH263" s="1611"/>
      <c r="EI263" s="1611"/>
      <c r="EJ263" s="1611"/>
      <c r="EK263" s="1611"/>
      <c r="EL263" s="1611"/>
      <c r="EM263" s="1611"/>
      <c r="EN263" s="1611"/>
      <c r="EO263" s="1611"/>
      <c r="EP263" s="1611"/>
      <c r="EQ263" s="1611"/>
      <c r="ER263" s="1611"/>
      <c r="ES263" s="1611"/>
    </row>
    <row r="264" spans="2:149" s="898" customFormat="1">
      <c r="B264" s="1609"/>
      <c r="C264" s="1610"/>
      <c r="D264" s="1610"/>
      <c r="E264" s="1611"/>
      <c r="F264" s="1611"/>
      <c r="G264" s="1611"/>
      <c r="H264" s="1611"/>
      <c r="I264" s="1611"/>
      <c r="J264" s="1611"/>
      <c r="K264" s="1611"/>
      <c r="L264" s="1611"/>
      <c r="M264" s="1611"/>
      <c r="N264" s="1611"/>
      <c r="O264" s="1611"/>
      <c r="P264" s="1611"/>
      <c r="Q264" s="1611"/>
      <c r="R264" s="1611"/>
      <c r="S264" s="1611"/>
      <c r="T264" s="1611"/>
      <c r="U264" s="1611"/>
      <c r="V264" s="1611"/>
      <c r="W264" s="1611"/>
      <c r="X264" s="1611"/>
      <c r="Y264" s="1611"/>
      <c r="Z264" s="1611"/>
      <c r="AA264" s="1611"/>
      <c r="AB264" s="1611"/>
      <c r="AC264" s="1611"/>
      <c r="AD264" s="1611"/>
      <c r="AE264" s="1611"/>
      <c r="AF264" s="1611"/>
      <c r="AG264" s="1611"/>
      <c r="AH264" s="1611"/>
      <c r="AI264" s="1611"/>
      <c r="AJ264" s="1611"/>
      <c r="AK264" s="1611"/>
      <c r="AL264" s="1611"/>
      <c r="AM264" s="1611"/>
      <c r="AN264" s="1611"/>
      <c r="AO264" s="1611"/>
      <c r="AP264" s="1611"/>
      <c r="AQ264" s="1611"/>
      <c r="AR264" s="1611"/>
      <c r="AS264" s="1611"/>
      <c r="AT264" s="1611"/>
      <c r="AU264" s="1611"/>
      <c r="AV264" s="1611"/>
      <c r="AW264" s="1611"/>
      <c r="AX264" s="1611"/>
      <c r="AY264" s="1611"/>
      <c r="AZ264" s="1611"/>
      <c r="BA264" s="1611"/>
      <c r="BB264" s="1611"/>
      <c r="BC264" s="1611"/>
      <c r="BD264" s="1611"/>
      <c r="BE264" s="1611"/>
      <c r="BF264" s="1611"/>
      <c r="BG264" s="1611"/>
      <c r="BH264" s="1611"/>
      <c r="BI264" s="1611"/>
      <c r="BJ264" s="1611"/>
      <c r="BK264" s="1611"/>
      <c r="BL264" s="1611"/>
      <c r="BM264" s="1611"/>
      <c r="BN264" s="1611"/>
      <c r="BO264" s="1611"/>
      <c r="BP264" s="1611"/>
      <c r="BQ264" s="1611"/>
      <c r="BR264" s="1611"/>
      <c r="BS264" s="1611"/>
      <c r="BT264" s="1611"/>
      <c r="BU264" s="1611"/>
      <c r="BV264" s="1611"/>
      <c r="BW264" s="1611"/>
      <c r="BX264" s="1611"/>
      <c r="BY264" s="1611"/>
      <c r="BZ264" s="1611"/>
      <c r="CA264" s="1611"/>
      <c r="CB264" s="1611"/>
      <c r="CC264" s="1611"/>
      <c r="CD264" s="1611"/>
      <c r="CE264" s="1611"/>
      <c r="CF264" s="1611"/>
      <c r="CG264" s="1611"/>
      <c r="CH264" s="1611"/>
      <c r="CI264" s="1611"/>
      <c r="CJ264" s="1611"/>
      <c r="CK264" s="1611"/>
      <c r="CL264" s="1611"/>
      <c r="CM264" s="1611"/>
      <c r="CN264" s="1611"/>
      <c r="CO264" s="1611"/>
      <c r="CP264" s="1611"/>
      <c r="CQ264" s="1611"/>
      <c r="CR264" s="1611"/>
      <c r="CS264" s="1611"/>
      <c r="CT264" s="1611"/>
      <c r="CU264" s="1611"/>
      <c r="CV264" s="1611"/>
      <c r="CW264" s="1611"/>
      <c r="CX264" s="1611"/>
      <c r="CY264" s="1611"/>
      <c r="CZ264" s="1611"/>
      <c r="DA264" s="1611"/>
      <c r="DB264" s="1611"/>
      <c r="DC264" s="1611"/>
      <c r="DD264" s="1611"/>
      <c r="DE264" s="1611"/>
      <c r="DF264" s="1611"/>
      <c r="DG264" s="1611"/>
      <c r="DH264" s="1611"/>
      <c r="DI264" s="1611"/>
      <c r="DJ264" s="1611"/>
      <c r="DK264" s="1611"/>
      <c r="DL264" s="1611"/>
      <c r="DM264" s="1611"/>
      <c r="DN264" s="1611"/>
      <c r="DO264" s="1611"/>
      <c r="DP264" s="1611"/>
      <c r="DQ264" s="1611"/>
      <c r="DR264" s="1611"/>
      <c r="DS264" s="1611"/>
      <c r="DT264" s="1611"/>
      <c r="DU264" s="1611"/>
      <c r="DV264" s="1611"/>
      <c r="DW264" s="1611"/>
      <c r="DX264" s="1611"/>
      <c r="DY264" s="1611"/>
      <c r="DZ264" s="1611"/>
      <c r="EA264" s="1611"/>
      <c r="EB264" s="1611"/>
      <c r="EC264" s="1611"/>
      <c r="ED264" s="1611"/>
      <c r="EE264" s="1611"/>
      <c r="EF264" s="1611"/>
      <c r="EG264" s="1611"/>
      <c r="EH264" s="1611"/>
      <c r="EI264" s="1611"/>
      <c r="EJ264" s="1611"/>
      <c r="EK264" s="1611"/>
      <c r="EL264" s="1611"/>
      <c r="EM264" s="1611"/>
      <c r="EN264" s="1611"/>
      <c r="EO264" s="1611"/>
      <c r="EP264" s="1611"/>
      <c r="EQ264" s="1611"/>
      <c r="ER264" s="1611"/>
      <c r="ES264" s="1611"/>
    </row>
    <row r="265" spans="2:149" s="898" customFormat="1">
      <c r="B265" s="1609"/>
      <c r="C265" s="1610"/>
      <c r="D265" s="1610"/>
      <c r="E265" s="1611"/>
      <c r="F265" s="1611"/>
      <c r="G265" s="1611"/>
      <c r="H265" s="1611"/>
      <c r="I265" s="1611"/>
      <c r="J265" s="1611"/>
      <c r="K265" s="1611"/>
      <c r="L265" s="1611"/>
      <c r="M265" s="1611"/>
      <c r="N265" s="1611"/>
      <c r="O265" s="1611"/>
      <c r="P265" s="1611"/>
      <c r="Q265" s="1611"/>
      <c r="R265" s="1611"/>
      <c r="S265" s="1611"/>
      <c r="T265" s="1611"/>
      <c r="U265" s="1611"/>
      <c r="V265" s="1611"/>
      <c r="W265" s="1611"/>
      <c r="X265" s="1611"/>
      <c r="Y265" s="1611"/>
      <c r="Z265" s="1611"/>
      <c r="AA265" s="1611"/>
      <c r="AB265" s="1611"/>
      <c r="AC265" s="1611"/>
      <c r="AD265" s="1611"/>
      <c r="AE265" s="1611"/>
      <c r="AF265" s="1611"/>
      <c r="AG265" s="1611"/>
      <c r="AH265" s="1611"/>
      <c r="AI265" s="1611"/>
      <c r="AJ265" s="1611"/>
      <c r="AK265" s="1611"/>
      <c r="AL265" s="1611"/>
      <c r="AM265" s="1611"/>
      <c r="AN265" s="1611"/>
      <c r="AO265" s="1611"/>
      <c r="AP265" s="1611"/>
      <c r="AQ265" s="1611"/>
      <c r="AR265" s="1611"/>
      <c r="AS265" s="1611"/>
      <c r="AT265" s="1611"/>
      <c r="AU265" s="1611"/>
      <c r="AV265" s="1611"/>
      <c r="AW265" s="1611"/>
      <c r="AX265" s="1611"/>
      <c r="AY265" s="1611"/>
      <c r="AZ265" s="1611"/>
      <c r="BA265" s="1611"/>
      <c r="BB265" s="1611"/>
      <c r="BC265" s="1611"/>
      <c r="BD265" s="1611"/>
      <c r="BE265" s="1611"/>
      <c r="BF265" s="1611"/>
      <c r="BG265" s="1611"/>
      <c r="BH265" s="1611"/>
      <c r="BI265" s="1611"/>
      <c r="BJ265" s="1611"/>
      <c r="BK265" s="1611"/>
      <c r="BL265" s="1611"/>
      <c r="BM265" s="1611"/>
      <c r="BN265" s="1611"/>
      <c r="BO265" s="1611"/>
      <c r="BP265" s="1611"/>
      <c r="BQ265" s="1611"/>
      <c r="BR265" s="1611"/>
      <c r="BS265" s="1611"/>
      <c r="BT265" s="1611"/>
      <c r="BU265" s="1611"/>
      <c r="BV265" s="1611"/>
      <c r="BW265" s="1611"/>
      <c r="BX265" s="1611"/>
      <c r="BY265" s="1611"/>
      <c r="BZ265" s="1611"/>
      <c r="CA265" s="1611"/>
      <c r="CB265" s="1611"/>
      <c r="CC265" s="1611"/>
      <c r="CD265" s="1611"/>
      <c r="CE265" s="1611"/>
      <c r="CF265" s="1611"/>
      <c r="CG265" s="1611"/>
      <c r="CH265" s="1611"/>
      <c r="CI265" s="1611"/>
      <c r="CJ265" s="1611"/>
      <c r="CK265" s="1611"/>
      <c r="CL265" s="1611"/>
      <c r="CM265" s="1611"/>
      <c r="CN265" s="1611"/>
      <c r="CO265" s="1611"/>
      <c r="CP265" s="1611"/>
      <c r="CQ265" s="1611"/>
      <c r="CR265" s="1611"/>
      <c r="CS265" s="1611"/>
      <c r="CT265" s="1611"/>
      <c r="CU265" s="1611"/>
      <c r="CV265" s="1611"/>
      <c r="CW265" s="1611"/>
      <c r="CX265" s="1611"/>
      <c r="CY265" s="1611"/>
      <c r="CZ265" s="1611"/>
      <c r="DA265" s="1611"/>
      <c r="DB265" s="1611"/>
      <c r="DC265" s="1611"/>
      <c r="DD265" s="1611"/>
      <c r="DE265" s="1611"/>
      <c r="DF265" s="1611"/>
      <c r="DG265" s="1611"/>
      <c r="DH265" s="1611"/>
      <c r="DI265" s="1611"/>
      <c r="DJ265" s="1611"/>
      <c r="DK265" s="1611"/>
      <c r="DL265" s="1611"/>
      <c r="DM265" s="1611"/>
      <c r="DN265" s="1611"/>
      <c r="DO265" s="1611"/>
      <c r="DP265" s="1611"/>
      <c r="DQ265" s="1611"/>
      <c r="DR265" s="1611"/>
      <c r="DS265" s="1611"/>
      <c r="DT265" s="1611"/>
      <c r="DU265" s="1611"/>
      <c r="DV265" s="1611"/>
      <c r="DW265" s="1611"/>
      <c r="DX265" s="1611"/>
      <c r="DY265" s="1611"/>
      <c r="DZ265" s="1611"/>
      <c r="EA265" s="1611"/>
      <c r="EB265" s="1611"/>
      <c r="EC265" s="1611"/>
      <c r="ED265" s="1611"/>
      <c r="EE265" s="1611"/>
      <c r="EF265" s="1611"/>
      <c r="EG265" s="1611"/>
      <c r="EH265" s="1611"/>
      <c r="EI265" s="1611"/>
      <c r="EJ265" s="1611"/>
      <c r="EK265" s="1611"/>
      <c r="EL265" s="1611"/>
      <c r="EM265" s="1611"/>
      <c r="EN265" s="1611"/>
      <c r="EO265" s="1611"/>
      <c r="EP265" s="1611"/>
      <c r="EQ265" s="1611"/>
      <c r="ER265" s="1611"/>
      <c r="ES265" s="1611"/>
    </row>
    <row r="266" spans="2:149" s="898" customFormat="1">
      <c r="B266" s="1609"/>
      <c r="C266" s="1610"/>
      <c r="D266" s="1610"/>
      <c r="E266" s="1611"/>
      <c r="F266" s="1611"/>
      <c r="G266" s="1611"/>
      <c r="H266" s="1611"/>
      <c r="I266" s="1611"/>
      <c r="J266" s="1611"/>
      <c r="K266" s="1611"/>
      <c r="L266" s="1611"/>
      <c r="M266" s="1611"/>
      <c r="N266" s="1611"/>
      <c r="O266" s="1611"/>
      <c r="P266" s="1611"/>
      <c r="Q266" s="1611"/>
      <c r="R266" s="1611"/>
      <c r="S266" s="1611"/>
      <c r="T266" s="1611"/>
      <c r="U266" s="1611"/>
      <c r="V266" s="1611"/>
      <c r="W266" s="1611"/>
      <c r="X266" s="1611"/>
      <c r="Y266" s="1611"/>
      <c r="Z266" s="1611"/>
      <c r="AA266" s="1611"/>
      <c r="AB266" s="1611"/>
      <c r="AC266" s="1611"/>
      <c r="AD266" s="1611"/>
      <c r="AE266" s="1611"/>
      <c r="AF266" s="1611"/>
      <c r="AG266" s="1611"/>
      <c r="AH266" s="1611"/>
      <c r="AI266" s="1611"/>
      <c r="AJ266" s="1611"/>
      <c r="AK266" s="1611"/>
      <c r="AL266" s="1611"/>
      <c r="AM266" s="1611"/>
      <c r="AN266" s="1611"/>
      <c r="AO266" s="1611"/>
      <c r="AP266" s="1611"/>
      <c r="AQ266" s="1611"/>
      <c r="AR266" s="1611"/>
      <c r="AS266" s="1611"/>
      <c r="AT266" s="1611"/>
      <c r="AU266" s="1611"/>
      <c r="AV266" s="1611"/>
      <c r="AW266" s="1611"/>
      <c r="AX266" s="1611"/>
      <c r="AY266" s="1611"/>
      <c r="AZ266" s="1611"/>
      <c r="BA266" s="1611"/>
      <c r="BB266" s="1611"/>
      <c r="BC266" s="1611"/>
      <c r="BD266" s="1611"/>
      <c r="BE266" s="1611"/>
      <c r="BF266" s="1611"/>
      <c r="BG266" s="1611"/>
      <c r="BH266" s="1611"/>
      <c r="BI266" s="1611"/>
      <c r="BJ266" s="1611"/>
      <c r="BK266" s="1611"/>
      <c r="BL266" s="1611"/>
      <c r="BM266" s="1611"/>
      <c r="BN266" s="1611"/>
      <c r="BO266" s="1611"/>
      <c r="BP266" s="1611"/>
      <c r="BQ266" s="1611"/>
      <c r="BR266" s="1611"/>
      <c r="BS266" s="1611"/>
      <c r="BT266" s="1611"/>
      <c r="BU266" s="1611"/>
      <c r="BV266" s="1611"/>
      <c r="BW266" s="1611"/>
      <c r="BX266" s="1611"/>
      <c r="BY266" s="1611"/>
      <c r="BZ266" s="1611"/>
      <c r="CA266" s="1611"/>
      <c r="CB266" s="1611"/>
      <c r="CC266" s="1611"/>
      <c r="CD266" s="1611"/>
      <c r="CE266" s="1611"/>
      <c r="CF266" s="1611"/>
      <c r="CG266" s="1611"/>
      <c r="CH266" s="1611"/>
      <c r="CI266" s="1611"/>
      <c r="CJ266" s="1611"/>
      <c r="CK266" s="1611"/>
      <c r="CL266" s="1611"/>
      <c r="CM266" s="1611"/>
      <c r="CN266" s="1611"/>
      <c r="CO266" s="1611"/>
      <c r="CP266" s="1611"/>
      <c r="CQ266" s="1611"/>
      <c r="CR266" s="1611"/>
      <c r="CS266" s="1611"/>
      <c r="CT266" s="1611"/>
      <c r="CU266" s="1611"/>
      <c r="CV266" s="1611"/>
      <c r="CW266" s="1611"/>
      <c r="CX266" s="1611"/>
      <c r="CY266" s="1611"/>
      <c r="CZ266" s="1611"/>
      <c r="DA266" s="1611"/>
      <c r="DB266" s="1611"/>
      <c r="DC266" s="1611"/>
      <c r="DD266" s="1611"/>
      <c r="DE266" s="1611"/>
      <c r="DF266" s="1611"/>
      <c r="DG266" s="1611"/>
      <c r="DH266" s="1611"/>
      <c r="DI266" s="1611"/>
      <c r="DJ266" s="1611"/>
      <c r="DK266" s="1611"/>
      <c r="DL266" s="1611"/>
      <c r="DM266" s="1611"/>
      <c r="DN266" s="1611"/>
      <c r="DO266" s="1611"/>
      <c r="DP266" s="1611"/>
      <c r="DQ266" s="1611"/>
      <c r="DR266" s="1611"/>
      <c r="DS266" s="1611"/>
      <c r="DT266" s="1611"/>
      <c r="DU266" s="1611"/>
      <c r="DV266" s="1611"/>
      <c r="DW266" s="1611"/>
      <c r="DX266" s="1611"/>
      <c r="DY266" s="1611"/>
      <c r="DZ266" s="1611"/>
      <c r="EA266" s="1611"/>
      <c r="EB266" s="1611"/>
      <c r="EC266" s="1611"/>
      <c r="ED266" s="1611"/>
      <c r="EE266" s="1611"/>
      <c r="EF266" s="1611"/>
      <c r="EG266" s="1611"/>
      <c r="EH266" s="1611"/>
      <c r="EI266" s="1611"/>
      <c r="EJ266" s="1611"/>
      <c r="EK266" s="1611"/>
      <c r="EL266" s="1611"/>
      <c r="EM266" s="1611"/>
      <c r="EN266" s="1611"/>
      <c r="EO266" s="1611"/>
      <c r="EP266" s="1611"/>
      <c r="EQ266" s="1611"/>
      <c r="ER266" s="1611"/>
      <c r="ES266" s="1611"/>
    </row>
    <row r="267" spans="2:149" s="898" customFormat="1">
      <c r="B267" s="1609"/>
      <c r="C267" s="1610"/>
      <c r="D267" s="1610"/>
      <c r="E267" s="1611"/>
      <c r="F267" s="1611"/>
      <c r="G267" s="1611"/>
      <c r="H267" s="1611"/>
      <c r="I267" s="1611"/>
      <c r="J267" s="1611"/>
      <c r="K267" s="1611"/>
      <c r="L267" s="1611"/>
      <c r="M267" s="1611"/>
      <c r="N267" s="1611"/>
      <c r="O267" s="1611"/>
      <c r="P267" s="1611"/>
      <c r="Q267" s="1611"/>
      <c r="R267" s="1611"/>
      <c r="S267" s="1611"/>
      <c r="T267" s="1611"/>
      <c r="U267" s="1611"/>
      <c r="V267" s="1611"/>
      <c r="W267" s="1611"/>
      <c r="X267" s="1611"/>
      <c r="Y267" s="1611"/>
      <c r="Z267" s="1611"/>
      <c r="AA267" s="1611"/>
      <c r="AB267" s="1611"/>
      <c r="AC267" s="1611"/>
      <c r="AD267" s="1611"/>
      <c r="AE267" s="1611"/>
      <c r="AF267" s="1611"/>
      <c r="AG267" s="1611"/>
      <c r="AH267" s="1611"/>
      <c r="AI267" s="1611"/>
      <c r="AJ267" s="1611"/>
      <c r="AK267" s="1611"/>
      <c r="AL267" s="1611"/>
      <c r="AM267" s="1611"/>
      <c r="AN267" s="1611"/>
      <c r="AO267" s="1611"/>
      <c r="AP267" s="1611"/>
      <c r="AQ267" s="1611"/>
      <c r="AR267" s="1611"/>
      <c r="AS267" s="1611"/>
      <c r="AT267" s="1611"/>
      <c r="AU267" s="1611"/>
      <c r="AV267" s="1611"/>
      <c r="AW267" s="1611"/>
      <c r="AX267" s="1611"/>
      <c r="AY267" s="1611"/>
      <c r="AZ267" s="1611"/>
      <c r="BA267" s="1611"/>
      <c r="BB267" s="1611"/>
      <c r="BC267" s="1611"/>
      <c r="BD267" s="1611"/>
      <c r="BE267" s="1611"/>
      <c r="BF267" s="1611"/>
      <c r="BG267" s="1611"/>
      <c r="BH267" s="1611"/>
      <c r="BI267" s="1611"/>
      <c r="BJ267" s="1611"/>
      <c r="BK267" s="1611"/>
      <c r="BL267" s="1611"/>
      <c r="BM267" s="1611"/>
      <c r="BN267" s="1611"/>
      <c r="BO267" s="1611"/>
      <c r="BP267" s="1611"/>
      <c r="BQ267" s="1611"/>
      <c r="BR267" s="1611"/>
      <c r="BS267" s="1611"/>
      <c r="BT267" s="1611"/>
      <c r="BU267" s="1611"/>
      <c r="BV267" s="1611"/>
      <c r="BW267" s="1611"/>
      <c r="BX267" s="1611"/>
      <c r="BY267" s="1611"/>
      <c r="BZ267" s="1611"/>
      <c r="CA267" s="1611"/>
      <c r="CB267" s="1611"/>
      <c r="CC267" s="1611"/>
      <c r="CD267" s="1611"/>
      <c r="CE267" s="1611"/>
      <c r="CF267" s="1611"/>
      <c r="CG267" s="1611"/>
      <c r="CH267" s="1611"/>
      <c r="CI267" s="1611"/>
      <c r="CJ267" s="1611"/>
      <c r="CK267" s="1611"/>
      <c r="CL267" s="1611"/>
      <c r="CM267" s="1611"/>
      <c r="CN267" s="1611"/>
      <c r="CO267" s="1611"/>
      <c r="CP267" s="1611"/>
      <c r="CQ267" s="1611"/>
      <c r="CR267" s="1611"/>
      <c r="CS267" s="1611"/>
      <c r="CT267" s="1611"/>
      <c r="CU267" s="1611"/>
      <c r="CV267" s="1611"/>
      <c r="CW267" s="1611"/>
      <c r="CX267" s="1611"/>
      <c r="CY267" s="1611"/>
      <c r="CZ267" s="1611"/>
      <c r="DA267" s="1611"/>
      <c r="DB267" s="1611"/>
      <c r="DC267" s="1611"/>
      <c r="DD267" s="1611"/>
      <c r="DE267" s="1611"/>
      <c r="DF267" s="1611"/>
      <c r="DG267" s="1611"/>
      <c r="DH267" s="1611"/>
      <c r="DI267" s="1611"/>
      <c r="DJ267" s="1611"/>
      <c r="DK267" s="1611"/>
      <c r="DL267" s="1611"/>
      <c r="DM267" s="1611"/>
      <c r="DN267" s="1611"/>
      <c r="DO267" s="1611"/>
      <c r="DP267" s="1611"/>
      <c r="DQ267" s="1611"/>
      <c r="DR267" s="1611"/>
      <c r="DS267" s="1611"/>
      <c r="DT267" s="1611"/>
      <c r="DU267" s="1611"/>
      <c r="DV267" s="1611"/>
      <c r="DW267" s="1611"/>
      <c r="DX267" s="1611"/>
      <c r="DY267" s="1611"/>
      <c r="DZ267" s="1611"/>
      <c r="EA267" s="1611"/>
      <c r="EB267" s="1611"/>
      <c r="EC267" s="1611"/>
      <c r="ED267" s="1611"/>
      <c r="EE267" s="1611"/>
      <c r="EF267" s="1611"/>
      <c r="EG267" s="1611"/>
      <c r="EH267" s="1611"/>
      <c r="EI267" s="1611"/>
      <c r="EJ267" s="1611"/>
      <c r="EK267" s="1611"/>
      <c r="EL267" s="1611"/>
      <c r="EM267" s="1611"/>
      <c r="EN267" s="1611"/>
      <c r="EO267" s="1611"/>
      <c r="EP267" s="1611"/>
      <c r="EQ267" s="1611"/>
      <c r="ER267" s="1611"/>
      <c r="ES267" s="1611"/>
    </row>
    <row r="268" spans="2:149" s="898" customFormat="1">
      <c r="B268" s="1609"/>
      <c r="C268" s="1610"/>
      <c r="D268" s="1610"/>
      <c r="E268" s="1611"/>
      <c r="F268" s="1611"/>
      <c r="G268" s="1611"/>
      <c r="H268" s="1611"/>
      <c r="I268" s="1611"/>
      <c r="J268" s="1611"/>
      <c r="K268" s="1611"/>
      <c r="L268" s="1611"/>
      <c r="M268" s="1611"/>
      <c r="N268" s="1611"/>
      <c r="O268" s="1611"/>
      <c r="P268" s="1611"/>
      <c r="Q268" s="1611"/>
      <c r="R268" s="1611"/>
      <c r="S268" s="1611"/>
      <c r="T268" s="1611"/>
      <c r="U268" s="1611"/>
      <c r="V268" s="1611"/>
      <c r="W268" s="1611"/>
      <c r="X268" s="1611"/>
      <c r="Y268" s="1611"/>
      <c r="Z268" s="1611"/>
      <c r="AA268" s="1611"/>
      <c r="AB268" s="1611"/>
      <c r="AC268" s="1611"/>
      <c r="AD268" s="1611"/>
      <c r="AE268" s="1611"/>
      <c r="AF268" s="1611"/>
      <c r="AG268" s="1611"/>
      <c r="AH268" s="1611"/>
      <c r="AI268" s="1611"/>
      <c r="AJ268" s="1611"/>
      <c r="AK268" s="1611"/>
      <c r="AL268" s="1611"/>
      <c r="AM268" s="1611"/>
      <c r="AN268" s="1611"/>
      <c r="AO268" s="1611"/>
      <c r="AP268" s="1611"/>
      <c r="AQ268" s="1611"/>
      <c r="AR268" s="1611"/>
      <c r="AS268" s="1611"/>
      <c r="AT268" s="1611"/>
      <c r="AU268" s="1611"/>
      <c r="AV268" s="1611"/>
      <c r="AW268" s="1611"/>
      <c r="AX268" s="1611"/>
      <c r="AY268" s="1611"/>
      <c r="AZ268" s="1611"/>
      <c r="BA268" s="1611"/>
      <c r="BB268" s="1611"/>
      <c r="BC268" s="1611"/>
      <c r="BD268" s="1611"/>
      <c r="BE268" s="1611"/>
      <c r="BF268" s="1611"/>
      <c r="BG268" s="1611"/>
      <c r="BH268" s="1611"/>
      <c r="BI268" s="1611"/>
      <c r="BJ268" s="1611"/>
      <c r="BK268" s="1611"/>
      <c r="BL268" s="1611"/>
      <c r="BM268" s="1611"/>
      <c r="BN268" s="1611"/>
      <c r="BO268" s="1611"/>
      <c r="BP268" s="1611"/>
      <c r="BQ268" s="1611"/>
      <c r="BR268" s="1611"/>
      <c r="BS268" s="1611"/>
      <c r="BT268" s="1611"/>
      <c r="BU268" s="1611"/>
      <c r="BV268" s="1611"/>
      <c r="BW268" s="1611"/>
      <c r="BX268" s="1611"/>
      <c r="BY268" s="1611"/>
      <c r="BZ268" s="1611"/>
      <c r="CA268" s="1611"/>
      <c r="CB268" s="1611"/>
      <c r="CC268" s="1611"/>
      <c r="CD268" s="1611"/>
      <c r="CE268" s="1611"/>
      <c r="CF268" s="1611"/>
      <c r="CG268" s="1611"/>
      <c r="CH268" s="1611"/>
      <c r="CI268" s="1611"/>
      <c r="CJ268" s="1611"/>
      <c r="CK268" s="1611"/>
      <c r="CL268" s="1611"/>
      <c r="CM268" s="1611"/>
      <c r="CN268" s="1611"/>
      <c r="CO268" s="1611"/>
      <c r="CP268" s="1611"/>
      <c r="CQ268" s="1611"/>
      <c r="CR268" s="1611"/>
      <c r="CS268" s="1611"/>
      <c r="CT268" s="1611"/>
      <c r="CU268" s="1611"/>
      <c r="CV268" s="1611"/>
      <c r="CW268" s="1611"/>
      <c r="CX268" s="1611"/>
      <c r="CY268" s="1611"/>
      <c r="CZ268" s="1611"/>
      <c r="DA268" s="1611"/>
      <c r="DB268" s="1611"/>
      <c r="DC268" s="1611"/>
      <c r="DD268" s="1611"/>
      <c r="DE268" s="1611"/>
      <c r="DF268" s="1611"/>
      <c r="DG268" s="1611"/>
      <c r="DH268" s="1611"/>
      <c r="DI268" s="1611"/>
      <c r="DJ268" s="1611"/>
      <c r="DK268" s="1611"/>
      <c r="DL268" s="1611"/>
      <c r="DM268" s="1611"/>
      <c r="DN268" s="1611"/>
      <c r="DO268" s="1611"/>
      <c r="DP268" s="1611"/>
      <c r="DQ268" s="1611"/>
      <c r="DR268" s="1611"/>
      <c r="DS268" s="1611"/>
      <c r="DT268" s="1611"/>
      <c r="DU268" s="1611"/>
      <c r="DV268" s="1611"/>
      <c r="DW268" s="1611"/>
      <c r="DX268" s="1611"/>
      <c r="DY268" s="1611"/>
      <c r="DZ268" s="1611"/>
      <c r="EA268" s="1611"/>
      <c r="EB268" s="1611"/>
      <c r="EC268" s="1611"/>
      <c r="ED268" s="1611"/>
      <c r="EE268" s="1611"/>
      <c r="EF268" s="1611"/>
      <c r="EG268" s="1611"/>
      <c r="EH268" s="1611"/>
      <c r="EI268" s="1611"/>
      <c r="EJ268" s="1611"/>
      <c r="EK268" s="1611"/>
      <c r="EL268" s="1611"/>
      <c r="EM268" s="1611"/>
      <c r="EN268" s="1611"/>
      <c r="EO268" s="1611"/>
      <c r="EP268" s="1611"/>
      <c r="EQ268" s="1611"/>
      <c r="ER268" s="1611"/>
      <c r="ES268" s="1611"/>
    </row>
    <row r="269" spans="2:149" s="898" customFormat="1">
      <c r="B269" s="1609"/>
      <c r="C269" s="1610"/>
      <c r="D269" s="1610"/>
      <c r="E269" s="1611"/>
      <c r="F269" s="1611"/>
      <c r="G269" s="1611"/>
      <c r="H269" s="1611"/>
      <c r="I269" s="1611"/>
      <c r="J269" s="1611"/>
      <c r="K269" s="1611"/>
      <c r="L269" s="1611"/>
      <c r="M269" s="1611"/>
      <c r="N269" s="1611"/>
      <c r="O269" s="1611"/>
      <c r="P269" s="1611"/>
      <c r="Q269" s="1611"/>
      <c r="R269" s="1611"/>
      <c r="S269" s="1611"/>
      <c r="T269" s="1611"/>
      <c r="U269" s="1611"/>
      <c r="V269" s="1611"/>
      <c r="W269" s="1611"/>
      <c r="X269" s="1611"/>
      <c r="Y269" s="1611"/>
      <c r="Z269" s="1611"/>
      <c r="AA269" s="1611"/>
      <c r="AB269" s="1611"/>
      <c r="AC269" s="1611"/>
      <c r="AD269" s="1611"/>
      <c r="AE269" s="1611"/>
      <c r="AF269" s="1611"/>
      <c r="AG269" s="1611"/>
      <c r="AH269" s="1611"/>
      <c r="AI269" s="1611"/>
      <c r="AJ269" s="1611"/>
      <c r="AK269" s="1611"/>
      <c r="AL269" s="1611"/>
      <c r="AM269" s="1611"/>
      <c r="AN269" s="1611"/>
      <c r="AO269" s="1611"/>
      <c r="AP269" s="1611"/>
      <c r="AQ269" s="1611"/>
      <c r="AR269" s="1611"/>
      <c r="AS269" s="1611"/>
      <c r="AT269" s="1611"/>
      <c r="AU269" s="1611"/>
      <c r="AV269" s="1611"/>
      <c r="AW269" s="1611"/>
      <c r="AX269" s="1611"/>
      <c r="AY269" s="1611"/>
      <c r="AZ269" s="1611"/>
      <c r="BA269" s="1611"/>
      <c r="BB269" s="1611"/>
      <c r="BC269" s="1611"/>
      <c r="BD269" s="1611"/>
      <c r="BE269" s="1611"/>
      <c r="BF269" s="1611"/>
      <c r="BG269" s="1611"/>
      <c r="BH269" s="1611"/>
      <c r="BI269" s="1611"/>
      <c r="BJ269" s="1611"/>
      <c r="BK269" s="1611"/>
      <c r="BL269" s="1611"/>
      <c r="BM269" s="1611"/>
      <c r="BN269" s="1611"/>
      <c r="BO269" s="1611"/>
      <c r="BP269" s="1611"/>
      <c r="BQ269" s="1611"/>
      <c r="BR269" s="1611"/>
      <c r="BS269" s="1611"/>
      <c r="BT269" s="1611"/>
      <c r="BU269" s="1611"/>
      <c r="BV269" s="1611"/>
      <c r="BW269" s="1611"/>
      <c r="BX269" s="1611"/>
      <c r="BY269" s="1611"/>
      <c r="BZ269" s="1611"/>
      <c r="CA269" s="1611"/>
      <c r="CB269" s="1611"/>
      <c r="CC269" s="1611"/>
      <c r="CD269" s="1611"/>
      <c r="CE269" s="1611"/>
      <c r="CF269" s="1611"/>
      <c r="CG269" s="1611"/>
      <c r="CH269" s="1611"/>
      <c r="CI269" s="1611"/>
      <c r="CJ269" s="1611"/>
      <c r="CK269" s="1611"/>
      <c r="CL269" s="1611"/>
      <c r="CM269" s="1611"/>
      <c r="CN269" s="1611"/>
      <c r="CO269" s="1611"/>
      <c r="CP269" s="1611"/>
      <c r="CQ269" s="1611"/>
      <c r="CR269" s="1611"/>
      <c r="CS269" s="1611"/>
      <c r="CT269" s="1611"/>
      <c r="CU269" s="1611"/>
      <c r="CV269" s="1611"/>
      <c r="CW269" s="1611"/>
      <c r="CX269" s="1611"/>
      <c r="CY269" s="1611"/>
      <c r="CZ269" s="1611"/>
      <c r="DA269" s="1611"/>
      <c r="DB269" s="1611"/>
      <c r="DC269" s="1611"/>
      <c r="DD269" s="1611"/>
      <c r="DE269" s="1611"/>
      <c r="DF269" s="1611"/>
      <c r="DG269" s="1611"/>
      <c r="DH269" s="1611"/>
      <c r="DI269" s="1611"/>
      <c r="DJ269" s="1611"/>
      <c r="DK269" s="1611"/>
      <c r="DL269" s="1611"/>
      <c r="DM269" s="1611"/>
      <c r="DN269" s="1611"/>
      <c r="DO269" s="1611"/>
      <c r="DP269" s="1611"/>
      <c r="DQ269" s="1611"/>
      <c r="DR269" s="1611"/>
      <c r="DS269" s="1611"/>
      <c r="DT269" s="1611"/>
      <c r="DU269" s="1611"/>
      <c r="DV269" s="1611"/>
      <c r="DW269" s="1611"/>
      <c r="DX269" s="1611"/>
      <c r="DY269" s="1611"/>
      <c r="DZ269" s="1611"/>
      <c r="EA269" s="1611"/>
      <c r="EB269" s="1611"/>
      <c r="EC269" s="1611"/>
      <c r="ED269" s="1611"/>
      <c r="EE269" s="1611"/>
      <c r="EF269" s="1611"/>
      <c r="EG269" s="1611"/>
      <c r="EH269" s="1611"/>
      <c r="EI269" s="1611"/>
      <c r="EJ269" s="1611"/>
      <c r="EK269" s="1611"/>
      <c r="EL269" s="1611"/>
      <c r="EM269" s="1611"/>
      <c r="EN269" s="1611"/>
      <c r="EO269" s="1611"/>
      <c r="EP269" s="1611"/>
      <c r="EQ269" s="1611"/>
      <c r="ER269" s="1611"/>
      <c r="ES269" s="1611"/>
    </row>
    <row r="270" spans="2:149" s="898" customFormat="1">
      <c r="B270" s="1609"/>
      <c r="C270" s="1610"/>
      <c r="D270" s="1610"/>
      <c r="E270" s="1611"/>
      <c r="F270" s="1611"/>
      <c r="G270" s="1611"/>
      <c r="H270" s="1611"/>
      <c r="I270" s="1611"/>
      <c r="J270" s="1611"/>
      <c r="K270" s="1611"/>
      <c r="L270" s="1611"/>
      <c r="M270" s="1611"/>
      <c r="N270" s="1611"/>
      <c r="O270" s="1611"/>
      <c r="P270" s="1611"/>
      <c r="Q270" s="1611"/>
      <c r="R270" s="1611"/>
      <c r="S270" s="1611"/>
      <c r="T270" s="1611"/>
      <c r="U270" s="1611"/>
      <c r="V270" s="1611"/>
      <c r="W270" s="1611"/>
      <c r="X270" s="1611"/>
      <c r="Y270" s="1611"/>
      <c r="Z270" s="1611"/>
      <c r="AA270" s="1611"/>
      <c r="AB270" s="1611"/>
      <c r="AC270" s="1611"/>
      <c r="AD270" s="1611"/>
      <c r="AE270" s="1611"/>
      <c r="AF270" s="1611"/>
      <c r="AG270" s="1611"/>
      <c r="AH270" s="1611"/>
      <c r="AI270" s="1611"/>
      <c r="AJ270" s="1611"/>
      <c r="AK270" s="1611"/>
      <c r="AL270" s="1611"/>
      <c r="AM270" s="1611"/>
      <c r="AN270" s="1611"/>
      <c r="AO270" s="1611"/>
      <c r="AP270" s="1611"/>
      <c r="AQ270" s="1611"/>
      <c r="AR270" s="1611"/>
      <c r="AS270" s="1611"/>
      <c r="AT270" s="1611"/>
      <c r="AU270" s="1611"/>
      <c r="AV270" s="1611"/>
      <c r="AW270" s="1611"/>
      <c r="AX270" s="1611"/>
      <c r="AY270" s="1611"/>
      <c r="AZ270" s="1611"/>
      <c r="BA270" s="1611"/>
      <c r="BB270" s="1611"/>
      <c r="BC270" s="1611"/>
      <c r="BD270" s="1611"/>
      <c r="BE270" s="1611"/>
      <c r="BF270" s="1611"/>
      <c r="BG270" s="1611"/>
      <c r="BH270" s="1611"/>
      <c r="BI270" s="1611"/>
      <c r="BJ270" s="1611"/>
      <c r="BK270" s="1611"/>
      <c r="BL270" s="1611"/>
      <c r="BM270" s="1611"/>
      <c r="BN270" s="1611"/>
      <c r="BO270" s="1611"/>
      <c r="BP270" s="1611"/>
      <c r="BQ270" s="1611"/>
      <c r="BR270" s="1611"/>
      <c r="BS270" s="1611"/>
      <c r="BT270" s="1611"/>
      <c r="BU270" s="1611"/>
      <c r="BV270" s="1611"/>
      <c r="BW270" s="1611"/>
      <c r="BX270" s="1611"/>
      <c r="BY270" s="1611"/>
      <c r="BZ270" s="1611"/>
      <c r="CA270" s="1611"/>
      <c r="CB270" s="1611"/>
      <c r="CC270" s="1611"/>
      <c r="CD270" s="1611"/>
      <c r="CE270" s="1611"/>
      <c r="CF270" s="1611"/>
      <c r="CG270" s="1611"/>
      <c r="CH270" s="1611"/>
      <c r="CI270" s="1611"/>
      <c r="CJ270" s="1611"/>
      <c r="CK270" s="1611"/>
      <c r="CL270" s="1611"/>
      <c r="CM270" s="1611"/>
      <c r="CN270" s="1611"/>
      <c r="CO270" s="1611"/>
      <c r="CP270" s="1611"/>
      <c r="CQ270" s="1611"/>
      <c r="CR270" s="1611"/>
      <c r="CS270" s="1611"/>
      <c r="CT270" s="1611"/>
      <c r="CU270" s="1611"/>
      <c r="CV270" s="1611"/>
      <c r="CW270" s="1611"/>
      <c r="CX270" s="1611"/>
      <c r="CY270" s="1611"/>
      <c r="CZ270" s="1611"/>
      <c r="DA270" s="1611"/>
      <c r="DB270" s="1611"/>
      <c r="DC270" s="1611"/>
      <c r="DD270" s="1611"/>
      <c r="DE270" s="1611"/>
      <c r="DF270" s="1611"/>
      <c r="DG270" s="1611"/>
      <c r="DH270" s="1611"/>
      <c r="DI270" s="1611"/>
      <c r="DJ270" s="1611"/>
      <c r="DK270" s="1611"/>
      <c r="DL270" s="1611"/>
      <c r="DM270" s="1611"/>
      <c r="DN270" s="1611"/>
      <c r="DO270" s="1611"/>
      <c r="DP270" s="1611"/>
      <c r="DQ270" s="1611"/>
      <c r="DR270" s="1611"/>
      <c r="DS270" s="1611"/>
      <c r="DT270" s="1611"/>
      <c r="DU270" s="1611"/>
      <c r="DV270" s="1611"/>
      <c r="DW270" s="1611"/>
      <c r="DX270" s="1611"/>
      <c r="DY270" s="1611"/>
      <c r="DZ270" s="1611"/>
      <c r="EA270" s="1611"/>
      <c r="EB270" s="1611"/>
      <c r="EC270" s="1611"/>
      <c r="ED270" s="1611"/>
      <c r="EE270" s="1611"/>
      <c r="EF270" s="1611"/>
      <c r="EG270" s="1611"/>
      <c r="EH270" s="1611"/>
      <c r="EI270" s="1611"/>
      <c r="EJ270" s="1611"/>
      <c r="EK270" s="1611"/>
      <c r="EL270" s="1611"/>
      <c r="EM270" s="1611"/>
      <c r="EN270" s="1611"/>
      <c r="EO270" s="1611"/>
      <c r="EP270" s="1611"/>
      <c r="EQ270" s="1611"/>
      <c r="ER270" s="1611"/>
      <c r="ES270" s="1611"/>
    </row>
    <row r="271" spans="2:149" s="898" customFormat="1">
      <c r="B271" s="1609"/>
      <c r="C271" s="1610"/>
      <c r="D271" s="1610"/>
      <c r="E271" s="1611"/>
      <c r="F271" s="1611"/>
      <c r="G271" s="1611"/>
      <c r="H271" s="1611"/>
      <c r="I271" s="1611"/>
      <c r="J271" s="1611"/>
      <c r="K271" s="1611"/>
      <c r="L271" s="1611"/>
      <c r="M271" s="1611"/>
      <c r="N271" s="1611"/>
      <c r="O271" s="1611"/>
      <c r="P271" s="1611"/>
      <c r="Q271" s="1611"/>
      <c r="R271" s="1611"/>
      <c r="S271" s="1611"/>
      <c r="T271" s="1611"/>
      <c r="U271" s="1611"/>
      <c r="V271" s="1611"/>
      <c r="W271" s="1611"/>
      <c r="X271" s="1611"/>
      <c r="Y271" s="1611"/>
      <c r="Z271" s="1611"/>
      <c r="AA271" s="1611"/>
      <c r="AB271" s="1611"/>
      <c r="AC271" s="1611"/>
      <c r="AD271" s="1611"/>
      <c r="AE271" s="1611"/>
      <c r="AF271" s="1611"/>
      <c r="AG271" s="1611"/>
      <c r="AH271" s="1611"/>
      <c r="AI271" s="1611"/>
      <c r="AJ271" s="1611"/>
      <c r="AK271" s="1611"/>
      <c r="AL271" s="1611"/>
      <c r="AM271" s="1611"/>
      <c r="AN271" s="1611"/>
      <c r="AO271" s="1611"/>
      <c r="AP271" s="1611"/>
      <c r="AQ271" s="1611"/>
      <c r="AR271" s="1611"/>
      <c r="AS271" s="1611"/>
      <c r="AT271" s="1611"/>
      <c r="AU271" s="1611"/>
      <c r="AV271" s="1611"/>
      <c r="AW271" s="1611"/>
      <c r="AX271" s="1611"/>
      <c r="AY271" s="1611"/>
      <c r="AZ271" s="1611"/>
      <c r="BA271" s="1611"/>
      <c r="BB271" s="1611"/>
      <c r="BC271" s="1611"/>
      <c r="BD271" s="1611"/>
      <c r="BE271" s="1611"/>
      <c r="BF271" s="1611"/>
      <c r="BG271" s="1611"/>
      <c r="BH271" s="1611"/>
      <c r="BI271" s="1611"/>
      <c r="BJ271" s="1611"/>
      <c r="BK271" s="1611"/>
      <c r="BL271" s="1611"/>
      <c r="BM271" s="1611"/>
      <c r="BN271" s="1611"/>
      <c r="BO271" s="1611"/>
      <c r="BP271" s="1611"/>
      <c r="BQ271" s="1611"/>
      <c r="BR271" s="1611"/>
      <c r="BS271" s="1611"/>
      <c r="BT271" s="1611"/>
      <c r="BU271" s="1611"/>
      <c r="BV271" s="1611"/>
      <c r="BW271" s="1611"/>
      <c r="BX271" s="1611"/>
      <c r="BY271" s="1611"/>
      <c r="BZ271" s="1611"/>
      <c r="CA271" s="1611"/>
      <c r="CB271" s="1611"/>
      <c r="CC271" s="1611"/>
      <c r="CD271" s="1611"/>
      <c r="CE271" s="1611"/>
      <c r="CF271" s="1611"/>
      <c r="CG271" s="1611"/>
      <c r="CH271" s="1611"/>
      <c r="CI271" s="1611"/>
      <c r="CJ271" s="1611"/>
      <c r="CK271" s="1611"/>
      <c r="CL271" s="1611"/>
      <c r="CM271" s="1611"/>
      <c r="CN271" s="1611"/>
      <c r="CO271" s="1611"/>
      <c r="CP271" s="1611"/>
      <c r="CQ271" s="1611"/>
      <c r="CR271" s="1611"/>
      <c r="CS271" s="1611"/>
      <c r="CT271" s="1611"/>
      <c r="CU271" s="1611"/>
      <c r="CV271" s="1611"/>
      <c r="CW271" s="1611"/>
      <c r="CX271" s="1611"/>
      <c r="CY271" s="1611"/>
      <c r="CZ271" s="1611"/>
      <c r="DA271" s="1611"/>
      <c r="DB271" s="1611"/>
      <c r="DC271" s="1611"/>
      <c r="DD271" s="1611"/>
      <c r="DE271" s="1611"/>
      <c r="DF271" s="1611"/>
      <c r="DG271" s="1611"/>
      <c r="DH271" s="1611"/>
      <c r="DI271" s="1611"/>
      <c r="DJ271" s="1611"/>
      <c r="DK271" s="1611"/>
      <c r="DL271" s="1611"/>
      <c r="DM271" s="1611"/>
      <c r="DN271" s="1611"/>
      <c r="DO271" s="1611"/>
      <c r="DP271" s="1611"/>
      <c r="DQ271" s="1611"/>
      <c r="DR271" s="1611"/>
      <c r="DS271" s="1611"/>
      <c r="DT271" s="1611"/>
      <c r="DU271" s="1611"/>
      <c r="DV271" s="1611"/>
      <c r="DW271" s="1611"/>
      <c r="DX271" s="1611"/>
      <c r="DY271" s="1611"/>
      <c r="DZ271" s="1611"/>
      <c r="EA271" s="1611"/>
      <c r="EB271" s="1611"/>
      <c r="EC271" s="1611"/>
      <c r="ED271" s="1611"/>
      <c r="EE271" s="1611"/>
      <c r="EF271" s="1611"/>
      <c r="EG271" s="1611"/>
      <c r="EH271" s="1611"/>
      <c r="EI271" s="1611"/>
      <c r="EJ271" s="1611"/>
      <c r="EK271" s="1611"/>
      <c r="EL271" s="1611"/>
      <c r="EM271" s="1611"/>
      <c r="EN271" s="1611"/>
      <c r="EO271" s="1611"/>
      <c r="EP271" s="1611"/>
      <c r="EQ271" s="1611"/>
      <c r="ER271" s="1611"/>
      <c r="ES271" s="1611"/>
    </row>
    <row r="272" spans="2:149" s="898" customFormat="1">
      <c r="B272" s="1609"/>
      <c r="C272" s="1610"/>
      <c r="D272" s="1610"/>
      <c r="E272" s="1611"/>
      <c r="F272" s="1611"/>
      <c r="G272" s="1611"/>
      <c r="H272" s="1611"/>
      <c r="I272" s="1611"/>
      <c r="J272" s="1611"/>
      <c r="K272" s="1611"/>
      <c r="L272" s="1611"/>
      <c r="M272" s="1611"/>
      <c r="N272" s="1611"/>
      <c r="O272" s="1611"/>
      <c r="P272" s="1611"/>
      <c r="Q272" s="1611"/>
      <c r="R272" s="1611"/>
      <c r="S272" s="1611"/>
      <c r="T272" s="1611"/>
      <c r="U272" s="1611"/>
      <c r="V272" s="1611"/>
      <c r="W272" s="1611"/>
      <c r="X272" s="1611"/>
      <c r="Y272" s="1611"/>
      <c r="Z272" s="1611"/>
      <c r="AA272" s="1611"/>
      <c r="AB272" s="1611"/>
      <c r="AC272" s="1611"/>
      <c r="AD272" s="1611"/>
      <c r="AE272" s="1611"/>
      <c r="AF272" s="1611"/>
      <c r="AG272" s="1611"/>
      <c r="AH272" s="1611"/>
      <c r="AI272" s="1611"/>
      <c r="AJ272" s="1611"/>
      <c r="AK272" s="1611"/>
      <c r="AL272" s="1611"/>
      <c r="AM272" s="1611"/>
      <c r="AN272" s="1611"/>
      <c r="AO272" s="1611"/>
      <c r="AP272" s="1611"/>
      <c r="AQ272" s="1611"/>
      <c r="AR272" s="1611"/>
      <c r="AS272" s="1611"/>
      <c r="AT272" s="1611"/>
      <c r="AU272" s="1611"/>
      <c r="AV272" s="1611"/>
      <c r="AW272" s="1611"/>
      <c r="AX272" s="1611"/>
      <c r="AY272" s="1611"/>
      <c r="AZ272" s="1611"/>
      <c r="BA272" s="1611"/>
      <c r="BB272" s="1611"/>
      <c r="BC272" s="1611"/>
      <c r="BD272" s="1611"/>
      <c r="BE272" s="1611"/>
      <c r="BF272" s="1611"/>
      <c r="BG272" s="1611"/>
      <c r="BH272" s="1611"/>
      <c r="BI272" s="1611"/>
      <c r="BJ272" s="1611"/>
      <c r="BK272" s="1611"/>
      <c r="BL272" s="1611"/>
      <c r="BM272" s="1611"/>
      <c r="BN272" s="1611"/>
      <c r="BO272" s="1611"/>
      <c r="BP272" s="1611"/>
      <c r="BQ272" s="1611"/>
      <c r="BR272" s="1611"/>
      <c r="BS272" s="1611"/>
      <c r="BT272" s="1611"/>
      <c r="BU272" s="1611"/>
      <c r="BV272" s="1611"/>
      <c r="BW272" s="1611"/>
      <c r="BX272" s="1611"/>
      <c r="BY272" s="1611"/>
      <c r="BZ272" s="1611"/>
      <c r="CA272" s="1611"/>
      <c r="CB272" s="1611"/>
      <c r="CC272" s="1611"/>
      <c r="CD272" s="1611"/>
      <c r="CE272" s="1611"/>
      <c r="CF272" s="1611"/>
      <c r="CG272" s="1611"/>
      <c r="CH272" s="1611"/>
      <c r="CI272" s="1611"/>
      <c r="CJ272" s="1611"/>
      <c r="CK272" s="1611"/>
      <c r="CL272" s="1611"/>
      <c r="CM272" s="1611"/>
      <c r="CN272" s="1611"/>
      <c r="CO272" s="1611"/>
      <c r="CP272" s="1611"/>
      <c r="CQ272" s="1611"/>
      <c r="CR272" s="1611"/>
      <c r="CS272" s="1611"/>
      <c r="CT272" s="1611"/>
      <c r="CU272" s="1611"/>
      <c r="CV272" s="1611"/>
      <c r="CW272" s="1611"/>
      <c r="CX272" s="1611"/>
      <c r="CY272" s="1611"/>
      <c r="CZ272" s="1611"/>
      <c r="DA272" s="1611"/>
      <c r="DB272" s="1611"/>
      <c r="DC272" s="1611"/>
      <c r="DD272" s="1611"/>
      <c r="DE272" s="1611"/>
      <c r="DF272" s="1611"/>
      <c r="DG272" s="1611"/>
      <c r="DH272" s="1611"/>
      <c r="DI272" s="1611"/>
      <c r="DJ272" s="1611"/>
      <c r="DK272" s="1611"/>
      <c r="DL272" s="1611"/>
      <c r="DM272" s="1611"/>
      <c r="DN272" s="1611"/>
      <c r="DO272" s="1611"/>
      <c r="DP272" s="1611"/>
      <c r="DQ272" s="1611"/>
      <c r="DR272" s="1611"/>
      <c r="DS272" s="1611"/>
      <c r="DT272" s="1611"/>
      <c r="DU272" s="1611"/>
      <c r="DV272" s="1611"/>
      <c r="DW272" s="1611"/>
      <c r="DX272" s="1611"/>
      <c r="DY272" s="1611"/>
      <c r="DZ272" s="1611"/>
      <c r="EA272" s="1611"/>
      <c r="EB272" s="1611"/>
      <c r="EC272" s="1611"/>
      <c r="ED272" s="1611"/>
      <c r="EE272" s="1611"/>
      <c r="EF272" s="1611"/>
      <c r="EG272" s="1611"/>
      <c r="EH272" s="1611"/>
      <c r="EI272" s="1611"/>
      <c r="EJ272" s="1611"/>
      <c r="EK272" s="1611"/>
      <c r="EL272" s="1611"/>
      <c r="EM272" s="1611"/>
      <c r="EN272" s="1611"/>
      <c r="EO272" s="1611"/>
      <c r="EP272" s="1611"/>
      <c r="EQ272" s="1611"/>
      <c r="ER272" s="1611"/>
      <c r="ES272" s="1611"/>
    </row>
    <row r="273" spans="2:149" s="898" customFormat="1">
      <c r="B273" s="1609"/>
      <c r="C273" s="1610"/>
      <c r="D273" s="1610"/>
      <c r="E273" s="1611"/>
      <c r="F273" s="1611"/>
      <c r="G273" s="1611"/>
      <c r="H273" s="1611"/>
      <c r="I273" s="1611"/>
      <c r="J273" s="1611"/>
      <c r="K273" s="1611"/>
      <c r="L273" s="1611"/>
      <c r="M273" s="1611"/>
      <c r="N273" s="1611"/>
      <c r="O273" s="1611"/>
      <c r="P273" s="1611"/>
      <c r="Q273" s="1611"/>
      <c r="R273" s="1611"/>
      <c r="S273" s="1611"/>
      <c r="T273" s="1611"/>
      <c r="U273" s="1611"/>
      <c r="V273" s="1611"/>
      <c r="W273" s="1611"/>
      <c r="X273" s="1611"/>
      <c r="Y273" s="1611"/>
      <c r="Z273" s="1611"/>
      <c r="AA273" s="1611"/>
      <c r="AB273" s="1611"/>
      <c r="AC273" s="1611"/>
      <c r="AD273" s="1611"/>
      <c r="AE273" s="1611"/>
      <c r="AF273" s="1611"/>
      <c r="AG273" s="1611"/>
      <c r="AH273" s="1611"/>
      <c r="AI273" s="1611"/>
      <c r="AJ273" s="1611"/>
      <c r="AK273" s="1611"/>
      <c r="AL273" s="1611"/>
      <c r="AM273" s="1611"/>
      <c r="AN273" s="1611"/>
      <c r="AO273" s="1611"/>
      <c r="AP273" s="1611"/>
      <c r="AQ273" s="1611"/>
      <c r="AR273" s="1611"/>
      <c r="AS273" s="1611"/>
      <c r="AT273" s="1611"/>
      <c r="AU273" s="1611"/>
      <c r="AV273" s="1611"/>
      <c r="AW273" s="1611"/>
      <c r="AX273" s="1611"/>
      <c r="AY273" s="1611"/>
      <c r="AZ273" s="1611"/>
      <c r="BA273" s="1611"/>
      <c r="BB273" s="1611"/>
      <c r="BC273" s="1611"/>
      <c r="BD273" s="1611"/>
      <c r="BE273" s="1611"/>
      <c r="BF273" s="1611"/>
      <c r="BG273" s="1611"/>
      <c r="BH273" s="1611"/>
      <c r="BI273" s="1611"/>
      <c r="BJ273" s="1611"/>
      <c r="BK273" s="1611"/>
      <c r="BL273" s="1611"/>
      <c r="BM273" s="1611"/>
      <c r="BN273" s="1611"/>
      <c r="BO273" s="1611"/>
      <c r="BP273" s="1611"/>
      <c r="BQ273" s="1611"/>
      <c r="BR273" s="1611"/>
      <c r="BS273" s="1611"/>
      <c r="BT273" s="1611"/>
      <c r="BU273" s="1611"/>
      <c r="BV273" s="1611"/>
      <c r="BW273" s="1611"/>
      <c r="BX273" s="1611"/>
      <c r="BY273" s="1611"/>
      <c r="BZ273" s="1611"/>
      <c r="CA273" s="1611"/>
      <c r="CB273" s="1611"/>
      <c r="CC273" s="1611"/>
      <c r="CD273" s="1611"/>
      <c r="CE273" s="1611"/>
      <c r="CF273" s="1611"/>
      <c r="CG273" s="1611"/>
      <c r="CH273" s="1611"/>
      <c r="CI273" s="1611"/>
      <c r="CJ273" s="1611"/>
      <c r="CK273" s="1611"/>
      <c r="CL273" s="1611"/>
      <c r="CM273" s="1611"/>
      <c r="CN273" s="1611"/>
      <c r="CO273" s="1611"/>
      <c r="CP273" s="1611"/>
      <c r="CQ273" s="1611"/>
      <c r="CR273" s="1611"/>
      <c r="CS273" s="1611"/>
      <c r="CT273" s="1611"/>
      <c r="CU273" s="1611"/>
      <c r="CV273" s="1611"/>
      <c r="CW273" s="1611"/>
      <c r="CX273" s="1611"/>
      <c r="CY273" s="1611"/>
      <c r="CZ273" s="1611"/>
      <c r="DA273" s="1611"/>
      <c r="DB273" s="1611"/>
      <c r="DC273" s="1611"/>
      <c r="DD273" s="1611"/>
      <c r="DE273" s="1611"/>
      <c r="DF273" s="1611"/>
      <c r="DG273" s="1611"/>
      <c r="DH273" s="1611"/>
      <c r="DI273" s="1611"/>
      <c r="DJ273" s="1611"/>
      <c r="DK273" s="1611"/>
      <c r="DL273" s="1611"/>
      <c r="DM273" s="1611"/>
      <c r="DN273" s="1611"/>
      <c r="DO273" s="1611"/>
      <c r="DP273" s="1611"/>
      <c r="DQ273" s="1611"/>
      <c r="DR273" s="1611"/>
      <c r="DS273" s="1611"/>
      <c r="DT273" s="1611"/>
      <c r="DU273" s="1611"/>
      <c r="DV273" s="1611"/>
      <c r="DW273" s="1611"/>
      <c r="DX273" s="1611"/>
      <c r="DY273" s="1611"/>
      <c r="DZ273" s="1611"/>
      <c r="EA273" s="1611"/>
      <c r="EB273" s="1611"/>
      <c r="EC273" s="1611"/>
      <c r="ED273" s="1611"/>
      <c r="EE273" s="1611"/>
      <c r="EF273" s="1611"/>
      <c r="EG273" s="1611"/>
      <c r="EH273" s="1611"/>
      <c r="EI273" s="1611"/>
      <c r="EJ273" s="1611"/>
      <c r="EK273" s="1611"/>
      <c r="EL273" s="1611"/>
      <c r="EM273" s="1611"/>
      <c r="EN273" s="1611"/>
      <c r="EO273" s="1611"/>
      <c r="EP273" s="1611"/>
      <c r="EQ273" s="1611"/>
      <c r="ER273" s="1611"/>
      <c r="ES273" s="1611"/>
    </row>
    <row r="274" spans="2:149" s="898" customFormat="1">
      <c r="B274" s="1609"/>
      <c r="C274" s="1610"/>
      <c r="D274" s="1610"/>
      <c r="E274" s="1611"/>
      <c r="F274" s="1611"/>
      <c r="G274" s="1611"/>
      <c r="H274" s="1611"/>
      <c r="I274" s="1611"/>
      <c r="J274" s="1611"/>
      <c r="K274" s="1611"/>
      <c r="L274" s="1611"/>
      <c r="M274" s="1611"/>
      <c r="N274" s="1611"/>
      <c r="O274" s="1611"/>
      <c r="P274" s="1611"/>
      <c r="Q274" s="1611"/>
      <c r="R274" s="1611"/>
      <c r="S274" s="1611"/>
      <c r="T274" s="1611"/>
      <c r="U274" s="1611"/>
      <c r="V274" s="1611"/>
      <c r="W274" s="1611"/>
      <c r="X274" s="1611"/>
      <c r="Y274" s="1611"/>
      <c r="Z274" s="1611"/>
      <c r="AA274" s="1611"/>
      <c r="AB274" s="1611"/>
      <c r="AC274" s="1611"/>
      <c r="AD274" s="1611"/>
      <c r="AE274" s="1611"/>
      <c r="AF274" s="1611"/>
      <c r="AG274" s="1611"/>
      <c r="AH274" s="1611"/>
      <c r="AI274" s="1611"/>
      <c r="AJ274" s="1611"/>
      <c r="AK274" s="1611"/>
      <c r="AL274" s="1611"/>
      <c r="AM274" s="1611"/>
      <c r="AN274" s="1611"/>
      <c r="AO274" s="1611"/>
      <c r="AP274" s="1611"/>
      <c r="AQ274" s="1611"/>
      <c r="AR274" s="1611"/>
      <c r="AS274" s="1611"/>
      <c r="AT274" s="1611"/>
      <c r="AU274" s="1611"/>
      <c r="AV274" s="1611"/>
      <c r="AW274" s="1611"/>
      <c r="AX274" s="1611"/>
      <c r="AY274" s="1611"/>
      <c r="AZ274" s="1611"/>
      <c r="BA274" s="1611"/>
      <c r="BB274" s="1611"/>
      <c r="BC274" s="1611"/>
      <c r="BD274" s="1611"/>
      <c r="BE274" s="1611"/>
      <c r="BF274" s="1611"/>
      <c r="BG274" s="1611"/>
      <c r="BH274" s="1611"/>
      <c r="BI274" s="1611"/>
      <c r="BJ274" s="1611"/>
      <c r="BK274" s="1611"/>
      <c r="BL274" s="1611"/>
      <c r="BM274" s="1611"/>
      <c r="BN274" s="1611"/>
      <c r="BO274" s="1611"/>
      <c r="BP274" s="1611"/>
      <c r="BQ274" s="1611"/>
      <c r="BR274" s="1611"/>
      <c r="BS274" s="1611"/>
      <c r="BT274" s="1611"/>
      <c r="BU274" s="1611"/>
      <c r="BV274" s="1611"/>
      <c r="BW274" s="1611"/>
      <c r="BX274" s="1611"/>
      <c r="BY274" s="1611"/>
      <c r="BZ274" s="1611"/>
      <c r="CA274" s="1611"/>
      <c r="CB274" s="1611"/>
      <c r="CC274" s="1611"/>
      <c r="CD274" s="1611"/>
      <c r="CE274" s="1611"/>
      <c r="CF274" s="1611"/>
      <c r="CG274" s="1611"/>
      <c r="CH274" s="1611"/>
      <c r="CI274" s="1611"/>
      <c r="CJ274" s="1611"/>
      <c r="CK274" s="1611"/>
      <c r="CL274" s="1611"/>
      <c r="CM274" s="1611"/>
      <c r="CN274" s="1611"/>
      <c r="CO274" s="1611"/>
      <c r="CP274" s="1611"/>
      <c r="CQ274" s="1611"/>
      <c r="CR274" s="1611"/>
      <c r="CS274" s="1611"/>
      <c r="CT274" s="1611"/>
      <c r="CU274" s="1611"/>
      <c r="CV274" s="1611"/>
      <c r="CW274" s="1611"/>
      <c r="CX274" s="1611"/>
      <c r="CY274" s="1611"/>
      <c r="CZ274" s="1611"/>
      <c r="DA274" s="1611"/>
      <c r="DB274" s="1611"/>
      <c r="DC274" s="1611"/>
      <c r="DD274" s="1611"/>
      <c r="DE274" s="1611"/>
      <c r="DF274" s="1611"/>
      <c r="DG274" s="1611"/>
      <c r="DH274" s="1611"/>
      <c r="DI274" s="1611"/>
      <c r="DJ274" s="1611"/>
      <c r="DK274" s="1611"/>
      <c r="DL274" s="1611"/>
      <c r="DM274" s="1611"/>
      <c r="DN274" s="1611"/>
      <c r="DO274" s="1611"/>
      <c r="DP274" s="1611"/>
      <c r="DQ274" s="1611"/>
      <c r="DR274" s="1611"/>
      <c r="DS274" s="1611"/>
      <c r="DT274" s="1611"/>
      <c r="DU274" s="1611"/>
      <c r="DV274" s="1611"/>
      <c r="DW274" s="1611"/>
      <c r="DX274" s="1611"/>
      <c r="DY274" s="1611"/>
      <c r="DZ274" s="1611"/>
      <c r="EA274" s="1611"/>
      <c r="EB274" s="1611"/>
      <c r="EC274" s="1611"/>
      <c r="ED274" s="1611"/>
      <c r="EE274" s="1611"/>
      <c r="EF274" s="1611"/>
      <c r="EG274" s="1611"/>
      <c r="EH274" s="1611"/>
      <c r="EI274" s="1611"/>
      <c r="EJ274" s="1611"/>
      <c r="EK274" s="1611"/>
      <c r="EL274" s="1611"/>
      <c r="EM274" s="1611"/>
      <c r="EN274" s="1611"/>
      <c r="EO274" s="1611"/>
      <c r="EP274" s="1611"/>
      <c r="EQ274" s="1611"/>
      <c r="ER274" s="1611"/>
      <c r="ES274" s="1611"/>
    </row>
    <row r="275" spans="2:149" s="898" customFormat="1">
      <c r="B275" s="1609"/>
      <c r="C275" s="1610"/>
      <c r="D275" s="1610"/>
      <c r="E275" s="1611"/>
      <c r="F275" s="1611"/>
      <c r="G275" s="1611"/>
      <c r="H275" s="1611"/>
      <c r="I275" s="1611"/>
      <c r="J275" s="1611"/>
      <c r="K275" s="1611"/>
      <c r="L275" s="1611"/>
      <c r="M275" s="1611"/>
      <c r="N275" s="1611"/>
      <c r="O275" s="1611"/>
      <c r="P275" s="1611"/>
      <c r="Q275" s="1611"/>
      <c r="R275" s="1611"/>
      <c r="S275" s="1611"/>
      <c r="T275" s="1611"/>
      <c r="U275" s="1611"/>
      <c r="V275" s="1611"/>
      <c r="W275" s="1611"/>
      <c r="X275" s="1611"/>
      <c r="Y275" s="1611"/>
      <c r="Z275" s="1611"/>
      <c r="AA275" s="1611"/>
      <c r="AB275" s="1611"/>
      <c r="AC275" s="1611"/>
      <c r="AD275" s="1611"/>
      <c r="AE275" s="1611"/>
      <c r="AF275" s="1611"/>
      <c r="AG275" s="1611"/>
      <c r="AH275" s="1611"/>
      <c r="AI275" s="1611"/>
      <c r="AJ275" s="1611"/>
      <c r="AK275" s="1611"/>
      <c r="AL275" s="1611"/>
      <c r="AM275" s="1611"/>
      <c r="AN275" s="1611"/>
      <c r="AO275" s="1611"/>
      <c r="AP275" s="1611"/>
      <c r="AQ275" s="1611"/>
      <c r="AR275" s="1611"/>
      <c r="AS275" s="1611"/>
      <c r="AT275" s="1611"/>
      <c r="AU275" s="1611"/>
      <c r="AV275" s="1611"/>
      <c r="AW275" s="1611"/>
      <c r="AX275" s="1611"/>
      <c r="AY275" s="1611"/>
      <c r="AZ275" s="1611"/>
      <c r="BA275" s="1611"/>
      <c r="BB275" s="1611"/>
      <c r="BC275" s="1611"/>
      <c r="BD275" s="1611"/>
      <c r="BE275" s="1611"/>
      <c r="BF275" s="1611"/>
      <c r="BG275" s="1611"/>
      <c r="BH275" s="1611"/>
      <c r="BI275" s="1611"/>
      <c r="BJ275" s="1611"/>
      <c r="BK275" s="1611"/>
      <c r="BL275" s="1611"/>
      <c r="BM275" s="1611"/>
      <c r="BN275" s="1611"/>
      <c r="BO275" s="1611"/>
      <c r="BP275" s="1611"/>
      <c r="BQ275" s="1611"/>
      <c r="BR275" s="1611"/>
      <c r="BS275" s="1611"/>
      <c r="BT275" s="1611"/>
      <c r="BU275" s="1611"/>
      <c r="BV275" s="1611"/>
      <c r="BW275" s="1611"/>
      <c r="BX275" s="1611"/>
      <c r="BY275" s="1611"/>
      <c r="BZ275" s="1611"/>
      <c r="CA275" s="1611"/>
      <c r="CB275" s="1611"/>
      <c r="CC275" s="1611"/>
      <c r="CD275" s="1611"/>
      <c r="CE275" s="1611"/>
      <c r="CF275" s="1611"/>
      <c r="CG275" s="1611"/>
      <c r="CH275" s="1611"/>
      <c r="CI275" s="1611"/>
      <c r="CJ275" s="1611"/>
      <c r="CK275" s="1611"/>
      <c r="CL275" s="1611"/>
      <c r="CM275" s="1611"/>
      <c r="CN275" s="1611"/>
      <c r="CO275" s="1611"/>
      <c r="CP275" s="1611"/>
      <c r="CQ275" s="1611"/>
      <c r="CR275" s="1611"/>
      <c r="CS275" s="1611"/>
      <c r="CT275" s="1611"/>
      <c r="CU275" s="1611"/>
      <c r="CV275" s="1611"/>
      <c r="CW275" s="1611"/>
      <c r="CX275" s="1611"/>
      <c r="CY275" s="1611"/>
      <c r="CZ275" s="1611"/>
      <c r="DA275" s="1611"/>
      <c r="DB275" s="1611"/>
      <c r="DC275" s="1611"/>
      <c r="DD275" s="1611"/>
      <c r="DE275" s="1611"/>
      <c r="DF275" s="1611"/>
      <c r="DG275" s="1611"/>
      <c r="DH275" s="1611"/>
      <c r="DI275" s="1611"/>
      <c r="DJ275" s="1611"/>
      <c r="DK275" s="1611"/>
      <c r="DL275" s="1611"/>
      <c r="DM275" s="1611"/>
      <c r="DN275" s="1611"/>
      <c r="DO275" s="1611"/>
      <c r="DP275" s="1611"/>
      <c r="DQ275" s="1611"/>
      <c r="DR275" s="1611"/>
      <c r="DS275" s="1611"/>
      <c r="DT275" s="1611"/>
      <c r="DU275" s="1611"/>
      <c r="DV275" s="1611"/>
      <c r="DW275" s="1611"/>
      <c r="DX275" s="1611"/>
      <c r="DY275" s="1611"/>
      <c r="DZ275" s="1611"/>
      <c r="EA275" s="1611"/>
      <c r="EB275" s="1611"/>
      <c r="EC275" s="1611"/>
      <c r="ED275" s="1611"/>
      <c r="EE275" s="1611"/>
      <c r="EF275" s="1611"/>
      <c r="EG275" s="1611"/>
      <c r="EH275" s="1611"/>
      <c r="EI275" s="1611"/>
      <c r="EJ275" s="1611"/>
      <c r="EK275" s="1611"/>
      <c r="EL275" s="1611"/>
      <c r="EM275" s="1611"/>
      <c r="EN275" s="1611"/>
      <c r="EO275" s="1611"/>
      <c r="EP275" s="1611"/>
      <c r="EQ275" s="1611"/>
      <c r="ER275" s="1611"/>
      <c r="ES275" s="1611"/>
    </row>
    <row r="276" spans="2:149" s="898" customFormat="1">
      <c r="B276" s="1609"/>
      <c r="C276" s="1610"/>
      <c r="D276" s="1610"/>
      <c r="E276" s="1611"/>
      <c r="F276" s="1611"/>
      <c r="G276" s="1611"/>
      <c r="H276" s="1611"/>
      <c r="I276" s="1611"/>
      <c r="J276" s="1611"/>
      <c r="K276" s="1611"/>
      <c r="L276" s="1611"/>
      <c r="M276" s="1611"/>
      <c r="N276" s="1611"/>
      <c r="O276" s="1611"/>
      <c r="P276" s="1611"/>
      <c r="Q276" s="1611"/>
      <c r="R276" s="1611"/>
      <c r="S276" s="1611"/>
      <c r="T276" s="1611"/>
      <c r="U276" s="1611"/>
      <c r="V276" s="1611"/>
      <c r="W276" s="1611"/>
      <c r="X276" s="1611"/>
      <c r="Y276" s="1611"/>
      <c r="Z276" s="1611"/>
      <c r="AA276" s="1611"/>
      <c r="AB276" s="1611"/>
      <c r="AC276" s="1611"/>
      <c r="AD276" s="1611"/>
      <c r="AE276" s="1611"/>
      <c r="AF276" s="1611"/>
      <c r="AG276" s="1611"/>
      <c r="AH276" s="1611"/>
      <c r="AI276" s="1611"/>
      <c r="AJ276" s="1611"/>
      <c r="AK276" s="1611"/>
      <c r="AL276" s="1611"/>
      <c r="AM276" s="1611"/>
      <c r="AN276" s="1611"/>
      <c r="AO276" s="1611"/>
      <c r="AP276" s="1611"/>
      <c r="AQ276" s="1611"/>
      <c r="AR276" s="1611"/>
      <c r="AS276" s="1611"/>
      <c r="AT276" s="1611"/>
      <c r="AU276" s="1611"/>
      <c r="AV276" s="1611"/>
      <c r="AW276" s="1611"/>
      <c r="AX276" s="1611"/>
      <c r="AY276" s="1611"/>
      <c r="AZ276" s="1611"/>
      <c r="BA276" s="1611"/>
      <c r="BB276" s="1611"/>
      <c r="BC276" s="1611"/>
      <c r="BD276" s="1611"/>
      <c r="BE276" s="1611"/>
      <c r="BF276" s="1611"/>
      <c r="BG276" s="1611"/>
      <c r="BH276" s="1611"/>
      <c r="BI276" s="1611"/>
      <c r="BJ276" s="1611"/>
      <c r="BK276" s="1611"/>
      <c r="BL276" s="1611"/>
      <c r="BM276" s="1611"/>
      <c r="BN276" s="1611"/>
      <c r="BO276" s="1611"/>
      <c r="BP276" s="1611"/>
      <c r="BQ276" s="1611"/>
      <c r="BR276" s="1611"/>
      <c r="BS276" s="1611"/>
      <c r="BT276" s="1611"/>
      <c r="BU276" s="1611"/>
      <c r="BV276" s="1611"/>
      <c r="BW276" s="1611"/>
      <c r="BX276" s="1611"/>
      <c r="BY276" s="1611"/>
      <c r="BZ276" s="1611"/>
      <c r="CA276" s="1611"/>
      <c r="CB276" s="1611"/>
      <c r="CC276" s="1611"/>
      <c r="CD276" s="1611"/>
      <c r="CE276" s="1611"/>
      <c r="CF276" s="1611"/>
      <c r="CG276" s="1611"/>
      <c r="CH276" s="1611"/>
      <c r="CI276" s="1611"/>
      <c r="CJ276" s="1611"/>
      <c r="CK276" s="1611"/>
      <c r="CL276" s="1611"/>
      <c r="CM276" s="1611"/>
      <c r="CN276" s="1611"/>
      <c r="CO276" s="1611"/>
      <c r="CP276" s="1611"/>
      <c r="CQ276" s="1611"/>
      <c r="CR276" s="1611"/>
      <c r="CS276" s="1611"/>
      <c r="CT276" s="1611"/>
      <c r="CU276" s="1611"/>
      <c r="CV276" s="1611"/>
      <c r="CW276" s="1611"/>
      <c r="CX276" s="1611"/>
      <c r="CY276" s="1611"/>
      <c r="CZ276" s="1611"/>
      <c r="DA276" s="1611"/>
      <c r="DB276" s="1611"/>
      <c r="DC276" s="1611"/>
      <c r="DD276" s="1611"/>
      <c r="DE276" s="1611"/>
      <c r="DF276" s="1611"/>
      <c r="DG276" s="1611"/>
      <c r="DH276" s="1611"/>
      <c r="DI276" s="1611"/>
      <c r="DJ276" s="1611"/>
      <c r="DK276" s="1611"/>
      <c r="DL276" s="1611"/>
      <c r="DM276" s="1611"/>
      <c r="DN276" s="1611"/>
      <c r="DO276" s="1611"/>
      <c r="DP276" s="1611"/>
      <c r="DQ276" s="1611"/>
      <c r="DR276" s="1611"/>
      <c r="DS276" s="1611"/>
      <c r="DT276" s="1611"/>
      <c r="DU276" s="1611"/>
      <c r="DV276" s="1611"/>
      <c r="DW276" s="1611"/>
      <c r="DX276" s="1611"/>
      <c r="DY276" s="1611"/>
      <c r="DZ276" s="1611"/>
      <c r="EA276" s="1611"/>
      <c r="EB276" s="1611"/>
      <c r="EC276" s="1611"/>
      <c r="ED276" s="1611"/>
      <c r="EE276" s="1611"/>
      <c r="EF276" s="1611"/>
      <c r="EG276" s="1611"/>
      <c r="EH276" s="1611"/>
      <c r="EI276" s="1611"/>
      <c r="EJ276" s="1611"/>
      <c r="EK276" s="1611"/>
      <c r="EL276" s="1611"/>
      <c r="EM276" s="1611"/>
      <c r="EN276" s="1611"/>
      <c r="EO276" s="1611"/>
      <c r="EP276" s="1611"/>
      <c r="EQ276" s="1611"/>
      <c r="ER276" s="1611"/>
      <c r="ES276" s="1611"/>
    </row>
    <row r="277" spans="2:149" s="898" customFormat="1">
      <c r="B277" s="1609"/>
      <c r="C277" s="1610"/>
      <c r="D277" s="1610"/>
      <c r="E277" s="1611"/>
      <c r="F277" s="1611"/>
      <c r="G277" s="1611"/>
      <c r="H277" s="1611"/>
      <c r="I277" s="1611"/>
      <c r="J277" s="1611"/>
      <c r="K277" s="1611"/>
      <c r="L277" s="1611"/>
      <c r="M277" s="1611"/>
      <c r="N277" s="1611"/>
      <c r="O277" s="1611"/>
      <c r="P277" s="1611"/>
      <c r="Q277" s="1611"/>
      <c r="R277" s="1611"/>
      <c r="S277" s="1611"/>
      <c r="T277" s="1611"/>
      <c r="U277" s="1611"/>
      <c r="V277" s="1611"/>
      <c r="W277" s="1611"/>
      <c r="X277" s="1611"/>
      <c r="Y277" s="1611"/>
      <c r="Z277" s="1611"/>
      <c r="AA277" s="1611"/>
      <c r="AB277" s="1611"/>
      <c r="AC277" s="1611"/>
      <c r="AD277" s="1611"/>
      <c r="AE277" s="1611"/>
      <c r="AF277" s="1611"/>
      <c r="AG277" s="1611"/>
      <c r="AH277" s="1611"/>
      <c r="AI277" s="1611"/>
      <c r="AJ277" s="1611"/>
      <c r="AK277" s="1611"/>
      <c r="AL277" s="1611"/>
      <c r="AM277" s="1611"/>
      <c r="AN277" s="1611"/>
      <c r="AO277" s="1611"/>
      <c r="AP277" s="1611"/>
      <c r="AQ277" s="1611"/>
      <c r="AR277" s="1611"/>
      <c r="AS277" s="1611"/>
      <c r="AT277" s="1611"/>
      <c r="AU277" s="1611"/>
      <c r="AV277" s="1611"/>
      <c r="AW277" s="1611"/>
      <c r="AX277" s="1611"/>
      <c r="AY277" s="1611"/>
      <c r="AZ277" s="1611"/>
      <c r="BA277" s="1611"/>
      <c r="BB277" s="1611"/>
      <c r="BC277" s="1611"/>
      <c r="BD277" s="1611"/>
      <c r="BE277" s="1611"/>
      <c r="BF277" s="1611"/>
      <c r="BG277" s="1611"/>
      <c r="BH277" s="1611"/>
      <c r="BI277" s="1611"/>
      <c r="BJ277" s="1611"/>
      <c r="BK277" s="1611"/>
      <c r="BL277" s="1611"/>
      <c r="BM277" s="1611"/>
      <c r="BN277" s="1611"/>
      <c r="BO277" s="1611"/>
      <c r="BP277" s="1611"/>
      <c r="BQ277" s="1611"/>
      <c r="BR277" s="1611"/>
      <c r="BS277" s="1611"/>
      <c r="BT277" s="1611"/>
      <c r="BU277" s="1611"/>
      <c r="BV277" s="1611"/>
      <c r="BW277" s="1611"/>
      <c r="BX277" s="1611"/>
      <c r="BY277" s="1611"/>
      <c r="BZ277" s="1611"/>
      <c r="CA277" s="1611"/>
      <c r="CB277" s="1611"/>
      <c r="CC277" s="1611"/>
      <c r="CD277" s="1611"/>
      <c r="CE277" s="1611"/>
      <c r="CF277" s="1611"/>
      <c r="CG277" s="1611"/>
      <c r="CH277" s="1611"/>
      <c r="CI277" s="1611"/>
      <c r="CJ277" s="1611"/>
      <c r="CK277" s="1611"/>
      <c r="CL277" s="1611"/>
      <c r="CM277" s="1611"/>
      <c r="CN277" s="1611"/>
      <c r="CO277" s="1611"/>
      <c r="CP277" s="1611"/>
      <c r="CQ277" s="1611"/>
      <c r="CR277" s="1611"/>
      <c r="CS277" s="1611"/>
      <c r="CT277" s="1611"/>
      <c r="CU277" s="1611"/>
      <c r="CV277" s="1611"/>
      <c r="CW277" s="1611"/>
      <c r="CX277" s="1611"/>
      <c r="CY277" s="1611"/>
      <c r="CZ277" s="1611"/>
      <c r="DA277" s="1611"/>
      <c r="DB277" s="1611"/>
      <c r="DC277" s="1611"/>
      <c r="DD277" s="1611"/>
      <c r="DE277" s="1611"/>
      <c r="DF277" s="1611"/>
      <c r="DG277" s="1611"/>
      <c r="DH277" s="1611"/>
      <c r="DI277" s="1611"/>
      <c r="DJ277" s="1611"/>
      <c r="DK277" s="1611"/>
      <c r="DL277" s="1611"/>
      <c r="DM277" s="1611"/>
      <c r="DN277" s="1611"/>
      <c r="DO277" s="1611"/>
      <c r="DP277" s="1611"/>
      <c r="DQ277" s="1611"/>
      <c r="DR277" s="1611"/>
      <c r="DS277" s="1611"/>
      <c r="DT277" s="1611"/>
      <c r="DU277" s="1611"/>
      <c r="DV277" s="1611"/>
      <c r="DW277" s="1611"/>
      <c r="DX277" s="1611"/>
      <c r="DY277" s="1611"/>
      <c r="DZ277" s="1611"/>
      <c r="EA277" s="1611"/>
      <c r="EB277" s="1611"/>
      <c r="EC277" s="1611"/>
      <c r="ED277" s="1611"/>
      <c r="EE277" s="1611"/>
      <c r="EF277" s="1611"/>
      <c r="EG277" s="1611"/>
      <c r="EH277" s="1611"/>
      <c r="EI277" s="1611"/>
      <c r="EJ277" s="1611"/>
      <c r="EK277" s="1611"/>
      <c r="EL277" s="1611"/>
      <c r="EM277" s="1611"/>
      <c r="EN277" s="1611"/>
      <c r="EO277" s="1611"/>
      <c r="EP277" s="1611"/>
      <c r="EQ277" s="1611"/>
      <c r="ER277" s="1611"/>
      <c r="ES277" s="1611"/>
    </row>
    <row r="278" spans="2:149" s="898" customFormat="1">
      <c r="B278" s="1609"/>
      <c r="C278" s="1610"/>
      <c r="D278" s="1610"/>
      <c r="E278" s="1611"/>
      <c r="F278" s="1611"/>
      <c r="G278" s="1611"/>
      <c r="H278" s="1611"/>
      <c r="I278" s="1611"/>
      <c r="J278" s="1611"/>
      <c r="K278" s="1611"/>
      <c r="L278" s="1611"/>
      <c r="M278" s="1611"/>
      <c r="N278" s="1611"/>
      <c r="O278" s="1611"/>
      <c r="P278" s="1611"/>
      <c r="Q278" s="1611"/>
      <c r="R278" s="1611"/>
      <c r="S278" s="1611"/>
      <c r="T278" s="1611"/>
      <c r="U278" s="1611"/>
      <c r="V278" s="1611"/>
      <c r="W278" s="1611"/>
      <c r="X278" s="1611"/>
      <c r="Y278" s="1611"/>
      <c r="Z278" s="1611"/>
      <c r="AA278" s="1611"/>
      <c r="AB278" s="1611"/>
      <c r="AC278" s="1611"/>
      <c r="AD278" s="1611"/>
      <c r="AE278" s="1611"/>
      <c r="AF278" s="1611"/>
      <c r="AG278" s="1611"/>
      <c r="AH278" s="1611"/>
      <c r="AI278" s="1611"/>
      <c r="AJ278" s="1611"/>
      <c r="AK278" s="1611"/>
      <c r="AL278" s="1611"/>
      <c r="AM278" s="1611"/>
      <c r="AN278" s="1611"/>
      <c r="AO278" s="1611"/>
      <c r="AP278" s="1611"/>
      <c r="AQ278" s="1611"/>
      <c r="AR278" s="1611"/>
      <c r="AS278" s="1611"/>
      <c r="AT278" s="1611"/>
      <c r="AU278" s="1611"/>
      <c r="AV278" s="1611"/>
      <c r="AW278" s="1611"/>
      <c r="AX278" s="1611"/>
      <c r="AY278" s="1611"/>
      <c r="AZ278" s="1611"/>
      <c r="BA278" s="1611"/>
      <c r="BB278" s="1611"/>
      <c r="BC278" s="1611"/>
      <c r="BD278" s="1611"/>
      <c r="BE278" s="1611"/>
      <c r="BF278" s="1611"/>
      <c r="BG278" s="1611"/>
      <c r="BH278" s="1611"/>
      <c r="BI278" s="1611"/>
      <c r="BJ278" s="1611"/>
      <c r="BK278" s="1611"/>
      <c r="BL278" s="1611"/>
      <c r="BM278" s="1611"/>
      <c r="BN278" s="1611"/>
      <c r="BO278" s="1611"/>
      <c r="BP278" s="1611"/>
      <c r="BQ278" s="1611"/>
      <c r="BR278" s="1611"/>
      <c r="BS278" s="1611"/>
      <c r="BT278" s="1611"/>
      <c r="BU278" s="1611"/>
      <c r="BV278" s="1611"/>
      <c r="BW278" s="1611"/>
      <c r="BX278" s="1611"/>
      <c r="BY278" s="1611"/>
      <c r="BZ278" s="1611"/>
      <c r="CA278" s="1611"/>
      <c r="CB278" s="1611"/>
      <c r="CC278" s="1611"/>
      <c r="CD278" s="1611"/>
      <c r="CE278" s="1611"/>
      <c r="CF278" s="1611"/>
      <c r="CG278" s="1611"/>
      <c r="CH278" s="1611"/>
      <c r="CI278" s="1611"/>
      <c r="CJ278" s="1611"/>
      <c r="CK278" s="1611"/>
      <c r="CL278" s="1611"/>
      <c r="CM278" s="1611"/>
      <c r="CN278" s="1611"/>
      <c r="CO278" s="1611"/>
      <c r="CP278" s="1611"/>
      <c r="CQ278" s="1611"/>
      <c r="CR278" s="1611"/>
      <c r="CS278" s="1611"/>
      <c r="CT278" s="1611"/>
      <c r="CU278" s="1611"/>
      <c r="CV278" s="1611"/>
      <c r="CW278" s="1611"/>
      <c r="CX278" s="1611"/>
      <c r="CY278" s="1611"/>
      <c r="CZ278" s="1611"/>
      <c r="DA278" s="1611"/>
      <c r="DB278" s="1611"/>
      <c r="DC278" s="1611"/>
      <c r="DD278" s="1611"/>
      <c r="DE278" s="1611"/>
      <c r="DF278" s="1611"/>
      <c r="DG278" s="1611"/>
      <c r="DH278" s="1611"/>
      <c r="DI278" s="1611"/>
      <c r="DJ278" s="1611"/>
      <c r="DK278" s="1611"/>
      <c r="DL278" s="1611"/>
      <c r="DM278" s="1611"/>
      <c r="DN278" s="1611"/>
      <c r="DO278" s="1611"/>
      <c r="DP278" s="1611"/>
      <c r="DQ278" s="1611"/>
      <c r="DR278" s="1611"/>
      <c r="DS278" s="1611"/>
      <c r="DT278" s="1611"/>
      <c r="DU278" s="1611"/>
      <c r="DV278" s="1611"/>
      <c r="DW278" s="1611"/>
      <c r="DX278" s="1611"/>
      <c r="DY278" s="1611"/>
      <c r="DZ278" s="1611"/>
      <c r="EA278" s="1611"/>
      <c r="EB278" s="1611"/>
      <c r="EC278" s="1611"/>
      <c r="ED278" s="1611"/>
      <c r="EE278" s="1611"/>
      <c r="EF278" s="1611"/>
      <c r="EG278" s="1611"/>
      <c r="EH278" s="1611"/>
      <c r="EI278" s="1611"/>
      <c r="EJ278" s="1611"/>
      <c r="EK278" s="1611"/>
      <c r="EL278" s="1611"/>
      <c r="EM278" s="1611"/>
      <c r="EN278" s="1611"/>
      <c r="EO278" s="1611"/>
      <c r="EP278" s="1611"/>
      <c r="EQ278" s="1611"/>
      <c r="ER278" s="1611"/>
      <c r="ES278" s="1611"/>
    </row>
    <row r="279" spans="2:149" s="898" customFormat="1">
      <c r="B279" s="1609"/>
      <c r="C279" s="1610"/>
      <c r="D279" s="1610"/>
      <c r="E279" s="1611"/>
      <c r="F279" s="1611"/>
      <c r="G279" s="1611"/>
      <c r="H279" s="1611"/>
      <c r="I279" s="1611"/>
      <c r="J279" s="1611"/>
      <c r="K279" s="1611"/>
      <c r="L279" s="1611"/>
      <c r="M279" s="1611"/>
      <c r="N279" s="1611"/>
      <c r="O279" s="1611"/>
      <c r="P279" s="1611"/>
      <c r="Q279" s="1611"/>
      <c r="R279" s="1611"/>
      <c r="S279" s="1611"/>
      <c r="T279" s="1611"/>
      <c r="U279" s="1611"/>
      <c r="V279" s="1611"/>
      <c r="W279" s="1611"/>
      <c r="X279" s="1611"/>
      <c r="Y279" s="1611"/>
      <c r="Z279" s="1611"/>
      <c r="AA279" s="1611"/>
      <c r="AB279" s="1611"/>
      <c r="AC279" s="1611"/>
      <c r="AD279" s="1611"/>
      <c r="AE279" s="1611"/>
      <c r="AF279" s="1611"/>
      <c r="AG279" s="1611"/>
      <c r="AH279" s="1611"/>
      <c r="AI279" s="1611"/>
      <c r="AJ279" s="1611"/>
      <c r="AK279" s="1611"/>
      <c r="AL279" s="1611"/>
      <c r="AM279" s="1611"/>
      <c r="AN279" s="1611"/>
      <c r="AO279" s="1611"/>
      <c r="AP279" s="1611"/>
      <c r="AQ279" s="1611"/>
      <c r="AR279" s="1611"/>
      <c r="AS279" s="1611"/>
      <c r="AT279" s="1611"/>
      <c r="AU279" s="1611"/>
      <c r="AV279" s="1611"/>
      <c r="AW279" s="1611"/>
      <c r="AX279" s="1611"/>
      <c r="AY279" s="1611"/>
      <c r="AZ279" s="1611"/>
      <c r="BA279" s="1611"/>
      <c r="BB279" s="1611"/>
      <c r="BC279" s="1611"/>
      <c r="BD279" s="1611"/>
      <c r="BE279" s="1611"/>
      <c r="BF279" s="1611"/>
      <c r="BG279" s="1611"/>
      <c r="BH279" s="1611"/>
      <c r="BI279" s="1611"/>
      <c r="BJ279" s="1611"/>
      <c r="BK279" s="1611"/>
      <c r="BL279" s="1611"/>
      <c r="BM279" s="1611"/>
      <c r="BN279" s="1611"/>
      <c r="BO279" s="1611"/>
      <c r="BP279" s="1611"/>
      <c r="BQ279" s="1611"/>
      <c r="BR279" s="1611"/>
      <c r="BS279" s="1611"/>
      <c r="BT279" s="1611"/>
      <c r="BU279" s="1611"/>
      <c r="BV279" s="1611"/>
      <c r="BW279" s="1611"/>
      <c r="BX279" s="1611"/>
      <c r="BY279" s="1611"/>
      <c r="BZ279" s="1611"/>
      <c r="CA279" s="1611"/>
      <c r="CB279" s="1611"/>
      <c r="CC279" s="1611"/>
      <c r="CD279" s="1611"/>
      <c r="CE279" s="1611"/>
      <c r="CF279" s="1611"/>
      <c r="CG279" s="1611"/>
      <c r="CH279" s="1611"/>
      <c r="CI279" s="1611"/>
      <c r="CJ279" s="1611"/>
      <c r="CK279" s="1611"/>
      <c r="CL279" s="1611"/>
      <c r="CM279" s="1611"/>
      <c r="CN279" s="1611"/>
      <c r="CO279" s="1611"/>
      <c r="CP279" s="1611"/>
      <c r="CQ279" s="1611"/>
      <c r="CR279" s="1611"/>
      <c r="CS279" s="1611"/>
      <c r="CT279" s="1611"/>
      <c r="CU279" s="1611"/>
      <c r="CV279" s="1611"/>
      <c r="CW279" s="1611"/>
      <c r="CX279" s="1611"/>
      <c r="CY279" s="1611"/>
      <c r="CZ279" s="1611"/>
      <c r="DA279" s="1611"/>
      <c r="DB279" s="1611"/>
      <c r="DC279" s="1611"/>
      <c r="DD279" s="1611"/>
      <c r="DE279" s="1611"/>
      <c r="DF279" s="1611"/>
      <c r="DG279" s="1611"/>
      <c r="DH279" s="1611"/>
      <c r="DI279" s="1611"/>
      <c r="DJ279" s="1611"/>
      <c r="DK279" s="1611"/>
      <c r="DL279" s="1611"/>
      <c r="DM279" s="1611"/>
      <c r="DN279" s="1611"/>
      <c r="DO279" s="1611"/>
      <c r="DP279" s="1611"/>
      <c r="DQ279" s="1611"/>
      <c r="DR279" s="1611"/>
      <c r="DS279" s="1611"/>
      <c r="DT279" s="1611"/>
      <c r="DU279" s="1611"/>
      <c r="DV279" s="1611"/>
      <c r="DW279" s="1611"/>
      <c r="DX279" s="1611"/>
      <c r="DY279" s="1611"/>
      <c r="DZ279" s="1611"/>
      <c r="EA279" s="1611"/>
      <c r="EB279" s="1611"/>
      <c r="EC279" s="1611"/>
      <c r="ED279" s="1611"/>
      <c r="EE279" s="1611"/>
      <c r="EF279" s="1611"/>
      <c r="EG279" s="1611"/>
      <c r="EH279" s="1611"/>
      <c r="EI279" s="1611"/>
      <c r="EJ279" s="1611"/>
      <c r="EK279" s="1611"/>
      <c r="EL279" s="1611"/>
      <c r="EM279" s="1611"/>
      <c r="EN279" s="1611"/>
      <c r="EO279" s="1611"/>
      <c r="EP279" s="1611"/>
      <c r="EQ279" s="1611"/>
      <c r="ER279" s="1611"/>
      <c r="ES279" s="1611"/>
    </row>
    <row r="280" spans="2:149" s="898" customFormat="1">
      <c r="B280" s="1609"/>
      <c r="C280" s="1610"/>
      <c r="D280" s="1610"/>
      <c r="E280" s="1611"/>
      <c r="F280" s="1611"/>
      <c r="G280" s="1611"/>
      <c r="H280" s="1611"/>
      <c r="I280" s="1611"/>
      <c r="J280" s="1611"/>
      <c r="K280" s="1611"/>
      <c r="L280" s="1611"/>
      <c r="M280" s="1611"/>
      <c r="N280" s="1611"/>
      <c r="O280" s="1611"/>
      <c r="P280" s="1611"/>
      <c r="Q280" s="1611"/>
      <c r="R280" s="1611"/>
      <c r="S280" s="1611"/>
      <c r="T280" s="1611"/>
      <c r="U280" s="1611"/>
      <c r="V280" s="1611"/>
      <c r="W280" s="1611"/>
      <c r="X280" s="1611"/>
      <c r="Y280" s="1611"/>
      <c r="Z280" s="1611"/>
      <c r="AA280" s="1611"/>
      <c r="AB280" s="1611"/>
      <c r="AC280" s="1611"/>
      <c r="AD280" s="1611"/>
      <c r="AE280" s="1611"/>
      <c r="AF280" s="1611"/>
      <c r="AG280" s="1611"/>
      <c r="AH280" s="1611"/>
      <c r="AI280" s="1611"/>
      <c r="AJ280" s="1611"/>
      <c r="AK280" s="1611"/>
      <c r="AL280" s="1611"/>
      <c r="AM280" s="1611"/>
      <c r="AN280" s="1611"/>
      <c r="AO280" s="1611"/>
      <c r="AP280" s="1611"/>
      <c r="AQ280" s="1611"/>
      <c r="AR280" s="1611"/>
      <c r="AS280" s="1611"/>
      <c r="AT280" s="1611"/>
      <c r="AU280" s="1611"/>
      <c r="AV280" s="1611"/>
      <c r="AW280" s="1611"/>
      <c r="AX280" s="1611"/>
      <c r="AY280" s="1611"/>
      <c r="AZ280" s="1611"/>
      <c r="BA280" s="1611"/>
      <c r="BB280" s="1611"/>
      <c r="BC280" s="1611"/>
      <c r="BD280" s="1611"/>
      <c r="BE280" s="1611"/>
      <c r="BF280" s="1611"/>
      <c r="BG280" s="1611"/>
      <c r="BH280" s="1611"/>
      <c r="BI280" s="1611"/>
      <c r="BJ280" s="1611"/>
      <c r="BK280" s="1611"/>
      <c r="BL280" s="1611"/>
      <c r="BM280" s="1611"/>
      <c r="BN280" s="1611"/>
      <c r="BO280" s="1611"/>
      <c r="BP280" s="1611"/>
      <c r="BQ280" s="1611"/>
      <c r="BR280" s="1611"/>
      <c r="BS280" s="1611"/>
      <c r="BT280" s="1611"/>
      <c r="BU280" s="1611"/>
      <c r="BV280" s="1611"/>
      <c r="BW280" s="1611"/>
      <c r="BX280" s="1611"/>
      <c r="BY280" s="1611"/>
      <c r="BZ280" s="1611"/>
      <c r="CA280" s="1611"/>
      <c r="CB280" s="1611"/>
      <c r="CC280" s="1611"/>
      <c r="CD280" s="1611"/>
      <c r="CE280" s="1611"/>
      <c r="CF280" s="1611"/>
      <c r="CG280" s="1611"/>
      <c r="CH280" s="1611"/>
      <c r="CI280" s="1611"/>
      <c r="CJ280" s="1611"/>
      <c r="CK280" s="1611"/>
      <c r="CL280" s="1611"/>
      <c r="CM280" s="1611"/>
      <c r="CN280" s="1611"/>
      <c r="CO280" s="1611"/>
      <c r="CP280" s="1611"/>
      <c r="CQ280" s="1611"/>
      <c r="CR280" s="1611"/>
      <c r="CS280" s="1611"/>
      <c r="CT280" s="1611"/>
      <c r="CU280" s="1611"/>
      <c r="CV280" s="1611"/>
      <c r="CW280" s="1611"/>
      <c r="CX280" s="1611"/>
      <c r="CY280" s="1611"/>
      <c r="CZ280" s="1611"/>
      <c r="DA280" s="1611"/>
      <c r="DB280" s="1611"/>
      <c r="DC280" s="1611"/>
      <c r="DD280" s="1611"/>
      <c r="DE280" s="1611"/>
      <c r="DF280" s="1611"/>
      <c r="DG280" s="1611"/>
      <c r="DH280" s="1611"/>
      <c r="DI280" s="1611"/>
      <c r="DJ280" s="1611"/>
      <c r="DK280" s="1611"/>
      <c r="DL280" s="1611"/>
      <c r="DM280" s="1611"/>
      <c r="DN280" s="1611"/>
      <c r="DO280" s="1611"/>
      <c r="DP280" s="1611"/>
      <c r="DQ280" s="1611"/>
      <c r="DR280" s="1611"/>
      <c r="DS280" s="1611"/>
      <c r="DT280" s="1611"/>
      <c r="DU280" s="1611"/>
      <c r="DV280" s="1611"/>
      <c r="DW280" s="1611"/>
      <c r="DX280" s="1611"/>
      <c r="DY280" s="1611"/>
      <c r="DZ280" s="1611"/>
      <c r="EA280" s="1611"/>
      <c r="EB280" s="1611"/>
      <c r="EC280" s="1611"/>
      <c r="ED280" s="1611"/>
      <c r="EE280" s="1611"/>
      <c r="EF280" s="1611"/>
      <c r="EG280" s="1611"/>
      <c r="EH280" s="1611"/>
      <c r="EI280" s="1611"/>
      <c r="EJ280" s="1611"/>
      <c r="EK280" s="1611"/>
      <c r="EL280" s="1611"/>
      <c r="EM280" s="1611"/>
      <c r="EN280" s="1611"/>
      <c r="EO280" s="1611"/>
      <c r="EP280" s="1611"/>
      <c r="EQ280" s="1611"/>
      <c r="ER280" s="1611"/>
      <c r="ES280" s="1611"/>
    </row>
    <row r="281" spans="2:149" s="898" customFormat="1">
      <c r="B281" s="1609"/>
      <c r="C281" s="1610"/>
      <c r="D281" s="1610"/>
      <c r="E281" s="1611"/>
      <c r="F281" s="1611"/>
      <c r="G281" s="1611"/>
      <c r="H281" s="1611"/>
      <c r="I281" s="1611"/>
      <c r="J281" s="1611"/>
      <c r="K281" s="1611"/>
      <c r="L281" s="1611"/>
      <c r="M281" s="1611"/>
      <c r="N281" s="1611"/>
      <c r="O281" s="1611"/>
      <c r="P281" s="1611"/>
      <c r="Q281" s="1611"/>
      <c r="R281" s="1611"/>
      <c r="S281" s="1611"/>
      <c r="T281" s="1611"/>
      <c r="U281" s="1611"/>
      <c r="V281" s="1611"/>
      <c r="W281" s="1611"/>
      <c r="X281" s="1611"/>
      <c r="Y281" s="1611"/>
      <c r="Z281" s="1611"/>
      <c r="AA281" s="1611"/>
      <c r="AB281" s="1611"/>
      <c r="AC281" s="1611"/>
      <c r="AD281" s="1611"/>
      <c r="AE281" s="1611"/>
      <c r="AF281" s="1611"/>
      <c r="AG281" s="1611"/>
      <c r="AH281" s="1611"/>
      <c r="AI281" s="1611"/>
      <c r="AJ281" s="1611"/>
      <c r="AK281" s="1611"/>
      <c r="AL281" s="1611"/>
      <c r="AM281" s="1611"/>
      <c r="AN281" s="1611"/>
      <c r="AO281" s="1611"/>
      <c r="AP281" s="1611"/>
      <c r="AQ281" s="1611"/>
      <c r="AR281" s="1611"/>
      <c r="AS281" s="1611"/>
      <c r="AT281" s="1611"/>
      <c r="AU281" s="1611"/>
      <c r="AV281" s="1611"/>
      <c r="AW281" s="1611"/>
      <c r="AX281" s="1611"/>
      <c r="AY281" s="1611"/>
      <c r="AZ281" s="1611"/>
      <c r="BA281" s="1611"/>
      <c r="BB281" s="1611"/>
      <c r="BC281" s="1611"/>
      <c r="BD281" s="1611"/>
      <c r="BE281" s="1611"/>
      <c r="BF281" s="1611"/>
      <c r="BG281" s="1611"/>
      <c r="BH281" s="1611"/>
      <c r="BI281" s="1611"/>
      <c r="BJ281" s="1611"/>
      <c r="BK281" s="1611"/>
      <c r="BL281" s="1611"/>
      <c r="BM281" s="1611"/>
      <c r="BN281" s="1611"/>
      <c r="BO281" s="1611"/>
      <c r="BP281" s="1611"/>
      <c r="BQ281" s="1611"/>
      <c r="BR281" s="1611"/>
      <c r="BS281" s="1611"/>
      <c r="BT281" s="1611"/>
      <c r="BU281" s="1611"/>
      <c r="BV281" s="1611"/>
      <c r="BW281" s="1611"/>
      <c r="BX281" s="1611"/>
      <c r="BY281" s="1611"/>
      <c r="BZ281" s="1611"/>
      <c r="CA281" s="1611"/>
      <c r="CB281" s="1611"/>
      <c r="CC281" s="1611"/>
      <c r="CD281" s="1611"/>
      <c r="CE281" s="1611"/>
      <c r="CF281" s="1611"/>
      <c r="CG281" s="1611"/>
      <c r="CH281" s="1611"/>
      <c r="CI281" s="1611"/>
      <c r="CJ281" s="1611"/>
      <c r="CK281" s="1611"/>
      <c r="CL281" s="1611"/>
      <c r="CM281" s="1611"/>
      <c r="CN281" s="1611"/>
      <c r="CO281" s="1611"/>
      <c r="CP281" s="1611"/>
      <c r="CQ281" s="1611"/>
      <c r="CR281" s="1611"/>
      <c r="CS281" s="1611"/>
      <c r="CT281" s="1611"/>
      <c r="CU281" s="1611"/>
      <c r="CV281" s="1611"/>
      <c r="CW281" s="1611"/>
      <c r="CX281" s="1611"/>
      <c r="CY281" s="1611"/>
      <c r="CZ281" s="1611"/>
      <c r="DA281" s="1611"/>
      <c r="DB281" s="1611"/>
      <c r="DC281" s="1611"/>
      <c r="DD281" s="1611"/>
      <c r="DE281" s="1611"/>
      <c r="DF281" s="1611"/>
      <c r="DG281" s="1611"/>
      <c r="DH281" s="1611"/>
      <c r="DI281" s="1611"/>
      <c r="DJ281" s="1611"/>
      <c r="DK281" s="1611"/>
      <c r="DL281" s="1611"/>
      <c r="DM281" s="1611"/>
      <c r="DN281" s="1611"/>
      <c r="DO281" s="1611"/>
      <c r="DP281" s="1611"/>
      <c r="DQ281" s="1611"/>
      <c r="DR281" s="1611"/>
      <c r="DS281" s="1611"/>
      <c r="DT281" s="1611"/>
      <c r="DU281" s="1611"/>
      <c r="DV281" s="1611"/>
      <c r="DW281" s="1611"/>
      <c r="DX281" s="1611"/>
      <c r="DY281" s="1611"/>
      <c r="DZ281" s="1611"/>
      <c r="EA281" s="1611"/>
      <c r="EB281" s="1611"/>
      <c r="EC281" s="1611"/>
      <c r="ED281" s="1611"/>
      <c r="EE281" s="1611"/>
      <c r="EF281" s="1611"/>
      <c r="EG281" s="1611"/>
      <c r="EH281" s="1611"/>
      <c r="EI281" s="1611"/>
      <c r="EJ281" s="1611"/>
      <c r="EK281" s="1611"/>
      <c r="EL281" s="1611"/>
      <c r="EM281" s="1611"/>
      <c r="EN281" s="1611"/>
      <c r="EO281" s="1611"/>
      <c r="EP281" s="1611"/>
      <c r="EQ281" s="1611"/>
      <c r="ER281" s="1611"/>
      <c r="ES281" s="1611"/>
    </row>
    <row r="282" spans="2:149" s="898" customFormat="1">
      <c r="B282" s="1609"/>
      <c r="C282" s="1610"/>
      <c r="D282" s="1610"/>
      <c r="E282" s="1611"/>
      <c r="F282" s="1611"/>
      <c r="G282" s="1611"/>
      <c r="H282" s="1611"/>
      <c r="I282" s="1611"/>
      <c r="J282" s="1611"/>
      <c r="K282" s="1611"/>
      <c r="L282" s="1611"/>
      <c r="M282" s="1611"/>
      <c r="N282" s="1611"/>
      <c r="O282" s="1611"/>
      <c r="P282" s="1611"/>
      <c r="Q282" s="1611"/>
      <c r="R282" s="1611"/>
      <c r="S282" s="1611"/>
      <c r="T282" s="1611"/>
      <c r="U282" s="1611"/>
      <c r="V282" s="1611"/>
      <c r="W282" s="1611"/>
      <c r="X282" s="1611"/>
      <c r="Y282" s="1611"/>
      <c r="Z282" s="1611"/>
      <c r="AA282" s="1611"/>
      <c r="AB282" s="1611"/>
      <c r="AC282" s="1611"/>
      <c r="AD282" s="1611"/>
      <c r="AE282" s="1611"/>
      <c r="AF282" s="1611"/>
      <c r="AG282" s="1611"/>
      <c r="AH282" s="1611"/>
      <c r="AI282" s="1611"/>
      <c r="AJ282" s="1611"/>
      <c r="AK282" s="1611"/>
      <c r="AL282" s="1611"/>
      <c r="AM282" s="1611"/>
      <c r="AN282" s="1611"/>
      <c r="AO282" s="1611"/>
      <c r="AP282" s="1611"/>
      <c r="AQ282" s="1611"/>
      <c r="AR282" s="1611"/>
      <c r="AS282" s="1611"/>
      <c r="AT282" s="1611"/>
      <c r="AU282" s="1611"/>
      <c r="AV282" s="1611"/>
      <c r="AW282" s="1611"/>
      <c r="AX282" s="1611"/>
      <c r="AY282" s="1611"/>
      <c r="AZ282" s="1611"/>
      <c r="BA282" s="1611"/>
      <c r="BB282" s="1611"/>
      <c r="BC282" s="1611"/>
      <c r="BD282" s="1611"/>
      <c r="BE282" s="1611"/>
      <c r="BF282" s="1611"/>
      <c r="BG282" s="1611"/>
      <c r="BH282" s="1611"/>
      <c r="BI282" s="1611"/>
      <c r="BJ282" s="1611"/>
      <c r="BK282" s="1611"/>
      <c r="BL282" s="1611"/>
      <c r="BM282" s="1611"/>
      <c r="BN282" s="1611"/>
      <c r="BO282" s="1611"/>
      <c r="BP282" s="1611"/>
      <c r="BQ282" s="1611"/>
      <c r="BR282" s="1611"/>
      <c r="BS282" s="1611"/>
      <c r="BT282" s="1611"/>
      <c r="BU282" s="1611"/>
      <c r="BV282" s="1611"/>
      <c r="BW282" s="1611"/>
      <c r="BX282" s="1611"/>
      <c r="BY282" s="1611"/>
      <c r="BZ282" s="1611"/>
      <c r="CA282" s="1611"/>
      <c r="CB282" s="1611"/>
      <c r="CC282" s="1611"/>
      <c r="CD282" s="1611"/>
      <c r="CE282" s="1611"/>
      <c r="CF282" s="1611"/>
      <c r="CG282" s="1611"/>
      <c r="CH282" s="1611"/>
      <c r="CI282" s="1611"/>
      <c r="CJ282" s="1611"/>
      <c r="CK282" s="1611"/>
      <c r="CL282" s="1611"/>
      <c r="CM282" s="1611"/>
      <c r="CN282" s="1611"/>
      <c r="CO282" s="1611"/>
      <c r="CP282" s="1611"/>
      <c r="CQ282" s="1611"/>
      <c r="CR282" s="1611"/>
      <c r="CS282" s="1611"/>
      <c r="CT282" s="1611"/>
      <c r="CU282" s="1611"/>
      <c r="CV282" s="1611"/>
      <c r="CW282" s="1611"/>
      <c r="CX282" s="1611"/>
      <c r="CY282" s="1611"/>
      <c r="CZ282" s="1611"/>
      <c r="DA282" s="1611"/>
      <c r="DB282" s="1611"/>
      <c r="DC282" s="1611"/>
      <c r="DD282" s="1611"/>
      <c r="DE282" s="1611"/>
      <c r="DF282" s="1611"/>
      <c r="DG282" s="1611"/>
      <c r="DH282" s="1611"/>
      <c r="DI282" s="1611"/>
      <c r="DJ282" s="1611"/>
      <c r="DK282" s="1611"/>
      <c r="DL282" s="1611"/>
      <c r="DM282" s="1611"/>
      <c r="DN282" s="1611"/>
      <c r="DO282" s="1611"/>
      <c r="DP282" s="1611"/>
      <c r="DQ282" s="1611"/>
      <c r="DR282" s="1611"/>
      <c r="DS282" s="1611"/>
      <c r="DT282" s="1611"/>
      <c r="DU282" s="1611"/>
      <c r="DV282" s="1611"/>
      <c r="DW282" s="1611"/>
      <c r="DX282" s="1611"/>
      <c r="DY282" s="1611"/>
      <c r="DZ282" s="1611"/>
      <c r="EA282" s="1611"/>
      <c r="EB282" s="1611"/>
      <c r="EC282" s="1611"/>
      <c r="ED282" s="1611"/>
      <c r="EE282" s="1611"/>
      <c r="EF282" s="1611"/>
      <c r="EG282" s="1611"/>
      <c r="EH282" s="1611"/>
      <c r="EI282" s="1611"/>
      <c r="EJ282" s="1611"/>
      <c r="EK282" s="1611"/>
      <c r="EL282" s="1611"/>
      <c r="EM282" s="1611"/>
      <c r="EN282" s="1611"/>
      <c r="EO282" s="1611"/>
      <c r="EP282" s="1611"/>
      <c r="EQ282" s="1611"/>
      <c r="ER282" s="1611"/>
      <c r="ES282" s="1611"/>
    </row>
    <row r="283" spans="2:149" s="898" customFormat="1">
      <c r="B283" s="1609"/>
      <c r="C283" s="1610"/>
      <c r="D283" s="1610"/>
      <c r="E283" s="1611"/>
      <c r="F283" s="1611"/>
      <c r="G283" s="1611"/>
      <c r="H283" s="1611"/>
      <c r="I283" s="1611"/>
      <c r="J283" s="1611"/>
      <c r="K283" s="1611"/>
      <c r="L283" s="1611"/>
      <c r="M283" s="1611"/>
      <c r="N283" s="1611"/>
      <c r="O283" s="1611"/>
      <c r="P283" s="1611"/>
      <c r="Q283" s="1611"/>
      <c r="R283" s="1611"/>
      <c r="S283" s="1611"/>
      <c r="T283" s="1611"/>
      <c r="U283" s="1611"/>
      <c r="V283" s="1611"/>
      <c r="W283" s="1611"/>
      <c r="X283" s="1611"/>
      <c r="Y283" s="1611"/>
      <c r="Z283" s="1611"/>
      <c r="AA283" s="1611"/>
      <c r="AB283" s="1611"/>
      <c r="AC283" s="1611"/>
      <c r="AD283" s="1611"/>
      <c r="AE283" s="1611"/>
      <c r="AF283" s="1611"/>
      <c r="AG283" s="1611"/>
      <c r="AH283" s="1611"/>
      <c r="AI283" s="1611"/>
      <c r="AJ283" s="1611"/>
      <c r="AK283" s="1611"/>
      <c r="AL283" s="1611"/>
      <c r="AM283" s="1611"/>
      <c r="AN283" s="1611"/>
      <c r="AO283" s="1611"/>
      <c r="AP283" s="1611"/>
      <c r="AQ283" s="1611"/>
      <c r="AR283" s="1611"/>
      <c r="AS283" s="1611"/>
      <c r="AT283" s="1611"/>
      <c r="AU283" s="1611"/>
      <c r="AV283" s="1611"/>
      <c r="AW283" s="1611"/>
      <c r="AX283" s="1611"/>
      <c r="AY283" s="1611"/>
      <c r="AZ283" s="1611"/>
      <c r="BA283" s="1611"/>
      <c r="BB283" s="1611"/>
      <c r="BC283" s="1611"/>
      <c r="BD283" s="1611"/>
      <c r="BE283" s="1611"/>
      <c r="BF283" s="1611"/>
      <c r="BG283" s="1611"/>
      <c r="BH283" s="1611"/>
      <c r="BI283" s="1611"/>
      <c r="BJ283" s="1611"/>
      <c r="BK283" s="1611"/>
      <c r="BL283" s="1611"/>
      <c r="BM283" s="1611"/>
      <c r="BN283" s="1611"/>
      <c r="BO283" s="1611"/>
      <c r="BP283" s="1611"/>
      <c r="BQ283" s="1611"/>
      <c r="BR283" s="1611"/>
      <c r="BS283" s="1611"/>
      <c r="BT283" s="1611"/>
      <c r="BU283" s="1611"/>
      <c r="BV283" s="1611"/>
      <c r="BW283" s="1611"/>
      <c r="BX283" s="1611"/>
      <c r="BY283" s="1611"/>
      <c r="BZ283" s="1611"/>
      <c r="CA283" s="1611"/>
      <c r="CB283" s="1611"/>
      <c r="CC283" s="1611"/>
      <c r="CD283" s="1611"/>
      <c r="CE283" s="1611"/>
      <c r="CF283" s="1611"/>
      <c r="CG283" s="1611"/>
      <c r="CH283" s="1611"/>
      <c r="CI283" s="1611"/>
      <c r="CJ283" s="1611"/>
      <c r="CK283" s="1611"/>
      <c r="CL283" s="1611"/>
      <c r="CM283" s="1611"/>
      <c r="CN283" s="1611"/>
      <c r="CO283" s="1611"/>
      <c r="CP283" s="1611"/>
      <c r="CQ283" s="1611"/>
      <c r="CR283" s="1611"/>
      <c r="CS283" s="1611"/>
      <c r="CT283" s="1611"/>
      <c r="CU283" s="1611"/>
      <c r="CV283" s="1611"/>
      <c r="CW283" s="1611"/>
      <c r="CX283" s="1611"/>
      <c r="CY283" s="1611"/>
      <c r="CZ283" s="1611"/>
      <c r="DA283" s="1611"/>
      <c r="DB283" s="1611"/>
      <c r="DC283" s="1611"/>
      <c r="DD283" s="1611"/>
      <c r="DE283" s="1611"/>
      <c r="DF283" s="1611"/>
      <c r="DG283" s="1611"/>
      <c r="DH283" s="1611"/>
      <c r="DI283" s="1611"/>
      <c r="DJ283" s="1611"/>
      <c r="DK283" s="1611"/>
      <c r="DL283" s="1611"/>
      <c r="DM283" s="1611"/>
      <c r="DN283" s="1611"/>
      <c r="DO283" s="1611"/>
      <c r="DP283" s="1611"/>
      <c r="DQ283" s="1611"/>
      <c r="DR283" s="1611"/>
      <c r="DS283" s="1611"/>
      <c r="DT283" s="1611"/>
      <c r="DU283" s="1611"/>
      <c r="DV283" s="1611"/>
      <c r="DW283" s="1611"/>
      <c r="DX283" s="1611"/>
      <c r="DY283" s="1611"/>
      <c r="DZ283" s="1611"/>
      <c r="EA283" s="1611"/>
      <c r="EB283" s="1611"/>
      <c r="EC283" s="1611"/>
      <c r="ED283" s="1611"/>
      <c r="EE283" s="1611"/>
      <c r="EF283" s="1611"/>
      <c r="EG283" s="1611"/>
      <c r="EH283" s="1611"/>
      <c r="EI283" s="1611"/>
      <c r="EJ283" s="1611"/>
      <c r="EK283" s="1611"/>
      <c r="EL283" s="1611"/>
      <c r="EM283" s="1611"/>
      <c r="EN283" s="1611"/>
      <c r="EO283" s="1611"/>
      <c r="EP283" s="1611"/>
      <c r="EQ283" s="1611"/>
      <c r="ER283" s="1611"/>
      <c r="ES283" s="1611"/>
    </row>
    <row r="284" spans="2:149" s="898" customFormat="1">
      <c r="B284" s="1609"/>
      <c r="C284" s="1610"/>
      <c r="D284" s="1610"/>
      <c r="E284" s="1611"/>
      <c r="F284" s="1611"/>
      <c r="G284" s="1611"/>
      <c r="H284" s="1611"/>
      <c r="I284" s="1611"/>
      <c r="J284" s="1611"/>
      <c r="K284" s="1611"/>
      <c r="L284" s="1611"/>
      <c r="M284" s="1611"/>
      <c r="N284" s="1611"/>
      <c r="O284" s="1611"/>
      <c r="P284" s="1611"/>
      <c r="Q284" s="1611"/>
      <c r="R284" s="1611"/>
      <c r="S284" s="1611"/>
      <c r="T284" s="1611"/>
      <c r="U284" s="1611"/>
      <c r="V284" s="1611"/>
      <c r="W284" s="1611"/>
      <c r="X284" s="1611"/>
      <c r="Y284" s="1611"/>
      <c r="Z284" s="1611"/>
      <c r="AA284" s="1611"/>
      <c r="AB284" s="1611"/>
      <c r="AC284" s="1611"/>
      <c r="AD284" s="1611"/>
      <c r="AE284" s="1611"/>
      <c r="AF284" s="1611"/>
      <c r="AG284" s="1611"/>
      <c r="AH284" s="1611"/>
      <c r="AI284" s="1611"/>
      <c r="AJ284" s="1611"/>
      <c r="AK284" s="1611"/>
      <c r="AL284" s="1611"/>
      <c r="AM284" s="1611"/>
      <c r="AN284" s="1611"/>
      <c r="AO284" s="1611"/>
      <c r="AP284" s="1611"/>
      <c r="AQ284" s="1611"/>
      <c r="AR284" s="1611"/>
      <c r="AS284" s="1611"/>
      <c r="AT284" s="1611"/>
      <c r="AU284" s="1611"/>
      <c r="AV284" s="1611"/>
      <c r="AW284" s="1611"/>
      <c r="AX284" s="1611"/>
      <c r="AY284" s="1611"/>
      <c r="AZ284" s="1611"/>
      <c r="BA284" s="1611"/>
      <c r="BB284" s="1611"/>
      <c r="BC284" s="1611"/>
      <c r="BD284" s="1611"/>
      <c r="BE284" s="1611"/>
      <c r="BF284" s="1611"/>
      <c r="BG284" s="1611"/>
      <c r="BH284" s="1611"/>
      <c r="BI284" s="1611"/>
      <c r="BJ284" s="1611"/>
      <c r="BK284" s="1611"/>
      <c r="BL284" s="1611"/>
      <c r="BM284" s="1611"/>
      <c r="BN284" s="1611"/>
      <c r="BO284" s="1611"/>
      <c r="BP284" s="1611"/>
      <c r="BQ284" s="1611"/>
      <c r="BR284" s="1611"/>
      <c r="BS284" s="1611"/>
      <c r="BT284" s="1611"/>
      <c r="BU284" s="1611"/>
      <c r="BV284" s="1611"/>
      <c r="BW284" s="1611"/>
      <c r="BX284" s="1611"/>
      <c r="BY284" s="1611"/>
      <c r="BZ284" s="1611"/>
      <c r="CA284" s="1611"/>
      <c r="CB284" s="1611"/>
      <c r="CC284" s="1611"/>
      <c r="CD284" s="1611"/>
      <c r="CE284" s="1611"/>
      <c r="CF284" s="1611"/>
      <c r="CG284" s="1611"/>
      <c r="CH284" s="1611"/>
      <c r="CI284" s="1611"/>
      <c r="CJ284" s="1611"/>
      <c r="CK284" s="1611"/>
      <c r="CL284" s="1611"/>
      <c r="CM284" s="1611"/>
      <c r="CN284" s="1611"/>
      <c r="CO284" s="1611"/>
      <c r="CP284" s="1611"/>
      <c r="CQ284" s="1611"/>
      <c r="CR284" s="1611"/>
      <c r="CS284" s="1611"/>
      <c r="CT284" s="1611"/>
      <c r="CU284" s="1611"/>
      <c r="CV284" s="1611"/>
      <c r="CW284" s="1611"/>
      <c r="CX284" s="1611"/>
      <c r="CY284" s="1611"/>
      <c r="CZ284" s="1611"/>
      <c r="DA284" s="1611"/>
      <c r="DB284" s="1611"/>
      <c r="DC284" s="1611"/>
      <c r="DD284" s="1611"/>
      <c r="DE284" s="1611"/>
      <c r="DF284" s="1611"/>
      <c r="DG284" s="1611"/>
      <c r="DH284" s="1611"/>
      <c r="DI284" s="1611"/>
      <c r="DJ284" s="1611"/>
      <c r="DK284" s="1611"/>
      <c r="DL284" s="1611"/>
      <c r="DM284" s="1611"/>
      <c r="DN284" s="1611"/>
      <c r="DO284" s="1611"/>
      <c r="DP284" s="1611"/>
      <c r="DQ284" s="1611"/>
      <c r="DR284" s="1611"/>
      <c r="DS284" s="1611"/>
      <c r="DT284" s="1611"/>
      <c r="DU284" s="1611"/>
      <c r="DV284" s="1611"/>
      <c r="DW284" s="1611"/>
      <c r="DX284" s="1611"/>
      <c r="DY284" s="1611"/>
      <c r="DZ284" s="1611"/>
      <c r="EA284" s="1611"/>
      <c r="EB284" s="1611"/>
      <c r="EC284" s="1611"/>
      <c r="ED284" s="1611"/>
      <c r="EE284" s="1611"/>
      <c r="EF284" s="1611"/>
      <c r="EG284" s="1611"/>
      <c r="EH284" s="1611"/>
      <c r="EI284" s="1611"/>
      <c r="EJ284" s="1611"/>
      <c r="EK284" s="1611"/>
      <c r="EL284" s="1611"/>
      <c r="EM284" s="1611"/>
      <c r="EN284" s="1611"/>
      <c r="EO284" s="1611"/>
      <c r="EP284" s="1611"/>
      <c r="EQ284" s="1611"/>
      <c r="ER284" s="1611"/>
      <c r="ES284" s="1611"/>
    </row>
    <row r="285" spans="2:149" s="898" customFormat="1">
      <c r="B285" s="1609"/>
      <c r="C285" s="1610"/>
      <c r="D285" s="1610"/>
      <c r="E285" s="1611"/>
      <c r="F285" s="1611"/>
      <c r="G285" s="1611"/>
      <c r="H285" s="1611"/>
      <c r="I285" s="1611"/>
      <c r="J285" s="1611"/>
      <c r="K285" s="1611"/>
      <c r="L285" s="1611"/>
      <c r="M285" s="1611"/>
      <c r="N285" s="1611"/>
      <c r="O285" s="1611"/>
      <c r="P285" s="1611"/>
      <c r="Q285" s="1611"/>
      <c r="R285" s="1611"/>
      <c r="S285" s="1611"/>
      <c r="T285" s="1611"/>
      <c r="U285" s="1611"/>
      <c r="V285" s="1611"/>
      <c r="W285" s="1611"/>
      <c r="X285" s="1611"/>
      <c r="Y285" s="1611"/>
      <c r="Z285" s="1611"/>
      <c r="AA285" s="1611"/>
      <c r="AB285" s="1611"/>
      <c r="AC285" s="1611"/>
      <c r="AD285" s="1611"/>
      <c r="AE285" s="1611"/>
      <c r="AF285" s="1611"/>
      <c r="AG285" s="1611"/>
      <c r="AH285" s="1611"/>
      <c r="AI285" s="1611"/>
      <c r="AJ285" s="1611"/>
      <c r="AK285" s="1611"/>
      <c r="AL285" s="1611"/>
      <c r="AM285" s="1611"/>
      <c r="AN285" s="1611"/>
      <c r="AO285" s="1611"/>
      <c r="AP285" s="1611"/>
      <c r="AQ285" s="1611"/>
      <c r="AR285" s="1611"/>
      <c r="AS285" s="1611"/>
      <c r="AT285" s="1611"/>
      <c r="AU285" s="1611"/>
      <c r="AV285" s="1611"/>
      <c r="AW285" s="1611"/>
      <c r="AX285" s="1611"/>
      <c r="AY285" s="1611"/>
      <c r="AZ285" s="1611"/>
      <c r="BA285" s="1611"/>
      <c r="BB285" s="1611"/>
      <c r="BC285" s="1611"/>
      <c r="BD285" s="1611"/>
      <c r="BE285" s="1611"/>
      <c r="BF285" s="1611"/>
      <c r="BG285" s="1611"/>
      <c r="BH285" s="1611"/>
      <c r="BI285" s="1611"/>
      <c r="BJ285" s="1611"/>
      <c r="BK285" s="1611"/>
      <c r="BL285" s="1611"/>
      <c r="BM285" s="1611"/>
      <c r="BN285" s="1611"/>
      <c r="BO285" s="1611"/>
      <c r="BP285" s="1611"/>
      <c r="BQ285" s="1611"/>
      <c r="BR285" s="1611"/>
      <c r="BS285" s="1611"/>
      <c r="BT285" s="1611"/>
      <c r="BU285" s="1611"/>
      <c r="BV285" s="1611"/>
      <c r="BW285" s="1611"/>
      <c r="BX285" s="1611"/>
      <c r="BY285" s="1611"/>
      <c r="BZ285" s="1611"/>
      <c r="CA285" s="1611"/>
      <c r="CB285" s="1611"/>
      <c r="CC285" s="1611"/>
      <c r="CD285" s="1611"/>
      <c r="CE285" s="1611"/>
      <c r="CF285" s="1611"/>
      <c r="CG285" s="1611"/>
      <c r="CH285" s="1611"/>
      <c r="CI285" s="1611"/>
      <c r="CJ285" s="1611"/>
      <c r="CK285" s="1611"/>
      <c r="CL285" s="1611"/>
      <c r="CM285" s="1611"/>
      <c r="CN285" s="1611"/>
      <c r="CO285" s="1611"/>
      <c r="CP285" s="1611"/>
      <c r="CQ285" s="1611"/>
      <c r="CR285" s="1611"/>
      <c r="CS285" s="1611"/>
      <c r="CT285" s="1611"/>
      <c r="CU285" s="1611"/>
      <c r="CV285" s="1611"/>
      <c r="CW285" s="1611"/>
      <c r="CX285" s="1611"/>
      <c r="CY285" s="1611"/>
      <c r="CZ285" s="1611"/>
      <c r="DA285" s="1611"/>
      <c r="DB285" s="1611"/>
      <c r="DC285" s="1611"/>
      <c r="DD285" s="1611"/>
      <c r="DE285" s="1611"/>
      <c r="DF285" s="1611"/>
      <c r="DG285" s="1611"/>
      <c r="DH285" s="1611"/>
      <c r="DI285" s="1611"/>
      <c r="DJ285" s="1611"/>
      <c r="DK285" s="1611"/>
      <c r="DL285" s="1611"/>
      <c r="DM285" s="1611"/>
      <c r="DN285" s="1611"/>
      <c r="DO285" s="1611"/>
      <c r="DP285" s="1611"/>
      <c r="DQ285" s="1611"/>
      <c r="DR285" s="1611"/>
      <c r="DS285" s="1611"/>
      <c r="DT285" s="1611"/>
      <c r="DU285" s="1611"/>
      <c r="DV285" s="1611"/>
      <c r="DW285" s="1611"/>
      <c r="DX285" s="1611"/>
      <c r="DY285" s="1611"/>
      <c r="DZ285" s="1611"/>
      <c r="EA285" s="1611"/>
      <c r="EB285" s="1611"/>
      <c r="EC285" s="1611"/>
      <c r="ED285" s="1611"/>
      <c r="EE285" s="1611"/>
      <c r="EF285" s="1611"/>
      <c r="EG285" s="1611"/>
      <c r="EH285" s="1611"/>
      <c r="EI285" s="1611"/>
      <c r="EJ285" s="1611"/>
      <c r="EK285" s="1611"/>
      <c r="EL285" s="1611"/>
      <c r="EM285" s="1611"/>
      <c r="EN285" s="1611"/>
      <c r="EO285" s="1611"/>
      <c r="EP285" s="1611"/>
      <c r="EQ285" s="1611"/>
      <c r="ER285" s="1611"/>
      <c r="ES285" s="1611"/>
    </row>
    <row r="286" spans="2:149" s="898" customFormat="1">
      <c r="B286" s="1609"/>
      <c r="C286" s="1610"/>
      <c r="D286" s="1610"/>
      <c r="E286" s="1611"/>
      <c r="F286" s="1611"/>
      <c r="G286" s="1611"/>
      <c r="H286" s="1611"/>
      <c r="I286" s="1611"/>
      <c r="J286" s="1611"/>
      <c r="K286" s="1611"/>
      <c r="L286" s="1611"/>
      <c r="M286" s="1611"/>
      <c r="N286" s="1611"/>
      <c r="O286" s="1611"/>
      <c r="P286" s="1611"/>
      <c r="Q286" s="1611"/>
      <c r="R286" s="1611"/>
      <c r="S286" s="1611"/>
      <c r="T286" s="1611"/>
      <c r="U286" s="1611"/>
      <c r="V286" s="1611"/>
      <c r="W286" s="1611"/>
      <c r="X286" s="1611"/>
      <c r="Y286" s="1611"/>
      <c r="Z286" s="1611"/>
      <c r="AA286" s="1611"/>
      <c r="AB286" s="1611"/>
      <c r="AC286" s="1611"/>
      <c r="AD286" s="1611"/>
      <c r="AE286" s="1611"/>
      <c r="AF286" s="1611"/>
      <c r="AG286" s="1611"/>
      <c r="AH286" s="1611"/>
      <c r="AI286" s="1611"/>
      <c r="AJ286" s="1611"/>
      <c r="AK286" s="1611"/>
      <c r="AL286" s="1611"/>
      <c r="AM286" s="1611"/>
      <c r="AN286" s="1611"/>
      <c r="AO286" s="1611"/>
      <c r="AP286" s="1611"/>
      <c r="AQ286" s="1611"/>
      <c r="AR286" s="1611"/>
      <c r="AS286" s="1611"/>
      <c r="AT286" s="1611"/>
      <c r="AU286" s="1611"/>
      <c r="AV286" s="1611"/>
      <c r="AW286" s="1611"/>
      <c r="AX286" s="1611"/>
      <c r="AY286" s="1611"/>
      <c r="AZ286" s="1611"/>
      <c r="BA286" s="1611"/>
      <c r="BB286" s="1611"/>
      <c r="BC286" s="1611"/>
      <c r="BD286" s="1611"/>
      <c r="BE286" s="1611"/>
      <c r="BF286" s="1611"/>
      <c r="BG286" s="1611"/>
      <c r="BH286" s="1611"/>
      <c r="BI286" s="1611"/>
      <c r="BJ286" s="1611"/>
      <c r="BK286" s="1611"/>
      <c r="BL286" s="1611"/>
      <c r="BM286" s="1611"/>
      <c r="BN286" s="1611"/>
      <c r="BO286" s="1611"/>
      <c r="BP286" s="1611"/>
      <c r="BQ286" s="1611"/>
      <c r="BR286" s="1611"/>
      <c r="BS286" s="1611"/>
      <c r="BT286" s="1611"/>
      <c r="BU286" s="1611"/>
      <c r="BV286" s="1611"/>
      <c r="BW286" s="1611"/>
      <c r="BX286" s="1611"/>
      <c r="BY286" s="1611"/>
      <c r="BZ286" s="1611"/>
      <c r="CA286" s="1611"/>
      <c r="CB286" s="1611"/>
      <c r="CC286" s="1611"/>
      <c r="CD286" s="1611"/>
      <c r="CE286" s="1611"/>
      <c r="CF286" s="1611"/>
      <c r="CG286" s="1611"/>
      <c r="CH286" s="1611"/>
      <c r="CI286" s="1611"/>
      <c r="CJ286" s="1611"/>
      <c r="CK286" s="1611"/>
      <c r="CL286" s="1611"/>
      <c r="CM286" s="1611"/>
      <c r="CN286" s="1611"/>
      <c r="CO286" s="1611"/>
      <c r="CP286" s="1611"/>
      <c r="CQ286" s="1611"/>
      <c r="CR286" s="1611"/>
      <c r="CS286" s="1611"/>
      <c r="CT286" s="1611"/>
      <c r="CU286" s="1611"/>
      <c r="CV286" s="1611"/>
      <c r="CW286" s="1611"/>
      <c r="CX286" s="1611"/>
      <c r="CY286" s="1611"/>
      <c r="CZ286" s="1611"/>
      <c r="DA286" s="1611"/>
      <c r="DB286" s="1611"/>
      <c r="DC286" s="1611"/>
      <c r="DD286" s="1611"/>
      <c r="DE286" s="1611"/>
      <c r="DF286" s="1611"/>
      <c r="DG286" s="1611"/>
      <c r="DH286" s="1611"/>
      <c r="DI286" s="1611"/>
      <c r="DJ286" s="1611"/>
      <c r="DK286" s="1611"/>
      <c r="DL286" s="1611"/>
      <c r="DM286" s="1611"/>
      <c r="DN286" s="1611"/>
      <c r="DO286" s="1611"/>
      <c r="DP286" s="1611"/>
      <c r="DQ286" s="1611"/>
      <c r="DR286" s="1611"/>
      <c r="DS286" s="1611"/>
      <c r="DT286" s="1611"/>
      <c r="DU286" s="1611"/>
      <c r="DV286" s="1611"/>
      <c r="DW286" s="1611"/>
      <c r="DX286" s="1611"/>
      <c r="DY286" s="1611"/>
      <c r="DZ286" s="1611"/>
      <c r="EA286" s="1611"/>
      <c r="EB286" s="1611"/>
      <c r="EC286" s="1611"/>
      <c r="ED286" s="1611"/>
      <c r="EE286" s="1611"/>
      <c r="EF286" s="1611"/>
      <c r="EG286" s="1611"/>
      <c r="EH286" s="1611"/>
      <c r="EI286" s="1611"/>
      <c r="EJ286" s="1611"/>
      <c r="EK286" s="1611"/>
      <c r="EL286" s="1611"/>
      <c r="EM286" s="1611"/>
      <c r="EN286" s="1611"/>
      <c r="EO286" s="1611"/>
      <c r="EP286" s="1611"/>
      <c r="EQ286" s="1611"/>
      <c r="ER286" s="1611"/>
      <c r="ES286" s="1611"/>
    </row>
    <row r="287" spans="2:149" s="898" customFormat="1">
      <c r="B287" s="1609"/>
      <c r="C287" s="1610"/>
      <c r="D287" s="1610"/>
      <c r="E287" s="1611"/>
      <c r="F287" s="1611"/>
      <c r="G287" s="1611"/>
      <c r="H287" s="1611"/>
      <c r="I287" s="1611"/>
      <c r="J287" s="1611"/>
      <c r="K287" s="1611"/>
      <c r="L287" s="1611"/>
      <c r="M287" s="1611"/>
      <c r="N287" s="1611"/>
      <c r="O287" s="1611"/>
      <c r="P287" s="1611"/>
      <c r="Q287" s="1611"/>
      <c r="R287" s="1611"/>
      <c r="S287" s="1611"/>
      <c r="T287" s="1611"/>
      <c r="U287" s="1611"/>
      <c r="V287" s="1611"/>
      <c r="W287" s="1611"/>
      <c r="X287" s="1611"/>
      <c r="Y287" s="1611"/>
      <c r="Z287" s="1611"/>
      <c r="AA287" s="1611"/>
      <c r="AB287" s="1611"/>
      <c r="AC287" s="1611"/>
      <c r="AD287" s="1611"/>
      <c r="AE287" s="1611"/>
      <c r="AF287" s="1611"/>
      <c r="AG287" s="1611"/>
      <c r="AH287" s="1611"/>
      <c r="AI287" s="1611"/>
      <c r="AJ287" s="1611"/>
      <c r="AK287" s="1611"/>
      <c r="AL287" s="1611"/>
      <c r="AM287" s="1611"/>
      <c r="AN287" s="1611"/>
      <c r="AO287" s="1611"/>
      <c r="AP287" s="1611"/>
      <c r="AQ287" s="1611"/>
      <c r="AR287" s="1611"/>
      <c r="AS287" s="1611"/>
      <c r="AT287" s="1611"/>
      <c r="AU287" s="1611"/>
      <c r="AV287" s="1611"/>
      <c r="AW287" s="1611"/>
      <c r="AX287" s="1611"/>
      <c r="AY287" s="1611"/>
      <c r="AZ287" s="1611"/>
      <c r="BA287" s="1611"/>
      <c r="BB287" s="1611"/>
      <c r="BC287" s="1611"/>
      <c r="BD287" s="1611"/>
      <c r="BE287" s="1611"/>
      <c r="BF287" s="1611"/>
      <c r="BG287" s="1611"/>
      <c r="BH287" s="1611"/>
      <c r="BI287" s="1611"/>
      <c r="BJ287" s="1611"/>
      <c r="BK287" s="1611"/>
      <c r="BL287" s="1611"/>
      <c r="BM287" s="1611"/>
      <c r="BN287" s="1611"/>
      <c r="BO287" s="1611"/>
      <c r="BP287" s="1611"/>
      <c r="BQ287" s="1611"/>
      <c r="BR287" s="1611"/>
      <c r="BS287" s="1611"/>
      <c r="BT287" s="1611"/>
      <c r="BU287" s="1611"/>
      <c r="BV287" s="1611"/>
      <c r="BW287" s="1611"/>
      <c r="BX287" s="1611"/>
      <c r="BY287" s="1611"/>
      <c r="BZ287" s="1611"/>
      <c r="CA287" s="1611"/>
      <c r="CB287" s="1611"/>
      <c r="CC287" s="1611"/>
      <c r="CD287" s="1611"/>
      <c r="CE287" s="1611"/>
      <c r="CF287" s="1611"/>
      <c r="CG287" s="1611"/>
      <c r="CH287" s="1611"/>
      <c r="CI287" s="1611"/>
      <c r="CJ287" s="1611"/>
      <c r="CK287" s="1611"/>
      <c r="CL287" s="1611"/>
      <c r="CM287" s="1611"/>
      <c r="CN287" s="1611"/>
      <c r="CO287" s="1611"/>
      <c r="CP287" s="1611"/>
      <c r="CQ287" s="1611"/>
      <c r="CR287" s="1611"/>
      <c r="CS287" s="1611"/>
      <c r="CT287" s="1611"/>
      <c r="CU287" s="1611"/>
      <c r="CV287" s="1611"/>
      <c r="CW287" s="1611"/>
      <c r="CX287" s="1611"/>
      <c r="CY287" s="1611"/>
      <c r="CZ287" s="1611"/>
      <c r="DA287" s="1611"/>
      <c r="DB287" s="1611"/>
      <c r="DC287" s="1611"/>
      <c r="DD287" s="1611"/>
      <c r="DE287" s="1611"/>
      <c r="DF287" s="1611"/>
      <c r="DG287" s="1611"/>
      <c r="DH287" s="1611"/>
      <c r="DI287" s="1611"/>
      <c r="DJ287" s="1611"/>
      <c r="DK287" s="1611"/>
      <c r="DL287" s="1611"/>
      <c r="DM287" s="1611"/>
      <c r="DN287" s="1611"/>
      <c r="DO287" s="1611"/>
      <c r="DP287" s="1611"/>
      <c r="DQ287" s="1611"/>
      <c r="DR287" s="1611"/>
      <c r="DS287" s="1611"/>
      <c r="DT287" s="1611"/>
      <c r="DU287" s="1611"/>
      <c r="DV287" s="1611"/>
      <c r="DW287" s="1611"/>
      <c r="DX287" s="1611"/>
      <c r="DY287" s="1611"/>
      <c r="DZ287" s="1611"/>
      <c r="EA287" s="1611"/>
      <c r="EB287" s="1611"/>
      <c r="EC287" s="1611"/>
      <c r="ED287" s="1611"/>
      <c r="EE287" s="1611"/>
      <c r="EF287" s="1611"/>
      <c r="EG287" s="1611"/>
      <c r="EH287" s="1611"/>
      <c r="EI287" s="1611"/>
      <c r="EJ287" s="1611"/>
      <c r="EK287" s="1611"/>
      <c r="EL287" s="1611"/>
      <c r="EM287" s="1611"/>
      <c r="EN287" s="1611"/>
      <c r="EO287" s="1611"/>
      <c r="EP287" s="1611"/>
      <c r="EQ287" s="1611"/>
      <c r="ER287" s="1611"/>
      <c r="ES287" s="1611"/>
    </row>
    <row r="288" spans="2:149" s="898" customFormat="1">
      <c r="B288" s="1609"/>
      <c r="C288" s="1610"/>
      <c r="D288" s="1610"/>
      <c r="E288" s="1611"/>
      <c r="F288" s="1611"/>
      <c r="G288" s="1611"/>
      <c r="H288" s="1611"/>
      <c r="I288" s="1611"/>
      <c r="J288" s="1611"/>
      <c r="K288" s="1611"/>
      <c r="L288" s="1611"/>
      <c r="M288" s="1611"/>
      <c r="N288" s="1611"/>
      <c r="O288" s="1611"/>
      <c r="P288" s="1611"/>
      <c r="Q288" s="1611"/>
      <c r="R288" s="1611"/>
      <c r="S288" s="1611"/>
      <c r="T288" s="1611"/>
      <c r="U288" s="1611"/>
      <c r="V288" s="1611"/>
      <c r="W288" s="1611"/>
      <c r="X288" s="1611"/>
      <c r="Y288" s="1611"/>
      <c r="Z288" s="1611"/>
      <c r="AA288" s="1611"/>
      <c r="AB288" s="1611"/>
      <c r="AC288" s="1611"/>
      <c r="AD288" s="1611"/>
      <c r="AE288" s="1611"/>
      <c r="AF288" s="1611"/>
      <c r="AG288" s="1611"/>
      <c r="AH288" s="1611"/>
      <c r="AI288" s="1611"/>
      <c r="AJ288" s="1611"/>
      <c r="AK288" s="1611"/>
      <c r="AL288" s="1611"/>
      <c r="AM288" s="1611"/>
      <c r="AN288" s="1611"/>
      <c r="AO288" s="1611"/>
      <c r="AP288" s="1611"/>
      <c r="AQ288" s="1611"/>
      <c r="AR288" s="1611"/>
      <c r="AS288" s="1611"/>
      <c r="AT288" s="1611"/>
      <c r="AU288" s="1611"/>
      <c r="AV288" s="1611"/>
      <c r="AW288" s="1611"/>
      <c r="AX288" s="1611"/>
      <c r="AY288" s="1611"/>
      <c r="AZ288" s="1611"/>
      <c r="BA288" s="1611"/>
      <c r="BB288" s="1611"/>
      <c r="BC288" s="1611"/>
      <c r="BD288" s="1611"/>
      <c r="BE288" s="1611"/>
      <c r="BF288" s="1611"/>
      <c r="BG288" s="1611"/>
      <c r="BH288" s="1611"/>
      <c r="BI288" s="1611"/>
      <c r="BJ288" s="1611"/>
      <c r="BK288" s="1611"/>
      <c r="BL288" s="1611"/>
      <c r="BM288" s="1611"/>
      <c r="BN288" s="1611"/>
      <c r="BO288" s="1611"/>
      <c r="BP288" s="1611"/>
      <c r="BQ288" s="1611"/>
      <c r="BR288" s="1611"/>
      <c r="BS288" s="1611"/>
      <c r="BT288" s="1611"/>
      <c r="BU288" s="1611"/>
      <c r="BV288" s="1611"/>
      <c r="BW288" s="1611"/>
      <c r="BX288" s="1611"/>
      <c r="BY288" s="1611"/>
      <c r="BZ288" s="1611"/>
      <c r="CA288" s="1611"/>
      <c r="CB288" s="1611"/>
      <c r="CC288" s="1611"/>
      <c r="CD288" s="1611"/>
      <c r="CE288" s="1611"/>
      <c r="CF288" s="1611"/>
      <c r="CG288" s="1611"/>
      <c r="CH288" s="1611"/>
      <c r="CI288" s="1611"/>
      <c r="CJ288" s="1611"/>
      <c r="CK288" s="1611"/>
      <c r="CL288" s="1611"/>
      <c r="CM288" s="1611"/>
      <c r="CN288" s="1611"/>
      <c r="CO288" s="1611"/>
      <c r="CP288" s="1611"/>
      <c r="CQ288" s="1611"/>
      <c r="CR288" s="1611"/>
      <c r="CS288" s="1611"/>
      <c r="CT288" s="1611"/>
      <c r="CU288" s="1611"/>
      <c r="CV288" s="1611"/>
      <c r="CW288" s="1611"/>
      <c r="CX288" s="1611"/>
      <c r="CY288" s="1611"/>
      <c r="CZ288" s="1611"/>
      <c r="DA288" s="1611"/>
      <c r="DB288" s="1611"/>
      <c r="DC288" s="1611"/>
      <c r="DD288" s="1611"/>
      <c r="DE288" s="1611"/>
      <c r="DF288" s="1611"/>
      <c r="DG288" s="1611"/>
      <c r="DH288" s="1611"/>
      <c r="DI288" s="1611"/>
      <c r="DJ288" s="1611"/>
      <c r="DK288" s="1611"/>
      <c r="DL288" s="1611"/>
      <c r="DM288" s="1611"/>
      <c r="DN288" s="1611"/>
      <c r="DO288" s="1611"/>
      <c r="DP288" s="1611"/>
      <c r="DQ288" s="1611"/>
      <c r="DR288" s="1611"/>
      <c r="DS288" s="1611"/>
      <c r="DT288" s="1611"/>
      <c r="DU288" s="1611"/>
      <c r="DV288" s="1611"/>
      <c r="DW288" s="1611"/>
      <c r="DX288" s="1611"/>
      <c r="DY288" s="1611"/>
      <c r="DZ288" s="1611"/>
      <c r="EA288" s="1611"/>
      <c r="EB288" s="1611"/>
      <c r="EC288" s="1611"/>
      <c r="ED288" s="1611"/>
      <c r="EE288" s="1611"/>
      <c r="EF288" s="1611"/>
      <c r="EG288" s="1611"/>
      <c r="EH288" s="1611"/>
      <c r="EI288" s="1611"/>
      <c r="EJ288" s="1611"/>
      <c r="EK288" s="1611"/>
      <c r="EL288" s="1611"/>
      <c r="EM288" s="1611"/>
      <c r="EN288" s="1611"/>
      <c r="EO288" s="1611"/>
      <c r="EP288" s="1611"/>
      <c r="EQ288" s="1611"/>
      <c r="ER288" s="1611"/>
      <c r="ES288" s="1611"/>
    </row>
    <row r="289" spans="2:149" s="898" customFormat="1">
      <c r="B289" s="1609"/>
      <c r="C289" s="1610"/>
      <c r="D289" s="1610"/>
      <c r="E289" s="1611"/>
      <c r="F289" s="1611"/>
      <c r="G289" s="1611"/>
      <c r="H289" s="1611"/>
      <c r="I289" s="1611"/>
      <c r="J289" s="1611"/>
      <c r="K289" s="1611"/>
      <c r="L289" s="1611"/>
      <c r="M289" s="1611"/>
      <c r="N289" s="1611"/>
      <c r="O289" s="1611"/>
      <c r="P289" s="1611"/>
      <c r="Q289" s="1611"/>
      <c r="R289" s="1611"/>
      <c r="S289" s="1611"/>
      <c r="T289" s="1611"/>
      <c r="U289" s="1611"/>
      <c r="V289" s="1611"/>
      <c r="W289" s="1611"/>
      <c r="X289" s="1611"/>
      <c r="Y289" s="1611"/>
      <c r="Z289" s="1611"/>
      <c r="AA289" s="1611"/>
      <c r="AB289" s="1611"/>
      <c r="AC289" s="1611"/>
      <c r="AD289" s="1611"/>
      <c r="AE289" s="1611"/>
      <c r="AF289" s="1611"/>
      <c r="AG289" s="1611"/>
      <c r="AH289" s="1611"/>
      <c r="AI289" s="1611"/>
      <c r="AJ289" s="1611"/>
      <c r="AK289" s="1611"/>
      <c r="AL289" s="1611"/>
      <c r="AM289" s="1611"/>
      <c r="AN289" s="1611"/>
      <c r="AO289" s="1611"/>
      <c r="AP289" s="1611"/>
      <c r="AQ289" s="1611"/>
      <c r="AR289" s="1611"/>
      <c r="AS289" s="1611"/>
      <c r="AT289" s="1611"/>
      <c r="AU289" s="1611"/>
      <c r="AV289" s="1611"/>
      <c r="AW289" s="1611"/>
      <c r="AX289" s="1611"/>
      <c r="AY289" s="1611"/>
      <c r="AZ289" s="1611"/>
      <c r="BA289" s="1611"/>
      <c r="BB289" s="1611"/>
      <c r="BC289" s="1611"/>
      <c r="BD289" s="1611"/>
      <c r="BE289" s="1611"/>
      <c r="BF289" s="1611"/>
      <c r="BG289" s="1611"/>
      <c r="BH289" s="1611"/>
      <c r="BI289" s="1611"/>
      <c r="BJ289" s="1611"/>
      <c r="BK289" s="1611"/>
      <c r="BL289" s="1611"/>
      <c r="BM289" s="1611"/>
      <c r="BN289" s="1611"/>
      <c r="BO289" s="1611"/>
      <c r="BP289" s="1611"/>
      <c r="BQ289" s="1611"/>
      <c r="BR289" s="1611"/>
      <c r="BS289" s="1611"/>
      <c r="BT289" s="1611"/>
      <c r="BU289" s="1611"/>
      <c r="BV289" s="1611"/>
      <c r="BW289" s="1611"/>
      <c r="BX289" s="1611"/>
      <c r="BY289" s="1611"/>
      <c r="BZ289" s="1611"/>
      <c r="CA289" s="1611"/>
      <c r="CB289" s="1611"/>
      <c r="CC289" s="1611"/>
      <c r="CD289" s="1611"/>
      <c r="CE289" s="1611"/>
      <c r="CF289" s="1611"/>
      <c r="CG289" s="1611"/>
      <c r="CH289" s="1611"/>
      <c r="CI289" s="1611"/>
      <c r="CJ289" s="1611"/>
      <c r="CK289" s="1611"/>
      <c r="CL289" s="1611"/>
      <c r="CM289" s="1611"/>
      <c r="CN289" s="1611"/>
      <c r="CO289" s="1611"/>
      <c r="CP289" s="1611"/>
      <c r="CQ289" s="1611"/>
      <c r="CR289" s="1611"/>
      <c r="CS289" s="1611"/>
      <c r="CT289" s="1611"/>
      <c r="CU289" s="1611"/>
      <c r="CV289" s="1611"/>
      <c r="CW289" s="1611"/>
      <c r="CX289" s="1611"/>
      <c r="CY289" s="1611"/>
      <c r="CZ289" s="1611"/>
      <c r="DA289" s="1611"/>
      <c r="DB289" s="1611"/>
      <c r="DC289" s="1611"/>
      <c r="DD289" s="1611"/>
      <c r="DE289" s="1611"/>
      <c r="DF289" s="1611"/>
      <c r="DG289" s="1611"/>
      <c r="DH289" s="1611"/>
      <c r="DI289" s="1611"/>
      <c r="DJ289" s="1611"/>
      <c r="DK289" s="1611"/>
      <c r="DL289" s="1611"/>
      <c r="DM289" s="1611"/>
      <c r="DN289" s="1611"/>
      <c r="DO289" s="1611"/>
      <c r="DP289" s="1611"/>
      <c r="DQ289" s="1611"/>
      <c r="DR289" s="1611"/>
      <c r="DS289" s="1611"/>
      <c r="DT289" s="1611"/>
      <c r="DU289" s="1611"/>
      <c r="DV289" s="1611"/>
      <c r="DW289" s="1611"/>
      <c r="DX289" s="1611"/>
      <c r="DY289" s="1611"/>
      <c r="DZ289" s="1611"/>
      <c r="EA289" s="1611"/>
      <c r="EB289" s="1611"/>
      <c r="EC289" s="1611"/>
      <c r="ED289" s="1611"/>
      <c r="EE289" s="1611"/>
      <c r="EF289" s="1611"/>
      <c r="EG289" s="1611"/>
      <c r="EH289" s="1611"/>
      <c r="EI289" s="1611"/>
      <c r="EJ289" s="1611"/>
      <c r="EK289" s="1611"/>
      <c r="EL289" s="1611"/>
      <c r="EM289" s="1611"/>
      <c r="EN289" s="1611"/>
      <c r="EO289" s="1611"/>
      <c r="EP289" s="1611"/>
      <c r="EQ289" s="1611"/>
      <c r="ER289" s="1611"/>
      <c r="ES289" s="1611"/>
    </row>
    <row r="290" spans="2:149" s="898" customFormat="1">
      <c r="B290" s="1609"/>
      <c r="C290" s="1610"/>
      <c r="D290" s="1610"/>
      <c r="E290" s="1611"/>
      <c r="F290" s="1611"/>
      <c r="G290" s="1611"/>
      <c r="H290" s="1611"/>
      <c r="I290" s="1611"/>
      <c r="J290" s="1611"/>
      <c r="K290" s="1611"/>
      <c r="L290" s="1611"/>
      <c r="M290" s="1611"/>
      <c r="N290" s="1611"/>
      <c r="O290" s="1611"/>
      <c r="P290" s="1611"/>
      <c r="Q290" s="1611"/>
      <c r="R290" s="1611"/>
      <c r="S290" s="1611"/>
      <c r="T290" s="1611"/>
      <c r="U290" s="1611"/>
      <c r="V290" s="1611"/>
      <c r="W290" s="1611"/>
      <c r="X290" s="1611"/>
      <c r="Y290" s="1611"/>
      <c r="Z290" s="1611"/>
      <c r="AA290" s="1611"/>
      <c r="AB290" s="1611"/>
      <c r="AC290" s="1611"/>
      <c r="AD290" s="1611"/>
      <c r="AE290" s="1611"/>
      <c r="AF290" s="1611"/>
      <c r="AG290" s="1611"/>
      <c r="AH290" s="1611"/>
      <c r="AI290" s="1611"/>
      <c r="AJ290" s="1611"/>
      <c r="AK290" s="1611"/>
      <c r="AL290" s="1611"/>
      <c r="AM290" s="1611"/>
      <c r="AN290" s="1611"/>
      <c r="AO290" s="1611"/>
      <c r="AP290" s="1611"/>
      <c r="AQ290" s="1611"/>
      <c r="AR290" s="1611"/>
      <c r="AS290" s="1611"/>
      <c r="AT290" s="1611"/>
      <c r="AU290" s="1611"/>
      <c r="AV290" s="1611"/>
      <c r="AW290" s="1611"/>
      <c r="AX290" s="1611"/>
      <c r="AY290" s="1611"/>
      <c r="AZ290" s="1611"/>
      <c r="BA290" s="1611"/>
      <c r="BB290" s="1611"/>
      <c r="BC290" s="1611"/>
      <c r="BD290" s="1611"/>
      <c r="BE290" s="1611"/>
      <c r="BF290" s="1611"/>
      <c r="BG290" s="1611"/>
      <c r="BH290" s="1611"/>
      <c r="BI290" s="1611"/>
      <c r="BJ290" s="1611"/>
      <c r="BK290" s="1611"/>
      <c r="BL290" s="1611"/>
      <c r="BM290" s="1611"/>
      <c r="BN290" s="1611"/>
      <c r="BO290" s="1611"/>
      <c r="BP290" s="1611"/>
      <c r="BQ290" s="1611"/>
      <c r="BR290" s="1611"/>
      <c r="BS290" s="1611"/>
      <c r="BT290" s="1611"/>
      <c r="BU290" s="1611"/>
      <c r="BV290" s="1611"/>
      <c r="BW290" s="1611"/>
      <c r="BX290" s="1611"/>
      <c r="BY290" s="1611"/>
      <c r="BZ290" s="1611"/>
      <c r="CA290" s="1611"/>
      <c r="CB290" s="1611"/>
      <c r="CC290" s="1611"/>
      <c r="CD290" s="1611"/>
      <c r="CE290" s="1611"/>
      <c r="CF290" s="1611"/>
      <c r="CG290" s="1611"/>
      <c r="CH290" s="1611"/>
      <c r="CI290" s="1611"/>
      <c r="CJ290" s="1611"/>
      <c r="CK290" s="1611"/>
      <c r="CL290" s="1611"/>
      <c r="CM290" s="1611"/>
      <c r="CN290" s="1611"/>
      <c r="CO290" s="1611"/>
      <c r="CP290" s="1611"/>
      <c r="CQ290" s="1611"/>
      <c r="CR290" s="1611"/>
      <c r="CS290" s="1611"/>
      <c r="CT290" s="1611"/>
      <c r="CU290" s="1611"/>
      <c r="CV290" s="1611"/>
      <c r="CW290" s="1611"/>
      <c r="CX290" s="1611"/>
      <c r="CY290" s="1611"/>
      <c r="CZ290" s="1611"/>
      <c r="DA290" s="1611"/>
      <c r="DB290" s="1611"/>
      <c r="DC290" s="1611"/>
      <c r="DD290" s="1611"/>
      <c r="DE290" s="1611"/>
      <c r="DF290" s="1611"/>
      <c r="DG290" s="1611"/>
      <c r="DH290" s="1611"/>
      <c r="DI290" s="1611"/>
      <c r="DJ290" s="1611"/>
      <c r="DK290" s="1611"/>
      <c r="DL290" s="1611"/>
      <c r="DM290" s="1611"/>
      <c r="DN290" s="1611"/>
      <c r="DO290" s="1611"/>
      <c r="DP290" s="1611"/>
      <c r="DQ290" s="1611"/>
      <c r="DR290" s="1611"/>
      <c r="DS290" s="1611"/>
      <c r="DT290" s="1611"/>
      <c r="DU290" s="1611"/>
      <c r="DV290" s="1611"/>
      <c r="DW290" s="1611"/>
      <c r="DX290" s="1611"/>
      <c r="DY290" s="1611"/>
      <c r="DZ290" s="1611"/>
      <c r="EA290" s="1611"/>
      <c r="EB290" s="1611"/>
      <c r="EC290" s="1611"/>
      <c r="ED290" s="1611"/>
      <c r="EE290" s="1611"/>
      <c r="EF290" s="1611"/>
      <c r="EG290" s="1611"/>
      <c r="EH290" s="1611"/>
      <c r="EI290" s="1611"/>
      <c r="EJ290" s="1611"/>
      <c r="EK290" s="1611"/>
      <c r="EL290" s="1611"/>
      <c r="EM290" s="1611"/>
      <c r="EN290" s="1611"/>
      <c r="EO290" s="1611"/>
      <c r="EP290" s="1611"/>
      <c r="EQ290" s="1611"/>
      <c r="ER290" s="1611"/>
      <c r="ES290" s="1611"/>
    </row>
    <row r="291" spans="2:149" s="898" customFormat="1">
      <c r="B291" s="1609"/>
      <c r="C291" s="1610"/>
      <c r="D291" s="1610"/>
      <c r="E291" s="1611"/>
      <c r="F291" s="1611"/>
      <c r="G291" s="1611"/>
      <c r="H291" s="1611"/>
      <c r="I291" s="1611"/>
      <c r="J291" s="1611"/>
      <c r="K291" s="1611"/>
      <c r="L291" s="1611"/>
      <c r="M291" s="1611"/>
      <c r="N291" s="1611"/>
      <c r="O291" s="1611"/>
      <c r="P291" s="1611"/>
      <c r="Q291" s="1611"/>
      <c r="R291" s="1611"/>
      <c r="S291" s="1611"/>
      <c r="T291" s="1611"/>
      <c r="U291" s="1611"/>
      <c r="V291" s="1611"/>
      <c r="W291" s="1611"/>
      <c r="X291" s="1611"/>
      <c r="Y291" s="1611"/>
      <c r="Z291" s="1611"/>
      <c r="AA291" s="1611"/>
      <c r="AB291" s="1611"/>
      <c r="AC291" s="1611"/>
      <c r="AD291" s="1611"/>
      <c r="AE291" s="1611"/>
      <c r="AF291" s="1611"/>
      <c r="AG291" s="1611"/>
      <c r="AH291" s="1611"/>
      <c r="AI291" s="1611"/>
      <c r="AJ291" s="1611"/>
      <c r="AK291" s="1611"/>
      <c r="AL291" s="1611"/>
      <c r="AM291" s="1611"/>
      <c r="AN291" s="1611"/>
      <c r="AO291" s="1611"/>
      <c r="AP291" s="1611"/>
      <c r="AQ291" s="1611"/>
      <c r="AR291" s="1611"/>
      <c r="AS291" s="1611"/>
      <c r="AT291" s="1611"/>
      <c r="AU291" s="1611"/>
      <c r="AV291" s="1611"/>
      <c r="AW291" s="1611"/>
      <c r="AX291" s="1611"/>
      <c r="AY291" s="1611"/>
      <c r="AZ291" s="1611"/>
      <c r="BA291" s="1611"/>
      <c r="BB291" s="1611"/>
      <c r="BC291" s="1611"/>
      <c r="BD291" s="1611"/>
      <c r="BE291" s="1611"/>
      <c r="BF291" s="1611"/>
      <c r="BG291" s="1611"/>
      <c r="BH291" s="1611"/>
      <c r="BI291" s="1611"/>
      <c r="BJ291" s="1611"/>
      <c r="BK291" s="1611"/>
      <c r="BL291" s="1611"/>
      <c r="BM291" s="1611"/>
      <c r="BN291" s="1611"/>
      <c r="BO291" s="1611"/>
      <c r="BP291" s="1611"/>
      <c r="BQ291" s="1611"/>
      <c r="BR291" s="1611"/>
      <c r="BS291" s="1611"/>
      <c r="BT291" s="1611"/>
      <c r="BU291" s="1611"/>
      <c r="BV291" s="1611"/>
      <c r="BW291" s="1611"/>
      <c r="BX291" s="1611"/>
      <c r="BY291" s="1611"/>
      <c r="BZ291" s="1611"/>
      <c r="CA291" s="1611"/>
      <c r="CB291" s="1611"/>
      <c r="CC291" s="1611"/>
      <c r="CD291" s="1611"/>
      <c r="CE291" s="1611"/>
      <c r="CF291" s="1611"/>
      <c r="CG291" s="1611"/>
      <c r="CH291" s="1611"/>
      <c r="CI291" s="1611"/>
      <c r="CJ291" s="1611"/>
      <c r="CK291" s="1611"/>
      <c r="CL291" s="1611"/>
      <c r="CM291" s="1611"/>
      <c r="CN291" s="1611"/>
      <c r="CO291" s="1611"/>
      <c r="CP291" s="1611"/>
      <c r="CQ291" s="1611"/>
      <c r="CR291" s="1611"/>
      <c r="CS291" s="1611"/>
      <c r="CT291" s="1611"/>
      <c r="CU291" s="1611"/>
      <c r="CV291" s="1611"/>
      <c r="CW291" s="1611"/>
      <c r="CX291" s="1611"/>
      <c r="CY291" s="1611"/>
      <c r="CZ291" s="1611"/>
      <c r="DA291" s="1611"/>
      <c r="DB291" s="1611"/>
      <c r="DC291" s="1611"/>
      <c r="DD291" s="1611"/>
      <c r="DE291" s="1611"/>
      <c r="DF291" s="1611"/>
      <c r="DG291" s="1611"/>
      <c r="DH291" s="1611"/>
      <c r="DI291" s="1611"/>
      <c r="DJ291" s="1611"/>
      <c r="DK291" s="1611"/>
      <c r="DL291" s="1611"/>
      <c r="DM291" s="1611"/>
      <c r="DN291" s="1611"/>
      <c r="DO291" s="1611"/>
      <c r="DP291" s="1611"/>
      <c r="DQ291" s="1611"/>
      <c r="DR291" s="1611"/>
      <c r="DS291" s="1611"/>
      <c r="DT291" s="1611"/>
      <c r="DU291" s="1611"/>
      <c r="DV291" s="1611"/>
      <c r="DW291" s="1611"/>
      <c r="DX291" s="1611"/>
      <c r="DY291" s="1611"/>
      <c r="DZ291" s="1611"/>
      <c r="EA291" s="1611"/>
      <c r="EB291" s="1611"/>
      <c r="EC291" s="1611"/>
      <c r="ED291" s="1611"/>
      <c r="EE291" s="1611"/>
      <c r="EF291" s="1611"/>
      <c r="EG291" s="1611"/>
      <c r="EH291" s="1611"/>
      <c r="EI291" s="1611"/>
      <c r="EJ291" s="1611"/>
      <c r="EK291" s="1611"/>
      <c r="EL291" s="1611"/>
      <c r="EM291" s="1611"/>
      <c r="EN291" s="1611"/>
      <c r="EO291" s="1611"/>
      <c r="EP291" s="1611"/>
      <c r="EQ291" s="1611"/>
      <c r="ER291" s="1611"/>
      <c r="ES291" s="1611"/>
    </row>
    <row r="292" spans="2:149" s="898" customFormat="1">
      <c r="B292" s="1609"/>
      <c r="C292" s="1610"/>
      <c r="D292" s="1610"/>
      <c r="E292" s="1611"/>
      <c r="F292" s="1611"/>
      <c r="G292" s="1611"/>
      <c r="H292" s="1611"/>
      <c r="I292" s="1611"/>
      <c r="J292" s="1611"/>
      <c r="K292" s="1611"/>
      <c r="L292" s="1611"/>
      <c r="M292" s="1611"/>
      <c r="N292" s="1611"/>
      <c r="O292" s="1611"/>
      <c r="P292" s="1611"/>
      <c r="Q292" s="1611"/>
      <c r="R292" s="1611"/>
      <c r="S292" s="1611"/>
      <c r="T292" s="1611"/>
      <c r="U292" s="1611"/>
      <c r="V292" s="1611"/>
      <c r="W292" s="1611"/>
      <c r="X292" s="1611"/>
      <c r="Y292" s="1611"/>
      <c r="Z292" s="1611"/>
      <c r="AA292" s="1611"/>
      <c r="AB292" s="1611"/>
      <c r="AC292" s="1611"/>
      <c r="AD292" s="1611"/>
      <c r="AE292" s="1611"/>
      <c r="AF292" s="1611"/>
      <c r="AG292" s="1611"/>
      <c r="AH292" s="1611"/>
      <c r="AI292" s="1611"/>
      <c r="AJ292" s="1611"/>
      <c r="AK292" s="1611"/>
      <c r="AL292" s="1611"/>
      <c r="AM292" s="1611"/>
      <c r="AN292" s="1611"/>
      <c r="AO292" s="1611"/>
      <c r="AP292" s="1611"/>
      <c r="AQ292" s="1611"/>
      <c r="AR292" s="1611"/>
      <c r="AS292" s="1611"/>
      <c r="AT292" s="1611"/>
      <c r="AU292" s="1611"/>
      <c r="AV292" s="1611"/>
      <c r="AW292" s="1611"/>
      <c r="AX292" s="1611"/>
      <c r="AY292" s="1611"/>
      <c r="AZ292" s="1611"/>
      <c r="BA292" s="1611"/>
      <c r="BB292" s="1611"/>
      <c r="BC292" s="1611"/>
      <c r="BD292" s="1611"/>
      <c r="BE292" s="1611"/>
      <c r="BF292" s="1611"/>
      <c r="BG292" s="1611"/>
      <c r="BH292" s="1611"/>
      <c r="BI292" s="1611"/>
      <c r="BJ292" s="1611"/>
      <c r="BK292" s="1611"/>
      <c r="BL292" s="1611"/>
      <c r="BM292" s="1611"/>
      <c r="BN292" s="1611"/>
      <c r="BO292" s="1611"/>
      <c r="BP292" s="1611"/>
      <c r="BQ292" s="1611"/>
      <c r="BR292" s="1611"/>
      <c r="BS292" s="1611"/>
      <c r="BT292" s="1611"/>
      <c r="BU292" s="1611"/>
      <c r="BV292" s="1611"/>
      <c r="BW292" s="1611"/>
      <c r="BX292" s="1611"/>
      <c r="BY292" s="1611"/>
      <c r="BZ292" s="1611"/>
      <c r="CA292" s="1611"/>
      <c r="CB292" s="1611"/>
      <c r="CC292" s="1611"/>
      <c r="CD292" s="1611"/>
      <c r="CE292" s="1611"/>
      <c r="CF292" s="1611"/>
      <c r="CG292" s="1611"/>
      <c r="CH292" s="1611"/>
      <c r="CI292" s="1611"/>
      <c r="CJ292" s="1611"/>
      <c r="CK292" s="1611"/>
      <c r="CL292" s="1611"/>
      <c r="CM292" s="1611"/>
      <c r="CN292" s="1611"/>
      <c r="CO292" s="1611"/>
      <c r="CP292" s="1611"/>
      <c r="CQ292" s="1611"/>
      <c r="CR292" s="1611"/>
      <c r="CS292" s="1611"/>
      <c r="CT292" s="1611"/>
      <c r="CU292" s="1611"/>
      <c r="CV292" s="1611"/>
      <c r="CW292" s="1611"/>
      <c r="CX292" s="1611"/>
      <c r="CY292" s="1611"/>
      <c r="CZ292" s="1611"/>
      <c r="DA292" s="1611"/>
      <c r="DB292" s="1611"/>
      <c r="DC292" s="1611"/>
      <c r="DD292" s="1611"/>
      <c r="DE292" s="1611"/>
      <c r="DF292" s="1611"/>
      <c r="DG292" s="1611"/>
      <c r="DH292" s="1611"/>
      <c r="DI292" s="1611"/>
      <c r="DJ292" s="1611"/>
      <c r="DK292" s="1611"/>
      <c r="DL292" s="1611"/>
      <c r="DM292" s="1611"/>
      <c r="DN292" s="1611"/>
      <c r="DO292" s="1611"/>
      <c r="DP292" s="1611"/>
      <c r="DQ292" s="1611"/>
      <c r="DR292" s="1611"/>
      <c r="DS292" s="1611"/>
      <c r="DT292" s="1611"/>
      <c r="DU292" s="1611"/>
      <c r="DV292" s="1611"/>
      <c r="DW292" s="1611"/>
      <c r="DX292" s="1611"/>
      <c r="DY292" s="1611"/>
      <c r="DZ292" s="1611"/>
      <c r="EA292" s="1611"/>
      <c r="EB292" s="1611"/>
      <c r="EC292" s="1611"/>
      <c r="ED292" s="1611"/>
      <c r="EE292" s="1611"/>
      <c r="EF292" s="1611"/>
      <c r="EG292" s="1611"/>
      <c r="EH292" s="1611"/>
      <c r="EI292" s="1611"/>
      <c r="EJ292" s="1611"/>
      <c r="EK292" s="1611"/>
      <c r="EL292" s="1611"/>
      <c r="EM292" s="1611"/>
      <c r="EN292" s="1611"/>
      <c r="EO292" s="1611"/>
      <c r="EP292" s="1611"/>
      <c r="EQ292" s="1611"/>
      <c r="ER292" s="1611"/>
      <c r="ES292" s="1611"/>
    </row>
    <row r="293" spans="2:149" s="898" customFormat="1">
      <c r="B293" s="1609"/>
      <c r="C293" s="1610"/>
      <c r="D293" s="1610"/>
      <c r="E293" s="1611"/>
      <c r="F293" s="1611"/>
      <c r="G293" s="1611"/>
      <c r="H293" s="1611"/>
      <c r="I293" s="1611"/>
      <c r="J293" s="1611"/>
      <c r="K293" s="1611"/>
      <c r="L293" s="1611"/>
      <c r="M293" s="1611"/>
      <c r="N293" s="1611"/>
      <c r="O293" s="1611"/>
      <c r="P293" s="1611"/>
      <c r="Q293" s="1611"/>
      <c r="R293" s="1611"/>
      <c r="S293" s="1611"/>
      <c r="T293" s="1611"/>
      <c r="U293" s="1611"/>
      <c r="V293" s="1611"/>
      <c r="W293" s="1611"/>
      <c r="X293" s="1611"/>
      <c r="Y293" s="1611"/>
      <c r="Z293" s="1611"/>
      <c r="AA293" s="1611"/>
      <c r="AB293" s="1611"/>
      <c r="AC293" s="1611"/>
      <c r="AD293" s="1611"/>
      <c r="AE293" s="1611"/>
      <c r="AF293" s="1611"/>
      <c r="AG293" s="1611"/>
      <c r="AH293" s="1611"/>
      <c r="AI293" s="1611"/>
      <c r="AJ293" s="1611"/>
      <c r="AK293" s="1611"/>
      <c r="AL293" s="1611"/>
      <c r="AM293" s="1611"/>
      <c r="AN293" s="1611"/>
      <c r="AO293" s="1611"/>
      <c r="AP293" s="1611"/>
      <c r="AQ293" s="1611"/>
      <c r="AR293" s="1611"/>
      <c r="AS293" s="1611"/>
      <c r="AT293" s="1611"/>
      <c r="AU293" s="1611"/>
      <c r="AV293" s="1611"/>
      <c r="AW293" s="1611"/>
      <c r="AX293" s="1611"/>
      <c r="AY293" s="1611"/>
      <c r="AZ293" s="1611"/>
      <c r="BA293" s="1611"/>
      <c r="BB293" s="1611"/>
      <c r="BC293" s="1611"/>
      <c r="BD293" s="1611"/>
      <c r="BE293" s="1611"/>
      <c r="BF293" s="1611"/>
      <c r="BG293" s="1611"/>
      <c r="BH293" s="1611"/>
      <c r="BI293" s="1611"/>
      <c r="BJ293" s="1611"/>
      <c r="BK293" s="1611"/>
      <c r="BL293" s="1611"/>
      <c r="BM293" s="1611"/>
      <c r="BN293" s="1611"/>
      <c r="BO293" s="1611"/>
      <c r="BP293" s="1611"/>
      <c r="BQ293" s="1611"/>
      <c r="BR293" s="1611"/>
      <c r="BS293" s="1611"/>
      <c r="BT293" s="1611"/>
      <c r="BU293" s="1611"/>
      <c r="BV293" s="1611"/>
      <c r="BW293" s="1611"/>
      <c r="BX293" s="1611"/>
      <c r="BY293" s="1611"/>
      <c r="BZ293" s="1611"/>
      <c r="CA293" s="1611"/>
      <c r="CB293" s="1611"/>
      <c r="CC293" s="1611"/>
      <c r="CD293" s="1611"/>
      <c r="CE293" s="1611"/>
      <c r="CF293" s="1611"/>
      <c r="CG293" s="1611"/>
      <c r="CH293" s="1611"/>
      <c r="CI293" s="1611"/>
      <c r="CJ293" s="1611"/>
      <c r="CK293" s="1611"/>
      <c r="CL293" s="1611"/>
      <c r="CM293" s="1611"/>
      <c r="CN293" s="1611"/>
      <c r="CO293" s="1611"/>
      <c r="CP293" s="1611"/>
      <c r="CQ293" s="1611"/>
      <c r="CR293" s="1611"/>
      <c r="CS293" s="1611"/>
      <c r="CT293" s="1611"/>
      <c r="CU293" s="1611"/>
      <c r="CV293" s="1611"/>
      <c r="CW293" s="1611"/>
      <c r="CX293" s="1611"/>
      <c r="CY293" s="1611"/>
      <c r="CZ293" s="1611"/>
      <c r="DA293" s="1611"/>
      <c r="DB293" s="1611"/>
      <c r="DC293" s="1611"/>
      <c r="DD293" s="1611"/>
      <c r="DE293" s="1611"/>
      <c r="DF293" s="1611"/>
      <c r="DG293" s="1611"/>
      <c r="DH293" s="1611"/>
      <c r="DI293" s="1611"/>
      <c r="DJ293" s="1611"/>
      <c r="DK293" s="1611"/>
      <c r="DL293" s="1611"/>
      <c r="DM293" s="1611"/>
      <c r="DN293" s="1611"/>
      <c r="DO293" s="1611"/>
      <c r="DP293" s="1611"/>
      <c r="DQ293" s="1611"/>
      <c r="DR293" s="1611"/>
      <c r="DS293" s="1611"/>
      <c r="DT293" s="1611"/>
      <c r="DU293" s="1611"/>
      <c r="DV293" s="1611"/>
      <c r="DW293" s="1611"/>
      <c r="DX293" s="1611"/>
      <c r="DY293" s="1611"/>
      <c r="DZ293" s="1611"/>
      <c r="EA293" s="1611"/>
      <c r="EB293" s="1611"/>
      <c r="EC293" s="1611"/>
      <c r="ED293" s="1611"/>
      <c r="EE293" s="1611"/>
      <c r="EF293" s="1611"/>
      <c r="EG293" s="1611"/>
      <c r="EH293" s="1611"/>
      <c r="EI293" s="1611"/>
      <c r="EJ293" s="1611"/>
      <c r="EK293" s="1611"/>
      <c r="EL293" s="1611"/>
      <c r="EM293" s="1611"/>
      <c r="EN293" s="1611"/>
      <c r="EO293" s="1611"/>
      <c r="EP293" s="1611"/>
      <c r="EQ293" s="1611"/>
      <c r="ER293" s="1611"/>
      <c r="ES293" s="1611"/>
    </row>
    <row r="294" spans="2:149" s="898" customFormat="1">
      <c r="B294" s="1609"/>
      <c r="C294" s="1610"/>
      <c r="D294" s="1610"/>
      <c r="E294" s="1611"/>
      <c r="F294" s="1611"/>
      <c r="G294" s="1611"/>
      <c r="H294" s="1611"/>
      <c r="I294" s="1611"/>
      <c r="J294" s="1611"/>
      <c r="K294" s="1611"/>
      <c r="L294" s="1611"/>
      <c r="M294" s="1611"/>
      <c r="N294" s="1611"/>
      <c r="O294" s="1611"/>
      <c r="P294" s="1611"/>
      <c r="Q294" s="1611"/>
      <c r="R294" s="1611"/>
      <c r="S294" s="1611"/>
      <c r="T294" s="1611"/>
      <c r="U294" s="1611"/>
      <c r="V294" s="1611"/>
      <c r="W294" s="1611"/>
      <c r="X294" s="1611"/>
      <c r="Y294" s="1611"/>
      <c r="Z294" s="1611"/>
      <c r="AA294" s="1611"/>
      <c r="AB294" s="1611"/>
      <c r="AC294" s="1611"/>
      <c r="AD294" s="1611"/>
      <c r="AE294" s="1611"/>
      <c r="AF294" s="1611"/>
      <c r="AG294" s="1611"/>
      <c r="AH294" s="1611"/>
      <c r="AI294" s="1611"/>
      <c r="AJ294" s="1611"/>
      <c r="AK294" s="1611"/>
      <c r="AL294" s="1611"/>
      <c r="AM294" s="1611"/>
      <c r="AN294" s="1611"/>
      <c r="AO294" s="1611"/>
      <c r="AP294" s="1611"/>
      <c r="AQ294" s="1611"/>
      <c r="AR294" s="1611"/>
      <c r="AS294" s="1611"/>
      <c r="AT294" s="1611"/>
      <c r="AU294" s="1611"/>
      <c r="AV294" s="1611"/>
      <c r="AW294" s="1611"/>
      <c r="AX294" s="1611"/>
      <c r="AY294" s="1611"/>
      <c r="AZ294" s="1611"/>
      <c r="BA294" s="1611"/>
      <c r="BB294" s="1611"/>
      <c r="BC294" s="1611"/>
      <c r="BD294" s="1611"/>
      <c r="BE294" s="1611"/>
      <c r="BF294" s="1611"/>
      <c r="BG294" s="1611"/>
      <c r="BH294" s="1611"/>
      <c r="BI294" s="1611"/>
      <c r="BJ294" s="1611"/>
      <c r="BK294" s="1611"/>
      <c r="BL294" s="1611"/>
      <c r="BM294" s="1611"/>
      <c r="BN294" s="1611"/>
      <c r="BO294" s="1611"/>
      <c r="BP294" s="1611"/>
      <c r="BQ294" s="1611"/>
      <c r="BR294" s="1611"/>
      <c r="BS294" s="1611"/>
      <c r="BT294" s="1611"/>
      <c r="BU294" s="1611"/>
      <c r="BV294" s="1611"/>
      <c r="BW294" s="1611"/>
      <c r="BX294" s="1611"/>
      <c r="BY294" s="1611"/>
      <c r="BZ294" s="1611"/>
      <c r="CA294" s="1611"/>
      <c r="CB294" s="1611"/>
      <c r="CC294" s="1611"/>
      <c r="CD294" s="1611"/>
      <c r="CE294" s="1611"/>
      <c r="CF294" s="1611"/>
      <c r="CG294" s="1611"/>
      <c r="CH294" s="1611"/>
      <c r="CI294" s="1611"/>
      <c r="CJ294" s="1611"/>
      <c r="CK294" s="1611"/>
      <c r="CL294" s="1611"/>
      <c r="CM294" s="1611"/>
      <c r="CN294" s="1611"/>
      <c r="CO294" s="1611"/>
      <c r="CP294" s="1611"/>
      <c r="CQ294" s="1611"/>
      <c r="CR294" s="1611"/>
      <c r="CS294" s="1611"/>
      <c r="CT294" s="1611"/>
      <c r="CU294" s="1611"/>
      <c r="CV294" s="1611"/>
      <c r="CW294" s="1611"/>
      <c r="CX294" s="1611"/>
      <c r="CY294" s="1611"/>
      <c r="CZ294" s="1611"/>
      <c r="DA294" s="1611"/>
      <c r="DB294" s="1611"/>
      <c r="DC294" s="1611"/>
      <c r="DD294" s="1611"/>
      <c r="DE294" s="1611"/>
      <c r="DF294" s="1611"/>
      <c r="DG294" s="1611"/>
      <c r="DH294" s="1611"/>
      <c r="DI294" s="1611"/>
      <c r="DJ294" s="1611"/>
      <c r="DK294" s="1611"/>
      <c r="DL294" s="1611"/>
      <c r="DM294" s="1611"/>
      <c r="DN294" s="1611"/>
      <c r="DO294" s="1611"/>
      <c r="DP294" s="1611"/>
      <c r="DQ294" s="1611"/>
      <c r="DR294" s="1611"/>
      <c r="DS294" s="1611"/>
      <c r="DT294" s="1611"/>
      <c r="DU294" s="1611"/>
      <c r="DV294" s="1611"/>
      <c r="DW294" s="1611"/>
      <c r="DX294" s="1611"/>
      <c r="DY294" s="1611"/>
      <c r="DZ294" s="1611"/>
      <c r="EA294" s="1611"/>
      <c r="EB294" s="1611"/>
      <c r="EC294" s="1611"/>
      <c r="ED294" s="1611"/>
      <c r="EE294" s="1611"/>
      <c r="EF294" s="1611"/>
      <c r="EG294" s="1611"/>
      <c r="EH294" s="1611"/>
      <c r="EI294" s="1611"/>
      <c r="EJ294" s="1611"/>
      <c r="EK294" s="1611"/>
      <c r="EL294" s="1611"/>
      <c r="EM294" s="1611"/>
      <c r="EN294" s="1611"/>
      <c r="EO294" s="1611"/>
      <c r="EP294" s="1611"/>
      <c r="EQ294" s="1611"/>
      <c r="ER294" s="1611"/>
      <c r="ES294" s="1611"/>
    </row>
    <row r="295" spans="2:149" s="898" customFormat="1">
      <c r="B295" s="1609"/>
      <c r="C295" s="1610"/>
      <c r="D295" s="1610"/>
      <c r="E295" s="1611"/>
      <c r="F295" s="1611"/>
      <c r="G295" s="1611"/>
      <c r="H295" s="1611"/>
      <c r="I295" s="1611"/>
      <c r="J295" s="1611"/>
      <c r="K295" s="1611"/>
      <c r="L295" s="1611"/>
      <c r="M295" s="1611"/>
      <c r="N295" s="1611"/>
      <c r="O295" s="1611"/>
      <c r="P295" s="1611"/>
      <c r="Q295" s="1611"/>
      <c r="R295" s="1611"/>
      <c r="S295" s="1611"/>
      <c r="T295" s="1611"/>
      <c r="U295" s="1611"/>
      <c r="V295" s="1611"/>
      <c r="W295" s="1611"/>
      <c r="X295" s="1611"/>
      <c r="Y295" s="1611"/>
      <c r="Z295" s="1611"/>
      <c r="AA295" s="1611"/>
      <c r="AB295" s="1611"/>
      <c r="AC295" s="1611"/>
      <c r="AD295" s="1611"/>
      <c r="AE295" s="1611"/>
      <c r="AF295" s="1611"/>
      <c r="AG295" s="1611"/>
      <c r="AH295" s="1611"/>
      <c r="AI295" s="1611"/>
      <c r="AJ295" s="1611"/>
      <c r="AK295" s="1611"/>
      <c r="AL295" s="1611"/>
      <c r="AM295" s="1611"/>
      <c r="AN295" s="1611"/>
      <c r="AO295" s="1611"/>
      <c r="AP295" s="1611"/>
      <c r="AQ295" s="1611"/>
      <c r="AR295" s="1611"/>
      <c r="AS295" s="1611"/>
      <c r="AT295" s="1611"/>
      <c r="AU295" s="1611"/>
      <c r="AV295" s="1611"/>
      <c r="AW295" s="1611"/>
      <c r="AX295" s="1611"/>
      <c r="AY295" s="1611"/>
      <c r="AZ295" s="1611"/>
      <c r="BA295" s="1611"/>
      <c r="BB295" s="1611"/>
      <c r="BC295" s="1611"/>
      <c r="BD295" s="1611"/>
      <c r="BE295" s="1611"/>
      <c r="BF295" s="1611"/>
      <c r="BG295" s="1611"/>
      <c r="BH295" s="1611"/>
      <c r="BI295" s="1611"/>
      <c r="BJ295" s="1611"/>
      <c r="BK295" s="1611"/>
      <c r="BL295" s="1611"/>
      <c r="BM295" s="1611"/>
      <c r="BN295" s="1611"/>
      <c r="BO295" s="1611"/>
      <c r="BP295" s="1611"/>
      <c r="BQ295" s="1611"/>
      <c r="BR295" s="1611"/>
      <c r="BS295" s="1611"/>
      <c r="BT295" s="1611"/>
      <c r="BU295" s="1611"/>
      <c r="BV295" s="1611"/>
      <c r="BW295" s="1611"/>
      <c r="BX295" s="1611"/>
      <c r="BY295" s="1611"/>
      <c r="BZ295" s="1611"/>
      <c r="CA295" s="1611"/>
      <c r="CB295" s="1611"/>
      <c r="CC295" s="1611"/>
      <c r="CD295" s="1611"/>
      <c r="CE295" s="1611"/>
      <c r="CF295" s="1611"/>
      <c r="CG295" s="1611"/>
      <c r="CH295" s="1611"/>
      <c r="CI295" s="1611"/>
      <c r="CJ295" s="1611"/>
      <c r="CK295" s="1611"/>
      <c r="CL295" s="1611"/>
      <c r="CM295" s="1611"/>
      <c r="CN295" s="1611"/>
      <c r="CO295" s="1611"/>
      <c r="CP295" s="1611"/>
      <c r="CQ295" s="1611"/>
      <c r="CR295" s="1611"/>
      <c r="CS295" s="1611"/>
      <c r="CT295" s="1611"/>
      <c r="CU295" s="1611"/>
      <c r="CV295" s="1611"/>
      <c r="CW295" s="1611"/>
      <c r="CX295" s="1611"/>
      <c r="CY295" s="1611"/>
      <c r="CZ295" s="1611"/>
      <c r="DA295" s="1611"/>
      <c r="DB295" s="1611"/>
      <c r="DC295" s="1611"/>
      <c r="DD295" s="1611"/>
      <c r="DE295" s="1611"/>
      <c r="DF295" s="1611"/>
      <c r="DG295" s="1611"/>
      <c r="DH295" s="1611"/>
      <c r="DI295" s="1611"/>
      <c r="DJ295" s="1611"/>
      <c r="DK295" s="1611"/>
      <c r="DL295" s="1611"/>
      <c r="DM295" s="1611"/>
      <c r="DN295" s="1611"/>
      <c r="DO295" s="1611"/>
      <c r="DP295" s="1611"/>
      <c r="DQ295" s="1611"/>
      <c r="DR295" s="1611"/>
      <c r="DS295" s="1611"/>
      <c r="DT295" s="1611"/>
      <c r="DU295" s="1611"/>
      <c r="DV295" s="1611"/>
      <c r="DW295" s="1611"/>
      <c r="DX295" s="1611"/>
      <c r="DY295" s="1611"/>
      <c r="DZ295" s="1611"/>
      <c r="EA295" s="1611"/>
      <c r="EB295" s="1611"/>
      <c r="EC295" s="1611"/>
      <c r="ED295" s="1611"/>
      <c r="EE295" s="1611"/>
      <c r="EF295" s="1611"/>
      <c r="EG295" s="1611"/>
      <c r="EH295" s="1611"/>
      <c r="EI295" s="1611"/>
      <c r="EJ295" s="1611"/>
      <c r="EK295" s="1611"/>
      <c r="EL295" s="1611"/>
      <c r="EM295" s="1611"/>
      <c r="EN295" s="1611"/>
      <c r="EO295" s="1611"/>
      <c r="EP295" s="1611"/>
      <c r="EQ295" s="1611"/>
      <c r="ER295" s="1611"/>
      <c r="ES295" s="1611"/>
    </row>
    <row r="296" spans="2:149" s="898" customFormat="1">
      <c r="B296" s="1609"/>
      <c r="C296" s="1610"/>
      <c r="D296" s="1610"/>
      <c r="E296" s="1611"/>
      <c r="F296" s="1611"/>
      <c r="G296" s="1611"/>
      <c r="H296" s="1611"/>
      <c r="I296" s="1611"/>
      <c r="J296" s="1611"/>
      <c r="K296" s="1611"/>
      <c r="L296" s="1611"/>
      <c r="M296" s="1611"/>
      <c r="N296" s="1611"/>
      <c r="O296" s="1611"/>
      <c r="P296" s="1611"/>
      <c r="Q296" s="1611"/>
      <c r="R296" s="1611"/>
      <c r="S296" s="1611"/>
      <c r="T296" s="1611"/>
      <c r="U296" s="1611"/>
      <c r="V296" s="1611"/>
      <c r="W296" s="1611"/>
      <c r="X296" s="1611"/>
      <c r="Y296" s="1611"/>
      <c r="Z296" s="1611"/>
      <c r="AA296" s="1611"/>
      <c r="AB296" s="1611"/>
      <c r="AC296" s="1611"/>
      <c r="AD296" s="1611"/>
      <c r="AE296" s="1611"/>
      <c r="AF296" s="1611"/>
      <c r="AG296" s="1611"/>
      <c r="AH296" s="1611"/>
      <c r="AI296" s="1611"/>
      <c r="AJ296" s="1611"/>
      <c r="AK296" s="1611"/>
      <c r="AL296" s="1611"/>
      <c r="AM296" s="1611"/>
      <c r="AN296" s="1611"/>
      <c r="AO296" s="1611"/>
      <c r="AP296" s="1611"/>
      <c r="AQ296" s="1611"/>
      <c r="AR296" s="1611"/>
      <c r="AS296" s="1611"/>
      <c r="AT296" s="1611"/>
      <c r="AU296" s="1611"/>
      <c r="AV296" s="1611"/>
      <c r="AW296" s="1611"/>
      <c r="AX296" s="1611"/>
      <c r="AY296" s="1611"/>
      <c r="AZ296" s="1611"/>
      <c r="BA296" s="1611"/>
      <c r="BB296" s="1611"/>
      <c r="BC296" s="1611"/>
      <c r="BD296" s="1611"/>
      <c r="BE296" s="1611"/>
      <c r="BF296" s="1611"/>
      <c r="BG296" s="1611"/>
      <c r="BH296" s="1611"/>
      <c r="BI296" s="1611"/>
      <c r="BJ296" s="1611"/>
      <c r="BK296" s="1611"/>
      <c r="BL296" s="1611"/>
      <c r="BM296" s="1611"/>
      <c r="BN296" s="1611"/>
      <c r="BO296" s="1611"/>
      <c r="BP296" s="1611"/>
      <c r="BQ296" s="1611"/>
      <c r="BR296" s="1611"/>
      <c r="BS296" s="1611"/>
      <c r="BT296" s="1611"/>
      <c r="BU296" s="1611"/>
      <c r="BV296" s="1611"/>
      <c r="BW296" s="1611"/>
      <c r="BX296" s="1611"/>
      <c r="BY296" s="1611"/>
      <c r="BZ296" s="1611"/>
      <c r="CA296" s="1611"/>
      <c r="CB296" s="1611"/>
      <c r="CC296" s="1611"/>
      <c r="CD296" s="1611"/>
      <c r="CE296" s="1611"/>
      <c r="CF296" s="1611"/>
      <c r="CG296" s="1611"/>
      <c r="CH296" s="1611"/>
      <c r="CI296" s="1611"/>
      <c r="CJ296" s="1611"/>
      <c r="CK296" s="1611"/>
      <c r="CL296" s="1611"/>
      <c r="CM296" s="1611"/>
      <c r="CN296" s="1611"/>
      <c r="CO296" s="1611"/>
      <c r="CP296" s="1611"/>
      <c r="CQ296" s="1611"/>
      <c r="CR296" s="1611"/>
      <c r="CS296" s="1611"/>
      <c r="CT296" s="1611"/>
      <c r="CU296" s="1611"/>
      <c r="CV296" s="1611"/>
      <c r="CW296" s="1611"/>
      <c r="CX296" s="1611"/>
      <c r="CY296" s="1611"/>
      <c r="CZ296" s="1611"/>
      <c r="DA296" s="1611"/>
      <c r="DB296" s="1611"/>
      <c r="DC296" s="1611"/>
      <c r="DD296" s="1611"/>
      <c r="DE296" s="1611"/>
      <c r="DF296" s="1611"/>
      <c r="DG296" s="1611"/>
      <c r="DH296" s="1611"/>
      <c r="DI296" s="1611"/>
      <c r="DJ296" s="1611"/>
      <c r="DK296" s="1611"/>
      <c r="DL296" s="1611"/>
      <c r="DM296" s="1611"/>
      <c r="DN296" s="1611"/>
      <c r="DO296" s="1611"/>
      <c r="DP296" s="1611"/>
      <c r="DQ296" s="1611"/>
      <c r="DR296" s="1611"/>
      <c r="DS296" s="1611"/>
      <c r="DT296" s="1611"/>
      <c r="DU296" s="1611"/>
      <c r="DV296" s="1611"/>
      <c r="DW296" s="1611"/>
      <c r="DX296" s="1611"/>
      <c r="DY296" s="1611"/>
      <c r="DZ296" s="1611"/>
      <c r="EA296" s="1611"/>
      <c r="EB296" s="1611"/>
      <c r="EC296" s="1611"/>
      <c r="ED296" s="1611"/>
      <c r="EE296" s="1611"/>
      <c r="EF296" s="1611"/>
      <c r="EG296" s="1611"/>
      <c r="EH296" s="1611"/>
      <c r="EI296" s="1611"/>
      <c r="EJ296" s="1611"/>
      <c r="EK296" s="1611"/>
      <c r="EL296" s="1611"/>
      <c r="EM296" s="1611"/>
      <c r="EN296" s="1611"/>
      <c r="EO296" s="1611"/>
      <c r="EP296" s="1611"/>
      <c r="EQ296" s="1611"/>
      <c r="ER296" s="1611"/>
      <c r="ES296" s="1611"/>
    </row>
    <row r="297" spans="2:149" s="898" customFormat="1">
      <c r="B297" s="1609"/>
      <c r="C297" s="1610"/>
      <c r="D297" s="1610"/>
      <c r="E297" s="1611"/>
      <c r="F297" s="1611"/>
      <c r="G297" s="1611"/>
      <c r="H297" s="1611"/>
      <c r="I297" s="1611"/>
      <c r="J297" s="1611"/>
      <c r="K297" s="1611"/>
      <c r="L297" s="1611"/>
      <c r="M297" s="1611"/>
      <c r="N297" s="1611"/>
      <c r="O297" s="1611"/>
      <c r="P297" s="1611"/>
      <c r="Q297" s="1611"/>
      <c r="R297" s="1611"/>
      <c r="S297" s="1611"/>
      <c r="T297" s="1611"/>
      <c r="U297" s="1611"/>
      <c r="V297" s="1611"/>
      <c r="W297" s="1611"/>
      <c r="X297" s="1611"/>
      <c r="Y297" s="1611"/>
      <c r="Z297" s="1611"/>
      <c r="AA297" s="1611"/>
      <c r="AB297" s="1611"/>
      <c r="AC297" s="1611"/>
      <c r="AD297" s="1611"/>
      <c r="AE297" s="1611"/>
      <c r="AF297" s="1611"/>
      <c r="AG297" s="1611"/>
      <c r="AH297" s="1611"/>
      <c r="AI297" s="1611"/>
      <c r="AJ297" s="1611"/>
      <c r="AK297" s="1611"/>
      <c r="AL297" s="1611"/>
      <c r="AM297" s="1611"/>
      <c r="AN297" s="1611"/>
      <c r="AO297" s="1611"/>
      <c r="AP297" s="1611"/>
      <c r="AQ297" s="1611"/>
      <c r="AR297" s="1611"/>
      <c r="AS297" s="1611"/>
      <c r="AT297" s="1611"/>
      <c r="AU297" s="1611"/>
      <c r="AV297" s="1611"/>
      <c r="AW297" s="1611"/>
      <c r="AX297" s="1611"/>
      <c r="AY297" s="1611"/>
      <c r="AZ297" s="1611"/>
      <c r="BA297" s="1611"/>
      <c r="BB297" s="1611"/>
      <c r="BC297" s="1611"/>
      <c r="BD297" s="1611"/>
      <c r="BE297" s="1611"/>
      <c r="BF297" s="1611"/>
      <c r="BG297" s="1611"/>
      <c r="BH297" s="1611"/>
      <c r="BI297" s="1611"/>
      <c r="BJ297" s="1611"/>
      <c r="BK297" s="1611"/>
      <c r="BL297" s="1611"/>
      <c r="BM297" s="1611"/>
      <c r="BN297" s="1611"/>
      <c r="BO297" s="1611"/>
      <c r="BP297" s="1611"/>
      <c r="BQ297" s="1611"/>
      <c r="BR297" s="1611"/>
      <c r="BS297" s="1611"/>
      <c r="BT297" s="1611"/>
      <c r="BU297" s="1611"/>
      <c r="BV297" s="1611"/>
      <c r="BW297" s="1611"/>
      <c r="BX297" s="1611"/>
      <c r="BY297" s="1611"/>
      <c r="BZ297" s="1611"/>
      <c r="CA297" s="1611"/>
      <c r="CB297" s="1611"/>
      <c r="CC297" s="1611"/>
      <c r="CD297" s="1611"/>
      <c r="CE297" s="1611"/>
      <c r="CF297" s="1611"/>
      <c r="CG297" s="1611"/>
      <c r="CH297" s="1611"/>
      <c r="CI297" s="1611"/>
      <c r="CJ297" s="1611"/>
      <c r="CK297" s="1611"/>
      <c r="CL297" s="1611"/>
      <c r="CM297" s="1611"/>
      <c r="CN297" s="1611"/>
      <c r="CO297" s="1611"/>
      <c r="CP297" s="1611"/>
      <c r="CQ297" s="1611"/>
      <c r="CR297" s="1611"/>
      <c r="CS297" s="1611"/>
      <c r="CT297" s="1611"/>
      <c r="CU297" s="1611"/>
      <c r="CV297" s="1611"/>
      <c r="CW297" s="1611"/>
      <c r="CX297" s="1611"/>
      <c r="CY297" s="1611"/>
      <c r="CZ297" s="1611"/>
      <c r="DA297" s="1611"/>
      <c r="DB297" s="1611"/>
      <c r="DC297" s="1611"/>
      <c r="DD297" s="1611"/>
      <c r="DE297" s="1611"/>
      <c r="DF297" s="1611"/>
      <c r="DG297" s="1611"/>
      <c r="DH297" s="1611"/>
      <c r="DI297" s="1611"/>
      <c r="DJ297" s="1611"/>
      <c r="DK297" s="1611"/>
      <c r="DL297" s="1611"/>
      <c r="DM297" s="1611"/>
      <c r="DN297" s="1611"/>
      <c r="DO297" s="1611"/>
      <c r="DP297" s="1611"/>
      <c r="DQ297" s="1611"/>
      <c r="DR297" s="1611"/>
      <c r="DS297" s="1611"/>
      <c r="DT297" s="1611"/>
      <c r="DU297" s="1611"/>
      <c r="DV297" s="1611"/>
      <c r="DW297" s="1611"/>
      <c r="DX297" s="1611"/>
      <c r="DY297" s="1611"/>
      <c r="DZ297" s="1611"/>
      <c r="EA297" s="1611"/>
      <c r="EB297" s="1611"/>
      <c r="EC297" s="1611"/>
      <c r="ED297" s="1611"/>
      <c r="EE297" s="1611"/>
      <c r="EF297" s="1611"/>
      <c r="EG297" s="1611"/>
      <c r="EH297" s="1611"/>
      <c r="EI297" s="1611"/>
      <c r="EJ297" s="1611"/>
      <c r="EK297" s="1611"/>
      <c r="EL297" s="1611"/>
      <c r="EM297" s="1611"/>
      <c r="EN297" s="1611"/>
      <c r="EO297" s="1611"/>
      <c r="EP297" s="1611"/>
      <c r="EQ297" s="1611"/>
      <c r="ER297" s="1611"/>
      <c r="ES297" s="1611"/>
    </row>
    <row r="298" spans="2:149" s="898" customFormat="1">
      <c r="B298" s="1609"/>
      <c r="C298" s="1610"/>
      <c r="D298" s="1610"/>
      <c r="E298" s="1611"/>
      <c r="F298" s="1611"/>
      <c r="G298" s="1611"/>
      <c r="H298" s="1611"/>
      <c r="I298" s="1611"/>
      <c r="J298" s="1611"/>
      <c r="K298" s="1611"/>
      <c r="L298" s="1611"/>
      <c r="M298" s="1611"/>
      <c r="N298" s="1611"/>
      <c r="O298" s="1611"/>
      <c r="P298" s="1611"/>
      <c r="Q298" s="1611"/>
      <c r="R298" s="1611"/>
      <c r="S298" s="1611"/>
      <c r="T298" s="1611"/>
      <c r="U298" s="1611"/>
      <c r="V298" s="1611"/>
      <c r="W298" s="1611"/>
      <c r="X298" s="1611"/>
      <c r="Y298" s="1611"/>
      <c r="Z298" s="1611"/>
      <c r="AA298" s="1611"/>
      <c r="AB298" s="1611"/>
      <c r="AC298" s="1611"/>
      <c r="AD298" s="1611"/>
      <c r="AE298" s="1611"/>
      <c r="AF298" s="1611"/>
      <c r="AG298" s="1611"/>
      <c r="AH298" s="1611"/>
      <c r="AI298" s="1611"/>
      <c r="AJ298" s="1611"/>
      <c r="AK298" s="1611"/>
      <c r="AL298" s="1611"/>
      <c r="AM298" s="1611"/>
      <c r="AN298" s="1611"/>
      <c r="AO298" s="1611"/>
      <c r="AP298" s="1611"/>
      <c r="AQ298" s="1611"/>
      <c r="AR298" s="1611"/>
      <c r="AS298" s="1611"/>
      <c r="AT298" s="1611"/>
      <c r="AU298" s="1611"/>
      <c r="AV298" s="1611"/>
      <c r="AW298" s="1611"/>
      <c r="AX298" s="1611"/>
      <c r="AY298" s="1611"/>
      <c r="AZ298" s="1611"/>
      <c r="BA298" s="1611"/>
      <c r="BB298" s="1611"/>
      <c r="BC298" s="1611"/>
      <c r="BD298" s="1611"/>
      <c r="BE298" s="1611"/>
      <c r="BF298" s="1611"/>
      <c r="BG298" s="1611"/>
      <c r="BH298" s="1611"/>
      <c r="BI298" s="1611"/>
      <c r="BJ298" s="1611"/>
      <c r="BK298" s="1611"/>
      <c r="BL298" s="1611"/>
      <c r="BM298" s="1611"/>
      <c r="BN298" s="1611"/>
      <c r="BO298" s="1611"/>
      <c r="BP298" s="1611"/>
      <c r="BQ298" s="1611"/>
      <c r="BR298" s="1611"/>
      <c r="BS298" s="1611"/>
      <c r="BT298" s="1611"/>
      <c r="BU298" s="1611"/>
      <c r="BV298" s="1611"/>
      <c r="BW298" s="1611"/>
      <c r="BX298" s="1611"/>
      <c r="BY298" s="1611"/>
      <c r="BZ298" s="1611"/>
      <c r="CA298" s="1611"/>
      <c r="CB298" s="1611"/>
      <c r="CC298" s="1611"/>
      <c r="CD298" s="1611"/>
      <c r="CE298" s="1611"/>
      <c r="CF298" s="1611"/>
      <c r="CG298" s="1611"/>
      <c r="CH298" s="1611"/>
      <c r="CI298" s="1611"/>
      <c r="CJ298" s="1611"/>
      <c r="CK298" s="1611"/>
      <c r="CL298" s="1611"/>
      <c r="CM298" s="1611"/>
      <c r="CN298" s="1611"/>
      <c r="CO298" s="1611"/>
      <c r="CP298" s="1611"/>
      <c r="CQ298" s="1611"/>
      <c r="CR298" s="1611"/>
      <c r="CS298" s="1611"/>
      <c r="CT298" s="1611"/>
      <c r="CU298" s="1611"/>
      <c r="CV298" s="1611"/>
      <c r="CW298" s="1611"/>
      <c r="CX298" s="1611"/>
      <c r="CY298" s="1611"/>
      <c r="CZ298" s="1611"/>
      <c r="DA298" s="1611"/>
      <c r="DB298" s="1611"/>
      <c r="DC298" s="1611"/>
      <c r="DD298" s="1611"/>
      <c r="DE298" s="1611"/>
      <c r="DF298" s="1611"/>
      <c r="DG298" s="1611"/>
      <c r="DH298" s="1611"/>
      <c r="DI298" s="1611"/>
      <c r="DJ298" s="1611"/>
      <c r="DK298" s="1611"/>
      <c r="DL298" s="1611"/>
      <c r="DM298" s="1611"/>
      <c r="DN298" s="1611"/>
      <c r="DO298" s="1611"/>
      <c r="DP298" s="1611"/>
      <c r="DQ298" s="1611"/>
      <c r="DR298" s="1611"/>
      <c r="DS298" s="1611"/>
      <c r="DT298" s="1611"/>
      <c r="DU298" s="1611"/>
      <c r="DV298" s="1611"/>
      <c r="DW298" s="1611"/>
      <c r="DX298" s="1611"/>
      <c r="DY298" s="1611"/>
      <c r="DZ298" s="1611"/>
      <c r="EA298" s="1611"/>
      <c r="EB298" s="1611"/>
      <c r="EC298" s="1611"/>
      <c r="ED298" s="1611"/>
      <c r="EE298" s="1611"/>
      <c r="EF298" s="1611"/>
      <c r="EG298" s="1611"/>
      <c r="EH298" s="1611"/>
      <c r="EI298" s="1611"/>
      <c r="EJ298" s="1611"/>
      <c r="EK298" s="1611"/>
      <c r="EL298" s="1611"/>
      <c r="EM298" s="1611"/>
      <c r="EN298" s="1611"/>
      <c r="EO298" s="1611"/>
      <c r="EP298" s="1611"/>
      <c r="EQ298" s="1611"/>
      <c r="ER298" s="1611"/>
      <c r="ES298" s="1611"/>
    </row>
    <row r="299" spans="2:149" s="898" customFormat="1">
      <c r="B299" s="1609"/>
      <c r="C299" s="1610"/>
      <c r="D299" s="1610"/>
      <c r="E299" s="1611"/>
      <c r="F299" s="1611"/>
      <c r="G299" s="1611"/>
      <c r="H299" s="1611"/>
      <c r="I299" s="1611"/>
      <c r="J299" s="1611"/>
      <c r="K299" s="1611"/>
      <c r="L299" s="1611"/>
      <c r="M299" s="1611"/>
      <c r="N299" s="1611"/>
      <c r="O299" s="1611"/>
      <c r="P299" s="1611"/>
      <c r="Q299" s="1611"/>
      <c r="R299" s="1611"/>
      <c r="S299" s="1611"/>
      <c r="T299" s="1611"/>
      <c r="U299" s="1611"/>
      <c r="V299" s="1611"/>
      <c r="W299" s="1611"/>
      <c r="X299" s="1611"/>
      <c r="Y299" s="1611"/>
      <c r="Z299" s="1611"/>
      <c r="AA299" s="1611"/>
      <c r="AB299" s="1611"/>
      <c r="AC299" s="1611"/>
      <c r="AD299" s="1611"/>
      <c r="AE299" s="1611"/>
      <c r="AF299" s="1611"/>
      <c r="AG299" s="1611"/>
      <c r="AH299" s="1611"/>
      <c r="AI299" s="1611"/>
      <c r="AJ299" s="1611"/>
      <c r="AK299" s="1611"/>
      <c r="AL299" s="1611"/>
      <c r="AM299" s="1611"/>
      <c r="AN299" s="1611"/>
      <c r="AO299" s="1611"/>
      <c r="AP299" s="1611"/>
      <c r="AQ299" s="1611"/>
      <c r="AR299" s="1611"/>
      <c r="AS299" s="1611"/>
      <c r="AT299" s="1611"/>
      <c r="AU299" s="1611"/>
      <c r="AV299" s="1611"/>
      <c r="AW299" s="1611"/>
      <c r="AX299" s="1611"/>
      <c r="AY299" s="1611"/>
      <c r="AZ299" s="1611"/>
      <c r="BA299" s="1611"/>
      <c r="BB299" s="1611"/>
      <c r="BC299" s="1611"/>
      <c r="BD299" s="1611"/>
      <c r="BE299" s="1611"/>
      <c r="BF299" s="1611"/>
      <c r="BG299" s="1611"/>
      <c r="BH299" s="1611"/>
      <c r="BI299" s="1611"/>
      <c r="BJ299" s="1611"/>
      <c r="BK299" s="1611"/>
      <c r="BL299" s="1611"/>
      <c r="BM299" s="1611"/>
      <c r="BN299" s="1611"/>
      <c r="BO299" s="1611"/>
      <c r="BP299" s="1611"/>
      <c r="BQ299" s="1611"/>
      <c r="BR299" s="1611"/>
      <c r="BS299" s="1611"/>
      <c r="BT299" s="1611"/>
      <c r="BU299" s="1611"/>
      <c r="BV299" s="1611"/>
      <c r="BW299" s="1611"/>
      <c r="BX299" s="1611"/>
      <c r="BY299" s="1611"/>
      <c r="BZ299" s="1611"/>
      <c r="CA299" s="1611"/>
      <c r="CB299" s="1611"/>
      <c r="CC299" s="1611"/>
      <c r="CD299" s="1611"/>
      <c r="CE299" s="1611"/>
      <c r="CF299" s="1611"/>
      <c r="CG299" s="1611"/>
      <c r="CH299" s="1611"/>
      <c r="CI299" s="1611"/>
      <c r="CJ299" s="1611"/>
      <c r="CK299" s="1611"/>
      <c r="CL299" s="1611"/>
      <c r="CM299" s="1611"/>
      <c r="CN299" s="1611"/>
      <c r="CO299" s="1611"/>
      <c r="CP299" s="1611"/>
      <c r="CQ299" s="1611"/>
      <c r="CR299" s="1611"/>
      <c r="CS299" s="1611"/>
      <c r="CT299" s="1611"/>
      <c r="CU299" s="1611"/>
      <c r="CV299" s="1611"/>
      <c r="CW299" s="1611"/>
      <c r="CX299" s="1611"/>
      <c r="CY299" s="1611"/>
      <c r="CZ299" s="1611"/>
      <c r="DA299" s="1611"/>
      <c r="DB299" s="1611"/>
      <c r="DC299" s="1611"/>
      <c r="DD299" s="1611"/>
      <c r="DE299" s="1611"/>
      <c r="DF299" s="1611"/>
      <c r="DG299" s="1611"/>
      <c r="DH299" s="1611"/>
      <c r="DI299" s="1611"/>
      <c r="DJ299" s="1611"/>
      <c r="DK299" s="1611"/>
      <c r="DL299" s="1611"/>
      <c r="DM299" s="1611"/>
      <c r="DN299" s="1611"/>
      <c r="DO299" s="1611"/>
      <c r="DP299" s="1611"/>
      <c r="DQ299" s="1611"/>
      <c r="DR299" s="1611"/>
      <c r="DS299" s="1611"/>
      <c r="DT299" s="1611"/>
      <c r="DU299" s="1611"/>
      <c r="DV299" s="1611"/>
      <c r="DW299" s="1611"/>
      <c r="DX299" s="1611"/>
      <c r="DY299" s="1611"/>
      <c r="DZ299" s="1611"/>
      <c r="EA299" s="1611"/>
      <c r="EB299" s="1611"/>
      <c r="EC299" s="1611"/>
      <c r="ED299" s="1611"/>
      <c r="EE299" s="1611"/>
      <c r="EF299" s="1611"/>
      <c r="EG299" s="1611"/>
      <c r="EH299" s="1611"/>
      <c r="EI299" s="1611"/>
      <c r="EJ299" s="1611"/>
      <c r="EK299" s="1611"/>
      <c r="EL299" s="1611"/>
      <c r="EM299" s="1611"/>
      <c r="EN299" s="1611"/>
      <c r="EO299" s="1611"/>
      <c r="EP299" s="1611"/>
      <c r="EQ299" s="1611"/>
      <c r="ER299" s="1611"/>
      <c r="ES299" s="1611"/>
    </row>
    <row r="300" spans="2:149" s="898" customFormat="1">
      <c r="B300" s="1609"/>
      <c r="C300" s="1610"/>
      <c r="D300" s="1610"/>
      <c r="E300" s="1611"/>
      <c r="F300" s="1611"/>
      <c r="G300" s="1611"/>
      <c r="H300" s="1611"/>
      <c r="I300" s="1611"/>
      <c r="J300" s="1611"/>
      <c r="K300" s="1611"/>
      <c r="L300" s="1611"/>
      <c r="M300" s="1611"/>
      <c r="N300" s="1611"/>
      <c r="O300" s="1611"/>
      <c r="P300" s="1611"/>
      <c r="Q300" s="1611"/>
      <c r="R300" s="1611"/>
      <c r="S300" s="1611"/>
      <c r="T300" s="1611"/>
      <c r="U300" s="1611"/>
      <c r="V300" s="1611"/>
      <c r="W300" s="1611"/>
      <c r="X300" s="1611"/>
      <c r="Y300" s="1611"/>
      <c r="Z300" s="1611"/>
      <c r="AA300" s="1611"/>
      <c r="AB300" s="1611"/>
      <c r="AC300" s="1611"/>
      <c r="AD300" s="1611"/>
      <c r="AE300" s="1611"/>
      <c r="AF300" s="1611"/>
      <c r="AG300" s="1611"/>
      <c r="AH300" s="1611"/>
      <c r="AI300" s="1611"/>
      <c r="AJ300" s="1611"/>
      <c r="AK300" s="1611"/>
      <c r="AL300" s="1611"/>
      <c r="AM300" s="1611"/>
      <c r="AN300" s="1611"/>
      <c r="AO300" s="1611"/>
      <c r="AP300" s="1611"/>
      <c r="AQ300" s="1611"/>
      <c r="AR300" s="1611"/>
      <c r="AS300" s="1611"/>
      <c r="AT300" s="1611"/>
      <c r="AU300" s="1611"/>
      <c r="AV300" s="1611"/>
      <c r="AW300" s="1611"/>
      <c r="AX300" s="1611"/>
      <c r="AY300" s="1611"/>
      <c r="AZ300" s="1611"/>
      <c r="BA300" s="1611"/>
      <c r="BB300" s="1611"/>
      <c r="BC300" s="1611"/>
      <c r="BD300" s="1611"/>
      <c r="BE300" s="1611"/>
      <c r="BF300" s="1611"/>
      <c r="BG300" s="1611"/>
      <c r="BH300" s="1611"/>
      <c r="BI300" s="1611"/>
      <c r="BJ300" s="1611"/>
      <c r="BK300" s="1611"/>
      <c r="BL300" s="1611"/>
      <c r="BM300" s="1611"/>
      <c r="BN300" s="1611"/>
      <c r="BO300" s="1611"/>
      <c r="BP300" s="1611"/>
      <c r="BQ300" s="1611"/>
      <c r="BR300" s="1611"/>
      <c r="BS300" s="1611"/>
      <c r="BT300" s="1611"/>
      <c r="BU300" s="1611"/>
      <c r="BV300" s="1611"/>
      <c r="BW300" s="1611"/>
      <c r="BX300" s="1611"/>
      <c r="BY300" s="1611"/>
      <c r="BZ300" s="1611"/>
      <c r="CA300" s="1611"/>
      <c r="CB300" s="1611"/>
      <c r="CC300" s="1611"/>
      <c r="CD300" s="1611"/>
      <c r="CE300" s="1611"/>
      <c r="CF300" s="1611"/>
      <c r="CG300" s="1611"/>
      <c r="CH300" s="1611"/>
      <c r="CI300" s="1611"/>
      <c r="CJ300" s="1611"/>
      <c r="CK300" s="1611"/>
      <c r="CL300" s="1611"/>
      <c r="CM300" s="1611"/>
      <c r="CN300" s="1611"/>
      <c r="CO300" s="1611"/>
      <c r="CP300" s="1611"/>
      <c r="CQ300" s="1611"/>
      <c r="CR300" s="1611"/>
      <c r="CS300" s="1611"/>
      <c r="CT300" s="1611"/>
      <c r="CU300" s="1611"/>
      <c r="CV300" s="1611"/>
      <c r="CW300" s="1611"/>
      <c r="CX300" s="1611"/>
      <c r="CY300" s="1611"/>
      <c r="CZ300" s="1611"/>
      <c r="DA300" s="1611"/>
      <c r="DB300" s="1611"/>
      <c r="DC300" s="1611"/>
      <c r="DD300" s="1611"/>
      <c r="DE300" s="1611"/>
      <c r="DF300" s="1611"/>
      <c r="DG300" s="1611"/>
      <c r="DH300" s="1611"/>
      <c r="DI300" s="1611"/>
      <c r="DJ300" s="1611"/>
      <c r="DK300" s="1611"/>
      <c r="DL300" s="1611"/>
      <c r="DM300" s="1611"/>
      <c r="DN300" s="1611"/>
      <c r="DO300" s="1611"/>
      <c r="DP300" s="1611"/>
      <c r="DQ300" s="1611"/>
      <c r="DR300" s="1611"/>
      <c r="DS300" s="1611"/>
      <c r="DT300" s="1611"/>
      <c r="DU300" s="1611"/>
      <c r="DV300" s="1611"/>
      <c r="DW300" s="1611"/>
      <c r="DX300" s="1611"/>
      <c r="DY300" s="1611"/>
      <c r="DZ300" s="1611"/>
      <c r="EA300" s="1611"/>
      <c r="EB300" s="1611"/>
      <c r="EC300" s="1611"/>
      <c r="ED300" s="1611"/>
      <c r="EE300" s="1611"/>
      <c r="EF300" s="1611"/>
      <c r="EG300" s="1611"/>
      <c r="EH300" s="1611"/>
      <c r="EI300" s="1611"/>
      <c r="EJ300" s="1611"/>
      <c r="EK300" s="1611"/>
      <c r="EL300" s="1611"/>
      <c r="EM300" s="1611"/>
      <c r="EN300" s="1611"/>
      <c r="EO300" s="1611"/>
      <c r="EP300" s="1611"/>
      <c r="EQ300" s="1611"/>
      <c r="ER300" s="1611"/>
      <c r="ES300" s="1611"/>
    </row>
    <row r="301" spans="2:149" s="898" customFormat="1">
      <c r="B301" s="1609"/>
      <c r="C301" s="1610"/>
      <c r="D301" s="1610"/>
      <c r="E301" s="1611"/>
      <c r="F301" s="1611"/>
      <c r="G301" s="1611"/>
      <c r="H301" s="1611"/>
      <c r="I301" s="1611"/>
      <c r="J301" s="1611"/>
      <c r="K301" s="1611"/>
      <c r="L301" s="1611"/>
      <c r="M301" s="1611"/>
      <c r="N301" s="1611"/>
      <c r="O301" s="1611"/>
      <c r="P301" s="1611"/>
      <c r="Q301" s="1611"/>
      <c r="R301" s="1611"/>
      <c r="S301" s="1611"/>
      <c r="T301" s="1611"/>
      <c r="U301" s="1611"/>
      <c r="V301" s="1611"/>
      <c r="W301" s="1611"/>
      <c r="X301" s="1611"/>
      <c r="Y301" s="1611"/>
      <c r="Z301" s="1611"/>
      <c r="AA301" s="1611"/>
      <c r="AB301" s="1611"/>
      <c r="AC301" s="1611"/>
      <c r="AD301" s="1611"/>
      <c r="AE301" s="1611"/>
      <c r="AF301" s="1611"/>
      <c r="AG301" s="1611"/>
      <c r="AH301" s="1611"/>
      <c r="AI301" s="1611"/>
      <c r="AJ301" s="1611"/>
      <c r="AK301" s="1611"/>
      <c r="AL301" s="1611"/>
      <c r="AM301" s="1611"/>
      <c r="AN301" s="1611"/>
      <c r="AO301" s="1611"/>
      <c r="AP301" s="1611"/>
      <c r="AQ301" s="1611"/>
      <c r="AR301" s="1611"/>
      <c r="AS301" s="1611"/>
      <c r="AT301" s="1611"/>
      <c r="AU301" s="1611"/>
      <c r="AV301" s="1611"/>
      <c r="AW301" s="1611"/>
      <c r="AX301" s="1611"/>
      <c r="AY301" s="1611"/>
      <c r="AZ301" s="1611"/>
      <c r="BA301" s="1611"/>
      <c r="BB301" s="1611"/>
      <c r="BC301" s="1611"/>
      <c r="BD301" s="1611"/>
      <c r="BE301" s="1611"/>
      <c r="BF301" s="1611"/>
      <c r="BG301" s="1611"/>
      <c r="BH301" s="1611"/>
      <c r="BI301" s="1611"/>
      <c r="BJ301" s="1611"/>
      <c r="BK301" s="1611"/>
      <c r="BL301" s="1611"/>
      <c r="BM301" s="1611"/>
      <c r="BN301" s="1611"/>
      <c r="BO301" s="1611"/>
      <c r="BP301" s="1611"/>
      <c r="BQ301" s="1611"/>
      <c r="BR301" s="1611"/>
      <c r="BS301" s="1611"/>
      <c r="BT301" s="1611"/>
      <c r="BU301" s="1611"/>
      <c r="BV301" s="1611"/>
      <c r="BW301" s="1611"/>
      <c r="BX301" s="1611"/>
      <c r="BY301" s="1611"/>
      <c r="BZ301" s="1611"/>
      <c r="CA301" s="1611"/>
      <c r="CB301" s="1611"/>
      <c r="CC301" s="1611"/>
      <c r="CD301" s="1611"/>
      <c r="CE301" s="1611"/>
      <c r="CF301" s="1611"/>
      <c r="CG301" s="1611"/>
      <c r="CH301" s="1611"/>
      <c r="CI301" s="1611"/>
      <c r="CJ301" s="1611"/>
      <c r="CK301" s="1611"/>
      <c r="CL301" s="1611"/>
      <c r="CM301" s="1611"/>
      <c r="CN301" s="1611"/>
      <c r="CO301" s="1611"/>
      <c r="CP301" s="1611"/>
      <c r="CQ301" s="1611"/>
      <c r="CR301" s="1611"/>
      <c r="CS301" s="1611"/>
      <c r="CT301" s="1611"/>
      <c r="CU301" s="1611"/>
      <c r="CV301" s="1611"/>
      <c r="CW301" s="1611"/>
      <c r="CX301" s="1611"/>
      <c r="CY301" s="1611"/>
      <c r="CZ301" s="1611"/>
      <c r="DA301" s="1611"/>
      <c r="DB301" s="1611"/>
      <c r="DC301" s="1611"/>
      <c r="DD301" s="1611"/>
      <c r="DE301" s="1611"/>
      <c r="DF301" s="1611"/>
      <c r="DG301" s="1611"/>
      <c r="DH301" s="1611"/>
      <c r="DI301" s="1611"/>
      <c r="DJ301" s="1611"/>
      <c r="DK301" s="1611"/>
      <c r="DL301" s="1611"/>
      <c r="DM301" s="1611"/>
      <c r="DN301" s="1611"/>
      <c r="DO301" s="1611"/>
      <c r="DP301" s="1611"/>
      <c r="DQ301" s="1611"/>
      <c r="DR301" s="1611"/>
      <c r="DS301" s="1611"/>
      <c r="DT301" s="1611"/>
      <c r="DU301" s="1611"/>
      <c r="DV301" s="1611"/>
      <c r="DW301" s="1611"/>
      <c r="DX301" s="1611"/>
      <c r="DY301" s="1611"/>
      <c r="DZ301" s="1611"/>
      <c r="EA301" s="1611"/>
      <c r="EB301" s="1611"/>
      <c r="EC301" s="1611"/>
      <c r="ED301" s="1611"/>
      <c r="EE301" s="1611"/>
      <c r="EF301" s="1611"/>
      <c r="EG301" s="1611"/>
      <c r="EH301" s="1611"/>
      <c r="EI301" s="1611"/>
      <c r="EJ301" s="1611"/>
      <c r="EK301" s="1611"/>
      <c r="EL301" s="1611"/>
      <c r="EM301" s="1611"/>
      <c r="EN301" s="1611"/>
      <c r="EO301" s="1611"/>
      <c r="EP301" s="1611"/>
      <c r="EQ301" s="1611"/>
      <c r="ER301" s="1611"/>
      <c r="ES301" s="1611"/>
    </row>
    <row r="302" spans="2:149" s="898" customFormat="1">
      <c r="B302" s="1609"/>
      <c r="C302" s="1610"/>
      <c r="D302" s="1610"/>
      <c r="E302" s="1611"/>
      <c r="F302" s="1611"/>
      <c r="G302" s="1611"/>
      <c r="H302" s="1611"/>
      <c r="I302" s="1611"/>
      <c r="J302" s="1611"/>
      <c r="K302" s="1611"/>
      <c r="L302" s="1611"/>
      <c r="M302" s="1611"/>
      <c r="N302" s="1611"/>
      <c r="O302" s="1611"/>
      <c r="P302" s="1611"/>
      <c r="Q302" s="1611"/>
      <c r="R302" s="1611"/>
      <c r="S302" s="1611"/>
      <c r="T302" s="1611"/>
      <c r="U302" s="1611"/>
      <c r="V302" s="1611"/>
      <c r="W302" s="1611"/>
      <c r="X302" s="1611"/>
      <c r="Y302" s="1611"/>
      <c r="Z302" s="1611"/>
      <c r="AA302" s="1611"/>
      <c r="AB302" s="1611"/>
      <c r="AC302" s="1611"/>
      <c r="AD302" s="1611"/>
      <c r="AE302" s="1611"/>
      <c r="AF302" s="1611"/>
      <c r="AG302" s="1611"/>
      <c r="AH302" s="1611"/>
      <c r="AI302" s="1611"/>
      <c r="AJ302" s="1611"/>
      <c r="AK302" s="1611"/>
      <c r="AL302" s="1611"/>
      <c r="AM302" s="1611"/>
      <c r="AN302" s="1611"/>
      <c r="AO302" s="1611"/>
      <c r="AP302" s="1611"/>
      <c r="AQ302" s="1611"/>
      <c r="AR302" s="1611"/>
      <c r="AS302" s="1611"/>
      <c r="AT302" s="1611"/>
      <c r="AU302" s="1611"/>
      <c r="AV302" s="1611"/>
      <c r="AW302" s="1611"/>
      <c r="AX302" s="1611"/>
      <c r="AY302" s="1611"/>
      <c r="AZ302" s="1611"/>
      <c r="BA302" s="1611"/>
      <c r="BB302" s="1611"/>
      <c r="BC302" s="1611"/>
      <c r="BD302" s="1611"/>
      <c r="BE302" s="1611"/>
      <c r="BF302" s="1611"/>
      <c r="BG302" s="1611"/>
      <c r="BH302" s="1611"/>
      <c r="BI302" s="1611"/>
      <c r="BJ302" s="1611"/>
      <c r="BK302" s="1611"/>
      <c r="BL302" s="1611"/>
      <c r="BM302" s="1611"/>
      <c r="BN302" s="1611"/>
      <c r="BO302" s="1611"/>
      <c r="BP302" s="1611"/>
      <c r="BQ302" s="1611"/>
      <c r="BR302" s="1611"/>
      <c r="BS302" s="1611"/>
      <c r="BT302" s="1611"/>
      <c r="BU302" s="1611"/>
      <c r="BV302" s="1611"/>
      <c r="BW302" s="1611"/>
      <c r="BX302" s="1611"/>
      <c r="BY302" s="1611"/>
      <c r="BZ302" s="1611"/>
      <c r="CA302" s="1611"/>
      <c r="CB302" s="1611"/>
      <c r="CC302" s="1611"/>
      <c r="CD302" s="1611"/>
      <c r="CE302" s="1611"/>
      <c r="CF302" s="1611"/>
      <c r="CG302" s="1611"/>
      <c r="CH302" s="1611"/>
      <c r="CI302" s="1611"/>
      <c r="CJ302" s="1611"/>
      <c r="CK302" s="1611"/>
      <c r="CL302" s="1611"/>
      <c r="CM302" s="1611"/>
      <c r="CN302" s="1611"/>
      <c r="CO302" s="1611"/>
      <c r="CP302" s="1611"/>
      <c r="CQ302" s="1611"/>
      <c r="CR302" s="1611"/>
      <c r="CS302" s="1611"/>
      <c r="CT302" s="1611"/>
      <c r="CU302" s="1611"/>
      <c r="CV302" s="1611"/>
      <c r="CW302" s="1611"/>
      <c r="CX302" s="1611"/>
      <c r="CY302" s="1611"/>
      <c r="CZ302" s="1611"/>
      <c r="DA302" s="1611"/>
      <c r="DB302" s="1611"/>
      <c r="DC302" s="1611"/>
      <c r="DD302" s="1611"/>
      <c r="DE302" s="1611"/>
      <c r="DF302" s="1611"/>
      <c r="DG302" s="1611"/>
      <c r="DH302" s="1611"/>
      <c r="DI302" s="1611"/>
      <c r="DJ302" s="1611"/>
      <c r="DK302" s="1611"/>
      <c r="DL302" s="1611"/>
      <c r="DM302" s="1611"/>
      <c r="DN302" s="1611"/>
      <c r="DO302" s="1611"/>
      <c r="DP302" s="1611"/>
      <c r="DQ302" s="1611"/>
      <c r="DR302" s="1611"/>
      <c r="DS302" s="1611"/>
      <c r="DT302" s="1611"/>
      <c r="DU302" s="1611"/>
      <c r="DV302" s="1611"/>
      <c r="DW302" s="1611"/>
      <c r="DX302" s="1611"/>
      <c r="DY302" s="1611"/>
      <c r="DZ302" s="1611"/>
      <c r="EA302" s="1611"/>
      <c r="EB302" s="1611"/>
      <c r="EC302" s="1611"/>
      <c r="ED302" s="1611"/>
      <c r="EE302" s="1611"/>
      <c r="EF302" s="1611"/>
      <c r="EG302" s="1611"/>
      <c r="EH302" s="1611"/>
      <c r="EI302" s="1611"/>
      <c r="EJ302" s="1611"/>
      <c r="EK302" s="1611"/>
      <c r="EL302" s="1611"/>
      <c r="EM302" s="1611"/>
      <c r="EN302" s="1611"/>
      <c r="EO302" s="1611"/>
      <c r="EP302" s="1611"/>
      <c r="EQ302" s="1611"/>
      <c r="ER302" s="1611"/>
      <c r="ES302" s="1611"/>
    </row>
    <row r="303" spans="2:149" s="898" customFormat="1">
      <c r="B303" s="1609"/>
      <c r="C303" s="1610"/>
      <c r="D303" s="1610"/>
      <c r="E303" s="1611"/>
      <c r="F303" s="1611"/>
      <c r="G303" s="1611"/>
      <c r="H303" s="1611"/>
      <c r="I303" s="1611"/>
      <c r="J303" s="1611"/>
      <c r="K303" s="1611"/>
      <c r="L303" s="1611"/>
      <c r="M303" s="1611"/>
      <c r="N303" s="1611"/>
      <c r="O303" s="1611"/>
      <c r="P303" s="1611"/>
      <c r="Q303" s="1611"/>
      <c r="R303" s="1611"/>
      <c r="S303" s="1611"/>
      <c r="T303" s="1611"/>
      <c r="U303" s="1611"/>
      <c r="V303" s="1611"/>
      <c r="W303" s="1611"/>
      <c r="X303" s="1611"/>
      <c r="Y303" s="1611"/>
      <c r="Z303" s="1611"/>
      <c r="AA303" s="1611"/>
      <c r="AB303" s="1611"/>
      <c r="AC303" s="1611"/>
      <c r="AD303" s="1611"/>
      <c r="AE303" s="1611"/>
      <c r="AF303" s="1611"/>
      <c r="AG303" s="1611"/>
      <c r="AH303" s="1611"/>
      <c r="AI303" s="1611"/>
      <c r="AJ303" s="1611"/>
      <c r="AK303" s="1611"/>
      <c r="AL303" s="1611"/>
      <c r="AM303" s="1611"/>
      <c r="AN303" s="1611"/>
      <c r="AO303" s="1611"/>
      <c r="AP303" s="1611"/>
      <c r="AQ303" s="1611"/>
      <c r="AR303" s="1611"/>
      <c r="AS303" s="1611"/>
      <c r="AT303" s="1611"/>
      <c r="AU303" s="1611"/>
      <c r="AV303" s="1611"/>
      <c r="AW303" s="1611"/>
      <c r="AX303" s="1611"/>
      <c r="AY303" s="1611"/>
      <c r="AZ303" s="1611"/>
      <c r="BA303" s="1611"/>
      <c r="BB303" s="1611"/>
      <c r="BC303" s="1611"/>
      <c r="BD303" s="1611"/>
      <c r="BE303" s="1611"/>
      <c r="BF303" s="1611"/>
      <c r="BG303" s="1611"/>
      <c r="BH303" s="1611"/>
      <c r="BI303" s="1611"/>
      <c r="BJ303" s="1611"/>
      <c r="BK303" s="1611"/>
      <c r="BL303" s="1611"/>
      <c r="BM303" s="1611"/>
      <c r="BN303" s="1611"/>
      <c r="BO303" s="1611"/>
      <c r="BP303" s="1611"/>
      <c r="BQ303" s="1611"/>
      <c r="BR303" s="1611"/>
      <c r="BS303" s="1611"/>
      <c r="BT303" s="1611"/>
      <c r="BU303" s="1611"/>
      <c r="BV303" s="1611"/>
      <c r="BW303" s="1611"/>
      <c r="BX303" s="1611"/>
      <c r="BY303" s="1611"/>
      <c r="BZ303" s="1611"/>
      <c r="CA303" s="1611"/>
      <c r="CB303" s="1611"/>
      <c r="CC303" s="1611"/>
      <c r="CD303" s="1611"/>
      <c r="CE303" s="1611"/>
      <c r="CF303" s="1611"/>
      <c r="CG303" s="1611"/>
      <c r="CH303" s="1611"/>
      <c r="CI303" s="1611"/>
      <c r="CJ303" s="1611"/>
      <c r="CK303" s="1611"/>
      <c r="CL303" s="1611"/>
      <c r="CM303" s="1611"/>
      <c r="CN303" s="1611"/>
      <c r="CO303" s="1611"/>
      <c r="CP303" s="1611"/>
      <c r="CQ303" s="1611"/>
      <c r="CR303" s="1611"/>
      <c r="CS303" s="1611"/>
      <c r="CT303" s="1611"/>
      <c r="CU303" s="1611"/>
      <c r="CV303" s="1611"/>
      <c r="CW303" s="1611"/>
      <c r="CX303" s="1611"/>
      <c r="CY303" s="1611"/>
      <c r="CZ303" s="1611"/>
      <c r="DA303" s="1611"/>
      <c r="DB303" s="1611"/>
      <c r="DC303" s="1611"/>
      <c r="DD303" s="1611"/>
      <c r="DE303" s="1611"/>
      <c r="DF303" s="1611"/>
      <c r="DG303" s="1611"/>
      <c r="DH303" s="1611"/>
      <c r="DI303" s="1611"/>
      <c r="DJ303" s="1611"/>
      <c r="DK303" s="1611"/>
      <c r="DL303" s="1611"/>
      <c r="DM303" s="1611"/>
      <c r="DN303" s="1611"/>
      <c r="DO303" s="1611"/>
      <c r="DP303" s="1611"/>
      <c r="DQ303" s="1611"/>
      <c r="DR303" s="1611"/>
      <c r="DS303" s="1611"/>
      <c r="DT303" s="1611"/>
      <c r="DU303" s="1611"/>
      <c r="DV303" s="1611"/>
      <c r="DW303" s="1611"/>
      <c r="DX303" s="1611"/>
      <c r="DY303" s="1611"/>
      <c r="DZ303" s="1611"/>
      <c r="EA303" s="1611"/>
      <c r="EB303" s="1611"/>
      <c r="EC303" s="1611"/>
      <c r="ED303" s="1611"/>
      <c r="EE303" s="1611"/>
      <c r="EF303" s="1611"/>
      <c r="EG303" s="1611"/>
      <c r="EH303" s="1611"/>
      <c r="EI303" s="1611"/>
      <c r="EJ303" s="1611"/>
      <c r="EK303" s="1611"/>
      <c r="EL303" s="1611"/>
      <c r="EM303" s="1611"/>
      <c r="EN303" s="1611"/>
      <c r="EO303" s="1611"/>
      <c r="EP303" s="1611"/>
      <c r="EQ303" s="1611"/>
      <c r="ER303" s="1611"/>
      <c r="ES303" s="1611"/>
    </row>
    <row r="304" spans="2:149" s="898" customFormat="1">
      <c r="B304" s="1609"/>
      <c r="C304" s="1610"/>
      <c r="D304" s="1610"/>
      <c r="E304" s="1611"/>
      <c r="F304" s="1611"/>
      <c r="G304" s="1611"/>
      <c r="H304" s="1611"/>
      <c r="I304" s="1611"/>
      <c r="J304" s="1611"/>
      <c r="K304" s="1611"/>
      <c r="L304" s="1611"/>
      <c r="M304" s="1611"/>
      <c r="N304" s="1611"/>
      <c r="O304" s="1611"/>
      <c r="P304" s="1611"/>
      <c r="Q304" s="1611"/>
      <c r="R304" s="1611"/>
      <c r="S304" s="1611"/>
      <c r="T304" s="1611"/>
      <c r="U304" s="1611"/>
      <c r="V304" s="1611"/>
      <c r="W304" s="1611"/>
      <c r="X304" s="1611"/>
      <c r="Y304" s="1611"/>
      <c r="Z304" s="1611"/>
      <c r="AA304" s="1611"/>
      <c r="AB304" s="1611"/>
      <c r="AC304" s="1611"/>
      <c r="AD304" s="1611"/>
      <c r="AE304" s="1611"/>
      <c r="AF304" s="1611"/>
      <c r="AG304" s="1611"/>
      <c r="AH304" s="1611"/>
      <c r="AI304" s="1611"/>
      <c r="AJ304" s="1611"/>
      <c r="AK304" s="1611"/>
      <c r="AL304" s="1611"/>
      <c r="AM304" s="1611"/>
      <c r="AN304" s="1611"/>
      <c r="AO304" s="1611"/>
      <c r="AP304" s="1611"/>
      <c r="AQ304" s="1611"/>
      <c r="AR304" s="1611"/>
      <c r="AS304" s="1611"/>
      <c r="AT304" s="1611"/>
      <c r="AU304" s="1611"/>
      <c r="AV304" s="1611"/>
      <c r="AW304" s="1611"/>
      <c r="AX304" s="1611"/>
      <c r="AY304" s="1611"/>
      <c r="AZ304" s="1611"/>
      <c r="BA304" s="1611"/>
      <c r="BB304" s="1611"/>
      <c r="BC304" s="1611"/>
      <c r="BD304" s="1611"/>
      <c r="BE304" s="1611"/>
      <c r="BF304" s="1611"/>
      <c r="BG304" s="1611"/>
      <c r="BH304" s="1611"/>
      <c r="BI304" s="1611"/>
      <c r="BJ304" s="1611"/>
      <c r="BK304" s="1611"/>
      <c r="BL304" s="1611"/>
      <c r="BM304" s="1611"/>
      <c r="BN304" s="1611"/>
      <c r="BO304" s="1611"/>
      <c r="BP304" s="1611"/>
      <c r="BQ304" s="1611"/>
      <c r="BR304" s="1611"/>
      <c r="BS304" s="1611"/>
      <c r="BT304" s="1611"/>
      <c r="BU304" s="1611"/>
      <c r="BV304" s="1611"/>
      <c r="BW304" s="1611"/>
      <c r="BX304" s="1611"/>
      <c r="BY304" s="1611"/>
      <c r="BZ304" s="1611"/>
      <c r="CA304" s="1611"/>
      <c r="CB304" s="1611"/>
      <c r="CC304" s="1611"/>
      <c r="CD304" s="1611"/>
      <c r="CE304" s="1611"/>
      <c r="CF304" s="1611"/>
      <c r="CG304" s="1611"/>
      <c r="CH304" s="1611"/>
      <c r="CI304" s="1611"/>
      <c r="CJ304" s="1611"/>
      <c r="CK304" s="1611"/>
      <c r="CL304" s="1611"/>
      <c r="CM304" s="1611"/>
      <c r="CN304" s="1611"/>
      <c r="CO304" s="1611"/>
      <c r="CP304" s="1611"/>
      <c r="CQ304" s="1611"/>
      <c r="CR304" s="1611"/>
      <c r="CS304" s="1611"/>
      <c r="CT304" s="1611"/>
      <c r="CU304" s="1611"/>
      <c r="CV304" s="1611"/>
      <c r="CW304" s="1611"/>
      <c r="CX304" s="1611"/>
      <c r="CY304" s="1611"/>
      <c r="CZ304" s="1611"/>
      <c r="DA304" s="1611"/>
      <c r="DB304" s="1611"/>
      <c r="DC304" s="1611"/>
      <c r="DD304" s="1611"/>
      <c r="DE304" s="1611"/>
      <c r="DF304" s="1611"/>
      <c r="DG304" s="1611"/>
      <c r="DH304" s="1611"/>
      <c r="DI304" s="1611"/>
      <c r="DJ304" s="1611"/>
      <c r="DK304" s="1611"/>
      <c r="DL304" s="1611"/>
      <c r="DM304" s="1611"/>
      <c r="DN304" s="1611"/>
      <c r="DO304" s="1611"/>
      <c r="DP304" s="1611"/>
      <c r="DQ304" s="1611"/>
      <c r="DR304" s="1611"/>
      <c r="DS304" s="1611"/>
      <c r="DT304" s="1611"/>
      <c r="DU304" s="1611"/>
      <c r="DV304" s="1611"/>
      <c r="DW304" s="1611"/>
      <c r="DX304" s="1611"/>
      <c r="DY304" s="1611"/>
      <c r="DZ304" s="1611"/>
      <c r="EA304" s="1611"/>
      <c r="EB304" s="1611"/>
      <c r="EC304" s="1611"/>
      <c r="ED304" s="1611"/>
      <c r="EE304" s="1611"/>
      <c r="EF304" s="1611"/>
      <c r="EG304" s="1611"/>
      <c r="EH304" s="1611"/>
      <c r="EI304" s="1611"/>
      <c r="EJ304" s="1611"/>
      <c r="EK304" s="1611"/>
      <c r="EL304" s="1611"/>
      <c r="EM304" s="1611"/>
      <c r="EN304" s="1611"/>
      <c r="EO304" s="1611"/>
      <c r="EP304" s="1611"/>
      <c r="EQ304" s="1611"/>
      <c r="ER304" s="1611"/>
      <c r="ES304" s="1611"/>
    </row>
    <row r="305" spans="2:149" s="898" customFormat="1">
      <c r="B305" s="1609"/>
      <c r="C305" s="1610"/>
      <c r="D305" s="1610"/>
      <c r="E305" s="1611"/>
      <c r="F305" s="1611"/>
      <c r="G305" s="1611"/>
      <c r="H305" s="1611"/>
      <c r="I305" s="1611"/>
      <c r="J305" s="1611"/>
      <c r="K305" s="1611"/>
      <c r="L305" s="1611"/>
      <c r="M305" s="1611"/>
      <c r="N305" s="1611"/>
      <c r="O305" s="1611"/>
      <c r="P305" s="1611"/>
      <c r="Q305" s="1611"/>
      <c r="R305" s="1611"/>
      <c r="S305" s="1611"/>
      <c r="T305" s="1611"/>
      <c r="U305" s="1611"/>
      <c r="V305" s="1611"/>
      <c r="W305" s="1611"/>
      <c r="X305" s="1611"/>
      <c r="Y305" s="1611"/>
      <c r="Z305" s="1611"/>
      <c r="AA305" s="1611"/>
      <c r="AB305" s="1611"/>
      <c r="AC305" s="1611"/>
      <c r="AD305" s="1611"/>
      <c r="AE305" s="1611"/>
      <c r="AF305" s="1611"/>
      <c r="AG305" s="1611"/>
      <c r="AH305" s="1611"/>
      <c r="AI305" s="1611"/>
      <c r="AJ305" s="1611"/>
      <c r="AK305" s="1611"/>
      <c r="AL305" s="1611"/>
      <c r="AM305" s="1611"/>
      <c r="AN305" s="1611"/>
      <c r="AO305" s="1611"/>
      <c r="AP305" s="1611"/>
      <c r="AQ305" s="1611"/>
      <c r="AR305" s="1611"/>
      <c r="AS305" s="1611"/>
      <c r="AT305" s="1611"/>
      <c r="AU305" s="1611"/>
      <c r="AV305" s="1611"/>
      <c r="AW305" s="1611"/>
      <c r="AX305" s="1611"/>
      <c r="AY305" s="1611"/>
      <c r="AZ305" s="1611"/>
      <c r="BA305" s="1611"/>
      <c r="BB305" s="1611"/>
      <c r="BC305" s="1611"/>
      <c r="BD305" s="1611"/>
      <c r="BE305" s="1611"/>
      <c r="BF305" s="1611"/>
      <c r="BG305" s="1611"/>
      <c r="BH305" s="1611"/>
      <c r="BI305" s="1611"/>
      <c r="BJ305" s="1611"/>
      <c r="BK305" s="1611"/>
      <c r="BL305" s="1611"/>
      <c r="BM305" s="1611"/>
      <c r="BN305" s="1611"/>
      <c r="BO305" s="1611"/>
      <c r="BP305" s="1611"/>
      <c r="BQ305" s="1611"/>
      <c r="BR305" s="1611"/>
      <c r="BS305" s="1611"/>
      <c r="BT305" s="1611"/>
      <c r="BU305" s="1611"/>
      <c r="BV305" s="1611"/>
      <c r="BW305" s="1611"/>
      <c r="BX305" s="1611"/>
      <c r="BY305" s="1611"/>
      <c r="BZ305" s="1611"/>
      <c r="CA305" s="1611"/>
      <c r="CB305" s="1611"/>
      <c r="CC305" s="1611"/>
      <c r="CD305" s="1611"/>
      <c r="CE305" s="1611"/>
      <c r="CF305" s="1611"/>
      <c r="CG305" s="1611"/>
      <c r="CH305" s="1611"/>
      <c r="CI305" s="1611"/>
      <c r="CJ305" s="1611"/>
      <c r="CK305" s="1611"/>
      <c r="CL305" s="1611"/>
      <c r="CM305" s="1611"/>
      <c r="CN305" s="1611"/>
      <c r="CO305" s="1611"/>
      <c r="CP305" s="1611"/>
      <c r="CQ305" s="1611"/>
      <c r="CR305" s="1611"/>
      <c r="CS305" s="1611"/>
      <c r="CT305" s="1611"/>
      <c r="CU305" s="1611"/>
      <c r="CV305" s="1611"/>
      <c r="CW305" s="1611"/>
      <c r="CX305" s="1611"/>
      <c r="CY305" s="1611"/>
      <c r="CZ305" s="1611"/>
      <c r="DA305" s="1611"/>
      <c r="DB305" s="1611"/>
      <c r="DC305" s="1611"/>
      <c r="DD305" s="1611"/>
      <c r="DE305" s="1611"/>
      <c r="DF305" s="1611"/>
      <c r="DG305" s="1611"/>
      <c r="DH305" s="1611"/>
      <c r="DI305" s="1611"/>
      <c r="DJ305" s="1611"/>
      <c r="DK305" s="1611"/>
      <c r="DL305" s="1611"/>
      <c r="DM305" s="1611"/>
      <c r="DN305" s="1611"/>
      <c r="DO305" s="1611"/>
      <c r="DP305" s="1611"/>
      <c r="DQ305" s="1611"/>
      <c r="DR305" s="1611"/>
      <c r="DS305" s="1611"/>
      <c r="DT305" s="1611"/>
      <c r="DU305" s="1611"/>
      <c r="DV305" s="1611"/>
      <c r="DW305" s="1611"/>
      <c r="DX305" s="1611"/>
      <c r="DY305" s="1611"/>
      <c r="DZ305" s="1611"/>
      <c r="EA305" s="1611"/>
      <c r="EB305" s="1611"/>
      <c r="EC305" s="1611"/>
      <c r="ED305" s="1611"/>
      <c r="EE305" s="1611"/>
      <c r="EF305" s="1611"/>
      <c r="EG305" s="1611"/>
      <c r="EH305" s="1611"/>
      <c r="EI305" s="1611"/>
      <c r="EJ305" s="1611"/>
      <c r="EK305" s="1611"/>
      <c r="EL305" s="1611"/>
      <c r="EM305" s="1611"/>
      <c r="EN305" s="1611"/>
      <c r="EO305" s="1611"/>
      <c r="EP305" s="1611"/>
      <c r="EQ305" s="1611"/>
      <c r="ER305" s="1611"/>
      <c r="ES305" s="1611"/>
    </row>
    <row r="306" spans="2:149" s="898" customFormat="1">
      <c r="B306" s="1609"/>
      <c r="C306" s="1610"/>
      <c r="D306" s="1610"/>
      <c r="E306" s="1611"/>
      <c r="F306" s="1611"/>
      <c r="G306" s="1611"/>
      <c r="H306" s="1611"/>
      <c r="I306" s="1611"/>
      <c r="J306" s="1611"/>
      <c r="K306" s="1611"/>
      <c r="L306" s="1611"/>
      <c r="M306" s="1611"/>
      <c r="N306" s="1611"/>
      <c r="O306" s="1611"/>
      <c r="P306" s="1611"/>
      <c r="Q306" s="1611"/>
      <c r="R306" s="1611"/>
      <c r="S306" s="1611"/>
      <c r="T306" s="1611"/>
      <c r="U306" s="1611"/>
      <c r="V306" s="1611"/>
      <c r="W306" s="1611"/>
      <c r="X306" s="1611"/>
      <c r="Y306" s="1611"/>
      <c r="Z306" s="1611"/>
      <c r="AA306" s="1611"/>
      <c r="AB306" s="1611"/>
      <c r="AC306" s="1611"/>
      <c r="AD306" s="1611"/>
      <c r="AE306" s="1611"/>
      <c r="AF306" s="1611"/>
      <c r="AG306" s="1611"/>
      <c r="AH306" s="1611"/>
      <c r="AI306" s="1611"/>
      <c r="AJ306" s="1611"/>
      <c r="AK306" s="1611"/>
      <c r="AL306" s="1611"/>
      <c r="AM306" s="1611"/>
      <c r="AN306" s="1611"/>
      <c r="AO306" s="1611"/>
      <c r="AP306" s="1611"/>
      <c r="AQ306" s="1611"/>
      <c r="AR306" s="1611"/>
      <c r="AS306" s="1611"/>
      <c r="AT306" s="1611"/>
      <c r="AU306" s="1611"/>
      <c r="AV306" s="1611"/>
      <c r="AW306" s="1611"/>
      <c r="AX306" s="1611"/>
      <c r="AY306" s="1611"/>
      <c r="AZ306" s="1611"/>
      <c r="BA306" s="1611"/>
      <c r="BB306" s="1611"/>
      <c r="BC306" s="1611"/>
      <c r="BD306" s="1611"/>
      <c r="BE306" s="1611"/>
      <c r="BF306" s="1611"/>
      <c r="BG306" s="1611"/>
      <c r="BH306" s="1611"/>
      <c r="BI306" s="1611"/>
      <c r="BJ306" s="1611"/>
      <c r="BK306" s="1611"/>
      <c r="BL306" s="1611"/>
      <c r="BM306" s="1611"/>
      <c r="BN306" s="1611"/>
      <c r="BO306" s="1611"/>
      <c r="BP306" s="1611"/>
      <c r="BQ306" s="1611"/>
      <c r="BR306" s="1611"/>
      <c r="BS306" s="1611"/>
      <c r="BT306" s="1611"/>
      <c r="BU306" s="1611"/>
      <c r="BV306" s="1611"/>
      <c r="BW306" s="1611"/>
      <c r="BX306" s="1611"/>
      <c r="BY306" s="1611"/>
      <c r="BZ306" s="1611"/>
      <c r="CA306" s="1611"/>
      <c r="CB306" s="1611"/>
      <c r="CC306" s="1611"/>
      <c r="CD306" s="1611"/>
      <c r="CE306" s="1611"/>
      <c r="CF306" s="1611"/>
      <c r="CG306" s="1611"/>
      <c r="CH306" s="1611"/>
      <c r="CI306" s="1611"/>
      <c r="CJ306" s="1611"/>
      <c r="CK306" s="1611"/>
      <c r="CL306" s="1611"/>
      <c r="CM306" s="1611"/>
      <c r="CN306" s="1611"/>
      <c r="CO306" s="1611"/>
      <c r="CP306" s="1611"/>
      <c r="CQ306" s="1611"/>
      <c r="CR306" s="1611"/>
      <c r="CS306" s="1611"/>
      <c r="CT306" s="1611"/>
      <c r="CU306" s="1611"/>
      <c r="CV306" s="1611"/>
      <c r="CW306" s="1611"/>
      <c r="CX306" s="1611"/>
      <c r="CY306" s="1611"/>
      <c r="CZ306" s="1611"/>
      <c r="DA306" s="1611"/>
      <c r="DB306" s="1611"/>
      <c r="DC306" s="1611"/>
      <c r="DD306" s="1611"/>
      <c r="DE306" s="1611"/>
      <c r="DF306" s="1611"/>
      <c r="DG306" s="1611"/>
      <c r="DH306" s="1611"/>
      <c r="DI306" s="1611"/>
      <c r="DJ306" s="1611"/>
      <c r="DK306" s="1611"/>
      <c r="DL306" s="1611"/>
      <c r="DM306" s="1611"/>
      <c r="DN306" s="1611"/>
      <c r="DO306" s="1611"/>
      <c r="DP306" s="1611"/>
      <c r="DQ306" s="1611"/>
      <c r="DR306" s="1611"/>
      <c r="DS306" s="1611"/>
      <c r="DT306" s="1611"/>
      <c r="DU306" s="1611"/>
      <c r="DV306" s="1611"/>
      <c r="DW306" s="1611"/>
      <c r="DX306" s="1611"/>
      <c r="DY306" s="1611"/>
      <c r="DZ306" s="1611"/>
      <c r="EA306" s="1611"/>
      <c r="EB306" s="1611"/>
      <c r="EC306" s="1611"/>
      <c r="ED306" s="1611"/>
      <c r="EE306" s="1611"/>
      <c r="EF306" s="1611"/>
      <c r="EG306" s="1611"/>
      <c r="EH306" s="1611"/>
      <c r="EI306" s="1611"/>
      <c r="EJ306" s="1611"/>
      <c r="EK306" s="1611"/>
      <c r="EL306" s="1611"/>
      <c r="EM306" s="1611"/>
      <c r="EN306" s="1611"/>
      <c r="EO306" s="1611"/>
      <c r="EP306" s="1611"/>
      <c r="EQ306" s="1611"/>
      <c r="ER306" s="1611"/>
      <c r="ES306" s="1611"/>
    </row>
    <row r="307" spans="2:149" s="898" customFormat="1">
      <c r="B307" s="1609"/>
      <c r="C307" s="1610"/>
      <c r="D307" s="1610"/>
      <c r="E307" s="1611"/>
      <c r="F307" s="1611"/>
      <c r="G307" s="1611"/>
      <c r="H307" s="1611"/>
      <c r="I307" s="1611"/>
      <c r="J307" s="1611"/>
      <c r="K307" s="1611"/>
      <c r="L307" s="1611"/>
      <c r="M307" s="1611"/>
      <c r="N307" s="1611"/>
      <c r="O307" s="1611"/>
      <c r="P307" s="1611"/>
      <c r="Q307" s="1611"/>
      <c r="R307" s="1611"/>
      <c r="S307" s="1611"/>
      <c r="T307" s="1611"/>
      <c r="U307" s="1611"/>
      <c r="V307" s="1611"/>
      <c r="W307" s="1611"/>
      <c r="X307" s="1611"/>
      <c r="Y307" s="1611"/>
      <c r="Z307" s="1611"/>
      <c r="AA307" s="1611"/>
      <c r="AB307" s="1611"/>
      <c r="AC307" s="1611"/>
      <c r="AD307" s="1611"/>
      <c r="AE307" s="1611"/>
      <c r="AF307" s="1611"/>
      <c r="AG307" s="1611"/>
      <c r="AH307" s="1611"/>
      <c r="AI307" s="1611"/>
      <c r="AJ307" s="1611"/>
      <c r="AK307" s="1611"/>
      <c r="AL307" s="1611"/>
      <c r="AM307" s="1611"/>
      <c r="AN307" s="1611"/>
      <c r="AO307" s="1611"/>
      <c r="AP307" s="1611"/>
      <c r="AQ307" s="1611"/>
      <c r="AR307" s="1611"/>
      <c r="AS307" s="1611"/>
      <c r="AT307" s="1611"/>
      <c r="AU307" s="1611"/>
      <c r="AV307" s="1611"/>
      <c r="AW307" s="1611"/>
      <c r="AX307" s="1611"/>
      <c r="AY307" s="1611"/>
      <c r="AZ307" s="1611"/>
      <c r="BA307" s="1611"/>
      <c r="BB307" s="1611"/>
      <c r="BC307" s="1611"/>
      <c r="BD307" s="1611"/>
      <c r="BE307" s="1611"/>
      <c r="BF307" s="1611"/>
      <c r="BG307" s="1611"/>
      <c r="BH307" s="1611"/>
      <c r="BI307" s="1611"/>
      <c r="BJ307" s="1611"/>
      <c r="BK307" s="1611"/>
      <c r="BL307" s="1611"/>
      <c r="BM307" s="1611"/>
      <c r="BN307" s="1611"/>
      <c r="BO307" s="1611"/>
      <c r="BP307" s="1611"/>
      <c r="BQ307" s="1611"/>
      <c r="BR307" s="1611"/>
      <c r="BS307" s="1611"/>
      <c r="BT307" s="1611"/>
      <c r="BU307" s="1611"/>
      <c r="BV307" s="1611"/>
      <c r="BW307" s="1611"/>
      <c r="BX307" s="1611"/>
      <c r="BY307" s="1611"/>
      <c r="BZ307" s="1611"/>
      <c r="CA307" s="1611"/>
      <c r="CB307" s="1611"/>
      <c r="CC307" s="1611"/>
      <c r="CD307" s="1611"/>
      <c r="CE307" s="1611"/>
      <c r="CF307" s="1611"/>
      <c r="CG307" s="1611"/>
      <c r="CH307" s="1611"/>
      <c r="CI307" s="1611"/>
      <c r="CJ307" s="1611"/>
      <c r="CK307" s="1611"/>
      <c r="CL307" s="1611"/>
      <c r="CM307" s="1611"/>
      <c r="CN307" s="1611"/>
      <c r="CO307" s="1611"/>
      <c r="CP307" s="1611"/>
      <c r="CQ307" s="1611"/>
      <c r="CR307" s="1611"/>
      <c r="CS307" s="1611"/>
      <c r="CT307" s="1611"/>
      <c r="CU307" s="1611"/>
      <c r="CV307" s="1611"/>
      <c r="CW307" s="1611"/>
      <c r="CX307" s="1611"/>
      <c r="CY307" s="1611"/>
      <c r="CZ307" s="1611"/>
      <c r="DA307" s="1611"/>
      <c r="DB307" s="1611"/>
      <c r="DC307" s="1611"/>
      <c r="DD307" s="1611"/>
      <c r="DE307" s="1611"/>
      <c r="DF307" s="1611"/>
      <c r="DG307" s="1611"/>
      <c r="DH307" s="1611"/>
      <c r="DI307" s="1611"/>
      <c r="DJ307" s="1611"/>
      <c r="DK307" s="1611"/>
      <c r="DL307" s="1611"/>
      <c r="DM307" s="1611"/>
      <c r="DN307" s="1611"/>
      <c r="DO307" s="1611"/>
      <c r="DP307" s="1611"/>
      <c r="DQ307" s="1611"/>
      <c r="DR307" s="1611"/>
      <c r="DS307" s="1611"/>
      <c r="DT307" s="1611"/>
      <c r="DU307" s="1611"/>
      <c r="DV307" s="1611"/>
      <c r="DW307" s="1611"/>
      <c r="DX307" s="1611"/>
      <c r="DY307" s="1611"/>
      <c r="DZ307" s="1611"/>
      <c r="EA307" s="1611"/>
      <c r="EB307" s="1611"/>
      <c r="EC307" s="1611"/>
      <c r="ED307" s="1611"/>
      <c r="EE307" s="1611"/>
      <c r="EF307" s="1611"/>
      <c r="EG307" s="1611"/>
      <c r="EH307" s="1611"/>
      <c r="EI307" s="1611"/>
      <c r="EJ307" s="1611"/>
      <c r="EK307" s="1611"/>
      <c r="EL307" s="1611"/>
      <c r="EM307" s="1611"/>
      <c r="EN307" s="1611"/>
      <c r="EO307" s="1611"/>
      <c r="EP307" s="1611"/>
      <c r="EQ307" s="1611"/>
      <c r="ER307" s="1611"/>
      <c r="ES307" s="1611"/>
    </row>
    <row r="308" spans="2:149" s="898" customFormat="1">
      <c r="B308" s="1609"/>
      <c r="C308" s="1610"/>
      <c r="D308" s="1610"/>
      <c r="E308" s="1611"/>
      <c r="F308" s="1611"/>
      <c r="G308" s="1611"/>
      <c r="H308" s="1611"/>
      <c r="I308" s="1611"/>
      <c r="J308" s="1611"/>
      <c r="K308" s="1611"/>
      <c r="L308" s="1611"/>
      <c r="M308" s="1611"/>
      <c r="N308" s="1611"/>
      <c r="O308" s="1611"/>
      <c r="P308" s="1611"/>
      <c r="Q308" s="1611"/>
      <c r="R308" s="1611"/>
      <c r="S308" s="1611"/>
      <c r="T308" s="1611"/>
      <c r="U308" s="1611"/>
      <c r="V308" s="1611"/>
      <c r="W308" s="1611"/>
      <c r="X308" s="1611"/>
      <c r="Y308" s="1611"/>
      <c r="Z308" s="1611"/>
      <c r="AA308" s="1611"/>
      <c r="AB308" s="1611"/>
      <c r="AC308" s="1611"/>
      <c r="AD308" s="1611"/>
      <c r="AE308" s="1611"/>
      <c r="AF308" s="1611"/>
      <c r="AG308" s="1611"/>
      <c r="AH308" s="1611"/>
      <c r="AI308" s="1611"/>
      <c r="AJ308" s="1611"/>
      <c r="AK308" s="1611"/>
      <c r="AL308" s="1611"/>
      <c r="AM308" s="1611"/>
      <c r="AN308" s="1611"/>
      <c r="AO308" s="1611"/>
      <c r="AP308" s="1611"/>
      <c r="AQ308" s="1611"/>
      <c r="AR308" s="1611"/>
      <c r="AS308" s="1611"/>
      <c r="AT308" s="1611"/>
      <c r="AU308" s="1611"/>
      <c r="AV308" s="1611"/>
      <c r="AW308" s="1611"/>
      <c r="AX308" s="1611"/>
      <c r="AY308" s="1611"/>
      <c r="AZ308" s="1611"/>
      <c r="BA308" s="1611"/>
      <c r="BB308" s="1611"/>
      <c r="BC308" s="1611"/>
      <c r="BD308" s="1611"/>
      <c r="BE308" s="1611"/>
      <c r="BF308" s="1611"/>
      <c r="BG308" s="1611"/>
      <c r="BH308" s="1611"/>
      <c r="BI308" s="1611"/>
      <c r="BJ308" s="1611"/>
      <c r="BK308" s="1611"/>
      <c r="BL308" s="1611"/>
      <c r="BM308" s="1611"/>
      <c r="BN308" s="1611"/>
      <c r="BO308" s="1611"/>
      <c r="BP308" s="1611"/>
      <c r="BQ308" s="1611"/>
      <c r="BR308" s="1611"/>
      <c r="BS308" s="1611"/>
      <c r="BT308" s="1611"/>
      <c r="BU308" s="1611"/>
      <c r="BV308" s="1611"/>
      <c r="BW308" s="1611"/>
      <c r="BX308" s="1611"/>
      <c r="BY308" s="1611"/>
      <c r="BZ308" s="1611"/>
      <c r="CA308" s="1611"/>
      <c r="CB308" s="1611"/>
      <c r="CC308" s="1611"/>
      <c r="CD308" s="1611"/>
      <c r="CE308" s="1611"/>
      <c r="CF308" s="1611"/>
      <c r="CG308" s="1611"/>
      <c r="CH308" s="1611"/>
      <c r="CI308" s="1611"/>
      <c r="CJ308" s="1611"/>
      <c r="CK308" s="1611"/>
      <c r="CL308" s="1611"/>
      <c r="CM308" s="1611"/>
      <c r="CN308" s="1611"/>
      <c r="CO308" s="1611"/>
      <c r="CP308" s="1611"/>
      <c r="CQ308" s="1611"/>
      <c r="CR308" s="1611"/>
      <c r="CS308" s="1611"/>
      <c r="CT308" s="1611"/>
      <c r="CU308" s="1611"/>
      <c r="CV308" s="1611"/>
      <c r="CW308" s="1611"/>
      <c r="CX308" s="1611"/>
      <c r="CY308" s="1611"/>
      <c r="CZ308" s="1611"/>
      <c r="DA308" s="1611"/>
      <c r="DB308" s="1611"/>
      <c r="DC308" s="1611"/>
      <c r="DD308" s="1611"/>
      <c r="DE308" s="1611"/>
      <c r="DF308" s="1611"/>
      <c r="DG308" s="1611"/>
      <c r="DH308" s="1611"/>
      <c r="DI308" s="1611"/>
      <c r="DJ308" s="1611"/>
      <c r="DK308" s="1611"/>
      <c r="DL308" s="1611"/>
      <c r="DM308" s="1611"/>
      <c r="DN308" s="1611"/>
      <c r="DO308" s="1611"/>
      <c r="DP308" s="1611"/>
      <c r="DQ308" s="1611"/>
      <c r="DR308" s="1611"/>
      <c r="DS308" s="1611"/>
      <c r="DT308" s="1611"/>
      <c r="DU308" s="1611"/>
      <c r="DV308" s="1611"/>
      <c r="DW308" s="1611"/>
      <c r="DX308" s="1611"/>
      <c r="DY308" s="1611"/>
      <c r="DZ308" s="1611"/>
      <c r="EA308" s="1611"/>
      <c r="EB308" s="1611"/>
      <c r="EC308" s="1611"/>
      <c r="ED308" s="1611"/>
      <c r="EE308" s="1611"/>
      <c r="EF308" s="1611"/>
      <c r="EG308" s="1611"/>
      <c r="EH308" s="1611"/>
      <c r="EI308" s="1611"/>
      <c r="EJ308" s="1611"/>
      <c r="EK308" s="1611"/>
      <c r="EL308" s="1611"/>
      <c r="EM308" s="1611"/>
      <c r="EN308" s="1611"/>
      <c r="EO308" s="1611"/>
      <c r="EP308" s="1611"/>
      <c r="EQ308" s="1611"/>
      <c r="ER308" s="1611"/>
      <c r="ES308" s="1611"/>
    </row>
    <row r="309" spans="2:149" s="898" customFormat="1">
      <c r="B309" s="1609"/>
      <c r="C309" s="1610"/>
      <c r="D309" s="1610"/>
      <c r="E309" s="1611"/>
      <c r="F309" s="1611"/>
      <c r="G309" s="1611"/>
      <c r="H309" s="1611"/>
      <c r="I309" s="1611"/>
      <c r="J309" s="1611"/>
      <c r="K309" s="1611"/>
      <c r="L309" s="1611"/>
      <c r="M309" s="1611"/>
      <c r="N309" s="1611"/>
      <c r="O309" s="1611"/>
      <c r="P309" s="1611"/>
      <c r="Q309" s="1611"/>
      <c r="R309" s="1611"/>
      <c r="S309" s="1611"/>
      <c r="T309" s="1611"/>
      <c r="U309" s="1611"/>
      <c r="V309" s="1611"/>
      <c r="W309" s="1611"/>
      <c r="X309" s="1611"/>
      <c r="Y309" s="1611"/>
      <c r="Z309" s="1611"/>
      <c r="AA309" s="1611"/>
      <c r="AB309" s="1611"/>
      <c r="AC309" s="1611"/>
      <c r="AD309" s="1611"/>
      <c r="AE309" s="1611"/>
      <c r="AF309" s="1611"/>
      <c r="AG309" s="1611"/>
      <c r="AH309" s="1611"/>
      <c r="AI309" s="1611"/>
      <c r="AJ309" s="1611"/>
      <c r="AK309" s="1611"/>
      <c r="AL309" s="1611"/>
      <c r="AM309" s="1611"/>
      <c r="AN309" s="1611"/>
      <c r="AO309" s="1611"/>
      <c r="AP309" s="1611"/>
      <c r="AQ309" s="1611"/>
      <c r="AR309" s="1611"/>
      <c r="AS309" s="1611"/>
      <c r="AT309" s="1611"/>
      <c r="AU309" s="1611"/>
      <c r="AV309" s="1611"/>
      <c r="AW309" s="1611"/>
      <c r="AX309" s="1611"/>
      <c r="AY309" s="1611"/>
      <c r="AZ309" s="1611"/>
      <c r="BA309" s="1611"/>
      <c r="BB309" s="1611"/>
      <c r="BC309" s="1611"/>
      <c r="BD309" s="1611"/>
      <c r="BE309" s="1611"/>
      <c r="BF309" s="1611"/>
      <c r="BG309" s="1611"/>
      <c r="BH309" s="1611"/>
      <c r="BI309" s="1611"/>
      <c r="BJ309" s="1611"/>
      <c r="BK309" s="1611"/>
      <c r="BL309" s="1611"/>
      <c r="BM309" s="1611"/>
      <c r="BN309" s="1611"/>
      <c r="BO309" s="1611"/>
      <c r="BP309" s="1611"/>
      <c r="BQ309" s="1611"/>
      <c r="BR309" s="1611"/>
      <c r="BS309" s="1611"/>
      <c r="BT309" s="1611"/>
      <c r="BU309" s="1611"/>
      <c r="BV309" s="1611"/>
      <c r="BW309" s="1611"/>
      <c r="BX309" s="1611"/>
      <c r="BY309" s="1611"/>
      <c r="BZ309" s="1611"/>
      <c r="CA309" s="1611"/>
      <c r="CB309" s="1611"/>
      <c r="CC309" s="1611"/>
      <c r="CD309" s="1611"/>
      <c r="CE309" s="1611"/>
      <c r="CF309" s="1611"/>
      <c r="CG309" s="1611"/>
      <c r="CH309" s="1611"/>
      <c r="CI309" s="1611"/>
      <c r="CJ309" s="1611"/>
      <c r="CK309" s="1611"/>
      <c r="CL309" s="1611"/>
      <c r="CM309" s="1611"/>
      <c r="CN309" s="1611"/>
      <c r="CO309" s="1611"/>
      <c r="CP309" s="1611"/>
      <c r="CQ309" s="1611"/>
      <c r="CR309" s="1611"/>
      <c r="CS309" s="1611"/>
      <c r="CT309" s="1611"/>
      <c r="CU309" s="1611"/>
      <c r="CV309" s="1611"/>
      <c r="CW309" s="1611"/>
      <c r="CX309" s="1611"/>
      <c r="CY309" s="1611"/>
      <c r="CZ309" s="1611"/>
      <c r="DA309" s="1611"/>
      <c r="DB309" s="1611"/>
      <c r="DC309" s="1611"/>
      <c r="DD309" s="1611"/>
      <c r="DE309" s="1611"/>
      <c r="DF309" s="1611"/>
      <c r="DG309" s="1611"/>
      <c r="DH309" s="1611"/>
      <c r="DI309" s="1611"/>
      <c r="DJ309" s="1611"/>
      <c r="DK309" s="1611"/>
      <c r="DL309" s="1611"/>
      <c r="DM309" s="1611"/>
      <c r="DN309" s="1611"/>
      <c r="DO309" s="1611"/>
      <c r="DP309" s="1611"/>
      <c r="DQ309" s="1611"/>
      <c r="DR309" s="1611"/>
      <c r="DS309" s="1611"/>
      <c r="DT309" s="1611"/>
      <c r="DU309" s="1611"/>
      <c r="DV309" s="1611"/>
      <c r="DW309" s="1611"/>
      <c r="DX309" s="1611"/>
      <c r="DY309" s="1611"/>
      <c r="DZ309" s="1611"/>
      <c r="EA309" s="1611"/>
      <c r="EB309" s="1611"/>
      <c r="EC309" s="1611"/>
      <c r="ED309" s="1611"/>
      <c r="EE309" s="1611"/>
      <c r="EF309" s="1611"/>
      <c r="EG309" s="1611"/>
      <c r="EH309" s="1611"/>
      <c r="EI309" s="1611"/>
      <c r="EJ309" s="1611"/>
      <c r="EK309" s="1611"/>
      <c r="EL309" s="1611"/>
      <c r="EM309" s="1611"/>
      <c r="EN309" s="1611"/>
      <c r="EO309" s="1611"/>
      <c r="EP309" s="1611"/>
      <c r="EQ309" s="1611"/>
      <c r="ER309" s="1611"/>
      <c r="ES309" s="1611"/>
    </row>
    <row r="310" spans="2:149" s="898" customFormat="1">
      <c r="B310" s="1609"/>
      <c r="C310" s="1610"/>
      <c r="D310" s="1610"/>
      <c r="E310" s="1611"/>
      <c r="F310" s="1611"/>
      <c r="G310" s="1611"/>
      <c r="H310" s="1611"/>
      <c r="I310" s="1611"/>
      <c r="J310" s="1611"/>
      <c r="K310" s="1611"/>
      <c r="L310" s="1611"/>
      <c r="M310" s="1611"/>
      <c r="N310" s="1611"/>
      <c r="O310" s="1611"/>
      <c r="P310" s="1611"/>
      <c r="Q310" s="1611"/>
      <c r="R310" s="1611"/>
      <c r="S310" s="1611"/>
      <c r="T310" s="1611"/>
      <c r="U310" s="1611"/>
      <c r="V310" s="1611"/>
      <c r="W310" s="1611"/>
      <c r="X310" s="1611"/>
      <c r="Y310" s="1611"/>
      <c r="Z310" s="1611"/>
      <c r="AA310" s="1611"/>
      <c r="AB310" s="1611"/>
      <c r="AC310" s="1611"/>
      <c r="AD310" s="1611"/>
      <c r="AE310" s="1611"/>
      <c r="AF310" s="1611"/>
      <c r="AG310" s="1611"/>
      <c r="AH310" s="1611"/>
      <c r="AI310" s="1611"/>
      <c r="AJ310" s="1611"/>
      <c r="AK310" s="1611"/>
      <c r="AL310" s="1611"/>
      <c r="AM310" s="1611"/>
      <c r="AN310" s="1611"/>
      <c r="AO310" s="1611"/>
      <c r="AP310" s="1611"/>
      <c r="AQ310" s="1611"/>
      <c r="AR310" s="1611"/>
      <c r="AS310" s="1611"/>
      <c r="AT310" s="1611"/>
      <c r="AU310" s="1611"/>
      <c r="AV310" s="1611"/>
      <c r="AW310" s="1611"/>
      <c r="AX310" s="1611"/>
      <c r="AY310" s="1611"/>
      <c r="AZ310" s="1611"/>
      <c r="BA310" s="1611"/>
      <c r="BB310" s="1611"/>
      <c r="BC310" s="1611"/>
      <c r="BD310" s="1611"/>
      <c r="BE310" s="1611"/>
      <c r="BF310" s="1611"/>
      <c r="BG310" s="1611"/>
      <c r="BH310" s="1611"/>
      <c r="BI310" s="1611"/>
      <c r="BJ310" s="1611"/>
      <c r="BK310" s="1611"/>
      <c r="BL310" s="1611"/>
      <c r="BM310" s="1611"/>
      <c r="BN310" s="1611"/>
      <c r="BO310" s="1611"/>
      <c r="BP310" s="1611"/>
      <c r="BQ310" s="1611"/>
      <c r="BR310" s="1611"/>
      <c r="BS310" s="1611"/>
      <c r="BT310" s="1611"/>
      <c r="BU310" s="1611"/>
      <c r="BV310" s="1611"/>
      <c r="BW310" s="1611"/>
      <c r="BX310" s="1611"/>
      <c r="BY310" s="1611"/>
      <c r="BZ310" s="1611"/>
      <c r="CA310" s="1611"/>
      <c r="CB310" s="1611"/>
      <c r="CC310" s="1611"/>
      <c r="CD310" s="1611"/>
      <c r="CE310" s="1611"/>
      <c r="CF310" s="1611"/>
      <c r="CG310" s="1611"/>
      <c r="CH310" s="1611"/>
      <c r="CI310" s="1611"/>
      <c r="CJ310" s="1611"/>
      <c r="CK310" s="1611"/>
      <c r="CL310" s="1611"/>
      <c r="CM310" s="1611"/>
      <c r="CN310" s="1611"/>
      <c r="CO310" s="1611"/>
      <c r="CP310" s="1611"/>
      <c r="CQ310" s="1611"/>
      <c r="CR310" s="1611"/>
      <c r="CS310" s="1611"/>
      <c r="CT310" s="1611"/>
      <c r="CU310" s="1611"/>
      <c r="CV310" s="1611"/>
      <c r="CW310" s="1611"/>
      <c r="CX310" s="1611"/>
      <c r="CY310" s="1611"/>
      <c r="CZ310" s="1611"/>
      <c r="DA310" s="1611"/>
      <c r="DB310" s="1611"/>
      <c r="DC310" s="1611"/>
      <c r="DD310" s="1611"/>
      <c r="DE310" s="1611"/>
      <c r="DF310" s="1611"/>
      <c r="DG310" s="1611"/>
      <c r="DH310" s="1611"/>
      <c r="DI310" s="1611"/>
      <c r="DJ310" s="1611"/>
      <c r="DK310" s="1611"/>
      <c r="DL310" s="1611"/>
      <c r="DM310" s="1611"/>
      <c r="DN310" s="1611"/>
      <c r="DO310" s="1611"/>
      <c r="DP310" s="1611"/>
      <c r="DQ310" s="1611"/>
      <c r="DR310" s="1611"/>
      <c r="DS310" s="1611"/>
      <c r="DT310" s="1611"/>
      <c r="DU310" s="1611"/>
      <c r="DV310" s="1611"/>
      <c r="DW310" s="1611"/>
      <c r="DX310" s="1611"/>
      <c r="DY310" s="1611"/>
      <c r="DZ310" s="1611"/>
      <c r="EA310" s="1611"/>
      <c r="EB310" s="1611"/>
      <c r="EC310" s="1611"/>
      <c r="ED310" s="1611"/>
      <c r="EE310" s="1611"/>
      <c r="EF310" s="1611"/>
      <c r="EG310" s="1611"/>
      <c r="EH310" s="1611"/>
      <c r="EI310" s="1611"/>
      <c r="EJ310" s="1611"/>
      <c r="EK310" s="1611"/>
      <c r="EL310" s="1611"/>
      <c r="EM310" s="1611"/>
      <c r="EN310" s="1611"/>
      <c r="EO310" s="1611"/>
      <c r="EP310" s="1611"/>
      <c r="EQ310" s="1611"/>
      <c r="ER310" s="1611"/>
      <c r="ES310" s="1611"/>
    </row>
    <row r="311" spans="2:149" s="898" customFormat="1">
      <c r="B311" s="1609"/>
      <c r="C311" s="1610"/>
      <c r="D311" s="1610"/>
      <c r="E311" s="1611"/>
      <c r="F311" s="1611"/>
      <c r="G311" s="1611"/>
      <c r="H311" s="1611"/>
      <c r="I311" s="1611"/>
      <c r="J311" s="1611"/>
      <c r="K311" s="1611"/>
      <c r="L311" s="1611"/>
      <c r="M311" s="1611"/>
      <c r="N311" s="1611"/>
      <c r="O311" s="1611"/>
      <c r="P311" s="1611"/>
      <c r="Q311" s="1611"/>
      <c r="R311" s="1611"/>
      <c r="S311" s="1611"/>
      <c r="T311" s="1611"/>
      <c r="U311" s="1611"/>
      <c r="V311" s="1611"/>
      <c r="W311" s="1611"/>
      <c r="X311" s="1611"/>
      <c r="Y311" s="1611"/>
      <c r="Z311" s="1611"/>
      <c r="AA311" s="1611"/>
      <c r="AB311" s="1611"/>
      <c r="AC311" s="1611"/>
      <c r="AD311" s="1611"/>
      <c r="AE311" s="1611"/>
      <c r="AF311" s="1611"/>
      <c r="AG311" s="1611"/>
      <c r="AH311" s="1611"/>
      <c r="AI311" s="1611"/>
      <c r="AJ311" s="1611"/>
      <c r="AK311" s="1611"/>
      <c r="AL311" s="1611"/>
      <c r="AM311" s="1611"/>
      <c r="AN311" s="1611"/>
      <c r="AO311" s="1611"/>
      <c r="AP311" s="1611"/>
      <c r="AQ311" s="1611"/>
      <c r="AR311" s="1611"/>
      <c r="AS311" s="1611"/>
      <c r="AT311" s="1611"/>
      <c r="AU311" s="1611"/>
      <c r="AV311" s="1611"/>
      <c r="AW311" s="1611"/>
      <c r="AX311" s="1611"/>
      <c r="AY311" s="1611"/>
      <c r="AZ311" s="1611"/>
      <c r="BA311" s="1611"/>
      <c r="BB311" s="1611"/>
      <c r="BC311" s="1611"/>
      <c r="BD311" s="1611"/>
      <c r="BE311" s="1611"/>
      <c r="BF311" s="1611"/>
      <c r="BG311" s="1611"/>
      <c r="BH311" s="1611"/>
      <c r="BI311" s="1611"/>
      <c r="BJ311" s="1611"/>
      <c r="BK311" s="1611"/>
      <c r="BL311" s="1611"/>
      <c r="BM311" s="1611"/>
      <c r="BN311" s="1611"/>
      <c r="BO311" s="1611"/>
      <c r="BP311" s="1611"/>
      <c r="BQ311" s="1611"/>
      <c r="BR311" s="1611"/>
      <c r="BS311" s="1611"/>
      <c r="BT311" s="1611"/>
      <c r="BU311" s="1611"/>
      <c r="BV311" s="1611"/>
      <c r="BW311" s="1611"/>
      <c r="BX311" s="1611"/>
      <c r="BY311" s="1611"/>
      <c r="BZ311" s="1611"/>
      <c r="CA311" s="1611"/>
      <c r="CB311" s="1611"/>
      <c r="CC311" s="1611"/>
      <c r="CD311" s="1611"/>
      <c r="CE311" s="1611"/>
      <c r="CF311" s="1611"/>
      <c r="CG311" s="1611"/>
      <c r="CH311" s="1611"/>
      <c r="CI311" s="1611"/>
      <c r="CJ311" s="1611"/>
      <c r="CK311" s="1611"/>
      <c r="CL311" s="1611"/>
      <c r="CM311" s="1611"/>
      <c r="CN311" s="1611"/>
      <c r="CO311" s="1611"/>
      <c r="CP311" s="1611"/>
      <c r="CQ311" s="1611"/>
      <c r="CR311" s="1611"/>
      <c r="CS311" s="1611"/>
      <c r="CT311" s="1611"/>
      <c r="CU311" s="1611"/>
      <c r="CV311" s="1611"/>
      <c r="CW311" s="1611"/>
      <c r="CX311" s="1611"/>
      <c r="CY311" s="1611"/>
      <c r="CZ311" s="1611"/>
      <c r="DA311" s="1611"/>
      <c r="DB311" s="1611"/>
      <c r="DC311" s="1611"/>
      <c r="DD311" s="1611"/>
      <c r="DE311" s="1611"/>
      <c r="DF311" s="1611"/>
      <c r="DG311" s="1611"/>
      <c r="DH311" s="1611"/>
      <c r="DI311" s="1611"/>
      <c r="DJ311" s="1611"/>
      <c r="DK311" s="1611"/>
      <c r="DL311" s="1611"/>
      <c r="DM311" s="1611"/>
      <c r="DN311" s="1611"/>
      <c r="DO311" s="1611"/>
      <c r="DP311" s="1611"/>
      <c r="DQ311" s="1611"/>
      <c r="DR311" s="1611"/>
      <c r="DS311" s="1611"/>
      <c r="DT311" s="1611"/>
      <c r="DU311" s="1611"/>
      <c r="DV311" s="1611"/>
      <c r="DW311" s="1611"/>
      <c r="DX311" s="1611"/>
      <c r="DY311" s="1611"/>
      <c r="DZ311" s="1611"/>
      <c r="EA311" s="1611"/>
      <c r="EB311" s="1611"/>
      <c r="EC311" s="1611"/>
      <c r="ED311" s="1611"/>
      <c r="EE311" s="1611"/>
      <c r="EF311" s="1611"/>
      <c r="EG311" s="1611"/>
      <c r="EH311" s="1611"/>
      <c r="EI311" s="1611"/>
      <c r="EJ311" s="1611"/>
      <c r="EK311" s="1611"/>
      <c r="EL311" s="1611"/>
      <c r="EM311" s="1611"/>
      <c r="EN311" s="1611"/>
      <c r="EO311" s="1611"/>
      <c r="EP311" s="1611"/>
      <c r="EQ311" s="1611"/>
      <c r="ER311" s="1611"/>
      <c r="ES311" s="1611"/>
    </row>
    <row r="312" spans="2:149" s="898" customFormat="1">
      <c r="B312" s="1609"/>
      <c r="C312" s="1610"/>
      <c r="D312" s="1610"/>
      <c r="E312" s="1611"/>
      <c r="F312" s="1611"/>
      <c r="G312" s="1611"/>
      <c r="H312" s="1611"/>
      <c r="I312" s="1611"/>
      <c r="J312" s="1611"/>
      <c r="K312" s="1611"/>
      <c r="L312" s="1611"/>
      <c r="M312" s="1611"/>
      <c r="N312" s="1611"/>
      <c r="O312" s="1611"/>
      <c r="P312" s="1611"/>
      <c r="Q312" s="1611"/>
      <c r="R312" s="1611"/>
      <c r="S312" s="1611"/>
      <c r="T312" s="1611"/>
      <c r="U312" s="1611"/>
      <c r="V312" s="1611"/>
      <c r="W312" s="1611"/>
      <c r="X312" s="1611"/>
      <c r="Y312" s="1611"/>
      <c r="Z312" s="1611"/>
      <c r="AA312" s="1611"/>
      <c r="AB312" s="1611"/>
      <c r="AC312" s="1611"/>
      <c r="AD312" s="1611"/>
      <c r="AE312" s="1611"/>
      <c r="AF312" s="1611"/>
      <c r="AG312" s="1611"/>
      <c r="AH312" s="1611"/>
      <c r="AI312" s="1611"/>
      <c r="AJ312" s="1611"/>
      <c r="AK312" s="1611"/>
      <c r="AL312" s="1611"/>
      <c r="AM312" s="1611"/>
      <c r="AN312" s="1611"/>
      <c r="AO312" s="1611"/>
      <c r="AP312" s="1611"/>
      <c r="AQ312" s="1611"/>
      <c r="AR312" s="1611"/>
      <c r="AS312" s="1611"/>
      <c r="AT312" s="1611"/>
      <c r="AU312" s="1611"/>
      <c r="AV312" s="1611"/>
      <c r="AW312" s="1611"/>
      <c r="AX312" s="1611"/>
      <c r="AY312" s="1611"/>
      <c r="AZ312" s="1611"/>
      <c r="BA312" s="1611"/>
      <c r="BB312" s="1611"/>
      <c r="BC312" s="1611"/>
      <c r="BD312" s="1611"/>
      <c r="BE312" s="1611"/>
      <c r="BF312" s="1611"/>
      <c r="BG312" s="1611"/>
      <c r="BH312" s="1611"/>
      <c r="BI312" s="1611"/>
      <c r="BJ312" s="1611"/>
      <c r="BK312" s="1611"/>
      <c r="BL312" s="1611"/>
      <c r="BM312" s="1611"/>
      <c r="BN312" s="1611"/>
      <c r="BO312" s="1611"/>
      <c r="BP312" s="1611"/>
      <c r="BQ312" s="1611"/>
      <c r="BR312" s="1611"/>
      <c r="BS312" s="1611"/>
      <c r="BT312" s="1611"/>
      <c r="BU312" s="1611"/>
      <c r="BV312" s="1611"/>
      <c r="BW312" s="1611"/>
      <c r="BX312" s="1611"/>
      <c r="BY312" s="1611"/>
      <c r="BZ312" s="1611"/>
      <c r="CA312" s="1611"/>
      <c r="CB312" s="1611"/>
      <c r="CC312" s="1611"/>
      <c r="CD312" s="1611"/>
      <c r="CE312" s="1611"/>
      <c r="CF312" s="1611"/>
      <c r="CG312" s="1611"/>
      <c r="CH312" s="1611"/>
      <c r="CI312" s="1611"/>
      <c r="CJ312" s="1611"/>
      <c r="CK312" s="1611"/>
      <c r="CL312" s="1611"/>
      <c r="CM312" s="1611"/>
      <c r="CN312" s="1611"/>
      <c r="CO312" s="1611"/>
      <c r="CP312" s="1611"/>
      <c r="CQ312" s="1611"/>
      <c r="CR312" s="1611"/>
      <c r="CS312" s="1611"/>
      <c r="CT312" s="1611"/>
      <c r="CU312" s="1611"/>
      <c r="CV312" s="1611"/>
      <c r="CW312" s="1611"/>
      <c r="CX312" s="1611"/>
      <c r="CY312" s="1611"/>
      <c r="CZ312" s="1611"/>
      <c r="DA312" s="1611"/>
      <c r="DB312" s="1611"/>
      <c r="DC312" s="1611"/>
      <c r="DD312" s="1611"/>
      <c r="DE312" s="1611"/>
      <c r="DF312" s="1611"/>
      <c r="DG312" s="1611"/>
      <c r="DH312" s="1611"/>
      <c r="DI312" s="1611"/>
      <c r="DJ312" s="1611"/>
      <c r="DK312" s="1611"/>
      <c r="DL312" s="1611"/>
      <c r="DM312" s="1611"/>
      <c r="DN312" s="1611"/>
      <c r="DO312" s="1611"/>
      <c r="DP312" s="1611"/>
      <c r="DQ312" s="1611"/>
      <c r="DR312" s="1611"/>
      <c r="DS312" s="1611"/>
      <c r="DT312" s="1611"/>
      <c r="DU312" s="1611"/>
      <c r="DV312" s="1611"/>
      <c r="DW312" s="1611"/>
      <c r="DX312" s="1611"/>
      <c r="DY312" s="1611"/>
      <c r="DZ312" s="1611"/>
      <c r="EA312" s="1611"/>
      <c r="EB312" s="1611"/>
      <c r="EC312" s="1611"/>
      <c r="ED312" s="1611"/>
      <c r="EE312" s="1611"/>
      <c r="EF312" s="1611"/>
      <c r="EG312" s="1611"/>
      <c r="EH312" s="1611"/>
      <c r="EI312" s="1611"/>
      <c r="EJ312" s="1611"/>
      <c r="EK312" s="1611"/>
      <c r="EL312" s="1611"/>
      <c r="EM312" s="1611"/>
      <c r="EN312" s="1611"/>
      <c r="EO312" s="1611"/>
      <c r="EP312" s="1611"/>
      <c r="EQ312" s="1611"/>
      <c r="ER312" s="1611"/>
      <c r="ES312" s="1611"/>
    </row>
    <row r="313" spans="2:149" s="898" customFormat="1">
      <c r="B313" s="1609"/>
      <c r="C313" s="1610"/>
      <c r="D313" s="1610"/>
      <c r="E313" s="1611"/>
      <c r="F313" s="1611"/>
      <c r="G313" s="1611"/>
      <c r="H313" s="1611"/>
      <c r="I313" s="1611"/>
      <c r="J313" s="1611"/>
      <c r="K313" s="1611"/>
      <c r="L313" s="1611"/>
      <c r="M313" s="1611"/>
      <c r="N313" s="1611"/>
      <c r="O313" s="1611"/>
      <c r="P313" s="1611"/>
      <c r="Q313" s="1611"/>
      <c r="R313" s="1611"/>
      <c r="S313" s="1611"/>
      <c r="T313" s="1611"/>
      <c r="U313" s="1611"/>
      <c r="V313" s="1611"/>
      <c r="W313" s="1611"/>
      <c r="X313" s="1611"/>
      <c r="Y313" s="1611"/>
      <c r="Z313" s="1611"/>
      <c r="AA313" s="1611"/>
      <c r="AB313" s="1611"/>
      <c r="AC313" s="1611"/>
      <c r="AD313" s="1611"/>
      <c r="AE313" s="1611"/>
      <c r="AF313" s="1611"/>
      <c r="AG313" s="1611"/>
      <c r="AH313" s="1611"/>
      <c r="AI313" s="1611"/>
      <c r="AJ313" s="1611"/>
      <c r="AK313" s="1611"/>
      <c r="AL313" s="1611"/>
      <c r="AM313" s="1611"/>
      <c r="AN313" s="1611"/>
      <c r="AO313" s="1611"/>
      <c r="AP313" s="1611"/>
      <c r="AQ313" s="1611"/>
      <c r="AR313" s="1611"/>
      <c r="AS313" s="1611"/>
      <c r="AT313" s="1611"/>
      <c r="AU313" s="1611"/>
      <c r="AV313" s="1611"/>
      <c r="AW313" s="1611"/>
      <c r="AX313" s="1611"/>
      <c r="AY313" s="1611"/>
      <c r="AZ313" s="1611"/>
      <c r="BA313" s="1611"/>
      <c r="BB313" s="1611"/>
      <c r="BC313" s="1611"/>
      <c r="BD313" s="1611"/>
      <c r="BE313" s="1611"/>
      <c r="BF313" s="1611"/>
      <c r="BG313" s="1611"/>
      <c r="BH313" s="1611"/>
      <c r="BI313" s="1611"/>
      <c r="BJ313" s="1611"/>
      <c r="BK313" s="1611"/>
      <c r="BL313" s="1611"/>
      <c r="BM313" s="1611"/>
      <c r="BN313" s="1611"/>
      <c r="BO313" s="1611"/>
      <c r="BP313" s="1611"/>
      <c r="BQ313" s="1611"/>
      <c r="BR313" s="1611"/>
      <c r="BS313" s="1611"/>
      <c r="BT313" s="1611"/>
      <c r="BU313" s="1611"/>
      <c r="BV313" s="1611"/>
      <c r="BW313" s="1611"/>
      <c r="BX313" s="1611"/>
      <c r="BY313" s="1611"/>
      <c r="BZ313" s="1611"/>
      <c r="CA313" s="1611"/>
      <c r="CB313" s="1611"/>
      <c r="CC313" s="1611"/>
      <c r="CD313" s="1611"/>
      <c r="CE313" s="1611"/>
      <c r="CF313" s="1611"/>
      <c r="CG313" s="1611"/>
      <c r="CH313" s="1611"/>
      <c r="CI313" s="1611"/>
      <c r="CJ313" s="1611"/>
      <c r="CK313" s="1611"/>
      <c r="CL313" s="1611"/>
      <c r="CM313" s="1611"/>
      <c r="CN313" s="1611"/>
      <c r="CO313" s="1611"/>
      <c r="CP313" s="1611"/>
      <c r="CQ313" s="1611"/>
      <c r="CR313" s="1611"/>
      <c r="CS313" s="1611"/>
      <c r="CT313" s="1611"/>
      <c r="CU313" s="1611"/>
      <c r="CV313" s="1611"/>
      <c r="CW313" s="1611"/>
      <c r="CX313" s="1611"/>
      <c r="CY313" s="1611"/>
      <c r="CZ313" s="1611"/>
      <c r="DA313" s="1611"/>
      <c r="DB313" s="1611"/>
      <c r="DC313" s="1611"/>
      <c r="DD313" s="1611"/>
      <c r="DE313" s="1611"/>
      <c r="DF313" s="1611"/>
      <c r="DG313" s="1611"/>
      <c r="DH313" s="1611"/>
      <c r="DI313" s="1611"/>
      <c r="DJ313" s="1611"/>
      <c r="DK313" s="1611"/>
      <c r="DL313" s="1611"/>
      <c r="DM313" s="1611"/>
      <c r="DN313" s="1611"/>
      <c r="DO313" s="1611"/>
      <c r="DP313" s="1611"/>
      <c r="DQ313" s="1611"/>
      <c r="DR313" s="1611"/>
      <c r="DS313" s="1611"/>
      <c r="DT313" s="1611"/>
      <c r="DU313" s="1611"/>
      <c r="DV313" s="1611"/>
      <c r="DW313" s="1611"/>
      <c r="DX313" s="1611"/>
      <c r="DY313" s="1611"/>
      <c r="DZ313" s="1611"/>
      <c r="EA313" s="1611"/>
      <c r="EB313" s="1611"/>
      <c r="EC313" s="1611"/>
      <c r="ED313" s="1611"/>
      <c r="EE313" s="1611"/>
      <c r="EF313" s="1611"/>
      <c r="EG313" s="1611"/>
      <c r="EH313" s="1611"/>
      <c r="EI313" s="1611"/>
      <c r="EJ313" s="1611"/>
      <c r="EK313" s="1611"/>
      <c r="EL313" s="1611"/>
      <c r="EM313" s="1611"/>
      <c r="EN313" s="1611"/>
      <c r="EO313" s="1611"/>
      <c r="EP313" s="1611"/>
      <c r="EQ313" s="1611"/>
      <c r="ER313" s="1611"/>
      <c r="ES313" s="1611"/>
    </row>
    <row r="314" spans="2:149" s="898" customFormat="1">
      <c r="B314" s="1609"/>
      <c r="C314" s="1610"/>
      <c r="D314" s="1610"/>
      <c r="E314" s="1611"/>
      <c r="F314" s="1611"/>
      <c r="G314" s="1611"/>
      <c r="H314" s="1611"/>
      <c r="I314" s="1611"/>
      <c r="J314" s="1611"/>
      <c r="K314" s="1611"/>
      <c r="L314" s="1611"/>
      <c r="M314" s="1611"/>
      <c r="N314" s="1611"/>
      <c r="O314" s="1611"/>
      <c r="P314" s="1611"/>
      <c r="Q314" s="1611"/>
      <c r="R314" s="1611"/>
      <c r="S314" s="1611"/>
      <c r="T314" s="1611"/>
      <c r="U314" s="1611"/>
      <c r="V314" s="1611"/>
      <c r="W314" s="1611"/>
      <c r="X314" s="1611"/>
      <c r="Y314" s="1611"/>
      <c r="Z314" s="1611"/>
      <c r="AA314" s="1611"/>
      <c r="AB314" s="1611"/>
      <c r="AC314" s="1611"/>
      <c r="AD314" s="1611"/>
      <c r="AE314" s="1611"/>
      <c r="AF314" s="1611"/>
      <c r="AG314" s="1611"/>
      <c r="AH314" s="1611"/>
      <c r="AI314" s="1611"/>
      <c r="AJ314" s="1611"/>
      <c r="AK314" s="1611"/>
      <c r="AL314" s="1611"/>
      <c r="AM314" s="1611"/>
      <c r="AN314" s="1611"/>
      <c r="AO314" s="1611"/>
      <c r="AP314" s="1611"/>
      <c r="AQ314" s="1611"/>
      <c r="AR314" s="1611"/>
      <c r="AS314" s="1611"/>
      <c r="AT314" s="1611"/>
      <c r="AU314" s="1611"/>
      <c r="AV314" s="1611"/>
      <c r="AW314" s="1611"/>
      <c r="AX314" s="1611"/>
      <c r="AY314" s="1611"/>
      <c r="AZ314" s="1611"/>
      <c r="BA314" s="1611"/>
      <c r="BB314" s="1611"/>
      <c r="BC314" s="1611"/>
      <c r="BD314" s="1611"/>
      <c r="BE314" s="1611"/>
      <c r="BF314" s="1611"/>
      <c r="BG314" s="1611"/>
      <c r="BH314" s="1611"/>
      <c r="BI314" s="1611"/>
      <c r="BJ314" s="1611"/>
      <c r="BK314" s="1611"/>
      <c r="BL314" s="1611"/>
      <c r="BM314" s="1611"/>
      <c r="BN314" s="1611"/>
      <c r="BO314" s="1611"/>
      <c r="BP314" s="1611"/>
      <c r="BQ314" s="1611"/>
      <c r="BR314" s="1611"/>
      <c r="BS314" s="1611"/>
      <c r="BT314" s="1611"/>
      <c r="BU314" s="1611"/>
      <c r="BV314" s="1611"/>
      <c r="BW314" s="1611"/>
      <c r="BX314" s="1611"/>
      <c r="BY314" s="1611"/>
      <c r="BZ314" s="1611"/>
      <c r="CA314" s="1611"/>
      <c r="CB314" s="1611"/>
      <c r="CC314" s="1611"/>
      <c r="CD314" s="1611"/>
      <c r="CE314" s="1611"/>
      <c r="CF314" s="1611"/>
      <c r="CG314" s="1611"/>
      <c r="CH314" s="1611"/>
      <c r="CI314" s="1611"/>
      <c r="CJ314" s="1611"/>
      <c r="CK314" s="1611"/>
      <c r="CL314" s="1611"/>
      <c r="CM314" s="1611"/>
      <c r="CN314" s="1611"/>
      <c r="CO314" s="1611"/>
      <c r="CP314" s="1611"/>
      <c r="CQ314" s="1611"/>
      <c r="CR314" s="1611"/>
      <c r="CS314" s="1611"/>
      <c r="CT314" s="1611"/>
      <c r="CU314" s="1611"/>
      <c r="CV314" s="1611"/>
      <c r="CW314" s="1611"/>
      <c r="CX314" s="1611"/>
      <c r="CY314" s="1611"/>
      <c r="CZ314" s="1611"/>
      <c r="DA314" s="1611"/>
      <c r="DB314" s="1611"/>
      <c r="DC314" s="1611"/>
      <c r="DD314" s="1611"/>
      <c r="DE314" s="1611"/>
      <c r="DF314" s="1611"/>
      <c r="DG314" s="1611"/>
      <c r="DH314" s="1611"/>
      <c r="DI314" s="1611"/>
      <c r="DJ314" s="1611"/>
      <c r="DK314" s="1611"/>
      <c r="DL314" s="1611"/>
      <c r="DM314" s="1611"/>
      <c r="DN314" s="1611"/>
      <c r="DO314" s="1611"/>
      <c r="DP314" s="1611"/>
      <c r="DQ314" s="1611"/>
      <c r="DR314" s="1611"/>
      <c r="DS314" s="1611"/>
      <c r="DT314" s="1611"/>
      <c r="DU314" s="1611"/>
      <c r="DV314" s="1611"/>
      <c r="DW314" s="1611"/>
      <c r="DX314" s="1611"/>
      <c r="DY314" s="1611"/>
      <c r="DZ314" s="1611"/>
      <c r="EA314" s="1611"/>
      <c r="EB314" s="1611"/>
      <c r="EC314" s="1611"/>
      <c r="ED314" s="1611"/>
      <c r="EE314" s="1611"/>
      <c r="EF314" s="1611"/>
      <c r="EG314" s="1611"/>
      <c r="EH314" s="1611"/>
      <c r="EI314" s="1611"/>
      <c r="EJ314" s="1611"/>
      <c r="EK314" s="1611"/>
      <c r="EL314" s="1611"/>
      <c r="EM314" s="1611"/>
      <c r="EN314" s="1611"/>
      <c r="EO314" s="1611"/>
      <c r="EP314" s="1611"/>
      <c r="EQ314" s="1611"/>
      <c r="ER314" s="1611"/>
      <c r="ES314" s="1611"/>
    </row>
    <row r="315" spans="2:149" s="898" customFormat="1">
      <c r="B315" s="1609"/>
      <c r="C315" s="1610"/>
      <c r="D315" s="1610"/>
      <c r="E315" s="1611"/>
      <c r="F315" s="1611"/>
      <c r="G315" s="1611"/>
      <c r="H315" s="1611"/>
      <c r="I315" s="1611"/>
      <c r="J315" s="1611"/>
      <c r="K315" s="1611"/>
      <c r="L315" s="1611"/>
      <c r="M315" s="1611"/>
      <c r="N315" s="1611"/>
      <c r="O315" s="1611"/>
      <c r="P315" s="1611"/>
      <c r="Q315" s="1611"/>
      <c r="R315" s="1611"/>
      <c r="S315" s="1611"/>
      <c r="T315" s="1611"/>
      <c r="U315" s="1611"/>
      <c r="V315" s="1611"/>
      <c r="W315" s="1611"/>
      <c r="X315" s="1611"/>
      <c r="Y315" s="1611"/>
      <c r="Z315" s="1611"/>
      <c r="AA315" s="1611"/>
      <c r="AB315" s="1611"/>
      <c r="AC315" s="1611"/>
      <c r="AD315" s="1611"/>
      <c r="AE315" s="1611"/>
      <c r="AF315" s="1611"/>
      <c r="AG315" s="1611"/>
      <c r="AH315" s="1611"/>
      <c r="AI315" s="1611"/>
      <c r="AJ315" s="1611"/>
      <c r="AK315" s="1611"/>
      <c r="AL315" s="1611"/>
      <c r="AM315" s="1611"/>
      <c r="AN315" s="1611"/>
      <c r="AO315" s="1611"/>
      <c r="AP315" s="1611"/>
      <c r="AQ315" s="1611"/>
      <c r="AR315" s="1611"/>
      <c r="AS315" s="1611"/>
      <c r="AT315" s="1611"/>
      <c r="AU315" s="1611"/>
      <c r="AV315" s="1611"/>
      <c r="AW315" s="1611"/>
      <c r="AX315" s="1611"/>
      <c r="AY315" s="1611"/>
      <c r="AZ315" s="1611"/>
      <c r="BA315" s="1611"/>
      <c r="BB315" s="1611"/>
      <c r="BC315" s="1611"/>
      <c r="BD315" s="1611"/>
      <c r="BE315" s="1611"/>
      <c r="BF315" s="1611"/>
      <c r="BG315" s="1611"/>
      <c r="BH315" s="1611"/>
      <c r="BI315" s="1611"/>
      <c r="BJ315" s="1611"/>
      <c r="BK315" s="1611"/>
      <c r="BL315" s="1611"/>
      <c r="BM315" s="1611"/>
      <c r="BN315" s="1611"/>
      <c r="BO315" s="1611"/>
      <c r="BP315" s="1611"/>
      <c r="BQ315" s="1611"/>
      <c r="BR315" s="1611"/>
      <c r="BS315" s="1611"/>
      <c r="BT315" s="1611"/>
      <c r="BU315" s="1611"/>
      <c r="BV315" s="1611"/>
      <c r="BW315" s="1611"/>
      <c r="BX315" s="1611"/>
      <c r="BY315" s="1611"/>
      <c r="BZ315" s="1611"/>
      <c r="CA315" s="1611"/>
      <c r="CB315" s="1611"/>
      <c r="CC315" s="1611"/>
      <c r="CD315" s="1611"/>
      <c r="CE315" s="1611"/>
      <c r="CF315" s="1611"/>
      <c r="CG315" s="1611"/>
      <c r="CH315" s="1611"/>
      <c r="CI315" s="1611"/>
      <c r="CJ315" s="1611"/>
      <c r="CK315" s="1611"/>
      <c r="CL315" s="1611"/>
      <c r="CM315" s="1611"/>
      <c r="CN315" s="1611"/>
      <c r="CO315" s="1611"/>
      <c r="CP315" s="1611"/>
      <c r="CQ315" s="1611"/>
      <c r="CR315" s="1611"/>
      <c r="CS315" s="1611"/>
      <c r="CT315" s="1611"/>
      <c r="CU315" s="1611"/>
      <c r="CV315" s="1611"/>
      <c r="CW315" s="1611"/>
      <c r="CX315" s="1611"/>
      <c r="CY315" s="1611"/>
      <c r="CZ315" s="1611"/>
      <c r="DA315" s="1611"/>
      <c r="DB315" s="1611"/>
      <c r="DC315" s="1611"/>
      <c r="DD315" s="1611"/>
      <c r="DE315" s="1611"/>
      <c r="DF315" s="1611"/>
      <c r="DG315" s="1611"/>
      <c r="DH315" s="1611"/>
      <c r="DI315" s="1611"/>
      <c r="DJ315" s="1611"/>
      <c r="DK315" s="1611"/>
      <c r="DL315" s="1611"/>
      <c r="DM315" s="1611"/>
      <c r="DN315" s="1611"/>
      <c r="DO315" s="1611"/>
      <c r="DP315" s="1611"/>
      <c r="DQ315" s="1611"/>
      <c r="DR315" s="1611"/>
      <c r="DS315" s="1611"/>
      <c r="DT315" s="1611"/>
      <c r="DU315" s="1611"/>
      <c r="DV315" s="1611"/>
      <c r="DW315" s="1611"/>
      <c r="DX315" s="1611"/>
      <c r="DY315" s="1611"/>
      <c r="DZ315" s="1611"/>
      <c r="EA315" s="1611"/>
      <c r="EB315" s="1611"/>
      <c r="EC315" s="1611"/>
      <c r="ED315" s="1611"/>
      <c r="EE315" s="1611"/>
      <c r="EF315" s="1611"/>
      <c r="EG315" s="1611"/>
      <c r="EH315" s="1611"/>
      <c r="EI315" s="1611"/>
      <c r="EJ315" s="1611"/>
      <c r="EK315" s="1611"/>
      <c r="EL315" s="1611"/>
      <c r="EM315" s="1611"/>
      <c r="EN315" s="1611"/>
      <c r="EO315" s="1611"/>
      <c r="EP315" s="1611"/>
      <c r="EQ315" s="1611"/>
      <c r="ER315" s="1611"/>
      <c r="ES315" s="1611"/>
    </row>
    <row r="316" spans="2:149" s="898" customFormat="1">
      <c r="B316" s="1609"/>
      <c r="C316" s="1610"/>
      <c r="D316" s="1610"/>
      <c r="E316" s="1611"/>
      <c r="F316" s="1611"/>
      <c r="G316" s="1611"/>
      <c r="H316" s="1611"/>
      <c r="I316" s="1611"/>
      <c r="J316" s="1611"/>
      <c r="K316" s="1611"/>
      <c r="L316" s="1611"/>
      <c r="M316" s="1611"/>
      <c r="N316" s="1611"/>
      <c r="O316" s="1611"/>
      <c r="P316" s="1611"/>
      <c r="Q316" s="1611"/>
      <c r="R316" s="1611"/>
      <c r="S316" s="1611"/>
      <c r="T316" s="1611"/>
      <c r="U316" s="1611"/>
      <c r="V316" s="1611"/>
      <c r="W316" s="1611"/>
      <c r="X316" s="1611"/>
      <c r="Y316" s="1611"/>
      <c r="Z316" s="1611"/>
      <c r="AA316" s="1611"/>
      <c r="AB316" s="1611"/>
      <c r="AC316" s="1611"/>
      <c r="AD316" s="1611"/>
      <c r="AE316" s="1611"/>
      <c r="AF316" s="1611"/>
      <c r="AG316" s="1611"/>
      <c r="AH316" s="1611"/>
      <c r="AI316" s="1611"/>
      <c r="AJ316" s="1611"/>
      <c r="AK316" s="1611"/>
      <c r="AL316" s="1611"/>
      <c r="AM316" s="1611"/>
      <c r="AN316" s="1611"/>
      <c r="AO316" s="1611"/>
      <c r="AP316" s="1611"/>
      <c r="AQ316" s="1611"/>
      <c r="AR316" s="1611"/>
      <c r="AS316" s="1611"/>
      <c r="AT316" s="1611"/>
      <c r="AU316" s="1611"/>
      <c r="AV316" s="1611"/>
      <c r="AW316" s="1611"/>
      <c r="AX316" s="1611"/>
      <c r="AY316" s="1611"/>
      <c r="AZ316" s="1611"/>
      <c r="BA316" s="1611"/>
      <c r="BB316" s="1611"/>
      <c r="BC316" s="1611"/>
      <c r="BD316" s="1611"/>
      <c r="BE316" s="1611"/>
      <c r="BF316" s="1611"/>
      <c r="BG316" s="1611"/>
      <c r="BH316" s="1611"/>
      <c r="BI316" s="1611"/>
      <c r="BJ316" s="1611"/>
      <c r="BK316" s="1611"/>
      <c r="BL316" s="1611"/>
      <c r="BM316" s="1611"/>
      <c r="BN316" s="1611"/>
      <c r="BO316" s="1611"/>
      <c r="BP316" s="1611"/>
      <c r="BQ316" s="1611"/>
      <c r="BR316" s="1611"/>
      <c r="BS316" s="1611"/>
      <c r="BT316" s="1611"/>
      <c r="BU316" s="1611"/>
      <c r="BV316" s="1611"/>
      <c r="BW316" s="1611"/>
      <c r="BX316" s="1611"/>
      <c r="BY316" s="1611"/>
      <c r="BZ316" s="1611"/>
      <c r="CA316" s="1611"/>
      <c r="CB316" s="1611"/>
      <c r="CC316" s="1611"/>
      <c r="CD316" s="1611"/>
      <c r="CE316" s="1611"/>
      <c r="CF316" s="1611"/>
      <c r="CG316" s="1611"/>
      <c r="CH316" s="1611"/>
      <c r="CI316" s="1611"/>
      <c r="CJ316" s="1611"/>
      <c r="CK316" s="1611"/>
      <c r="CL316" s="1611"/>
      <c r="CM316" s="1611"/>
      <c r="CN316" s="1611"/>
      <c r="CO316" s="1611"/>
      <c r="CP316" s="1611"/>
      <c r="CQ316" s="1611"/>
      <c r="CR316" s="1611"/>
      <c r="CS316" s="1611"/>
      <c r="CT316" s="1611"/>
      <c r="CU316" s="1611"/>
      <c r="CV316" s="1611"/>
      <c r="CW316" s="1611"/>
      <c r="CX316" s="1611"/>
      <c r="CY316" s="1611"/>
      <c r="CZ316" s="1611"/>
      <c r="DA316" s="1611"/>
      <c r="DB316" s="1611"/>
      <c r="DC316" s="1611"/>
      <c r="DD316" s="1611"/>
      <c r="DE316" s="1611"/>
      <c r="DF316" s="1611"/>
      <c r="DG316" s="1611"/>
      <c r="DH316" s="1611"/>
      <c r="DI316" s="1611"/>
      <c r="DJ316" s="1611"/>
      <c r="DK316" s="1611"/>
      <c r="DL316" s="1611"/>
      <c r="DM316" s="1611"/>
      <c r="DN316" s="1611"/>
      <c r="DO316" s="1611"/>
      <c r="DP316" s="1611"/>
      <c r="DQ316" s="1611"/>
      <c r="DR316" s="1611"/>
      <c r="DS316" s="1611"/>
      <c r="DT316" s="1611"/>
      <c r="DU316" s="1611"/>
      <c r="DV316" s="1611"/>
      <c r="DW316" s="1611"/>
      <c r="DX316" s="1611"/>
      <c r="DY316" s="1611"/>
      <c r="DZ316" s="1611"/>
      <c r="EA316" s="1611"/>
      <c r="EB316" s="1611"/>
      <c r="EC316" s="1611"/>
      <c r="ED316" s="1611"/>
      <c r="EE316" s="1611"/>
      <c r="EF316" s="1611"/>
      <c r="EG316" s="1611"/>
      <c r="EH316" s="1611"/>
      <c r="EI316" s="1611"/>
      <c r="EJ316" s="1611"/>
      <c r="EK316" s="1611"/>
      <c r="EL316" s="1611"/>
      <c r="EM316" s="1611"/>
      <c r="EN316" s="1611"/>
      <c r="EO316" s="1611"/>
      <c r="EP316" s="1611"/>
      <c r="EQ316" s="1611"/>
      <c r="ER316" s="1611"/>
      <c r="ES316" s="1611"/>
    </row>
    <row r="317" spans="2:149" s="898" customFormat="1">
      <c r="B317" s="1609"/>
      <c r="C317" s="1610"/>
      <c r="D317" s="1610"/>
      <c r="E317" s="1611"/>
      <c r="F317" s="1611"/>
      <c r="G317" s="1611"/>
      <c r="H317" s="1611"/>
      <c r="I317" s="1611"/>
      <c r="J317" s="1611"/>
      <c r="K317" s="1611"/>
      <c r="L317" s="1611"/>
      <c r="M317" s="1611"/>
      <c r="N317" s="1611"/>
      <c r="O317" s="1611"/>
      <c r="P317" s="1611"/>
      <c r="Q317" s="1611"/>
      <c r="R317" s="1611"/>
      <c r="S317" s="1611"/>
      <c r="T317" s="1611"/>
      <c r="U317" s="1611"/>
      <c r="V317" s="1611"/>
      <c r="W317" s="1611"/>
      <c r="X317" s="1611"/>
      <c r="Y317" s="1611"/>
      <c r="Z317" s="1611"/>
      <c r="AA317" s="1611"/>
      <c r="AB317" s="1611"/>
      <c r="AC317" s="1611"/>
      <c r="AD317" s="1611"/>
      <c r="AE317" s="1611"/>
      <c r="AF317" s="1611"/>
      <c r="AG317" s="1611"/>
      <c r="AH317" s="1611"/>
      <c r="AI317" s="1611"/>
      <c r="AJ317" s="1611"/>
      <c r="AK317" s="1611"/>
      <c r="AL317" s="1611"/>
      <c r="AM317" s="1611"/>
      <c r="AN317" s="1611"/>
      <c r="AO317" s="1611"/>
      <c r="AP317" s="1611"/>
      <c r="AQ317" s="1611"/>
      <c r="AR317" s="1611"/>
      <c r="AS317" s="1611"/>
      <c r="AT317" s="1611"/>
      <c r="AU317" s="1611"/>
      <c r="AV317" s="1611"/>
      <c r="AW317" s="1611"/>
      <c r="AX317" s="1611"/>
      <c r="AY317" s="1611"/>
      <c r="AZ317" s="1611"/>
      <c r="BA317" s="1611"/>
      <c r="BB317" s="1611"/>
      <c r="BC317" s="1611"/>
      <c r="BD317" s="1611"/>
      <c r="BE317" s="1611"/>
      <c r="BF317" s="1611"/>
      <c r="BG317" s="1611"/>
      <c r="BH317" s="1611"/>
      <c r="BI317" s="1611"/>
      <c r="BJ317" s="1611"/>
      <c r="BK317" s="1611"/>
      <c r="BL317" s="1611"/>
      <c r="BM317" s="1611"/>
      <c r="BN317" s="1611"/>
      <c r="BO317" s="1611"/>
      <c r="BP317" s="1611"/>
      <c r="BQ317" s="1611"/>
      <c r="BR317" s="1611"/>
      <c r="BS317" s="1611"/>
      <c r="BT317" s="1611"/>
      <c r="BU317" s="1611"/>
      <c r="BV317" s="1611"/>
      <c r="BW317" s="1611"/>
      <c r="BX317" s="1611"/>
      <c r="BY317" s="1611"/>
      <c r="BZ317" s="1611"/>
      <c r="CA317" s="1611"/>
      <c r="CB317" s="1611"/>
      <c r="CC317" s="1611"/>
      <c r="CD317" s="1611"/>
      <c r="CE317" s="1611"/>
      <c r="CF317" s="1611"/>
      <c r="CG317" s="1611"/>
      <c r="CH317" s="1611"/>
      <c r="CI317" s="1611"/>
      <c r="CJ317" s="1611"/>
      <c r="CK317" s="1611"/>
      <c r="CL317" s="1611"/>
      <c r="CM317" s="1611"/>
      <c r="CN317" s="1611"/>
      <c r="CO317" s="1611"/>
      <c r="CP317" s="1611"/>
      <c r="CQ317" s="1611"/>
      <c r="CR317" s="1611"/>
      <c r="CS317" s="1611"/>
      <c r="CT317" s="1611"/>
      <c r="CU317" s="1611"/>
      <c r="CV317" s="1611"/>
      <c r="CW317" s="1611"/>
      <c r="CX317" s="1611"/>
      <c r="CY317" s="1611"/>
      <c r="CZ317" s="1611"/>
      <c r="DA317" s="1611"/>
      <c r="DB317" s="1611"/>
      <c r="DC317" s="1611"/>
      <c r="DD317" s="1611"/>
      <c r="DE317" s="1611"/>
      <c r="DF317" s="1611"/>
      <c r="DG317" s="1611"/>
      <c r="DH317" s="1611"/>
      <c r="DI317" s="1611"/>
      <c r="DJ317" s="1611"/>
      <c r="DK317" s="1611"/>
      <c r="DL317" s="1611"/>
      <c r="DM317" s="1611"/>
      <c r="DN317" s="1611"/>
      <c r="DO317" s="1611"/>
      <c r="DP317" s="1611"/>
      <c r="DQ317" s="1611"/>
      <c r="DR317" s="1611"/>
      <c r="DS317" s="1611"/>
      <c r="DT317" s="1611"/>
      <c r="DU317" s="1611"/>
      <c r="DV317" s="1611"/>
      <c r="DW317" s="1611"/>
      <c r="DX317" s="1611"/>
      <c r="DY317" s="1611"/>
      <c r="DZ317" s="1611"/>
      <c r="EA317" s="1611"/>
      <c r="EB317" s="1611"/>
      <c r="EC317" s="1611"/>
      <c r="ED317" s="1611"/>
      <c r="EE317" s="1611"/>
      <c r="EF317" s="1611"/>
      <c r="EG317" s="1611"/>
      <c r="EH317" s="1611"/>
      <c r="EI317" s="1611"/>
      <c r="EJ317" s="1611"/>
      <c r="EK317" s="1611"/>
      <c r="EL317" s="1611"/>
      <c r="EM317" s="1611"/>
      <c r="EN317" s="1611"/>
      <c r="EO317" s="1611"/>
      <c r="EP317" s="1611"/>
      <c r="EQ317" s="1611"/>
      <c r="ER317" s="1611"/>
      <c r="ES317" s="1611"/>
    </row>
    <row r="318" spans="2:149" s="898" customFormat="1">
      <c r="B318" s="1609"/>
      <c r="C318" s="1610"/>
      <c r="D318" s="1610"/>
      <c r="E318" s="1611"/>
      <c r="F318" s="1611"/>
      <c r="G318" s="1611"/>
      <c r="H318" s="1611"/>
      <c r="I318" s="1611"/>
      <c r="J318" s="1611"/>
      <c r="K318" s="1611"/>
      <c r="L318" s="1611"/>
      <c r="M318" s="1611"/>
      <c r="N318" s="1611"/>
      <c r="O318" s="1611"/>
      <c r="P318" s="1611"/>
      <c r="Q318" s="1611"/>
      <c r="R318" s="1611"/>
      <c r="S318" s="1611"/>
      <c r="T318" s="1611"/>
      <c r="U318" s="1611"/>
      <c r="V318" s="1611"/>
      <c r="W318" s="1611"/>
      <c r="X318" s="1611"/>
      <c r="Y318" s="1611"/>
      <c r="Z318" s="1611"/>
      <c r="AA318" s="1611"/>
      <c r="AB318" s="1611"/>
      <c r="AC318" s="1611"/>
      <c r="AD318" s="1611"/>
      <c r="AE318" s="1611"/>
      <c r="AF318" s="1611"/>
      <c r="AG318" s="1611"/>
      <c r="AH318" s="1611"/>
      <c r="AI318" s="1611"/>
      <c r="AJ318" s="1611"/>
      <c r="AK318" s="1611"/>
      <c r="AL318" s="1611"/>
      <c r="AM318" s="1611"/>
      <c r="AN318" s="1611"/>
      <c r="AO318" s="1611"/>
      <c r="AP318" s="1611"/>
      <c r="AQ318" s="1611"/>
      <c r="AR318" s="1611"/>
      <c r="AS318" s="1611"/>
      <c r="AT318" s="1611"/>
      <c r="AU318" s="1611"/>
      <c r="AV318" s="1611"/>
      <c r="AW318" s="1611"/>
      <c r="AX318" s="1611"/>
      <c r="AY318" s="1611"/>
      <c r="AZ318" s="1611"/>
      <c r="BA318" s="1611"/>
      <c r="BB318" s="1611"/>
      <c r="BC318" s="1611"/>
      <c r="BD318" s="1611"/>
      <c r="BE318" s="1611"/>
      <c r="BF318" s="1611"/>
      <c r="BG318" s="1611"/>
      <c r="BH318" s="1611"/>
      <c r="BI318" s="1611"/>
      <c r="BJ318" s="1611"/>
      <c r="BK318" s="1611"/>
      <c r="BL318" s="1611"/>
      <c r="BM318" s="1611"/>
      <c r="BN318" s="1611"/>
      <c r="BO318" s="1611"/>
      <c r="BP318" s="1611"/>
      <c r="BQ318" s="1611"/>
      <c r="BR318" s="1611"/>
      <c r="BS318" s="1611"/>
      <c r="BT318" s="1611"/>
      <c r="BU318" s="1611"/>
      <c r="BV318" s="1611"/>
      <c r="BW318" s="1611"/>
      <c r="BX318" s="1611"/>
      <c r="BY318" s="1611"/>
      <c r="BZ318" s="1611"/>
      <c r="CA318" s="1611"/>
      <c r="CB318" s="1611"/>
      <c r="CC318" s="1611"/>
      <c r="CD318" s="1611"/>
      <c r="CE318" s="1611"/>
      <c r="CF318" s="1611"/>
      <c r="CG318" s="1611"/>
      <c r="CH318" s="1611"/>
      <c r="CI318" s="1611"/>
      <c r="CJ318" s="1611"/>
      <c r="CK318" s="1611"/>
      <c r="CL318" s="1611"/>
      <c r="CM318" s="1611"/>
      <c r="CN318" s="1611"/>
      <c r="CO318" s="1611"/>
      <c r="CP318" s="1611"/>
      <c r="CQ318" s="1611"/>
      <c r="CR318" s="1611"/>
      <c r="CS318" s="1611"/>
      <c r="CT318" s="1611"/>
      <c r="CU318" s="1611"/>
      <c r="CV318" s="1611"/>
      <c r="CW318" s="1611"/>
      <c r="CX318" s="1611"/>
      <c r="CY318" s="1611"/>
      <c r="CZ318" s="1611"/>
      <c r="DA318" s="1611"/>
      <c r="DB318" s="1611"/>
      <c r="DC318" s="1611"/>
      <c r="DD318" s="1611"/>
      <c r="DE318" s="1611"/>
      <c r="DF318" s="1611"/>
      <c r="DG318" s="1611"/>
      <c r="DH318" s="1611"/>
      <c r="DI318" s="1611"/>
      <c r="DJ318" s="1611"/>
      <c r="DK318" s="1611"/>
      <c r="DL318" s="1611"/>
      <c r="DM318" s="1611"/>
      <c r="DN318" s="1611"/>
      <c r="DO318" s="1611"/>
      <c r="DP318" s="1611"/>
      <c r="DQ318" s="1611"/>
      <c r="DR318" s="1611"/>
      <c r="DS318" s="1611"/>
      <c r="DT318" s="1611"/>
      <c r="DU318" s="1611"/>
      <c r="DV318" s="1611"/>
      <c r="DW318" s="1611"/>
      <c r="DX318" s="1611"/>
      <c r="DY318" s="1611"/>
      <c r="DZ318" s="1611"/>
      <c r="EA318" s="1611"/>
      <c r="EB318" s="1611"/>
      <c r="EC318" s="1611"/>
      <c r="ED318" s="1611"/>
      <c r="EE318" s="1611"/>
      <c r="EF318" s="1611"/>
      <c r="EG318" s="1611"/>
      <c r="EH318" s="1611"/>
      <c r="EI318" s="1611"/>
      <c r="EJ318" s="1611"/>
      <c r="EK318" s="1611"/>
      <c r="EL318" s="1611"/>
      <c r="EM318" s="1611"/>
      <c r="EN318" s="1611"/>
      <c r="EO318" s="1611"/>
      <c r="EP318" s="1611"/>
      <c r="EQ318" s="1611"/>
      <c r="ER318" s="1611"/>
      <c r="ES318" s="1611"/>
    </row>
    <row r="319" spans="2:149" s="898" customFormat="1">
      <c r="B319" s="1609"/>
      <c r="C319" s="1610"/>
      <c r="D319" s="1610"/>
      <c r="E319" s="1611"/>
      <c r="F319" s="1611"/>
      <c r="G319" s="1611"/>
      <c r="H319" s="1611"/>
      <c r="I319" s="1611"/>
      <c r="J319" s="1611"/>
      <c r="K319" s="1611"/>
      <c r="L319" s="1611"/>
      <c r="M319" s="1611"/>
      <c r="N319" s="1611"/>
      <c r="O319" s="1611"/>
      <c r="P319" s="1611"/>
      <c r="Q319" s="1611"/>
      <c r="R319" s="1611"/>
      <c r="S319" s="1611"/>
      <c r="T319" s="1611"/>
      <c r="U319" s="1611"/>
      <c r="V319" s="1611"/>
      <c r="W319" s="1611"/>
      <c r="X319" s="1611"/>
      <c r="Y319" s="1611"/>
      <c r="Z319" s="1611"/>
      <c r="AA319" s="1611"/>
      <c r="AB319" s="1611"/>
      <c r="AC319" s="1611"/>
      <c r="AD319" s="1611"/>
      <c r="AE319" s="1611"/>
      <c r="AF319" s="1611"/>
      <c r="AG319" s="1611"/>
      <c r="AH319" s="1611"/>
      <c r="AI319" s="1611"/>
      <c r="AJ319" s="1611"/>
      <c r="AK319" s="1611"/>
      <c r="AL319" s="1611"/>
      <c r="AM319" s="1611"/>
      <c r="AN319" s="1611"/>
      <c r="AO319" s="1611"/>
      <c r="AP319" s="1611"/>
      <c r="AQ319" s="1611"/>
      <c r="AR319" s="1611"/>
      <c r="AS319" s="1611"/>
      <c r="AT319" s="1611"/>
      <c r="AU319" s="1611"/>
      <c r="AV319" s="1611"/>
      <c r="AW319" s="1611"/>
      <c r="AX319" s="1611"/>
      <c r="AY319" s="1611"/>
      <c r="AZ319" s="1611"/>
      <c r="BA319" s="1611"/>
      <c r="BB319" s="1611"/>
      <c r="BC319" s="1611"/>
      <c r="BD319" s="1611"/>
      <c r="BE319" s="1611"/>
      <c r="BF319" s="1611"/>
      <c r="BG319" s="1611"/>
      <c r="BH319" s="1611"/>
      <c r="BI319" s="1611"/>
      <c r="BJ319" s="1611"/>
      <c r="BK319" s="1611"/>
      <c r="BL319" s="1611"/>
      <c r="BM319" s="1611"/>
      <c r="BN319" s="1611"/>
      <c r="BO319" s="1611"/>
      <c r="BP319" s="1611"/>
      <c r="BQ319" s="1611"/>
      <c r="BR319" s="1611"/>
      <c r="BS319" s="1611"/>
      <c r="BT319" s="1611"/>
      <c r="BU319" s="1611"/>
      <c r="BV319" s="1611"/>
      <c r="BW319" s="1611"/>
      <c r="BX319" s="1611"/>
      <c r="BY319" s="1611"/>
      <c r="BZ319" s="1611"/>
      <c r="CA319" s="1611"/>
      <c r="CB319" s="1611"/>
      <c r="CC319" s="1611"/>
      <c r="CD319" s="1611"/>
      <c r="CE319" s="1611"/>
      <c r="CF319" s="1611"/>
      <c r="CG319" s="1611"/>
      <c r="CH319" s="1611"/>
      <c r="CI319" s="1611"/>
      <c r="CJ319" s="1611"/>
      <c r="CK319" s="1611"/>
      <c r="CL319" s="1611"/>
      <c r="CM319" s="1611"/>
      <c r="CN319" s="1611"/>
      <c r="CO319" s="1611"/>
      <c r="CP319" s="1611"/>
      <c r="CQ319" s="1611"/>
      <c r="CR319" s="1611"/>
      <c r="CS319" s="1611"/>
      <c r="CT319" s="1611"/>
      <c r="CU319" s="1611"/>
      <c r="CV319" s="1611"/>
      <c r="CW319" s="1611"/>
      <c r="CX319" s="1611"/>
      <c r="CY319" s="1611"/>
      <c r="CZ319" s="1611"/>
      <c r="DA319" s="1611"/>
      <c r="DB319" s="1611"/>
      <c r="DC319" s="1611"/>
      <c r="DD319" s="1611"/>
      <c r="DE319" s="1611"/>
      <c r="DF319" s="1611"/>
      <c r="DG319" s="1611"/>
      <c r="DH319" s="1611"/>
      <c r="DI319" s="1611"/>
      <c r="DJ319" s="1611"/>
      <c r="DK319" s="1611"/>
      <c r="DL319" s="1611"/>
      <c r="DM319" s="1611"/>
      <c r="DN319" s="1611"/>
      <c r="DO319" s="1611"/>
      <c r="DP319" s="1611"/>
      <c r="DQ319" s="1611"/>
      <c r="DR319" s="1611"/>
      <c r="DS319" s="1611"/>
      <c r="DT319" s="1611"/>
      <c r="DU319" s="1611"/>
      <c r="DV319" s="1611"/>
      <c r="DW319" s="1611"/>
      <c r="DX319" s="1611"/>
      <c r="DY319" s="1611"/>
      <c r="DZ319" s="1611"/>
      <c r="EA319" s="1611"/>
      <c r="EB319" s="1611"/>
      <c r="EC319" s="1611"/>
      <c r="ED319" s="1611"/>
      <c r="EE319" s="1611"/>
      <c r="EF319" s="1611"/>
      <c r="EG319" s="1611"/>
      <c r="EH319" s="1611"/>
      <c r="EI319" s="1611"/>
      <c r="EJ319" s="1611"/>
      <c r="EK319" s="1611"/>
      <c r="EL319" s="1611"/>
      <c r="EM319" s="1611"/>
      <c r="EN319" s="1611"/>
      <c r="EO319" s="1611"/>
      <c r="EP319" s="1611"/>
      <c r="EQ319" s="1611"/>
      <c r="ER319" s="1611"/>
      <c r="ES319" s="1611"/>
    </row>
    <row r="320" spans="2:149" s="898" customFormat="1">
      <c r="B320" s="1609"/>
      <c r="C320" s="1610"/>
      <c r="D320" s="1610"/>
      <c r="E320" s="1611"/>
      <c r="F320" s="1611"/>
      <c r="G320" s="1611"/>
      <c r="H320" s="1611"/>
      <c r="I320" s="1611"/>
      <c r="J320" s="1611"/>
      <c r="K320" s="1611"/>
      <c r="L320" s="1611"/>
      <c r="M320" s="1611"/>
      <c r="N320" s="1611"/>
      <c r="O320" s="1611"/>
      <c r="P320" s="1611"/>
      <c r="Q320" s="1611"/>
      <c r="R320" s="1611"/>
      <c r="S320" s="1611"/>
      <c r="T320" s="1611"/>
      <c r="U320" s="1611"/>
      <c r="V320" s="1611"/>
      <c r="W320" s="1611"/>
      <c r="X320" s="1611"/>
      <c r="Y320" s="1611"/>
      <c r="Z320" s="1611"/>
      <c r="AA320" s="1611"/>
      <c r="AB320" s="1611"/>
      <c r="AC320" s="1611"/>
      <c r="AD320" s="1611"/>
      <c r="AE320" s="1611"/>
      <c r="AF320" s="1611"/>
      <c r="AG320" s="1611"/>
      <c r="AH320" s="1611"/>
      <c r="AI320" s="1611"/>
      <c r="AJ320" s="1611"/>
      <c r="AK320" s="1611"/>
      <c r="AL320" s="1611"/>
      <c r="AM320" s="1611"/>
      <c r="AN320" s="1611"/>
      <c r="AO320" s="1611"/>
      <c r="AP320" s="1611"/>
      <c r="AQ320" s="1611"/>
      <c r="AR320" s="1611"/>
      <c r="AS320" s="1611"/>
      <c r="AT320" s="1611"/>
      <c r="AU320" s="1611"/>
      <c r="AV320" s="1611"/>
      <c r="AW320" s="1611"/>
      <c r="AX320" s="1611"/>
      <c r="AY320" s="1611"/>
      <c r="AZ320" s="1611"/>
      <c r="BA320" s="1611"/>
      <c r="BB320" s="1611"/>
      <c r="BC320" s="1611"/>
      <c r="BD320" s="1611"/>
      <c r="BE320" s="1611"/>
      <c r="BF320" s="1611"/>
      <c r="BG320" s="1611"/>
      <c r="BH320" s="1611"/>
      <c r="BI320" s="1611"/>
      <c r="BJ320" s="1611"/>
      <c r="BK320" s="1611"/>
      <c r="BL320" s="1611"/>
      <c r="BM320" s="1611"/>
      <c r="BN320" s="1611"/>
      <c r="BO320" s="1611"/>
      <c r="BP320" s="1611"/>
      <c r="BQ320" s="1611"/>
      <c r="BR320" s="1611"/>
      <c r="BS320" s="1611"/>
      <c r="BT320" s="1611"/>
      <c r="BU320" s="1611"/>
      <c r="BV320" s="1611"/>
      <c r="BW320" s="1611"/>
      <c r="BX320" s="1611"/>
      <c r="BY320" s="1611"/>
      <c r="BZ320" s="1611"/>
      <c r="CA320" s="1611"/>
      <c r="CB320" s="1611"/>
      <c r="CC320" s="1611"/>
      <c r="CD320" s="1611"/>
      <c r="CE320" s="1611"/>
      <c r="CF320" s="1611"/>
      <c r="CG320" s="1611"/>
      <c r="CH320" s="1611"/>
      <c r="CI320" s="1611"/>
      <c r="CJ320" s="1611"/>
      <c r="CK320" s="1611"/>
      <c r="CL320" s="1611"/>
      <c r="CM320" s="1611"/>
      <c r="CN320" s="1611"/>
      <c r="CO320" s="1611"/>
      <c r="CP320" s="1611"/>
      <c r="CQ320" s="1611"/>
      <c r="CR320" s="1611"/>
      <c r="CS320" s="1611"/>
      <c r="CT320" s="1611"/>
      <c r="CU320" s="1611"/>
      <c r="CV320" s="1611"/>
      <c r="CW320" s="1611"/>
      <c r="CX320" s="1611"/>
      <c r="CY320" s="1611"/>
      <c r="CZ320" s="1611"/>
      <c r="DA320" s="1611"/>
      <c r="DB320" s="1611"/>
      <c r="DC320" s="1611"/>
      <c r="DD320" s="1611"/>
      <c r="DE320" s="1611"/>
      <c r="DF320" s="1611"/>
      <c r="DG320" s="1611"/>
      <c r="DH320" s="1611"/>
      <c r="DI320" s="1611"/>
      <c r="DJ320" s="1611"/>
      <c r="DK320" s="1611"/>
      <c r="DL320" s="1611"/>
      <c r="DM320" s="1611"/>
      <c r="DN320" s="1611"/>
      <c r="DO320" s="1611"/>
      <c r="DP320" s="1611"/>
      <c r="DQ320" s="1611"/>
      <c r="DR320" s="1611"/>
      <c r="DS320" s="1611"/>
      <c r="DT320" s="1611"/>
      <c r="DU320" s="1611"/>
      <c r="DV320" s="1611"/>
      <c r="DW320" s="1611"/>
      <c r="DX320" s="1611"/>
      <c r="DY320" s="1611"/>
      <c r="DZ320" s="1611"/>
      <c r="EA320" s="1611"/>
      <c r="EB320" s="1611"/>
      <c r="EC320" s="1611"/>
      <c r="ED320" s="1611"/>
      <c r="EE320" s="1611"/>
      <c r="EF320" s="1611"/>
      <c r="EG320" s="1611"/>
      <c r="EH320" s="1611"/>
      <c r="EI320" s="1611"/>
      <c r="EJ320" s="1611"/>
      <c r="EK320" s="1611"/>
      <c r="EL320" s="1611"/>
      <c r="EM320" s="1611"/>
      <c r="EN320" s="1611"/>
      <c r="EO320" s="1611"/>
      <c r="EP320" s="1611"/>
      <c r="EQ320" s="1611"/>
      <c r="ER320" s="1611"/>
      <c r="ES320" s="1611"/>
    </row>
    <row r="321" spans="2:149" s="898" customFormat="1">
      <c r="B321" s="1609"/>
      <c r="C321" s="1610"/>
      <c r="D321" s="1610"/>
      <c r="E321" s="1611"/>
      <c r="F321" s="1611"/>
      <c r="G321" s="1611"/>
      <c r="H321" s="1611"/>
      <c r="I321" s="1611"/>
      <c r="J321" s="1611"/>
      <c r="K321" s="1611"/>
      <c r="L321" s="1611"/>
      <c r="M321" s="1611"/>
      <c r="N321" s="1611"/>
      <c r="O321" s="1611"/>
      <c r="P321" s="1611"/>
      <c r="Q321" s="1611"/>
      <c r="R321" s="1611"/>
      <c r="S321" s="1611"/>
      <c r="T321" s="1611"/>
      <c r="U321" s="1611"/>
      <c r="V321" s="1611"/>
      <c r="W321" s="1611"/>
      <c r="X321" s="1611"/>
      <c r="Y321" s="1611"/>
      <c r="Z321" s="1611"/>
      <c r="AA321" s="1611"/>
      <c r="AB321" s="1611"/>
      <c r="AC321" s="1611"/>
      <c r="AD321" s="1611"/>
      <c r="AE321" s="1611"/>
      <c r="AF321" s="1611"/>
      <c r="AG321" s="1611"/>
      <c r="AH321" s="1611"/>
      <c r="AI321" s="1611"/>
      <c r="AJ321" s="1611"/>
      <c r="AK321" s="1611"/>
      <c r="AL321" s="1611"/>
      <c r="AM321" s="1611"/>
      <c r="AN321" s="1611"/>
      <c r="AO321" s="1611"/>
      <c r="AP321" s="1611"/>
      <c r="AQ321" s="1611"/>
      <c r="AR321" s="1611"/>
      <c r="AS321" s="1611"/>
      <c r="AT321" s="1611"/>
      <c r="AU321" s="1611"/>
      <c r="AV321" s="1611"/>
      <c r="AW321" s="1611"/>
      <c r="AX321" s="1611"/>
      <c r="AY321" s="1611"/>
      <c r="AZ321" s="1611"/>
      <c r="BA321" s="1611"/>
      <c r="BB321" s="1611"/>
      <c r="BC321" s="1611"/>
      <c r="BD321" s="1611"/>
      <c r="BE321" s="1611"/>
      <c r="BF321" s="1611"/>
      <c r="BG321" s="1611"/>
      <c r="BH321" s="1611"/>
      <c r="BI321" s="1611"/>
      <c r="BJ321" s="1611"/>
      <c r="BK321" s="1611"/>
      <c r="BL321" s="1611"/>
      <c r="BM321" s="1611"/>
      <c r="BN321" s="1611"/>
      <c r="BO321" s="1611"/>
      <c r="BP321" s="1611"/>
      <c r="BQ321" s="1611"/>
      <c r="BR321" s="1611"/>
      <c r="BS321" s="1611"/>
      <c r="BT321" s="1611"/>
      <c r="BU321" s="1611"/>
      <c r="BV321" s="1611"/>
      <c r="BW321" s="1611"/>
      <c r="BX321" s="1611"/>
      <c r="BY321" s="1611"/>
      <c r="BZ321" s="1611"/>
      <c r="CA321" s="1611"/>
      <c r="CB321" s="1611"/>
      <c r="CC321" s="1611"/>
      <c r="CD321" s="1611"/>
      <c r="CE321" s="1611"/>
      <c r="CF321" s="1611"/>
      <c r="CG321" s="1611"/>
      <c r="CH321" s="1611"/>
      <c r="CI321" s="1611"/>
      <c r="CJ321" s="1611"/>
      <c r="CK321" s="1611"/>
      <c r="CL321" s="1611"/>
      <c r="CM321" s="1611"/>
      <c r="CN321" s="1611"/>
      <c r="CO321" s="1611"/>
      <c r="CP321" s="1611"/>
      <c r="CQ321" s="1611"/>
      <c r="CR321" s="1611"/>
      <c r="CS321" s="1611"/>
      <c r="CT321" s="1611"/>
      <c r="CU321" s="1611"/>
      <c r="CV321" s="1611"/>
      <c r="CW321" s="1611"/>
      <c r="CX321" s="1611"/>
      <c r="CY321" s="1611"/>
      <c r="CZ321" s="1611"/>
      <c r="DA321" s="1611"/>
      <c r="DB321" s="1611"/>
      <c r="DC321" s="1611"/>
      <c r="DD321" s="1611"/>
      <c r="DE321" s="1611"/>
      <c r="DF321" s="1611"/>
      <c r="DG321" s="1611"/>
      <c r="DH321" s="1611"/>
      <c r="DI321" s="1611"/>
      <c r="DJ321" s="1611"/>
      <c r="DK321" s="1611"/>
      <c r="DL321" s="1611"/>
      <c r="DM321" s="1611"/>
      <c r="DN321" s="1611"/>
      <c r="DO321" s="1611"/>
      <c r="DP321" s="1611"/>
      <c r="DQ321" s="1611"/>
      <c r="DR321" s="1611"/>
      <c r="DS321" s="1611"/>
      <c r="DT321" s="1611"/>
      <c r="DU321" s="1611"/>
      <c r="DV321" s="1611"/>
      <c r="DW321" s="1611"/>
      <c r="DX321" s="1611"/>
      <c r="DY321" s="1611"/>
      <c r="DZ321" s="1611"/>
      <c r="EA321" s="1611"/>
      <c r="EB321" s="1611"/>
      <c r="EC321" s="1611"/>
      <c r="ED321" s="1611"/>
      <c r="EE321" s="1611"/>
      <c r="EF321" s="1611"/>
      <c r="EG321" s="1611"/>
      <c r="EH321" s="1611"/>
      <c r="EI321" s="1611"/>
      <c r="EJ321" s="1611"/>
      <c r="EK321" s="1611"/>
      <c r="EL321" s="1611"/>
      <c r="EM321" s="1611"/>
      <c r="EN321" s="1611"/>
      <c r="EO321" s="1611"/>
      <c r="EP321" s="1611"/>
      <c r="EQ321" s="1611"/>
      <c r="ER321" s="1611"/>
      <c r="ES321" s="1611"/>
    </row>
    <row r="322" spans="2:149" s="898" customFormat="1">
      <c r="B322" s="1609"/>
      <c r="C322" s="1610"/>
      <c r="D322" s="1610"/>
      <c r="E322" s="1611"/>
      <c r="F322" s="1611"/>
      <c r="G322" s="1611"/>
      <c r="H322" s="1611"/>
      <c r="I322" s="1611"/>
      <c r="J322" s="1611"/>
      <c r="K322" s="1611"/>
      <c r="L322" s="1611"/>
      <c r="M322" s="1611"/>
      <c r="N322" s="1611"/>
      <c r="O322" s="1611"/>
      <c r="P322" s="1611"/>
      <c r="Q322" s="1611"/>
      <c r="R322" s="1611"/>
      <c r="S322" s="1611"/>
      <c r="T322" s="1611"/>
      <c r="U322" s="1611"/>
      <c r="V322" s="1611"/>
      <c r="W322" s="1611"/>
      <c r="X322" s="1611"/>
      <c r="Y322" s="1611"/>
      <c r="Z322" s="1611"/>
      <c r="AA322" s="1611"/>
      <c r="AB322" s="1611"/>
      <c r="AC322" s="1611"/>
      <c r="AD322" s="1611"/>
      <c r="AE322" s="1611"/>
      <c r="AF322" s="1611"/>
      <c r="AG322" s="1611"/>
      <c r="AH322" s="1611"/>
      <c r="AI322" s="1611"/>
      <c r="AJ322" s="1611"/>
      <c r="AK322" s="1611"/>
      <c r="AL322" s="1611"/>
      <c r="AM322" s="1611"/>
      <c r="AN322" s="1611"/>
      <c r="AO322" s="1611"/>
      <c r="AP322" s="1611"/>
      <c r="AQ322" s="1611"/>
      <c r="AR322" s="1611"/>
      <c r="AS322" s="1611"/>
      <c r="AT322" s="1611"/>
      <c r="AU322" s="1611"/>
      <c r="AV322" s="1611"/>
      <c r="AW322" s="1611"/>
      <c r="AX322" s="1611"/>
      <c r="AY322" s="1611"/>
      <c r="AZ322" s="1611"/>
      <c r="BA322" s="1611"/>
      <c r="BB322" s="1611"/>
      <c r="BC322" s="1611"/>
      <c r="BD322" s="1611"/>
      <c r="BE322" s="1611"/>
      <c r="BF322" s="1611"/>
      <c r="BG322" s="1611"/>
      <c r="BH322" s="1611"/>
      <c r="BI322" s="1611"/>
      <c r="BJ322" s="1611"/>
      <c r="BK322" s="1611"/>
      <c r="BL322" s="1611"/>
      <c r="BM322" s="1611"/>
      <c r="BN322" s="1611"/>
      <c r="BO322" s="1611"/>
      <c r="BP322" s="1611"/>
      <c r="BQ322" s="1611"/>
      <c r="BR322" s="1611"/>
      <c r="BS322" s="1611"/>
      <c r="BT322" s="1611"/>
      <c r="BU322" s="1611"/>
      <c r="BV322" s="1611"/>
      <c r="BW322" s="1611"/>
      <c r="BX322" s="1611"/>
      <c r="BY322" s="1611"/>
      <c r="BZ322" s="1611"/>
      <c r="CA322" s="1611"/>
      <c r="CB322" s="1611"/>
      <c r="CC322" s="1611"/>
      <c r="CD322" s="1611"/>
      <c r="CE322" s="1611"/>
      <c r="CF322" s="1611"/>
      <c r="CG322" s="1611"/>
      <c r="CH322" s="1611"/>
      <c r="CI322" s="1611"/>
      <c r="CJ322" s="1611"/>
      <c r="CK322" s="1611"/>
      <c r="CL322" s="1611"/>
      <c r="CM322" s="1611"/>
      <c r="CN322" s="1611"/>
      <c r="CO322" s="1611"/>
      <c r="CP322" s="1611"/>
      <c r="CQ322" s="1611"/>
      <c r="CR322" s="1611"/>
      <c r="CS322" s="1611"/>
      <c r="CT322" s="1611"/>
      <c r="CU322" s="1611"/>
      <c r="CV322" s="1611"/>
      <c r="CW322" s="1611"/>
      <c r="CX322" s="1611"/>
      <c r="CY322" s="1611"/>
      <c r="CZ322" s="1611"/>
      <c r="DA322" s="1611"/>
      <c r="DB322" s="1611"/>
      <c r="DC322" s="1611"/>
      <c r="DD322" s="1611"/>
      <c r="DE322" s="1611"/>
      <c r="DF322" s="1611"/>
      <c r="DG322" s="1611"/>
      <c r="DH322" s="1611"/>
      <c r="DI322" s="1611"/>
      <c r="DJ322" s="1611"/>
      <c r="DK322" s="1611"/>
      <c r="DL322" s="1611"/>
      <c r="DM322" s="1611"/>
      <c r="DN322" s="1611"/>
      <c r="DO322" s="1611"/>
      <c r="DP322" s="1611"/>
      <c r="DQ322" s="1611"/>
      <c r="DR322" s="1611"/>
      <c r="DS322" s="1611"/>
      <c r="DT322" s="1611"/>
      <c r="DU322" s="1611"/>
      <c r="DV322" s="1611"/>
      <c r="DW322" s="1611"/>
      <c r="DX322" s="1611"/>
      <c r="DY322" s="1611"/>
      <c r="DZ322" s="1611"/>
      <c r="EA322" s="1611"/>
      <c r="EB322" s="1611"/>
      <c r="EC322" s="1611"/>
      <c r="ED322" s="1611"/>
      <c r="EE322" s="1611"/>
      <c r="EF322" s="1611"/>
      <c r="EG322" s="1611"/>
      <c r="EH322" s="1611"/>
      <c r="EI322" s="1611"/>
      <c r="EJ322" s="1611"/>
      <c r="EK322" s="1611"/>
      <c r="EL322" s="1611"/>
      <c r="EM322" s="1611"/>
      <c r="EN322" s="1611"/>
      <c r="EO322" s="1611"/>
      <c r="EP322" s="1611"/>
      <c r="EQ322" s="1611"/>
      <c r="ER322" s="1611"/>
      <c r="ES322" s="1611"/>
    </row>
    <row r="323" spans="2:149" s="898" customFormat="1">
      <c r="B323" s="1609"/>
      <c r="C323" s="1610"/>
      <c r="D323" s="1610"/>
      <c r="E323" s="1611"/>
      <c r="F323" s="1611"/>
      <c r="G323" s="1611"/>
      <c r="H323" s="1611"/>
      <c r="I323" s="1611"/>
      <c r="J323" s="1611"/>
      <c r="K323" s="1611"/>
      <c r="L323" s="1611"/>
      <c r="M323" s="1611"/>
      <c r="N323" s="1611"/>
      <c r="O323" s="1611"/>
      <c r="P323" s="1611"/>
      <c r="Q323" s="1611"/>
      <c r="R323" s="1611"/>
      <c r="S323" s="1611"/>
      <c r="T323" s="1611"/>
      <c r="U323" s="1611"/>
      <c r="V323" s="1611"/>
      <c r="W323" s="1611"/>
      <c r="X323" s="1611"/>
      <c r="Y323" s="1611"/>
      <c r="Z323" s="1611"/>
      <c r="AA323" s="1611"/>
      <c r="AB323" s="1611"/>
      <c r="AC323" s="1611"/>
      <c r="AD323" s="1611"/>
      <c r="AE323" s="1611"/>
      <c r="AF323" s="1611"/>
      <c r="AG323" s="1611"/>
      <c r="AH323" s="1611"/>
      <c r="AI323" s="1611"/>
      <c r="AJ323" s="1611"/>
      <c r="AK323" s="1611"/>
      <c r="AL323" s="1611"/>
      <c r="AM323" s="1611"/>
      <c r="AN323" s="1611"/>
      <c r="AO323" s="1611"/>
      <c r="AP323" s="1611"/>
      <c r="AQ323" s="1611"/>
      <c r="AR323" s="1611"/>
      <c r="AS323" s="1611"/>
      <c r="AT323" s="1611"/>
      <c r="AU323" s="1611"/>
      <c r="AV323" s="1611"/>
      <c r="AW323" s="1611"/>
      <c r="AX323" s="1611"/>
      <c r="AY323" s="1611"/>
      <c r="AZ323" s="1611"/>
      <c r="BA323" s="1611"/>
      <c r="BB323" s="1611"/>
      <c r="BC323" s="1611"/>
      <c r="BD323" s="1611"/>
      <c r="BE323" s="1611"/>
      <c r="BF323" s="1611"/>
      <c r="BG323" s="1611"/>
      <c r="BH323" s="1611"/>
      <c r="BI323" s="1611"/>
      <c r="BJ323" s="1611"/>
      <c r="BK323" s="1611"/>
      <c r="BL323" s="1611"/>
      <c r="BM323" s="1611"/>
      <c r="BN323" s="1611"/>
      <c r="BO323" s="1611"/>
      <c r="BP323" s="1611"/>
      <c r="BQ323" s="1611"/>
      <c r="BR323" s="1611"/>
      <c r="BS323" s="1611"/>
      <c r="BT323" s="1611"/>
      <c r="BU323" s="1611"/>
      <c r="BV323" s="1611"/>
      <c r="BW323" s="1611"/>
      <c r="BX323" s="1611"/>
      <c r="BY323" s="1611"/>
      <c r="BZ323" s="1611"/>
      <c r="CA323" s="1611"/>
      <c r="CB323" s="1611"/>
      <c r="CC323" s="1611"/>
      <c r="CD323" s="1611"/>
      <c r="CE323" s="1611"/>
      <c r="CF323" s="1611"/>
      <c r="CG323" s="1611"/>
      <c r="CH323" s="1611"/>
      <c r="CI323" s="1611"/>
      <c r="CJ323" s="1611"/>
      <c r="CK323" s="1611"/>
      <c r="CL323" s="1611"/>
      <c r="CM323" s="1611"/>
      <c r="CN323" s="1611"/>
      <c r="CO323" s="1611"/>
      <c r="CP323" s="1611"/>
      <c r="CQ323" s="1611"/>
      <c r="CR323" s="1611"/>
      <c r="CS323" s="1611"/>
      <c r="CT323" s="1611"/>
      <c r="CU323" s="1611"/>
      <c r="CV323" s="1611"/>
      <c r="CW323" s="1611"/>
      <c r="CX323" s="1611"/>
      <c r="CY323" s="1611"/>
      <c r="CZ323" s="1611"/>
      <c r="DA323" s="1611"/>
      <c r="DB323" s="1611"/>
      <c r="DC323" s="1611"/>
      <c r="DD323" s="1611"/>
      <c r="DE323" s="1611"/>
      <c r="DF323" s="1611"/>
      <c r="DG323" s="1611"/>
      <c r="DH323" s="1611"/>
      <c r="DI323" s="1611"/>
      <c r="DJ323" s="1611"/>
      <c r="DK323" s="1611"/>
      <c r="DL323" s="1611"/>
      <c r="DM323" s="1611"/>
      <c r="DN323" s="1611"/>
      <c r="DO323" s="1611"/>
      <c r="DP323" s="1611"/>
      <c r="DQ323" s="1611"/>
      <c r="DR323" s="1611"/>
      <c r="DS323" s="1611"/>
      <c r="DT323" s="1611"/>
      <c r="DU323" s="1611"/>
      <c r="DV323" s="1611"/>
      <c r="DW323" s="1611"/>
      <c r="DX323" s="1611"/>
      <c r="DY323" s="1611"/>
      <c r="DZ323" s="1611"/>
      <c r="EA323" s="1611"/>
      <c r="EB323" s="1611"/>
      <c r="EC323" s="1611"/>
      <c r="ED323" s="1611"/>
      <c r="EE323" s="1611"/>
      <c r="EF323" s="1611"/>
      <c r="EG323" s="1611"/>
      <c r="EH323" s="1611"/>
      <c r="EI323" s="1611"/>
      <c r="EJ323" s="1611"/>
      <c r="EK323" s="1611"/>
      <c r="EL323" s="1611"/>
      <c r="EM323" s="1611"/>
      <c r="EN323" s="1611"/>
      <c r="EO323" s="1611"/>
      <c r="EP323" s="1611"/>
      <c r="EQ323" s="1611"/>
      <c r="ER323" s="1611"/>
      <c r="ES323" s="1611"/>
    </row>
    <row r="324" spans="2:149" s="898" customFormat="1">
      <c r="B324" s="1609"/>
      <c r="C324" s="1610"/>
      <c r="D324" s="1610"/>
      <c r="E324" s="1611"/>
      <c r="F324" s="1611"/>
      <c r="G324" s="1611"/>
      <c r="H324" s="1611"/>
      <c r="I324" s="1611"/>
      <c r="J324" s="1611"/>
      <c r="K324" s="1611"/>
      <c r="L324" s="1611"/>
      <c r="M324" s="1611"/>
      <c r="N324" s="1611"/>
      <c r="O324" s="1611"/>
      <c r="P324" s="1611"/>
      <c r="Q324" s="1611"/>
      <c r="R324" s="1611"/>
      <c r="S324" s="1611"/>
      <c r="T324" s="1611"/>
      <c r="U324" s="1611"/>
      <c r="V324" s="1611"/>
      <c r="W324" s="1611"/>
      <c r="X324" s="1611"/>
      <c r="Y324" s="1611"/>
      <c r="Z324" s="1611"/>
      <c r="AA324" s="1611"/>
      <c r="AB324" s="1611"/>
      <c r="AC324" s="1611"/>
      <c r="AD324" s="1611"/>
      <c r="AE324" s="1611"/>
      <c r="AF324" s="1611"/>
      <c r="AG324" s="1611"/>
      <c r="AH324" s="1611"/>
      <c r="AI324" s="1611"/>
      <c r="AJ324" s="1611"/>
      <c r="AK324" s="1611"/>
      <c r="AL324" s="1611"/>
      <c r="AM324" s="1611"/>
      <c r="AN324" s="1611"/>
      <c r="AO324" s="1611"/>
      <c r="AP324" s="1611"/>
      <c r="AQ324" s="1611"/>
      <c r="AR324" s="1611"/>
      <c r="AS324" s="1611"/>
      <c r="AT324" s="1611"/>
      <c r="AU324" s="1611"/>
      <c r="AV324" s="1611"/>
      <c r="AW324" s="1611"/>
      <c r="AX324" s="1611"/>
      <c r="AY324" s="1611"/>
      <c r="AZ324" s="1611"/>
      <c r="BA324" s="1611"/>
      <c r="BB324" s="1611"/>
      <c r="BC324" s="1611"/>
      <c r="BD324" s="1611"/>
      <c r="BE324" s="1611"/>
      <c r="BF324" s="1611"/>
      <c r="BG324" s="1611"/>
      <c r="BH324" s="1611"/>
      <c r="BI324" s="1611"/>
      <c r="BJ324" s="1611"/>
      <c r="BK324" s="1611"/>
      <c r="BL324" s="1611"/>
      <c r="BM324" s="1611"/>
      <c r="BN324" s="1611"/>
      <c r="BO324" s="1611"/>
      <c r="BP324" s="1611"/>
      <c r="BQ324" s="1611"/>
      <c r="BR324" s="1611"/>
      <c r="BS324" s="1611"/>
      <c r="BT324" s="1611"/>
      <c r="BU324" s="1611"/>
      <c r="BV324" s="1611"/>
      <c r="BW324" s="1611"/>
      <c r="BX324" s="1611"/>
      <c r="BY324" s="1611"/>
      <c r="BZ324" s="1611"/>
      <c r="CA324" s="1611"/>
      <c r="CB324" s="1611"/>
      <c r="CC324" s="1611"/>
      <c r="CD324" s="1611"/>
      <c r="CE324" s="1611"/>
      <c r="CF324" s="1611"/>
      <c r="CG324" s="1611"/>
      <c r="CH324" s="1611"/>
      <c r="CI324" s="1611"/>
      <c r="CJ324" s="1611"/>
      <c r="CK324" s="1611"/>
      <c r="CL324" s="1611"/>
      <c r="CM324" s="1611"/>
      <c r="CN324" s="1611"/>
      <c r="CO324" s="1611"/>
      <c r="CP324" s="1611"/>
      <c r="CQ324" s="1611"/>
      <c r="CR324" s="1611"/>
      <c r="CS324" s="1611"/>
      <c r="CT324" s="1611"/>
      <c r="CU324" s="1611"/>
      <c r="CV324" s="1611"/>
      <c r="CW324" s="1611"/>
      <c r="CX324" s="1611"/>
      <c r="CY324" s="1611"/>
      <c r="CZ324" s="1611"/>
      <c r="DA324" s="1611"/>
      <c r="DB324" s="1611"/>
      <c r="DC324" s="1611"/>
      <c r="DD324" s="1611"/>
      <c r="DE324" s="1611"/>
      <c r="DF324" s="1611"/>
      <c r="DG324" s="1611"/>
      <c r="DH324" s="1611"/>
      <c r="DI324" s="1611"/>
      <c r="DJ324" s="1611"/>
      <c r="DK324" s="1611"/>
      <c r="DL324" s="1611"/>
      <c r="DM324" s="1611"/>
      <c r="DN324" s="1611"/>
      <c r="DO324" s="1611"/>
      <c r="DP324" s="1611"/>
      <c r="DQ324" s="1611"/>
      <c r="DR324" s="1611"/>
      <c r="DS324" s="1611"/>
      <c r="DT324" s="1611"/>
      <c r="DU324" s="1611"/>
      <c r="DV324" s="1611"/>
      <c r="DW324" s="1611"/>
      <c r="DX324" s="1611"/>
      <c r="DY324" s="1611"/>
      <c r="DZ324" s="1611"/>
      <c r="EA324" s="1611"/>
      <c r="EB324" s="1611"/>
      <c r="EC324" s="1611"/>
      <c r="ED324" s="1611"/>
      <c r="EE324" s="1611"/>
      <c r="EF324" s="1611"/>
      <c r="EG324" s="1611"/>
      <c r="EH324" s="1611"/>
      <c r="EI324" s="1611"/>
      <c r="EJ324" s="1611"/>
      <c r="EK324" s="1611"/>
      <c r="EL324" s="1611"/>
      <c r="EM324" s="1611"/>
      <c r="EN324" s="1611"/>
      <c r="EO324" s="1611"/>
      <c r="EP324" s="1611"/>
      <c r="EQ324" s="1611"/>
      <c r="ER324" s="1611"/>
      <c r="ES324" s="1611"/>
    </row>
    <row r="325" spans="2:149" s="898" customFormat="1">
      <c r="B325" s="1609"/>
      <c r="C325" s="1610"/>
      <c r="D325" s="1610"/>
      <c r="E325" s="1611"/>
      <c r="F325" s="1611"/>
      <c r="G325" s="1611"/>
      <c r="H325" s="1611"/>
      <c r="I325" s="1611"/>
      <c r="J325" s="1611"/>
      <c r="K325" s="1611"/>
      <c r="L325" s="1611"/>
      <c r="M325" s="1611"/>
      <c r="N325" s="1611"/>
      <c r="O325" s="1611"/>
      <c r="P325" s="1611"/>
      <c r="Q325" s="1611"/>
      <c r="R325" s="1611"/>
      <c r="S325" s="1611"/>
      <c r="T325" s="1611"/>
      <c r="U325" s="1611"/>
      <c r="V325" s="1611"/>
      <c r="W325" s="1611"/>
      <c r="X325" s="1611"/>
      <c r="Y325" s="1611"/>
      <c r="Z325" s="1611"/>
      <c r="AA325" s="1611"/>
      <c r="AB325" s="1611"/>
      <c r="AC325" s="1611"/>
      <c r="AD325" s="1611"/>
      <c r="AE325" s="1611"/>
      <c r="AF325" s="1611"/>
      <c r="AG325" s="1611"/>
      <c r="AH325" s="1611"/>
      <c r="AI325" s="1611"/>
      <c r="AJ325" s="1611"/>
      <c r="AK325" s="1611"/>
      <c r="AL325" s="1611"/>
      <c r="AM325" s="1611"/>
      <c r="AN325" s="1611"/>
      <c r="AO325" s="1611"/>
      <c r="AP325" s="1611"/>
      <c r="AQ325" s="1611"/>
      <c r="AR325" s="1611"/>
      <c r="AS325" s="1611"/>
      <c r="AT325" s="1611"/>
      <c r="AU325" s="1611"/>
      <c r="AV325" s="1611"/>
      <c r="AW325" s="1611"/>
      <c r="AX325" s="1611"/>
      <c r="AY325" s="1611"/>
      <c r="AZ325" s="1611"/>
      <c r="BA325" s="1611"/>
      <c r="BB325" s="1611"/>
      <c r="BC325" s="1611"/>
      <c r="BD325" s="1611"/>
      <c r="BE325" s="1611"/>
      <c r="BF325" s="1611"/>
      <c r="BG325" s="1611"/>
      <c r="BH325" s="1611"/>
      <c r="BI325" s="1611"/>
      <c r="BJ325" s="1611"/>
      <c r="BK325" s="1611"/>
      <c r="BL325" s="1611"/>
      <c r="BM325" s="1611"/>
      <c r="BN325" s="1611"/>
      <c r="BO325" s="1611"/>
      <c r="BP325" s="1611"/>
      <c r="BQ325" s="1611"/>
      <c r="BR325" s="1611"/>
      <c r="BS325" s="1611"/>
      <c r="BT325" s="1611"/>
      <c r="BU325" s="1611"/>
      <c r="BV325" s="1611"/>
      <c r="BW325" s="1611"/>
      <c r="BX325" s="1611"/>
      <c r="BY325" s="1611"/>
      <c r="BZ325" s="1611"/>
      <c r="CA325" s="1611"/>
      <c r="CB325" s="1611"/>
      <c r="CC325" s="1611"/>
      <c r="CD325" s="1611"/>
      <c r="CE325" s="1611"/>
      <c r="CF325" s="1611"/>
      <c r="CG325" s="1611"/>
      <c r="CH325" s="1611"/>
      <c r="CI325" s="1611"/>
      <c r="CJ325" s="1611"/>
      <c r="CK325" s="1611"/>
      <c r="CL325" s="1611"/>
      <c r="CM325" s="1611"/>
      <c r="CN325" s="1611"/>
      <c r="CO325" s="1611"/>
      <c r="CP325" s="1611"/>
      <c r="CQ325" s="1611"/>
      <c r="CR325" s="1611"/>
      <c r="CS325" s="1611"/>
      <c r="CT325" s="1611"/>
      <c r="CU325" s="1611"/>
      <c r="CV325" s="1611"/>
      <c r="CW325" s="1611"/>
      <c r="CX325" s="1611"/>
      <c r="CY325" s="1611"/>
      <c r="CZ325" s="1611"/>
      <c r="DA325" s="1611"/>
      <c r="DB325" s="1611"/>
      <c r="DC325" s="1611"/>
      <c r="DD325" s="1611"/>
      <c r="DE325" s="1611"/>
      <c r="DF325" s="1611"/>
      <c r="DG325" s="1611"/>
      <c r="DH325" s="1611"/>
      <c r="DI325" s="1611"/>
      <c r="DJ325" s="1611"/>
      <c r="DK325" s="1611"/>
      <c r="DL325" s="1611"/>
      <c r="DM325" s="1611"/>
      <c r="DN325" s="1611"/>
      <c r="DO325" s="1611"/>
      <c r="DP325" s="1611"/>
      <c r="DQ325" s="1611"/>
      <c r="DR325" s="1611"/>
      <c r="DS325" s="1611"/>
      <c r="DT325" s="1611"/>
      <c r="DU325" s="1611"/>
      <c r="DV325" s="1611"/>
      <c r="DW325" s="1611"/>
      <c r="DX325" s="1611"/>
      <c r="DY325" s="1611"/>
      <c r="DZ325" s="1611"/>
      <c r="EA325" s="1611"/>
      <c r="EB325" s="1611"/>
      <c r="EC325" s="1611"/>
      <c r="ED325" s="1611"/>
      <c r="EE325" s="1611"/>
      <c r="EF325" s="1611"/>
      <c r="EG325" s="1611"/>
      <c r="EH325" s="1611"/>
      <c r="EI325" s="1611"/>
      <c r="EJ325" s="1611"/>
      <c r="EK325" s="1611"/>
      <c r="EL325" s="1611"/>
      <c r="EM325" s="1611"/>
      <c r="EN325" s="1611"/>
      <c r="EO325" s="1611"/>
      <c r="EP325" s="1611"/>
      <c r="EQ325" s="1611"/>
      <c r="ER325" s="1611"/>
      <c r="ES325" s="1611"/>
    </row>
    <row r="326" spans="2:149" s="898" customFormat="1">
      <c r="B326" s="1609"/>
      <c r="C326" s="1610"/>
      <c r="D326" s="1610"/>
      <c r="E326" s="1611"/>
      <c r="F326" s="1611"/>
      <c r="G326" s="1611"/>
      <c r="H326" s="1611"/>
      <c r="I326" s="1611"/>
      <c r="J326" s="1611"/>
      <c r="K326" s="1611"/>
      <c r="L326" s="1611"/>
      <c r="M326" s="1611"/>
      <c r="N326" s="1611"/>
      <c r="O326" s="1611"/>
      <c r="P326" s="1611"/>
      <c r="Q326" s="1611"/>
      <c r="R326" s="1611"/>
      <c r="S326" s="1611"/>
      <c r="T326" s="1611"/>
      <c r="U326" s="1611"/>
      <c r="V326" s="1611"/>
      <c r="W326" s="1611"/>
      <c r="X326" s="1611"/>
      <c r="Y326" s="1611"/>
      <c r="Z326" s="1611"/>
      <c r="AA326" s="1611"/>
      <c r="AB326" s="1611"/>
      <c r="AC326" s="1611"/>
      <c r="AD326" s="1611"/>
      <c r="AE326" s="1611"/>
      <c r="AF326" s="1611"/>
      <c r="AG326" s="1611"/>
      <c r="AH326" s="1611"/>
      <c r="AI326" s="1611"/>
      <c r="AJ326" s="1611"/>
      <c r="AK326" s="1611"/>
      <c r="AL326" s="1611"/>
      <c r="AM326" s="1611"/>
      <c r="AN326" s="1611"/>
      <c r="AO326" s="1611"/>
      <c r="AP326" s="1611"/>
      <c r="AQ326" s="1611"/>
      <c r="AR326" s="1611"/>
      <c r="AS326" s="1611"/>
      <c r="AT326" s="1611"/>
      <c r="AU326" s="1611"/>
      <c r="AV326" s="1611"/>
      <c r="AW326" s="1611"/>
      <c r="AX326" s="1611"/>
      <c r="AY326" s="1611"/>
      <c r="AZ326" s="1611"/>
      <c r="BA326" s="1611"/>
      <c r="BB326" s="1611"/>
      <c r="BC326" s="1611"/>
      <c r="BD326" s="1611"/>
      <c r="BE326" s="1611"/>
      <c r="BF326" s="1611"/>
      <c r="BG326" s="1611"/>
      <c r="BH326" s="1611"/>
      <c r="BI326" s="1611"/>
      <c r="BJ326" s="1611"/>
      <c r="BK326" s="1611"/>
      <c r="BL326" s="1611"/>
      <c r="BM326" s="1611"/>
      <c r="BN326" s="1611"/>
      <c r="BO326" s="1611"/>
      <c r="BP326" s="1611"/>
      <c r="BQ326" s="1611"/>
      <c r="BR326" s="1611"/>
      <c r="BS326" s="1611"/>
      <c r="BT326" s="1611"/>
      <c r="BU326" s="1611"/>
      <c r="BV326" s="1611"/>
      <c r="BW326" s="1611"/>
      <c r="BX326" s="1611"/>
      <c r="BY326" s="1611"/>
      <c r="BZ326" s="1611"/>
      <c r="CA326" s="1611"/>
      <c r="CB326" s="1611"/>
      <c r="CC326" s="1611"/>
      <c r="CD326" s="1611"/>
      <c r="CE326" s="1611"/>
      <c r="CF326" s="1611"/>
      <c r="CG326" s="1611"/>
      <c r="CH326" s="1611"/>
      <c r="CI326" s="1611"/>
      <c r="CJ326" s="1611"/>
      <c r="CK326" s="1611"/>
      <c r="CL326" s="1611"/>
      <c r="CM326" s="1611"/>
      <c r="CN326" s="1611"/>
      <c r="CO326" s="1611"/>
      <c r="CP326" s="1611"/>
      <c r="CQ326" s="1611"/>
      <c r="CR326" s="1611"/>
      <c r="CS326" s="1611"/>
      <c r="CT326" s="1611"/>
      <c r="CU326" s="1611"/>
      <c r="CV326" s="1611"/>
      <c r="CW326" s="1611"/>
      <c r="CX326" s="1611"/>
      <c r="CY326" s="1611"/>
      <c r="CZ326" s="1611"/>
      <c r="DA326" s="1611"/>
      <c r="DB326" s="1611"/>
      <c r="DC326" s="1611"/>
      <c r="DD326" s="1611"/>
      <c r="DE326" s="1611"/>
      <c r="DF326" s="1611"/>
      <c r="DG326" s="1611"/>
      <c r="DH326" s="1611"/>
      <c r="DI326" s="1611"/>
      <c r="DJ326" s="1611"/>
      <c r="DK326" s="1611"/>
      <c r="DL326" s="1611"/>
      <c r="DM326" s="1611"/>
      <c r="DN326" s="1611"/>
      <c r="DO326" s="1611"/>
      <c r="DP326" s="1611"/>
      <c r="DQ326" s="1611"/>
      <c r="DR326" s="1611"/>
      <c r="DS326" s="1611"/>
      <c r="DT326" s="1611"/>
      <c r="DU326" s="1611"/>
      <c r="DV326" s="1611"/>
      <c r="DW326" s="1611"/>
      <c r="DX326" s="1611"/>
      <c r="DY326" s="1611"/>
      <c r="DZ326" s="1611"/>
      <c r="EA326" s="1611"/>
      <c r="EB326" s="1611"/>
      <c r="EC326" s="1611"/>
      <c r="ED326" s="1611"/>
      <c r="EE326" s="1611"/>
      <c r="EF326" s="1611"/>
      <c r="EG326" s="1611"/>
      <c r="EH326" s="1611"/>
      <c r="EI326" s="1611"/>
      <c r="EJ326" s="1611"/>
      <c r="EK326" s="1611"/>
      <c r="EL326" s="1611"/>
      <c r="EM326" s="1611"/>
      <c r="EN326" s="1611"/>
      <c r="EO326" s="1611"/>
      <c r="EP326" s="1611"/>
      <c r="EQ326" s="1611"/>
      <c r="ER326" s="1611"/>
      <c r="ES326" s="1611"/>
    </row>
    <row r="327" spans="2:149" s="898" customFormat="1">
      <c r="B327" s="1609"/>
      <c r="C327" s="1610"/>
      <c r="D327" s="1610"/>
      <c r="E327" s="1611"/>
      <c r="F327" s="1611"/>
      <c r="G327" s="1611"/>
      <c r="H327" s="1611"/>
      <c r="I327" s="1611"/>
      <c r="J327" s="1611"/>
      <c r="K327" s="1611"/>
      <c r="L327" s="1611"/>
      <c r="M327" s="1611"/>
      <c r="N327" s="1611"/>
      <c r="O327" s="1611"/>
      <c r="P327" s="1611"/>
      <c r="Q327" s="1611"/>
      <c r="R327" s="1611"/>
      <c r="S327" s="1611"/>
      <c r="T327" s="1611"/>
      <c r="U327" s="1611"/>
      <c r="V327" s="1611"/>
      <c r="W327" s="1611"/>
      <c r="X327" s="1611"/>
      <c r="Y327" s="1611"/>
      <c r="Z327" s="1611"/>
      <c r="AA327" s="1611"/>
      <c r="AB327" s="1611"/>
      <c r="AC327" s="1611"/>
      <c r="AD327" s="1611"/>
      <c r="AE327" s="1611"/>
      <c r="AF327" s="1611"/>
      <c r="AG327" s="1611"/>
      <c r="AH327" s="1611"/>
      <c r="AI327" s="1611"/>
      <c r="AJ327" s="1611"/>
      <c r="AK327" s="1611"/>
      <c r="AL327" s="1611"/>
      <c r="AM327" s="1611"/>
      <c r="AN327" s="1611"/>
      <c r="AO327" s="1611"/>
      <c r="AP327" s="1611"/>
      <c r="AQ327" s="1611"/>
      <c r="AR327" s="1611"/>
      <c r="AS327" s="1611"/>
      <c r="AT327" s="1611"/>
      <c r="AU327" s="1611"/>
      <c r="AV327" s="1611"/>
      <c r="AW327" s="1611"/>
      <c r="AX327" s="1611"/>
      <c r="AY327" s="1611"/>
      <c r="AZ327" s="1611"/>
      <c r="BA327" s="1611"/>
      <c r="BB327" s="1611"/>
      <c r="BC327" s="1611"/>
      <c r="BD327" s="1611"/>
      <c r="BE327" s="1611"/>
      <c r="BF327" s="1611"/>
      <c r="BG327" s="1611"/>
      <c r="BH327" s="1611"/>
      <c r="BI327" s="1611"/>
      <c r="BJ327" s="1611"/>
      <c r="BK327" s="1611"/>
      <c r="BL327" s="1611"/>
      <c r="BM327" s="1611"/>
      <c r="BN327" s="1611"/>
      <c r="BO327" s="1611"/>
      <c r="BP327" s="1611"/>
      <c r="BQ327" s="1611"/>
      <c r="BR327" s="1611"/>
      <c r="BS327" s="1611"/>
      <c r="BT327" s="1611"/>
      <c r="BU327" s="1611"/>
      <c r="BV327" s="1611"/>
      <c r="BW327" s="1611"/>
      <c r="BX327" s="1611"/>
      <c r="BY327" s="1611"/>
      <c r="BZ327" s="1611"/>
      <c r="CA327" s="1611"/>
      <c r="CB327" s="1611"/>
      <c r="CC327" s="1611"/>
      <c r="CD327" s="1611"/>
      <c r="CE327" s="1611"/>
      <c r="CF327" s="1611"/>
      <c r="CG327" s="1611"/>
      <c r="CH327" s="1611"/>
      <c r="CI327" s="1611"/>
      <c r="CJ327" s="1611"/>
      <c r="CK327" s="1611"/>
      <c r="CL327" s="1611"/>
      <c r="CM327" s="1611"/>
      <c r="CN327" s="1611"/>
      <c r="CO327" s="1611"/>
      <c r="CP327" s="1611"/>
      <c r="CQ327" s="1611"/>
      <c r="CR327" s="1611"/>
      <c r="CS327" s="1611"/>
      <c r="CT327" s="1611"/>
      <c r="CU327" s="1611"/>
      <c r="CV327" s="1611"/>
      <c r="CW327" s="1611"/>
      <c r="CX327" s="1611"/>
      <c r="CY327" s="1611"/>
      <c r="CZ327" s="1611"/>
      <c r="DA327" s="1611"/>
      <c r="DB327" s="1611"/>
      <c r="DC327" s="1611"/>
      <c r="DD327" s="1611"/>
      <c r="DE327" s="1611"/>
      <c r="DF327" s="1611"/>
      <c r="DG327" s="1611"/>
      <c r="DH327" s="1611"/>
      <c r="DI327" s="1611"/>
      <c r="DJ327" s="1611"/>
      <c r="DK327" s="1611"/>
      <c r="DL327" s="1611"/>
      <c r="DM327" s="1611"/>
      <c r="DN327" s="1611"/>
      <c r="DO327" s="1611"/>
      <c r="DP327" s="1611"/>
      <c r="DQ327" s="1611"/>
      <c r="DR327" s="1611"/>
      <c r="DS327" s="1611"/>
      <c r="DT327" s="1611"/>
      <c r="DU327" s="1611"/>
      <c r="DV327" s="1611"/>
      <c r="DW327" s="1611"/>
      <c r="DX327" s="1611"/>
      <c r="DY327" s="1611"/>
      <c r="DZ327" s="1611"/>
      <c r="EA327" s="1611"/>
      <c r="EB327" s="1611"/>
      <c r="EC327" s="1611"/>
      <c r="ED327" s="1611"/>
      <c r="EE327" s="1611"/>
      <c r="EF327" s="1611"/>
      <c r="EG327" s="1611"/>
      <c r="EH327" s="1611"/>
      <c r="EI327" s="1611"/>
      <c r="EJ327" s="1611"/>
      <c r="EK327" s="1611"/>
      <c r="EL327" s="1611"/>
      <c r="EM327" s="1611"/>
      <c r="EN327" s="1611"/>
      <c r="EO327" s="1611"/>
      <c r="EP327" s="1611"/>
      <c r="EQ327" s="1611"/>
      <c r="ER327" s="1611"/>
      <c r="ES327" s="1611"/>
    </row>
    <row r="328" spans="2:149" s="898" customFormat="1">
      <c r="B328" s="1609"/>
      <c r="C328" s="1610"/>
      <c r="D328" s="1610"/>
      <c r="E328" s="1611"/>
      <c r="F328" s="1611"/>
      <c r="G328" s="1611"/>
      <c r="H328" s="1611"/>
      <c r="I328" s="1611"/>
      <c r="J328" s="1611"/>
      <c r="K328" s="1611"/>
      <c r="L328" s="1611"/>
      <c r="M328" s="1611"/>
      <c r="N328" s="1611"/>
      <c r="O328" s="1611"/>
      <c r="P328" s="1611"/>
      <c r="Q328" s="1611"/>
      <c r="R328" s="1611"/>
      <c r="S328" s="1611"/>
      <c r="T328" s="1611"/>
      <c r="U328" s="1611"/>
      <c r="V328" s="1611"/>
      <c r="W328" s="1611"/>
      <c r="X328" s="1611"/>
      <c r="Y328" s="1611"/>
      <c r="Z328" s="1611"/>
      <c r="AA328" s="1611"/>
      <c r="AB328" s="1611"/>
      <c r="AC328" s="1611"/>
      <c r="AD328" s="1611"/>
      <c r="AE328" s="1611"/>
      <c r="AF328" s="1611"/>
      <c r="AG328" s="1611"/>
      <c r="AH328" s="1611"/>
      <c r="AI328" s="1611"/>
      <c r="AJ328" s="1611"/>
      <c r="AK328" s="1611"/>
      <c r="AL328" s="1611"/>
      <c r="AM328" s="1611"/>
      <c r="AN328" s="1611"/>
      <c r="AO328" s="1611"/>
      <c r="AP328" s="1611"/>
      <c r="AQ328" s="1611"/>
      <c r="AR328" s="1611"/>
      <c r="AS328" s="1611"/>
      <c r="AT328" s="1611"/>
      <c r="AU328" s="1611"/>
      <c r="AV328" s="1611"/>
      <c r="AW328" s="1611"/>
      <c r="AX328" s="1611"/>
      <c r="AY328" s="1611"/>
      <c r="AZ328" s="1611"/>
      <c r="BA328" s="1611"/>
      <c r="BB328" s="1611"/>
      <c r="BC328" s="1611"/>
      <c r="BD328" s="1611"/>
      <c r="BE328" s="1611"/>
      <c r="BF328" s="1611"/>
      <c r="BG328" s="1611"/>
      <c r="BH328" s="1611"/>
      <c r="BI328" s="1611"/>
      <c r="BJ328" s="1611"/>
      <c r="BK328" s="1611"/>
      <c r="BL328" s="1611"/>
      <c r="BM328" s="1611"/>
      <c r="BN328" s="1611"/>
      <c r="BO328" s="1611"/>
      <c r="BP328" s="1611"/>
      <c r="BQ328" s="1611"/>
      <c r="BR328" s="1611"/>
      <c r="BS328" s="1611"/>
      <c r="BT328" s="1611"/>
      <c r="BU328" s="1611"/>
      <c r="BV328" s="1611"/>
      <c r="BW328" s="1611"/>
      <c r="BX328" s="1611"/>
      <c r="BY328" s="1611"/>
      <c r="BZ328" s="1611"/>
      <c r="CA328" s="1611"/>
      <c r="CB328" s="1611"/>
      <c r="CC328" s="1611"/>
      <c r="CD328" s="1611"/>
      <c r="CE328" s="1611"/>
      <c r="CF328" s="1611"/>
      <c r="CG328" s="1611"/>
      <c r="CH328" s="1611"/>
      <c r="CI328" s="1611"/>
      <c r="CJ328" s="1611"/>
      <c r="CK328" s="1611"/>
      <c r="CL328" s="1611"/>
      <c r="CM328" s="1611"/>
      <c r="CN328" s="1611"/>
      <c r="CO328" s="1611"/>
      <c r="CP328" s="1611"/>
      <c r="CQ328" s="1611"/>
      <c r="CR328" s="1611"/>
      <c r="CS328" s="1611"/>
      <c r="CT328" s="1611"/>
      <c r="CU328" s="1611"/>
      <c r="CV328" s="1611"/>
      <c r="CW328" s="1611"/>
      <c r="CX328" s="1611"/>
      <c r="CY328" s="1611"/>
      <c r="CZ328" s="1611"/>
      <c r="DA328" s="1611"/>
      <c r="DB328" s="1611"/>
      <c r="DC328" s="1611"/>
      <c r="DD328" s="1611"/>
      <c r="DE328" s="1611"/>
      <c r="DF328" s="1611"/>
      <c r="DG328" s="1611"/>
      <c r="DH328" s="1611"/>
      <c r="DI328" s="1611"/>
      <c r="DJ328" s="1611"/>
      <c r="DK328" s="1611"/>
      <c r="DL328" s="1611"/>
      <c r="DM328" s="1611"/>
      <c r="DN328" s="1611"/>
      <c r="DO328" s="1611"/>
      <c r="DP328" s="1611"/>
      <c r="DQ328" s="1611"/>
      <c r="DR328" s="1611"/>
      <c r="DS328" s="1611"/>
      <c r="DT328" s="1611"/>
      <c r="DU328" s="1611"/>
      <c r="DV328" s="1611"/>
      <c r="DW328" s="1611"/>
      <c r="DX328" s="1611"/>
      <c r="DY328" s="1611"/>
      <c r="DZ328" s="1611"/>
      <c r="EA328" s="1611"/>
      <c r="EB328" s="1611"/>
      <c r="EC328" s="1611"/>
      <c r="ED328" s="1611"/>
      <c r="EE328" s="1611"/>
      <c r="EF328" s="1611"/>
      <c r="EG328" s="1611"/>
      <c r="EH328" s="1611"/>
      <c r="EI328" s="1611"/>
      <c r="EJ328" s="1611"/>
      <c r="EK328" s="1611"/>
      <c r="EL328" s="1611"/>
      <c r="EM328" s="1611"/>
      <c r="EN328" s="1611"/>
      <c r="EO328" s="1611"/>
      <c r="EP328" s="1611"/>
      <c r="EQ328" s="1611"/>
      <c r="ER328" s="1611"/>
      <c r="ES328" s="1611"/>
    </row>
    <row r="329" spans="2:149" s="898" customFormat="1">
      <c r="B329" s="1609"/>
      <c r="C329" s="1610"/>
      <c r="D329" s="1610"/>
      <c r="E329" s="1611"/>
      <c r="F329" s="1611"/>
      <c r="G329" s="1611"/>
      <c r="H329" s="1611"/>
      <c r="I329" s="1611"/>
      <c r="J329" s="1611"/>
      <c r="K329" s="1611"/>
      <c r="L329" s="1611"/>
      <c r="M329" s="1611"/>
      <c r="N329" s="1611"/>
      <c r="O329" s="1611"/>
      <c r="P329" s="1611"/>
      <c r="Q329" s="1611"/>
      <c r="R329" s="1611"/>
      <c r="S329" s="1611"/>
      <c r="T329" s="1611"/>
      <c r="U329" s="1611"/>
      <c r="V329" s="1611"/>
      <c r="W329" s="1611"/>
      <c r="X329" s="1611"/>
      <c r="Y329" s="1611"/>
      <c r="Z329" s="1611"/>
      <c r="AA329" s="1611"/>
      <c r="AB329" s="1611"/>
      <c r="AC329" s="1611"/>
      <c r="AD329" s="1611"/>
      <c r="AE329" s="1611"/>
      <c r="AF329" s="1611"/>
      <c r="AG329" s="1611"/>
      <c r="AH329" s="1611"/>
      <c r="AI329" s="1611"/>
      <c r="AJ329" s="1611"/>
      <c r="AK329" s="1611"/>
      <c r="AL329" s="1611"/>
      <c r="AM329" s="1611"/>
      <c r="AN329" s="1611"/>
      <c r="AO329" s="1611"/>
      <c r="AP329" s="1611"/>
      <c r="AQ329" s="1611"/>
      <c r="AR329" s="1611"/>
      <c r="AS329" s="1611"/>
      <c r="AT329" s="1611"/>
      <c r="AU329" s="1611"/>
      <c r="AV329" s="1611"/>
      <c r="AW329" s="1611"/>
      <c r="AX329" s="1611"/>
      <c r="AY329" s="1611"/>
      <c r="AZ329" s="1611"/>
      <c r="BA329" s="1611"/>
      <c r="BB329" s="1611"/>
      <c r="BC329" s="1611"/>
      <c r="BD329" s="1611"/>
      <c r="BE329" s="1611"/>
      <c r="BF329" s="1611"/>
      <c r="BG329" s="1611"/>
      <c r="BH329" s="1611"/>
      <c r="BI329" s="1611"/>
      <c r="BJ329" s="1611"/>
      <c r="BK329" s="1611"/>
      <c r="BL329" s="1611"/>
      <c r="BM329" s="1611"/>
      <c r="BN329" s="1611"/>
      <c r="BO329" s="1611"/>
      <c r="BP329" s="1611"/>
      <c r="BQ329" s="1611"/>
      <c r="BR329" s="1611"/>
      <c r="BS329" s="1611"/>
      <c r="BT329" s="1611"/>
      <c r="BU329" s="1611"/>
      <c r="BV329" s="1611"/>
      <c r="BW329" s="1611"/>
      <c r="BX329" s="1611"/>
      <c r="BY329" s="1611"/>
      <c r="BZ329" s="1611"/>
      <c r="CA329" s="1611"/>
      <c r="CB329" s="1611"/>
      <c r="CC329" s="1611"/>
      <c r="CD329" s="1611"/>
      <c r="CE329" s="1611"/>
      <c r="CF329" s="1611"/>
      <c r="CG329" s="1611"/>
      <c r="CH329" s="1611"/>
      <c r="CI329" s="1611"/>
      <c r="CJ329" s="1611"/>
      <c r="CK329" s="1611"/>
      <c r="CL329" s="1611"/>
      <c r="CM329" s="1611"/>
      <c r="CN329" s="1611"/>
      <c r="CO329" s="1611"/>
      <c r="CP329" s="1611"/>
      <c r="CQ329" s="1611"/>
      <c r="CR329" s="1611"/>
      <c r="CS329" s="1611"/>
      <c r="CT329" s="1611"/>
      <c r="CU329" s="1611"/>
      <c r="CV329" s="1611"/>
      <c r="CW329" s="1611"/>
      <c r="CX329" s="1611"/>
      <c r="CY329" s="1611"/>
      <c r="CZ329" s="1611"/>
      <c r="DA329" s="1611"/>
      <c r="DB329" s="1611"/>
      <c r="DC329" s="1611"/>
      <c r="DD329" s="1611"/>
      <c r="DE329" s="1611"/>
      <c r="DF329" s="1611"/>
      <c r="DG329" s="1611"/>
      <c r="DH329" s="1611"/>
      <c r="DI329" s="1611"/>
      <c r="DJ329" s="1611"/>
      <c r="DK329" s="1611"/>
      <c r="DL329" s="1611"/>
      <c r="DM329" s="1611"/>
      <c r="DN329" s="1611"/>
      <c r="DO329" s="1611"/>
      <c r="DP329" s="1611"/>
      <c r="DQ329" s="1611"/>
      <c r="DR329" s="1611"/>
      <c r="DS329" s="1611"/>
      <c r="DT329" s="1611"/>
      <c r="DU329" s="1611"/>
      <c r="DV329" s="1611"/>
      <c r="DW329" s="1611"/>
      <c r="DX329" s="1611"/>
      <c r="DY329" s="1611"/>
      <c r="DZ329" s="1611"/>
      <c r="EA329" s="1611"/>
      <c r="EB329" s="1611"/>
      <c r="EC329" s="1611"/>
      <c r="ED329" s="1611"/>
      <c r="EE329" s="1611"/>
      <c r="EF329" s="1611"/>
      <c r="EG329" s="1611"/>
      <c r="EH329" s="1611"/>
      <c r="EI329" s="1611"/>
      <c r="EJ329" s="1611"/>
      <c r="EK329" s="1611"/>
      <c r="EL329" s="1611"/>
      <c r="EM329" s="1611"/>
      <c r="EN329" s="1611"/>
      <c r="EO329" s="1611"/>
      <c r="EP329" s="1611"/>
      <c r="EQ329" s="1611"/>
      <c r="ER329" s="1611"/>
      <c r="ES329" s="1611"/>
    </row>
    <row r="330" spans="2:149" s="898" customFormat="1">
      <c r="B330" s="1609"/>
      <c r="C330" s="1610"/>
      <c r="D330" s="1610"/>
      <c r="E330" s="1611"/>
      <c r="F330" s="1611"/>
      <c r="G330" s="1611"/>
      <c r="H330" s="1611"/>
      <c r="I330" s="1611"/>
      <c r="J330" s="1611"/>
      <c r="K330" s="1611"/>
      <c r="L330" s="1611"/>
      <c r="M330" s="1611"/>
      <c r="N330" s="1611"/>
      <c r="O330" s="1611"/>
      <c r="P330" s="1611"/>
      <c r="Q330" s="1611"/>
      <c r="R330" s="1611"/>
      <c r="S330" s="1611"/>
      <c r="T330" s="1611"/>
      <c r="U330" s="1611"/>
      <c r="V330" s="1611"/>
      <c r="W330" s="1611"/>
      <c r="X330" s="1611"/>
      <c r="Y330" s="1611"/>
      <c r="Z330" s="1611"/>
      <c r="AA330" s="1611"/>
      <c r="AB330" s="1611"/>
      <c r="AC330" s="1611"/>
      <c r="AD330" s="1611"/>
      <c r="AE330" s="1611"/>
      <c r="AF330" s="1611"/>
      <c r="AG330" s="1611"/>
      <c r="AH330" s="1611"/>
      <c r="AI330" s="1611"/>
      <c r="AJ330" s="1611"/>
      <c r="AK330" s="1611"/>
      <c r="AL330" s="1611"/>
      <c r="AM330" s="1611"/>
      <c r="AN330" s="1611"/>
      <c r="AO330" s="1611"/>
      <c r="AP330" s="1611"/>
      <c r="AQ330" s="1611"/>
      <c r="AR330" s="1611"/>
      <c r="AS330" s="1611"/>
      <c r="AT330" s="1611"/>
      <c r="AU330" s="1611"/>
      <c r="AV330" s="1611"/>
      <c r="AW330" s="1611"/>
      <c r="AX330" s="1611"/>
      <c r="AY330" s="1611"/>
      <c r="AZ330" s="1611"/>
      <c r="BA330" s="1611"/>
      <c r="BB330" s="1611"/>
      <c r="BC330" s="1611"/>
      <c r="BD330" s="1611"/>
      <c r="BE330" s="1611"/>
      <c r="BF330" s="1611"/>
      <c r="BG330" s="1611"/>
      <c r="BH330" s="1611"/>
      <c r="BI330" s="1611"/>
      <c r="BJ330" s="1611"/>
      <c r="BK330" s="1611"/>
      <c r="BL330" s="1611"/>
      <c r="BM330" s="1611"/>
      <c r="BN330" s="1611"/>
      <c r="BO330" s="1611"/>
      <c r="BP330" s="1611"/>
      <c r="BQ330" s="1611"/>
      <c r="BR330" s="1611"/>
      <c r="BS330" s="1611"/>
      <c r="BT330" s="1611"/>
      <c r="BU330" s="1611"/>
      <c r="BV330" s="1611"/>
      <c r="BW330" s="1611"/>
      <c r="BX330" s="1611"/>
      <c r="BY330" s="1611"/>
      <c r="BZ330" s="1611"/>
      <c r="CA330" s="1611"/>
      <c r="CB330" s="1611"/>
      <c r="CC330" s="1611"/>
      <c r="CD330" s="1611"/>
      <c r="CE330" s="1611"/>
      <c r="CF330" s="1611"/>
      <c r="CG330" s="1611"/>
      <c r="CH330" s="1611"/>
      <c r="CI330" s="1611"/>
      <c r="CJ330" s="1611"/>
      <c r="CK330" s="1611"/>
      <c r="CL330" s="1611"/>
      <c r="CM330" s="1611"/>
      <c r="CN330" s="1611"/>
      <c r="CO330" s="1611"/>
      <c r="CP330" s="1611"/>
      <c r="CQ330" s="1611"/>
      <c r="CR330" s="1611"/>
      <c r="CS330" s="1611"/>
      <c r="CT330" s="1611"/>
      <c r="CU330" s="1611"/>
      <c r="CV330" s="1611"/>
      <c r="CW330" s="1611"/>
      <c r="CX330" s="1611"/>
      <c r="CY330" s="1611"/>
      <c r="CZ330" s="1611"/>
      <c r="DA330" s="1611"/>
      <c r="DB330" s="1611"/>
      <c r="DC330" s="1611"/>
      <c r="DD330" s="1611"/>
      <c r="DE330" s="1611"/>
      <c r="DF330" s="1611"/>
      <c r="DG330" s="1611"/>
      <c r="DH330" s="1611"/>
      <c r="DI330" s="1611"/>
      <c r="DJ330" s="1611"/>
      <c r="DK330" s="1611"/>
      <c r="DL330" s="1611"/>
      <c r="DM330" s="1611"/>
      <c r="DN330" s="1611"/>
      <c r="DO330" s="1611"/>
      <c r="DP330" s="1611"/>
      <c r="DQ330" s="1611"/>
      <c r="DR330" s="1611"/>
      <c r="DS330" s="1611"/>
      <c r="DT330" s="1611"/>
      <c r="DU330" s="1611"/>
      <c r="DV330" s="1611"/>
      <c r="DW330" s="1611"/>
      <c r="DX330" s="1611"/>
      <c r="DY330" s="1611"/>
      <c r="DZ330" s="1611"/>
      <c r="EA330" s="1611"/>
      <c r="EB330" s="1611"/>
      <c r="EC330" s="1611"/>
      <c r="ED330" s="1611"/>
      <c r="EE330" s="1611"/>
      <c r="EF330" s="1611"/>
      <c r="EG330" s="1611"/>
      <c r="EH330" s="1611"/>
      <c r="EI330" s="1611"/>
      <c r="EJ330" s="1611"/>
      <c r="EK330" s="1611"/>
      <c r="EL330" s="1611"/>
      <c r="EM330" s="1611"/>
      <c r="EN330" s="1611"/>
      <c r="EO330" s="1611"/>
      <c r="EP330" s="1611"/>
      <c r="EQ330" s="1611"/>
      <c r="ER330" s="1611"/>
      <c r="ES330" s="1611"/>
    </row>
    <row r="331" spans="2:149" s="898" customFormat="1">
      <c r="B331" s="1609"/>
      <c r="C331" s="1610"/>
      <c r="D331" s="1610"/>
      <c r="E331" s="1611"/>
      <c r="F331" s="1611"/>
      <c r="G331" s="1611"/>
      <c r="H331" s="1611"/>
      <c r="I331" s="1611"/>
      <c r="J331" s="1611"/>
      <c r="K331" s="1611"/>
      <c r="L331" s="1611"/>
      <c r="M331" s="1611"/>
      <c r="N331" s="1611"/>
      <c r="O331" s="1611"/>
      <c r="P331" s="1611"/>
      <c r="Q331" s="1611"/>
      <c r="R331" s="1611"/>
      <c r="S331" s="1611"/>
      <c r="T331" s="1611"/>
      <c r="U331" s="1611"/>
      <c r="V331" s="1611"/>
      <c r="W331" s="1611"/>
      <c r="X331" s="1611"/>
      <c r="Y331" s="1611"/>
      <c r="Z331" s="1611"/>
      <c r="AA331" s="1611"/>
      <c r="AB331" s="1611"/>
      <c r="AC331" s="1611"/>
      <c r="AD331" s="1611"/>
      <c r="AE331" s="1611"/>
      <c r="AF331" s="1611"/>
      <c r="AG331" s="1611"/>
      <c r="AH331" s="1611"/>
      <c r="AI331" s="1611"/>
      <c r="AJ331" s="1611"/>
      <c r="AK331" s="1611"/>
      <c r="AL331" s="1611"/>
      <c r="AM331" s="1611"/>
      <c r="AN331" s="1611"/>
      <c r="AO331" s="1611"/>
      <c r="AP331" s="1611"/>
      <c r="AQ331" s="1611"/>
      <c r="AR331" s="1611"/>
      <c r="AS331" s="1611"/>
      <c r="AT331" s="1611"/>
      <c r="AU331" s="1611"/>
      <c r="AV331" s="1611"/>
      <c r="AW331" s="1611"/>
      <c r="AX331" s="1611"/>
      <c r="AY331" s="1611"/>
      <c r="AZ331" s="1611"/>
      <c r="BA331" s="1611"/>
      <c r="BB331" s="1611"/>
      <c r="BC331" s="1611"/>
      <c r="BD331" s="1611"/>
      <c r="BE331" s="1611"/>
      <c r="BF331" s="1611"/>
      <c r="BG331" s="1611"/>
      <c r="BH331" s="1611"/>
      <c r="BI331" s="1611"/>
      <c r="BJ331" s="1611"/>
      <c r="BK331" s="1611"/>
      <c r="BL331" s="1611"/>
      <c r="BM331" s="1611"/>
      <c r="BN331" s="1611"/>
      <c r="BO331" s="1611"/>
      <c r="BP331" s="1611"/>
      <c r="BQ331" s="1611"/>
      <c r="BR331" s="1611"/>
      <c r="BS331" s="1611"/>
      <c r="BT331" s="1611"/>
      <c r="BU331" s="1611"/>
      <c r="BV331" s="1611"/>
      <c r="BW331" s="1611"/>
      <c r="BX331" s="1611"/>
      <c r="BY331" s="1611"/>
      <c r="BZ331" s="1611"/>
      <c r="CA331" s="1611"/>
      <c r="CB331" s="1611"/>
      <c r="CC331" s="1611"/>
      <c r="CD331" s="1611"/>
      <c r="CE331" s="1611"/>
      <c r="CF331" s="1611"/>
      <c r="CG331" s="1611"/>
      <c r="CH331" s="1611"/>
      <c r="CI331" s="1611"/>
      <c r="CJ331" s="1611"/>
      <c r="CK331" s="1611"/>
      <c r="CL331" s="1611"/>
      <c r="CM331" s="1611"/>
      <c r="CN331" s="1611"/>
      <c r="CO331" s="1611"/>
      <c r="CP331" s="1611"/>
      <c r="CQ331" s="1611"/>
      <c r="CR331" s="1611"/>
      <c r="CS331" s="1611"/>
      <c r="CT331" s="1611"/>
      <c r="CU331" s="1611"/>
      <c r="CV331" s="1611"/>
      <c r="CW331" s="1611"/>
      <c r="CX331" s="1611"/>
      <c r="CY331" s="1611"/>
      <c r="CZ331" s="1611"/>
      <c r="DA331" s="1611"/>
      <c r="DB331" s="1611"/>
      <c r="DC331" s="1611"/>
      <c r="DD331" s="1611"/>
      <c r="DE331" s="1611"/>
      <c r="DF331" s="1611"/>
      <c r="DG331" s="1611"/>
      <c r="DH331" s="1611"/>
      <c r="DI331" s="1611"/>
      <c r="DJ331" s="1611"/>
      <c r="DK331" s="1611"/>
      <c r="DL331" s="1611"/>
      <c r="DM331" s="1611"/>
      <c r="DN331" s="1611"/>
      <c r="DO331" s="1611"/>
      <c r="DP331" s="1611"/>
      <c r="DQ331" s="1611"/>
      <c r="DR331" s="1611"/>
      <c r="DS331" s="1611"/>
      <c r="DT331" s="1611"/>
      <c r="DU331" s="1611"/>
      <c r="DV331" s="1611"/>
      <c r="DW331" s="1611"/>
      <c r="DX331" s="1611"/>
      <c r="DY331" s="1611"/>
      <c r="DZ331" s="1611"/>
      <c r="EA331" s="1611"/>
      <c r="EB331" s="1611"/>
      <c r="EC331" s="1611"/>
      <c r="ED331" s="1611"/>
      <c r="EE331" s="1611"/>
      <c r="EF331" s="1611"/>
      <c r="EG331" s="1611"/>
      <c r="EH331" s="1611"/>
      <c r="EI331" s="1611"/>
      <c r="EJ331" s="1611"/>
      <c r="EK331" s="1611"/>
      <c r="EL331" s="1611"/>
      <c r="EM331" s="1611"/>
      <c r="EN331" s="1611"/>
      <c r="EO331" s="1611"/>
      <c r="EP331" s="1611"/>
      <c r="EQ331" s="1611"/>
      <c r="ER331" s="1611"/>
      <c r="ES331" s="1611"/>
    </row>
    <row r="332" spans="2:149" s="898" customFormat="1">
      <c r="B332" s="1609"/>
      <c r="C332" s="1610"/>
      <c r="D332" s="1610"/>
      <c r="E332" s="1611"/>
      <c r="F332" s="1611"/>
      <c r="G332" s="1611"/>
      <c r="H332" s="1611"/>
      <c r="I332" s="1611"/>
      <c r="J332" s="1611"/>
      <c r="K332" s="1611"/>
      <c r="L332" s="1611"/>
      <c r="M332" s="1611"/>
      <c r="N332" s="1611"/>
      <c r="O332" s="1611"/>
      <c r="P332" s="1611"/>
      <c r="Q332" s="1611"/>
      <c r="R332" s="1611"/>
      <c r="S332" s="1611"/>
      <c r="T332" s="1611"/>
      <c r="U332" s="1611"/>
      <c r="V332" s="1611"/>
      <c r="W332" s="1611"/>
      <c r="X332" s="1611"/>
      <c r="Y332" s="1611"/>
      <c r="Z332" s="1611"/>
      <c r="AA332" s="1611"/>
      <c r="AB332" s="1611"/>
      <c r="AC332" s="1611"/>
      <c r="AD332" s="1611"/>
      <c r="AE332" s="1611"/>
      <c r="AF332" s="1611"/>
      <c r="AG332" s="1611"/>
      <c r="AH332" s="1611"/>
      <c r="AI332" s="1611"/>
      <c r="AJ332" s="1611"/>
      <c r="AK332" s="1611"/>
      <c r="AL332" s="1611"/>
      <c r="AM332" s="1611"/>
      <c r="AN332" s="1611"/>
      <c r="AO332" s="1611"/>
      <c r="AP332" s="1611"/>
      <c r="AQ332" s="1611"/>
      <c r="AR332" s="1611"/>
      <c r="AS332" s="1611"/>
      <c r="AT332" s="1611"/>
      <c r="AU332" s="1611"/>
      <c r="AV332" s="1611"/>
      <c r="AW332" s="1611"/>
      <c r="AX332" s="1611"/>
      <c r="AY332" s="1611"/>
      <c r="AZ332" s="1611"/>
      <c r="BA332" s="1611"/>
      <c r="BB332" s="1611"/>
      <c r="BC332" s="1611"/>
      <c r="BD332" s="1611"/>
      <c r="BE332" s="1611"/>
      <c r="BF332" s="1611"/>
      <c r="BG332" s="1611"/>
      <c r="BH332" s="1611"/>
      <c r="BI332" s="1611"/>
      <c r="BJ332" s="1611"/>
      <c r="BK332" s="1611"/>
      <c r="BL332" s="1611"/>
      <c r="BM332" s="1611"/>
      <c r="BN332" s="1611"/>
      <c r="BO332" s="1611"/>
      <c r="BP332" s="1611"/>
      <c r="BQ332" s="1611"/>
      <c r="BR332" s="1611"/>
      <c r="BS332" s="1611"/>
      <c r="BT332" s="1611"/>
      <c r="BU332" s="1611"/>
      <c r="BV332" s="1611"/>
      <c r="BW332" s="1611"/>
      <c r="BX332" s="1611"/>
      <c r="BY332" s="1611"/>
      <c r="BZ332" s="1611"/>
      <c r="CA332" s="1611"/>
      <c r="CB332" s="1611"/>
      <c r="CC332" s="1611"/>
      <c r="CD332" s="1611"/>
      <c r="CE332" s="1611"/>
      <c r="CF332" s="1611"/>
      <c r="CG332" s="1611"/>
      <c r="CH332" s="1611"/>
      <c r="CI332" s="1611"/>
      <c r="CJ332" s="1611"/>
      <c r="CK332" s="1611"/>
      <c r="CL332" s="1611"/>
      <c r="CM332" s="1611"/>
      <c r="CN332" s="1611"/>
      <c r="CO332" s="1611"/>
      <c r="CP332" s="1611"/>
      <c r="CQ332" s="1611"/>
      <c r="CR332" s="1611"/>
      <c r="CS332" s="1611"/>
      <c r="CT332" s="1611"/>
      <c r="CU332" s="1611"/>
      <c r="CV332" s="1611"/>
      <c r="CW332" s="1611"/>
      <c r="CX332" s="1611"/>
      <c r="CY332" s="1611"/>
      <c r="CZ332" s="1611"/>
      <c r="DA332" s="1611"/>
      <c r="DB332" s="1611"/>
      <c r="DC332" s="1611"/>
      <c r="DD332" s="1611"/>
      <c r="DE332" s="1611"/>
      <c r="DF332" s="1611"/>
      <c r="DG332" s="1611"/>
      <c r="DH332" s="1611"/>
      <c r="DI332" s="1611"/>
      <c r="DJ332" s="1611"/>
      <c r="DK332" s="1611"/>
      <c r="DL332" s="1611"/>
      <c r="DM332" s="1611"/>
      <c r="DN332" s="1611"/>
      <c r="DO332" s="1611"/>
      <c r="DP332" s="1611"/>
      <c r="DQ332" s="1611"/>
      <c r="DR332" s="1611"/>
      <c r="DS332" s="1611"/>
      <c r="DT332" s="1611"/>
      <c r="DU332" s="1611"/>
      <c r="DV332" s="1611"/>
      <c r="DW332" s="1611"/>
      <c r="DX332" s="1611"/>
      <c r="DY332" s="1611"/>
      <c r="DZ332" s="1611"/>
      <c r="EA332" s="1611"/>
      <c r="EB332" s="1611"/>
      <c r="EC332" s="1611"/>
      <c r="ED332" s="1611"/>
      <c r="EE332" s="1611"/>
      <c r="EF332" s="1611"/>
      <c r="EG332" s="1611"/>
      <c r="EH332" s="1611"/>
      <c r="EI332" s="1611"/>
      <c r="EJ332" s="1611"/>
      <c r="EK332" s="1611"/>
      <c r="EL332" s="1611"/>
      <c r="EM332" s="1611"/>
      <c r="EN332" s="1611"/>
      <c r="EO332" s="1611"/>
      <c r="EP332" s="1611"/>
      <c r="EQ332" s="1611"/>
      <c r="ER332" s="1611"/>
      <c r="ES332" s="1611"/>
    </row>
    <row r="333" spans="2:149" s="898" customFormat="1">
      <c r="B333" s="1609"/>
      <c r="C333" s="1610"/>
      <c r="D333" s="1610"/>
      <c r="E333" s="1611"/>
      <c r="F333" s="1611"/>
      <c r="G333" s="1611"/>
      <c r="H333" s="1611"/>
      <c r="I333" s="1611"/>
      <c r="J333" s="1611"/>
      <c r="K333" s="1611"/>
      <c r="L333" s="1611"/>
      <c r="M333" s="1611"/>
      <c r="N333" s="1611"/>
      <c r="O333" s="1611"/>
      <c r="P333" s="1611"/>
      <c r="Q333" s="1611"/>
      <c r="R333" s="1611"/>
      <c r="S333" s="1611"/>
      <c r="T333" s="1611"/>
      <c r="U333" s="1611"/>
      <c r="V333" s="1611"/>
      <c r="W333" s="1611"/>
      <c r="X333" s="1611"/>
      <c r="Y333" s="1611"/>
      <c r="Z333" s="1611"/>
      <c r="AA333" s="1611"/>
      <c r="AB333" s="1611"/>
      <c r="AC333" s="1611"/>
      <c r="AD333" s="1611"/>
      <c r="AE333" s="1611"/>
      <c r="AF333" s="1611"/>
      <c r="AG333" s="1611"/>
      <c r="AH333" s="1611"/>
      <c r="AI333" s="1611"/>
      <c r="AJ333" s="1611"/>
      <c r="AK333" s="1611"/>
      <c r="AL333" s="1611"/>
      <c r="AM333" s="1611"/>
      <c r="AN333" s="1611"/>
      <c r="AO333" s="1611"/>
      <c r="AP333" s="1611"/>
      <c r="AQ333" s="1611"/>
      <c r="AR333" s="1611"/>
      <c r="AS333" s="1611"/>
      <c r="AT333" s="1611"/>
      <c r="AU333" s="1611"/>
      <c r="AV333" s="1611"/>
      <c r="AW333" s="1611"/>
      <c r="AX333" s="1611"/>
      <c r="AY333" s="1611"/>
      <c r="AZ333" s="1611"/>
      <c r="BA333" s="1611"/>
      <c r="BB333" s="1611"/>
      <c r="BC333" s="1611"/>
      <c r="BD333" s="1611"/>
      <c r="BE333" s="1611"/>
      <c r="BF333" s="1611"/>
      <c r="BG333" s="1611"/>
      <c r="BH333" s="1611"/>
      <c r="BI333" s="1611"/>
      <c r="BJ333" s="1611"/>
      <c r="BK333" s="1611"/>
      <c r="BL333" s="1611"/>
      <c r="BM333" s="1611"/>
      <c r="BN333" s="1611"/>
      <c r="BO333" s="1611"/>
      <c r="BP333" s="1611"/>
      <c r="BQ333" s="1611"/>
      <c r="BR333" s="1611"/>
      <c r="BS333" s="1611"/>
      <c r="BT333" s="1611"/>
      <c r="BU333" s="1611"/>
      <c r="BV333" s="1611"/>
      <c r="BW333" s="1611"/>
      <c r="BX333" s="1611"/>
      <c r="BY333" s="1611"/>
      <c r="BZ333" s="1611"/>
      <c r="CA333" s="1611"/>
      <c r="CB333" s="1611"/>
      <c r="CC333" s="1611"/>
      <c r="CD333" s="1611"/>
      <c r="CE333" s="1611"/>
      <c r="CF333" s="1611"/>
      <c r="CG333" s="1611"/>
      <c r="CH333" s="1611"/>
      <c r="CI333" s="1611"/>
      <c r="CJ333" s="1611"/>
      <c r="CK333" s="1611"/>
      <c r="CL333" s="1611"/>
      <c r="CM333" s="1611"/>
      <c r="CN333" s="1611"/>
      <c r="CO333" s="1611"/>
      <c r="CP333" s="1611"/>
      <c r="CQ333" s="1611"/>
      <c r="CR333" s="1611"/>
      <c r="CS333" s="1611"/>
      <c r="CT333" s="1611"/>
      <c r="CU333" s="1611"/>
      <c r="CV333" s="1611"/>
      <c r="CW333" s="1611"/>
      <c r="CX333" s="1611"/>
      <c r="CY333" s="1611"/>
      <c r="CZ333" s="1611"/>
      <c r="DA333" s="1611"/>
      <c r="DB333" s="1611"/>
      <c r="DC333" s="1611"/>
      <c r="DD333" s="1611"/>
      <c r="DE333" s="1611"/>
      <c r="DF333" s="1611"/>
      <c r="DG333" s="1611"/>
      <c r="DH333" s="1611"/>
      <c r="DI333" s="1611"/>
      <c r="DJ333" s="1611"/>
      <c r="DK333" s="1611"/>
      <c r="DL333" s="1611"/>
      <c r="DM333" s="1611"/>
      <c r="DN333" s="1611"/>
      <c r="DO333" s="1611"/>
      <c r="DP333" s="1611"/>
      <c r="DQ333" s="1611"/>
      <c r="DR333" s="1611"/>
      <c r="DS333" s="1611"/>
      <c r="DT333" s="1611"/>
      <c r="DU333" s="1611"/>
      <c r="DV333" s="1611"/>
      <c r="DW333" s="1611"/>
      <c r="DX333" s="1611"/>
      <c r="DY333" s="1611"/>
      <c r="DZ333" s="1611"/>
      <c r="EA333" s="1611"/>
      <c r="EB333" s="1611"/>
      <c r="EC333" s="1611"/>
      <c r="ED333" s="1611"/>
      <c r="EE333" s="1611"/>
      <c r="EF333" s="1611"/>
      <c r="EG333" s="1611"/>
      <c r="EH333" s="1611"/>
      <c r="EI333" s="1611"/>
      <c r="EJ333" s="1611"/>
      <c r="EK333" s="1611"/>
      <c r="EL333" s="1611"/>
      <c r="EM333" s="1611"/>
      <c r="EN333" s="1611"/>
      <c r="EO333" s="1611"/>
      <c r="EP333" s="1611"/>
      <c r="EQ333" s="1611"/>
      <c r="ER333" s="1611"/>
      <c r="ES333" s="1611"/>
    </row>
    <row r="334" spans="2:149" s="898" customFormat="1">
      <c r="B334" s="1609"/>
      <c r="C334" s="1610"/>
      <c r="D334" s="1610"/>
      <c r="E334" s="1611"/>
      <c r="F334" s="1611"/>
      <c r="G334" s="1611"/>
      <c r="H334" s="1611"/>
      <c r="I334" s="1611"/>
      <c r="J334" s="1611"/>
      <c r="K334" s="1611"/>
      <c r="L334" s="1611"/>
      <c r="M334" s="1611"/>
      <c r="N334" s="1611"/>
      <c r="O334" s="1611"/>
      <c r="P334" s="1611"/>
      <c r="Q334" s="1611"/>
      <c r="R334" s="1611"/>
      <c r="S334" s="1611"/>
      <c r="T334" s="1611"/>
      <c r="U334" s="1611"/>
      <c r="V334" s="1611"/>
      <c r="W334" s="1611"/>
      <c r="X334" s="1611"/>
      <c r="Y334" s="1611"/>
      <c r="Z334" s="1611"/>
      <c r="AA334" s="1611"/>
      <c r="AB334" s="1611"/>
      <c r="AC334" s="1611"/>
      <c r="AD334" s="1611"/>
      <c r="AE334" s="1611"/>
      <c r="AF334" s="1611"/>
      <c r="AG334" s="1611"/>
      <c r="AH334" s="1611"/>
      <c r="AI334" s="1611"/>
      <c r="AJ334" s="1611"/>
      <c r="AK334" s="1611"/>
      <c r="AL334" s="1611"/>
      <c r="AM334" s="1611"/>
      <c r="AN334" s="1611"/>
      <c r="AO334" s="1611"/>
      <c r="AP334" s="1611"/>
      <c r="AQ334" s="1611"/>
      <c r="AR334" s="1611"/>
      <c r="AS334" s="1611"/>
      <c r="AT334" s="1611"/>
      <c r="AU334" s="1611"/>
      <c r="AV334" s="1611"/>
      <c r="AW334" s="1611"/>
      <c r="AX334" s="1611"/>
      <c r="AY334" s="1611"/>
      <c r="AZ334" s="1611"/>
      <c r="BA334" s="1611"/>
      <c r="BB334" s="1611"/>
      <c r="BC334" s="1611"/>
      <c r="BD334" s="1611"/>
      <c r="BE334" s="1611"/>
      <c r="BF334" s="1611"/>
      <c r="BG334" s="1611"/>
      <c r="BH334" s="1611"/>
      <c r="BI334" s="1611"/>
      <c r="BJ334" s="1611"/>
      <c r="BK334" s="1611"/>
      <c r="BL334" s="1611"/>
      <c r="BM334" s="1611"/>
      <c r="BN334" s="1611"/>
      <c r="BO334" s="1611"/>
      <c r="BP334" s="1611"/>
      <c r="BQ334" s="1611"/>
      <c r="BR334" s="1611"/>
      <c r="BS334" s="1611"/>
      <c r="BT334" s="1611"/>
      <c r="BU334" s="1611"/>
      <c r="BV334" s="1611"/>
      <c r="BW334" s="1611"/>
      <c r="BX334" s="1611"/>
      <c r="BY334" s="1611"/>
      <c r="BZ334" s="1611"/>
      <c r="CA334" s="1611"/>
      <c r="CB334" s="1611"/>
      <c r="CC334" s="1611"/>
      <c r="CD334" s="1611"/>
      <c r="CE334" s="1611"/>
      <c r="CF334" s="1611"/>
      <c r="CG334" s="1611"/>
      <c r="CH334" s="1611"/>
      <c r="CI334" s="1611"/>
      <c r="CJ334" s="1611"/>
      <c r="CK334" s="1611"/>
      <c r="CL334" s="1611"/>
      <c r="CM334" s="1611"/>
      <c r="CN334" s="1611"/>
      <c r="CO334" s="1611"/>
      <c r="CP334" s="1611"/>
      <c r="CQ334" s="1611"/>
      <c r="CR334" s="1611"/>
      <c r="CS334" s="1611"/>
      <c r="CT334" s="1611"/>
      <c r="CU334" s="1611"/>
      <c r="CV334" s="1611"/>
      <c r="CW334" s="1611"/>
      <c r="CX334" s="1611"/>
      <c r="CY334" s="1611"/>
      <c r="CZ334" s="1611"/>
      <c r="DA334" s="1611"/>
      <c r="DB334" s="1611"/>
      <c r="DC334" s="1611"/>
      <c r="DD334" s="1611"/>
      <c r="DE334" s="1611"/>
      <c r="DF334" s="1611"/>
      <c r="DG334" s="1611"/>
      <c r="DH334" s="1611"/>
      <c r="DI334" s="1611"/>
      <c r="DJ334" s="1611"/>
      <c r="DK334" s="1611"/>
      <c r="DL334" s="1611"/>
      <c r="DM334" s="1611"/>
      <c r="DN334" s="1611"/>
      <c r="DO334" s="1611"/>
      <c r="DP334" s="1611"/>
      <c r="DQ334" s="1611"/>
      <c r="DR334" s="1611"/>
      <c r="DS334" s="1611"/>
      <c r="DT334" s="1611"/>
      <c r="DU334" s="1611"/>
      <c r="DV334" s="1611"/>
      <c r="DW334" s="1611"/>
      <c r="DX334" s="1611"/>
      <c r="DY334" s="1611"/>
      <c r="DZ334" s="1611"/>
      <c r="EA334" s="1611"/>
      <c r="EB334" s="1611"/>
      <c r="EC334" s="1611"/>
      <c r="ED334" s="1611"/>
      <c r="EE334" s="1611"/>
      <c r="EF334" s="1611"/>
      <c r="EG334" s="1611"/>
      <c r="EH334" s="1611"/>
      <c r="EI334" s="1611"/>
      <c r="EJ334" s="1611"/>
      <c r="EK334" s="1611"/>
      <c r="EL334" s="1611"/>
      <c r="EM334" s="1611"/>
      <c r="EN334" s="1611"/>
      <c r="EO334" s="1611"/>
      <c r="EP334" s="1611"/>
      <c r="EQ334" s="1611"/>
      <c r="ER334" s="1611"/>
      <c r="ES334" s="1611"/>
    </row>
    <row r="335" spans="2:149" s="898" customFormat="1">
      <c r="B335" s="1609"/>
      <c r="C335" s="1610"/>
      <c r="D335" s="1610"/>
      <c r="E335" s="1611"/>
      <c r="F335" s="1611"/>
      <c r="G335" s="1611"/>
      <c r="H335" s="1611"/>
      <c r="I335" s="1611"/>
      <c r="J335" s="1611"/>
      <c r="K335" s="1611"/>
      <c r="L335" s="1611"/>
      <c r="M335" s="1611"/>
      <c r="N335" s="1611"/>
      <c r="O335" s="1611"/>
      <c r="P335" s="1611"/>
      <c r="Q335" s="1611"/>
      <c r="R335" s="1611"/>
      <c r="S335" s="1611"/>
      <c r="T335" s="1611"/>
      <c r="U335" s="1611"/>
      <c r="V335" s="1611"/>
      <c r="W335" s="1611"/>
      <c r="X335" s="1611"/>
      <c r="Y335" s="1611"/>
      <c r="Z335" s="1611"/>
      <c r="AA335" s="1611"/>
      <c r="AB335" s="1611"/>
      <c r="AC335" s="1611"/>
      <c r="AD335" s="1611"/>
      <c r="AE335" s="1611"/>
      <c r="AF335" s="1611"/>
      <c r="AG335" s="1611"/>
      <c r="AH335" s="1611"/>
      <c r="AI335" s="1611"/>
      <c r="AJ335" s="1611"/>
      <c r="AK335" s="1611"/>
      <c r="AL335" s="1611"/>
      <c r="AM335" s="1611"/>
      <c r="AN335" s="1611"/>
      <c r="AO335" s="1611"/>
      <c r="AP335" s="1611"/>
      <c r="AQ335" s="1611"/>
      <c r="AR335" s="1611"/>
      <c r="AS335" s="1611"/>
      <c r="AT335" s="1611"/>
      <c r="AU335" s="1611"/>
      <c r="AV335" s="1611"/>
      <c r="AW335" s="1611"/>
      <c r="AX335" s="1611"/>
      <c r="AY335" s="1611"/>
      <c r="AZ335" s="1611"/>
      <c r="BA335" s="1611"/>
      <c r="BB335" s="1611"/>
      <c r="BC335" s="1611"/>
      <c r="BD335" s="1611"/>
      <c r="BE335" s="1611"/>
      <c r="BF335" s="1611"/>
      <c r="BG335" s="1611"/>
      <c r="BH335" s="1611"/>
      <c r="BI335" s="1611"/>
      <c r="BJ335" s="1611"/>
      <c r="BK335" s="1611"/>
      <c r="BL335" s="1611"/>
      <c r="BM335" s="1611"/>
      <c r="BN335" s="1611"/>
      <c r="BO335" s="1611"/>
      <c r="BP335" s="1611"/>
      <c r="BQ335" s="1611"/>
      <c r="BR335" s="1611"/>
      <c r="BS335" s="1611"/>
      <c r="BT335" s="1611"/>
      <c r="BU335" s="1611"/>
      <c r="BV335" s="1611"/>
      <c r="BW335" s="1611"/>
      <c r="BX335" s="1611"/>
      <c r="BY335" s="1611"/>
      <c r="BZ335" s="1611"/>
      <c r="CA335" s="1611"/>
      <c r="CB335" s="1611"/>
      <c r="CC335" s="1611"/>
      <c r="CD335" s="1611"/>
      <c r="CE335" s="1611"/>
      <c r="CF335" s="1611"/>
      <c r="CG335" s="1611"/>
      <c r="CH335" s="1611"/>
      <c r="CI335" s="1611"/>
      <c r="CJ335" s="1611"/>
      <c r="CK335" s="1611"/>
      <c r="CL335" s="1611"/>
      <c r="CM335" s="1611"/>
      <c r="CN335" s="1611"/>
      <c r="CO335" s="1611"/>
      <c r="CP335" s="1611"/>
      <c r="CQ335" s="1611"/>
      <c r="CR335" s="1611"/>
      <c r="CS335" s="1611"/>
      <c r="CT335" s="1611"/>
      <c r="CU335" s="1611"/>
      <c r="CV335" s="1611"/>
      <c r="CW335" s="1611"/>
      <c r="CX335" s="1611"/>
      <c r="CY335" s="1611"/>
      <c r="CZ335" s="1611"/>
      <c r="DA335" s="1611"/>
      <c r="DB335" s="1611"/>
      <c r="DC335" s="1611"/>
      <c r="DD335" s="1611"/>
      <c r="DE335" s="1611"/>
      <c r="DF335" s="1611"/>
      <c r="DG335" s="1611"/>
      <c r="DH335" s="1611"/>
      <c r="DI335" s="1611"/>
      <c r="DJ335" s="1611"/>
      <c r="DK335" s="1611"/>
      <c r="DL335" s="1611"/>
      <c r="DM335" s="1611"/>
      <c r="DN335" s="1611"/>
      <c r="DO335" s="1611"/>
      <c r="DP335" s="1611"/>
      <c r="DQ335" s="1611"/>
      <c r="DR335" s="1611"/>
      <c r="DS335" s="1611"/>
      <c r="DT335" s="1611"/>
      <c r="DU335" s="1611"/>
      <c r="DV335" s="1611"/>
      <c r="DW335" s="1611"/>
      <c r="DX335" s="1611"/>
      <c r="DY335" s="1611"/>
      <c r="DZ335" s="1611"/>
      <c r="EA335" s="1611"/>
      <c r="EB335" s="1611"/>
      <c r="EC335" s="1611"/>
      <c r="ED335" s="1611"/>
      <c r="EE335" s="1611"/>
      <c r="EF335" s="1611"/>
      <c r="EG335" s="1611"/>
      <c r="EH335" s="1611"/>
      <c r="EI335" s="1611"/>
      <c r="EJ335" s="1611"/>
      <c r="EK335" s="1611"/>
      <c r="EL335" s="1611"/>
      <c r="EM335" s="1611"/>
      <c r="EN335" s="1611"/>
      <c r="EO335" s="1611"/>
      <c r="EP335" s="1611"/>
      <c r="EQ335" s="1611"/>
      <c r="ER335" s="1611"/>
      <c r="ES335" s="1611"/>
    </row>
    <row r="336" spans="2:149" s="898" customFormat="1">
      <c r="B336" s="1609"/>
      <c r="C336" s="1610"/>
      <c r="D336" s="1610"/>
      <c r="E336" s="1611"/>
      <c r="F336" s="1611"/>
      <c r="G336" s="1611"/>
      <c r="H336" s="1611"/>
      <c r="I336" s="1611"/>
      <c r="J336" s="1611"/>
      <c r="K336" s="1611"/>
      <c r="L336" s="1611"/>
      <c r="M336" s="1611"/>
      <c r="N336" s="1611"/>
      <c r="O336" s="1611"/>
      <c r="P336" s="1611"/>
      <c r="Q336" s="1611"/>
      <c r="R336" s="1611"/>
      <c r="S336" s="1611"/>
      <c r="T336" s="1611"/>
      <c r="U336" s="1611"/>
      <c r="V336" s="1611"/>
      <c r="W336" s="1611"/>
      <c r="X336" s="1611"/>
      <c r="Y336" s="1611"/>
      <c r="Z336" s="1611"/>
      <c r="AA336" s="1611"/>
      <c r="AB336" s="1611"/>
      <c r="AC336" s="1611"/>
      <c r="AD336" s="1611"/>
      <c r="AE336" s="1611"/>
      <c r="AF336" s="1611"/>
      <c r="AG336" s="1611"/>
      <c r="AH336" s="1611"/>
      <c r="AI336" s="1611"/>
      <c r="AJ336" s="1611"/>
      <c r="AK336" s="1611"/>
      <c r="AL336" s="1611"/>
      <c r="AM336" s="1611"/>
      <c r="AN336" s="1611"/>
      <c r="AO336" s="1611"/>
      <c r="AP336" s="1611"/>
      <c r="AQ336" s="1611"/>
      <c r="AR336" s="1611"/>
      <c r="AS336" s="1611"/>
      <c r="AT336" s="1611"/>
      <c r="AU336" s="1611"/>
      <c r="AV336" s="1611"/>
      <c r="AW336" s="1611"/>
      <c r="AX336" s="1611"/>
      <c r="AY336" s="1611"/>
      <c r="AZ336" s="1611"/>
      <c r="BA336" s="1611"/>
      <c r="BB336" s="1611"/>
      <c r="BC336" s="1611"/>
      <c r="BD336" s="1611"/>
      <c r="BE336" s="1611"/>
      <c r="BF336" s="1611"/>
      <c r="BG336" s="1611"/>
      <c r="BH336" s="1611"/>
      <c r="BI336" s="1611"/>
      <c r="BJ336" s="1611"/>
      <c r="BK336" s="1611"/>
      <c r="BL336" s="1611"/>
      <c r="BM336" s="1611"/>
      <c r="BN336" s="1611"/>
      <c r="BO336" s="1611"/>
      <c r="BP336" s="1611"/>
      <c r="BQ336" s="1611"/>
      <c r="BR336" s="1611"/>
      <c r="BS336" s="1611"/>
      <c r="BT336" s="1611"/>
      <c r="BU336" s="1611"/>
      <c r="BV336" s="1611"/>
      <c r="BW336" s="1611"/>
      <c r="BX336" s="1611"/>
      <c r="BY336" s="1611"/>
      <c r="BZ336" s="1611"/>
      <c r="CA336" s="1611"/>
      <c r="CB336" s="1611"/>
      <c r="CC336" s="1611"/>
      <c r="CD336" s="1611"/>
      <c r="CE336" s="1611"/>
      <c r="CF336" s="1611"/>
      <c r="CG336" s="1611"/>
      <c r="CH336" s="1611"/>
      <c r="CI336" s="1611"/>
      <c r="CJ336" s="1611"/>
      <c r="CK336" s="1611"/>
      <c r="CL336" s="1611"/>
      <c r="CM336" s="1611"/>
      <c r="CN336" s="1611"/>
      <c r="CO336" s="1611"/>
      <c r="CP336" s="1611"/>
      <c r="CQ336" s="1611"/>
      <c r="CR336" s="1611"/>
      <c r="CS336" s="1611"/>
      <c r="CT336" s="1611"/>
      <c r="CU336" s="1611"/>
      <c r="CV336" s="1611"/>
      <c r="CW336" s="1611"/>
      <c r="CX336" s="1611"/>
      <c r="CY336" s="1611"/>
      <c r="CZ336" s="1611"/>
      <c r="DA336" s="1611"/>
      <c r="DB336" s="1611"/>
      <c r="DC336" s="1611"/>
      <c r="DD336" s="1611"/>
      <c r="DE336" s="1611"/>
      <c r="DF336" s="1611"/>
      <c r="DG336" s="1611"/>
      <c r="DH336" s="1611"/>
      <c r="DI336" s="1611"/>
      <c r="DJ336" s="1611"/>
      <c r="DK336" s="1611"/>
      <c r="DL336" s="1611"/>
      <c r="DM336" s="1611"/>
      <c r="DN336" s="1611"/>
      <c r="DO336" s="1611"/>
      <c r="DP336" s="1611"/>
      <c r="DQ336" s="1611"/>
      <c r="DR336" s="1611"/>
      <c r="DS336" s="1611"/>
      <c r="DT336" s="1611"/>
      <c r="DU336" s="1611"/>
      <c r="DV336" s="1611"/>
      <c r="DW336" s="1611"/>
      <c r="DX336" s="1611"/>
      <c r="DY336" s="1611"/>
      <c r="DZ336" s="1611"/>
      <c r="EA336" s="1611"/>
      <c r="EB336" s="1611"/>
      <c r="EC336" s="1611"/>
      <c r="ED336" s="1611"/>
      <c r="EE336" s="1611"/>
      <c r="EF336" s="1611"/>
      <c r="EG336" s="1611"/>
      <c r="EH336" s="1611"/>
      <c r="EI336" s="1611"/>
      <c r="EJ336" s="1611"/>
      <c r="EK336" s="1611"/>
      <c r="EL336" s="1611"/>
      <c r="EM336" s="1611"/>
      <c r="EN336" s="1611"/>
      <c r="EO336" s="1611"/>
      <c r="EP336" s="1611"/>
      <c r="EQ336" s="1611"/>
      <c r="ER336" s="1611"/>
      <c r="ES336" s="1611"/>
    </row>
    <row r="337" spans="2:149" s="898" customFormat="1">
      <c r="B337" s="1609"/>
      <c r="C337" s="1610"/>
      <c r="D337" s="1610"/>
      <c r="E337" s="1611"/>
      <c r="F337" s="1611"/>
      <c r="G337" s="1611"/>
      <c r="H337" s="1611"/>
      <c r="I337" s="1611"/>
      <c r="J337" s="1611"/>
      <c r="K337" s="1611"/>
      <c r="L337" s="1611"/>
      <c r="M337" s="1611"/>
      <c r="N337" s="1611"/>
      <c r="O337" s="1611"/>
      <c r="P337" s="1611"/>
      <c r="Q337" s="1611"/>
      <c r="R337" s="1611"/>
      <c r="S337" s="1611"/>
      <c r="T337" s="1611"/>
      <c r="U337" s="1611"/>
      <c r="V337" s="1611"/>
      <c r="W337" s="1611"/>
      <c r="X337" s="1611"/>
      <c r="Y337" s="1611"/>
      <c r="Z337" s="1611"/>
      <c r="AA337" s="1611"/>
      <c r="AB337" s="1611"/>
      <c r="AC337" s="1611"/>
      <c r="AD337" s="1611"/>
      <c r="AE337" s="1611"/>
      <c r="AF337" s="1611"/>
      <c r="AG337" s="1611"/>
      <c r="AH337" s="1611"/>
      <c r="AI337" s="1611"/>
      <c r="AJ337" s="1611"/>
      <c r="AK337" s="1611"/>
      <c r="AL337" s="1611"/>
      <c r="AM337" s="1611"/>
      <c r="AN337" s="1611"/>
      <c r="AO337" s="1611"/>
      <c r="AP337" s="1611"/>
      <c r="AQ337" s="1611"/>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611"/>
      <c r="BU337" s="1611"/>
      <c r="BV337" s="1611"/>
      <c r="BW337" s="1611"/>
      <c r="BX337" s="1611"/>
      <c r="BY337" s="1611"/>
      <c r="BZ337" s="1611"/>
      <c r="CA337" s="1611"/>
      <c r="CB337" s="1611"/>
      <c r="CC337" s="1611"/>
      <c r="CD337" s="1611"/>
      <c r="CE337" s="1611"/>
      <c r="CF337" s="1611"/>
      <c r="CG337" s="1611"/>
      <c r="CH337" s="1611"/>
      <c r="CI337" s="1611"/>
      <c r="CJ337" s="1611"/>
      <c r="CK337" s="1611"/>
      <c r="CL337" s="1611"/>
      <c r="CM337" s="1611"/>
      <c r="CN337" s="1611"/>
      <c r="CO337" s="1611"/>
      <c r="CP337" s="1611"/>
      <c r="CQ337" s="1611"/>
      <c r="CR337" s="1611"/>
      <c r="CS337" s="1611"/>
      <c r="CT337" s="1611"/>
      <c r="CU337" s="1611"/>
      <c r="CV337" s="1611"/>
      <c r="CW337" s="1611"/>
      <c r="CX337" s="1611"/>
      <c r="CY337" s="1611"/>
      <c r="CZ337" s="1611"/>
      <c r="DA337" s="1611"/>
      <c r="DB337" s="1611"/>
      <c r="DC337" s="1611"/>
      <c r="DD337" s="1611"/>
      <c r="DE337" s="1611"/>
      <c r="DF337" s="1611"/>
      <c r="DG337" s="1611"/>
      <c r="DH337" s="1611"/>
      <c r="DI337" s="1611"/>
      <c r="DJ337" s="1611"/>
      <c r="DK337" s="1611"/>
      <c r="DL337" s="1611"/>
      <c r="DM337" s="1611"/>
      <c r="DN337" s="1611"/>
      <c r="DO337" s="1611"/>
      <c r="DP337" s="1611"/>
      <c r="DQ337" s="1611"/>
      <c r="DR337" s="1611"/>
      <c r="DS337" s="1611"/>
      <c r="DT337" s="1611"/>
      <c r="DU337" s="1611"/>
      <c r="DV337" s="1611"/>
      <c r="DW337" s="1611"/>
      <c r="DX337" s="1611"/>
      <c r="DY337" s="1611"/>
      <c r="DZ337" s="1611"/>
      <c r="EA337" s="1611"/>
      <c r="EB337" s="1611"/>
      <c r="EC337" s="1611"/>
      <c r="ED337" s="1611"/>
      <c r="EE337" s="1611"/>
      <c r="EF337" s="1611"/>
      <c r="EG337" s="1611"/>
      <c r="EH337" s="1611"/>
      <c r="EI337" s="1611"/>
      <c r="EJ337" s="1611"/>
      <c r="EK337" s="1611"/>
      <c r="EL337" s="1611"/>
      <c r="EM337" s="1611"/>
      <c r="EN337" s="1611"/>
      <c r="EO337" s="1611"/>
      <c r="EP337" s="1611"/>
      <c r="EQ337" s="1611"/>
      <c r="ER337" s="1611"/>
      <c r="ES337" s="1611"/>
    </row>
    <row r="338" spans="2:149" s="898" customFormat="1">
      <c r="B338" s="1609"/>
      <c r="C338" s="1610"/>
      <c r="D338" s="1610"/>
      <c r="E338" s="1611"/>
      <c r="F338" s="1611"/>
      <c r="G338" s="1611"/>
      <c r="H338" s="1611"/>
      <c r="I338" s="1611"/>
      <c r="J338" s="1611"/>
      <c r="K338" s="1611"/>
      <c r="L338" s="1611"/>
      <c r="M338" s="1611"/>
      <c r="N338" s="1611"/>
      <c r="O338" s="1611"/>
      <c r="P338" s="1611"/>
      <c r="Q338" s="1611"/>
      <c r="R338" s="1611"/>
      <c r="S338" s="1611"/>
      <c r="T338" s="1611"/>
      <c r="U338" s="1611"/>
      <c r="V338" s="1611"/>
      <c r="W338" s="1611"/>
      <c r="X338" s="1611"/>
      <c r="Y338" s="1611"/>
      <c r="Z338" s="1611"/>
      <c r="AA338" s="1611"/>
      <c r="AB338" s="1611"/>
      <c r="AC338" s="1611"/>
      <c r="AD338" s="1611"/>
      <c r="AE338" s="1611"/>
      <c r="AF338" s="1611"/>
      <c r="AG338" s="1611"/>
      <c r="AH338" s="1611"/>
      <c r="AI338" s="1611"/>
      <c r="AJ338" s="1611"/>
      <c r="AK338" s="1611"/>
      <c r="AL338" s="1611"/>
      <c r="AM338" s="1611"/>
      <c r="AN338" s="1611"/>
      <c r="AO338" s="1611"/>
      <c r="AP338" s="1611"/>
      <c r="AQ338" s="1611"/>
      <c r="AR338" s="1611"/>
      <c r="AS338" s="1611"/>
      <c r="AT338" s="1611"/>
      <c r="AU338" s="1611"/>
      <c r="AV338" s="1611"/>
      <c r="AW338" s="1611"/>
      <c r="AX338" s="1611"/>
      <c r="AY338" s="1611"/>
      <c r="AZ338" s="1611"/>
      <c r="BA338" s="1611"/>
      <c r="BB338" s="1611"/>
      <c r="BC338" s="1611"/>
      <c r="BD338" s="1611"/>
      <c r="BE338" s="1611"/>
      <c r="BF338" s="1611"/>
      <c r="BG338" s="1611"/>
      <c r="BH338" s="1611"/>
      <c r="BI338" s="1611"/>
      <c r="BJ338" s="1611"/>
      <c r="BK338" s="1611"/>
      <c r="BL338" s="1611"/>
      <c r="BM338" s="1611"/>
      <c r="BN338" s="1611"/>
      <c r="BO338" s="1611"/>
      <c r="BP338" s="1611"/>
      <c r="BQ338" s="1611"/>
      <c r="BR338" s="1611"/>
      <c r="BS338" s="1611"/>
      <c r="BT338" s="1611"/>
      <c r="BU338" s="1611"/>
      <c r="BV338" s="1611"/>
      <c r="BW338" s="1611"/>
      <c r="BX338" s="1611"/>
      <c r="BY338" s="1611"/>
      <c r="BZ338" s="1611"/>
      <c r="CA338" s="1611"/>
      <c r="CB338" s="1611"/>
      <c r="CC338" s="1611"/>
      <c r="CD338" s="1611"/>
      <c r="CE338" s="1611"/>
      <c r="CF338" s="1611"/>
      <c r="CG338" s="1611"/>
      <c r="CH338" s="1611"/>
      <c r="CI338" s="1611"/>
      <c r="CJ338" s="1611"/>
      <c r="CK338" s="1611"/>
      <c r="CL338" s="1611"/>
      <c r="CM338" s="1611"/>
      <c r="CN338" s="1611"/>
      <c r="CO338" s="1611"/>
      <c r="CP338" s="1611"/>
      <c r="CQ338" s="1611"/>
      <c r="CR338" s="1611"/>
      <c r="CS338" s="1611"/>
      <c r="CT338" s="1611"/>
      <c r="CU338" s="1611"/>
      <c r="CV338" s="1611"/>
      <c r="CW338" s="1611"/>
      <c r="CX338" s="1611"/>
      <c r="CY338" s="1611"/>
      <c r="CZ338" s="1611"/>
      <c r="DA338" s="1611"/>
      <c r="DB338" s="1611"/>
      <c r="DC338" s="1611"/>
      <c r="DD338" s="1611"/>
      <c r="DE338" s="1611"/>
      <c r="DF338" s="1611"/>
      <c r="DG338" s="1611"/>
      <c r="DH338" s="1611"/>
      <c r="DI338" s="1611"/>
      <c r="DJ338" s="1611"/>
      <c r="DK338" s="1611"/>
      <c r="DL338" s="1611"/>
      <c r="DM338" s="1611"/>
      <c r="DN338" s="1611"/>
      <c r="DO338" s="1611"/>
      <c r="DP338" s="1611"/>
      <c r="DQ338" s="1611"/>
      <c r="DR338" s="1611"/>
      <c r="DS338" s="1611"/>
      <c r="DT338" s="1611"/>
      <c r="DU338" s="1611"/>
      <c r="DV338" s="1611"/>
      <c r="DW338" s="1611"/>
      <c r="DX338" s="1611"/>
      <c r="DY338" s="1611"/>
      <c r="DZ338" s="1611"/>
      <c r="EA338" s="1611"/>
      <c r="EB338" s="1611"/>
      <c r="EC338" s="1611"/>
      <c r="ED338" s="1611"/>
      <c r="EE338" s="1611"/>
      <c r="EF338" s="1611"/>
      <c r="EG338" s="1611"/>
      <c r="EH338" s="1611"/>
      <c r="EI338" s="1611"/>
      <c r="EJ338" s="1611"/>
      <c r="EK338" s="1611"/>
      <c r="EL338" s="1611"/>
      <c r="EM338" s="1611"/>
      <c r="EN338" s="1611"/>
      <c r="EO338" s="1611"/>
      <c r="EP338" s="1611"/>
      <c r="EQ338" s="1611"/>
      <c r="ER338" s="1611"/>
      <c r="ES338" s="1611"/>
    </row>
    <row r="339" spans="2:149" s="898" customFormat="1">
      <c r="B339" s="1609"/>
      <c r="C339" s="1610"/>
      <c r="D339" s="1610"/>
      <c r="E339" s="1611"/>
      <c r="F339" s="1611"/>
      <c r="G339" s="1611"/>
      <c r="H339" s="1611"/>
      <c r="I339" s="1611"/>
      <c r="J339" s="1611"/>
      <c r="K339" s="1611"/>
      <c r="L339" s="1611"/>
      <c r="M339" s="1611"/>
      <c r="N339" s="1611"/>
      <c r="O339" s="1611"/>
      <c r="P339" s="1611"/>
      <c r="Q339" s="1611"/>
      <c r="R339" s="1611"/>
      <c r="S339" s="1611"/>
      <c r="T339" s="1611"/>
      <c r="U339" s="1611"/>
      <c r="V339" s="1611"/>
      <c r="W339" s="1611"/>
      <c r="X339" s="1611"/>
      <c r="Y339" s="1611"/>
      <c r="Z339" s="1611"/>
      <c r="AA339" s="1611"/>
      <c r="AB339" s="1611"/>
      <c r="AC339" s="1611"/>
      <c r="AD339" s="1611"/>
      <c r="AE339" s="1611"/>
      <c r="AF339" s="1611"/>
      <c r="AG339" s="1611"/>
      <c r="AH339" s="1611"/>
      <c r="AI339" s="1611"/>
      <c r="AJ339" s="1611"/>
      <c r="AK339" s="1611"/>
      <c r="AL339" s="1611"/>
      <c r="AM339" s="1611"/>
      <c r="AN339" s="1611"/>
      <c r="AO339" s="1611"/>
      <c r="AP339" s="1611"/>
      <c r="AQ339" s="1611"/>
      <c r="AR339" s="1611"/>
      <c r="AS339" s="1611"/>
      <c r="AT339" s="1611"/>
      <c r="AU339" s="1611"/>
      <c r="AV339" s="1611"/>
      <c r="AW339" s="1611"/>
      <c r="AX339" s="1611"/>
      <c r="AY339" s="1611"/>
      <c r="AZ339" s="1611"/>
      <c r="BA339" s="1611"/>
      <c r="BB339" s="1611"/>
      <c r="BC339" s="1611"/>
      <c r="BD339" s="1611"/>
      <c r="BE339" s="1611"/>
      <c r="BF339" s="1611"/>
      <c r="BG339" s="1611"/>
      <c r="BH339" s="1611"/>
      <c r="BI339" s="1611"/>
      <c r="BJ339" s="1611"/>
      <c r="BK339" s="1611"/>
      <c r="BL339" s="1611"/>
      <c r="BM339" s="1611"/>
      <c r="BN339" s="1611"/>
      <c r="BO339" s="1611"/>
      <c r="BP339" s="1611"/>
      <c r="BQ339" s="1611"/>
      <c r="BR339" s="1611"/>
      <c r="BS339" s="1611"/>
      <c r="BT339" s="1611"/>
      <c r="BU339" s="1611"/>
      <c r="BV339" s="1611"/>
      <c r="BW339" s="1611"/>
      <c r="BX339" s="1611"/>
      <c r="BY339" s="1611"/>
      <c r="BZ339" s="1611"/>
      <c r="CA339" s="1611"/>
      <c r="CB339" s="1611"/>
      <c r="CC339" s="1611"/>
      <c r="CD339" s="1611"/>
      <c r="CE339" s="1611"/>
      <c r="CF339" s="1611"/>
      <c r="CG339" s="1611"/>
      <c r="CH339" s="1611"/>
      <c r="CI339" s="1611"/>
      <c r="CJ339" s="1611"/>
      <c r="CK339" s="1611"/>
      <c r="CL339" s="1611"/>
      <c r="CM339" s="1611"/>
      <c r="CN339" s="1611"/>
      <c r="CO339" s="1611"/>
      <c r="CP339" s="1611"/>
      <c r="CQ339" s="1611"/>
      <c r="CR339" s="1611"/>
      <c r="CS339" s="1611"/>
      <c r="CT339" s="1611"/>
      <c r="CU339" s="1611"/>
      <c r="CV339" s="1611"/>
      <c r="CW339" s="1611"/>
      <c r="CX339" s="1611"/>
      <c r="CY339" s="1611"/>
      <c r="CZ339" s="1611"/>
      <c r="DA339" s="1611"/>
      <c r="DB339" s="1611"/>
      <c r="DC339" s="1611"/>
      <c r="DD339" s="1611"/>
      <c r="DE339" s="1611"/>
      <c r="DF339" s="1611"/>
      <c r="DG339" s="1611"/>
      <c r="DH339" s="1611"/>
      <c r="DI339" s="1611"/>
      <c r="DJ339" s="1611"/>
      <c r="DK339" s="1611"/>
      <c r="DL339" s="1611"/>
      <c r="DM339" s="1611"/>
      <c r="DN339" s="1611"/>
      <c r="DO339" s="1611"/>
      <c r="DP339" s="1611"/>
      <c r="DQ339" s="1611"/>
      <c r="DR339" s="1611"/>
      <c r="DS339" s="1611"/>
      <c r="DT339" s="1611"/>
      <c r="DU339" s="1611"/>
      <c r="DV339" s="1611"/>
      <c r="DW339" s="1611"/>
      <c r="DX339" s="1611"/>
      <c r="DY339" s="1611"/>
      <c r="DZ339" s="1611"/>
      <c r="EA339" s="1611"/>
      <c r="EB339" s="1611"/>
      <c r="EC339" s="1611"/>
      <c r="ED339" s="1611"/>
      <c r="EE339" s="1611"/>
      <c r="EF339" s="1611"/>
      <c r="EG339" s="1611"/>
      <c r="EH339" s="1611"/>
      <c r="EI339" s="1611"/>
      <c r="EJ339" s="1611"/>
      <c r="EK339" s="1611"/>
      <c r="EL339" s="1611"/>
      <c r="EM339" s="1611"/>
      <c r="EN339" s="1611"/>
      <c r="EO339" s="1611"/>
      <c r="EP339" s="1611"/>
      <c r="EQ339" s="1611"/>
      <c r="ER339" s="1611"/>
      <c r="ES339" s="1611"/>
    </row>
    <row r="340" spans="2:149" s="898" customFormat="1">
      <c r="B340" s="1609"/>
      <c r="C340" s="1610"/>
      <c r="D340" s="1610"/>
      <c r="E340" s="1611"/>
      <c r="F340" s="1611"/>
      <c r="G340" s="1611"/>
      <c r="H340" s="1611"/>
      <c r="I340" s="1611"/>
      <c r="J340" s="1611"/>
      <c r="K340" s="1611"/>
      <c r="L340" s="1611"/>
      <c r="M340" s="1611"/>
      <c r="N340" s="1611"/>
      <c r="O340" s="1611"/>
      <c r="P340" s="1611"/>
      <c r="Q340" s="1611"/>
      <c r="R340" s="1611"/>
      <c r="S340" s="1611"/>
      <c r="T340" s="1611"/>
      <c r="U340" s="1611"/>
      <c r="V340" s="1611"/>
      <c r="W340" s="1611"/>
      <c r="X340" s="1611"/>
      <c r="Y340" s="1611"/>
      <c r="Z340" s="1611"/>
      <c r="AA340" s="1611"/>
      <c r="AB340" s="1611"/>
      <c r="AC340" s="1611"/>
      <c r="AD340" s="1611"/>
      <c r="AE340" s="1611"/>
      <c r="AF340" s="1611"/>
      <c r="AG340" s="1611"/>
      <c r="AH340" s="1611"/>
      <c r="AI340" s="1611"/>
      <c r="AJ340" s="1611"/>
      <c r="AK340" s="1611"/>
      <c r="AL340" s="1611"/>
      <c r="AM340" s="1611"/>
      <c r="AN340" s="1611"/>
      <c r="AO340" s="1611"/>
      <c r="AP340" s="1611"/>
      <c r="AQ340" s="1611"/>
      <c r="AR340" s="1611"/>
      <c r="AS340" s="1611"/>
      <c r="AT340" s="1611"/>
      <c r="AU340" s="1611"/>
      <c r="AV340" s="1611"/>
      <c r="AW340" s="1611"/>
      <c r="AX340" s="1611"/>
      <c r="AY340" s="1611"/>
      <c r="AZ340" s="1611"/>
      <c r="BA340" s="1611"/>
      <c r="BB340" s="1611"/>
      <c r="BC340" s="1611"/>
      <c r="BD340" s="1611"/>
      <c r="BE340" s="1611"/>
      <c r="BF340" s="1611"/>
      <c r="BG340" s="1611"/>
      <c r="BH340" s="1611"/>
      <c r="BI340" s="1611"/>
      <c r="BJ340" s="1611"/>
      <c r="BK340" s="1611"/>
      <c r="BL340" s="1611"/>
      <c r="BM340" s="1611"/>
      <c r="BN340" s="1611"/>
      <c r="BO340" s="1611"/>
      <c r="BP340" s="1611"/>
      <c r="BQ340" s="1611"/>
      <c r="BR340" s="1611"/>
      <c r="BS340" s="1611"/>
      <c r="BT340" s="1611"/>
      <c r="BU340" s="1611"/>
      <c r="BV340" s="1611"/>
      <c r="BW340" s="1611"/>
      <c r="BX340" s="1611"/>
      <c r="BY340" s="1611"/>
      <c r="BZ340" s="1611"/>
      <c r="CA340" s="1611"/>
      <c r="CB340" s="1611"/>
      <c r="CC340" s="1611"/>
      <c r="CD340" s="1611"/>
      <c r="CE340" s="1611"/>
      <c r="CF340" s="1611"/>
      <c r="CG340" s="1611"/>
      <c r="CH340" s="1611"/>
      <c r="CI340" s="1611"/>
      <c r="CJ340" s="1611"/>
      <c r="CK340" s="1611"/>
      <c r="CL340" s="1611"/>
      <c r="CM340" s="1611"/>
      <c r="CN340" s="1611"/>
      <c r="CO340" s="1611"/>
      <c r="CP340" s="1611"/>
      <c r="CQ340" s="1611"/>
      <c r="CR340" s="1611"/>
      <c r="CS340" s="1611"/>
      <c r="CT340" s="1611"/>
      <c r="CU340" s="1611"/>
      <c r="CV340" s="1611"/>
      <c r="CW340" s="1611"/>
      <c r="CX340" s="1611"/>
      <c r="CY340" s="1611"/>
      <c r="CZ340" s="1611"/>
      <c r="DA340" s="1611"/>
      <c r="DB340" s="1611"/>
      <c r="DC340" s="1611"/>
      <c r="DD340" s="1611"/>
      <c r="DE340" s="1611"/>
      <c r="DF340" s="1611"/>
      <c r="DG340" s="1611"/>
      <c r="DH340" s="1611"/>
      <c r="DI340" s="1611"/>
      <c r="DJ340" s="1611"/>
      <c r="DK340" s="1611"/>
      <c r="DL340" s="1611"/>
      <c r="DM340" s="1611"/>
      <c r="DN340" s="1611"/>
      <c r="DO340" s="1611"/>
      <c r="DP340" s="1611"/>
      <c r="DQ340" s="1611"/>
      <c r="DR340" s="1611"/>
      <c r="DS340" s="1611"/>
      <c r="DT340" s="1611"/>
      <c r="DU340" s="1611"/>
      <c r="DV340" s="1611"/>
      <c r="DW340" s="1611"/>
      <c r="DX340" s="1611"/>
      <c r="DY340" s="1611"/>
      <c r="DZ340" s="1611"/>
      <c r="EA340" s="1611"/>
      <c r="EB340" s="1611"/>
      <c r="EC340" s="1611"/>
      <c r="ED340" s="1611"/>
      <c r="EE340" s="1611"/>
      <c r="EF340" s="1611"/>
      <c r="EG340" s="1611"/>
      <c r="EH340" s="1611"/>
      <c r="EI340" s="1611"/>
      <c r="EJ340" s="1611"/>
      <c r="EK340" s="1611"/>
      <c r="EL340" s="1611"/>
      <c r="EM340" s="1611"/>
      <c r="EN340" s="1611"/>
      <c r="EO340" s="1611"/>
      <c r="EP340" s="1611"/>
      <c r="EQ340" s="1611"/>
      <c r="ER340" s="1611"/>
      <c r="ES340" s="1611"/>
    </row>
    <row r="341" spans="2:149" s="898" customFormat="1">
      <c r="B341" s="1609"/>
      <c r="C341" s="1610"/>
      <c r="D341" s="1610"/>
      <c r="E341" s="1611"/>
      <c r="F341" s="1611"/>
      <c r="G341" s="1611"/>
      <c r="H341" s="1611"/>
      <c r="I341" s="1611"/>
      <c r="J341" s="1611"/>
      <c r="K341" s="1611"/>
      <c r="L341" s="1611"/>
      <c r="M341" s="1611"/>
      <c r="N341" s="1611"/>
      <c r="O341" s="1611"/>
      <c r="P341" s="1611"/>
      <c r="Q341" s="1611"/>
      <c r="R341" s="1611"/>
      <c r="S341" s="1611"/>
      <c r="T341" s="1611"/>
      <c r="U341" s="1611"/>
      <c r="V341" s="1611"/>
      <c r="W341" s="1611"/>
      <c r="X341" s="1611"/>
      <c r="Y341" s="1611"/>
      <c r="Z341" s="1611"/>
      <c r="AA341" s="1611"/>
      <c r="AB341" s="1611"/>
      <c r="AC341" s="1611"/>
      <c r="AD341" s="1611"/>
      <c r="AE341" s="1611"/>
      <c r="AF341" s="1611"/>
      <c r="AG341" s="1611"/>
      <c r="AH341" s="1611"/>
      <c r="AI341" s="1611"/>
      <c r="AJ341" s="1611"/>
      <c r="AK341" s="1611"/>
      <c r="AL341" s="1611"/>
      <c r="AM341" s="1611"/>
      <c r="AN341" s="1611"/>
      <c r="AO341" s="1611"/>
      <c r="AP341" s="1611"/>
      <c r="AQ341" s="1611"/>
      <c r="AR341" s="1611"/>
      <c r="AS341" s="1611"/>
      <c r="AT341" s="1611"/>
      <c r="AU341" s="1611"/>
      <c r="AV341" s="1611"/>
      <c r="AW341" s="1611"/>
      <c r="AX341" s="1611"/>
      <c r="AY341" s="1611"/>
      <c r="AZ341" s="1611"/>
      <c r="BA341" s="1611"/>
      <c r="BB341" s="1611"/>
      <c r="BC341" s="1611"/>
      <c r="BD341" s="1611"/>
      <c r="BE341" s="1611"/>
      <c r="BF341" s="1611"/>
      <c r="BG341" s="1611"/>
      <c r="BH341" s="1611"/>
      <c r="BI341" s="1611"/>
      <c r="BJ341" s="1611"/>
      <c r="BK341" s="1611"/>
      <c r="BL341" s="1611"/>
      <c r="BM341" s="1611"/>
      <c r="BN341" s="1611"/>
      <c r="BO341" s="1611"/>
      <c r="BP341" s="1611"/>
      <c r="BQ341" s="1611"/>
      <c r="BR341" s="1611"/>
      <c r="BS341" s="1611"/>
      <c r="BT341" s="1611"/>
      <c r="BU341" s="1611"/>
      <c r="BV341" s="1611"/>
      <c r="BW341" s="1611"/>
      <c r="BX341" s="1611"/>
      <c r="BY341" s="1611"/>
      <c r="BZ341" s="1611"/>
      <c r="CA341" s="1611"/>
      <c r="CB341" s="1611"/>
      <c r="CC341" s="1611"/>
      <c r="CD341" s="1611"/>
      <c r="CE341" s="1611"/>
      <c r="CF341" s="1611"/>
      <c r="CG341" s="1611"/>
      <c r="CH341" s="1611"/>
      <c r="CI341" s="1611"/>
      <c r="CJ341" s="1611"/>
      <c r="CK341" s="1611"/>
      <c r="CL341" s="1611"/>
      <c r="CM341" s="1611"/>
      <c r="CN341" s="1611"/>
      <c r="CO341" s="1611"/>
      <c r="CP341" s="1611"/>
      <c r="CQ341" s="1611"/>
      <c r="CR341" s="1611"/>
      <c r="CS341" s="1611"/>
      <c r="CT341" s="1611"/>
      <c r="CU341" s="1611"/>
      <c r="CV341" s="1611"/>
      <c r="CW341" s="1611"/>
      <c r="CX341" s="1611"/>
      <c r="CY341" s="1611"/>
      <c r="CZ341" s="1611"/>
      <c r="DA341" s="1611"/>
      <c r="DB341" s="1611"/>
      <c r="DC341" s="1611"/>
      <c r="DD341" s="1611"/>
      <c r="DE341" s="1611"/>
      <c r="DF341" s="1611"/>
      <c r="DG341" s="1611"/>
      <c r="DH341" s="1611"/>
      <c r="DI341" s="1611"/>
      <c r="DJ341" s="1611"/>
      <c r="DK341" s="1611"/>
      <c r="DL341" s="1611"/>
      <c r="DM341" s="1611"/>
      <c r="DN341" s="1611"/>
      <c r="DO341" s="1611"/>
      <c r="DP341" s="1611"/>
      <c r="DQ341" s="1611"/>
      <c r="DR341" s="1611"/>
      <c r="DS341" s="1611"/>
      <c r="DT341" s="1611"/>
      <c r="DU341" s="1611"/>
      <c r="DV341" s="1611"/>
      <c r="DW341" s="1611"/>
      <c r="DX341" s="1611"/>
      <c r="DY341" s="1611"/>
      <c r="DZ341" s="1611"/>
      <c r="EA341" s="1611"/>
      <c r="EB341" s="1611"/>
      <c r="EC341" s="1611"/>
      <c r="ED341" s="1611"/>
      <c r="EE341" s="1611"/>
      <c r="EF341" s="1611"/>
      <c r="EG341" s="1611"/>
      <c r="EH341" s="1611"/>
      <c r="EI341" s="1611"/>
      <c r="EJ341" s="1611"/>
      <c r="EK341" s="1611"/>
      <c r="EL341" s="1611"/>
      <c r="EM341" s="1611"/>
      <c r="EN341" s="1611"/>
      <c r="EO341" s="1611"/>
      <c r="EP341" s="1611"/>
      <c r="EQ341" s="1611"/>
      <c r="ER341" s="1611"/>
      <c r="ES341" s="1611"/>
    </row>
    <row r="342" spans="2:149" s="898" customFormat="1">
      <c r="B342" s="1609"/>
      <c r="C342" s="1610"/>
      <c r="D342" s="1610"/>
      <c r="E342" s="1611"/>
      <c r="F342" s="1611"/>
      <c r="G342" s="1611"/>
      <c r="H342" s="1611"/>
      <c r="I342" s="1611"/>
      <c r="J342" s="1611"/>
      <c r="K342" s="1611"/>
      <c r="L342" s="1611"/>
      <c r="M342" s="1611"/>
      <c r="N342" s="1611"/>
      <c r="O342" s="1611"/>
      <c r="P342" s="1611"/>
      <c r="Q342" s="1611"/>
      <c r="R342" s="1611"/>
      <c r="S342" s="1611"/>
      <c r="T342" s="1611"/>
      <c r="U342" s="1611"/>
      <c r="V342" s="1611"/>
      <c r="W342" s="1611"/>
      <c r="X342" s="1611"/>
      <c r="Y342" s="1611"/>
      <c r="Z342" s="1611"/>
      <c r="AA342" s="1611"/>
      <c r="AB342" s="1611"/>
      <c r="AC342" s="1611"/>
      <c r="AD342" s="1611"/>
      <c r="AE342" s="1611"/>
      <c r="AF342" s="1611"/>
      <c r="AG342" s="1611"/>
      <c r="AH342" s="1611"/>
      <c r="AI342" s="1611"/>
      <c r="AJ342" s="1611"/>
      <c r="AK342" s="1611"/>
      <c r="AL342" s="1611"/>
      <c r="AM342" s="1611"/>
      <c r="AN342" s="1611"/>
      <c r="AO342" s="1611"/>
      <c r="AP342" s="1611"/>
      <c r="AQ342" s="1611"/>
      <c r="AR342" s="1611"/>
      <c r="AS342" s="1611"/>
      <c r="AT342" s="1611"/>
      <c r="AU342" s="1611"/>
      <c r="AV342" s="1611"/>
      <c r="AW342" s="1611"/>
      <c r="AX342" s="1611"/>
      <c r="AY342" s="1611"/>
      <c r="AZ342" s="1611"/>
      <c r="BA342" s="1611"/>
      <c r="BB342" s="1611"/>
      <c r="BC342" s="1611"/>
      <c r="BD342" s="1611"/>
      <c r="BE342" s="1611"/>
      <c r="BF342" s="1611"/>
      <c r="BG342" s="1611"/>
      <c r="BH342" s="1611"/>
      <c r="BI342" s="1611"/>
      <c r="BJ342" s="1611"/>
      <c r="BK342" s="1611"/>
      <c r="BL342" s="1611"/>
      <c r="BM342" s="1611"/>
      <c r="BN342" s="1611"/>
      <c r="BO342" s="1611"/>
      <c r="BP342" s="1611"/>
      <c r="BQ342" s="1611"/>
      <c r="BR342" s="1611"/>
      <c r="BS342" s="1611"/>
      <c r="BT342" s="1611"/>
      <c r="BU342" s="1611"/>
      <c r="BV342" s="1611"/>
      <c r="BW342" s="1611"/>
      <c r="BX342" s="1611"/>
      <c r="BY342" s="1611"/>
      <c r="BZ342" s="1611"/>
      <c r="CA342" s="1611"/>
      <c r="CB342" s="1611"/>
      <c r="CC342" s="1611"/>
      <c r="CD342" s="1611"/>
      <c r="CE342" s="1611"/>
      <c r="CF342" s="1611"/>
      <c r="CG342" s="1611"/>
      <c r="CH342" s="1611"/>
      <c r="CI342" s="1611"/>
      <c r="CJ342" s="1611"/>
      <c r="CK342" s="1611"/>
      <c r="CL342" s="1611"/>
      <c r="CM342" s="1611"/>
      <c r="CN342" s="1611"/>
      <c r="CO342" s="1611"/>
      <c r="CP342" s="1611"/>
      <c r="CQ342" s="1611"/>
      <c r="CR342" s="1611"/>
      <c r="CS342" s="1611"/>
      <c r="CT342" s="1611"/>
      <c r="CU342" s="1611"/>
      <c r="CV342" s="1611"/>
      <c r="CW342" s="1611"/>
      <c r="CX342" s="1611"/>
      <c r="CY342" s="1611"/>
      <c r="CZ342" s="1611"/>
      <c r="DA342" s="1611"/>
      <c r="DB342" s="1611"/>
      <c r="DC342" s="1611"/>
      <c r="DD342" s="1611"/>
      <c r="DE342" s="1611"/>
      <c r="DF342" s="1611"/>
      <c r="DG342" s="1611"/>
      <c r="DH342" s="1611"/>
      <c r="DI342" s="1611"/>
      <c r="DJ342" s="1611"/>
      <c r="DK342" s="1611"/>
      <c r="DL342" s="1611"/>
      <c r="DM342" s="1611"/>
      <c r="DN342" s="1611"/>
      <c r="DO342" s="1611"/>
      <c r="DP342" s="1611"/>
      <c r="DQ342" s="1611"/>
      <c r="DR342" s="1611"/>
      <c r="DS342" s="1611"/>
      <c r="DT342" s="1611"/>
      <c r="DU342" s="1611"/>
      <c r="DV342" s="1611"/>
      <c r="DW342" s="1611"/>
      <c r="DX342" s="1611"/>
      <c r="DY342" s="1611"/>
      <c r="DZ342" s="1611"/>
      <c r="EA342" s="1611"/>
      <c r="EB342" s="1611"/>
      <c r="EC342" s="1611"/>
      <c r="ED342" s="1611"/>
      <c r="EE342" s="1611"/>
      <c r="EF342" s="1611"/>
      <c r="EG342" s="1611"/>
      <c r="EH342" s="1611"/>
      <c r="EI342" s="1611"/>
      <c r="EJ342" s="1611"/>
      <c r="EK342" s="1611"/>
      <c r="EL342" s="1611"/>
      <c r="EM342" s="1611"/>
      <c r="EN342" s="1611"/>
      <c r="EO342" s="1611"/>
      <c r="EP342" s="1611"/>
      <c r="EQ342" s="1611"/>
      <c r="ER342" s="1611"/>
      <c r="ES342" s="1611"/>
    </row>
    <row r="343" spans="2:149" s="898" customFormat="1">
      <c r="B343" s="1609"/>
      <c r="C343" s="1610"/>
      <c r="D343" s="1610"/>
      <c r="E343" s="1611"/>
      <c r="F343" s="1611"/>
      <c r="G343" s="1611"/>
      <c r="H343" s="1611"/>
      <c r="I343" s="1611"/>
      <c r="J343" s="1611"/>
      <c r="K343" s="1611"/>
      <c r="L343" s="1611"/>
      <c r="M343" s="1611"/>
      <c r="N343" s="1611"/>
      <c r="O343" s="1611"/>
      <c r="P343" s="1611"/>
      <c r="Q343" s="1611"/>
      <c r="R343" s="1611"/>
      <c r="S343" s="1611"/>
      <c r="T343" s="1611"/>
      <c r="U343" s="1611"/>
      <c r="V343" s="1611"/>
      <c r="W343" s="1611"/>
      <c r="X343" s="1611"/>
      <c r="Y343" s="1611"/>
      <c r="Z343" s="1611"/>
      <c r="AA343" s="1611"/>
      <c r="AB343" s="1611"/>
      <c r="AC343" s="1611"/>
      <c r="AD343" s="1611"/>
      <c r="AE343" s="1611"/>
      <c r="AF343" s="1611"/>
      <c r="AG343" s="1611"/>
      <c r="AH343" s="1611"/>
      <c r="AI343" s="1611"/>
      <c r="AJ343" s="1611"/>
      <c r="AK343" s="1611"/>
      <c r="AL343" s="1611"/>
      <c r="AM343" s="1611"/>
      <c r="AN343" s="1611"/>
      <c r="AO343" s="1611"/>
      <c r="AP343" s="1611"/>
      <c r="AQ343" s="1611"/>
      <c r="AR343" s="1611"/>
      <c r="AS343" s="1611"/>
      <c r="AT343" s="1611"/>
      <c r="AU343" s="1611"/>
      <c r="AV343" s="1611"/>
      <c r="AW343" s="1611"/>
      <c r="AX343" s="1611"/>
      <c r="AY343" s="1611"/>
      <c r="AZ343" s="1611"/>
      <c r="BA343" s="1611"/>
      <c r="BB343" s="1611"/>
      <c r="BC343" s="1611"/>
      <c r="BD343" s="1611"/>
      <c r="BE343" s="1611"/>
      <c r="BF343" s="1611"/>
      <c r="BG343" s="1611"/>
      <c r="BH343" s="1611"/>
      <c r="BI343" s="1611"/>
      <c r="BJ343" s="1611"/>
      <c r="BK343" s="1611"/>
      <c r="BL343" s="1611"/>
      <c r="BM343" s="1611"/>
      <c r="BN343" s="1611"/>
      <c r="BO343" s="1611"/>
      <c r="BP343" s="1611"/>
      <c r="BQ343" s="1611"/>
      <c r="BR343" s="1611"/>
      <c r="BS343" s="1611"/>
      <c r="BT343" s="1611"/>
      <c r="BU343" s="1611"/>
      <c r="BV343" s="1611"/>
      <c r="BW343" s="1611"/>
      <c r="BX343" s="1611"/>
      <c r="BY343" s="1611"/>
      <c r="BZ343" s="1611"/>
      <c r="CA343" s="1611"/>
      <c r="CB343" s="1611"/>
      <c r="CC343" s="1611"/>
      <c r="CD343" s="1611"/>
      <c r="CE343" s="1611"/>
      <c r="CF343" s="1611"/>
      <c r="CG343" s="1611"/>
      <c r="CH343" s="1611"/>
      <c r="CI343" s="1611"/>
      <c r="CJ343" s="1611"/>
      <c r="CK343" s="1611"/>
      <c r="CL343" s="1611"/>
      <c r="CM343" s="1611"/>
      <c r="CN343" s="1611"/>
      <c r="CO343" s="1611"/>
      <c r="CP343" s="1611"/>
      <c r="CQ343" s="1611"/>
      <c r="CR343" s="1611"/>
      <c r="CS343" s="1611"/>
      <c r="CT343" s="1611"/>
      <c r="CU343" s="1611"/>
      <c r="CV343" s="1611"/>
      <c r="CW343" s="1611"/>
      <c r="CX343" s="1611"/>
      <c r="CY343" s="1611"/>
      <c r="CZ343" s="1611"/>
      <c r="DA343" s="1611"/>
      <c r="DB343" s="1611"/>
      <c r="DC343" s="1611"/>
      <c r="DD343" s="1611"/>
      <c r="DE343" s="1611"/>
      <c r="DF343" s="1611"/>
      <c r="DG343" s="1611"/>
      <c r="DH343" s="1611"/>
      <c r="DI343" s="1611"/>
      <c r="DJ343" s="1611"/>
      <c r="DK343" s="1611"/>
      <c r="DL343" s="1611"/>
      <c r="DM343" s="1611"/>
      <c r="DN343" s="1611"/>
      <c r="DO343" s="1611"/>
      <c r="DP343" s="1611"/>
      <c r="DQ343" s="1611"/>
      <c r="DR343" s="1611"/>
      <c r="DS343" s="1611"/>
      <c r="DT343" s="1611"/>
      <c r="DU343" s="1611"/>
      <c r="DV343" s="1611"/>
      <c r="DW343" s="1611"/>
      <c r="DX343" s="1611"/>
      <c r="DY343" s="1611"/>
      <c r="DZ343" s="1611"/>
      <c r="EA343" s="1611"/>
      <c r="EB343" s="1611"/>
      <c r="EC343" s="1611"/>
      <c r="ED343" s="1611"/>
      <c r="EE343" s="1611"/>
      <c r="EF343" s="1611"/>
      <c r="EG343" s="1611"/>
      <c r="EH343" s="1611"/>
      <c r="EI343" s="1611"/>
      <c r="EJ343" s="1611"/>
      <c r="EK343" s="1611"/>
      <c r="EL343" s="1611"/>
      <c r="EM343" s="1611"/>
      <c r="EN343" s="1611"/>
      <c r="EO343" s="1611"/>
      <c r="EP343" s="1611"/>
      <c r="EQ343" s="1611"/>
      <c r="ER343" s="1611"/>
      <c r="ES343" s="1611"/>
    </row>
    <row r="344" spans="2:149" s="898" customFormat="1">
      <c r="B344" s="1609"/>
      <c r="C344" s="1610"/>
      <c r="D344" s="1610"/>
      <c r="E344" s="1611"/>
      <c r="F344" s="1611"/>
      <c r="G344" s="1611"/>
      <c r="H344" s="1611"/>
      <c r="I344" s="1611"/>
      <c r="J344" s="1611"/>
      <c r="K344" s="1611"/>
      <c r="L344" s="1611"/>
      <c r="M344" s="1611"/>
      <c r="N344" s="1611"/>
      <c r="O344" s="1611"/>
      <c r="P344" s="1611"/>
      <c r="Q344" s="1611"/>
      <c r="R344" s="1611"/>
      <c r="S344" s="1611"/>
      <c r="T344" s="1611"/>
      <c r="U344" s="1611"/>
      <c r="V344" s="1611"/>
      <c r="W344" s="1611"/>
      <c r="X344" s="1611"/>
      <c r="Y344" s="1611"/>
      <c r="Z344" s="1611"/>
      <c r="AA344" s="1611"/>
      <c r="AB344" s="1611"/>
      <c r="AC344" s="1611"/>
      <c r="AD344" s="1611"/>
      <c r="AE344" s="1611"/>
      <c r="AF344" s="1611"/>
      <c r="AG344" s="1611"/>
      <c r="AH344" s="1611"/>
      <c r="AI344" s="1611"/>
      <c r="AJ344" s="1611"/>
      <c r="AK344" s="1611"/>
      <c r="AL344" s="1611"/>
      <c r="AM344" s="1611"/>
      <c r="AN344" s="1611"/>
      <c r="AO344" s="1611"/>
      <c r="AP344" s="1611"/>
      <c r="AQ344" s="1611"/>
      <c r="AR344" s="1611"/>
      <c r="AS344" s="1611"/>
      <c r="AT344" s="1611"/>
      <c r="AU344" s="1611"/>
      <c r="AV344" s="1611"/>
      <c r="AW344" s="1611"/>
      <c r="AX344" s="1611"/>
      <c r="AY344" s="1611"/>
      <c r="AZ344" s="1611"/>
      <c r="BA344" s="1611"/>
      <c r="BB344" s="1611"/>
      <c r="BC344" s="1611"/>
      <c r="BD344" s="1611"/>
      <c r="BE344" s="1611"/>
      <c r="BF344" s="1611"/>
      <c r="BG344" s="1611"/>
      <c r="BH344" s="1611"/>
      <c r="BI344" s="1611"/>
      <c r="BJ344" s="1611"/>
      <c r="BK344" s="1611"/>
      <c r="BL344" s="1611"/>
      <c r="BM344" s="1611"/>
      <c r="BN344" s="1611"/>
      <c r="BO344" s="1611"/>
      <c r="BP344" s="1611"/>
      <c r="BQ344" s="1611"/>
      <c r="BR344" s="1611"/>
      <c r="BS344" s="1611"/>
      <c r="BT344" s="1611"/>
      <c r="BU344" s="1611"/>
      <c r="BV344" s="1611"/>
      <c r="BW344" s="1611"/>
      <c r="BX344" s="1611"/>
      <c r="BY344" s="1611"/>
      <c r="BZ344" s="1611"/>
      <c r="CA344" s="1611"/>
      <c r="CB344" s="1611"/>
      <c r="CC344" s="1611"/>
      <c r="CD344" s="1611"/>
      <c r="CE344" s="1611"/>
      <c r="CF344" s="1611"/>
      <c r="CG344" s="1611"/>
      <c r="CH344" s="1611"/>
      <c r="CI344" s="1611"/>
      <c r="CJ344" s="1611"/>
      <c r="CK344" s="1611"/>
      <c r="CL344" s="1611"/>
      <c r="CM344" s="1611"/>
      <c r="CN344" s="1611"/>
      <c r="CO344" s="1611"/>
      <c r="CP344" s="1611"/>
      <c r="CQ344" s="1611"/>
      <c r="CR344" s="1611"/>
      <c r="CS344" s="1611"/>
      <c r="CT344" s="1611"/>
      <c r="CU344" s="1611"/>
      <c r="CV344" s="1611"/>
      <c r="CW344" s="1611"/>
      <c r="CX344" s="1611"/>
      <c r="CY344" s="1611"/>
      <c r="CZ344" s="1611"/>
      <c r="DA344" s="1611"/>
      <c r="DB344" s="1611"/>
      <c r="DC344" s="1611"/>
      <c r="DD344" s="1611"/>
      <c r="DE344" s="1611"/>
      <c r="DF344" s="1611"/>
      <c r="DG344" s="1611"/>
      <c r="DH344" s="1611"/>
      <c r="DI344" s="1611"/>
      <c r="DJ344" s="1611"/>
      <c r="DK344" s="1611"/>
      <c r="DL344" s="1611"/>
      <c r="DM344" s="1611"/>
      <c r="DN344" s="1611"/>
      <c r="DO344" s="1611"/>
      <c r="DP344" s="1611"/>
      <c r="DQ344" s="1611"/>
      <c r="DR344" s="1611"/>
      <c r="DS344" s="1611"/>
      <c r="DT344" s="1611"/>
      <c r="DU344" s="1611"/>
      <c r="DV344" s="1611"/>
      <c r="DW344" s="1611"/>
      <c r="DX344" s="1611"/>
      <c r="DY344" s="1611"/>
      <c r="DZ344" s="1611"/>
      <c r="EA344" s="1611"/>
      <c r="EB344" s="1611"/>
      <c r="EC344" s="1611"/>
      <c r="ED344" s="1611"/>
      <c r="EE344" s="1611"/>
      <c r="EF344" s="1611"/>
      <c r="EG344" s="1611"/>
      <c r="EH344" s="1611"/>
      <c r="EI344" s="1611"/>
      <c r="EJ344" s="1611"/>
      <c r="EK344" s="1611"/>
      <c r="EL344" s="1611"/>
      <c r="EM344" s="1611"/>
      <c r="EN344" s="1611"/>
      <c r="EO344" s="1611"/>
      <c r="EP344" s="1611"/>
      <c r="EQ344" s="1611"/>
      <c r="ER344" s="1611"/>
      <c r="ES344" s="1611"/>
    </row>
    <row r="345" spans="2:149" s="898" customFormat="1">
      <c r="B345" s="1609"/>
      <c r="C345" s="1610"/>
      <c r="D345" s="1610"/>
      <c r="E345" s="1611"/>
      <c r="F345" s="1611"/>
      <c r="G345" s="1611"/>
      <c r="H345" s="1611"/>
      <c r="I345" s="1611"/>
      <c r="J345" s="1611"/>
      <c r="K345" s="1611"/>
      <c r="L345" s="1611"/>
      <c r="M345" s="1611"/>
      <c r="N345" s="1611"/>
      <c r="O345" s="1611"/>
      <c r="P345" s="1611"/>
      <c r="Q345" s="1611"/>
      <c r="R345" s="1611"/>
      <c r="S345" s="1611"/>
      <c r="T345" s="1611"/>
      <c r="U345" s="1611"/>
      <c r="V345" s="1611"/>
      <c r="W345" s="1611"/>
      <c r="X345" s="1611"/>
      <c r="Y345" s="1611"/>
      <c r="Z345" s="1611"/>
      <c r="AA345" s="1611"/>
      <c r="AB345" s="1611"/>
      <c r="AC345" s="1611"/>
      <c r="AD345" s="1611"/>
      <c r="AE345" s="1611"/>
      <c r="AF345" s="1611"/>
      <c r="AG345" s="1611"/>
      <c r="AH345" s="1611"/>
      <c r="AI345" s="1611"/>
      <c r="AJ345" s="1611"/>
      <c r="AK345" s="1611"/>
      <c r="AL345" s="1611"/>
      <c r="AM345" s="1611"/>
      <c r="AN345" s="1611"/>
      <c r="AO345" s="1611"/>
      <c r="AP345" s="1611"/>
      <c r="AQ345" s="1611"/>
      <c r="AR345" s="1611"/>
      <c r="AS345" s="1611"/>
      <c r="AT345" s="1611"/>
      <c r="AU345" s="1611"/>
      <c r="AV345" s="1611"/>
      <c r="AW345" s="1611"/>
      <c r="AX345" s="1611"/>
      <c r="AY345" s="1611"/>
      <c r="AZ345" s="1611"/>
      <c r="BA345" s="1611"/>
      <c r="BB345" s="1611"/>
      <c r="BC345" s="1611"/>
      <c r="BD345" s="1611"/>
      <c r="BE345" s="1611"/>
      <c r="BF345" s="1611"/>
      <c r="BG345" s="1611"/>
      <c r="BH345" s="1611"/>
      <c r="BI345" s="1611"/>
      <c r="BJ345" s="1611"/>
      <c r="BK345" s="1611"/>
      <c r="BL345" s="1611"/>
      <c r="BM345" s="1611"/>
      <c r="BN345" s="1611"/>
      <c r="BO345" s="1611"/>
      <c r="BP345" s="1611"/>
      <c r="BQ345" s="1611"/>
      <c r="BR345" s="1611"/>
      <c r="BS345" s="1611"/>
      <c r="BT345" s="1611"/>
      <c r="BU345" s="1611"/>
      <c r="BV345" s="1611"/>
      <c r="BW345" s="1611"/>
      <c r="BX345" s="1611"/>
      <c r="BY345" s="1611"/>
      <c r="BZ345" s="1611"/>
      <c r="CA345" s="1611"/>
      <c r="CB345" s="1611"/>
      <c r="CC345" s="1611"/>
      <c r="CD345" s="1611"/>
      <c r="CE345" s="1611"/>
      <c r="CF345" s="1611"/>
      <c r="CG345" s="1611"/>
      <c r="CH345" s="1611"/>
      <c r="CI345" s="1611"/>
      <c r="CJ345" s="1611"/>
      <c r="CK345" s="1611"/>
      <c r="CL345" s="1611"/>
      <c r="CM345" s="1611"/>
      <c r="CN345" s="1611"/>
      <c r="CO345" s="1611"/>
      <c r="CP345" s="1611"/>
      <c r="CQ345" s="1611"/>
      <c r="CR345" s="1611"/>
      <c r="CS345" s="1611"/>
      <c r="CT345" s="1611"/>
      <c r="CU345" s="1611"/>
      <c r="CV345" s="1611"/>
      <c r="CW345" s="1611"/>
      <c r="CX345" s="1611"/>
      <c r="CY345" s="1611"/>
      <c r="CZ345" s="1611"/>
      <c r="DA345" s="1611"/>
      <c r="DB345" s="1611"/>
      <c r="DC345" s="1611"/>
      <c r="DD345" s="1611"/>
      <c r="DE345" s="1611"/>
      <c r="DF345" s="1611"/>
      <c r="DG345" s="1611"/>
      <c r="DH345" s="1611"/>
      <c r="DI345" s="1611"/>
      <c r="DJ345" s="1611"/>
      <c r="DK345" s="1611"/>
      <c r="DL345" s="1611"/>
      <c r="DM345" s="1611"/>
      <c r="DN345" s="1611"/>
      <c r="DO345" s="1611"/>
      <c r="DP345" s="1611"/>
      <c r="DQ345" s="1611"/>
      <c r="DR345" s="1611"/>
      <c r="DS345" s="1611"/>
      <c r="DT345" s="1611"/>
      <c r="DU345" s="1611"/>
      <c r="DV345" s="1611"/>
      <c r="DW345" s="1611"/>
      <c r="DX345" s="1611"/>
      <c r="DY345" s="1611"/>
      <c r="DZ345" s="1611"/>
      <c r="EA345" s="1611"/>
      <c r="EB345" s="1611"/>
      <c r="EC345" s="1611"/>
      <c r="ED345" s="1611"/>
      <c r="EE345" s="1611"/>
      <c r="EF345" s="1611"/>
      <c r="EG345" s="1611"/>
      <c r="EH345" s="1611"/>
      <c r="EI345" s="1611"/>
      <c r="EJ345" s="1611"/>
      <c r="EK345" s="1611"/>
      <c r="EL345" s="1611"/>
      <c r="EM345" s="1611"/>
      <c r="EN345" s="1611"/>
      <c r="EO345" s="1611"/>
      <c r="EP345" s="1611"/>
      <c r="EQ345" s="1611"/>
      <c r="ER345" s="1611"/>
      <c r="ES345" s="1611"/>
    </row>
    <row r="346" spans="2:149" s="898" customFormat="1">
      <c r="B346" s="1609"/>
      <c r="C346" s="1610"/>
      <c r="D346" s="1610"/>
      <c r="E346" s="1611"/>
      <c r="F346" s="1611"/>
      <c r="G346" s="1611"/>
      <c r="H346" s="1611"/>
      <c r="I346" s="1611"/>
      <c r="J346" s="1611"/>
      <c r="K346" s="1611"/>
      <c r="L346" s="1611"/>
      <c r="M346" s="1611"/>
      <c r="N346" s="1611"/>
      <c r="O346" s="1611"/>
      <c r="P346" s="1611"/>
      <c r="Q346" s="1611"/>
      <c r="R346" s="1611"/>
      <c r="S346" s="1611"/>
      <c r="T346" s="1611"/>
      <c r="U346" s="1611"/>
      <c r="V346" s="1611"/>
      <c r="W346" s="1611"/>
      <c r="X346" s="1611"/>
      <c r="Y346" s="1611"/>
      <c r="Z346" s="1611"/>
      <c r="AA346" s="1611"/>
      <c r="AB346" s="1611"/>
      <c r="AC346" s="1611"/>
      <c r="AD346" s="1611"/>
      <c r="AE346" s="1611"/>
      <c r="AF346" s="1611"/>
      <c r="AG346" s="1611"/>
      <c r="AH346" s="1611"/>
      <c r="AI346" s="1611"/>
      <c r="AJ346" s="1611"/>
      <c r="AK346" s="1611"/>
      <c r="AL346" s="1611"/>
      <c r="AM346" s="1611"/>
      <c r="AN346" s="1611"/>
      <c r="AO346" s="1611"/>
      <c r="AP346" s="1611"/>
      <c r="AQ346" s="1611"/>
      <c r="AR346" s="1611"/>
      <c r="AS346" s="1611"/>
      <c r="AT346" s="1611"/>
      <c r="AU346" s="1611"/>
      <c r="AV346" s="1611"/>
      <c r="AW346" s="1611"/>
      <c r="AX346" s="1611"/>
      <c r="AY346" s="1611"/>
      <c r="AZ346" s="1611"/>
      <c r="BA346" s="1611"/>
      <c r="BB346" s="1611"/>
      <c r="BC346" s="1611"/>
      <c r="BD346" s="1611"/>
      <c r="BE346" s="1611"/>
      <c r="BF346" s="1611"/>
      <c r="BG346" s="1611"/>
      <c r="BH346" s="1611"/>
      <c r="BI346" s="1611"/>
      <c r="BJ346" s="1611"/>
      <c r="BK346" s="1611"/>
      <c r="BL346" s="1611"/>
      <c r="BM346" s="1611"/>
      <c r="BN346" s="1611"/>
      <c r="BO346" s="1611"/>
      <c r="BP346" s="1611"/>
      <c r="BQ346" s="1611"/>
      <c r="BR346" s="1611"/>
      <c r="BS346" s="1611"/>
      <c r="BT346" s="1611"/>
      <c r="BU346" s="1611"/>
      <c r="BV346" s="1611"/>
      <c r="BW346" s="1611"/>
      <c r="BX346" s="1611"/>
      <c r="BY346" s="1611"/>
      <c r="BZ346" s="1611"/>
      <c r="CA346" s="1611"/>
      <c r="CB346" s="1611"/>
      <c r="CC346" s="1611"/>
      <c r="CD346" s="1611"/>
      <c r="CE346" s="1611"/>
      <c r="CF346" s="1611"/>
      <c r="CG346" s="1611"/>
      <c r="CH346" s="1611"/>
      <c r="CI346" s="1611"/>
      <c r="CJ346" s="1611"/>
      <c r="CK346" s="1611"/>
      <c r="CL346" s="1611"/>
      <c r="CM346" s="1611"/>
      <c r="CN346" s="1611"/>
      <c r="CO346" s="1611"/>
      <c r="CP346" s="1611"/>
      <c r="CQ346" s="1611"/>
      <c r="CR346" s="1611"/>
      <c r="CS346" s="1611"/>
      <c r="CT346" s="1611"/>
      <c r="CU346" s="1611"/>
      <c r="CV346" s="1611"/>
      <c r="CW346" s="1611"/>
      <c r="CX346" s="1611"/>
      <c r="CY346" s="1611"/>
      <c r="CZ346" s="1611"/>
      <c r="DA346" s="1611"/>
      <c r="DB346" s="1611"/>
      <c r="DC346" s="1611"/>
      <c r="DD346" s="1611"/>
      <c r="DE346" s="1611"/>
      <c r="DF346" s="1611"/>
      <c r="DG346" s="1611"/>
      <c r="DH346" s="1611"/>
      <c r="DI346" s="1611"/>
      <c r="DJ346" s="1611"/>
      <c r="DK346" s="1611"/>
      <c r="DL346" s="1611"/>
      <c r="DM346" s="1611"/>
      <c r="DN346" s="1611"/>
      <c r="DO346" s="1611"/>
      <c r="DP346" s="1611"/>
      <c r="DQ346" s="1611"/>
      <c r="DR346" s="1611"/>
      <c r="DS346" s="1611"/>
      <c r="DT346" s="1611"/>
      <c r="DU346" s="1611"/>
      <c r="DV346" s="1611"/>
      <c r="DW346" s="1611"/>
      <c r="DX346" s="1611"/>
      <c r="DY346" s="1611"/>
      <c r="DZ346" s="1611"/>
      <c r="EA346" s="1611"/>
      <c r="EB346" s="1611"/>
      <c r="EC346" s="1611"/>
      <c r="ED346" s="1611"/>
      <c r="EE346" s="1611"/>
      <c r="EF346" s="1611"/>
      <c r="EG346" s="1611"/>
      <c r="EH346" s="1611"/>
      <c r="EI346" s="1611"/>
      <c r="EJ346" s="1611"/>
      <c r="EK346" s="1611"/>
      <c r="EL346" s="1611"/>
      <c r="EM346" s="1611"/>
      <c r="EN346" s="1611"/>
      <c r="EO346" s="1611"/>
      <c r="EP346" s="1611"/>
      <c r="EQ346" s="1611"/>
      <c r="ER346" s="1611"/>
      <c r="ES346" s="1611"/>
    </row>
    <row r="347" spans="2:149" s="898" customFormat="1">
      <c r="B347" s="1609"/>
      <c r="C347" s="1610"/>
      <c r="D347" s="1610"/>
      <c r="E347" s="1611"/>
      <c r="F347" s="1611"/>
      <c r="G347" s="1611"/>
      <c r="H347" s="1611"/>
      <c r="I347" s="1611"/>
      <c r="J347" s="1611"/>
      <c r="K347" s="1611"/>
      <c r="L347" s="1611"/>
      <c r="M347" s="1611"/>
      <c r="N347" s="1611"/>
      <c r="O347" s="1611"/>
      <c r="P347" s="1611"/>
      <c r="Q347" s="1611"/>
      <c r="R347" s="1611"/>
      <c r="S347" s="1611"/>
      <c r="T347" s="1611"/>
      <c r="U347" s="1611"/>
      <c r="V347" s="1611"/>
      <c r="W347" s="1611"/>
      <c r="X347" s="1611"/>
      <c r="Y347" s="1611"/>
      <c r="Z347" s="1611"/>
      <c r="AA347" s="1611"/>
      <c r="AB347" s="1611"/>
      <c r="AC347" s="1611"/>
      <c r="AD347" s="1611"/>
      <c r="AE347" s="1611"/>
      <c r="AF347" s="1611"/>
      <c r="AG347" s="1611"/>
      <c r="AH347" s="1611"/>
      <c r="AI347" s="1611"/>
      <c r="AJ347" s="1611"/>
      <c r="AK347" s="1611"/>
      <c r="AL347" s="1611"/>
      <c r="AM347" s="1611"/>
      <c r="AN347" s="1611"/>
      <c r="AO347" s="1611"/>
      <c r="AP347" s="1611"/>
      <c r="AQ347" s="1611"/>
      <c r="AR347" s="1611"/>
      <c r="AS347" s="1611"/>
      <c r="AT347" s="1611"/>
      <c r="AU347" s="1611"/>
      <c r="AV347" s="1611"/>
      <c r="AW347" s="1611"/>
      <c r="AX347" s="1611"/>
      <c r="AY347" s="1611"/>
      <c r="AZ347" s="1611"/>
      <c r="BA347" s="1611"/>
      <c r="BB347" s="1611"/>
      <c r="BC347" s="1611"/>
      <c r="BD347" s="1611"/>
      <c r="BE347" s="1611"/>
      <c r="BF347" s="1611"/>
      <c r="BG347" s="1611"/>
      <c r="BH347" s="1611"/>
      <c r="BI347" s="1611"/>
      <c r="BJ347" s="1611"/>
      <c r="BK347" s="1611"/>
      <c r="BL347" s="1611"/>
      <c r="BM347" s="1611"/>
      <c r="BN347" s="1611"/>
      <c r="BO347" s="1611"/>
      <c r="BP347" s="1611"/>
      <c r="BQ347" s="1611"/>
      <c r="BR347" s="1611"/>
      <c r="BS347" s="1611"/>
      <c r="BT347" s="1611"/>
      <c r="BU347" s="1611"/>
      <c r="BV347" s="1611"/>
      <c r="BW347" s="1611"/>
      <c r="BX347" s="1611"/>
      <c r="BY347" s="1611"/>
      <c r="BZ347" s="1611"/>
      <c r="CA347" s="1611"/>
      <c r="CB347" s="1611"/>
      <c r="CC347" s="1611"/>
      <c r="CD347" s="1611"/>
      <c r="CE347" s="1611"/>
      <c r="CF347" s="1611"/>
      <c r="CG347" s="1611"/>
      <c r="CH347" s="1611"/>
      <c r="CI347" s="1611"/>
      <c r="CJ347" s="1611"/>
      <c r="CK347" s="1611"/>
      <c r="CL347" s="1611"/>
      <c r="CM347" s="1611"/>
      <c r="CN347" s="1611"/>
      <c r="CO347" s="1611"/>
      <c r="CP347" s="1611"/>
      <c r="CQ347" s="1611"/>
      <c r="CR347" s="1611"/>
      <c r="CS347" s="1611"/>
      <c r="CT347" s="1611"/>
      <c r="CU347" s="1611"/>
      <c r="CV347" s="1611"/>
      <c r="CW347" s="1611"/>
      <c r="CX347" s="1611"/>
      <c r="CY347" s="1611"/>
      <c r="CZ347" s="1611"/>
      <c r="DA347" s="1611"/>
      <c r="DB347" s="1611"/>
      <c r="DC347" s="1611"/>
      <c r="DD347" s="1611"/>
      <c r="DE347" s="1611"/>
      <c r="DF347" s="1611"/>
      <c r="DG347" s="1611"/>
      <c r="DH347" s="1611"/>
      <c r="DI347" s="1611"/>
      <c r="DJ347" s="1611"/>
      <c r="DK347" s="1611"/>
      <c r="DL347" s="1611"/>
      <c r="DM347" s="1611"/>
      <c r="DN347" s="1611"/>
      <c r="DO347" s="1611"/>
      <c r="DP347" s="1611"/>
      <c r="DQ347" s="1611"/>
      <c r="DR347" s="1611"/>
      <c r="DS347" s="1611"/>
      <c r="DT347" s="1611"/>
      <c r="DU347" s="1611"/>
      <c r="DV347" s="1611"/>
      <c r="DW347" s="1611"/>
      <c r="DX347" s="1611"/>
      <c r="DY347" s="1611"/>
      <c r="DZ347" s="1611"/>
      <c r="EA347" s="1611"/>
      <c r="EB347" s="1611"/>
      <c r="EC347" s="1611"/>
      <c r="ED347" s="1611"/>
      <c r="EE347" s="1611"/>
      <c r="EF347" s="1611"/>
      <c r="EG347" s="1611"/>
      <c r="EH347" s="1611"/>
      <c r="EI347" s="1611"/>
      <c r="EJ347" s="1611"/>
      <c r="EK347" s="1611"/>
      <c r="EL347" s="1611"/>
      <c r="EM347" s="1611"/>
      <c r="EN347" s="1611"/>
      <c r="EO347" s="1611"/>
      <c r="EP347" s="1611"/>
      <c r="EQ347" s="1611"/>
      <c r="ER347" s="1611"/>
      <c r="ES347" s="1611"/>
    </row>
    <row r="348" spans="2:149" s="898" customFormat="1">
      <c r="B348" s="1609"/>
      <c r="C348" s="1610"/>
      <c r="D348" s="1610"/>
      <c r="E348" s="1611"/>
      <c r="F348" s="1611"/>
      <c r="G348" s="1611"/>
      <c r="H348" s="1611"/>
      <c r="I348" s="1611"/>
      <c r="J348" s="1611"/>
      <c r="K348" s="1611"/>
      <c r="L348" s="1611"/>
      <c r="M348" s="1611"/>
      <c r="N348" s="1611"/>
      <c r="O348" s="1611"/>
      <c r="P348" s="1611"/>
      <c r="Q348" s="1611"/>
      <c r="R348" s="1611"/>
      <c r="S348" s="1611"/>
      <c r="T348" s="1611"/>
      <c r="U348" s="1611"/>
      <c r="V348" s="1611"/>
      <c r="W348" s="1611"/>
      <c r="X348" s="1611"/>
      <c r="Y348" s="1611"/>
      <c r="Z348" s="1611"/>
      <c r="AA348" s="1611"/>
      <c r="AB348" s="1611"/>
      <c r="AC348" s="1611"/>
      <c r="AD348" s="1611"/>
      <c r="AE348" s="1611"/>
      <c r="AF348" s="1611"/>
      <c r="AG348" s="1611"/>
      <c r="AH348" s="1611"/>
      <c r="AI348" s="1611"/>
      <c r="AJ348" s="1611"/>
      <c r="AK348" s="1611"/>
      <c r="AL348" s="1611"/>
      <c r="AM348" s="1611"/>
      <c r="AN348" s="1611"/>
      <c r="AO348" s="1611"/>
      <c r="AP348" s="1611"/>
      <c r="AQ348" s="1611"/>
      <c r="AR348" s="1611"/>
      <c r="AS348" s="1611"/>
      <c r="AT348" s="1611"/>
      <c r="AU348" s="1611"/>
      <c r="AV348" s="1611"/>
      <c r="AW348" s="1611"/>
      <c r="AX348" s="1611"/>
      <c r="AY348" s="1611"/>
      <c r="AZ348" s="1611"/>
      <c r="BA348" s="1611"/>
      <c r="BB348" s="1611"/>
      <c r="BC348" s="1611"/>
      <c r="BD348" s="1611"/>
      <c r="BE348" s="1611"/>
      <c r="BF348" s="1611"/>
      <c r="BG348" s="1611"/>
      <c r="BH348" s="1611"/>
      <c r="BI348" s="1611"/>
      <c r="BJ348" s="1611"/>
      <c r="BK348" s="1611"/>
      <c r="BL348" s="1611"/>
      <c r="BM348" s="1611"/>
      <c r="BN348" s="1611"/>
      <c r="BO348" s="1611"/>
      <c r="BP348" s="1611"/>
      <c r="BQ348" s="1611"/>
      <c r="BR348" s="1611"/>
      <c r="BS348" s="1611"/>
      <c r="BT348" s="1611"/>
      <c r="BU348" s="1611"/>
      <c r="BV348" s="1611"/>
      <c r="BW348" s="1611"/>
      <c r="BX348" s="1611"/>
      <c r="BY348" s="1611"/>
      <c r="BZ348" s="1611"/>
      <c r="CA348" s="1611"/>
      <c r="CB348" s="1611"/>
      <c r="CC348" s="1611"/>
      <c r="CD348" s="1611"/>
      <c r="CE348" s="1611"/>
      <c r="CF348" s="1611"/>
      <c r="CG348" s="1611"/>
      <c r="CH348" s="1611"/>
      <c r="CI348" s="1611"/>
      <c r="CJ348" s="1611"/>
      <c r="CK348" s="1611"/>
      <c r="CL348" s="1611"/>
      <c r="CM348" s="1611"/>
      <c r="CN348" s="1611"/>
      <c r="CO348" s="1611"/>
      <c r="CP348" s="1611"/>
      <c r="CQ348" s="1611"/>
      <c r="CR348" s="1611"/>
      <c r="CS348" s="1611"/>
      <c r="CT348" s="1611"/>
      <c r="CU348" s="1611"/>
      <c r="CV348" s="1611"/>
      <c r="CW348" s="1611"/>
      <c r="CX348" s="1611"/>
      <c r="CY348" s="1611"/>
      <c r="CZ348" s="1611"/>
      <c r="DA348" s="1611"/>
      <c r="DB348" s="1611"/>
      <c r="DC348" s="1611"/>
      <c r="DD348" s="1611"/>
      <c r="DE348" s="1611"/>
      <c r="DF348" s="1611"/>
      <c r="DG348" s="1611"/>
      <c r="DH348" s="1611"/>
      <c r="DI348" s="1611"/>
      <c r="DJ348" s="1611"/>
      <c r="DK348" s="1611"/>
      <c r="DL348" s="1611"/>
      <c r="DM348" s="1611"/>
      <c r="DN348" s="1611"/>
      <c r="DO348" s="1611"/>
      <c r="DP348" s="1611"/>
      <c r="DQ348" s="1611"/>
      <c r="DR348" s="1611"/>
      <c r="DS348" s="1611"/>
      <c r="DT348" s="1611"/>
      <c r="DU348" s="1611"/>
      <c r="DV348" s="1611"/>
      <c r="DW348" s="1611"/>
      <c r="DX348" s="1611"/>
      <c r="DY348" s="1611"/>
      <c r="DZ348" s="1611"/>
      <c r="EA348" s="1611"/>
      <c r="EB348" s="1611"/>
      <c r="EC348" s="1611"/>
      <c r="ED348" s="1611"/>
      <c r="EE348" s="1611"/>
      <c r="EF348" s="1611"/>
      <c r="EG348" s="1611"/>
      <c r="EH348" s="1611"/>
      <c r="EI348" s="1611"/>
      <c r="EJ348" s="1611"/>
      <c r="EK348" s="1611"/>
      <c r="EL348" s="1611"/>
      <c r="EM348" s="1611"/>
      <c r="EN348" s="1611"/>
      <c r="EO348" s="1611"/>
      <c r="EP348" s="1611"/>
      <c r="EQ348" s="1611"/>
      <c r="ER348" s="1611"/>
      <c r="ES348" s="1611"/>
    </row>
    <row r="349" spans="2:149" s="898" customFormat="1">
      <c r="B349" s="1609"/>
      <c r="C349" s="1610"/>
      <c r="D349" s="1610"/>
      <c r="E349" s="1611"/>
      <c r="F349" s="1611"/>
      <c r="G349" s="1611"/>
      <c r="H349" s="1611"/>
      <c r="I349" s="1611"/>
      <c r="J349" s="1611"/>
      <c r="K349" s="1611"/>
      <c r="L349" s="1611"/>
      <c r="M349" s="1611"/>
      <c r="N349" s="1611"/>
      <c r="O349" s="1611"/>
      <c r="P349" s="1611"/>
      <c r="Q349" s="1611"/>
      <c r="R349" s="1611"/>
      <c r="S349" s="1611"/>
      <c r="T349" s="1611"/>
      <c r="U349" s="1611"/>
      <c r="V349" s="1611"/>
      <c r="W349" s="1611"/>
      <c r="X349" s="1611"/>
      <c r="Y349" s="1611"/>
      <c r="Z349" s="1611"/>
      <c r="AA349" s="1611"/>
      <c r="AB349" s="1611"/>
      <c r="AC349" s="1611"/>
      <c r="AD349" s="1611"/>
      <c r="AE349" s="1611"/>
      <c r="AF349" s="1611"/>
      <c r="AG349" s="1611"/>
      <c r="AH349" s="1611"/>
      <c r="AI349" s="1611"/>
      <c r="AJ349" s="1611"/>
      <c r="AK349" s="1611"/>
      <c r="AL349" s="1611"/>
      <c r="AM349" s="1611"/>
      <c r="AN349" s="1611"/>
      <c r="AO349" s="1611"/>
      <c r="AP349" s="1611"/>
      <c r="AQ349" s="1611"/>
      <c r="AR349" s="1611"/>
      <c r="AS349" s="1611"/>
      <c r="AT349" s="1611"/>
      <c r="AU349" s="1611"/>
      <c r="AV349" s="1611"/>
      <c r="AW349" s="1611"/>
      <c r="AX349" s="1611"/>
      <c r="AY349" s="1611"/>
      <c r="AZ349" s="1611"/>
      <c r="BA349" s="1611"/>
      <c r="BB349" s="1611"/>
      <c r="BC349" s="1611"/>
      <c r="BD349" s="1611"/>
      <c r="BE349" s="1611"/>
      <c r="BF349" s="1611"/>
      <c r="BG349" s="1611"/>
      <c r="BH349" s="1611"/>
      <c r="BI349" s="1611"/>
      <c r="BJ349" s="1611"/>
      <c r="BK349" s="1611"/>
      <c r="BL349" s="1611"/>
      <c r="BM349" s="1611"/>
      <c r="BN349" s="1611"/>
      <c r="BO349" s="1611"/>
      <c r="BP349" s="1611"/>
      <c r="BQ349" s="1611"/>
      <c r="BR349" s="1611"/>
      <c r="BS349" s="1611"/>
      <c r="BT349" s="1611"/>
      <c r="BU349" s="1611"/>
      <c r="BV349" s="1611"/>
      <c r="BW349" s="1611"/>
      <c r="BX349" s="1611"/>
      <c r="BY349" s="1611"/>
      <c r="BZ349" s="1611"/>
      <c r="CA349" s="1611"/>
      <c r="CB349" s="1611"/>
      <c r="CC349" s="1611"/>
      <c r="CD349" s="1611"/>
      <c r="CE349" s="1611"/>
      <c r="CF349" s="1611"/>
      <c r="CG349" s="1611"/>
      <c r="CH349" s="1611"/>
      <c r="CI349" s="1611"/>
      <c r="CJ349" s="1611"/>
      <c r="CK349" s="1611"/>
      <c r="CL349" s="1611"/>
      <c r="CM349" s="1611"/>
      <c r="CN349" s="1611"/>
      <c r="CO349" s="1611"/>
      <c r="CP349" s="1611"/>
      <c r="CQ349" s="1611"/>
      <c r="CR349" s="1611"/>
      <c r="CS349" s="1611"/>
      <c r="CT349" s="1611"/>
      <c r="CU349" s="1611"/>
      <c r="CV349" s="1611"/>
      <c r="CW349" s="1611"/>
      <c r="CX349" s="1611"/>
      <c r="CY349" s="1611"/>
      <c r="CZ349" s="1611"/>
      <c r="DA349" s="1611"/>
      <c r="DB349" s="1611"/>
      <c r="DC349" s="1611"/>
      <c r="DD349" s="1611"/>
      <c r="DE349" s="1611"/>
      <c r="DF349" s="1611"/>
      <c r="DG349" s="1611"/>
      <c r="DH349" s="1611"/>
      <c r="DI349" s="1611"/>
      <c r="DJ349" s="1611"/>
      <c r="DK349" s="1611"/>
      <c r="DL349" s="1611"/>
      <c r="DM349" s="1611"/>
      <c r="DN349" s="1611"/>
      <c r="DO349" s="1611"/>
      <c r="DP349" s="1611"/>
      <c r="DQ349" s="1611"/>
      <c r="DR349" s="1611"/>
      <c r="DS349" s="1611"/>
      <c r="DT349" s="1611"/>
      <c r="DU349" s="1611"/>
      <c r="DV349" s="1611"/>
      <c r="DW349" s="1611"/>
      <c r="DX349" s="1611"/>
      <c r="DY349" s="1611"/>
      <c r="DZ349" s="1611"/>
      <c r="EA349" s="1611"/>
      <c r="EB349" s="1611"/>
      <c r="EC349" s="1611"/>
      <c r="ED349" s="1611"/>
      <c r="EE349" s="1611"/>
      <c r="EF349" s="1611"/>
      <c r="EG349" s="1611"/>
      <c r="EH349" s="1611"/>
      <c r="EI349" s="1611"/>
      <c r="EJ349" s="1611"/>
      <c r="EK349" s="1611"/>
      <c r="EL349" s="1611"/>
      <c r="EM349" s="1611"/>
      <c r="EN349" s="1611"/>
      <c r="EO349" s="1611"/>
      <c r="EP349" s="1611"/>
      <c r="EQ349" s="1611"/>
      <c r="ER349" s="1611"/>
      <c r="ES349" s="1611"/>
    </row>
    <row r="350" spans="2:149" s="898" customFormat="1">
      <c r="B350" s="1609"/>
      <c r="C350" s="1610"/>
      <c r="D350" s="1610"/>
      <c r="E350" s="1611"/>
      <c r="F350" s="1611"/>
      <c r="G350" s="1611"/>
      <c r="H350" s="1611"/>
      <c r="I350" s="1611"/>
      <c r="J350" s="1611"/>
      <c r="K350" s="1611"/>
      <c r="L350" s="1611"/>
      <c r="M350" s="1611"/>
      <c r="N350" s="1611"/>
      <c r="O350" s="1611"/>
      <c r="P350" s="1611"/>
      <c r="Q350" s="1611"/>
      <c r="R350" s="1611"/>
      <c r="S350" s="1611"/>
      <c r="T350" s="1611"/>
      <c r="U350" s="1611"/>
      <c r="V350" s="1611"/>
      <c r="W350" s="1611"/>
      <c r="X350" s="1611"/>
      <c r="Y350" s="1611"/>
      <c r="Z350" s="1611"/>
      <c r="AA350" s="1611"/>
      <c r="AB350" s="1611"/>
      <c r="AC350" s="1611"/>
      <c r="AD350" s="1611"/>
      <c r="AE350" s="1611"/>
      <c r="AF350" s="1611"/>
      <c r="AG350" s="1611"/>
      <c r="AH350" s="1611"/>
      <c r="AI350" s="1611"/>
      <c r="AJ350" s="1611"/>
      <c r="AK350" s="1611"/>
      <c r="AL350" s="1611"/>
      <c r="AM350" s="1611"/>
      <c r="AN350" s="1611"/>
      <c r="AO350" s="1611"/>
      <c r="AP350" s="1611"/>
      <c r="AQ350" s="1611"/>
      <c r="AR350" s="1611"/>
      <c r="AS350" s="1611"/>
      <c r="AT350" s="1611"/>
      <c r="AU350" s="1611"/>
      <c r="AV350" s="1611"/>
      <c r="AW350" s="1611"/>
      <c r="AX350" s="1611"/>
      <c r="AY350" s="1611"/>
      <c r="AZ350" s="1611"/>
      <c r="BA350" s="1611"/>
      <c r="BB350" s="1611"/>
      <c r="BC350" s="1611"/>
      <c r="BD350" s="1611"/>
      <c r="BE350" s="1611"/>
      <c r="BF350" s="1611"/>
      <c r="BG350" s="1611"/>
      <c r="BH350" s="1611"/>
      <c r="BI350" s="1611"/>
      <c r="BJ350" s="1611"/>
      <c r="BK350" s="1611"/>
      <c r="BL350" s="1611"/>
      <c r="BM350" s="1611"/>
      <c r="BN350" s="1611"/>
      <c r="BO350" s="1611"/>
      <c r="BP350" s="1611"/>
      <c r="BQ350" s="1611"/>
      <c r="BR350" s="1611"/>
      <c r="BS350" s="1611"/>
      <c r="BT350" s="1611"/>
      <c r="BU350" s="1611"/>
      <c r="BV350" s="1611"/>
      <c r="BW350" s="1611"/>
      <c r="BX350" s="1611"/>
      <c r="BY350" s="1611"/>
      <c r="BZ350" s="1611"/>
      <c r="CA350" s="1611"/>
      <c r="CB350" s="1611"/>
      <c r="CC350" s="1611"/>
      <c r="CD350" s="1611"/>
      <c r="CE350" s="1611"/>
      <c r="CF350" s="1611"/>
      <c r="CG350" s="1611"/>
      <c r="CH350" s="1611"/>
      <c r="CI350" s="1611"/>
      <c r="CJ350" s="1611"/>
      <c r="CK350" s="1611"/>
      <c r="CL350" s="1611"/>
      <c r="CM350" s="1611"/>
      <c r="CN350" s="1611"/>
      <c r="CO350" s="1611"/>
      <c r="CP350" s="1611"/>
      <c r="CQ350" s="1611"/>
      <c r="CR350" s="1611"/>
      <c r="CS350" s="1611"/>
      <c r="CT350" s="1611"/>
      <c r="CU350" s="1611"/>
      <c r="CV350" s="1611"/>
      <c r="CW350" s="1611"/>
      <c r="CX350" s="1611"/>
      <c r="CY350" s="1611"/>
      <c r="CZ350" s="1611"/>
      <c r="DA350" s="1611"/>
      <c r="DB350" s="1611"/>
      <c r="DC350" s="1611"/>
      <c r="DD350" s="1611"/>
      <c r="DE350" s="1611"/>
      <c r="DF350" s="1611"/>
      <c r="DG350" s="1611"/>
      <c r="DH350" s="1611"/>
      <c r="DI350" s="1611"/>
      <c r="DJ350" s="1611"/>
      <c r="DK350" s="1611"/>
      <c r="DL350" s="1611"/>
      <c r="DM350" s="1611"/>
      <c r="DN350" s="1611"/>
      <c r="DO350" s="1611"/>
      <c r="DP350" s="1611"/>
      <c r="DQ350" s="1611"/>
      <c r="DR350" s="1611"/>
      <c r="DS350" s="1611"/>
      <c r="DT350" s="1611"/>
      <c r="DU350" s="1611"/>
      <c r="DV350" s="1611"/>
      <c r="DW350" s="1611"/>
      <c r="DX350" s="1611"/>
      <c r="DY350" s="1611"/>
      <c r="DZ350" s="1611"/>
      <c r="EA350" s="1611"/>
      <c r="EB350" s="1611"/>
      <c r="EC350" s="1611"/>
      <c r="ED350" s="1611"/>
      <c r="EE350" s="1611"/>
      <c r="EF350" s="1611"/>
      <c r="EG350" s="1611"/>
      <c r="EH350" s="1611"/>
      <c r="EI350" s="1611"/>
      <c r="EJ350" s="1611"/>
      <c r="EK350" s="1611"/>
      <c r="EL350" s="1611"/>
      <c r="EM350" s="1611"/>
      <c r="EN350" s="1611"/>
      <c r="EO350" s="1611"/>
      <c r="EP350" s="1611"/>
      <c r="EQ350" s="1611"/>
      <c r="ER350" s="1611"/>
      <c r="ES350" s="1611"/>
    </row>
    <row r="351" spans="2:149" s="898" customFormat="1">
      <c r="B351" s="1609"/>
      <c r="C351" s="1610"/>
      <c r="D351" s="1610"/>
      <c r="E351" s="1611"/>
      <c r="F351" s="1611"/>
      <c r="G351" s="1611"/>
      <c r="H351" s="1611"/>
      <c r="I351" s="1611"/>
      <c r="J351" s="1611"/>
      <c r="K351" s="1611"/>
      <c r="L351" s="1611"/>
      <c r="M351" s="1611"/>
      <c r="N351" s="1611"/>
      <c r="O351" s="1611"/>
      <c r="P351" s="1611"/>
      <c r="Q351" s="1611"/>
      <c r="R351" s="1611"/>
      <c r="S351" s="1611"/>
      <c r="T351" s="1611"/>
      <c r="U351" s="1611"/>
      <c r="V351" s="1611"/>
      <c r="W351" s="1611"/>
      <c r="X351" s="1611"/>
      <c r="Y351" s="1611"/>
      <c r="Z351" s="1611"/>
      <c r="AA351" s="1611"/>
      <c r="AB351" s="1611"/>
      <c r="AC351" s="1611"/>
      <c r="AD351" s="1611"/>
      <c r="AE351" s="1611"/>
      <c r="AF351" s="1611"/>
      <c r="AG351" s="1611"/>
      <c r="AH351" s="1611"/>
      <c r="AI351" s="1611"/>
      <c r="AJ351" s="1611"/>
      <c r="AK351" s="1611"/>
      <c r="AL351" s="1611"/>
      <c r="AM351" s="1611"/>
      <c r="AN351" s="1611"/>
      <c r="AO351" s="1611"/>
      <c r="AP351" s="1611"/>
      <c r="AQ351" s="1611"/>
      <c r="AR351" s="1611"/>
      <c r="AS351" s="1611"/>
      <c r="AT351" s="1611"/>
      <c r="AU351" s="1611"/>
      <c r="AV351" s="1611"/>
      <c r="AW351" s="1611"/>
      <c r="AX351" s="1611"/>
      <c r="AY351" s="1611"/>
      <c r="AZ351" s="1611"/>
      <c r="BA351" s="1611"/>
      <c r="BB351" s="1611"/>
      <c r="BC351" s="1611"/>
      <c r="BD351" s="1611"/>
      <c r="BE351" s="1611"/>
      <c r="BF351" s="1611"/>
      <c r="BG351" s="1611"/>
      <c r="BH351" s="1611"/>
      <c r="BI351" s="1611"/>
      <c r="BJ351" s="1611"/>
      <c r="BK351" s="1611"/>
      <c r="BL351" s="1611"/>
      <c r="BM351" s="1611"/>
      <c r="BN351" s="1611"/>
      <c r="BO351" s="1611"/>
      <c r="BP351" s="1611"/>
      <c r="BQ351" s="1611"/>
      <c r="BR351" s="1611"/>
      <c r="BS351" s="1611"/>
      <c r="BT351" s="1611"/>
      <c r="BU351" s="1611"/>
      <c r="BV351" s="1611"/>
      <c r="BW351" s="1611"/>
      <c r="BX351" s="1611"/>
      <c r="BY351" s="1611"/>
      <c r="BZ351" s="1611"/>
      <c r="CA351" s="1611"/>
      <c r="CB351" s="1611"/>
      <c r="CC351" s="1611"/>
      <c r="CD351" s="1611"/>
      <c r="CE351" s="1611"/>
      <c r="CF351" s="1611"/>
      <c r="CG351" s="1611"/>
      <c r="CH351" s="1611"/>
      <c r="CI351" s="1611"/>
      <c r="CJ351" s="1611"/>
      <c r="CK351" s="1611"/>
      <c r="CL351" s="1611"/>
      <c r="CM351" s="1611"/>
      <c r="CN351" s="1611"/>
      <c r="CO351" s="1611"/>
      <c r="CP351" s="1611"/>
      <c r="CQ351" s="1611"/>
      <c r="CR351" s="1611"/>
      <c r="CS351" s="1611"/>
      <c r="CT351" s="1611"/>
      <c r="CU351" s="1611"/>
      <c r="CV351" s="1611"/>
      <c r="CW351" s="1611"/>
      <c r="CX351" s="1611"/>
      <c r="CY351" s="1611"/>
      <c r="CZ351" s="1611"/>
      <c r="DA351" s="1611"/>
      <c r="DB351" s="1611"/>
      <c r="DC351" s="1611"/>
      <c r="DD351" s="1611"/>
      <c r="DE351" s="1611"/>
      <c r="DF351" s="1611"/>
      <c r="DG351" s="1611"/>
      <c r="DH351" s="1611"/>
      <c r="DI351" s="1611"/>
      <c r="DJ351" s="1611"/>
      <c r="DK351" s="1611"/>
      <c r="DL351" s="1611"/>
      <c r="DM351" s="1611"/>
      <c r="DN351" s="1611"/>
      <c r="DO351" s="1611"/>
      <c r="DP351" s="1611"/>
      <c r="DQ351" s="1611"/>
      <c r="DR351" s="1611"/>
      <c r="DS351" s="1611"/>
      <c r="DT351" s="1611"/>
      <c r="DU351" s="1611"/>
      <c r="DV351" s="1611"/>
      <c r="DW351" s="1611"/>
      <c r="DX351" s="1611"/>
      <c r="DY351" s="1611"/>
      <c r="DZ351" s="1611"/>
      <c r="EA351" s="1611"/>
      <c r="EB351" s="1611"/>
      <c r="EC351" s="1611"/>
      <c r="ED351" s="1611"/>
      <c r="EE351" s="1611"/>
      <c r="EF351" s="1611"/>
      <c r="EG351" s="1611"/>
      <c r="EH351" s="1611"/>
      <c r="EI351" s="1611"/>
      <c r="EJ351" s="1611"/>
      <c r="EK351" s="1611"/>
      <c r="EL351" s="1611"/>
      <c r="EM351" s="1611"/>
      <c r="EN351" s="1611"/>
      <c r="EO351" s="1611"/>
      <c r="EP351" s="1611"/>
      <c r="EQ351" s="1611"/>
      <c r="ER351" s="1611"/>
      <c r="ES351" s="1611"/>
    </row>
    <row r="352" spans="2:149" s="898" customFormat="1">
      <c r="B352" s="1609"/>
      <c r="C352" s="1610"/>
      <c r="D352" s="1610"/>
      <c r="E352" s="1611"/>
      <c r="F352" s="1611"/>
      <c r="G352" s="1611"/>
      <c r="H352" s="1611"/>
      <c r="I352" s="1611"/>
      <c r="J352" s="1611"/>
      <c r="K352" s="1611"/>
      <c r="L352" s="1611"/>
      <c r="M352" s="1611"/>
      <c r="N352" s="1611"/>
      <c r="O352" s="1611"/>
      <c r="P352" s="1611"/>
      <c r="Q352" s="1611"/>
      <c r="R352" s="1611"/>
      <c r="S352" s="1611"/>
      <c r="T352" s="1611"/>
      <c r="U352" s="1611"/>
      <c r="V352" s="1611"/>
      <c r="W352" s="1611"/>
      <c r="X352" s="1611"/>
      <c r="Y352" s="1611"/>
      <c r="Z352" s="1611"/>
      <c r="AA352" s="1611"/>
      <c r="AB352" s="1611"/>
      <c r="AC352" s="1611"/>
      <c r="AD352" s="1611"/>
      <c r="AE352" s="1611"/>
      <c r="AF352" s="1611"/>
      <c r="AG352" s="1611"/>
      <c r="AH352" s="1611"/>
      <c r="AI352" s="1611"/>
      <c r="AJ352" s="1611"/>
      <c r="AK352" s="1611"/>
      <c r="AL352" s="1611"/>
      <c r="AM352" s="1611"/>
      <c r="AN352" s="1611"/>
      <c r="AO352" s="1611"/>
      <c r="AP352" s="1611"/>
      <c r="AQ352" s="1611"/>
      <c r="AR352" s="1611"/>
      <c r="AS352" s="1611"/>
      <c r="AT352" s="1611"/>
      <c r="AU352" s="1611"/>
      <c r="AV352" s="1611"/>
      <c r="AW352" s="1611"/>
      <c r="AX352" s="1611"/>
      <c r="AY352" s="1611"/>
      <c r="AZ352" s="1611"/>
      <c r="BA352" s="1611"/>
      <c r="BB352" s="1611"/>
      <c r="BC352" s="1611"/>
      <c r="BD352" s="1611"/>
      <c r="BE352" s="1611"/>
      <c r="BF352" s="1611"/>
      <c r="BG352" s="1611"/>
      <c r="BH352" s="1611"/>
      <c r="BI352" s="1611"/>
      <c r="BJ352" s="1611"/>
      <c r="BK352" s="1611"/>
      <c r="BL352" s="1611"/>
      <c r="BM352" s="1611"/>
      <c r="BN352" s="1611"/>
      <c r="BO352" s="1611"/>
      <c r="BP352" s="1611"/>
      <c r="BQ352" s="1611"/>
      <c r="BR352" s="1611"/>
      <c r="BS352" s="1611"/>
      <c r="BT352" s="1611"/>
      <c r="BU352" s="1611"/>
      <c r="BV352" s="1611"/>
      <c r="BW352" s="1611"/>
      <c r="BX352" s="1611"/>
      <c r="BY352" s="1611"/>
      <c r="BZ352" s="1611"/>
      <c r="CA352" s="1611"/>
      <c r="CB352" s="1611"/>
      <c r="CC352" s="1611"/>
      <c r="CD352" s="1611"/>
      <c r="CE352" s="1611"/>
      <c r="CF352" s="1611"/>
      <c r="CG352" s="1611"/>
      <c r="CH352" s="1611"/>
      <c r="CI352" s="1611"/>
      <c r="CJ352" s="1611"/>
      <c r="CK352" s="1611"/>
      <c r="CL352" s="1611"/>
      <c r="CM352" s="1611"/>
      <c r="CN352" s="1611"/>
      <c r="CO352" s="1611"/>
      <c r="CP352" s="1611"/>
      <c r="CQ352" s="1611"/>
      <c r="CR352" s="1611"/>
      <c r="CS352" s="1611"/>
      <c r="CT352" s="1611"/>
      <c r="CU352" s="1611"/>
      <c r="CV352" s="1611"/>
      <c r="CW352" s="1611"/>
      <c r="CX352" s="1611"/>
      <c r="CY352" s="1611"/>
      <c r="CZ352" s="1611"/>
      <c r="DA352" s="1611"/>
      <c r="DB352" s="1611"/>
      <c r="DC352" s="1611"/>
      <c r="DD352" s="1611"/>
      <c r="DE352" s="1611"/>
      <c r="DF352" s="1611"/>
      <c r="DG352" s="1611"/>
      <c r="DH352" s="1611"/>
      <c r="DI352" s="1611"/>
      <c r="DJ352" s="1611"/>
      <c r="DK352" s="1611"/>
      <c r="DL352" s="1611"/>
      <c r="DM352" s="1611"/>
      <c r="DN352" s="1611"/>
      <c r="DO352" s="1611"/>
      <c r="DP352" s="1611"/>
      <c r="DQ352" s="1611"/>
      <c r="DR352" s="1611"/>
      <c r="DS352" s="1611"/>
      <c r="DT352" s="1611"/>
      <c r="DU352" s="1611"/>
      <c r="DV352" s="1611"/>
      <c r="DW352" s="1611"/>
      <c r="DX352" s="1611"/>
      <c r="DY352" s="1611"/>
      <c r="DZ352" s="1611"/>
      <c r="EA352" s="1611"/>
      <c r="EB352" s="1611"/>
      <c r="EC352" s="1611"/>
      <c r="ED352" s="1611"/>
      <c r="EE352" s="1611"/>
      <c r="EF352" s="1611"/>
      <c r="EG352" s="1611"/>
      <c r="EH352" s="1611"/>
      <c r="EI352" s="1611"/>
      <c r="EJ352" s="1611"/>
      <c r="EK352" s="1611"/>
      <c r="EL352" s="1611"/>
      <c r="EM352" s="1611"/>
      <c r="EN352" s="1611"/>
      <c r="EO352" s="1611"/>
      <c r="EP352" s="1611"/>
      <c r="EQ352" s="1611"/>
      <c r="ER352" s="1611"/>
      <c r="ES352" s="1611"/>
    </row>
    <row r="353" spans="2:149" s="898" customFormat="1">
      <c r="B353" s="1609"/>
      <c r="C353" s="1610"/>
      <c r="D353" s="1610"/>
      <c r="E353" s="1611"/>
      <c r="F353" s="1611"/>
      <c r="G353" s="1611"/>
      <c r="H353" s="1611"/>
      <c r="I353" s="1611"/>
      <c r="J353" s="1611"/>
      <c r="K353" s="1611"/>
      <c r="L353" s="1611"/>
      <c r="M353" s="1611"/>
      <c r="N353" s="1611"/>
      <c r="O353" s="1611"/>
      <c r="P353" s="1611"/>
      <c r="Q353" s="1611"/>
      <c r="R353" s="1611"/>
      <c r="S353" s="1611"/>
      <c r="T353" s="1611"/>
      <c r="U353" s="1611"/>
      <c r="V353" s="1611"/>
      <c r="W353" s="1611"/>
      <c r="X353" s="1611"/>
      <c r="Y353" s="1611"/>
      <c r="Z353" s="1611"/>
      <c r="AA353" s="1611"/>
      <c r="AB353" s="1611"/>
      <c r="AC353" s="1611"/>
      <c r="AD353" s="1611"/>
      <c r="AE353" s="1611"/>
      <c r="AF353" s="1611"/>
      <c r="AG353" s="1611"/>
      <c r="AH353" s="1611"/>
      <c r="AI353" s="1611"/>
      <c r="AJ353" s="1611"/>
      <c r="AK353" s="1611"/>
      <c r="AL353" s="1611"/>
      <c r="AM353" s="1611"/>
      <c r="AN353" s="1611"/>
      <c r="AO353" s="1611"/>
      <c r="AP353" s="1611"/>
      <c r="AQ353" s="1611"/>
      <c r="AR353" s="1611"/>
      <c r="AS353" s="1611"/>
      <c r="AT353" s="1611"/>
      <c r="AU353" s="1611"/>
      <c r="AV353" s="1611"/>
      <c r="AW353" s="1611"/>
      <c r="AX353" s="1611"/>
      <c r="AY353" s="1611"/>
      <c r="AZ353" s="1611"/>
      <c r="BA353" s="1611"/>
      <c r="BB353" s="1611"/>
      <c r="BC353" s="1611"/>
      <c r="BD353" s="1611"/>
      <c r="BE353" s="1611"/>
      <c r="BF353" s="1611"/>
      <c r="BG353" s="1611"/>
      <c r="BH353" s="1611"/>
      <c r="BI353" s="1611"/>
      <c r="BJ353" s="1611"/>
      <c r="BK353" s="1611"/>
      <c r="BL353" s="1611"/>
      <c r="BM353" s="1611"/>
      <c r="BN353" s="1611"/>
      <c r="BO353" s="1611"/>
      <c r="BP353" s="1611"/>
      <c r="BQ353" s="1611"/>
      <c r="BR353" s="1611"/>
      <c r="BS353" s="1611"/>
      <c r="BT353" s="1611"/>
      <c r="BU353" s="1611"/>
      <c r="BV353" s="1611"/>
      <c r="BW353" s="1611"/>
      <c r="BX353" s="1611"/>
      <c r="BY353" s="1611"/>
      <c r="BZ353" s="1611"/>
      <c r="CA353" s="1611"/>
      <c r="CB353" s="1611"/>
      <c r="CC353" s="1611"/>
      <c r="CD353" s="1611"/>
      <c r="CE353" s="1611"/>
      <c r="CF353" s="1611"/>
      <c r="CG353" s="1611"/>
      <c r="CH353" s="1611"/>
      <c r="CI353" s="1611"/>
      <c r="CJ353" s="1611"/>
      <c r="CK353" s="1611"/>
      <c r="CL353" s="1611"/>
      <c r="CM353" s="1611"/>
      <c r="CN353" s="1611"/>
      <c r="CO353" s="1611"/>
      <c r="CP353" s="1611"/>
      <c r="CQ353" s="1611"/>
      <c r="CR353" s="1611"/>
      <c r="CS353" s="1611"/>
      <c r="CT353" s="1611"/>
      <c r="CU353" s="1611"/>
      <c r="CV353" s="1611"/>
      <c r="CW353" s="1611"/>
      <c r="CX353" s="1611"/>
      <c r="CY353" s="1611"/>
      <c r="CZ353" s="1611"/>
      <c r="DA353" s="1611"/>
      <c r="DB353" s="1611"/>
      <c r="DC353" s="1611"/>
      <c r="DD353" s="1611"/>
      <c r="DE353" s="1611"/>
      <c r="DF353" s="1611"/>
      <c r="DG353" s="1611"/>
      <c r="DH353" s="1611"/>
      <c r="DI353" s="1611"/>
      <c r="DJ353" s="1611"/>
      <c r="DK353" s="1611"/>
      <c r="DL353" s="1611"/>
      <c r="DM353" s="1611"/>
      <c r="DN353" s="1611"/>
      <c r="DO353" s="1611"/>
      <c r="DP353" s="1611"/>
      <c r="DQ353" s="1611"/>
      <c r="DR353" s="1611"/>
      <c r="DS353" s="1611"/>
      <c r="DT353" s="1611"/>
      <c r="DU353" s="1611"/>
      <c r="DV353" s="1611"/>
      <c r="DW353" s="1611"/>
      <c r="DX353" s="1611"/>
      <c r="DY353" s="1611"/>
      <c r="DZ353" s="1611"/>
      <c r="EA353" s="1611"/>
      <c r="EB353" s="1611"/>
      <c r="EC353" s="1611"/>
      <c r="ED353" s="1611"/>
      <c r="EE353" s="1611"/>
      <c r="EF353" s="1611"/>
      <c r="EG353" s="1611"/>
      <c r="EH353" s="1611"/>
      <c r="EI353" s="1611"/>
      <c r="EJ353" s="1611"/>
      <c r="EK353" s="1611"/>
      <c r="EL353" s="1611"/>
      <c r="EM353" s="1611"/>
      <c r="EN353" s="1611"/>
      <c r="EO353" s="1611"/>
      <c r="EP353" s="1611"/>
      <c r="EQ353" s="1611"/>
      <c r="ER353" s="1611"/>
      <c r="ES353" s="1611"/>
    </row>
    <row r="354" spans="2:149" s="898" customFormat="1">
      <c r="B354" s="1609"/>
      <c r="C354" s="1610"/>
      <c r="D354" s="1610"/>
      <c r="E354" s="1611"/>
      <c r="F354" s="1611"/>
      <c r="G354" s="1611"/>
      <c r="H354" s="1611"/>
      <c r="I354" s="1611"/>
      <c r="J354" s="1611"/>
      <c r="K354" s="1611"/>
      <c r="L354" s="1611"/>
      <c r="M354" s="1611"/>
      <c r="N354" s="1611"/>
      <c r="O354" s="1611"/>
      <c r="P354" s="1611"/>
      <c r="Q354" s="1611"/>
      <c r="R354" s="1611"/>
      <c r="S354" s="1611"/>
      <c r="T354" s="1611"/>
      <c r="U354" s="1611"/>
      <c r="V354" s="1611"/>
      <c r="W354" s="1611"/>
      <c r="X354" s="1611"/>
      <c r="Y354" s="1611"/>
      <c r="Z354" s="1611"/>
      <c r="AA354" s="1611"/>
      <c r="AB354" s="1611"/>
      <c r="AC354" s="1611"/>
      <c r="AD354" s="1611"/>
      <c r="AE354" s="1611"/>
      <c r="AF354" s="1611"/>
      <c r="AG354" s="1611"/>
      <c r="AH354" s="1611"/>
      <c r="AI354" s="1611"/>
      <c r="AJ354" s="1611"/>
      <c r="AK354" s="1611"/>
      <c r="AL354" s="1611"/>
      <c r="AM354" s="1611"/>
      <c r="AN354" s="1611"/>
      <c r="AO354" s="1611"/>
      <c r="AP354" s="1611"/>
      <c r="AQ354" s="1611"/>
      <c r="AR354" s="1611"/>
      <c r="AS354" s="1611"/>
      <c r="AT354" s="1611"/>
      <c r="AU354" s="1611"/>
      <c r="AV354" s="1611"/>
      <c r="AW354" s="1611"/>
      <c r="AX354" s="1611"/>
      <c r="AY354" s="1611"/>
      <c r="AZ354" s="1611"/>
      <c r="BA354" s="1611"/>
      <c r="BB354" s="1611"/>
      <c r="BC354" s="1611"/>
      <c r="BD354" s="1611"/>
      <c r="BE354" s="1611"/>
      <c r="BF354" s="1611"/>
      <c r="BG354" s="1611"/>
      <c r="BH354" s="1611"/>
      <c r="BI354" s="1611"/>
      <c r="BJ354" s="1611"/>
      <c r="BK354" s="1611"/>
      <c r="BL354" s="1611"/>
      <c r="BM354" s="1611"/>
      <c r="BN354" s="1611"/>
      <c r="BO354" s="1611"/>
      <c r="BP354" s="1611"/>
      <c r="BQ354" s="1611"/>
      <c r="BR354" s="1611"/>
      <c r="BS354" s="1611"/>
      <c r="BT354" s="1611"/>
      <c r="BU354" s="1611"/>
      <c r="BV354" s="1611"/>
      <c r="BW354" s="1611"/>
      <c r="BX354" s="1611"/>
      <c r="BY354" s="1611"/>
      <c r="BZ354" s="1611"/>
      <c r="CA354" s="1611"/>
      <c r="CB354" s="1611"/>
      <c r="CC354" s="1611"/>
      <c r="CD354" s="1611"/>
      <c r="CE354" s="1611"/>
      <c r="CF354" s="1611"/>
      <c r="CG354" s="1611"/>
      <c r="CH354" s="1611"/>
      <c r="CI354" s="1611"/>
      <c r="CJ354" s="1611"/>
      <c r="CK354" s="1611"/>
      <c r="CL354" s="1611"/>
      <c r="CM354" s="1611"/>
      <c r="CN354" s="1611"/>
      <c r="CO354" s="1611"/>
      <c r="CP354" s="1611"/>
      <c r="CQ354" s="1611"/>
      <c r="CR354" s="1611"/>
      <c r="CS354" s="1611"/>
      <c r="CT354" s="1611"/>
      <c r="CU354" s="1611"/>
      <c r="CV354" s="1611"/>
      <c r="CW354" s="1611"/>
      <c r="CX354" s="1611"/>
      <c r="CY354" s="1611"/>
      <c r="CZ354" s="1611"/>
      <c r="DA354" s="1611"/>
      <c r="DB354" s="1611"/>
      <c r="DC354" s="1611"/>
      <c r="DD354" s="1611"/>
      <c r="DE354" s="1611"/>
      <c r="DF354" s="1611"/>
      <c r="DG354" s="1611"/>
      <c r="DH354" s="1611"/>
      <c r="DI354" s="1611"/>
      <c r="DJ354" s="1611"/>
      <c r="DK354" s="1611"/>
      <c r="DL354" s="1611"/>
      <c r="DM354" s="1611"/>
      <c r="DN354" s="1611"/>
      <c r="DO354" s="1611"/>
      <c r="DP354" s="1611"/>
      <c r="DQ354" s="1611"/>
      <c r="DR354" s="1611"/>
      <c r="DS354" s="1611"/>
      <c r="DT354" s="1611"/>
      <c r="DU354" s="1611"/>
      <c r="DV354" s="1611"/>
      <c r="DW354" s="1611"/>
      <c r="DX354" s="1611"/>
      <c r="DY354" s="1611"/>
      <c r="DZ354" s="1611"/>
      <c r="EA354" s="1611"/>
      <c r="EB354" s="1611"/>
      <c r="EC354" s="1611"/>
      <c r="ED354" s="1611"/>
      <c r="EE354" s="1611"/>
      <c r="EF354" s="1611"/>
      <c r="EG354" s="1611"/>
      <c r="EH354" s="1611"/>
      <c r="EI354" s="1611"/>
      <c r="EJ354" s="1611"/>
      <c r="EK354" s="1611"/>
      <c r="EL354" s="1611"/>
      <c r="EM354" s="1611"/>
      <c r="EN354" s="1611"/>
      <c r="EO354" s="1611"/>
      <c r="EP354" s="1611"/>
      <c r="EQ354" s="1611"/>
      <c r="ER354" s="1611"/>
      <c r="ES354" s="1611"/>
    </row>
    <row r="355" spans="2:149" s="898" customFormat="1">
      <c r="B355" s="1609"/>
      <c r="C355" s="1610"/>
      <c r="D355" s="1610"/>
      <c r="E355" s="1611"/>
      <c r="F355" s="1611"/>
      <c r="G355" s="1611"/>
      <c r="H355" s="1611"/>
      <c r="I355" s="1611"/>
      <c r="J355" s="1611"/>
      <c r="K355" s="1611"/>
      <c r="L355" s="1611"/>
      <c r="M355" s="1611"/>
      <c r="N355" s="1611"/>
      <c r="O355" s="1611"/>
      <c r="P355" s="1611"/>
      <c r="Q355" s="1611"/>
      <c r="R355" s="1611"/>
      <c r="S355" s="1611"/>
      <c r="T355" s="1611"/>
      <c r="U355" s="1611"/>
      <c r="V355" s="1611"/>
      <c r="W355" s="1611"/>
      <c r="X355" s="1611"/>
      <c r="Y355" s="1611"/>
      <c r="Z355" s="1611"/>
      <c r="AA355" s="1611"/>
      <c r="AB355" s="1611"/>
      <c r="AC355" s="1611"/>
      <c r="AD355" s="1611"/>
      <c r="AE355" s="1611"/>
      <c r="AF355" s="1611"/>
      <c r="AG355" s="1611"/>
      <c r="AH355" s="1611"/>
      <c r="AI355" s="1611"/>
      <c r="AJ355" s="1611"/>
      <c r="AK355" s="1611"/>
      <c r="AL355" s="1611"/>
      <c r="AM355" s="1611"/>
      <c r="AN355" s="1611"/>
      <c r="AO355" s="1611"/>
      <c r="AP355" s="1611"/>
      <c r="AQ355" s="1611"/>
      <c r="AR355" s="1611"/>
      <c r="AS355" s="1611"/>
      <c r="AT355" s="1611"/>
      <c r="AU355" s="1611"/>
      <c r="AV355" s="1611"/>
      <c r="AW355" s="1611"/>
      <c r="AX355" s="1611"/>
      <c r="AY355" s="1611"/>
      <c r="AZ355" s="1611"/>
      <c r="BA355" s="1611"/>
      <c r="BB355" s="1611"/>
      <c r="BC355" s="1611"/>
      <c r="BD355" s="1611"/>
      <c r="BE355" s="1611"/>
      <c r="BF355" s="1611"/>
      <c r="BG355" s="1611"/>
      <c r="BH355" s="1611"/>
      <c r="BI355" s="1611"/>
      <c r="BJ355" s="1611"/>
      <c r="BK355" s="1611"/>
      <c r="BL355" s="1611"/>
      <c r="BM355" s="1611"/>
      <c r="BN355" s="1611"/>
      <c r="BO355" s="1611"/>
      <c r="BP355" s="1611"/>
      <c r="BQ355" s="1611"/>
      <c r="BR355" s="1611"/>
      <c r="BS355" s="1611"/>
      <c r="BT355" s="1611"/>
      <c r="BU355" s="1611"/>
      <c r="BV355" s="1611"/>
      <c r="BW355" s="1611"/>
      <c r="BX355" s="1611"/>
      <c r="BY355" s="1611"/>
      <c r="BZ355" s="1611"/>
      <c r="CA355" s="1611"/>
      <c r="CB355" s="1611"/>
      <c r="CC355" s="1611"/>
      <c r="CD355" s="1611"/>
      <c r="CE355" s="1611"/>
      <c r="CF355" s="1611"/>
      <c r="CG355" s="1611"/>
      <c r="CH355" s="1611"/>
      <c r="CI355" s="1611"/>
      <c r="CJ355" s="1611"/>
      <c r="CK355" s="1611"/>
      <c r="CL355" s="1611"/>
      <c r="CM355" s="1611"/>
      <c r="CN355" s="1611"/>
      <c r="CO355" s="1611"/>
      <c r="CP355" s="1611"/>
      <c r="CQ355" s="1611"/>
      <c r="CR355" s="1611"/>
      <c r="CS355" s="1611"/>
      <c r="CT355" s="1611"/>
      <c r="CU355" s="1611"/>
      <c r="CV355" s="1611"/>
      <c r="CW355" s="1611"/>
      <c r="CX355" s="1611"/>
      <c r="CY355" s="1611"/>
      <c r="CZ355" s="1611"/>
      <c r="DA355" s="1611"/>
      <c r="DB355" s="1611"/>
      <c r="DC355" s="1611"/>
      <c r="DD355" s="1611"/>
      <c r="DE355" s="1611"/>
      <c r="DF355" s="1611"/>
      <c r="DG355" s="1611"/>
      <c r="DH355" s="1611"/>
      <c r="DI355" s="1611"/>
      <c r="DJ355" s="1611"/>
      <c r="DK355" s="1611"/>
      <c r="DL355" s="1611"/>
      <c r="DM355" s="1611"/>
      <c r="DN355" s="1611"/>
      <c r="DO355" s="1611"/>
      <c r="DP355" s="1611"/>
      <c r="DQ355" s="1611"/>
      <c r="DR355" s="1611"/>
      <c r="DS355" s="1611"/>
      <c r="DT355" s="1611"/>
      <c r="DU355" s="1611"/>
      <c r="DV355" s="1611"/>
      <c r="DW355" s="1611"/>
      <c r="DX355" s="1611"/>
      <c r="DY355" s="1611"/>
      <c r="DZ355" s="1611"/>
      <c r="EA355" s="1611"/>
      <c r="EB355" s="1611"/>
      <c r="EC355" s="1611"/>
      <c r="ED355" s="1611"/>
      <c r="EE355" s="1611"/>
      <c r="EF355" s="1611"/>
      <c r="EG355" s="1611"/>
      <c r="EH355" s="1611"/>
      <c r="EI355" s="1611"/>
      <c r="EJ355" s="1611"/>
      <c r="EK355" s="1611"/>
      <c r="EL355" s="1611"/>
      <c r="EM355" s="1611"/>
      <c r="EN355" s="1611"/>
      <c r="EO355" s="1611"/>
      <c r="EP355" s="1611"/>
      <c r="EQ355" s="1611"/>
      <c r="ER355" s="1611"/>
      <c r="ES355" s="1611"/>
    </row>
    <row r="356" spans="2:149" s="898" customFormat="1">
      <c r="B356" s="1609"/>
      <c r="C356" s="1610"/>
      <c r="D356" s="1610"/>
      <c r="E356" s="1611"/>
      <c r="F356" s="1611"/>
      <c r="G356" s="1611"/>
      <c r="H356" s="1611"/>
      <c r="I356" s="1611"/>
      <c r="J356" s="1611"/>
      <c r="K356" s="1611"/>
      <c r="L356" s="1611"/>
      <c r="M356" s="1611"/>
      <c r="N356" s="1611"/>
      <c r="O356" s="1611"/>
      <c r="P356" s="1611"/>
      <c r="Q356" s="1611"/>
      <c r="R356" s="1611"/>
      <c r="S356" s="1611"/>
      <c r="T356" s="1611"/>
      <c r="U356" s="1611"/>
      <c r="V356" s="1611"/>
      <c r="W356" s="1611"/>
      <c r="X356" s="1611"/>
      <c r="Y356" s="1611"/>
      <c r="Z356" s="1611"/>
      <c r="AA356" s="1611"/>
      <c r="AB356" s="1611"/>
      <c r="AC356" s="1611"/>
      <c r="AD356" s="1611"/>
      <c r="AE356" s="1611"/>
      <c r="AF356" s="1611"/>
      <c r="AG356" s="1611"/>
      <c r="AH356" s="1611"/>
      <c r="AI356" s="1611"/>
      <c r="AJ356" s="1611"/>
      <c r="AK356" s="1611"/>
      <c r="AL356" s="1611"/>
      <c r="AM356" s="1611"/>
      <c r="AN356" s="1611"/>
      <c r="AO356" s="1611"/>
      <c r="AP356" s="1611"/>
      <c r="AQ356" s="1611"/>
      <c r="AR356" s="1611"/>
      <c r="AS356" s="1611"/>
      <c r="AT356" s="1611"/>
      <c r="AU356" s="1611"/>
      <c r="AV356" s="1611"/>
      <c r="AW356" s="1611"/>
      <c r="AX356" s="1611"/>
      <c r="AY356" s="1611"/>
      <c r="AZ356" s="1611"/>
      <c r="BA356" s="1611"/>
      <c r="BB356" s="1611"/>
      <c r="BC356" s="1611"/>
      <c r="BD356" s="1611"/>
      <c r="BE356" s="1611"/>
      <c r="BF356" s="1611"/>
      <c r="BG356" s="1611"/>
      <c r="BH356" s="1611"/>
      <c r="BI356" s="1611"/>
      <c r="BJ356" s="1611"/>
      <c r="BK356" s="1611"/>
      <c r="BL356" s="1611"/>
      <c r="BM356" s="1611"/>
      <c r="BN356" s="1611"/>
      <c r="BO356" s="1611"/>
      <c r="BP356" s="1611"/>
      <c r="BQ356" s="1611"/>
      <c r="BR356" s="1611"/>
      <c r="BS356" s="1611"/>
      <c r="BT356" s="1611"/>
      <c r="BU356" s="1611"/>
      <c r="BV356" s="1611"/>
      <c r="BW356" s="1611"/>
      <c r="BX356" s="1611"/>
      <c r="BY356" s="1611"/>
      <c r="BZ356" s="1611"/>
      <c r="CA356" s="1611"/>
      <c r="CB356" s="1611"/>
      <c r="CC356" s="1611"/>
      <c r="CD356" s="1611"/>
      <c r="CE356" s="1611"/>
      <c r="CF356" s="1611"/>
      <c r="CG356" s="1611"/>
      <c r="CH356" s="1611"/>
      <c r="CI356" s="1611"/>
      <c r="CJ356" s="1611"/>
      <c r="CK356" s="1611"/>
      <c r="CL356" s="1611"/>
      <c r="CM356" s="1611"/>
      <c r="CN356" s="1611"/>
      <c r="CO356" s="1611"/>
      <c r="CP356" s="1611"/>
      <c r="CQ356" s="1611"/>
      <c r="CR356" s="1611"/>
      <c r="CS356" s="1611"/>
      <c r="CT356" s="1611"/>
      <c r="CU356" s="1611"/>
      <c r="CV356" s="1611"/>
      <c r="CW356" s="1611"/>
      <c r="CX356" s="1611"/>
      <c r="CY356" s="1611"/>
      <c r="CZ356" s="1611"/>
      <c r="DA356" s="1611"/>
      <c r="DB356" s="1611"/>
      <c r="DC356" s="1611"/>
      <c r="DD356" s="1611"/>
      <c r="DE356" s="1611"/>
      <c r="DF356" s="1611"/>
      <c r="DG356" s="1611"/>
      <c r="DH356" s="1611"/>
      <c r="DI356" s="1611"/>
      <c r="DJ356" s="1611"/>
      <c r="DK356" s="1611"/>
      <c r="DL356" s="1611"/>
      <c r="DM356" s="1611"/>
      <c r="DN356" s="1611"/>
      <c r="DO356" s="1611"/>
      <c r="DP356" s="1611"/>
      <c r="DQ356" s="1611"/>
      <c r="DR356" s="1611"/>
      <c r="DS356" s="1611"/>
      <c r="DT356" s="1611"/>
      <c r="DU356" s="1611"/>
      <c r="DV356" s="1611"/>
      <c r="DW356" s="1611"/>
      <c r="DX356" s="1611"/>
      <c r="DY356" s="1611"/>
      <c r="DZ356" s="1611"/>
      <c r="EA356" s="1611"/>
      <c r="EB356" s="1611"/>
      <c r="EC356" s="1611"/>
      <c r="ED356" s="1611"/>
      <c r="EE356" s="1611"/>
      <c r="EF356" s="1611"/>
      <c r="EG356" s="1611"/>
      <c r="EH356" s="1611"/>
      <c r="EI356" s="1611"/>
      <c r="EJ356" s="1611"/>
      <c r="EK356" s="1611"/>
      <c r="EL356" s="1611"/>
      <c r="EM356" s="1611"/>
      <c r="EN356" s="1611"/>
      <c r="EO356" s="1611"/>
      <c r="EP356" s="1611"/>
      <c r="EQ356" s="1611"/>
      <c r="ER356" s="1611"/>
      <c r="ES356" s="1611"/>
    </row>
    <row r="357" spans="2:149" s="898" customFormat="1">
      <c r="B357" s="1609"/>
      <c r="C357" s="1610"/>
      <c r="D357" s="1610"/>
      <c r="E357" s="1611"/>
      <c r="F357" s="1611"/>
      <c r="G357" s="1611"/>
      <c r="H357" s="1611"/>
      <c r="I357" s="1611"/>
      <c r="J357" s="1611"/>
      <c r="K357" s="1611"/>
      <c r="L357" s="1611"/>
      <c r="M357" s="1611"/>
      <c r="N357" s="1611"/>
      <c r="O357" s="1611"/>
      <c r="P357" s="1611"/>
      <c r="Q357" s="1611"/>
      <c r="R357" s="1611"/>
      <c r="S357" s="1611"/>
      <c r="T357" s="1611"/>
      <c r="U357" s="1611"/>
      <c r="V357" s="1611"/>
      <c r="W357" s="1611"/>
      <c r="X357" s="1611"/>
      <c r="Y357" s="1611"/>
      <c r="Z357" s="1611"/>
      <c r="AA357" s="1611"/>
      <c r="AB357" s="1611"/>
      <c r="AC357" s="1611"/>
      <c r="AD357" s="1611"/>
      <c r="AE357" s="1611"/>
      <c r="AF357" s="1611"/>
      <c r="AG357" s="1611"/>
      <c r="AH357" s="1611"/>
      <c r="AI357" s="1611"/>
      <c r="AJ357" s="1611"/>
      <c r="AK357" s="1611"/>
      <c r="AL357" s="1611"/>
      <c r="AM357" s="1611"/>
      <c r="AN357" s="1611"/>
      <c r="AO357" s="1611"/>
      <c r="AP357" s="1611"/>
      <c r="AQ357" s="1611"/>
      <c r="AR357" s="1611"/>
      <c r="AS357" s="1611"/>
      <c r="AT357" s="1611"/>
      <c r="AU357" s="1611"/>
      <c r="AV357" s="1611"/>
      <c r="AW357" s="1611"/>
      <c r="AX357" s="1611"/>
      <c r="AY357" s="1611"/>
      <c r="AZ357" s="1611"/>
      <c r="BA357" s="1611"/>
      <c r="BB357" s="1611"/>
      <c r="BC357" s="1611"/>
      <c r="BD357" s="1611"/>
      <c r="BE357" s="1611"/>
      <c r="BF357" s="1611"/>
      <c r="BG357" s="1611"/>
      <c r="BH357" s="1611"/>
      <c r="BI357" s="1611"/>
      <c r="BJ357" s="1611"/>
      <c r="BK357" s="1611"/>
      <c r="BL357" s="1611"/>
      <c r="BM357" s="1611"/>
      <c r="BN357" s="1611"/>
      <c r="BO357" s="1611"/>
      <c r="BP357" s="1611"/>
      <c r="BQ357" s="1611"/>
      <c r="BR357" s="1611"/>
      <c r="BS357" s="1611"/>
      <c r="BT357" s="1611"/>
      <c r="BU357" s="1611"/>
      <c r="BV357" s="1611"/>
      <c r="BW357" s="1611"/>
      <c r="BX357" s="1611"/>
      <c r="BY357" s="1611"/>
      <c r="BZ357" s="1611"/>
      <c r="CA357" s="1611"/>
      <c r="CB357" s="1611"/>
      <c r="CC357" s="1611"/>
      <c r="CD357" s="1611"/>
      <c r="CE357" s="1611"/>
      <c r="CF357" s="1611"/>
      <c r="CG357" s="1611"/>
      <c r="CH357" s="1611"/>
      <c r="CI357" s="1611"/>
      <c r="CJ357" s="1611"/>
      <c r="CK357" s="1611"/>
      <c r="CL357" s="1611"/>
      <c r="CM357" s="1611"/>
      <c r="CN357" s="1611"/>
      <c r="CO357" s="1611"/>
      <c r="CP357" s="1611"/>
      <c r="CQ357" s="1611"/>
      <c r="CR357" s="1611"/>
      <c r="CS357" s="1611"/>
      <c r="CT357" s="1611"/>
      <c r="CU357" s="1611"/>
      <c r="CV357" s="1611"/>
      <c r="CW357" s="1611"/>
      <c r="CX357" s="1611"/>
      <c r="CY357" s="1611"/>
      <c r="CZ357" s="1611"/>
      <c r="DA357" s="1611"/>
      <c r="DB357" s="1611"/>
      <c r="DC357" s="1611"/>
      <c r="DD357" s="1611"/>
      <c r="DE357" s="1611"/>
      <c r="DF357" s="1611"/>
      <c r="DG357" s="1611"/>
      <c r="DH357" s="1611"/>
      <c r="DI357" s="1611"/>
      <c r="DJ357" s="1611"/>
      <c r="DK357" s="1611"/>
      <c r="DL357" s="1611"/>
      <c r="DM357" s="1611"/>
      <c r="DN357" s="1611"/>
      <c r="DO357" s="1611"/>
      <c r="DP357" s="1611"/>
      <c r="DQ357" s="1611"/>
      <c r="DR357" s="1611"/>
      <c r="DS357" s="1611"/>
      <c r="DT357" s="1611"/>
      <c r="DU357" s="1611"/>
      <c r="DV357" s="1611"/>
      <c r="DW357" s="1611"/>
      <c r="DX357" s="1611"/>
      <c r="DY357" s="1611"/>
      <c r="DZ357" s="1611"/>
      <c r="EA357" s="1611"/>
      <c r="EB357" s="1611"/>
      <c r="EC357" s="1611"/>
      <c r="ED357" s="1611"/>
      <c r="EE357" s="1611"/>
      <c r="EF357" s="1611"/>
      <c r="EG357" s="1611"/>
      <c r="EH357" s="1611"/>
      <c r="EI357" s="1611"/>
      <c r="EJ357" s="1611"/>
      <c r="EK357" s="1611"/>
      <c r="EL357" s="1611"/>
      <c r="EM357" s="1611"/>
      <c r="EN357" s="1611"/>
      <c r="EO357" s="1611"/>
      <c r="EP357" s="1611"/>
      <c r="EQ357" s="1611"/>
      <c r="ER357" s="1611"/>
      <c r="ES357" s="1611"/>
    </row>
    <row r="358" spans="2:149" s="898" customFormat="1">
      <c r="B358" s="1609"/>
      <c r="C358" s="1610"/>
      <c r="D358" s="1610"/>
      <c r="E358" s="1611"/>
      <c r="F358" s="1611"/>
      <c r="G358" s="1611"/>
      <c r="H358" s="1611"/>
      <c r="I358" s="1611"/>
      <c r="J358" s="1611"/>
      <c r="K358" s="1611"/>
      <c r="L358" s="1611"/>
      <c r="M358" s="1611"/>
      <c r="N358" s="1611"/>
      <c r="O358" s="1611"/>
      <c r="P358" s="1611"/>
      <c r="Q358" s="1611"/>
      <c r="R358" s="1611"/>
      <c r="S358" s="1611"/>
      <c r="T358" s="1611"/>
      <c r="U358" s="1611"/>
      <c r="V358" s="1611"/>
      <c r="W358" s="1611"/>
      <c r="X358" s="1611"/>
      <c r="Y358" s="1611"/>
      <c r="Z358" s="1611"/>
      <c r="AA358" s="1611"/>
      <c r="AB358" s="1611"/>
      <c r="AC358" s="1611"/>
      <c r="AD358" s="1611"/>
      <c r="AE358" s="1611"/>
      <c r="AF358" s="1611"/>
      <c r="AG358" s="1611"/>
      <c r="AH358" s="1611"/>
      <c r="AI358" s="1611"/>
      <c r="AJ358" s="1611"/>
      <c r="AK358" s="1611"/>
      <c r="AL358" s="1611"/>
      <c r="AM358" s="1611"/>
      <c r="AN358" s="1611"/>
      <c r="AO358" s="1611"/>
      <c r="AP358" s="1611"/>
      <c r="AQ358" s="1611"/>
      <c r="AR358" s="1611"/>
      <c r="AS358" s="1611"/>
      <c r="AT358" s="1611"/>
      <c r="AU358" s="1611"/>
      <c r="AV358" s="1611"/>
      <c r="AW358" s="1611"/>
      <c r="AX358" s="1611"/>
      <c r="AY358" s="1611"/>
      <c r="AZ358" s="1611"/>
      <c r="BA358" s="1611"/>
      <c r="BB358" s="1611"/>
      <c r="BC358" s="1611"/>
      <c r="BD358" s="1611"/>
      <c r="BE358" s="1611"/>
      <c r="BF358" s="1611"/>
      <c r="BG358" s="1611"/>
      <c r="BH358" s="1611"/>
      <c r="BI358" s="1611"/>
      <c r="BJ358" s="1611"/>
      <c r="BK358" s="1611"/>
      <c r="BL358" s="1611"/>
      <c r="BM358" s="1611"/>
      <c r="BN358" s="1611"/>
      <c r="BO358" s="1611"/>
      <c r="BP358" s="1611"/>
      <c r="BQ358" s="1611"/>
      <c r="BR358" s="1611"/>
      <c r="BS358" s="1611"/>
      <c r="BT358" s="1611"/>
      <c r="BU358" s="1611"/>
      <c r="BV358" s="1611"/>
      <c r="BW358" s="1611"/>
      <c r="BX358" s="1611"/>
      <c r="BY358" s="1611"/>
      <c r="BZ358" s="1611"/>
      <c r="CA358" s="1611"/>
      <c r="CB358" s="1611"/>
      <c r="CC358" s="1611"/>
      <c r="CD358" s="1611"/>
      <c r="CE358" s="1611"/>
      <c r="CF358" s="1611"/>
      <c r="CG358" s="1611"/>
      <c r="CH358" s="1611"/>
      <c r="CI358" s="1611"/>
      <c r="CJ358" s="1611"/>
      <c r="CK358" s="1611"/>
      <c r="CL358" s="1611"/>
      <c r="CM358" s="1611"/>
      <c r="CN358" s="1611"/>
      <c r="CO358" s="1611"/>
      <c r="CP358" s="1611"/>
      <c r="CQ358" s="1611"/>
      <c r="CR358" s="1611"/>
      <c r="CS358" s="1611"/>
      <c r="CT358" s="1611"/>
      <c r="CU358" s="1611"/>
      <c r="CV358" s="1611"/>
      <c r="CW358" s="1611"/>
      <c r="CX358" s="1611"/>
      <c r="CY358" s="1611"/>
      <c r="CZ358" s="1611"/>
      <c r="DA358" s="1611"/>
      <c r="DB358" s="1611"/>
      <c r="DC358" s="1611"/>
      <c r="DD358" s="1611"/>
      <c r="DE358" s="1611"/>
      <c r="DF358" s="1611"/>
      <c r="DG358" s="1611"/>
      <c r="DH358" s="1611"/>
      <c r="DI358" s="1611"/>
      <c r="DJ358" s="1611"/>
      <c r="DK358" s="1611"/>
      <c r="DL358" s="1611"/>
      <c r="DM358" s="1611"/>
      <c r="DN358" s="1611"/>
      <c r="DO358" s="1611"/>
      <c r="DP358" s="1611"/>
      <c r="DQ358" s="1611"/>
      <c r="DR358" s="1611"/>
      <c r="DS358" s="1611"/>
      <c r="DT358" s="1611"/>
      <c r="DU358" s="1611"/>
      <c r="DV358" s="1611"/>
      <c r="DW358" s="1611"/>
      <c r="DX358" s="1611"/>
      <c r="DY358" s="1611"/>
      <c r="DZ358" s="1611"/>
      <c r="EA358" s="1611"/>
      <c r="EB358" s="1611"/>
      <c r="EC358" s="1611"/>
      <c r="ED358" s="1611"/>
      <c r="EE358" s="1611"/>
      <c r="EF358" s="1611"/>
      <c r="EG358" s="1611"/>
      <c r="EH358" s="1611"/>
      <c r="EI358" s="1611"/>
      <c r="EJ358" s="1611"/>
      <c r="EK358" s="1611"/>
      <c r="EL358" s="1611"/>
      <c r="EM358" s="1611"/>
      <c r="EN358" s="1611"/>
      <c r="EO358" s="1611"/>
      <c r="EP358" s="1611"/>
      <c r="EQ358" s="1611"/>
      <c r="ER358" s="1611"/>
      <c r="ES358" s="1611"/>
    </row>
    <row r="359" spans="2:149" s="898" customFormat="1">
      <c r="B359" s="1609"/>
      <c r="C359" s="1610"/>
      <c r="D359" s="1610"/>
      <c r="E359" s="1611"/>
      <c r="F359" s="1611"/>
      <c r="G359" s="1611"/>
      <c r="H359" s="1611"/>
      <c r="I359" s="1611"/>
      <c r="J359" s="1611"/>
      <c r="K359" s="1611"/>
      <c r="L359" s="1611"/>
      <c r="M359" s="1611"/>
      <c r="N359" s="1611"/>
      <c r="O359" s="1611"/>
      <c r="P359" s="1611"/>
      <c r="Q359" s="1611"/>
      <c r="R359" s="1611"/>
      <c r="S359" s="1611"/>
      <c r="T359" s="1611"/>
      <c r="U359" s="1611"/>
      <c r="V359" s="1611"/>
      <c r="W359" s="1611"/>
      <c r="X359" s="1611"/>
      <c r="Y359" s="1611"/>
      <c r="Z359" s="1611"/>
      <c r="AA359" s="1611"/>
      <c r="AB359" s="1611"/>
      <c r="AC359" s="1611"/>
      <c r="AD359" s="1611"/>
      <c r="AE359" s="1611"/>
      <c r="AF359" s="1611"/>
      <c r="AG359" s="1611"/>
      <c r="AH359" s="1611"/>
      <c r="AI359" s="1611"/>
      <c r="AJ359" s="1611"/>
      <c r="AK359" s="1611"/>
      <c r="AL359" s="1611"/>
      <c r="AM359" s="1611"/>
      <c r="AN359" s="1611"/>
      <c r="AO359" s="1611"/>
      <c r="AP359" s="1611"/>
      <c r="AQ359" s="1611"/>
      <c r="AR359" s="1611"/>
      <c r="AS359" s="1611"/>
      <c r="AT359" s="1611"/>
      <c r="AU359" s="1611"/>
      <c r="AV359" s="1611"/>
      <c r="AW359" s="1611"/>
      <c r="AX359" s="1611"/>
      <c r="AY359" s="1611"/>
      <c r="AZ359" s="1611"/>
      <c r="BA359" s="1611"/>
      <c r="BB359" s="1611"/>
      <c r="BC359" s="1611"/>
      <c r="BD359" s="1611"/>
      <c r="BE359" s="1611"/>
      <c r="BF359" s="1611"/>
      <c r="BG359" s="1611"/>
      <c r="BH359" s="1611"/>
      <c r="BI359" s="1611"/>
      <c r="BJ359" s="1611"/>
      <c r="BK359" s="1611"/>
      <c r="BL359" s="1611"/>
      <c r="BM359" s="1611"/>
      <c r="BN359" s="1611"/>
      <c r="BO359" s="1611"/>
      <c r="BP359" s="1611"/>
      <c r="BQ359" s="1611"/>
      <c r="BR359" s="1611"/>
      <c r="BS359" s="1611"/>
      <c r="BT359" s="1611"/>
      <c r="BU359" s="1611"/>
      <c r="BV359" s="1611"/>
      <c r="BW359" s="1611"/>
      <c r="BX359" s="1611"/>
      <c r="BY359" s="1611"/>
      <c r="BZ359" s="1611"/>
      <c r="CA359" s="1611"/>
      <c r="CB359" s="1611"/>
      <c r="CC359" s="1611"/>
      <c r="CD359" s="1611"/>
      <c r="CE359" s="1611"/>
      <c r="CF359" s="1611"/>
      <c r="CG359" s="1611"/>
      <c r="CH359" s="1611"/>
      <c r="CI359" s="1611"/>
      <c r="CJ359" s="1611"/>
      <c r="CK359" s="1611"/>
      <c r="CL359" s="1611"/>
      <c r="CM359" s="1611"/>
      <c r="CN359" s="1611"/>
      <c r="CO359" s="1611"/>
      <c r="CP359" s="1611"/>
      <c r="CQ359" s="1611"/>
      <c r="CR359" s="1611"/>
      <c r="CS359" s="1611"/>
      <c r="CT359" s="1611"/>
      <c r="CU359" s="1611"/>
      <c r="CV359" s="1611"/>
      <c r="CW359" s="1611"/>
      <c r="CX359" s="1611"/>
      <c r="CY359" s="1611"/>
      <c r="CZ359" s="1611"/>
      <c r="DA359" s="1611"/>
      <c r="DB359" s="1611"/>
      <c r="DC359" s="1611"/>
      <c r="DD359" s="1611"/>
      <c r="DE359" s="1611"/>
      <c r="DF359" s="1611"/>
      <c r="DG359" s="1611"/>
      <c r="DH359" s="1611"/>
      <c r="DI359" s="1611"/>
      <c r="DJ359" s="1611"/>
      <c r="DK359" s="1611"/>
      <c r="DL359" s="1611"/>
      <c r="DM359" s="1611"/>
      <c r="DN359" s="1611"/>
      <c r="DO359" s="1611"/>
      <c r="DP359" s="1611"/>
      <c r="DQ359" s="1611"/>
      <c r="DR359" s="1611"/>
      <c r="DS359" s="1611"/>
      <c r="DT359" s="1611"/>
      <c r="DU359" s="1611"/>
      <c r="DV359" s="1611"/>
      <c r="DW359" s="1611"/>
      <c r="DX359" s="1611"/>
      <c r="DY359" s="1611"/>
      <c r="DZ359" s="1611"/>
      <c r="EA359" s="1611"/>
      <c r="EB359" s="1611"/>
      <c r="EC359" s="1611"/>
      <c r="ED359" s="1611"/>
      <c r="EE359" s="1611"/>
      <c r="EF359" s="1611"/>
      <c r="EG359" s="1611"/>
      <c r="EH359" s="1611"/>
      <c r="EI359" s="1611"/>
      <c r="EJ359" s="1611"/>
      <c r="EK359" s="1611"/>
      <c r="EL359" s="1611"/>
      <c r="EM359" s="1611"/>
      <c r="EN359" s="1611"/>
      <c r="EO359" s="1611"/>
      <c r="EP359" s="1611"/>
      <c r="EQ359" s="1611"/>
      <c r="ER359" s="1611"/>
      <c r="ES359" s="1611"/>
    </row>
    <row r="360" spans="2:149" s="898" customFormat="1">
      <c r="B360" s="1609"/>
      <c r="C360" s="1610"/>
      <c r="D360" s="1610"/>
      <c r="E360" s="1611"/>
      <c r="F360" s="1611"/>
      <c r="G360" s="1611"/>
      <c r="H360" s="1611"/>
      <c r="I360" s="1611"/>
      <c r="J360" s="1611"/>
      <c r="K360" s="1611"/>
      <c r="L360" s="1611"/>
      <c r="M360" s="1611"/>
      <c r="N360" s="1611"/>
      <c r="O360" s="1611"/>
      <c r="P360" s="1611"/>
      <c r="Q360" s="1611"/>
      <c r="R360" s="1611"/>
      <c r="S360" s="1611"/>
      <c r="T360" s="1611"/>
      <c r="U360" s="1611"/>
      <c r="V360" s="1611"/>
      <c r="W360" s="1611"/>
      <c r="X360" s="1611"/>
      <c r="Y360" s="1611"/>
      <c r="Z360" s="1611"/>
      <c r="AA360" s="1611"/>
      <c r="AB360" s="1611"/>
      <c r="AC360" s="1611"/>
      <c r="AD360" s="1611"/>
      <c r="AE360" s="1611"/>
      <c r="AF360" s="1611"/>
      <c r="AG360" s="1611"/>
      <c r="AH360" s="1611"/>
      <c r="AI360" s="1611"/>
      <c r="AJ360" s="1611"/>
      <c r="AK360" s="1611"/>
      <c r="AL360" s="1611"/>
      <c r="AM360" s="1611"/>
      <c r="AN360" s="1611"/>
      <c r="AO360" s="1611"/>
      <c r="AP360" s="1611"/>
      <c r="AQ360" s="1611"/>
      <c r="AR360" s="1611"/>
      <c r="AS360" s="1611"/>
      <c r="AT360" s="1611"/>
      <c r="AU360" s="1611"/>
      <c r="AV360" s="1611"/>
      <c r="AW360" s="1611"/>
      <c r="AX360" s="1611"/>
      <c r="AY360" s="1611"/>
      <c r="AZ360" s="1611"/>
      <c r="BA360" s="1611"/>
      <c r="BB360" s="1611"/>
      <c r="BC360" s="1611"/>
      <c r="BD360" s="1611"/>
      <c r="BE360" s="1611"/>
      <c r="BF360" s="1611"/>
      <c r="BG360" s="1611"/>
      <c r="BH360" s="1611"/>
      <c r="BI360" s="1611"/>
      <c r="BJ360" s="1611"/>
      <c r="BK360" s="1611"/>
      <c r="BL360" s="1611"/>
      <c r="BM360" s="1611"/>
      <c r="BN360" s="1611"/>
      <c r="BO360" s="1611"/>
      <c r="BP360" s="1611"/>
      <c r="BQ360" s="1611"/>
      <c r="BR360" s="1611"/>
      <c r="BS360" s="1611"/>
      <c r="BT360" s="1611"/>
      <c r="BU360" s="1611"/>
      <c r="BV360" s="1611"/>
      <c r="BW360" s="1611"/>
      <c r="BX360" s="1611"/>
      <c r="BY360" s="1611"/>
      <c r="BZ360" s="1611"/>
      <c r="CA360" s="1611"/>
      <c r="CB360" s="1611"/>
      <c r="CC360" s="1611"/>
      <c r="CD360" s="1611"/>
      <c r="CE360" s="1611"/>
      <c r="CF360" s="1611"/>
      <c r="CG360" s="1611"/>
      <c r="CH360" s="1611"/>
      <c r="CI360" s="1611"/>
      <c r="CJ360" s="1611"/>
      <c r="CK360" s="1611"/>
      <c r="CL360" s="1611"/>
      <c r="CM360" s="1611"/>
      <c r="CN360" s="1611"/>
      <c r="CO360" s="1611"/>
      <c r="CP360" s="1611"/>
      <c r="CQ360" s="1611"/>
      <c r="CR360" s="1611"/>
      <c r="CS360" s="1611"/>
      <c r="CT360" s="1611"/>
      <c r="CU360" s="1611"/>
      <c r="CV360" s="1611"/>
      <c r="CW360" s="1611"/>
      <c r="CX360" s="1611"/>
      <c r="CY360" s="1611"/>
      <c r="CZ360" s="1611"/>
      <c r="DA360" s="1611"/>
      <c r="DB360" s="1611"/>
      <c r="DC360" s="1611"/>
      <c r="DD360" s="1611"/>
      <c r="DE360" s="1611"/>
      <c r="DF360" s="1611"/>
      <c r="DG360" s="1611"/>
      <c r="DH360" s="1611"/>
      <c r="DI360" s="1611"/>
      <c r="DJ360" s="1611"/>
      <c r="DK360" s="1611"/>
      <c r="DL360" s="1611"/>
      <c r="DM360" s="1611"/>
      <c r="DN360" s="1611"/>
      <c r="DO360" s="1611"/>
      <c r="DP360" s="1611"/>
      <c r="DQ360" s="1611"/>
      <c r="DR360" s="1611"/>
      <c r="DS360" s="1611"/>
      <c r="DT360" s="1611"/>
      <c r="DU360" s="1611"/>
      <c r="DV360" s="1611"/>
      <c r="DW360" s="1611"/>
      <c r="DX360" s="1611"/>
      <c r="DY360" s="1611"/>
      <c r="DZ360" s="1611"/>
      <c r="EA360" s="1611"/>
      <c r="EB360" s="1611"/>
      <c r="EC360" s="1611"/>
      <c r="ED360" s="1611"/>
      <c r="EE360" s="1611"/>
      <c r="EF360" s="1611"/>
      <c r="EG360" s="1611"/>
      <c r="EH360" s="1611"/>
      <c r="EI360" s="1611"/>
      <c r="EJ360" s="1611"/>
      <c r="EK360" s="1611"/>
      <c r="EL360" s="1611"/>
      <c r="EM360" s="1611"/>
      <c r="EN360" s="1611"/>
      <c r="EO360" s="1611"/>
      <c r="EP360" s="1611"/>
      <c r="EQ360" s="1611"/>
      <c r="ER360" s="1611"/>
      <c r="ES360" s="1611"/>
    </row>
    <row r="361" spans="2:149" s="898" customFormat="1">
      <c r="B361" s="1609"/>
      <c r="C361" s="1610"/>
      <c r="D361" s="1610"/>
      <c r="E361" s="1611"/>
      <c r="F361" s="1611"/>
      <c r="G361" s="1611"/>
      <c r="H361" s="1611"/>
      <c r="I361" s="1611"/>
      <c r="J361" s="1611"/>
      <c r="K361" s="1611"/>
      <c r="L361" s="1611"/>
      <c r="M361" s="1611"/>
      <c r="N361" s="1611"/>
      <c r="O361" s="1611"/>
      <c r="P361" s="1611"/>
      <c r="Q361" s="1611"/>
      <c r="R361" s="1611"/>
      <c r="S361" s="1611"/>
      <c r="T361" s="1611"/>
      <c r="U361" s="1611"/>
      <c r="V361" s="1611"/>
      <c r="W361" s="1611"/>
      <c r="X361" s="1611"/>
      <c r="Y361" s="1611"/>
      <c r="Z361" s="1611"/>
      <c r="AA361" s="1611"/>
      <c r="AB361" s="1611"/>
      <c r="AC361" s="1611"/>
      <c r="AD361" s="1611"/>
      <c r="AE361" s="1611"/>
      <c r="AF361" s="1611"/>
      <c r="AG361" s="1611"/>
      <c r="AH361" s="1611"/>
      <c r="AI361" s="1611"/>
      <c r="AJ361" s="1611"/>
      <c r="AK361" s="1611"/>
      <c r="AL361" s="1611"/>
      <c r="AM361" s="1611"/>
      <c r="AN361" s="1611"/>
      <c r="AO361" s="1611"/>
      <c r="AP361" s="1611"/>
      <c r="AQ361" s="1611"/>
      <c r="AR361" s="1611"/>
      <c r="AS361" s="1611"/>
      <c r="AT361" s="1611"/>
      <c r="AU361" s="1611"/>
      <c r="AV361" s="1611"/>
      <c r="AW361" s="1611"/>
      <c r="AX361" s="1611"/>
      <c r="AY361" s="1611"/>
      <c r="AZ361" s="1611"/>
      <c r="BA361" s="1611"/>
      <c r="BB361" s="1611"/>
      <c r="BC361" s="1611"/>
      <c r="BD361" s="1611"/>
      <c r="BE361" s="1611"/>
      <c r="BF361" s="1611"/>
      <c r="BG361" s="1611"/>
      <c r="BH361" s="1611"/>
      <c r="BI361" s="1611"/>
      <c r="BJ361" s="1611"/>
      <c r="BK361" s="1611"/>
      <c r="BL361" s="1611"/>
      <c r="BM361" s="1611"/>
      <c r="BN361" s="1611"/>
      <c r="BO361" s="1611"/>
      <c r="BP361" s="1611"/>
      <c r="BQ361" s="1611"/>
      <c r="BR361" s="1611"/>
      <c r="BS361" s="1611"/>
      <c r="BT361" s="1611"/>
      <c r="BU361" s="1611"/>
      <c r="BV361" s="1611"/>
      <c r="BW361" s="1611"/>
      <c r="BX361" s="1611"/>
      <c r="BY361" s="1611"/>
      <c r="BZ361" s="1611"/>
      <c r="CA361" s="1611"/>
      <c r="CB361" s="1611"/>
      <c r="CC361" s="1611"/>
      <c r="CD361" s="1611"/>
      <c r="CE361" s="1611"/>
      <c r="CF361" s="1611"/>
      <c r="CG361" s="1611"/>
      <c r="CH361" s="1611"/>
      <c r="CI361" s="1611"/>
      <c r="CJ361" s="1611"/>
      <c r="CK361" s="1611"/>
      <c r="CL361" s="1611"/>
      <c r="CM361" s="1611"/>
      <c r="CN361" s="1611"/>
      <c r="CO361" s="1611"/>
      <c r="CP361" s="1611"/>
      <c r="CQ361" s="1611"/>
      <c r="CR361" s="1611"/>
      <c r="CS361" s="1611"/>
      <c r="CT361" s="1611"/>
      <c r="CU361" s="1611"/>
      <c r="CV361" s="1611"/>
      <c r="CW361" s="1611"/>
      <c r="CX361" s="1611"/>
      <c r="CY361" s="1611"/>
      <c r="CZ361" s="1611"/>
      <c r="DA361" s="1611"/>
      <c r="DB361" s="1611"/>
      <c r="DC361" s="1611"/>
      <c r="DD361" s="1611"/>
      <c r="DE361" s="1611"/>
      <c r="DF361" s="1611"/>
      <c r="DG361" s="1611"/>
      <c r="DH361" s="1611"/>
      <c r="DI361" s="1611"/>
      <c r="DJ361" s="1611"/>
      <c r="DK361" s="1611"/>
      <c r="DL361" s="1611"/>
      <c r="DM361" s="1611"/>
      <c r="DN361" s="1611"/>
      <c r="DO361" s="1611"/>
      <c r="DP361" s="1611"/>
      <c r="DQ361" s="1611"/>
      <c r="DR361" s="1611"/>
      <c r="DS361" s="1611"/>
      <c r="DT361" s="1611"/>
      <c r="DU361" s="1611"/>
      <c r="DV361" s="1611"/>
      <c r="DW361" s="1611"/>
      <c r="DX361" s="1611"/>
      <c r="DY361" s="1611"/>
      <c r="DZ361" s="1611"/>
      <c r="EA361" s="1611"/>
      <c r="EB361" s="1611"/>
      <c r="EC361" s="1611"/>
      <c r="ED361" s="1611"/>
      <c r="EE361" s="1611"/>
      <c r="EF361" s="1611"/>
      <c r="EG361" s="1611"/>
      <c r="EH361" s="1611"/>
      <c r="EI361" s="1611"/>
      <c r="EJ361" s="1611"/>
      <c r="EK361" s="1611"/>
      <c r="EL361" s="1611"/>
      <c r="EM361" s="1611"/>
      <c r="EN361" s="1611"/>
      <c r="EO361" s="1611"/>
      <c r="EP361" s="1611"/>
      <c r="EQ361" s="1611"/>
      <c r="ER361" s="1611"/>
      <c r="ES361" s="1611"/>
    </row>
    <row r="362" spans="2:149" s="898" customFormat="1">
      <c r="B362" s="1609"/>
      <c r="C362" s="1610"/>
      <c r="D362" s="1610"/>
      <c r="E362" s="1611"/>
      <c r="F362" s="1611"/>
      <c r="G362" s="1611"/>
      <c r="H362" s="1611"/>
      <c r="I362" s="1611"/>
      <c r="J362" s="1611"/>
      <c r="K362" s="1611"/>
      <c r="L362" s="1611"/>
      <c r="M362" s="1611"/>
      <c r="N362" s="1611"/>
      <c r="O362" s="1611"/>
      <c r="P362" s="1611"/>
      <c r="Q362" s="1611"/>
      <c r="R362" s="1611"/>
      <c r="S362" s="1611"/>
      <c r="T362" s="1611"/>
      <c r="U362" s="1611"/>
      <c r="V362" s="1611"/>
      <c r="W362" s="1611"/>
      <c r="X362" s="1611"/>
      <c r="Y362" s="1611"/>
      <c r="Z362" s="1611"/>
      <c r="AA362" s="1611"/>
      <c r="AB362" s="1611"/>
      <c r="AC362" s="1611"/>
      <c r="AD362" s="1611"/>
      <c r="AE362" s="1611"/>
      <c r="AF362" s="1611"/>
      <c r="AG362" s="1611"/>
      <c r="AH362" s="1611"/>
      <c r="AI362" s="1611"/>
      <c r="AJ362" s="1611"/>
      <c r="AK362" s="1611"/>
      <c r="AL362" s="1611"/>
      <c r="AM362" s="1611"/>
      <c r="AN362" s="1611"/>
      <c r="AO362" s="1611"/>
      <c r="AP362" s="1611"/>
      <c r="AQ362" s="1611"/>
      <c r="AR362" s="1611"/>
      <c r="AS362" s="1611"/>
      <c r="AT362" s="1611"/>
      <c r="AU362" s="1611"/>
      <c r="AV362" s="1611"/>
      <c r="AW362" s="1611"/>
      <c r="AX362" s="1611"/>
      <c r="AY362" s="1611"/>
      <c r="AZ362" s="1611"/>
      <c r="BA362" s="1611"/>
      <c r="BB362" s="1611"/>
      <c r="BC362" s="1611"/>
      <c r="BD362" s="1611"/>
      <c r="BE362" s="1611"/>
      <c r="BF362" s="1611"/>
      <c r="BG362" s="1611"/>
      <c r="BH362" s="1611"/>
      <c r="BI362" s="1611"/>
      <c r="BJ362" s="1611"/>
      <c r="BK362" s="1611"/>
      <c r="BL362" s="1611"/>
      <c r="BM362" s="1611"/>
      <c r="BN362" s="1611"/>
      <c r="BO362" s="1611"/>
      <c r="BP362" s="1611"/>
      <c r="BQ362" s="1611"/>
      <c r="BR362" s="1611"/>
      <c r="BS362" s="1611"/>
      <c r="BT362" s="1611"/>
      <c r="BU362" s="1611"/>
      <c r="BV362" s="1611"/>
      <c r="BW362" s="1611"/>
      <c r="BX362" s="1611"/>
      <c r="BY362" s="1611"/>
      <c r="BZ362" s="1611"/>
      <c r="CA362" s="1611"/>
      <c r="CB362" s="1611"/>
      <c r="CC362" s="1611"/>
      <c r="CD362" s="1611"/>
      <c r="CE362" s="1611"/>
      <c r="CF362" s="1611"/>
      <c r="CG362" s="1611"/>
      <c r="CH362" s="1611"/>
      <c r="CI362" s="1611"/>
      <c r="CJ362" s="1611"/>
      <c r="CK362" s="1611"/>
      <c r="CL362" s="1611"/>
      <c r="CM362" s="1611"/>
      <c r="CN362" s="1611"/>
      <c r="CO362" s="1611"/>
      <c r="CP362" s="1611"/>
      <c r="CQ362" s="1611"/>
      <c r="CR362" s="1611"/>
      <c r="CS362" s="1611"/>
      <c r="CT362" s="1611"/>
      <c r="CU362" s="1611"/>
      <c r="CV362" s="1611"/>
      <c r="CW362" s="1611"/>
      <c r="CX362" s="1611"/>
      <c r="CY362" s="1611"/>
      <c r="CZ362" s="1611"/>
      <c r="DA362" s="1611"/>
      <c r="DB362" s="1611"/>
      <c r="DC362" s="1611"/>
      <c r="DD362" s="1611"/>
      <c r="DE362" s="1611"/>
      <c r="DF362" s="1611"/>
      <c r="DG362" s="1611"/>
      <c r="DH362" s="1611"/>
      <c r="DI362" s="1611"/>
      <c r="DJ362" s="1611"/>
      <c r="DK362" s="1611"/>
      <c r="DL362" s="1611"/>
      <c r="DM362" s="1611"/>
      <c r="DN362" s="1611"/>
      <c r="DO362" s="1611"/>
      <c r="DP362" s="1611"/>
      <c r="DQ362" s="1611"/>
      <c r="DR362" s="1611"/>
      <c r="DS362" s="1611"/>
      <c r="DT362" s="1611"/>
      <c r="DU362" s="1611"/>
      <c r="DV362" s="1611"/>
      <c r="DW362" s="1611"/>
      <c r="DX362" s="1611"/>
      <c r="DY362" s="1611"/>
      <c r="DZ362" s="1611"/>
      <c r="EA362" s="1611"/>
      <c r="EB362" s="1611"/>
      <c r="EC362" s="1611"/>
      <c r="ED362" s="1611"/>
      <c r="EE362" s="1611"/>
      <c r="EF362" s="1611"/>
      <c r="EG362" s="1611"/>
      <c r="EH362" s="1611"/>
      <c r="EI362" s="1611"/>
      <c r="EJ362" s="1611"/>
      <c r="EK362" s="1611"/>
      <c r="EL362" s="1611"/>
      <c r="EM362" s="1611"/>
      <c r="EN362" s="1611"/>
      <c r="EO362" s="1611"/>
      <c r="EP362" s="1611"/>
      <c r="EQ362" s="1611"/>
      <c r="ER362" s="1611"/>
      <c r="ES362" s="1611"/>
    </row>
    <row r="363" spans="2:149" s="898" customFormat="1">
      <c r="B363" s="1609"/>
      <c r="C363" s="1610"/>
      <c r="D363" s="1610"/>
      <c r="E363" s="1611"/>
      <c r="F363" s="1611"/>
      <c r="G363" s="1611"/>
      <c r="H363" s="1611"/>
      <c r="I363" s="1611"/>
      <c r="J363" s="1611"/>
      <c r="K363" s="1611"/>
      <c r="L363" s="1611"/>
      <c r="M363" s="1611"/>
      <c r="N363" s="1611"/>
      <c r="O363" s="1611"/>
      <c r="P363" s="1611"/>
      <c r="Q363" s="1611"/>
      <c r="R363" s="1611"/>
      <c r="S363" s="1611"/>
      <c r="T363" s="1611"/>
      <c r="U363" s="1611"/>
      <c r="V363" s="1611"/>
      <c r="W363" s="1611"/>
      <c r="X363" s="1611"/>
      <c r="Y363" s="1611"/>
      <c r="Z363" s="1611"/>
      <c r="AA363" s="1611"/>
      <c r="AB363" s="1611"/>
      <c r="AC363" s="1611"/>
      <c r="AD363" s="1611"/>
      <c r="AE363" s="1611"/>
      <c r="AF363" s="1611"/>
      <c r="AG363" s="1611"/>
      <c r="AH363" s="1611"/>
      <c r="AI363" s="1611"/>
      <c r="AJ363" s="1611"/>
      <c r="AK363" s="1611"/>
      <c r="AL363" s="1611"/>
      <c r="AM363" s="1611"/>
      <c r="AN363" s="1611"/>
      <c r="AO363" s="1611"/>
      <c r="AP363" s="1611"/>
      <c r="AQ363" s="1611"/>
      <c r="AR363" s="1611"/>
      <c r="AS363" s="1611"/>
      <c r="AT363" s="1611"/>
      <c r="AU363" s="1611"/>
      <c r="AV363" s="1611"/>
      <c r="AW363" s="1611"/>
      <c r="AX363" s="1611"/>
      <c r="AY363" s="1611"/>
      <c r="AZ363" s="1611"/>
      <c r="BA363" s="1611"/>
      <c r="BB363" s="1611"/>
      <c r="BC363" s="1611"/>
      <c r="BD363" s="1611"/>
      <c r="BE363" s="1611"/>
      <c r="BF363" s="1611"/>
      <c r="BG363" s="1611"/>
      <c r="BH363" s="1611"/>
      <c r="BI363" s="1611"/>
      <c r="BJ363" s="1611"/>
      <c r="BK363" s="1611"/>
      <c r="BL363" s="1611"/>
      <c r="BM363" s="1611"/>
      <c r="BN363" s="1611"/>
      <c r="BO363" s="1611"/>
      <c r="BP363" s="1611"/>
      <c r="BQ363" s="1611"/>
      <c r="BR363" s="1611"/>
      <c r="BS363" s="1611"/>
      <c r="BT363" s="1611"/>
      <c r="BU363" s="1611"/>
      <c r="BV363" s="1611"/>
      <c r="BW363" s="1611"/>
      <c r="BX363" s="1611"/>
      <c r="BY363" s="1611"/>
      <c r="BZ363" s="1611"/>
      <c r="CA363" s="1611"/>
      <c r="CB363" s="1611"/>
      <c r="CC363" s="1611"/>
      <c r="CD363" s="1611"/>
      <c r="CE363" s="1611"/>
      <c r="CF363" s="1611"/>
      <c r="CG363" s="1611"/>
      <c r="CH363" s="1611"/>
      <c r="CI363" s="1611"/>
      <c r="CJ363" s="1611"/>
      <c r="CK363" s="1611"/>
      <c r="CL363" s="1611"/>
      <c r="CM363" s="1611"/>
      <c r="CN363" s="1611"/>
      <c r="CO363" s="1611"/>
      <c r="CP363" s="1611"/>
      <c r="CQ363" s="1611"/>
      <c r="CR363" s="1611"/>
      <c r="CS363" s="1611"/>
      <c r="CT363" s="1611"/>
      <c r="CU363" s="1611"/>
      <c r="CV363" s="1611"/>
      <c r="CW363" s="1611"/>
      <c r="CX363" s="1611"/>
      <c r="CY363" s="1611"/>
      <c r="CZ363" s="1611"/>
      <c r="DA363" s="1611"/>
      <c r="DB363" s="1611"/>
      <c r="DC363" s="1611"/>
      <c r="DD363" s="1611"/>
      <c r="DE363" s="1611"/>
      <c r="DF363" s="1611"/>
      <c r="DG363" s="1611"/>
      <c r="DH363" s="1611"/>
      <c r="DI363" s="1611"/>
      <c r="DJ363" s="1611"/>
      <c r="DK363" s="1611"/>
      <c r="DL363" s="1611"/>
      <c r="DM363" s="1611"/>
      <c r="DN363" s="1611"/>
      <c r="DO363" s="1611"/>
      <c r="DP363" s="1611"/>
      <c r="DQ363" s="1611"/>
      <c r="DR363" s="1611"/>
      <c r="DS363" s="1611"/>
      <c r="DT363" s="1611"/>
      <c r="DU363" s="1611"/>
      <c r="DV363" s="1611"/>
      <c r="DW363" s="1611"/>
      <c r="DX363" s="1611"/>
      <c r="DY363" s="1611"/>
      <c r="DZ363" s="1611"/>
      <c r="EA363" s="1611"/>
      <c r="EB363" s="1611"/>
      <c r="EC363" s="1611"/>
      <c r="ED363" s="1611"/>
      <c r="EE363" s="1611"/>
      <c r="EF363" s="1611"/>
      <c r="EG363" s="1611"/>
      <c r="EH363" s="1611"/>
      <c r="EI363" s="1611"/>
      <c r="EJ363" s="1611"/>
      <c r="EK363" s="1611"/>
      <c r="EL363" s="1611"/>
      <c r="EM363" s="1611"/>
      <c r="EN363" s="1611"/>
      <c r="EO363" s="1611"/>
      <c r="EP363" s="1611"/>
      <c r="EQ363" s="1611"/>
      <c r="ER363" s="1611"/>
      <c r="ES363" s="1611"/>
    </row>
    <row r="364" spans="2:149" s="898" customFormat="1">
      <c r="B364" s="1609"/>
      <c r="C364" s="1610"/>
      <c r="D364" s="1610"/>
      <c r="E364" s="1611"/>
      <c r="F364" s="1611"/>
      <c r="G364" s="1611"/>
      <c r="H364" s="1611"/>
      <c r="I364" s="1611"/>
      <c r="J364" s="1611"/>
      <c r="K364" s="1611"/>
      <c r="L364" s="1611"/>
      <c r="M364" s="1611"/>
      <c r="N364" s="1611"/>
      <c r="O364" s="1611"/>
      <c r="P364" s="1611"/>
      <c r="Q364" s="1611"/>
      <c r="R364" s="1611"/>
      <c r="S364" s="1611"/>
      <c r="T364" s="1611"/>
      <c r="U364" s="1611"/>
      <c r="V364" s="1611"/>
      <c r="W364" s="1611"/>
      <c r="X364" s="1611"/>
      <c r="Y364" s="1611"/>
      <c r="Z364" s="1611"/>
      <c r="AA364" s="1611"/>
      <c r="AB364" s="1611"/>
      <c r="AC364" s="1611"/>
      <c r="AD364" s="1611"/>
      <c r="AE364" s="1611"/>
      <c r="AF364" s="1611"/>
      <c r="AG364" s="1611"/>
      <c r="AH364" s="1611"/>
      <c r="AI364" s="1611"/>
      <c r="AJ364" s="1611"/>
      <c r="AK364" s="1611"/>
      <c r="AL364" s="1611"/>
      <c r="AM364" s="1611"/>
      <c r="AN364" s="1611"/>
      <c r="AO364" s="1611"/>
      <c r="AP364" s="1611"/>
      <c r="AQ364" s="1611"/>
      <c r="AR364" s="1611"/>
      <c r="AS364" s="1611"/>
      <c r="AT364" s="1611"/>
      <c r="AU364" s="1611"/>
      <c r="AV364" s="1611"/>
      <c r="AW364" s="1611"/>
      <c r="AX364" s="1611"/>
      <c r="AY364" s="1611"/>
      <c r="AZ364" s="1611"/>
      <c r="BA364" s="1611"/>
      <c r="BB364" s="1611"/>
      <c r="BC364" s="1611"/>
      <c r="BD364" s="1611"/>
      <c r="BE364" s="1611"/>
      <c r="BF364" s="1611"/>
      <c r="BG364" s="1611"/>
      <c r="BH364" s="1611"/>
      <c r="BI364" s="1611"/>
      <c r="BJ364" s="1611"/>
      <c r="BK364" s="1611"/>
      <c r="BL364" s="1611"/>
      <c r="BM364" s="1611"/>
      <c r="BN364" s="1611"/>
      <c r="BO364" s="1611"/>
      <c r="BP364" s="1611"/>
      <c r="BQ364" s="1611"/>
      <c r="BR364" s="1611"/>
      <c r="BS364" s="1611"/>
      <c r="BT364" s="1611"/>
      <c r="BU364" s="1611"/>
      <c r="BV364" s="1611"/>
      <c r="BW364" s="1611"/>
      <c r="BX364" s="1611"/>
      <c r="BY364" s="1611"/>
      <c r="BZ364" s="1611"/>
      <c r="CA364" s="1611"/>
      <c r="CB364" s="1611"/>
      <c r="CC364" s="1611"/>
      <c r="CD364" s="1611"/>
      <c r="CE364" s="1611"/>
      <c r="CF364" s="1611"/>
      <c r="CG364" s="1611"/>
      <c r="CH364" s="1611"/>
      <c r="CI364" s="1611"/>
      <c r="CJ364" s="1611"/>
      <c r="CK364" s="1611"/>
      <c r="CL364" s="1611"/>
      <c r="CM364" s="1611"/>
      <c r="CN364" s="1611"/>
      <c r="CO364" s="1611"/>
      <c r="CP364" s="1611"/>
      <c r="CQ364" s="1611"/>
      <c r="CR364" s="1611"/>
      <c r="CS364" s="1611"/>
      <c r="CT364" s="1611"/>
      <c r="CU364" s="1611"/>
      <c r="CV364" s="1611"/>
      <c r="CW364" s="1611"/>
      <c r="CX364" s="1611"/>
      <c r="CY364" s="1611"/>
      <c r="CZ364" s="1611"/>
      <c r="DA364" s="1611"/>
      <c r="DB364" s="1611"/>
      <c r="DC364" s="1611"/>
      <c r="DD364" s="1611"/>
      <c r="DE364" s="1611"/>
      <c r="DF364" s="1611"/>
      <c r="DG364" s="1611"/>
      <c r="DH364" s="1611"/>
      <c r="DI364" s="1611"/>
      <c r="DJ364" s="1611"/>
      <c r="DK364" s="1611"/>
      <c r="DL364" s="1611"/>
      <c r="DM364" s="1611"/>
      <c r="DN364" s="1611"/>
      <c r="DO364" s="1611"/>
      <c r="DP364" s="1611"/>
      <c r="DQ364" s="1611"/>
      <c r="DR364" s="1611"/>
      <c r="DS364" s="1611"/>
      <c r="DT364" s="1611"/>
      <c r="DU364" s="1611"/>
      <c r="DV364" s="1611"/>
      <c r="DW364" s="1611"/>
      <c r="DX364" s="1611"/>
      <c r="DY364" s="1611"/>
      <c r="DZ364" s="1611"/>
      <c r="EA364" s="1611"/>
      <c r="EB364" s="1611"/>
      <c r="EC364" s="1611"/>
      <c r="ED364" s="1611"/>
      <c r="EE364" s="1611"/>
      <c r="EF364" s="1611"/>
      <c r="EG364" s="1611"/>
      <c r="EH364" s="1611"/>
      <c r="EI364" s="1611"/>
      <c r="EJ364" s="1611"/>
      <c r="EK364" s="1611"/>
      <c r="EL364" s="1611"/>
      <c r="EM364" s="1611"/>
      <c r="EN364" s="1611"/>
      <c r="EO364" s="1611"/>
      <c r="EP364" s="1611"/>
      <c r="EQ364" s="1611"/>
      <c r="ER364" s="1611"/>
      <c r="ES364" s="1611"/>
    </row>
    <row r="365" spans="2:149" s="898" customFormat="1">
      <c r="B365" s="1609"/>
      <c r="C365" s="1610"/>
      <c r="D365" s="1610"/>
      <c r="E365" s="1611"/>
      <c r="F365" s="1611"/>
      <c r="G365" s="1611"/>
      <c r="H365" s="1611"/>
      <c r="I365" s="1611"/>
      <c r="J365" s="1611"/>
      <c r="K365" s="1611"/>
      <c r="L365" s="1611"/>
      <c r="M365" s="1611"/>
      <c r="N365" s="1611"/>
      <c r="O365" s="1611"/>
      <c r="P365" s="1611"/>
      <c r="Q365" s="1611"/>
      <c r="R365" s="1611"/>
      <c r="S365" s="1611"/>
      <c r="T365" s="1611"/>
      <c r="U365" s="1611"/>
      <c r="V365" s="1611"/>
      <c r="W365" s="1611"/>
      <c r="X365" s="1611"/>
      <c r="Y365" s="1611"/>
      <c r="Z365" s="1611"/>
      <c r="AA365" s="1611"/>
      <c r="AB365" s="1611"/>
      <c r="AC365" s="1611"/>
      <c r="AD365" s="1611"/>
      <c r="AE365" s="1611"/>
      <c r="AF365" s="1611"/>
      <c r="AG365" s="1611"/>
      <c r="AH365" s="1611"/>
      <c r="AI365" s="1611"/>
      <c r="AJ365" s="1611"/>
      <c r="AK365" s="1611"/>
      <c r="AL365" s="1611"/>
      <c r="AM365" s="1611"/>
      <c r="AN365" s="1611"/>
      <c r="AO365" s="1611"/>
      <c r="AP365" s="1611"/>
      <c r="AQ365" s="1611"/>
      <c r="AR365" s="1611"/>
      <c r="AS365" s="1611"/>
      <c r="AT365" s="1611"/>
      <c r="AU365" s="1611"/>
      <c r="AV365" s="1611"/>
      <c r="AW365" s="1611"/>
      <c r="AX365" s="1611"/>
      <c r="AY365" s="1611"/>
      <c r="AZ365" s="1611"/>
      <c r="BA365" s="1611"/>
      <c r="BB365" s="1611"/>
      <c r="BC365" s="1611"/>
      <c r="BD365" s="1611"/>
      <c r="BE365" s="1611"/>
      <c r="BF365" s="1611"/>
      <c r="BG365" s="1611"/>
      <c r="BH365" s="1611"/>
      <c r="BI365" s="1611"/>
      <c r="BJ365" s="1611"/>
      <c r="BK365" s="1611"/>
      <c r="BL365" s="1611"/>
      <c r="BM365" s="1611"/>
      <c r="BN365" s="1611"/>
      <c r="BO365" s="1611"/>
      <c r="BP365" s="1611"/>
      <c r="BQ365" s="1611"/>
      <c r="BR365" s="1611"/>
      <c r="BS365" s="1611"/>
      <c r="BT365" s="1611"/>
      <c r="BU365" s="1611"/>
      <c r="BV365" s="1611"/>
      <c r="BW365" s="1611"/>
      <c r="BX365" s="1611"/>
      <c r="BY365" s="1611"/>
      <c r="BZ365" s="1611"/>
      <c r="CA365" s="1611"/>
      <c r="CB365" s="1611"/>
      <c r="CC365" s="1611"/>
      <c r="CD365" s="1611"/>
      <c r="CE365" s="1611"/>
      <c r="CF365" s="1611"/>
      <c r="CG365" s="1611"/>
      <c r="CH365" s="1611"/>
      <c r="CI365" s="1611"/>
      <c r="CJ365" s="1611"/>
      <c r="CK365" s="1611"/>
      <c r="CL365" s="1611"/>
      <c r="CM365" s="1611"/>
      <c r="CN365" s="1611"/>
      <c r="CO365" s="1611"/>
      <c r="CP365" s="1611"/>
      <c r="CQ365" s="1611"/>
      <c r="CR365" s="1611"/>
      <c r="CS365" s="1611"/>
      <c r="CT365" s="1611"/>
      <c r="CU365" s="1611"/>
      <c r="CV365" s="1611"/>
      <c r="CW365" s="1611"/>
      <c r="CX365" s="1611"/>
      <c r="CY365" s="1611"/>
      <c r="CZ365" s="1611"/>
      <c r="DA365" s="1611"/>
      <c r="DB365" s="1611"/>
      <c r="DC365" s="1611"/>
      <c r="DD365" s="1611"/>
      <c r="DE365" s="1611"/>
      <c r="DF365" s="1611"/>
      <c r="DG365" s="1611"/>
      <c r="DH365" s="1611"/>
      <c r="DI365" s="1611"/>
      <c r="DJ365" s="1611"/>
      <c r="DK365" s="1611"/>
      <c r="DL365" s="1611"/>
      <c r="DM365" s="1611"/>
      <c r="DN365" s="1611"/>
      <c r="DO365" s="1611"/>
      <c r="DP365" s="1611"/>
      <c r="DQ365" s="1611"/>
      <c r="DR365" s="1611"/>
      <c r="DS365" s="1611"/>
      <c r="DT365" s="1611"/>
      <c r="DU365" s="1611"/>
      <c r="DV365" s="1611"/>
      <c r="DW365" s="1611"/>
      <c r="DX365" s="1611"/>
      <c r="DY365" s="1611"/>
      <c r="DZ365" s="1611"/>
      <c r="EA365" s="1611"/>
      <c r="EB365" s="1611"/>
      <c r="EC365" s="1611"/>
      <c r="ED365" s="1611"/>
      <c r="EE365" s="1611"/>
      <c r="EF365" s="1611"/>
      <c r="EG365" s="1611"/>
      <c r="EH365" s="1611"/>
      <c r="EI365" s="1611"/>
      <c r="EJ365" s="1611"/>
      <c r="EK365" s="1611"/>
      <c r="EL365" s="1611"/>
      <c r="EM365" s="1611"/>
      <c r="EN365" s="1611"/>
      <c r="EO365" s="1611"/>
      <c r="EP365" s="1611"/>
      <c r="EQ365" s="1611"/>
      <c r="ER365" s="1611"/>
      <c r="ES365" s="1611"/>
    </row>
    <row r="366" spans="2:149" s="898" customFormat="1">
      <c r="B366" s="1609"/>
      <c r="C366" s="1610"/>
      <c r="D366" s="1610"/>
      <c r="E366" s="1611"/>
      <c r="F366" s="1611"/>
      <c r="G366" s="1611"/>
      <c r="H366" s="1611"/>
      <c r="I366" s="1611"/>
      <c r="J366" s="1611"/>
      <c r="K366" s="1611"/>
      <c r="L366" s="1611"/>
      <c r="M366" s="1611"/>
      <c r="N366" s="1611"/>
      <c r="O366" s="1611"/>
      <c r="P366" s="1611"/>
      <c r="Q366" s="1611"/>
      <c r="R366" s="1611"/>
      <c r="S366" s="1611"/>
      <c r="T366" s="1611"/>
      <c r="U366" s="1611"/>
      <c r="V366" s="1611"/>
      <c r="W366" s="1611"/>
      <c r="X366" s="1611"/>
      <c r="Y366" s="1611"/>
      <c r="Z366" s="1611"/>
      <c r="AA366" s="1611"/>
      <c r="AB366" s="1611"/>
      <c r="AC366" s="1611"/>
      <c r="AD366" s="1611"/>
      <c r="AE366" s="1611"/>
      <c r="AF366" s="1611"/>
      <c r="AG366" s="1611"/>
      <c r="AH366" s="1611"/>
      <c r="AI366" s="1611"/>
      <c r="AJ366" s="1611"/>
      <c r="AK366" s="1611"/>
      <c r="AL366" s="1611"/>
      <c r="AM366" s="1611"/>
      <c r="AN366" s="1611"/>
      <c r="AO366" s="1611"/>
      <c r="AP366" s="1611"/>
      <c r="AQ366" s="1611"/>
      <c r="AR366" s="1611"/>
      <c r="AS366" s="1611"/>
      <c r="AT366" s="1611"/>
      <c r="AU366" s="1611"/>
      <c r="AV366" s="1611"/>
      <c r="AW366" s="1611"/>
      <c r="AX366" s="1611"/>
      <c r="AY366" s="1611"/>
      <c r="AZ366" s="1611"/>
      <c r="BA366" s="1611"/>
      <c r="BB366" s="1611"/>
      <c r="BC366" s="1611"/>
      <c r="BD366" s="1611"/>
      <c r="BE366" s="1611"/>
      <c r="BF366" s="1611"/>
      <c r="BG366" s="1611"/>
      <c r="BH366" s="1611"/>
      <c r="BI366" s="1611"/>
      <c r="BJ366" s="1611"/>
      <c r="BK366" s="1611"/>
      <c r="BL366" s="1611"/>
      <c r="BM366" s="1611"/>
      <c r="BN366" s="1611"/>
      <c r="BO366" s="1611"/>
      <c r="BP366" s="1611"/>
      <c r="BQ366" s="1611"/>
      <c r="BR366" s="1611"/>
      <c r="BS366" s="1611"/>
      <c r="BT366" s="1611"/>
      <c r="BU366" s="1611"/>
      <c r="BV366" s="1611"/>
      <c r="BW366" s="1611"/>
      <c r="BX366" s="1611"/>
      <c r="BY366" s="1611"/>
      <c r="BZ366" s="1611"/>
      <c r="CA366" s="1611"/>
      <c r="CB366" s="1611"/>
      <c r="CC366" s="1611"/>
      <c r="CD366" s="1611"/>
      <c r="CE366" s="1611"/>
      <c r="CF366" s="1611"/>
      <c r="CG366" s="1611"/>
      <c r="CH366" s="1611"/>
      <c r="CI366" s="1611"/>
      <c r="CJ366" s="1611"/>
      <c r="CK366" s="1611"/>
      <c r="CL366" s="1611"/>
      <c r="CM366" s="1611"/>
      <c r="CN366" s="1611"/>
      <c r="CO366" s="1611"/>
      <c r="CP366" s="1611"/>
      <c r="CQ366" s="1611"/>
      <c r="CR366" s="1611"/>
      <c r="CS366" s="1611"/>
      <c r="CT366" s="1611"/>
      <c r="CU366" s="1611"/>
      <c r="CV366" s="1611"/>
      <c r="CW366" s="1611"/>
      <c r="CX366" s="1611"/>
      <c r="CY366" s="1611"/>
      <c r="CZ366" s="1611"/>
      <c r="DA366" s="1611"/>
      <c r="DB366" s="1611"/>
      <c r="DC366" s="1611"/>
      <c r="DD366" s="1611"/>
      <c r="DE366" s="1611"/>
      <c r="DF366" s="1611"/>
      <c r="DG366" s="1611"/>
      <c r="DH366" s="1611"/>
      <c r="DI366" s="1611"/>
      <c r="DJ366" s="1611"/>
      <c r="DK366" s="1611"/>
      <c r="DL366" s="1611"/>
      <c r="DM366" s="1611"/>
      <c r="DN366" s="1611"/>
      <c r="DO366" s="1611"/>
      <c r="DP366" s="1611"/>
      <c r="DQ366" s="1611"/>
      <c r="DR366" s="1611"/>
      <c r="DS366" s="1611"/>
      <c r="DT366" s="1611"/>
      <c r="DU366" s="1611"/>
      <c r="DV366" s="1611"/>
      <c r="DW366" s="1611"/>
      <c r="DX366" s="1611"/>
      <c r="DY366" s="1611"/>
      <c r="DZ366" s="1611"/>
      <c r="EA366" s="1611"/>
      <c r="EB366" s="1611"/>
      <c r="EC366" s="1611"/>
      <c r="ED366" s="1611"/>
      <c r="EE366" s="1611"/>
      <c r="EF366" s="1611"/>
      <c r="EG366" s="1611"/>
      <c r="EH366" s="1611"/>
      <c r="EI366" s="1611"/>
      <c r="EJ366" s="1611"/>
      <c r="EK366" s="1611"/>
      <c r="EL366" s="1611"/>
      <c r="EM366" s="1611"/>
      <c r="EN366" s="1611"/>
      <c r="EO366" s="1611"/>
      <c r="EP366" s="1611"/>
      <c r="EQ366" s="1611"/>
      <c r="ER366" s="1611"/>
      <c r="ES366" s="1611"/>
    </row>
    <row r="367" spans="2:149" s="898" customFormat="1">
      <c r="B367" s="1609"/>
      <c r="C367" s="1610"/>
      <c r="D367" s="1610"/>
      <c r="E367" s="1611"/>
      <c r="F367" s="1611"/>
      <c r="G367" s="1611"/>
      <c r="H367" s="1611"/>
      <c r="I367" s="1611"/>
      <c r="J367" s="1611"/>
      <c r="K367" s="1611"/>
      <c r="L367" s="1611"/>
      <c r="M367" s="1611"/>
      <c r="N367" s="1611"/>
      <c r="O367" s="1611"/>
      <c r="P367" s="1611"/>
      <c r="Q367" s="1611"/>
      <c r="R367" s="1611"/>
      <c r="S367" s="1611"/>
      <c r="T367" s="1611"/>
      <c r="U367" s="1611"/>
      <c r="V367" s="1611"/>
      <c r="W367" s="1611"/>
      <c r="X367" s="1611"/>
      <c r="Y367" s="1611"/>
      <c r="Z367" s="1611"/>
      <c r="AA367" s="1611"/>
      <c r="AB367" s="1611"/>
      <c r="AC367" s="1611"/>
      <c r="AD367" s="1611"/>
      <c r="AE367" s="1611"/>
      <c r="AF367" s="1611"/>
      <c r="AG367" s="1611"/>
      <c r="AH367" s="1611"/>
      <c r="AI367" s="1611"/>
      <c r="AJ367" s="1611"/>
      <c r="AK367" s="1611"/>
      <c r="AL367" s="1611"/>
      <c r="AM367" s="1611"/>
      <c r="AN367" s="1611"/>
      <c r="AO367" s="1611"/>
      <c r="AP367" s="1611"/>
      <c r="AQ367" s="1611"/>
      <c r="AR367" s="1611"/>
      <c r="AS367" s="1611"/>
      <c r="AT367" s="1611"/>
      <c r="AU367" s="1611"/>
      <c r="AV367" s="1611"/>
      <c r="AW367" s="1611"/>
      <c r="AX367" s="1611"/>
      <c r="AY367" s="1611"/>
      <c r="AZ367" s="1611"/>
      <c r="BA367" s="1611"/>
      <c r="BB367" s="1611"/>
      <c r="BC367" s="1611"/>
      <c r="BD367" s="1611"/>
      <c r="BE367" s="1611"/>
      <c r="BF367" s="1611"/>
      <c r="BG367" s="1611"/>
      <c r="BH367" s="1611"/>
      <c r="BI367" s="1611"/>
      <c r="BJ367" s="1611"/>
      <c r="BK367" s="1611"/>
      <c r="BL367" s="1611"/>
      <c r="BM367" s="1611"/>
      <c r="BN367" s="1611"/>
      <c r="BO367" s="1611"/>
      <c r="BP367" s="1611"/>
      <c r="BQ367" s="1611"/>
      <c r="BR367" s="1611"/>
      <c r="BS367" s="1611"/>
      <c r="BT367" s="1611"/>
      <c r="BU367" s="1611"/>
      <c r="BV367" s="1611"/>
      <c r="BW367" s="1611"/>
      <c r="BX367" s="1611"/>
      <c r="BY367" s="1611"/>
      <c r="BZ367" s="1611"/>
      <c r="CA367" s="1611"/>
      <c r="CB367" s="1611"/>
      <c r="CC367" s="1611"/>
      <c r="CD367" s="1611"/>
      <c r="CE367" s="1611"/>
      <c r="CF367" s="1611"/>
      <c r="CG367" s="1611"/>
      <c r="CH367" s="1611"/>
      <c r="CI367" s="1611"/>
      <c r="CJ367" s="1611"/>
      <c r="CK367" s="1611"/>
      <c r="CL367" s="1611"/>
      <c r="CM367" s="1611"/>
      <c r="CN367" s="1611"/>
      <c r="CO367" s="1611"/>
      <c r="CP367" s="1611"/>
      <c r="CQ367" s="1611"/>
      <c r="CR367" s="1611"/>
      <c r="CS367" s="1611"/>
      <c r="CT367" s="1611"/>
      <c r="CU367" s="1611"/>
      <c r="CV367" s="1611"/>
      <c r="CW367" s="1611"/>
      <c r="CX367" s="1611"/>
      <c r="CY367" s="1611"/>
      <c r="CZ367" s="1611"/>
      <c r="DA367" s="1611"/>
      <c r="DB367" s="1611"/>
      <c r="DC367" s="1611"/>
      <c r="DD367" s="1611"/>
      <c r="DE367" s="1611"/>
      <c r="DF367" s="1611"/>
      <c r="DG367" s="1611"/>
      <c r="DH367" s="1611"/>
      <c r="DI367" s="1611"/>
      <c r="DJ367" s="1611"/>
      <c r="DK367" s="1611"/>
      <c r="DL367" s="1611"/>
      <c r="DM367" s="1611"/>
      <c r="DN367" s="1611"/>
      <c r="DO367" s="1611"/>
      <c r="DP367" s="1611"/>
      <c r="DQ367" s="1611"/>
      <c r="DR367" s="1611"/>
      <c r="DS367" s="1611"/>
      <c r="DT367" s="1611"/>
      <c r="DU367" s="1611"/>
      <c r="DV367" s="1611"/>
      <c r="DW367" s="1611"/>
      <c r="DX367" s="1611"/>
      <c r="DY367" s="1611"/>
      <c r="DZ367" s="1611"/>
      <c r="EA367" s="1611"/>
      <c r="EB367" s="1611"/>
      <c r="EC367" s="1611"/>
      <c r="ED367" s="1611"/>
      <c r="EE367" s="1611"/>
      <c r="EF367" s="1611"/>
      <c r="EG367" s="1611"/>
      <c r="EH367" s="1611"/>
      <c r="EI367" s="1611"/>
      <c r="EJ367" s="1611"/>
      <c r="EK367" s="1611"/>
      <c r="EL367" s="1611"/>
      <c r="EM367" s="1611"/>
      <c r="EN367" s="1611"/>
      <c r="EO367" s="1611"/>
      <c r="EP367" s="1611"/>
      <c r="EQ367" s="1611"/>
      <c r="ER367" s="1611"/>
      <c r="ES367" s="1611"/>
    </row>
    <row r="368" spans="2:149" s="898" customFormat="1">
      <c r="B368" s="1609"/>
      <c r="C368" s="1610"/>
      <c r="D368" s="1610"/>
      <c r="E368" s="1611"/>
      <c r="F368" s="1611"/>
      <c r="G368" s="1611"/>
      <c r="H368" s="1611"/>
      <c r="I368" s="1611"/>
      <c r="J368" s="1611"/>
      <c r="K368" s="1611"/>
      <c r="L368" s="1611"/>
      <c r="M368" s="1611"/>
      <c r="N368" s="1611"/>
      <c r="O368" s="1611"/>
      <c r="P368" s="1611"/>
      <c r="Q368" s="1611"/>
      <c r="R368" s="1611"/>
      <c r="S368" s="1611"/>
      <c r="T368" s="1611"/>
      <c r="U368" s="1611"/>
      <c r="V368" s="1611"/>
      <c r="W368" s="1611"/>
      <c r="X368" s="1611"/>
      <c r="Y368" s="1611"/>
      <c r="Z368" s="1611"/>
      <c r="AA368" s="1611"/>
      <c r="AB368" s="1611"/>
      <c r="AC368" s="1611"/>
      <c r="AD368" s="1611"/>
      <c r="AE368" s="1611"/>
      <c r="AF368" s="1611"/>
      <c r="AG368" s="1611"/>
      <c r="AH368" s="1611"/>
      <c r="AI368" s="1611"/>
      <c r="AJ368" s="1611"/>
      <c r="AK368" s="1611"/>
      <c r="AL368" s="1611"/>
      <c r="AM368" s="1611"/>
      <c r="AN368" s="1611"/>
      <c r="AO368" s="1611"/>
      <c r="AP368" s="1611"/>
      <c r="AQ368" s="1611"/>
      <c r="AR368" s="1611"/>
      <c r="AS368" s="1611"/>
      <c r="AT368" s="1611"/>
      <c r="AU368" s="1611"/>
      <c r="AV368" s="1611"/>
      <c r="AW368" s="1611"/>
      <c r="AX368" s="1611"/>
      <c r="AY368" s="1611"/>
      <c r="AZ368" s="1611"/>
      <c r="BA368" s="1611"/>
      <c r="BB368" s="1611"/>
      <c r="BC368" s="1611"/>
      <c r="BD368" s="1611"/>
      <c r="BE368" s="1611"/>
      <c r="BF368" s="1611"/>
      <c r="BG368" s="1611"/>
      <c r="BH368" s="1611"/>
      <c r="BI368" s="1611"/>
      <c r="BJ368" s="1611"/>
      <c r="BK368" s="1611"/>
      <c r="BL368" s="1611"/>
      <c r="BM368" s="1611"/>
      <c r="BN368" s="1611"/>
      <c r="BO368" s="1611"/>
      <c r="BP368" s="1611"/>
      <c r="BQ368" s="1611"/>
      <c r="BR368" s="1611"/>
      <c r="BS368" s="1611"/>
      <c r="BT368" s="1611"/>
      <c r="BU368" s="1611"/>
      <c r="BV368" s="1611"/>
      <c r="BW368" s="1611"/>
      <c r="BX368" s="1611"/>
      <c r="BY368" s="1611"/>
      <c r="BZ368" s="1611"/>
      <c r="CA368" s="1611"/>
      <c r="CB368" s="1611"/>
      <c r="CC368" s="1611"/>
      <c r="CD368" s="1611"/>
      <c r="CE368" s="1611"/>
      <c r="CF368" s="1611"/>
      <c r="CG368" s="1611"/>
      <c r="CH368" s="1611"/>
      <c r="CI368" s="1611"/>
      <c r="CJ368" s="1611"/>
      <c r="CK368" s="1611"/>
      <c r="CL368" s="1611"/>
      <c r="CM368" s="1611"/>
      <c r="CN368" s="1611"/>
      <c r="CO368" s="1611"/>
      <c r="CP368" s="1611"/>
      <c r="CQ368" s="1611"/>
      <c r="CR368" s="1611"/>
      <c r="CS368" s="1611"/>
      <c r="CT368" s="1611"/>
      <c r="CU368" s="1611"/>
      <c r="CV368" s="1611"/>
      <c r="CW368" s="1611"/>
      <c r="CX368" s="1611"/>
      <c r="CY368" s="1611"/>
      <c r="CZ368" s="1611"/>
      <c r="DA368" s="1611"/>
      <c r="DB368" s="1611"/>
      <c r="DC368" s="1611"/>
      <c r="DD368" s="1611"/>
      <c r="DE368" s="1611"/>
      <c r="DF368" s="1611"/>
      <c r="DG368" s="1611"/>
      <c r="DH368" s="1611"/>
      <c r="DI368" s="1611"/>
      <c r="DJ368" s="1611"/>
      <c r="DK368" s="1611"/>
      <c r="DL368" s="1611"/>
      <c r="DM368" s="1611"/>
      <c r="DN368" s="1611"/>
      <c r="DO368" s="1611"/>
      <c r="DP368" s="1611"/>
      <c r="DQ368" s="1611"/>
      <c r="DR368" s="1611"/>
      <c r="DS368" s="1611"/>
      <c r="DT368" s="1611"/>
      <c r="DU368" s="1611"/>
      <c r="DV368" s="1611"/>
      <c r="DW368" s="1611"/>
      <c r="DX368" s="1611"/>
      <c r="DY368" s="1611"/>
      <c r="DZ368" s="1611"/>
      <c r="EA368" s="1611"/>
      <c r="EB368" s="1611"/>
      <c r="EC368" s="1611"/>
      <c r="ED368" s="1611"/>
      <c r="EE368" s="1611"/>
      <c r="EF368" s="1611"/>
      <c r="EG368" s="1611"/>
      <c r="EH368" s="1611"/>
      <c r="EI368" s="1611"/>
      <c r="EJ368" s="1611"/>
      <c r="EK368" s="1611"/>
      <c r="EL368" s="1611"/>
      <c r="EM368" s="1611"/>
      <c r="EN368" s="1611"/>
      <c r="EO368" s="1611"/>
      <c r="EP368" s="1611"/>
      <c r="EQ368" s="1611"/>
      <c r="ER368" s="1611"/>
      <c r="ES368" s="1611"/>
    </row>
    <row r="369" spans="2:149" s="898" customFormat="1">
      <c r="B369" s="1609"/>
      <c r="C369" s="1610"/>
      <c r="D369" s="1610"/>
      <c r="E369" s="1611"/>
      <c r="F369" s="1611"/>
      <c r="G369" s="1611"/>
      <c r="H369" s="1611"/>
      <c r="I369" s="1611"/>
      <c r="J369" s="1611"/>
      <c r="K369" s="1611"/>
      <c r="L369" s="1611"/>
      <c r="M369" s="1611"/>
      <c r="N369" s="1611"/>
      <c r="O369" s="1611"/>
      <c r="P369" s="1611"/>
      <c r="Q369" s="1611"/>
      <c r="R369" s="1611"/>
      <c r="S369" s="1611"/>
      <c r="T369" s="1611"/>
      <c r="U369" s="1611"/>
      <c r="V369" s="1611"/>
      <c r="W369" s="1611"/>
      <c r="X369" s="1611"/>
      <c r="Y369" s="1611"/>
      <c r="Z369" s="1611"/>
      <c r="AA369" s="1611"/>
      <c r="AB369" s="1611"/>
      <c r="AC369" s="1611"/>
      <c r="AD369" s="1611"/>
      <c r="AE369" s="1611"/>
      <c r="AF369" s="1611"/>
      <c r="AG369" s="1611"/>
      <c r="AH369" s="1611"/>
      <c r="AI369" s="1611"/>
      <c r="AJ369" s="1611"/>
      <c r="AK369" s="1611"/>
      <c r="AL369" s="1611"/>
      <c r="AM369" s="1611"/>
      <c r="AN369" s="1611"/>
      <c r="AO369" s="1611"/>
      <c r="AP369" s="1611"/>
      <c r="AQ369" s="1611"/>
      <c r="AR369" s="1611"/>
      <c r="AS369" s="1611"/>
      <c r="AT369" s="1611"/>
      <c r="AU369" s="1611"/>
      <c r="AV369" s="1611"/>
      <c r="AW369" s="1611"/>
      <c r="AX369" s="1611"/>
      <c r="AY369" s="1611"/>
      <c r="AZ369" s="1611"/>
      <c r="BA369" s="1611"/>
      <c r="BB369" s="1611"/>
      <c r="BC369" s="1611"/>
      <c r="BD369" s="1611"/>
      <c r="BE369" s="1611"/>
      <c r="BF369" s="1611"/>
      <c r="BG369" s="1611"/>
      <c r="BH369" s="1611"/>
      <c r="BI369" s="1611"/>
      <c r="BJ369" s="1611"/>
      <c r="BK369" s="1611"/>
      <c r="BL369" s="1611"/>
      <c r="BM369" s="1611"/>
      <c r="BN369" s="1611"/>
      <c r="BO369" s="1611"/>
      <c r="BP369" s="1611"/>
      <c r="BQ369" s="1611"/>
      <c r="BR369" s="1611"/>
      <c r="BS369" s="1611"/>
      <c r="BT369" s="1611"/>
      <c r="BU369" s="1611"/>
      <c r="BV369" s="1611"/>
      <c r="BW369" s="1611"/>
      <c r="BX369" s="1611"/>
      <c r="BY369" s="1611"/>
      <c r="BZ369" s="1611"/>
      <c r="CA369" s="1611"/>
      <c r="CB369" s="1611"/>
      <c r="CC369" s="1611"/>
      <c r="CD369" s="1611"/>
      <c r="CE369" s="1611"/>
      <c r="CF369" s="1611"/>
      <c r="CG369" s="1611"/>
      <c r="CH369" s="1611"/>
      <c r="CI369" s="1611"/>
      <c r="CJ369" s="1611"/>
      <c r="CK369" s="1611"/>
      <c r="CL369" s="1611"/>
      <c r="CM369" s="1611"/>
      <c r="CN369" s="1611"/>
      <c r="CO369" s="1611"/>
      <c r="CP369" s="1611"/>
      <c r="CQ369" s="1611"/>
      <c r="CR369" s="1611"/>
      <c r="CS369" s="1611"/>
      <c r="CT369" s="1611"/>
      <c r="CU369" s="1611"/>
      <c r="CV369" s="1611"/>
      <c r="CW369" s="1611"/>
      <c r="CX369" s="1611"/>
      <c r="CY369" s="1611"/>
      <c r="CZ369" s="1611"/>
      <c r="DA369" s="1611"/>
      <c r="DB369" s="1611"/>
      <c r="DC369" s="1611"/>
      <c r="DD369" s="1611"/>
      <c r="DE369" s="1611"/>
      <c r="DF369" s="1611"/>
      <c r="DG369" s="1611"/>
      <c r="DH369" s="1611"/>
      <c r="DI369" s="1611"/>
      <c r="DJ369" s="1611"/>
      <c r="DK369" s="1611"/>
      <c r="DL369" s="1611"/>
      <c r="DM369" s="1611"/>
      <c r="DN369" s="1611"/>
      <c r="DO369" s="1611"/>
      <c r="DP369" s="1611"/>
      <c r="DQ369" s="1611"/>
      <c r="DR369" s="1611"/>
      <c r="DS369" s="1611"/>
      <c r="DT369" s="1611"/>
      <c r="DU369" s="1611"/>
      <c r="DV369" s="1611"/>
      <c r="DW369" s="1611"/>
      <c r="DX369" s="1611"/>
      <c r="DY369" s="1611"/>
      <c r="DZ369" s="1611"/>
      <c r="EA369" s="1611"/>
      <c r="EB369" s="1611"/>
      <c r="EC369" s="1611"/>
      <c r="ED369" s="1611"/>
      <c r="EE369" s="1611"/>
      <c r="EF369" s="1611"/>
      <c r="EG369" s="1611"/>
      <c r="EH369" s="1611"/>
      <c r="EI369" s="1611"/>
      <c r="EJ369" s="1611"/>
      <c r="EK369" s="1611"/>
      <c r="EL369" s="1611"/>
      <c r="EM369" s="1611"/>
      <c r="EN369" s="1611"/>
      <c r="EO369" s="1611"/>
      <c r="EP369" s="1611"/>
      <c r="EQ369" s="1611"/>
      <c r="ER369" s="1611"/>
      <c r="ES369" s="1611"/>
    </row>
    <row r="370" spans="2:149" s="898" customFormat="1">
      <c r="B370" s="1609"/>
      <c r="C370" s="1610"/>
      <c r="D370" s="1610"/>
      <c r="E370" s="1611"/>
      <c r="F370" s="1611"/>
      <c r="G370" s="1611"/>
      <c r="H370" s="1611"/>
      <c r="I370" s="1611"/>
      <c r="J370" s="1611"/>
      <c r="K370" s="1611"/>
      <c r="L370" s="1611"/>
      <c r="M370" s="1611"/>
      <c r="N370" s="1611"/>
      <c r="O370" s="1611"/>
      <c r="P370" s="1611"/>
      <c r="Q370" s="1611"/>
      <c r="R370" s="1611"/>
      <c r="S370" s="1611"/>
      <c r="T370" s="1611"/>
      <c r="U370" s="1611"/>
      <c r="V370" s="1611"/>
      <c r="W370" s="1611"/>
      <c r="X370" s="1611"/>
      <c r="Y370" s="1611"/>
      <c r="Z370" s="1611"/>
      <c r="AA370" s="1611"/>
      <c r="AB370" s="1611"/>
      <c r="AC370" s="1611"/>
      <c r="AD370" s="1611"/>
      <c r="AE370" s="1611"/>
      <c r="AF370" s="1611"/>
      <c r="AG370" s="1611"/>
      <c r="AH370" s="1611"/>
      <c r="AI370" s="1611"/>
      <c r="AJ370" s="1611"/>
      <c r="AK370" s="1611"/>
      <c r="AL370" s="1611"/>
      <c r="AM370" s="1611"/>
      <c r="AN370" s="1611"/>
      <c r="AO370" s="1611"/>
      <c r="AP370" s="1611"/>
      <c r="AQ370" s="1611"/>
      <c r="AR370" s="1611"/>
      <c r="AS370" s="1611"/>
      <c r="AT370" s="1611"/>
      <c r="AU370" s="1611"/>
      <c r="AV370" s="1611"/>
      <c r="AW370" s="1611"/>
      <c r="AX370" s="1611"/>
      <c r="AY370" s="1611"/>
      <c r="AZ370" s="1611"/>
      <c r="BA370" s="1611"/>
      <c r="BB370" s="1611"/>
      <c r="BC370" s="1611"/>
      <c r="BD370" s="1611"/>
      <c r="BE370" s="1611"/>
      <c r="BF370" s="1611"/>
      <c r="BG370" s="1611"/>
      <c r="BH370" s="1611"/>
      <c r="BI370" s="1611"/>
      <c r="BJ370" s="1611"/>
      <c r="BK370" s="1611"/>
      <c r="BL370" s="1611"/>
      <c r="BM370" s="1611"/>
      <c r="BN370" s="1611"/>
      <c r="BO370" s="1611"/>
      <c r="BP370" s="1611"/>
      <c r="BQ370" s="1611"/>
      <c r="BR370" s="1611"/>
      <c r="BS370" s="1611"/>
      <c r="BT370" s="1611"/>
      <c r="BU370" s="1611"/>
      <c r="BV370" s="1611"/>
      <c r="BW370" s="1611"/>
      <c r="BX370" s="1611"/>
      <c r="BY370" s="1611"/>
      <c r="BZ370" s="1611"/>
      <c r="CA370" s="1611"/>
      <c r="CB370" s="1611"/>
      <c r="CC370" s="1611"/>
      <c r="CD370" s="1611"/>
      <c r="CE370" s="1611"/>
      <c r="CF370" s="1611"/>
      <c r="CG370" s="1611"/>
      <c r="CH370" s="1611"/>
      <c r="CI370" s="1611"/>
      <c r="CJ370" s="1611"/>
      <c r="CK370" s="1611"/>
      <c r="CL370" s="1611"/>
      <c r="CM370" s="1611"/>
      <c r="CN370" s="1611"/>
      <c r="CO370" s="1611"/>
      <c r="CP370" s="1611"/>
      <c r="CQ370" s="1611"/>
      <c r="CR370" s="1611"/>
      <c r="CS370" s="1611"/>
      <c r="CT370" s="1611"/>
      <c r="CU370" s="1611"/>
      <c r="CV370" s="1611"/>
      <c r="CW370" s="1611"/>
      <c r="CX370" s="1611"/>
      <c r="CY370" s="1611"/>
      <c r="CZ370" s="1611"/>
      <c r="DA370" s="1611"/>
      <c r="DB370" s="1611"/>
      <c r="DC370" s="1611"/>
      <c r="DD370" s="1611"/>
      <c r="DE370" s="1611"/>
      <c r="DF370" s="1611"/>
      <c r="DG370" s="1611"/>
      <c r="DH370" s="1611"/>
      <c r="DI370" s="1611"/>
      <c r="DJ370" s="1611"/>
      <c r="DK370" s="1611"/>
      <c r="DL370" s="1611"/>
      <c r="DM370" s="1611"/>
      <c r="DN370" s="1611"/>
      <c r="DO370" s="1611"/>
      <c r="DP370" s="1611"/>
      <c r="DQ370" s="1611"/>
      <c r="DR370" s="1611"/>
      <c r="DS370" s="1611"/>
      <c r="DT370" s="1611"/>
      <c r="DU370" s="1611"/>
      <c r="DV370" s="1611"/>
      <c r="DW370" s="1611"/>
      <c r="DX370" s="1611"/>
      <c r="DY370" s="1611"/>
      <c r="DZ370" s="1611"/>
      <c r="EA370" s="1611"/>
      <c r="EB370" s="1611"/>
      <c r="EC370" s="1611"/>
      <c r="ED370" s="1611"/>
      <c r="EE370" s="1611"/>
      <c r="EF370" s="1611"/>
      <c r="EG370" s="1611"/>
      <c r="EH370" s="1611"/>
      <c r="EI370" s="1611"/>
      <c r="EJ370" s="1611"/>
      <c r="EK370" s="1611"/>
      <c r="EL370" s="1611"/>
      <c r="EM370" s="1611"/>
      <c r="EN370" s="1611"/>
      <c r="EO370" s="1611"/>
      <c r="EP370" s="1611"/>
      <c r="EQ370" s="1611"/>
      <c r="ER370" s="1611"/>
      <c r="ES370" s="1611"/>
    </row>
    <row r="371" spans="2:149" s="898" customFormat="1">
      <c r="B371" s="1609"/>
      <c r="C371" s="1610"/>
      <c r="D371" s="1610"/>
      <c r="E371" s="1611"/>
      <c r="F371" s="1611"/>
      <c r="G371" s="1611"/>
      <c r="H371" s="1611"/>
      <c r="I371" s="1611"/>
      <c r="J371" s="1611"/>
      <c r="K371" s="1611"/>
      <c r="L371" s="1611"/>
      <c r="M371" s="1611"/>
      <c r="N371" s="1611"/>
      <c r="O371" s="1611"/>
      <c r="P371" s="1611"/>
      <c r="Q371" s="1611"/>
      <c r="R371" s="1611"/>
      <c r="S371" s="1611"/>
      <c r="T371" s="1611"/>
      <c r="U371" s="1611"/>
      <c r="V371" s="1611"/>
      <c r="W371" s="1611"/>
      <c r="X371" s="1611"/>
      <c r="Y371" s="1611"/>
      <c r="Z371" s="1611"/>
      <c r="AA371" s="1611"/>
      <c r="AB371" s="1611"/>
      <c r="AC371" s="1611"/>
      <c r="AD371" s="1611"/>
      <c r="AE371" s="1611"/>
      <c r="AF371" s="1611"/>
      <c r="AG371" s="1611"/>
      <c r="AH371" s="1611"/>
      <c r="AI371" s="1611"/>
      <c r="AJ371" s="1611"/>
      <c r="AK371" s="1611"/>
      <c r="AL371" s="1611"/>
      <c r="AM371" s="1611"/>
      <c r="AN371" s="1611"/>
      <c r="AO371" s="1611"/>
      <c r="AP371" s="1611"/>
      <c r="AQ371" s="1611"/>
      <c r="AR371" s="1611"/>
      <c r="AS371" s="1611"/>
      <c r="AT371" s="1611"/>
      <c r="AU371" s="1611"/>
      <c r="AV371" s="1611"/>
      <c r="AW371" s="1611"/>
      <c r="AX371" s="1611"/>
      <c r="AY371" s="1611"/>
      <c r="AZ371" s="1611"/>
      <c r="BA371" s="1611"/>
      <c r="BB371" s="1611"/>
      <c r="BC371" s="1611"/>
      <c r="BD371" s="1611"/>
      <c r="BE371" s="1611"/>
      <c r="BF371" s="1611"/>
      <c r="BG371" s="1611"/>
      <c r="BH371" s="1611"/>
      <c r="BI371" s="1611"/>
      <c r="BJ371" s="1611"/>
      <c r="BK371" s="1611"/>
      <c r="BL371" s="1611"/>
      <c r="BM371" s="1611"/>
      <c r="BN371" s="1611"/>
      <c r="BO371" s="1611"/>
      <c r="BP371" s="1611"/>
      <c r="BQ371" s="1611"/>
      <c r="BR371" s="1611"/>
      <c r="BS371" s="1611"/>
      <c r="BT371" s="1611"/>
      <c r="BU371" s="1611"/>
      <c r="BV371" s="1611"/>
      <c r="BW371" s="1611"/>
      <c r="BX371" s="1611"/>
      <c r="BY371" s="1611"/>
      <c r="BZ371" s="1611"/>
      <c r="CA371" s="1611"/>
      <c r="CB371" s="1611"/>
      <c r="CC371" s="1611"/>
      <c r="CD371" s="1611"/>
      <c r="CE371" s="1611"/>
      <c r="CF371" s="1611"/>
      <c r="CG371" s="1611"/>
      <c r="CH371" s="1611"/>
      <c r="CI371" s="1611"/>
      <c r="CJ371" s="1611"/>
      <c r="CK371" s="1611"/>
      <c r="CL371" s="1611"/>
      <c r="CM371" s="1611"/>
      <c r="CN371" s="1611"/>
      <c r="CO371" s="1611"/>
      <c r="CP371" s="1611"/>
      <c r="CQ371" s="1611"/>
      <c r="CR371" s="1611"/>
      <c r="CS371" s="1611"/>
      <c r="CT371" s="1611"/>
      <c r="CU371" s="1611"/>
      <c r="CV371" s="1611"/>
      <c r="CW371" s="1611"/>
      <c r="CX371" s="1611"/>
      <c r="CY371" s="1611"/>
      <c r="CZ371" s="1611"/>
      <c r="DA371" s="1611"/>
      <c r="DB371" s="1611"/>
      <c r="DC371" s="1611"/>
      <c r="DD371" s="1611"/>
      <c r="DE371" s="1611"/>
      <c r="DF371" s="1611"/>
      <c r="DG371" s="1611"/>
      <c r="DH371" s="1611"/>
      <c r="DI371" s="1611"/>
      <c r="DJ371" s="1611"/>
      <c r="DK371" s="1611"/>
      <c r="DL371" s="1611"/>
      <c r="DM371" s="1611"/>
      <c r="DN371" s="1611"/>
      <c r="DO371" s="1611"/>
      <c r="DP371" s="1611"/>
      <c r="DQ371" s="1611"/>
      <c r="DR371" s="1611"/>
      <c r="DS371" s="1611"/>
      <c r="DT371" s="1611"/>
      <c r="DU371" s="1611"/>
      <c r="DV371" s="1611"/>
      <c r="DW371" s="1611"/>
      <c r="DX371" s="1611"/>
      <c r="DY371" s="1611"/>
      <c r="DZ371" s="1611"/>
      <c r="EA371" s="1611"/>
      <c r="EB371" s="1611"/>
      <c r="EC371" s="1611"/>
      <c r="ED371" s="1611"/>
      <c r="EE371" s="1611"/>
      <c r="EF371" s="1611"/>
      <c r="EG371" s="1611"/>
      <c r="EH371" s="1611"/>
      <c r="EI371" s="1611"/>
      <c r="EJ371" s="1611"/>
      <c r="EK371" s="1611"/>
      <c r="EL371" s="1611"/>
      <c r="EM371" s="1611"/>
      <c r="EN371" s="1611"/>
      <c r="EO371" s="1611"/>
      <c r="EP371" s="1611"/>
      <c r="EQ371" s="1611"/>
      <c r="ER371" s="1611"/>
      <c r="ES371" s="1611"/>
    </row>
    <row r="372" spans="2:149" s="898" customFormat="1">
      <c r="B372" s="1609"/>
      <c r="C372" s="1610"/>
      <c r="D372" s="1610"/>
      <c r="E372" s="1611"/>
      <c r="F372" s="1611"/>
      <c r="G372" s="1611"/>
      <c r="H372" s="1611"/>
      <c r="I372" s="1611"/>
      <c r="J372" s="1611"/>
      <c r="K372" s="1611"/>
      <c r="L372" s="1611"/>
      <c r="M372" s="1611"/>
      <c r="N372" s="1611"/>
      <c r="O372" s="1611"/>
      <c r="P372" s="1611"/>
      <c r="Q372" s="1611"/>
      <c r="R372" s="1611"/>
      <c r="S372" s="1611"/>
      <c r="T372" s="1611"/>
      <c r="U372" s="1611"/>
      <c r="V372" s="1611"/>
      <c r="W372" s="1611"/>
      <c r="X372" s="1611"/>
      <c r="Y372" s="1611"/>
      <c r="Z372" s="1611"/>
      <c r="AA372" s="1611"/>
      <c r="AB372" s="1611"/>
      <c r="AC372" s="1611"/>
      <c r="AD372" s="1611"/>
      <c r="AE372" s="1611"/>
      <c r="AF372" s="1611"/>
      <c r="AG372" s="1611"/>
      <c r="AH372" s="1611"/>
      <c r="AI372" s="1611"/>
      <c r="AJ372" s="1611"/>
      <c r="AK372" s="1611"/>
      <c r="AL372" s="1611"/>
      <c r="AM372" s="1611"/>
      <c r="AN372" s="1611"/>
      <c r="AO372" s="1611"/>
      <c r="AP372" s="1611"/>
      <c r="AQ372" s="1611"/>
      <c r="AR372" s="1611"/>
      <c r="AS372" s="1611"/>
      <c r="AT372" s="1611"/>
      <c r="AU372" s="1611"/>
      <c r="AV372" s="1611"/>
      <c r="AW372" s="1611"/>
      <c r="AX372" s="1611"/>
      <c r="AY372" s="1611"/>
      <c r="AZ372" s="1611"/>
      <c r="BA372" s="1611"/>
      <c r="BB372" s="1611"/>
      <c r="BC372" s="1611"/>
      <c r="BD372" s="1611"/>
      <c r="BE372" s="1611"/>
      <c r="BF372" s="1611"/>
      <c r="BG372" s="1611"/>
      <c r="BH372" s="1611"/>
      <c r="BI372" s="1611"/>
      <c r="BJ372" s="1611"/>
      <c r="BK372" s="1611"/>
      <c r="BL372" s="1611"/>
      <c r="BM372" s="1611"/>
      <c r="BN372" s="1611"/>
      <c r="BO372" s="1611"/>
      <c r="BP372" s="1611"/>
      <c r="BQ372" s="1611"/>
      <c r="BR372" s="1611"/>
      <c r="BS372" s="1611"/>
      <c r="BT372" s="1611"/>
      <c r="BU372" s="1611"/>
      <c r="BV372" s="1611"/>
      <c r="BW372" s="1611"/>
      <c r="BX372" s="1611"/>
      <c r="BY372" s="1611"/>
      <c r="BZ372" s="1611"/>
      <c r="CA372" s="1611"/>
      <c r="CB372" s="1611"/>
      <c r="CC372" s="1611"/>
      <c r="CD372" s="1611"/>
      <c r="CE372" s="1611"/>
      <c r="CF372" s="1611"/>
      <c r="CG372" s="1611"/>
      <c r="CH372" s="1611"/>
      <c r="CI372" s="1611"/>
      <c r="CJ372" s="1611"/>
      <c r="CK372" s="1611"/>
      <c r="CL372" s="1611"/>
      <c r="CM372" s="1611"/>
      <c r="CN372" s="1611"/>
      <c r="CO372" s="1611"/>
      <c r="CP372" s="1611"/>
      <c r="CQ372" s="1611"/>
      <c r="CR372" s="1611"/>
      <c r="CS372" s="1611"/>
      <c r="CT372" s="1611"/>
      <c r="CU372" s="1611"/>
      <c r="CV372" s="1611"/>
      <c r="CW372" s="1611"/>
      <c r="CX372" s="1611"/>
      <c r="CY372" s="1611"/>
      <c r="CZ372" s="1611"/>
      <c r="DA372" s="1611"/>
      <c r="DB372" s="1611"/>
      <c r="DC372" s="1611"/>
      <c r="DD372" s="1611"/>
      <c r="DE372" s="1611"/>
      <c r="DF372" s="1611"/>
      <c r="DG372" s="1611"/>
      <c r="DH372" s="1611"/>
      <c r="DI372" s="1611"/>
      <c r="DJ372" s="1611"/>
      <c r="DK372" s="1611"/>
      <c r="DL372" s="1611"/>
      <c r="DM372" s="1611"/>
      <c r="DN372" s="1611"/>
      <c r="DO372" s="1611"/>
      <c r="DP372" s="1611"/>
      <c r="DQ372" s="1611"/>
      <c r="DR372" s="1611"/>
      <c r="DS372" s="1611"/>
      <c r="DT372" s="1611"/>
      <c r="DU372" s="1611"/>
      <c r="DV372" s="1611"/>
      <c r="DW372" s="1611"/>
      <c r="DX372" s="1611"/>
      <c r="DY372" s="1611"/>
      <c r="DZ372" s="1611"/>
      <c r="EA372" s="1611"/>
      <c r="EB372" s="1611"/>
      <c r="EC372" s="1611"/>
      <c r="ED372" s="1611"/>
      <c r="EE372" s="1611"/>
      <c r="EF372" s="1611"/>
      <c r="EG372" s="1611"/>
      <c r="EH372" s="1611"/>
      <c r="EI372" s="1611"/>
      <c r="EJ372" s="1611"/>
      <c r="EK372" s="1611"/>
      <c r="EL372" s="1611"/>
      <c r="EM372" s="1611"/>
      <c r="EN372" s="1611"/>
      <c r="EO372" s="1611"/>
      <c r="EP372" s="1611"/>
      <c r="EQ372" s="1611"/>
      <c r="ER372" s="1611"/>
      <c r="ES372" s="1611"/>
    </row>
    <row r="373" spans="2:149" s="898" customFormat="1">
      <c r="B373" s="1609"/>
      <c r="C373" s="1610"/>
      <c r="D373" s="1610"/>
      <c r="E373" s="1611"/>
      <c r="F373" s="1611"/>
      <c r="G373" s="1611"/>
      <c r="H373" s="1611"/>
      <c r="I373" s="1611"/>
      <c r="J373" s="1611"/>
      <c r="K373" s="1611"/>
      <c r="L373" s="1611"/>
      <c r="M373" s="1611"/>
      <c r="N373" s="1611"/>
      <c r="O373" s="1611"/>
      <c r="P373" s="1611"/>
      <c r="Q373" s="1611"/>
      <c r="R373" s="1611"/>
      <c r="S373" s="1611"/>
      <c r="T373" s="1611"/>
      <c r="U373" s="1611"/>
      <c r="V373" s="1611"/>
      <c r="W373" s="1611"/>
      <c r="X373" s="1611"/>
      <c r="Y373" s="1611"/>
      <c r="Z373" s="1611"/>
      <c r="AA373" s="1611"/>
      <c r="AB373" s="1611"/>
      <c r="AC373" s="1611"/>
      <c r="AD373" s="1611"/>
      <c r="AE373" s="1611"/>
      <c r="AF373" s="1611"/>
      <c r="AG373" s="1611"/>
      <c r="AH373" s="1611"/>
      <c r="AI373" s="1611"/>
      <c r="AJ373" s="1611"/>
      <c r="AK373" s="1611"/>
      <c r="AL373" s="1611"/>
      <c r="AM373" s="1611"/>
      <c r="AN373" s="1611"/>
      <c r="AO373" s="1611"/>
      <c r="AP373" s="1611"/>
      <c r="AQ373" s="1611"/>
      <c r="AR373" s="1611"/>
      <c r="AS373" s="1611"/>
      <c r="AT373" s="1611"/>
      <c r="AU373" s="1611"/>
      <c r="AV373" s="1611"/>
      <c r="AW373" s="1611"/>
      <c r="AX373" s="1611"/>
      <c r="AY373" s="1611"/>
      <c r="AZ373" s="1611"/>
      <c r="BA373" s="1611"/>
      <c r="BB373" s="1611"/>
      <c r="BC373" s="1611"/>
      <c r="BD373" s="1611"/>
      <c r="BE373" s="1611"/>
      <c r="BF373" s="1611"/>
      <c r="BG373" s="1611"/>
      <c r="BH373" s="1611"/>
      <c r="BI373" s="1611"/>
      <c r="BJ373" s="1611"/>
      <c r="BK373" s="1611"/>
      <c r="BL373" s="1611"/>
      <c r="BM373" s="1611"/>
      <c r="BN373" s="1611"/>
      <c r="BO373" s="1611"/>
      <c r="BP373" s="1611"/>
      <c r="BQ373" s="1611"/>
      <c r="BR373" s="1611"/>
      <c r="BS373" s="1611"/>
      <c r="BT373" s="1611"/>
      <c r="BU373" s="1611"/>
      <c r="BV373" s="1611"/>
      <c r="BW373" s="1611"/>
      <c r="BX373" s="1611"/>
      <c r="BY373" s="1611"/>
      <c r="BZ373" s="1611"/>
      <c r="CA373" s="1611"/>
      <c r="CB373" s="1611"/>
      <c r="CC373" s="1611"/>
      <c r="CD373" s="1611"/>
      <c r="CE373" s="1611"/>
      <c r="CF373" s="1611"/>
      <c r="CG373" s="1611"/>
      <c r="CH373" s="1611"/>
      <c r="CI373" s="1611"/>
      <c r="CJ373" s="1611"/>
      <c r="CK373" s="1611"/>
      <c r="CL373" s="1611"/>
      <c r="CM373" s="1611"/>
      <c r="CN373" s="1611"/>
      <c r="CO373" s="1611"/>
      <c r="CP373" s="1611"/>
      <c r="CQ373" s="1611"/>
      <c r="CR373" s="1611"/>
      <c r="CS373" s="1611"/>
      <c r="CT373" s="1611"/>
      <c r="CU373" s="1611"/>
      <c r="CV373" s="1611"/>
      <c r="CW373" s="1611"/>
      <c r="CX373" s="1611"/>
      <c r="CY373" s="1611"/>
      <c r="CZ373" s="1611"/>
      <c r="DA373" s="1611"/>
      <c r="DB373" s="1611"/>
      <c r="DC373" s="1611"/>
      <c r="DD373" s="1611"/>
      <c r="DE373" s="1611"/>
      <c r="DF373" s="1611"/>
      <c r="DG373" s="1611"/>
      <c r="DH373" s="1611"/>
      <c r="DI373" s="1611"/>
      <c r="DJ373" s="1611"/>
      <c r="DK373" s="1611"/>
      <c r="DL373" s="1611"/>
      <c r="DM373" s="1611"/>
      <c r="DN373" s="1611"/>
      <c r="DO373" s="1611"/>
      <c r="DP373" s="1611"/>
      <c r="DQ373" s="1611"/>
      <c r="DR373" s="1611"/>
      <c r="DS373" s="1611"/>
      <c r="DT373" s="1611"/>
      <c r="DU373" s="1611"/>
      <c r="DV373" s="1611"/>
      <c r="DW373" s="1611"/>
      <c r="DX373" s="1611"/>
      <c r="DY373" s="1611"/>
      <c r="DZ373" s="1611"/>
      <c r="EA373" s="1611"/>
      <c r="EB373" s="1611"/>
      <c r="EC373" s="1611"/>
      <c r="ED373" s="1611"/>
      <c r="EE373" s="1611"/>
      <c r="EF373" s="1611"/>
      <c r="EG373" s="1611"/>
      <c r="EH373" s="1611"/>
      <c r="EI373" s="1611"/>
      <c r="EJ373" s="1611"/>
      <c r="EK373" s="1611"/>
      <c r="EL373" s="1611"/>
      <c r="EM373" s="1611"/>
      <c r="EN373" s="1611"/>
      <c r="EO373" s="1611"/>
      <c r="EP373" s="1611"/>
      <c r="EQ373" s="1611"/>
      <c r="ER373" s="1611"/>
      <c r="ES373" s="1611"/>
    </row>
    <row r="374" spans="2:149" s="898" customFormat="1">
      <c r="B374" s="1609"/>
      <c r="C374" s="1610"/>
      <c r="D374" s="1610"/>
      <c r="E374" s="1611"/>
      <c r="F374" s="1611"/>
      <c r="G374" s="1611"/>
      <c r="H374" s="1611"/>
      <c r="I374" s="1611"/>
      <c r="J374" s="1611"/>
      <c r="K374" s="1611"/>
      <c r="L374" s="1611"/>
      <c r="M374" s="1611"/>
      <c r="N374" s="1611"/>
      <c r="O374" s="1611"/>
      <c r="P374" s="1611"/>
      <c r="Q374" s="1611"/>
      <c r="R374" s="1611"/>
      <c r="S374" s="1611"/>
      <c r="T374" s="1611"/>
      <c r="U374" s="1611"/>
      <c r="V374" s="1611"/>
      <c r="W374" s="1611"/>
      <c r="X374" s="1611"/>
      <c r="Y374" s="1611"/>
      <c r="Z374" s="1611"/>
      <c r="AA374" s="1611"/>
      <c r="AB374" s="1611"/>
      <c r="AC374" s="1611"/>
      <c r="AD374" s="1611"/>
      <c r="AE374" s="1611"/>
      <c r="AF374" s="1611"/>
      <c r="AG374" s="1611"/>
      <c r="AH374" s="1611"/>
      <c r="AI374" s="1611"/>
      <c r="AJ374" s="1611"/>
      <c r="AK374" s="1611"/>
      <c r="AL374" s="1611"/>
      <c r="AM374" s="1611"/>
      <c r="AN374" s="1611"/>
      <c r="AO374" s="1611"/>
      <c r="AP374" s="1611"/>
      <c r="AQ374" s="1611"/>
      <c r="AR374" s="1611"/>
      <c r="AS374" s="1611"/>
      <c r="AT374" s="1611"/>
      <c r="AU374" s="1611"/>
      <c r="AV374" s="1611"/>
      <c r="AW374" s="1611"/>
      <c r="AX374" s="1611"/>
      <c r="AY374" s="1611"/>
      <c r="AZ374" s="1611"/>
      <c r="BA374" s="1611"/>
      <c r="BB374" s="1611"/>
      <c r="BC374" s="1611"/>
      <c r="BD374" s="1611"/>
      <c r="BE374" s="1611"/>
      <c r="BF374" s="1611"/>
      <c r="BG374" s="1611"/>
      <c r="BH374" s="1611"/>
      <c r="BI374" s="1611"/>
      <c r="BJ374" s="1611"/>
      <c r="BK374" s="1611"/>
      <c r="BL374" s="1611"/>
      <c r="BM374" s="1611"/>
      <c r="BN374" s="1611"/>
      <c r="BO374" s="1611"/>
      <c r="BP374" s="1611"/>
      <c r="BQ374" s="1611"/>
      <c r="BR374" s="1611"/>
      <c r="BS374" s="1611"/>
      <c r="BT374" s="1611"/>
      <c r="BU374" s="1611"/>
      <c r="BV374" s="1611"/>
      <c r="BW374" s="1611"/>
      <c r="BX374" s="1611"/>
      <c r="BY374" s="1611"/>
      <c r="BZ374" s="1611"/>
      <c r="CA374" s="1611"/>
      <c r="CB374" s="1611"/>
      <c r="CC374" s="1611"/>
      <c r="CD374" s="1611"/>
      <c r="CE374" s="1611"/>
      <c r="CF374" s="1611"/>
      <c r="CG374" s="1611"/>
      <c r="CH374" s="1611"/>
      <c r="CI374" s="1611"/>
      <c r="CJ374" s="1611"/>
      <c r="CK374" s="1611"/>
      <c r="CL374" s="1611"/>
      <c r="CM374" s="1611"/>
      <c r="CN374" s="1611"/>
      <c r="CO374" s="1611"/>
      <c r="CP374" s="1611"/>
      <c r="CQ374" s="1611"/>
      <c r="CR374" s="1611"/>
      <c r="CS374" s="1611"/>
      <c r="CT374" s="1611"/>
      <c r="CU374" s="1611"/>
      <c r="CV374" s="1611"/>
      <c r="CW374" s="1611"/>
      <c r="CX374" s="1611"/>
      <c r="CY374" s="1611"/>
      <c r="CZ374" s="1611"/>
      <c r="DA374" s="1611"/>
      <c r="DB374" s="1611"/>
      <c r="DC374" s="1611"/>
      <c r="DD374" s="1611"/>
      <c r="DE374" s="1611"/>
      <c r="DF374" s="1611"/>
      <c r="DG374" s="1611"/>
      <c r="DH374" s="1611"/>
      <c r="DI374" s="1611"/>
      <c r="DJ374" s="1611"/>
      <c r="DK374" s="1611"/>
      <c r="DL374" s="1611"/>
      <c r="DM374" s="1611"/>
      <c r="DN374" s="1611"/>
      <c r="DO374" s="1611"/>
      <c r="DP374" s="1611"/>
      <c r="DQ374" s="1611"/>
      <c r="DR374" s="1611"/>
      <c r="DS374" s="1611"/>
      <c r="DT374" s="1611"/>
      <c r="DU374" s="1611"/>
      <c r="DV374" s="1611"/>
      <c r="DW374" s="1611"/>
      <c r="DX374" s="1611"/>
      <c r="DY374" s="1611"/>
      <c r="DZ374" s="1611"/>
      <c r="EA374" s="1611"/>
      <c r="EB374" s="1611"/>
      <c r="EC374" s="1611"/>
      <c r="ED374" s="1611"/>
      <c r="EE374" s="1611"/>
      <c r="EF374" s="1611"/>
      <c r="EG374" s="1611"/>
      <c r="EH374" s="1611"/>
      <c r="EI374" s="1611"/>
      <c r="EJ374" s="1611"/>
      <c r="EK374" s="1611"/>
      <c r="EL374" s="1611"/>
      <c r="EM374" s="1611"/>
      <c r="EN374" s="1611"/>
      <c r="EO374" s="1611"/>
      <c r="EP374" s="1611"/>
      <c r="EQ374" s="1611"/>
      <c r="ER374" s="1611"/>
      <c r="ES374" s="1611"/>
    </row>
    <row r="375" spans="2:149" s="898" customFormat="1">
      <c r="B375" s="1609"/>
      <c r="C375" s="1610"/>
      <c r="D375" s="1610"/>
      <c r="E375" s="1611"/>
      <c r="F375" s="1611"/>
      <c r="G375" s="1611"/>
      <c r="H375" s="1611"/>
      <c r="I375" s="1611"/>
      <c r="J375" s="1611"/>
      <c r="K375" s="1611"/>
      <c r="L375" s="1611"/>
      <c r="M375" s="1611"/>
      <c r="N375" s="1611"/>
      <c r="O375" s="1611"/>
      <c r="P375" s="1611"/>
      <c r="Q375" s="1611"/>
      <c r="R375" s="1611"/>
      <c r="S375" s="1611"/>
      <c r="T375" s="1611"/>
      <c r="U375" s="1611"/>
      <c r="V375" s="1611"/>
      <c r="W375" s="1611"/>
      <c r="X375" s="1611"/>
      <c r="Y375" s="1611"/>
      <c r="Z375" s="1611"/>
      <c r="AA375" s="1611"/>
      <c r="AB375" s="1611"/>
      <c r="AC375" s="1611"/>
      <c r="AD375" s="1611"/>
      <c r="AE375" s="1611"/>
      <c r="AF375" s="1611"/>
      <c r="AG375" s="1611"/>
      <c r="AH375" s="1611"/>
      <c r="AI375" s="1611"/>
      <c r="AJ375" s="1611"/>
      <c r="AK375" s="1611"/>
      <c r="AL375" s="1611"/>
      <c r="AM375" s="1611"/>
      <c r="AN375" s="1611"/>
      <c r="AO375" s="1611"/>
      <c r="AP375" s="1611"/>
      <c r="AQ375" s="1611"/>
      <c r="AR375" s="1611"/>
      <c r="AS375" s="1611"/>
      <c r="AT375" s="1611"/>
      <c r="AU375" s="1611"/>
      <c r="AV375" s="1611"/>
      <c r="AW375" s="1611"/>
      <c r="AX375" s="1611"/>
      <c r="AY375" s="1611"/>
      <c r="AZ375" s="1611"/>
      <c r="BA375" s="1611"/>
      <c r="BB375" s="1611"/>
      <c r="BC375" s="1611"/>
      <c r="BD375" s="1611"/>
      <c r="BE375" s="1611"/>
      <c r="BF375" s="1611"/>
      <c r="BG375" s="1611"/>
      <c r="BH375" s="1611"/>
      <c r="BI375" s="1611"/>
      <c r="BJ375" s="1611"/>
      <c r="BK375" s="1611"/>
      <c r="BL375" s="1611"/>
      <c r="BM375" s="1611"/>
      <c r="BN375" s="1611"/>
      <c r="BO375" s="1611"/>
      <c r="BP375" s="1611"/>
      <c r="BQ375" s="1611"/>
      <c r="BR375" s="1611"/>
      <c r="BS375" s="1611"/>
      <c r="BT375" s="1611"/>
      <c r="BU375" s="1611"/>
      <c r="BV375" s="1611"/>
      <c r="BW375" s="1611"/>
      <c r="BX375" s="1611"/>
      <c r="BY375" s="1611"/>
      <c r="BZ375" s="1611"/>
      <c r="CA375" s="1611"/>
      <c r="CB375" s="1611"/>
      <c r="CC375" s="1611"/>
      <c r="CD375" s="1611"/>
      <c r="CE375" s="1611"/>
      <c r="CF375" s="1611"/>
      <c r="CG375" s="1611"/>
      <c r="CH375" s="1611"/>
      <c r="CI375" s="1611"/>
      <c r="CJ375" s="1611"/>
      <c r="CK375" s="1611"/>
      <c r="CL375" s="1611"/>
      <c r="CM375" s="1611"/>
      <c r="CN375" s="1611"/>
      <c r="CO375" s="1611"/>
      <c r="CP375" s="1611"/>
      <c r="CQ375" s="1611"/>
      <c r="CR375" s="1611"/>
      <c r="CS375" s="1611"/>
      <c r="CT375" s="1611"/>
      <c r="CU375" s="1611"/>
      <c r="CV375" s="1611"/>
      <c r="CW375" s="1611"/>
      <c r="CX375" s="1611"/>
      <c r="CY375" s="1611"/>
      <c r="CZ375" s="1611"/>
      <c r="DA375" s="1611"/>
      <c r="DB375" s="1611"/>
      <c r="DC375" s="1611"/>
      <c r="DD375" s="1611"/>
      <c r="DE375" s="1611"/>
      <c r="DF375" s="1611"/>
      <c r="DG375" s="1611"/>
      <c r="DH375" s="1611"/>
      <c r="DI375" s="1611"/>
      <c r="DJ375" s="1611"/>
      <c r="DK375" s="1611"/>
      <c r="DL375" s="1611"/>
      <c r="DM375" s="1611"/>
      <c r="DN375" s="1611"/>
      <c r="DO375" s="1611"/>
      <c r="DP375" s="1611"/>
      <c r="DQ375" s="1611"/>
      <c r="DR375" s="1611"/>
      <c r="DS375" s="1611"/>
      <c r="DT375" s="1611"/>
      <c r="DU375" s="1611"/>
      <c r="DV375" s="1611"/>
      <c r="DW375" s="1611"/>
      <c r="DX375" s="1611"/>
      <c r="DY375" s="1611"/>
      <c r="DZ375" s="1611"/>
      <c r="EA375" s="1611"/>
      <c r="EB375" s="1611"/>
      <c r="EC375" s="1611"/>
      <c r="ED375" s="1611"/>
      <c r="EE375" s="1611"/>
      <c r="EF375" s="1611"/>
      <c r="EG375" s="1611"/>
      <c r="EH375" s="1611"/>
      <c r="EI375" s="1611"/>
      <c r="EJ375" s="1611"/>
      <c r="EK375" s="1611"/>
      <c r="EL375" s="1611"/>
      <c r="EM375" s="1611"/>
      <c r="EN375" s="1611"/>
      <c r="EO375" s="1611"/>
      <c r="EP375" s="1611"/>
      <c r="EQ375" s="1611"/>
      <c r="ER375" s="1611"/>
      <c r="ES375" s="1611"/>
    </row>
    <row r="376" spans="2:149" s="898" customFormat="1">
      <c r="B376" s="1609"/>
      <c r="C376" s="1610"/>
      <c r="D376" s="1610"/>
      <c r="E376" s="1611"/>
      <c r="F376" s="1611"/>
      <c r="G376" s="1611"/>
      <c r="H376" s="1611"/>
      <c r="I376" s="1611"/>
      <c r="J376" s="1611"/>
      <c r="K376" s="1611"/>
      <c r="L376" s="1611"/>
      <c r="M376" s="1611"/>
      <c r="N376" s="1611"/>
      <c r="O376" s="1611"/>
      <c r="P376" s="1611"/>
      <c r="Q376" s="1611"/>
      <c r="R376" s="1611"/>
      <c r="S376" s="1611"/>
      <c r="T376" s="1611"/>
      <c r="U376" s="1611"/>
      <c r="V376" s="1611"/>
      <c r="W376" s="1611"/>
      <c r="X376" s="1611"/>
      <c r="Y376" s="1611"/>
      <c r="Z376" s="1611"/>
      <c r="AA376" s="1611"/>
      <c r="AB376" s="1611"/>
      <c r="AC376" s="1611"/>
      <c r="AD376" s="1611"/>
      <c r="AE376" s="1611"/>
      <c r="AF376" s="1611"/>
      <c r="AG376" s="1611"/>
      <c r="AH376" s="1611"/>
      <c r="AI376" s="1611"/>
      <c r="AJ376" s="1611"/>
      <c r="AK376" s="1611"/>
      <c r="AL376" s="1611"/>
      <c r="AM376" s="1611"/>
      <c r="AN376" s="1611"/>
      <c r="AO376" s="1611"/>
      <c r="AP376" s="1611"/>
      <c r="AQ376" s="1611"/>
      <c r="AR376" s="1611"/>
      <c r="AS376" s="1611"/>
      <c r="AT376" s="1611"/>
      <c r="AU376" s="1611"/>
      <c r="AV376" s="1611"/>
      <c r="AW376" s="1611"/>
      <c r="AX376" s="1611"/>
      <c r="AY376" s="1611"/>
      <c r="AZ376" s="1611"/>
      <c r="BA376" s="1611"/>
      <c r="BB376" s="1611"/>
      <c r="BC376" s="1611"/>
      <c r="BD376" s="1611"/>
      <c r="BE376" s="1611"/>
      <c r="BF376" s="1611"/>
      <c r="BG376" s="1611"/>
      <c r="BH376" s="1611"/>
      <c r="BI376" s="1611"/>
      <c r="BJ376" s="1611"/>
      <c r="BK376" s="1611"/>
      <c r="BL376" s="1611"/>
      <c r="BM376" s="1611"/>
      <c r="BN376" s="1611"/>
      <c r="BO376" s="1611"/>
      <c r="BP376" s="1611"/>
      <c r="BQ376" s="1611"/>
      <c r="BR376" s="1611"/>
      <c r="BS376" s="1611"/>
      <c r="BT376" s="1611"/>
      <c r="BU376" s="1611"/>
      <c r="BV376" s="1611"/>
      <c r="BW376" s="1611"/>
      <c r="BX376" s="1611"/>
      <c r="BY376" s="1611"/>
      <c r="BZ376" s="1611"/>
      <c r="CA376" s="1611"/>
      <c r="CB376" s="1611"/>
      <c r="CC376" s="1611"/>
      <c r="CD376" s="1611"/>
      <c r="CE376" s="1611"/>
      <c r="CF376" s="1611"/>
      <c r="CG376" s="1611"/>
      <c r="CH376" s="1611"/>
      <c r="CI376" s="1611"/>
      <c r="CJ376" s="1611"/>
      <c r="CK376" s="1611"/>
      <c r="CL376" s="1611"/>
      <c r="CM376" s="1611"/>
      <c r="CN376" s="1611"/>
      <c r="CO376" s="1611"/>
      <c r="CP376" s="1611"/>
      <c r="CQ376" s="1611"/>
      <c r="CR376" s="1611"/>
      <c r="CS376" s="1611"/>
      <c r="CT376" s="1611"/>
      <c r="CU376" s="1611"/>
      <c r="CV376" s="1611"/>
      <c r="CW376" s="1611"/>
      <c r="CX376" s="1611"/>
      <c r="CY376" s="1611"/>
      <c r="CZ376" s="1611"/>
      <c r="DA376" s="1611"/>
      <c r="DB376" s="1611"/>
      <c r="DC376" s="1611"/>
      <c r="DD376" s="1611"/>
      <c r="DE376" s="1611"/>
      <c r="DF376" s="1611"/>
      <c r="DG376" s="1611"/>
      <c r="DH376" s="1611"/>
      <c r="DI376" s="1611"/>
      <c r="DJ376" s="1611"/>
      <c r="DK376" s="1611"/>
      <c r="DL376" s="1611"/>
      <c r="DM376" s="1611"/>
      <c r="DN376" s="1611"/>
      <c r="DO376" s="1611"/>
      <c r="DP376" s="1611"/>
      <c r="DQ376" s="1611"/>
      <c r="DR376" s="1611"/>
      <c r="DS376" s="1611"/>
      <c r="DT376" s="1611"/>
      <c r="DU376" s="1611"/>
      <c r="DV376" s="1611"/>
      <c r="DW376" s="1611"/>
      <c r="DX376" s="1611"/>
      <c r="DY376" s="1611"/>
      <c r="DZ376" s="1611"/>
      <c r="EA376" s="1611"/>
      <c r="EB376" s="1611"/>
      <c r="EC376" s="1611"/>
      <c r="ED376" s="1611"/>
      <c r="EE376" s="1611"/>
      <c r="EF376" s="1611"/>
      <c r="EG376" s="1611"/>
      <c r="EH376" s="1611"/>
      <c r="EI376" s="1611"/>
      <c r="EJ376" s="1611"/>
      <c r="EK376" s="1611"/>
      <c r="EL376" s="1611"/>
      <c r="EM376" s="1611"/>
      <c r="EN376" s="1611"/>
      <c r="EO376" s="1611"/>
      <c r="EP376" s="1611"/>
      <c r="EQ376" s="1611"/>
      <c r="ER376" s="1611"/>
      <c r="ES376" s="1611"/>
    </row>
    <row r="377" spans="2:149" s="898" customFormat="1">
      <c r="B377" s="1609"/>
      <c r="C377" s="1610"/>
      <c r="D377" s="1610"/>
      <c r="E377" s="1611"/>
      <c r="F377" s="1611"/>
      <c r="G377" s="1611"/>
      <c r="H377" s="1611"/>
      <c r="I377" s="1611"/>
      <c r="J377" s="1611"/>
      <c r="K377" s="1611"/>
      <c r="L377" s="1611"/>
      <c r="M377" s="1611"/>
      <c r="N377" s="1611"/>
      <c r="O377" s="1611"/>
      <c r="P377" s="1611"/>
      <c r="Q377" s="1611"/>
      <c r="R377" s="1611"/>
      <c r="S377" s="1611"/>
      <c r="T377" s="1611"/>
      <c r="U377" s="1611"/>
      <c r="V377" s="1611"/>
      <c r="W377" s="1611"/>
      <c r="X377" s="1611"/>
      <c r="Y377" s="1611"/>
      <c r="Z377" s="1611"/>
      <c r="AA377" s="1611"/>
      <c r="AB377" s="1611"/>
      <c r="AC377" s="1611"/>
      <c r="AD377" s="1611"/>
      <c r="AE377" s="1611"/>
      <c r="AF377" s="1611"/>
      <c r="AG377" s="1611"/>
      <c r="AH377" s="1611"/>
      <c r="AI377" s="1611"/>
      <c r="AJ377" s="1611"/>
      <c r="AK377" s="1611"/>
      <c r="AL377" s="1611"/>
      <c r="AM377" s="1611"/>
      <c r="AN377" s="1611"/>
      <c r="AO377" s="1611"/>
      <c r="AP377" s="1611"/>
      <c r="AQ377" s="1611"/>
      <c r="AR377" s="1611"/>
      <c r="AS377" s="1611"/>
      <c r="AT377" s="1611"/>
      <c r="AU377" s="1611"/>
      <c r="AV377" s="1611"/>
      <c r="AW377" s="1611"/>
      <c r="AX377" s="1611"/>
      <c r="AY377" s="1611"/>
      <c r="AZ377" s="1611"/>
      <c r="BA377" s="1611"/>
      <c r="BB377" s="1611"/>
      <c r="BC377" s="1611"/>
      <c r="BD377" s="1611"/>
      <c r="BE377" s="1611"/>
      <c r="BF377" s="1611"/>
      <c r="BG377" s="1611"/>
      <c r="BH377" s="1611"/>
      <c r="BI377" s="1611"/>
      <c r="BJ377" s="1611"/>
      <c r="BK377" s="1611"/>
      <c r="BL377" s="1611"/>
      <c r="BM377" s="1611"/>
      <c r="BN377" s="1611"/>
      <c r="BO377" s="1611"/>
      <c r="BP377" s="1611"/>
      <c r="BQ377" s="1611"/>
      <c r="BR377" s="1611"/>
      <c r="BS377" s="1611"/>
      <c r="BT377" s="1611"/>
      <c r="BU377" s="1611"/>
      <c r="BV377" s="1611"/>
      <c r="BW377" s="1611"/>
      <c r="BX377" s="1611"/>
      <c r="BY377" s="1611"/>
      <c r="BZ377" s="1611"/>
      <c r="CA377" s="1611"/>
      <c r="CB377" s="1611"/>
      <c r="CC377" s="1611"/>
      <c r="CD377" s="1611"/>
      <c r="CE377" s="1611"/>
      <c r="CF377" s="1611"/>
      <c r="CG377" s="1611"/>
      <c r="CH377" s="1611"/>
      <c r="CI377" s="1611"/>
      <c r="CJ377" s="1611"/>
      <c r="CK377" s="1611"/>
      <c r="CL377" s="1611"/>
      <c r="CM377" s="1611"/>
      <c r="CN377" s="1611"/>
      <c r="CO377" s="1611"/>
      <c r="CP377" s="1611"/>
      <c r="CQ377" s="1611"/>
      <c r="CR377" s="1611"/>
      <c r="CS377" s="1611"/>
      <c r="CT377" s="1611"/>
      <c r="CU377" s="1611"/>
      <c r="CV377" s="1611"/>
      <c r="CW377" s="1611"/>
      <c r="CX377" s="1611"/>
      <c r="CY377" s="1611"/>
      <c r="CZ377" s="1611"/>
      <c r="DA377" s="1611"/>
      <c r="DB377" s="1611"/>
      <c r="DC377" s="1611"/>
      <c r="DD377" s="1611"/>
      <c r="DE377" s="1611"/>
      <c r="DF377" s="1611"/>
      <c r="DG377" s="1611"/>
      <c r="DH377" s="1611"/>
      <c r="DI377" s="1611"/>
      <c r="DJ377" s="1611"/>
      <c r="DK377" s="1611"/>
      <c r="DL377" s="1611"/>
      <c r="DM377" s="1611"/>
      <c r="DN377" s="1611"/>
      <c r="DO377" s="1611"/>
      <c r="DP377" s="1611"/>
      <c r="DQ377" s="1611"/>
      <c r="DR377" s="1611"/>
      <c r="DS377" s="1611"/>
      <c r="DT377" s="1611"/>
      <c r="DU377" s="1611"/>
      <c r="DV377" s="1611"/>
      <c r="DW377" s="1611"/>
      <c r="DX377" s="1611"/>
      <c r="DY377" s="1611"/>
      <c r="DZ377" s="1611"/>
      <c r="EA377" s="1611"/>
      <c r="EB377" s="1611"/>
      <c r="EC377" s="1611"/>
      <c r="ED377" s="1611"/>
      <c r="EE377" s="1611"/>
      <c r="EF377" s="1611"/>
      <c r="EG377" s="1611"/>
      <c r="EH377" s="1611"/>
      <c r="EI377" s="1611"/>
      <c r="EJ377" s="1611"/>
      <c r="EK377" s="1611"/>
      <c r="EL377" s="1611"/>
      <c r="EM377" s="1611"/>
      <c r="EN377" s="1611"/>
      <c r="EO377" s="1611"/>
      <c r="EP377" s="1611"/>
      <c r="EQ377" s="1611"/>
      <c r="ER377" s="1611"/>
      <c r="ES377" s="1611"/>
    </row>
    <row r="378" spans="2:149" s="898" customFormat="1">
      <c r="B378" s="1609"/>
      <c r="C378" s="1610"/>
      <c r="D378" s="1610"/>
      <c r="E378" s="1611"/>
      <c r="F378" s="1611"/>
      <c r="G378" s="1611"/>
      <c r="H378" s="1611"/>
      <c r="I378" s="1611"/>
      <c r="J378" s="1611"/>
      <c r="K378" s="1611"/>
      <c r="L378" s="1611"/>
      <c r="M378" s="1611"/>
      <c r="N378" s="1611"/>
      <c r="O378" s="1611"/>
      <c r="P378" s="1611"/>
      <c r="Q378" s="1611"/>
      <c r="R378" s="1611"/>
      <c r="S378" s="1611"/>
      <c r="T378" s="1611"/>
      <c r="U378" s="1611"/>
      <c r="V378" s="1611"/>
      <c r="W378" s="1611"/>
      <c r="X378" s="1611"/>
      <c r="Y378" s="1611"/>
      <c r="Z378" s="1611"/>
      <c r="AA378" s="1611"/>
      <c r="AB378" s="1611"/>
      <c r="AC378" s="1611"/>
      <c r="AD378" s="1611"/>
      <c r="AE378" s="1611"/>
      <c r="AF378" s="1611"/>
      <c r="AG378" s="1611"/>
      <c r="AH378" s="1611"/>
      <c r="AI378" s="1611"/>
      <c r="AJ378" s="1611"/>
      <c r="AK378" s="1611"/>
      <c r="AL378" s="1611"/>
      <c r="AM378" s="1611"/>
      <c r="AN378" s="1611"/>
      <c r="AO378" s="1611"/>
      <c r="AP378" s="1611"/>
      <c r="AQ378" s="1611"/>
      <c r="AR378" s="1611"/>
      <c r="AS378" s="1611"/>
      <c r="AT378" s="1611"/>
      <c r="AU378" s="1611"/>
      <c r="AV378" s="1611"/>
      <c r="AW378" s="1611"/>
      <c r="AX378" s="1611"/>
      <c r="AY378" s="1611"/>
      <c r="AZ378" s="1611"/>
      <c r="BA378" s="1611"/>
      <c r="BB378" s="1611"/>
      <c r="BC378" s="1611"/>
      <c r="BD378" s="1611"/>
      <c r="BE378" s="1611"/>
      <c r="BF378" s="1611"/>
      <c r="BG378" s="1611"/>
      <c r="BH378" s="1611"/>
      <c r="BI378" s="1611"/>
      <c r="BJ378" s="1611"/>
      <c r="BK378" s="1611"/>
      <c r="BL378" s="1611"/>
      <c r="BM378" s="1611"/>
      <c r="BN378" s="1611"/>
      <c r="BO378" s="1611"/>
      <c r="BP378" s="1611"/>
      <c r="BQ378" s="1611"/>
      <c r="BR378" s="1611"/>
      <c r="BS378" s="1611"/>
      <c r="BT378" s="1611"/>
      <c r="BU378" s="1611"/>
      <c r="BV378" s="1611"/>
      <c r="BW378" s="1611"/>
      <c r="BX378" s="1611"/>
      <c r="BY378" s="1611"/>
      <c r="BZ378" s="1611"/>
      <c r="CA378" s="1611"/>
      <c r="CB378" s="1611"/>
      <c r="CC378" s="1611"/>
      <c r="CD378" s="1611"/>
      <c r="CE378" s="1611"/>
      <c r="CF378" s="1611"/>
      <c r="CG378" s="1611"/>
      <c r="CH378" s="1611"/>
      <c r="CI378" s="1611"/>
      <c r="CJ378" s="1611"/>
      <c r="CK378" s="1611"/>
      <c r="CL378" s="1611"/>
      <c r="CM378" s="1611"/>
      <c r="CN378" s="1611"/>
      <c r="CO378" s="1611"/>
      <c r="CP378" s="1611"/>
      <c r="CQ378" s="1611"/>
      <c r="CR378" s="1611"/>
      <c r="CS378" s="1611"/>
      <c r="CT378" s="1611"/>
      <c r="CU378" s="1611"/>
      <c r="CV378" s="1611"/>
      <c r="CW378" s="1611"/>
      <c r="CX378" s="1611"/>
      <c r="CY378" s="1611"/>
      <c r="CZ378" s="1611"/>
      <c r="DA378" s="1611"/>
      <c r="DB378" s="1611"/>
      <c r="DC378" s="1611"/>
      <c r="DD378" s="1611"/>
      <c r="DE378" s="1611"/>
      <c r="DF378" s="1611"/>
      <c r="DG378" s="1611"/>
      <c r="DH378" s="1611"/>
      <c r="DI378" s="1611"/>
      <c r="DJ378" s="1611"/>
      <c r="DK378" s="1611"/>
      <c r="DL378" s="1611"/>
      <c r="DM378" s="1611"/>
      <c r="DN378" s="1611"/>
      <c r="DO378" s="1611"/>
      <c r="DP378" s="1611"/>
      <c r="DQ378" s="1611"/>
      <c r="DR378" s="1611"/>
      <c r="DS378" s="1611"/>
      <c r="DT378" s="1611"/>
      <c r="DU378" s="1611"/>
      <c r="DV378" s="1611"/>
      <c r="DW378" s="1611"/>
      <c r="DX378" s="1611"/>
      <c r="DY378" s="1611"/>
      <c r="DZ378" s="1611"/>
      <c r="EA378" s="1611"/>
      <c r="EB378" s="1611"/>
      <c r="EC378" s="1611"/>
      <c r="ED378" s="1611"/>
      <c r="EE378" s="1611"/>
      <c r="EF378" s="1611"/>
      <c r="EG378" s="1611"/>
      <c r="EH378" s="1611"/>
      <c r="EI378" s="1611"/>
      <c r="EJ378" s="1611"/>
      <c r="EK378" s="1611"/>
      <c r="EL378" s="1611"/>
      <c r="EM378" s="1611"/>
      <c r="EN378" s="1611"/>
      <c r="EO378" s="1611"/>
      <c r="EP378" s="1611"/>
      <c r="EQ378" s="1611"/>
      <c r="ER378" s="1611"/>
      <c r="ES378" s="1611"/>
    </row>
    <row r="379" spans="2:149" s="898" customFormat="1">
      <c r="B379" s="1609"/>
      <c r="C379" s="1610"/>
      <c r="D379" s="1610"/>
      <c r="E379" s="1611"/>
      <c r="F379" s="1611"/>
      <c r="G379" s="1611"/>
      <c r="H379" s="1611"/>
      <c r="I379" s="1611"/>
      <c r="J379" s="1611"/>
      <c r="K379" s="1611"/>
      <c r="L379" s="1611"/>
      <c r="M379" s="1611"/>
      <c r="N379" s="1611"/>
      <c r="O379" s="1611"/>
      <c r="P379" s="1611"/>
      <c r="Q379" s="1611"/>
      <c r="R379" s="1611"/>
      <c r="S379" s="1611"/>
      <c r="T379" s="1611"/>
      <c r="U379" s="1611"/>
      <c r="V379" s="1611"/>
      <c r="W379" s="1611"/>
      <c r="X379" s="1611"/>
      <c r="Y379" s="1611"/>
      <c r="Z379" s="1611"/>
      <c r="AA379" s="1611"/>
      <c r="AB379" s="1611"/>
      <c r="AC379" s="1611"/>
      <c r="AD379" s="1611"/>
      <c r="AE379" s="1611"/>
      <c r="AF379" s="1611"/>
      <c r="AG379" s="1611"/>
      <c r="AH379" s="1611"/>
      <c r="AI379" s="1611"/>
      <c r="AJ379" s="1611"/>
      <c r="AK379" s="1611"/>
      <c r="AL379" s="1611"/>
      <c r="AM379" s="1611"/>
      <c r="AN379" s="1611"/>
      <c r="AO379" s="1611"/>
      <c r="AP379" s="1611"/>
      <c r="AQ379" s="1611"/>
      <c r="AR379" s="1611"/>
      <c r="AS379" s="1611"/>
      <c r="AT379" s="1611"/>
      <c r="AU379" s="1611"/>
      <c r="AV379" s="1611"/>
      <c r="AW379" s="1611"/>
      <c r="AX379" s="1611"/>
      <c r="AY379" s="1611"/>
      <c r="AZ379" s="1611"/>
      <c r="BA379" s="1611"/>
      <c r="BB379" s="1611"/>
      <c r="BC379" s="1611"/>
      <c r="BD379" s="1611"/>
      <c r="BE379" s="1611"/>
      <c r="BF379" s="1611"/>
      <c r="BG379" s="1611"/>
      <c r="BH379" s="1611"/>
      <c r="BI379" s="1611"/>
      <c r="BJ379" s="1611"/>
      <c r="BK379" s="1611"/>
      <c r="BL379" s="1611"/>
      <c r="BM379" s="1611"/>
      <c r="BN379" s="1611"/>
      <c r="BO379" s="1611"/>
      <c r="BP379" s="1611"/>
      <c r="BQ379" s="1611"/>
      <c r="BR379" s="1611"/>
      <c r="BS379" s="1611"/>
      <c r="BT379" s="1611"/>
      <c r="BU379" s="1611"/>
      <c r="BV379" s="1611"/>
      <c r="BW379" s="1611"/>
      <c r="BX379" s="1611"/>
      <c r="BY379" s="1611"/>
      <c r="BZ379" s="1611"/>
      <c r="CA379" s="1611"/>
      <c r="CB379" s="1611"/>
      <c r="CC379" s="1611"/>
      <c r="CD379" s="1611"/>
      <c r="CE379" s="1611"/>
      <c r="CF379" s="1611"/>
      <c r="CG379" s="1611"/>
      <c r="CH379" s="1611"/>
      <c r="CI379" s="1611"/>
      <c r="CJ379" s="1611"/>
      <c r="CK379" s="1611"/>
      <c r="CL379" s="1611"/>
      <c r="CM379" s="1611"/>
      <c r="CN379" s="1611"/>
      <c r="CO379" s="1611"/>
      <c r="CP379" s="1611"/>
      <c r="CQ379" s="1611"/>
      <c r="CR379" s="1611"/>
      <c r="CS379" s="1611"/>
      <c r="CT379" s="1611"/>
      <c r="CU379" s="1611"/>
      <c r="CV379" s="1611"/>
      <c r="CW379" s="1611"/>
      <c r="CX379" s="1611"/>
      <c r="CY379" s="1611"/>
      <c r="CZ379" s="1611"/>
      <c r="DA379" s="1611"/>
      <c r="DB379" s="1611"/>
      <c r="DC379" s="1611"/>
      <c r="DD379" s="1611"/>
      <c r="DE379" s="1611"/>
      <c r="DF379" s="1611"/>
      <c r="DG379" s="1611"/>
      <c r="DH379" s="1611"/>
      <c r="DI379" s="1611"/>
      <c r="DJ379" s="1611"/>
      <c r="DK379" s="1611"/>
      <c r="DL379" s="1611"/>
      <c r="DM379" s="1611"/>
      <c r="DN379" s="1611"/>
      <c r="DO379" s="1611"/>
      <c r="DP379" s="1611"/>
      <c r="DQ379" s="1611"/>
      <c r="DR379" s="1611"/>
      <c r="DS379" s="1611"/>
      <c r="DT379" s="1611"/>
      <c r="DU379" s="1611"/>
      <c r="DV379" s="1611"/>
      <c r="DW379" s="1611"/>
      <c r="DX379" s="1611"/>
      <c r="DY379" s="1611"/>
      <c r="DZ379" s="1611"/>
      <c r="EA379" s="1611"/>
      <c r="EB379" s="1611"/>
      <c r="EC379" s="1611"/>
      <c r="ED379" s="1611"/>
      <c r="EE379" s="1611"/>
      <c r="EF379" s="1611"/>
      <c r="EG379" s="1611"/>
      <c r="EH379" s="1611"/>
      <c r="EI379" s="1611"/>
      <c r="EJ379" s="1611"/>
      <c r="EK379" s="1611"/>
      <c r="EL379" s="1611"/>
      <c r="EM379" s="1611"/>
      <c r="EN379" s="1611"/>
      <c r="EO379" s="1611"/>
      <c r="EP379" s="1611"/>
      <c r="EQ379" s="1611"/>
      <c r="ER379" s="1611"/>
      <c r="ES379" s="1611"/>
    </row>
    <row r="380" spans="2:149" s="898" customFormat="1">
      <c r="B380" s="1609"/>
      <c r="C380" s="1610"/>
      <c r="D380" s="1610"/>
      <c r="E380" s="1611"/>
      <c r="F380" s="1611"/>
      <c r="G380" s="1611"/>
      <c r="H380" s="1611"/>
      <c r="I380" s="1611"/>
      <c r="J380" s="1611"/>
      <c r="K380" s="1611"/>
      <c r="L380" s="1611"/>
      <c r="M380" s="1611"/>
      <c r="N380" s="1611"/>
      <c r="O380" s="1611"/>
      <c r="P380" s="1611"/>
      <c r="Q380" s="1611"/>
      <c r="R380" s="1611"/>
      <c r="S380" s="1611"/>
      <c r="T380" s="1611"/>
      <c r="U380" s="1611"/>
      <c r="V380" s="1611"/>
      <c r="W380" s="1611"/>
      <c r="X380" s="1611"/>
      <c r="Y380" s="1611"/>
      <c r="Z380" s="1611"/>
      <c r="AA380" s="1611"/>
      <c r="AB380" s="1611"/>
      <c r="AC380" s="1611"/>
      <c r="AD380" s="1611"/>
      <c r="AE380" s="1611"/>
      <c r="AF380" s="1611"/>
      <c r="AG380" s="1611"/>
      <c r="AH380" s="1611"/>
      <c r="AI380" s="1611"/>
      <c r="AJ380" s="1611"/>
      <c r="AK380" s="1611"/>
      <c r="AL380" s="1611"/>
      <c r="AM380" s="1611"/>
      <c r="AN380" s="1611"/>
      <c r="AO380" s="1611"/>
      <c r="AP380" s="1611"/>
      <c r="AQ380" s="1611"/>
      <c r="AR380" s="1611"/>
      <c r="AS380" s="1611"/>
      <c r="AT380" s="1611"/>
      <c r="AU380" s="1611"/>
      <c r="AV380" s="1611"/>
      <c r="AW380" s="1611"/>
      <c r="AX380" s="1611"/>
      <c r="AY380" s="1611"/>
      <c r="AZ380" s="1611"/>
      <c r="BA380" s="1611"/>
      <c r="BB380" s="1611"/>
      <c r="BC380" s="1611"/>
      <c r="BD380" s="1611"/>
      <c r="BE380" s="1611"/>
      <c r="BF380" s="1611"/>
      <c r="BG380" s="1611"/>
      <c r="BH380" s="1611"/>
      <c r="BI380" s="1611"/>
      <c r="BJ380" s="1611"/>
      <c r="BK380" s="1611"/>
      <c r="BL380" s="1611"/>
      <c r="BM380" s="1611"/>
      <c r="BN380" s="1611"/>
      <c r="BO380" s="1611"/>
      <c r="BP380" s="1611"/>
      <c r="BQ380" s="1611"/>
      <c r="BR380" s="1611"/>
      <c r="BS380" s="1611"/>
      <c r="BT380" s="1611"/>
      <c r="BU380" s="1611"/>
      <c r="BV380" s="1611"/>
      <c r="BW380" s="1611"/>
      <c r="BX380" s="1611"/>
      <c r="BY380" s="1611"/>
      <c r="BZ380" s="1611"/>
      <c r="CA380" s="1611"/>
      <c r="CB380" s="1611"/>
      <c r="CC380" s="1611"/>
      <c r="CD380" s="1611"/>
      <c r="CE380" s="1611"/>
      <c r="CF380" s="1611"/>
      <c r="CG380" s="1611"/>
      <c r="CH380" s="1611"/>
      <c r="CI380" s="1611"/>
      <c r="CJ380" s="1611"/>
      <c r="CK380" s="1611"/>
      <c r="CL380" s="1611"/>
      <c r="CM380" s="1611"/>
      <c r="CN380" s="1611"/>
      <c r="CO380" s="1611"/>
      <c r="CP380" s="1611"/>
      <c r="CQ380" s="1611"/>
      <c r="CR380" s="1611"/>
      <c r="CS380" s="1611"/>
      <c r="CT380" s="1611"/>
      <c r="CU380" s="1611"/>
      <c r="CV380" s="1611"/>
      <c r="CW380" s="1611"/>
      <c r="CX380" s="1611"/>
      <c r="CY380" s="1611"/>
      <c r="CZ380" s="1611"/>
      <c r="DA380" s="1611"/>
      <c r="DB380" s="1611"/>
      <c r="DC380" s="1611"/>
      <c r="DD380" s="1611"/>
      <c r="DE380" s="1611"/>
      <c r="DF380" s="1611"/>
      <c r="DG380" s="1611"/>
      <c r="DH380" s="1611"/>
      <c r="DI380" s="1611"/>
      <c r="DJ380" s="1611"/>
      <c r="DK380" s="1611"/>
      <c r="DL380" s="1611"/>
      <c r="DM380" s="1611"/>
      <c r="DN380" s="1611"/>
      <c r="DO380" s="1611"/>
      <c r="DP380" s="1611"/>
      <c r="DQ380" s="1611"/>
      <c r="DR380" s="1611"/>
      <c r="DS380" s="1611"/>
      <c r="DT380" s="1611"/>
      <c r="DU380" s="1611"/>
      <c r="DV380" s="1611"/>
      <c r="DW380" s="1611"/>
      <c r="DX380" s="1611"/>
      <c r="DY380" s="1611"/>
      <c r="DZ380" s="1611"/>
      <c r="EA380" s="1611"/>
      <c r="EB380" s="1611"/>
      <c r="EC380" s="1611"/>
      <c r="ED380" s="1611"/>
      <c r="EE380" s="1611"/>
      <c r="EF380" s="1611"/>
      <c r="EG380" s="1611"/>
      <c r="EH380" s="1611"/>
      <c r="EI380" s="1611"/>
      <c r="EJ380" s="1611"/>
      <c r="EK380" s="1611"/>
      <c r="EL380" s="1611"/>
      <c r="EM380" s="1611"/>
      <c r="EN380" s="1611"/>
      <c r="EO380" s="1611"/>
      <c r="EP380" s="1611"/>
      <c r="EQ380" s="1611"/>
      <c r="ER380" s="1611"/>
      <c r="ES380" s="1611"/>
    </row>
    <row r="381" spans="2:149" s="898" customFormat="1">
      <c r="B381" s="1609"/>
      <c r="C381" s="1610"/>
      <c r="D381" s="1610"/>
      <c r="E381" s="1611"/>
      <c r="F381" s="1611"/>
      <c r="G381" s="1611"/>
      <c r="H381" s="1611"/>
      <c r="I381" s="1611"/>
      <c r="J381" s="1611"/>
      <c r="K381" s="1611"/>
      <c r="L381" s="1611"/>
      <c r="M381" s="1611"/>
      <c r="N381" s="1611"/>
      <c r="O381" s="1611"/>
      <c r="P381" s="1611"/>
      <c r="Q381" s="1611"/>
      <c r="R381" s="1611"/>
      <c r="S381" s="1611"/>
      <c r="T381" s="1611"/>
      <c r="U381" s="1611"/>
      <c r="V381" s="1611"/>
      <c r="W381" s="1611"/>
      <c r="X381" s="1611"/>
      <c r="Y381" s="1611"/>
      <c r="Z381" s="1611"/>
      <c r="AA381" s="1611"/>
      <c r="AB381" s="1611"/>
      <c r="AC381" s="1611"/>
      <c r="AD381" s="1611"/>
      <c r="AE381" s="1611"/>
      <c r="AF381" s="1611"/>
      <c r="AG381" s="1611"/>
      <c r="AH381" s="1611"/>
      <c r="AI381" s="1611"/>
      <c r="AJ381" s="1611"/>
      <c r="AK381" s="1611"/>
      <c r="AL381" s="1611"/>
      <c r="AM381" s="1611"/>
      <c r="AN381" s="1611"/>
      <c r="AO381" s="1611"/>
      <c r="AP381" s="1611"/>
      <c r="AQ381" s="1611"/>
      <c r="AR381" s="1611"/>
      <c r="AS381" s="1611"/>
      <c r="AT381" s="1611"/>
      <c r="AU381" s="1611"/>
      <c r="AV381" s="1611"/>
      <c r="AW381" s="1611"/>
      <c r="AX381" s="1611"/>
      <c r="AY381" s="1611"/>
      <c r="AZ381" s="1611"/>
      <c r="BA381" s="1611"/>
      <c r="BB381" s="1611"/>
      <c r="BC381" s="1611"/>
      <c r="BD381" s="1611"/>
      <c r="BE381" s="1611"/>
      <c r="BF381" s="1611"/>
      <c r="BG381" s="1611"/>
      <c r="BH381" s="1611"/>
      <c r="BI381" s="1611"/>
      <c r="BJ381" s="1611"/>
      <c r="BK381" s="1611"/>
      <c r="BL381" s="1611"/>
      <c r="BM381" s="1611"/>
      <c r="BN381" s="1611"/>
      <c r="BO381" s="1611"/>
      <c r="BP381" s="1611"/>
      <c r="BQ381" s="1611"/>
      <c r="BR381" s="1611"/>
      <c r="BS381" s="1611"/>
      <c r="BT381" s="1611"/>
      <c r="BU381" s="1611"/>
      <c r="BV381" s="1611"/>
      <c r="BW381" s="1611"/>
      <c r="BX381" s="1611"/>
      <c r="BY381" s="1611"/>
      <c r="BZ381" s="1611"/>
      <c r="CA381" s="1611"/>
      <c r="CB381" s="1611"/>
      <c r="CC381" s="1611"/>
      <c r="CD381" s="1611"/>
      <c r="CE381" s="1611"/>
      <c r="CF381" s="1611"/>
      <c r="CG381" s="1611"/>
      <c r="CH381" s="1611"/>
      <c r="CI381" s="1611"/>
      <c r="CJ381" s="1611"/>
      <c r="CK381" s="1611"/>
      <c r="CL381" s="1611"/>
      <c r="CM381" s="1611"/>
      <c r="CN381" s="1611"/>
      <c r="CO381" s="1611"/>
      <c r="CP381" s="1611"/>
      <c r="CQ381" s="1611"/>
      <c r="CR381" s="1611"/>
      <c r="CS381" s="1611"/>
      <c r="CT381" s="1611"/>
      <c r="CU381" s="1611"/>
      <c r="CV381" s="1611"/>
      <c r="CW381" s="1611"/>
      <c r="CX381" s="1611"/>
      <c r="CY381" s="1611"/>
      <c r="CZ381" s="1611"/>
      <c r="DA381" s="1611"/>
      <c r="DB381" s="1611"/>
      <c r="DC381" s="1611"/>
      <c r="DD381" s="1611"/>
      <c r="DE381" s="1611"/>
      <c r="DF381" s="1611"/>
      <c r="DG381" s="1611"/>
      <c r="DH381" s="1611"/>
      <c r="DI381" s="1611"/>
      <c r="DJ381" s="1611"/>
      <c r="DK381" s="1611"/>
      <c r="DL381" s="1611"/>
      <c r="DM381" s="1611"/>
      <c r="DN381" s="1611"/>
      <c r="DO381" s="1611"/>
      <c r="DP381" s="1611"/>
      <c r="DQ381" s="1611"/>
      <c r="DR381" s="1611"/>
      <c r="DS381" s="1611"/>
      <c r="DT381" s="1611"/>
      <c r="DU381" s="1611"/>
      <c r="DV381" s="1611"/>
      <c r="DW381" s="1611"/>
      <c r="DX381" s="1611"/>
      <c r="DY381" s="1611"/>
      <c r="DZ381" s="1611"/>
      <c r="EA381" s="1611"/>
      <c r="EB381" s="1611"/>
      <c r="EC381" s="1611"/>
      <c r="ED381" s="1611"/>
      <c r="EE381" s="1611"/>
      <c r="EF381" s="1611"/>
      <c r="EG381" s="1611"/>
      <c r="EH381" s="1611"/>
      <c r="EI381" s="1611"/>
      <c r="EJ381" s="1611"/>
      <c r="EK381" s="1611"/>
      <c r="EL381" s="1611"/>
      <c r="EM381" s="1611"/>
      <c r="EN381" s="1611"/>
      <c r="EO381" s="1611"/>
      <c r="EP381" s="1611"/>
      <c r="EQ381" s="1611"/>
      <c r="ER381" s="1611"/>
      <c r="ES381" s="1611"/>
    </row>
    <row r="382" spans="2:149" s="898" customFormat="1">
      <c r="B382" s="1609"/>
      <c r="C382" s="1610"/>
      <c r="D382" s="1610"/>
      <c r="E382" s="1611"/>
      <c r="F382" s="1611"/>
      <c r="G382" s="1611"/>
      <c r="H382" s="1611"/>
      <c r="I382" s="1611"/>
      <c r="J382" s="1611"/>
      <c r="K382" s="1611"/>
      <c r="L382" s="1611"/>
      <c r="M382" s="1611"/>
      <c r="N382" s="1611"/>
      <c r="O382" s="1611"/>
      <c r="P382" s="1611"/>
      <c r="Q382" s="1611"/>
      <c r="R382" s="1611"/>
      <c r="S382" s="1611"/>
      <c r="T382" s="1611"/>
      <c r="U382" s="1611"/>
      <c r="V382" s="1611"/>
      <c r="W382" s="1611"/>
      <c r="X382" s="1611"/>
      <c r="Y382" s="1611"/>
      <c r="Z382" s="1611"/>
      <c r="AA382" s="1611"/>
      <c r="AB382" s="1611"/>
      <c r="AC382" s="1611"/>
      <c r="AD382" s="1611"/>
      <c r="AE382" s="1611"/>
      <c r="AF382" s="1611"/>
      <c r="AG382" s="1611"/>
      <c r="AH382" s="1611"/>
      <c r="AI382" s="1611"/>
      <c r="AJ382" s="1611"/>
      <c r="AK382" s="1611"/>
      <c r="AL382" s="1611"/>
      <c r="AM382" s="1611"/>
      <c r="AN382" s="1611"/>
      <c r="AO382" s="1611"/>
      <c r="AP382" s="1611"/>
      <c r="AQ382" s="1611"/>
      <c r="AR382" s="1611"/>
      <c r="AS382" s="1611"/>
      <c r="AT382" s="1611"/>
      <c r="AU382" s="1611"/>
      <c r="AV382" s="1611"/>
      <c r="AW382" s="1611"/>
      <c r="AX382" s="1611"/>
      <c r="AY382" s="1611"/>
      <c r="AZ382" s="1611"/>
      <c r="BA382" s="1611"/>
      <c r="BB382" s="1611"/>
      <c r="BC382" s="1611"/>
      <c r="BD382" s="1611"/>
      <c r="BE382" s="1611"/>
      <c r="BF382" s="1611"/>
      <c r="BG382" s="1611"/>
      <c r="BH382" s="1611"/>
      <c r="BI382" s="1611"/>
      <c r="BJ382" s="1611"/>
      <c r="BK382" s="1611"/>
      <c r="BL382" s="1611"/>
      <c r="BM382" s="1611"/>
      <c r="BN382" s="1611"/>
      <c r="BO382" s="1611"/>
      <c r="BP382" s="1611"/>
      <c r="BQ382" s="1611"/>
      <c r="BR382" s="1611"/>
      <c r="BS382" s="1611"/>
      <c r="BT382" s="1611"/>
      <c r="BU382" s="1611"/>
      <c r="BV382" s="1611"/>
      <c r="BW382" s="1611"/>
      <c r="BX382" s="1611"/>
      <c r="BY382" s="1611"/>
      <c r="BZ382" s="1611"/>
      <c r="CA382" s="1611"/>
      <c r="CB382" s="1611"/>
      <c r="CC382" s="1611"/>
      <c r="CD382" s="1611"/>
      <c r="CE382" s="1611"/>
      <c r="CF382" s="1611"/>
      <c r="CG382" s="1611"/>
      <c r="CH382" s="1611"/>
      <c r="CI382" s="1611"/>
      <c r="CJ382" s="1611"/>
      <c r="CK382" s="1611"/>
      <c r="CL382" s="1611"/>
      <c r="CM382" s="1611"/>
      <c r="CN382" s="1611"/>
      <c r="CO382" s="1611"/>
      <c r="CP382" s="1611"/>
      <c r="CQ382" s="1611"/>
      <c r="CR382" s="1611"/>
      <c r="CS382" s="1611"/>
      <c r="CT382" s="1611"/>
      <c r="CU382" s="1611"/>
      <c r="CV382" s="1611"/>
      <c r="CW382" s="1611"/>
      <c r="CX382" s="1611"/>
      <c r="CY382" s="1611"/>
      <c r="CZ382" s="1611"/>
      <c r="DA382" s="1611"/>
      <c r="DB382" s="1611"/>
      <c r="DC382" s="1611"/>
      <c r="DD382" s="1611"/>
      <c r="DE382" s="1611"/>
      <c r="DF382" s="1611"/>
      <c r="DG382" s="1611"/>
      <c r="DH382" s="1611"/>
      <c r="DI382" s="1611"/>
      <c r="DJ382" s="1611"/>
      <c r="DK382" s="1611"/>
      <c r="DL382" s="1611"/>
      <c r="DM382" s="1611"/>
      <c r="DN382" s="1611"/>
      <c r="DO382" s="1611"/>
      <c r="DP382" s="1611"/>
      <c r="DQ382" s="1611"/>
      <c r="DR382" s="1611"/>
      <c r="DS382" s="1611"/>
      <c r="DT382" s="1611"/>
      <c r="DU382" s="1611"/>
      <c r="DV382" s="1611"/>
      <c r="DW382" s="1611"/>
      <c r="DX382" s="1611"/>
      <c r="DY382" s="1611"/>
      <c r="DZ382" s="1611"/>
      <c r="EA382" s="1611"/>
      <c r="EB382" s="1611"/>
      <c r="EC382" s="1611"/>
      <c r="ED382" s="1611"/>
      <c r="EE382" s="1611"/>
      <c r="EF382" s="1611"/>
      <c r="EG382" s="1611"/>
      <c r="EH382" s="1611"/>
      <c r="EI382" s="1611"/>
      <c r="EJ382" s="1611"/>
      <c r="EK382" s="1611"/>
      <c r="EL382" s="1611"/>
      <c r="EM382" s="1611"/>
      <c r="EN382" s="1611"/>
      <c r="EO382" s="1611"/>
      <c r="EP382" s="1611"/>
      <c r="EQ382" s="1611"/>
      <c r="ER382" s="1611"/>
      <c r="ES382" s="1611"/>
    </row>
    <row r="383" spans="2:149" s="898" customFormat="1">
      <c r="B383" s="1609"/>
      <c r="C383" s="1610"/>
      <c r="D383" s="1610"/>
      <c r="E383" s="1611"/>
      <c r="F383" s="1611"/>
      <c r="G383" s="1611"/>
      <c r="H383" s="1611"/>
      <c r="I383" s="1611"/>
      <c r="J383" s="1611"/>
      <c r="K383" s="1611"/>
      <c r="L383" s="1611"/>
      <c r="M383" s="1611"/>
      <c r="N383" s="1611"/>
      <c r="O383" s="1611"/>
      <c r="P383" s="1611"/>
      <c r="Q383" s="1611"/>
      <c r="R383" s="1611"/>
      <c r="S383" s="1611"/>
      <c r="T383" s="1611"/>
      <c r="U383" s="1611"/>
      <c r="V383" s="1611"/>
      <c r="W383" s="1611"/>
      <c r="X383" s="1611"/>
      <c r="Y383" s="1611"/>
      <c r="Z383" s="1611"/>
      <c r="AA383" s="1611"/>
      <c r="AB383" s="1611"/>
      <c r="AC383" s="1611"/>
      <c r="AD383" s="1611"/>
      <c r="AE383" s="1611"/>
      <c r="AF383" s="1611"/>
      <c r="AG383" s="1611"/>
      <c r="AH383" s="1611"/>
      <c r="AI383" s="1611"/>
      <c r="AJ383" s="1611"/>
      <c r="AK383" s="1611"/>
      <c r="AL383" s="1611"/>
      <c r="AM383" s="1611"/>
      <c r="AN383" s="1611"/>
      <c r="AO383" s="1611"/>
      <c r="AP383" s="1611"/>
      <c r="AQ383" s="1611"/>
      <c r="AR383" s="1611"/>
      <c r="AS383" s="1611"/>
      <c r="AT383" s="1611"/>
      <c r="AU383" s="1611"/>
      <c r="AV383" s="1611"/>
      <c r="AW383" s="1611"/>
      <c r="AX383" s="1611"/>
      <c r="AY383" s="1611"/>
      <c r="AZ383" s="1611"/>
      <c r="BA383" s="1611"/>
      <c r="BB383" s="1611"/>
      <c r="BC383" s="1611"/>
      <c r="BD383" s="1611"/>
      <c r="BE383" s="1611"/>
      <c r="BF383" s="1611"/>
      <c r="BG383" s="1611"/>
      <c r="BH383" s="1611"/>
      <c r="BI383" s="1611"/>
      <c r="BJ383" s="1611"/>
      <c r="BK383" s="1611"/>
      <c r="BL383" s="1611"/>
      <c r="BM383" s="1611"/>
      <c r="BN383" s="1611"/>
      <c r="BO383" s="1611"/>
      <c r="BP383" s="1611"/>
      <c r="BQ383" s="1611"/>
      <c r="BR383" s="1611"/>
      <c r="BS383" s="1611"/>
      <c r="BT383" s="1611"/>
      <c r="BU383" s="1611"/>
      <c r="BV383" s="1611"/>
      <c r="BW383" s="1611"/>
      <c r="BX383" s="1611"/>
      <c r="BY383" s="1611"/>
      <c r="BZ383" s="1611"/>
      <c r="CA383" s="1611"/>
      <c r="CB383" s="1611"/>
      <c r="CC383" s="1611"/>
      <c r="CD383" s="1611"/>
      <c r="CE383" s="1611"/>
      <c r="CF383" s="1611"/>
      <c r="CG383" s="1611"/>
      <c r="CH383" s="1611"/>
      <c r="CI383" s="1611"/>
      <c r="CJ383" s="1611"/>
      <c r="CK383" s="1611"/>
      <c r="CL383" s="1611"/>
      <c r="CM383" s="1611"/>
      <c r="CN383" s="1611"/>
      <c r="CO383" s="1611"/>
      <c r="CP383" s="1611"/>
      <c r="CQ383" s="1611"/>
      <c r="CR383" s="1611"/>
      <c r="CS383" s="1611"/>
      <c r="CT383" s="1611"/>
      <c r="CU383" s="1611"/>
      <c r="CV383" s="1611"/>
      <c r="CW383" s="1611"/>
      <c r="CX383" s="1611"/>
      <c r="CY383" s="1611"/>
      <c r="CZ383" s="1611"/>
      <c r="DA383" s="1611"/>
      <c r="DB383" s="1611"/>
      <c r="DC383" s="1611"/>
      <c r="DD383" s="1611"/>
      <c r="DE383" s="1611"/>
      <c r="DF383" s="1611"/>
      <c r="DG383" s="1611"/>
      <c r="DH383" s="1611"/>
      <c r="DI383" s="1611"/>
      <c r="DJ383" s="1611"/>
      <c r="DK383" s="1611"/>
      <c r="DL383" s="1611"/>
      <c r="DM383" s="1611"/>
      <c r="DN383" s="1611"/>
      <c r="DO383" s="1611"/>
      <c r="DP383" s="1611"/>
      <c r="DQ383" s="1611"/>
      <c r="DR383" s="1611"/>
      <c r="DS383" s="1611"/>
      <c r="DT383" s="1611"/>
      <c r="DU383" s="1611"/>
      <c r="DV383" s="1611"/>
      <c r="DW383" s="1611"/>
      <c r="DX383" s="1611"/>
      <c r="DY383" s="1611"/>
      <c r="DZ383" s="1611"/>
      <c r="EA383" s="1611"/>
      <c r="EB383" s="1611"/>
      <c r="EC383" s="1611"/>
      <c r="ED383" s="1611"/>
      <c r="EE383" s="1611"/>
      <c r="EF383" s="1611"/>
      <c r="EG383" s="1611"/>
      <c r="EH383" s="1611"/>
      <c r="EI383" s="1611"/>
      <c r="EJ383" s="1611"/>
      <c r="EK383" s="1611"/>
      <c r="EL383" s="1611"/>
      <c r="EM383" s="1611"/>
      <c r="EN383" s="1611"/>
      <c r="EO383" s="1611"/>
      <c r="EP383" s="1611"/>
      <c r="EQ383" s="1611"/>
      <c r="ER383" s="1611"/>
      <c r="ES383" s="1611"/>
    </row>
    <row r="384" spans="2:149" s="898" customFormat="1">
      <c r="B384" s="1609"/>
      <c r="C384" s="1610"/>
      <c r="D384" s="1610"/>
      <c r="E384" s="1611"/>
      <c r="F384" s="1611"/>
      <c r="G384" s="1611"/>
      <c r="H384" s="1611"/>
      <c r="I384" s="1611"/>
      <c r="J384" s="1611"/>
      <c r="K384" s="1611"/>
      <c r="L384" s="1611"/>
      <c r="M384" s="1611"/>
      <c r="N384" s="1611"/>
      <c r="O384" s="1611"/>
      <c r="P384" s="1611"/>
      <c r="Q384" s="1611"/>
      <c r="R384" s="1611"/>
      <c r="S384" s="1611"/>
      <c r="T384" s="1611"/>
      <c r="U384" s="1611"/>
      <c r="V384" s="1611"/>
      <c r="W384" s="1611"/>
      <c r="X384" s="1611"/>
      <c r="Y384" s="1611"/>
      <c r="Z384" s="1611"/>
      <c r="AA384" s="1611"/>
      <c r="AB384" s="1611"/>
      <c r="AC384" s="1611"/>
      <c r="AD384" s="1611"/>
      <c r="AE384" s="1611"/>
      <c r="AF384" s="1611"/>
      <c r="AG384" s="1611"/>
      <c r="AH384" s="1611"/>
      <c r="AI384" s="1611"/>
      <c r="AJ384" s="1611"/>
      <c r="AK384" s="1611"/>
      <c r="AL384" s="1611"/>
      <c r="AM384" s="1611"/>
      <c r="AN384" s="1611"/>
      <c r="AO384" s="1611"/>
      <c r="AP384" s="1611"/>
      <c r="AQ384" s="1611"/>
      <c r="AR384" s="1611"/>
      <c r="AS384" s="1611"/>
      <c r="AT384" s="1611"/>
      <c r="AU384" s="1611"/>
      <c r="AV384" s="1611"/>
      <c r="AW384" s="1611"/>
      <c r="AX384" s="1611"/>
      <c r="AY384" s="1611"/>
      <c r="AZ384" s="1611"/>
      <c r="BA384" s="1611"/>
      <c r="BB384" s="1611"/>
      <c r="BC384" s="1611"/>
      <c r="BD384" s="1611"/>
      <c r="BE384" s="1611"/>
      <c r="BF384" s="1611"/>
      <c r="BG384" s="1611"/>
      <c r="BH384" s="1611"/>
      <c r="BI384" s="1611"/>
      <c r="BJ384" s="1611"/>
      <c r="BK384" s="1611"/>
      <c r="BL384" s="1611"/>
      <c r="BM384" s="1611"/>
      <c r="BN384" s="1611"/>
      <c r="BO384" s="1611"/>
      <c r="BP384" s="1611"/>
      <c r="BQ384" s="1611"/>
      <c r="BR384" s="1611"/>
      <c r="BS384" s="1611"/>
      <c r="BT384" s="1611"/>
      <c r="BU384" s="1611"/>
      <c r="BV384" s="1611"/>
      <c r="BW384" s="1611"/>
      <c r="BX384" s="1611"/>
      <c r="BY384" s="1611"/>
      <c r="BZ384" s="1611"/>
      <c r="CA384" s="1611"/>
      <c r="CB384" s="1611"/>
      <c r="CC384" s="1611"/>
      <c r="CD384" s="1611"/>
      <c r="CE384" s="1611"/>
      <c r="CF384" s="1611"/>
      <c r="CG384" s="1611"/>
      <c r="CH384" s="1611"/>
      <c r="CI384" s="1611"/>
      <c r="CJ384" s="1611"/>
      <c r="CK384" s="1611"/>
      <c r="CL384" s="1611"/>
      <c r="CM384" s="1611"/>
      <c r="CN384" s="1611"/>
      <c r="CO384" s="1611"/>
      <c r="CP384" s="1611"/>
      <c r="CQ384" s="1611"/>
      <c r="CR384" s="1611"/>
      <c r="CS384" s="1611"/>
      <c r="CT384" s="1611"/>
      <c r="CU384" s="1611"/>
      <c r="CV384" s="1611"/>
      <c r="CW384" s="1611"/>
      <c r="CX384" s="1611"/>
      <c r="CY384" s="1611"/>
      <c r="CZ384" s="1611"/>
      <c r="DA384" s="1611"/>
      <c r="DB384" s="1611"/>
      <c r="DC384" s="1611"/>
      <c r="DD384" s="1611"/>
      <c r="DE384" s="1611"/>
      <c r="DF384" s="1611"/>
      <c r="DG384" s="1611"/>
      <c r="DH384" s="1611"/>
      <c r="DI384" s="1611"/>
      <c r="DJ384" s="1611"/>
      <c r="DK384" s="1611"/>
      <c r="DL384" s="1611"/>
      <c r="DM384" s="1611"/>
      <c r="DN384" s="1611"/>
      <c r="DO384" s="1611"/>
      <c r="DP384" s="1611"/>
      <c r="DQ384" s="1611"/>
      <c r="DR384" s="1611"/>
      <c r="DS384" s="1611"/>
      <c r="DT384" s="1611"/>
      <c r="DU384" s="1611"/>
      <c r="DV384" s="1611"/>
      <c r="DW384" s="1611"/>
      <c r="DX384" s="1611"/>
      <c r="DY384" s="1611"/>
      <c r="DZ384" s="1611"/>
      <c r="EA384" s="1611"/>
      <c r="EB384" s="1611"/>
      <c r="EC384" s="1611"/>
      <c r="ED384" s="1611"/>
      <c r="EE384" s="1611"/>
      <c r="EF384" s="1611"/>
      <c r="EG384" s="1611"/>
      <c r="EH384" s="1611"/>
      <c r="EI384" s="1611"/>
      <c r="EJ384" s="1611"/>
      <c r="EK384" s="1611"/>
      <c r="EL384" s="1611"/>
      <c r="EM384" s="1611"/>
      <c r="EN384" s="1611"/>
      <c r="EO384" s="1611"/>
      <c r="EP384" s="1611"/>
      <c r="EQ384" s="1611"/>
      <c r="ER384" s="1611"/>
      <c r="ES384" s="1611"/>
    </row>
    <row r="385" spans="2:149" s="898" customFormat="1">
      <c r="B385" s="1609"/>
      <c r="C385" s="1610"/>
      <c r="D385" s="1610"/>
      <c r="E385" s="1611"/>
      <c r="F385" s="1611"/>
      <c r="G385" s="1611"/>
      <c r="H385" s="1611"/>
      <c r="I385" s="1611"/>
      <c r="J385" s="1611"/>
      <c r="K385" s="1611"/>
      <c r="L385" s="1611"/>
      <c r="M385" s="1611"/>
      <c r="N385" s="1611"/>
      <c r="O385" s="1611"/>
      <c r="P385" s="1611"/>
      <c r="Q385" s="1611"/>
      <c r="R385" s="1611"/>
      <c r="S385" s="1611"/>
      <c r="T385" s="1611"/>
      <c r="U385" s="1611"/>
      <c r="V385" s="1611"/>
      <c r="W385" s="1611"/>
      <c r="X385" s="1611"/>
      <c r="Y385" s="1611"/>
      <c r="Z385" s="1611"/>
      <c r="AA385" s="1611"/>
      <c r="AB385" s="1611"/>
      <c r="AC385" s="1611"/>
      <c r="AD385" s="1611"/>
      <c r="AE385" s="1611"/>
      <c r="AF385" s="1611"/>
      <c r="AG385" s="1611"/>
      <c r="AH385" s="1611"/>
      <c r="AI385" s="1611"/>
      <c r="AJ385" s="1611"/>
      <c r="AK385" s="1611"/>
      <c r="AL385" s="1611"/>
      <c r="AM385" s="1611"/>
      <c r="AN385" s="1611"/>
      <c r="AO385" s="1611"/>
      <c r="AP385" s="1611"/>
      <c r="AQ385" s="1611"/>
      <c r="AR385" s="1611"/>
      <c r="AS385" s="1611"/>
      <c r="AT385" s="1611"/>
      <c r="AU385" s="1611"/>
      <c r="AV385" s="1611"/>
      <c r="AW385" s="1611"/>
      <c r="AX385" s="1611"/>
      <c r="AY385" s="1611"/>
      <c r="AZ385" s="1611"/>
      <c r="BA385" s="1611"/>
      <c r="BB385" s="1611"/>
      <c r="BC385" s="1611"/>
      <c r="BD385" s="1611"/>
      <c r="BE385" s="1611"/>
      <c r="BF385" s="1611"/>
      <c r="BG385" s="1611"/>
      <c r="BH385" s="1611"/>
      <c r="BI385" s="1611"/>
      <c r="BJ385" s="1611"/>
      <c r="BK385" s="1611"/>
      <c r="BL385" s="1611"/>
      <c r="BM385" s="1611"/>
      <c r="BN385" s="1611"/>
      <c r="BO385" s="1611"/>
      <c r="BP385" s="1611"/>
      <c r="BQ385" s="1611"/>
      <c r="BR385" s="1611"/>
      <c r="BS385" s="1611"/>
      <c r="BT385" s="1611"/>
      <c r="BU385" s="1611"/>
      <c r="BV385" s="1611"/>
      <c r="BW385" s="1611"/>
      <c r="BX385" s="1611"/>
      <c r="BY385" s="1611"/>
      <c r="BZ385" s="1611"/>
      <c r="CA385" s="1611"/>
      <c r="CB385" s="1611"/>
      <c r="CC385" s="1611"/>
      <c r="CD385" s="1611"/>
      <c r="CE385" s="1611"/>
      <c r="CF385" s="1611"/>
      <c r="CG385" s="1611"/>
      <c r="CH385" s="1611"/>
      <c r="CI385" s="1611"/>
      <c r="CJ385" s="1611"/>
      <c r="CK385" s="1611"/>
      <c r="CL385" s="1611"/>
      <c r="CM385" s="1611"/>
      <c r="CN385" s="1611"/>
      <c r="CO385" s="1611"/>
      <c r="CP385" s="1611"/>
      <c r="CQ385" s="1611"/>
      <c r="CR385" s="1611"/>
      <c r="CS385" s="1611"/>
      <c r="CT385" s="1611"/>
      <c r="CU385" s="1611"/>
      <c r="CV385" s="1611"/>
      <c r="CW385" s="1611"/>
      <c r="CX385" s="1611"/>
      <c r="CY385" s="1611"/>
      <c r="CZ385" s="1611"/>
      <c r="DA385" s="1611"/>
      <c r="DB385" s="1611"/>
      <c r="DC385" s="1611"/>
      <c r="DD385" s="1611"/>
      <c r="DE385" s="1611"/>
      <c r="DF385" s="1611"/>
      <c r="DG385" s="1611"/>
      <c r="DH385" s="1611"/>
      <c r="DI385" s="1611"/>
      <c r="DJ385" s="1611"/>
      <c r="DK385" s="1611"/>
      <c r="DL385" s="1611"/>
      <c r="DM385" s="1611"/>
      <c r="DN385" s="1611"/>
      <c r="DO385" s="1611"/>
      <c r="DP385" s="1611"/>
      <c r="DQ385" s="1611"/>
      <c r="DR385" s="1611"/>
      <c r="DS385" s="1611"/>
      <c r="DT385" s="1611"/>
      <c r="DU385" s="1611"/>
      <c r="DV385" s="1611"/>
      <c r="DW385" s="1611"/>
      <c r="DX385" s="1611"/>
      <c r="DY385" s="1611"/>
      <c r="DZ385" s="1611"/>
      <c r="EA385" s="1611"/>
      <c r="EB385" s="1611"/>
      <c r="EC385" s="1611"/>
      <c r="ED385" s="1611"/>
      <c r="EE385" s="1611"/>
      <c r="EF385" s="1611"/>
      <c r="EG385" s="1611"/>
      <c r="EH385" s="1611"/>
      <c r="EI385" s="1611"/>
      <c r="EJ385" s="1611"/>
      <c r="EK385" s="1611"/>
      <c r="EL385" s="1611"/>
      <c r="EM385" s="1611"/>
      <c r="EN385" s="1611"/>
      <c r="EO385" s="1611"/>
      <c r="EP385" s="1611"/>
      <c r="EQ385" s="1611"/>
      <c r="ER385" s="1611"/>
      <c r="ES385" s="1611"/>
    </row>
    <row r="386" spans="2:149" s="898" customFormat="1">
      <c r="B386" s="1609"/>
      <c r="C386" s="1610"/>
      <c r="D386" s="1610"/>
      <c r="E386" s="1611"/>
      <c r="F386" s="1611"/>
      <c r="G386" s="1611"/>
      <c r="H386" s="1611"/>
      <c r="I386" s="1611"/>
      <c r="J386" s="1611"/>
      <c r="K386" s="1611"/>
      <c r="L386" s="1611"/>
      <c r="M386" s="1611"/>
      <c r="N386" s="1611"/>
      <c r="O386" s="1611"/>
      <c r="P386" s="1611"/>
      <c r="Q386" s="1611"/>
      <c r="R386" s="1611"/>
      <c r="S386" s="1611"/>
      <c r="T386" s="1611"/>
      <c r="U386" s="1611"/>
      <c r="V386" s="1611"/>
      <c r="W386" s="1611"/>
      <c r="X386" s="1611"/>
      <c r="Y386" s="1611"/>
      <c r="Z386" s="1611"/>
      <c r="AA386" s="1611"/>
      <c r="AB386" s="1611"/>
      <c r="AC386" s="1611"/>
      <c r="AD386" s="1611"/>
      <c r="AE386" s="1611"/>
      <c r="AF386" s="1611"/>
      <c r="AG386" s="1611"/>
      <c r="AH386" s="1611"/>
      <c r="AI386" s="1611"/>
      <c r="AJ386" s="1611"/>
      <c r="AK386" s="1611"/>
      <c r="AL386" s="1611"/>
      <c r="AM386" s="1611"/>
      <c r="AN386" s="1611"/>
      <c r="AO386" s="1611"/>
      <c r="AP386" s="1611"/>
      <c r="AQ386" s="1611"/>
      <c r="AR386" s="1611"/>
      <c r="AS386" s="1611"/>
      <c r="AT386" s="1611"/>
      <c r="AU386" s="1611"/>
      <c r="AV386" s="1611"/>
      <c r="AW386" s="1611"/>
      <c r="AX386" s="1611"/>
      <c r="AY386" s="1611"/>
      <c r="AZ386" s="1611"/>
      <c r="BA386" s="1611"/>
      <c r="BB386" s="1611"/>
      <c r="BC386" s="1611"/>
      <c r="BD386" s="1611"/>
      <c r="BE386" s="1611"/>
      <c r="BF386" s="1611"/>
      <c r="BG386" s="1611"/>
      <c r="BH386" s="1611"/>
      <c r="BI386" s="1611"/>
      <c r="BJ386" s="1611"/>
      <c r="BK386" s="1611"/>
      <c r="BL386" s="1611"/>
      <c r="BM386" s="1611"/>
      <c r="BN386" s="1611"/>
      <c r="BO386" s="1611"/>
      <c r="BP386" s="1611"/>
      <c r="BQ386" s="1611"/>
      <c r="BR386" s="1611"/>
      <c r="BS386" s="1611"/>
      <c r="BT386" s="1611"/>
      <c r="BU386" s="1611"/>
      <c r="BV386" s="1611"/>
      <c r="BW386" s="1611"/>
      <c r="BX386" s="1611"/>
      <c r="BY386" s="1611"/>
      <c r="BZ386" s="1611"/>
      <c r="CA386" s="1611"/>
      <c r="CB386" s="1611"/>
      <c r="CC386" s="1611"/>
      <c r="CD386" s="1611"/>
      <c r="CE386" s="1611"/>
      <c r="CF386" s="1611"/>
      <c r="CG386" s="1611"/>
      <c r="CH386" s="1611"/>
      <c r="CI386" s="1611"/>
      <c r="CJ386" s="1611"/>
      <c r="CK386" s="1611"/>
      <c r="CL386" s="1611"/>
      <c r="CM386" s="1611"/>
      <c r="CN386" s="1611"/>
      <c r="CO386" s="1611"/>
      <c r="CP386" s="1611"/>
      <c r="CQ386" s="1611"/>
      <c r="CR386" s="1611"/>
      <c r="CS386" s="1611"/>
      <c r="CT386" s="1611"/>
      <c r="CU386" s="1611"/>
      <c r="CV386" s="1611"/>
      <c r="CW386" s="1611"/>
      <c r="CX386" s="1611"/>
      <c r="CY386" s="1611"/>
      <c r="CZ386" s="1611"/>
      <c r="DA386" s="1611"/>
      <c r="DB386" s="1611"/>
      <c r="DC386" s="1611"/>
      <c r="DD386" s="1611"/>
      <c r="DE386" s="1611"/>
      <c r="DF386" s="1611"/>
      <c r="DG386" s="1611"/>
      <c r="DH386" s="1611"/>
      <c r="DI386" s="1611"/>
      <c r="DJ386" s="1611"/>
      <c r="DK386" s="1611"/>
      <c r="DL386" s="1611"/>
      <c r="DM386" s="1611"/>
      <c r="DN386" s="1611"/>
      <c r="DO386" s="1611"/>
      <c r="DP386" s="1611"/>
      <c r="DQ386" s="1611"/>
      <c r="DR386" s="1611"/>
      <c r="DS386" s="1611"/>
      <c r="DT386" s="1611"/>
      <c r="DU386" s="1611"/>
      <c r="DV386" s="1611"/>
      <c r="DW386" s="1611"/>
      <c r="DX386" s="1611"/>
      <c r="DY386" s="1611"/>
      <c r="DZ386" s="1611"/>
      <c r="EA386" s="1611"/>
      <c r="EB386" s="1611"/>
      <c r="EC386" s="1611"/>
      <c r="ED386" s="1611"/>
      <c r="EE386" s="1611"/>
      <c r="EF386" s="1611"/>
      <c r="EG386" s="1611"/>
      <c r="EH386" s="1611"/>
      <c r="EI386" s="1611"/>
      <c r="EJ386" s="1611"/>
      <c r="EK386" s="1611"/>
      <c r="EL386" s="1611"/>
      <c r="EM386" s="1611"/>
      <c r="EN386" s="1611"/>
      <c r="EO386" s="1611"/>
      <c r="EP386" s="1611"/>
      <c r="EQ386" s="1611"/>
      <c r="ER386" s="1611"/>
      <c r="ES386" s="1611"/>
    </row>
    <row r="387" spans="2:149" s="898" customFormat="1">
      <c r="B387" s="1609"/>
      <c r="C387" s="1610"/>
      <c r="D387" s="1610"/>
      <c r="E387" s="1611"/>
      <c r="F387" s="1611"/>
      <c r="G387" s="1611"/>
      <c r="H387" s="1611"/>
      <c r="I387" s="1611"/>
      <c r="J387" s="1611"/>
      <c r="K387" s="1611"/>
      <c r="L387" s="1611"/>
      <c r="M387" s="1611"/>
      <c r="N387" s="1611"/>
      <c r="O387" s="1611"/>
      <c r="P387" s="1611"/>
      <c r="Q387" s="1611"/>
      <c r="R387" s="1611"/>
      <c r="S387" s="1611"/>
      <c r="T387" s="1611"/>
      <c r="U387" s="1611"/>
      <c r="V387" s="1611"/>
      <c r="W387" s="1611"/>
      <c r="X387" s="1611"/>
      <c r="Y387" s="1611"/>
      <c r="Z387" s="1611"/>
      <c r="AA387" s="1611"/>
      <c r="AB387" s="1611"/>
      <c r="AC387" s="1611"/>
      <c r="AD387" s="1611"/>
      <c r="AE387" s="1611"/>
      <c r="AF387" s="1611"/>
      <c r="AG387" s="1611"/>
      <c r="AH387" s="1611"/>
      <c r="AI387" s="1611"/>
      <c r="AJ387" s="1611"/>
      <c r="AK387" s="1611"/>
      <c r="AL387" s="1611"/>
      <c r="AM387" s="1611"/>
      <c r="AN387" s="1611"/>
      <c r="AO387" s="1611"/>
      <c r="AP387" s="1611"/>
      <c r="AQ387" s="1611"/>
      <c r="AR387" s="1611"/>
      <c r="AS387" s="1611"/>
      <c r="AT387" s="1611"/>
      <c r="AU387" s="1611"/>
      <c r="AV387" s="1611"/>
      <c r="AW387" s="1611"/>
      <c r="AX387" s="1611"/>
      <c r="AY387" s="1611"/>
      <c r="AZ387" s="1611"/>
      <c r="BA387" s="1611"/>
      <c r="BB387" s="1611"/>
      <c r="BC387" s="1611"/>
      <c r="BD387" s="1611"/>
      <c r="BE387" s="1611"/>
      <c r="BF387" s="1611"/>
      <c r="BG387" s="1611"/>
      <c r="BH387" s="1611"/>
      <c r="BI387" s="1611"/>
      <c r="BJ387" s="1611"/>
      <c r="BK387" s="1611"/>
      <c r="BL387" s="1611"/>
      <c r="BM387" s="1611"/>
      <c r="BN387" s="1611"/>
      <c r="BO387" s="1611"/>
      <c r="BP387" s="1611"/>
      <c r="BQ387" s="1611"/>
      <c r="BR387" s="1611"/>
      <c r="BS387" s="1611"/>
      <c r="BT387" s="1611"/>
      <c r="BU387" s="1611"/>
      <c r="BV387" s="1611"/>
      <c r="BW387" s="1611"/>
      <c r="BX387" s="1611"/>
      <c r="BY387" s="1611"/>
      <c r="BZ387" s="1611"/>
      <c r="CA387" s="1611"/>
      <c r="CB387" s="1611"/>
      <c r="CC387" s="1611"/>
      <c r="CD387" s="1611"/>
      <c r="CE387" s="1611"/>
      <c r="CF387" s="1611"/>
      <c r="CG387" s="1611"/>
      <c r="CH387" s="1611"/>
      <c r="CI387" s="1611"/>
      <c r="CJ387" s="1611"/>
      <c r="CK387" s="1611"/>
      <c r="CL387" s="1611"/>
      <c r="CM387" s="1611"/>
      <c r="CN387" s="1611"/>
      <c r="CO387" s="1611"/>
      <c r="CP387" s="1611"/>
      <c r="CQ387" s="1611"/>
      <c r="CR387" s="1611"/>
      <c r="CS387" s="1611"/>
      <c r="CT387" s="1611"/>
      <c r="CU387" s="1611"/>
      <c r="CV387" s="1611"/>
      <c r="CW387" s="1611"/>
      <c r="CX387" s="1611"/>
      <c r="CY387" s="1611"/>
      <c r="CZ387" s="1611"/>
      <c r="DA387" s="1611"/>
      <c r="DB387" s="1611"/>
      <c r="DC387" s="1611"/>
      <c r="DD387" s="1611"/>
      <c r="DE387" s="1611"/>
      <c r="DF387" s="1611"/>
      <c r="DG387" s="1611"/>
      <c r="DH387" s="1611"/>
      <c r="DI387" s="1611"/>
      <c r="DJ387" s="1611"/>
      <c r="DK387" s="1611"/>
      <c r="DL387" s="1611"/>
      <c r="DM387" s="1611"/>
      <c r="DN387" s="1611"/>
      <c r="DO387" s="1611"/>
      <c r="DP387" s="1611"/>
      <c r="DQ387" s="1611"/>
      <c r="DR387" s="1611"/>
      <c r="DS387" s="1611"/>
      <c r="DT387" s="1611"/>
      <c r="DU387" s="1611"/>
      <c r="DV387" s="1611"/>
      <c r="DW387" s="1611"/>
      <c r="DX387" s="1611"/>
      <c r="DY387" s="1611"/>
      <c r="DZ387" s="1611"/>
      <c r="EA387" s="1611"/>
      <c r="EB387" s="1611"/>
      <c r="EC387" s="1611"/>
      <c r="ED387" s="1611"/>
      <c r="EE387" s="1611"/>
      <c r="EF387" s="1611"/>
      <c r="EG387" s="1611"/>
      <c r="EH387" s="1611"/>
      <c r="EI387" s="1611"/>
      <c r="EJ387" s="1611"/>
      <c r="EK387" s="1611"/>
      <c r="EL387" s="1611"/>
      <c r="EM387" s="1611"/>
      <c r="EN387" s="1611"/>
      <c r="EO387" s="1611"/>
      <c r="EP387" s="1611"/>
      <c r="EQ387" s="1611"/>
      <c r="ER387" s="1611"/>
      <c r="ES387" s="1611"/>
    </row>
    <row r="388" spans="2:149" s="898" customFormat="1">
      <c r="B388" s="1609"/>
      <c r="C388" s="1610"/>
      <c r="D388" s="1610"/>
      <c r="E388" s="1611"/>
      <c r="F388" s="1611"/>
      <c r="G388" s="1611"/>
      <c r="H388" s="1611"/>
      <c r="I388" s="1611"/>
      <c r="J388" s="1611"/>
      <c r="K388" s="1611"/>
      <c r="L388" s="1611"/>
      <c r="M388" s="1611"/>
      <c r="N388" s="1611"/>
      <c r="O388" s="1611"/>
      <c r="P388" s="1611"/>
      <c r="Q388" s="1611"/>
      <c r="R388" s="1611"/>
      <c r="S388" s="1611"/>
      <c r="T388" s="1611"/>
      <c r="U388" s="1611"/>
      <c r="V388" s="1611"/>
      <c r="W388" s="1611"/>
      <c r="X388" s="1611"/>
      <c r="Y388" s="1611"/>
      <c r="Z388" s="1611"/>
      <c r="AA388" s="1611"/>
      <c r="AB388" s="1611"/>
      <c r="AC388" s="1611"/>
      <c r="AD388" s="1611"/>
      <c r="AE388" s="1611"/>
      <c r="AF388" s="1611"/>
      <c r="AG388" s="1611"/>
      <c r="AH388" s="1611"/>
      <c r="AI388" s="1611"/>
      <c r="AJ388" s="1611"/>
      <c r="AK388" s="1611"/>
      <c r="AL388" s="1611"/>
      <c r="AM388" s="1611"/>
      <c r="AN388" s="1611"/>
      <c r="AO388" s="1611"/>
      <c r="AP388" s="1611"/>
      <c r="AQ388" s="1611"/>
      <c r="AR388" s="1611"/>
      <c r="AS388" s="1611"/>
      <c r="AT388" s="1611"/>
      <c r="AU388" s="1611"/>
      <c r="AV388" s="1611"/>
      <c r="AW388" s="1611"/>
      <c r="AX388" s="1611"/>
      <c r="AY388" s="1611"/>
      <c r="AZ388" s="1611"/>
      <c r="BA388" s="1611"/>
      <c r="BB388" s="1611"/>
      <c r="BC388" s="1611"/>
      <c r="BD388" s="1611"/>
      <c r="BE388" s="1611"/>
      <c r="BF388" s="1611"/>
      <c r="BG388" s="1611"/>
      <c r="BH388" s="1611"/>
      <c r="BI388" s="1611"/>
      <c r="BJ388" s="1611"/>
      <c r="BK388" s="1611"/>
      <c r="BL388" s="1611"/>
      <c r="BM388" s="1611"/>
      <c r="BN388" s="1611"/>
      <c r="BO388" s="1611"/>
      <c r="BP388" s="1611"/>
      <c r="BQ388" s="1611"/>
      <c r="BR388" s="1611"/>
      <c r="BS388" s="1611"/>
      <c r="BT388" s="1611"/>
      <c r="BU388" s="1611"/>
      <c r="BV388" s="1611"/>
      <c r="BW388" s="1611"/>
      <c r="BX388" s="1611"/>
      <c r="BY388" s="1611"/>
      <c r="BZ388" s="1611"/>
      <c r="CA388" s="1611"/>
      <c r="CB388" s="1611"/>
      <c r="CC388" s="1611"/>
      <c r="CD388" s="1611"/>
      <c r="CE388" s="1611"/>
      <c r="CF388" s="1611"/>
      <c r="CG388" s="1611"/>
      <c r="CH388" s="1611"/>
      <c r="CI388" s="1611"/>
      <c r="CJ388" s="1611"/>
      <c r="CK388" s="1611"/>
      <c r="CL388" s="1611"/>
      <c r="CM388" s="1611"/>
      <c r="CN388" s="1611"/>
      <c r="CO388" s="1611"/>
      <c r="CP388" s="1611"/>
      <c r="CQ388" s="1611"/>
      <c r="CR388" s="1611"/>
      <c r="CS388" s="1611"/>
      <c r="CT388" s="1611"/>
      <c r="CU388" s="1611"/>
      <c r="CV388" s="1611"/>
      <c r="CW388" s="1611"/>
      <c r="CX388" s="1611"/>
      <c r="CY388" s="1611"/>
      <c r="CZ388" s="1611"/>
      <c r="DA388" s="1611"/>
      <c r="DB388" s="1611"/>
      <c r="DC388" s="1611"/>
      <c r="DD388" s="1611"/>
      <c r="DE388" s="1611"/>
      <c r="DF388" s="1611"/>
      <c r="DG388" s="1611"/>
      <c r="DH388" s="1611"/>
      <c r="DI388" s="1611"/>
      <c r="DJ388" s="1611"/>
      <c r="DK388" s="1611"/>
      <c r="DL388" s="1611"/>
      <c r="DM388" s="1611"/>
      <c r="DN388" s="1611"/>
      <c r="DO388" s="1611"/>
      <c r="DP388" s="1611"/>
      <c r="DQ388" s="1611"/>
      <c r="DR388" s="1611"/>
      <c r="DS388" s="1611"/>
      <c r="DT388" s="1611"/>
      <c r="DU388" s="1611"/>
      <c r="DV388" s="1611"/>
      <c r="DW388" s="1611"/>
      <c r="DX388" s="1611"/>
      <c r="DY388" s="1611"/>
      <c r="DZ388" s="1611"/>
      <c r="EA388" s="1611"/>
      <c r="EB388" s="1611"/>
      <c r="EC388" s="1611"/>
      <c r="ED388" s="1611"/>
      <c r="EE388" s="1611"/>
      <c r="EF388" s="1611"/>
      <c r="EG388" s="1611"/>
      <c r="EH388" s="1611"/>
      <c r="EI388" s="1611"/>
      <c r="EJ388" s="1611"/>
      <c r="EK388" s="1611"/>
      <c r="EL388" s="1611"/>
      <c r="EM388" s="1611"/>
      <c r="EN388" s="1611"/>
      <c r="EO388" s="1611"/>
      <c r="EP388" s="1611"/>
      <c r="EQ388" s="1611"/>
      <c r="ER388" s="1611"/>
      <c r="ES388" s="1611"/>
    </row>
    <row r="389" spans="2:149" s="898" customFormat="1">
      <c r="B389" s="1609"/>
      <c r="C389" s="1610"/>
      <c r="D389" s="1610"/>
      <c r="E389" s="1611"/>
      <c r="F389" s="1611"/>
      <c r="G389" s="1611"/>
      <c r="H389" s="1611"/>
      <c r="I389" s="1611"/>
      <c r="J389" s="1611"/>
      <c r="K389" s="1611"/>
      <c r="L389" s="1611"/>
      <c r="M389" s="1611"/>
      <c r="N389" s="1611"/>
      <c r="O389" s="1611"/>
      <c r="P389" s="1611"/>
      <c r="Q389" s="1611"/>
      <c r="R389" s="1611"/>
      <c r="S389" s="1611"/>
      <c r="T389" s="1611"/>
      <c r="U389" s="1611"/>
      <c r="V389" s="1611"/>
      <c r="W389" s="1611"/>
      <c r="X389" s="1611"/>
      <c r="Y389" s="1611"/>
      <c r="Z389" s="1611"/>
      <c r="AA389" s="1611"/>
      <c r="AB389" s="1611"/>
      <c r="AC389" s="1611"/>
      <c r="AD389" s="1611"/>
      <c r="AE389" s="1611"/>
      <c r="AF389" s="1611"/>
      <c r="AG389" s="1611"/>
      <c r="AH389" s="1611"/>
      <c r="AI389" s="1611"/>
      <c r="AJ389" s="1611"/>
      <c r="AK389" s="1611"/>
      <c r="AL389" s="1611"/>
      <c r="AM389" s="1611"/>
      <c r="AN389" s="1611"/>
      <c r="AO389" s="1611"/>
      <c r="AP389" s="1611"/>
      <c r="AQ389" s="1611"/>
      <c r="AR389" s="1611"/>
      <c r="AS389" s="1611"/>
      <c r="AT389" s="1611"/>
      <c r="AU389" s="1611"/>
      <c r="AV389" s="1611"/>
      <c r="AW389" s="1611"/>
      <c r="AX389" s="1611"/>
      <c r="AY389" s="1611"/>
      <c r="AZ389" s="1611"/>
      <c r="BA389" s="1611"/>
      <c r="BB389" s="1611"/>
      <c r="BC389" s="1611"/>
      <c r="BD389" s="1611"/>
      <c r="BE389" s="1611"/>
      <c r="BF389" s="1611"/>
      <c r="BG389" s="1611"/>
      <c r="BH389" s="1611"/>
      <c r="BI389" s="1611"/>
      <c r="BJ389" s="1611"/>
      <c r="BK389" s="1611"/>
      <c r="BL389" s="1611"/>
      <c r="BM389" s="1611"/>
      <c r="BN389" s="1611"/>
      <c r="BO389" s="1611"/>
      <c r="BP389" s="1611"/>
      <c r="BQ389" s="1611"/>
      <c r="BR389" s="1611"/>
      <c r="BS389" s="1611"/>
      <c r="BT389" s="1611"/>
      <c r="BU389" s="1611"/>
      <c r="BV389" s="1611"/>
      <c r="BW389" s="1611"/>
      <c r="BX389" s="1611"/>
      <c r="BY389" s="1611"/>
      <c r="BZ389" s="1611"/>
      <c r="CA389" s="1611"/>
      <c r="CB389" s="1611"/>
      <c r="CC389" s="1611"/>
      <c r="CD389" s="1611"/>
      <c r="CE389" s="1611"/>
      <c r="CF389" s="1611"/>
      <c r="CG389" s="1611"/>
      <c r="CH389" s="1611"/>
      <c r="CI389" s="1611"/>
      <c r="CJ389" s="1611"/>
      <c r="CK389" s="1611"/>
      <c r="CL389" s="1611"/>
      <c r="CM389" s="1611"/>
      <c r="CN389" s="1611"/>
      <c r="CO389" s="1611"/>
      <c r="CP389" s="1611"/>
      <c r="CQ389" s="1611"/>
      <c r="CR389" s="1611"/>
      <c r="CS389" s="1611"/>
      <c r="CT389" s="1611"/>
      <c r="CU389" s="1611"/>
      <c r="CV389" s="1611"/>
      <c r="CW389" s="1611"/>
      <c r="CX389" s="1611"/>
      <c r="CY389" s="1611"/>
      <c r="CZ389" s="1611"/>
      <c r="DA389" s="1611"/>
      <c r="DB389" s="1611"/>
      <c r="DC389" s="1611"/>
      <c r="DD389" s="1611"/>
      <c r="DE389" s="1611"/>
      <c r="DF389" s="1611"/>
      <c r="DG389" s="1611"/>
      <c r="DH389" s="1611"/>
      <c r="DI389" s="1611"/>
      <c r="DJ389" s="1611"/>
      <c r="DK389" s="1611"/>
      <c r="DL389" s="1611"/>
      <c r="DM389" s="1611"/>
      <c r="DN389" s="1611"/>
      <c r="DO389" s="1611"/>
      <c r="DP389" s="1611"/>
      <c r="DQ389" s="1611"/>
      <c r="DR389" s="1611"/>
      <c r="DS389" s="1611"/>
      <c r="DT389" s="1611"/>
      <c r="DU389" s="1611"/>
      <c r="DV389" s="1611"/>
      <c r="DW389" s="1611"/>
      <c r="DX389" s="1611"/>
      <c r="DY389" s="1611"/>
      <c r="DZ389" s="1611"/>
      <c r="EA389" s="1611"/>
      <c r="EB389" s="1611"/>
      <c r="EC389" s="1611"/>
      <c r="ED389" s="1611"/>
      <c r="EE389" s="1611"/>
      <c r="EF389" s="1611"/>
      <c r="EG389" s="1611"/>
      <c r="EH389" s="1611"/>
      <c r="EI389" s="1611"/>
      <c r="EJ389" s="1611"/>
      <c r="EK389" s="1611"/>
      <c r="EL389" s="1611"/>
      <c r="EM389" s="1611"/>
      <c r="EN389" s="1611"/>
      <c r="EO389" s="1611"/>
      <c r="EP389" s="1611"/>
      <c r="EQ389" s="1611"/>
      <c r="ER389" s="1611"/>
      <c r="ES389" s="1611"/>
    </row>
    <row r="390" spans="2:149" s="898" customFormat="1">
      <c r="B390" s="1609"/>
      <c r="C390" s="1610"/>
      <c r="D390" s="1610"/>
      <c r="E390" s="1611"/>
      <c r="F390" s="1611"/>
      <c r="G390" s="1611"/>
      <c r="H390" s="1611"/>
      <c r="I390" s="1611"/>
      <c r="J390" s="1611"/>
      <c r="K390" s="1611"/>
      <c r="L390" s="1611"/>
      <c r="M390" s="1611"/>
      <c r="N390" s="1611"/>
      <c r="O390" s="1611"/>
      <c r="P390" s="1611"/>
      <c r="Q390" s="1611"/>
      <c r="R390" s="1611"/>
      <c r="S390" s="1611"/>
      <c r="T390" s="1611"/>
      <c r="U390" s="1611"/>
      <c r="V390" s="1611"/>
      <c r="W390" s="1611"/>
      <c r="X390" s="1611"/>
      <c r="Y390" s="1611"/>
      <c r="Z390" s="1611"/>
      <c r="AA390" s="1611"/>
      <c r="AB390" s="1611"/>
      <c r="AC390" s="1611"/>
      <c r="AD390" s="1611"/>
      <c r="AE390" s="1611"/>
      <c r="AF390" s="1611"/>
      <c r="AG390" s="1611"/>
      <c r="AH390" s="1611"/>
      <c r="AI390" s="1611"/>
      <c r="AJ390" s="1611"/>
      <c r="AK390" s="1611"/>
      <c r="AL390" s="1611"/>
      <c r="AM390" s="1611"/>
      <c r="AN390" s="1611"/>
      <c r="AO390" s="1611"/>
      <c r="AP390" s="1611"/>
      <c r="AQ390" s="1611"/>
      <c r="AR390" s="1611"/>
      <c r="AS390" s="1611"/>
      <c r="AT390" s="1611"/>
      <c r="AU390" s="1611"/>
      <c r="AV390" s="1611"/>
      <c r="AW390" s="1611"/>
      <c r="AX390" s="1611"/>
      <c r="AY390" s="1611"/>
      <c r="AZ390" s="1611"/>
      <c r="BA390" s="1611"/>
      <c r="BB390" s="1611"/>
      <c r="BC390" s="1611"/>
      <c r="BD390" s="1611"/>
      <c r="BE390" s="1611"/>
      <c r="BF390" s="1611"/>
      <c r="BG390" s="1611"/>
      <c r="BH390" s="1611"/>
      <c r="BI390" s="1611"/>
      <c r="BJ390" s="1611"/>
      <c r="BK390" s="1611"/>
      <c r="BL390" s="1611"/>
      <c r="BM390" s="1611"/>
      <c r="BN390" s="1611"/>
      <c r="BO390" s="1611"/>
      <c r="BP390" s="1611"/>
      <c r="BQ390" s="1611"/>
      <c r="BR390" s="1611"/>
      <c r="BS390" s="1611"/>
      <c r="BT390" s="1611"/>
      <c r="BU390" s="1611"/>
      <c r="BV390" s="1611"/>
      <c r="BW390" s="1611"/>
      <c r="BX390" s="1611"/>
      <c r="BY390" s="1611"/>
      <c r="BZ390" s="1611"/>
      <c r="CA390" s="1611"/>
      <c r="CB390" s="1611"/>
      <c r="CC390" s="1611"/>
      <c r="CD390" s="1611"/>
      <c r="CE390" s="1611"/>
      <c r="CF390" s="1611"/>
      <c r="CG390" s="1611"/>
      <c r="CH390" s="1611"/>
      <c r="CI390" s="1611"/>
      <c r="CJ390" s="1611"/>
      <c r="CK390" s="1611"/>
      <c r="CL390" s="1611"/>
      <c r="CM390" s="1611"/>
      <c r="CN390" s="1611"/>
      <c r="CO390" s="1611"/>
      <c r="CP390" s="1611"/>
      <c r="CQ390" s="1611"/>
      <c r="CR390" s="1611"/>
      <c r="CS390" s="1611"/>
      <c r="CT390" s="1611"/>
      <c r="CU390" s="1611"/>
      <c r="CV390" s="1611"/>
      <c r="CW390" s="1611"/>
      <c r="CX390" s="1611"/>
      <c r="CY390" s="1611"/>
      <c r="CZ390" s="1611"/>
      <c r="DA390" s="1611"/>
      <c r="DB390" s="1611"/>
      <c r="DC390" s="1611"/>
      <c r="DD390" s="1611"/>
      <c r="DE390" s="1611"/>
      <c r="DF390" s="1611"/>
      <c r="DG390" s="1611"/>
      <c r="DH390" s="1611"/>
      <c r="DI390" s="1611"/>
      <c r="DJ390" s="1611"/>
      <c r="DK390" s="1611"/>
      <c r="DL390" s="1611"/>
      <c r="DM390" s="1611"/>
      <c r="DN390" s="1611"/>
      <c r="DO390" s="1611"/>
      <c r="DP390" s="1611"/>
      <c r="DQ390" s="1611"/>
      <c r="DR390" s="1611"/>
      <c r="DS390" s="1611"/>
      <c r="DT390" s="1611"/>
      <c r="DU390" s="1611"/>
      <c r="DV390" s="1611"/>
      <c r="DW390" s="1611"/>
      <c r="DX390" s="1611"/>
      <c r="DY390" s="1611"/>
      <c r="DZ390" s="1611"/>
      <c r="EA390" s="1611"/>
      <c r="EB390" s="1611"/>
      <c r="EC390" s="1611"/>
      <c r="ED390" s="1611"/>
      <c r="EE390" s="1611"/>
      <c r="EF390" s="1611"/>
      <c r="EG390" s="1611"/>
      <c r="EH390" s="1611"/>
      <c r="EI390" s="1611"/>
      <c r="EJ390" s="1611"/>
      <c r="EK390" s="1611"/>
      <c r="EL390" s="1611"/>
      <c r="EM390" s="1611"/>
      <c r="EN390" s="1611"/>
      <c r="EO390" s="1611"/>
      <c r="EP390" s="1611"/>
      <c r="EQ390" s="1611"/>
      <c r="ER390" s="1611"/>
      <c r="ES390" s="1611"/>
    </row>
    <row r="391" spans="2:149" s="898" customFormat="1">
      <c r="B391" s="1609"/>
      <c r="C391" s="1610"/>
      <c r="D391" s="1610"/>
      <c r="E391" s="1611"/>
      <c r="F391" s="1611"/>
      <c r="G391" s="1611"/>
      <c r="H391" s="1611"/>
      <c r="I391" s="1611"/>
      <c r="J391" s="1611"/>
      <c r="K391" s="1611"/>
      <c r="L391" s="1611"/>
      <c r="M391" s="1611"/>
      <c r="N391" s="1611"/>
      <c r="O391" s="1611"/>
      <c r="P391" s="1611"/>
      <c r="Q391" s="1611"/>
      <c r="R391" s="1611"/>
      <c r="S391" s="1611"/>
      <c r="T391" s="1611"/>
      <c r="U391" s="1611"/>
      <c r="V391" s="1611"/>
      <c r="W391" s="1611"/>
      <c r="X391" s="1611"/>
      <c r="Y391" s="1611"/>
      <c r="Z391" s="1611"/>
      <c r="AA391" s="1611"/>
      <c r="AB391" s="1611"/>
      <c r="AC391" s="1611"/>
      <c r="AD391" s="1611"/>
      <c r="AE391" s="1611"/>
      <c r="AF391" s="1611"/>
      <c r="AG391" s="1611"/>
      <c r="AH391" s="1611"/>
      <c r="AI391" s="1611"/>
      <c r="AJ391" s="1611"/>
      <c r="AK391" s="1611"/>
      <c r="AL391" s="1611"/>
      <c r="AM391" s="1611"/>
      <c r="AN391" s="1611"/>
      <c r="AO391" s="1611"/>
      <c r="AP391" s="1611"/>
      <c r="AQ391" s="1611"/>
      <c r="AR391" s="1611"/>
      <c r="AS391" s="1611"/>
      <c r="AT391" s="1611"/>
      <c r="AU391" s="1611"/>
      <c r="AV391" s="1611"/>
      <c r="AW391" s="1611"/>
      <c r="AX391" s="1611"/>
      <c r="AY391" s="1611"/>
      <c r="AZ391" s="1611"/>
      <c r="BA391" s="1611"/>
      <c r="BB391" s="1611"/>
      <c r="BC391" s="1611"/>
      <c r="BD391" s="1611"/>
      <c r="BE391" s="1611"/>
      <c r="BF391" s="1611"/>
      <c r="BG391" s="1611"/>
      <c r="BH391" s="1611"/>
      <c r="BI391" s="1611"/>
      <c r="BJ391" s="1611"/>
      <c r="BK391" s="1611"/>
      <c r="BL391" s="1611"/>
      <c r="BM391" s="1611"/>
      <c r="BN391" s="1611"/>
      <c r="BO391" s="1611"/>
      <c r="BP391" s="1611"/>
      <c r="BQ391" s="1611"/>
      <c r="BR391" s="1611"/>
      <c r="BS391" s="1611"/>
      <c r="BT391" s="1611"/>
      <c r="BU391" s="1611"/>
      <c r="BV391" s="1611"/>
      <c r="BW391" s="1611"/>
      <c r="BX391" s="1611"/>
      <c r="BY391" s="1611"/>
      <c r="BZ391" s="1611"/>
      <c r="CA391" s="1611"/>
      <c r="CB391" s="1611"/>
      <c r="CC391" s="1611"/>
      <c r="CD391" s="1611"/>
      <c r="CE391" s="1611"/>
      <c r="CF391" s="1611"/>
      <c r="CG391" s="1611"/>
      <c r="CH391" s="1611"/>
      <c r="CI391" s="1611"/>
      <c r="CJ391" s="1611"/>
      <c r="CK391" s="1611"/>
      <c r="CL391" s="1611"/>
      <c r="CM391" s="1611"/>
      <c r="CN391" s="1611"/>
      <c r="CO391" s="1611"/>
      <c r="CP391" s="1611"/>
      <c r="CQ391" s="1611"/>
      <c r="CR391" s="1611"/>
      <c r="CS391" s="1611"/>
      <c r="CT391" s="1611"/>
      <c r="CU391" s="1611"/>
      <c r="CV391" s="1611"/>
      <c r="CW391" s="1611"/>
      <c r="CX391" s="1611"/>
      <c r="CY391" s="1611"/>
      <c r="CZ391" s="1611"/>
      <c r="DA391" s="1611"/>
      <c r="DB391" s="1611"/>
      <c r="DC391" s="1611"/>
      <c r="DD391" s="1611"/>
      <c r="DE391" s="1611"/>
      <c r="DF391" s="1611"/>
      <c r="DG391" s="1611"/>
      <c r="DH391" s="1611"/>
      <c r="DI391" s="1611"/>
      <c r="DJ391" s="1611"/>
      <c r="DK391" s="1611"/>
      <c r="DL391" s="1611"/>
      <c r="DM391" s="1611"/>
      <c r="DN391" s="1611"/>
      <c r="DO391" s="1611"/>
      <c r="DP391" s="1611"/>
      <c r="DQ391" s="1611"/>
      <c r="DR391" s="1611"/>
      <c r="DS391" s="1611"/>
      <c r="DT391" s="1611"/>
      <c r="DU391" s="1611"/>
      <c r="DV391" s="1611"/>
      <c r="DW391" s="1611"/>
      <c r="DX391" s="1611"/>
      <c r="DY391" s="1611"/>
      <c r="DZ391" s="1611"/>
      <c r="EA391" s="1611"/>
      <c r="EB391" s="1611"/>
      <c r="EC391" s="1611"/>
      <c r="ED391" s="1611"/>
      <c r="EE391" s="1611"/>
      <c r="EF391" s="1611"/>
      <c r="EG391" s="1611"/>
      <c r="EH391" s="1611"/>
      <c r="EI391" s="1611"/>
      <c r="EJ391" s="1611"/>
      <c r="EK391" s="1611"/>
      <c r="EL391" s="1611"/>
      <c r="EM391" s="1611"/>
      <c r="EN391" s="1611"/>
      <c r="EO391" s="1611"/>
      <c r="EP391" s="1611"/>
      <c r="EQ391" s="1611"/>
      <c r="ER391" s="1611"/>
      <c r="ES391" s="1611"/>
    </row>
    <row r="392" spans="2:149" s="898" customFormat="1">
      <c r="B392" s="1609"/>
      <c r="C392" s="1610"/>
      <c r="D392" s="1610"/>
      <c r="E392" s="1611"/>
      <c r="F392" s="1611"/>
      <c r="G392" s="1611"/>
      <c r="H392" s="1611"/>
      <c r="I392" s="1611"/>
      <c r="J392" s="1611"/>
      <c r="K392" s="1611"/>
      <c r="L392" s="1611"/>
      <c r="M392" s="1611"/>
      <c r="N392" s="1611"/>
      <c r="O392" s="1611"/>
      <c r="P392" s="1611"/>
      <c r="Q392" s="1611"/>
      <c r="R392" s="1611"/>
      <c r="S392" s="1611"/>
      <c r="T392" s="1611"/>
      <c r="U392" s="1611"/>
      <c r="V392" s="1611"/>
      <c r="W392" s="1611"/>
      <c r="X392" s="1611"/>
      <c r="Y392" s="1611"/>
      <c r="Z392" s="1611"/>
      <c r="AA392" s="1611"/>
      <c r="AB392" s="1611"/>
      <c r="AC392" s="1611"/>
      <c r="AD392" s="1611"/>
      <c r="AE392" s="1611"/>
      <c r="AF392" s="1611"/>
      <c r="AG392" s="1611"/>
      <c r="AH392" s="1611"/>
      <c r="AI392" s="1611"/>
      <c r="AJ392" s="1611"/>
      <c r="AK392" s="1611"/>
      <c r="AL392" s="1611"/>
      <c r="AM392" s="1611"/>
      <c r="AN392" s="1611"/>
      <c r="AO392" s="1611"/>
      <c r="AP392" s="1611"/>
      <c r="AQ392" s="1611"/>
      <c r="AR392" s="1611"/>
      <c r="AS392" s="1611"/>
      <c r="AT392" s="1611"/>
      <c r="AU392" s="1611"/>
      <c r="AV392" s="1611"/>
      <c r="AW392" s="1611"/>
      <c r="AX392" s="1611"/>
      <c r="AY392" s="1611"/>
      <c r="AZ392" s="1611"/>
      <c r="BA392" s="1611"/>
      <c r="BB392" s="1611"/>
      <c r="BC392" s="1611"/>
      <c r="BD392" s="1611"/>
      <c r="BE392" s="1611"/>
      <c r="BF392" s="1611"/>
      <c r="BG392" s="1611"/>
      <c r="BH392" s="1611"/>
      <c r="BI392" s="1611"/>
      <c r="BJ392" s="1611"/>
      <c r="BK392" s="1611"/>
      <c r="BL392" s="1611"/>
      <c r="BM392" s="1611"/>
      <c r="BN392" s="1611"/>
      <c r="BO392" s="1611"/>
      <c r="BP392" s="1611"/>
      <c r="BQ392" s="1611"/>
      <c r="BR392" s="1611"/>
      <c r="BS392" s="1611"/>
      <c r="BT392" s="1611"/>
      <c r="BU392" s="1611"/>
      <c r="BV392" s="1611"/>
      <c r="BW392" s="1611"/>
      <c r="BX392" s="1611"/>
      <c r="BY392" s="1611"/>
      <c r="BZ392" s="1611"/>
      <c r="CA392" s="1611"/>
      <c r="CB392" s="1611"/>
      <c r="CC392" s="1611"/>
      <c r="CD392" s="1611"/>
      <c r="CE392" s="1611"/>
      <c r="CF392" s="1611"/>
      <c r="CG392" s="1611"/>
      <c r="CH392" s="1611"/>
      <c r="CI392" s="1611"/>
      <c r="CJ392" s="1611"/>
      <c r="CK392" s="1611"/>
      <c r="CL392" s="1611"/>
      <c r="CM392" s="1611"/>
      <c r="CN392" s="1611"/>
      <c r="CO392" s="1611"/>
      <c r="CP392" s="1611"/>
      <c r="CQ392" s="1611"/>
      <c r="CR392" s="1611"/>
      <c r="CS392" s="1611"/>
      <c r="CT392" s="1611"/>
      <c r="CU392" s="1611"/>
      <c r="CV392" s="1611"/>
      <c r="CW392" s="1611"/>
      <c r="CX392" s="1611"/>
      <c r="CY392" s="1611"/>
      <c r="CZ392" s="1611"/>
      <c r="DA392" s="1611"/>
      <c r="DB392" s="1611"/>
      <c r="DC392" s="1611"/>
      <c r="DD392" s="1611"/>
      <c r="DE392" s="1611"/>
      <c r="DF392" s="1611"/>
      <c r="DG392" s="1611"/>
      <c r="DH392" s="1611"/>
      <c r="DI392" s="1611"/>
      <c r="DJ392" s="1611"/>
      <c r="DK392" s="1611"/>
      <c r="DL392" s="1611"/>
      <c r="DM392" s="1611"/>
      <c r="DN392" s="1611"/>
      <c r="DO392" s="1611"/>
      <c r="DP392" s="1611"/>
      <c r="DQ392" s="1611"/>
      <c r="DR392" s="1611"/>
      <c r="DS392" s="1611"/>
      <c r="DT392" s="1611"/>
      <c r="DU392" s="1611"/>
      <c r="DV392" s="1611"/>
      <c r="DW392" s="1611"/>
      <c r="DX392" s="1611"/>
      <c r="DY392" s="1611"/>
      <c r="DZ392" s="1611"/>
      <c r="EA392" s="1611"/>
      <c r="EB392" s="1611"/>
      <c r="EC392" s="1611"/>
      <c r="ED392" s="1611"/>
      <c r="EE392" s="1611"/>
      <c r="EF392" s="1611"/>
      <c r="EG392" s="1611"/>
      <c r="EH392" s="1611"/>
      <c r="EI392" s="1611"/>
      <c r="EJ392" s="1611"/>
      <c r="EK392" s="1611"/>
      <c r="EL392" s="1611"/>
      <c r="EM392" s="1611"/>
      <c r="EN392" s="1611"/>
      <c r="EO392" s="1611"/>
      <c r="EP392" s="1611"/>
      <c r="EQ392" s="1611"/>
      <c r="ER392" s="1611"/>
      <c r="ES392" s="1611"/>
    </row>
    <row r="393" spans="2:149" s="898" customFormat="1">
      <c r="B393" s="1609"/>
      <c r="C393" s="1610"/>
      <c r="D393" s="1610"/>
      <c r="E393" s="1611"/>
      <c r="F393" s="1611"/>
      <c r="G393" s="1611"/>
      <c r="H393" s="1611"/>
      <c r="I393" s="1611"/>
      <c r="J393" s="1611"/>
      <c r="K393" s="1611"/>
      <c r="L393" s="1611"/>
      <c r="M393" s="1611"/>
      <c r="N393" s="1611"/>
      <c r="O393" s="1611"/>
      <c r="P393" s="1611"/>
      <c r="Q393" s="1611"/>
      <c r="R393" s="1611"/>
      <c r="S393" s="1611"/>
      <c r="T393" s="1611"/>
      <c r="U393" s="1611"/>
      <c r="V393" s="1611"/>
      <c r="W393" s="1611"/>
      <c r="X393" s="1611"/>
      <c r="Y393" s="1611"/>
      <c r="Z393" s="1611"/>
      <c r="AA393" s="1611"/>
      <c r="AB393" s="1611"/>
      <c r="AC393" s="1611"/>
      <c r="AD393" s="1611"/>
      <c r="AE393" s="1611"/>
      <c r="AF393" s="1611"/>
      <c r="AG393" s="1611"/>
      <c r="AH393" s="1611"/>
      <c r="AI393" s="1611"/>
      <c r="AJ393" s="1611"/>
      <c r="AK393" s="1611"/>
      <c r="AL393" s="1611"/>
      <c r="AM393" s="1611"/>
      <c r="AN393" s="1611"/>
      <c r="AO393" s="1611"/>
      <c r="AP393" s="1611"/>
      <c r="AQ393" s="1611"/>
      <c r="AR393" s="1611"/>
      <c r="AS393" s="1611"/>
      <c r="AT393" s="1611"/>
      <c r="AU393" s="1611"/>
      <c r="AV393" s="1611"/>
      <c r="AW393" s="1611"/>
      <c r="AX393" s="1611"/>
      <c r="AY393" s="1611"/>
      <c r="AZ393" s="1611"/>
      <c r="BA393" s="1611"/>
      <c r="BB393" s="1611"/>
      <c r="BC393" s="1611"/>
      <c r="BD393" s="1611"/>
      <c r="BE393" s="1611"/>
      <c r="BF393" s="1611"/>
      <c r="BG393" s="1611"/>
      <c r="BH393" s="1611"/>
      <c r="BI393" s="1611"/>
      <c r="BJ393" s="1611"/>
      <c r="BK393" s="1611"/>
      <c r="BL393" s="1611"/>
      <c r="BM393" s="1611"/>
      <c r="BN393" s="1611"/>
      <c r="BO393" s="1611"/>
      <c r="BP393" s="1611"/>
      <c r="BQ393" s="1611"/>
      <c r="BR393" s="1611"/>
      <c r="BS393" s="1611"/>
      <c r="BT393" s="1611"/>
      <c r="BU393" s="1611"/>
      <c r="BV393" s="1611"/>
      <c r="BW393" s="1611"/>
      <c r="BX393" s="1611"/>
      <c r="BY393" s="1611"/>
      <c r="BZ393" s="1611"/>
      <c r="CA393" s="1611"/>
      <c r="CB393" s="1611"/>
      <c r="CC393" s="1611"/>
      <c r="CD393" s="1611"/>
      <c r="CE393" s="1611"/>
      <c r="CF393" s="1611"/>
      <c r="CG393" s="1611"/>
      <c r="CH393" s="1611"/>
      <c r="CI393" s="1611"/>
      <c r="CJ393" s="1611"/>
      <c r="CK393" s="1611"/>
      <c r="CL393" s="1611"/>
      <c r="CM393" s="1611"/>
      <c r="CN393" s="1611"/>
      <c r="CO393" s="1611"/>
      <c r="CP393" s="1611"/>
      <c r="CQ393" s="1611"/>
      <c r="CR393" s="1611"/>
      <c r="CS393" s="1611"/>
      <c r="CT393" s="1611"/>
      <c r="CU393" s="1611"/>
      <c r="CV393" s="1611"/>
      <c r="CW393" s="1611"/>
      <c r="CX393" s="1611"/>
      <c r="CY393" s="1611"/>
      <c r="CZ393" s="1611"/>
      <c r="DA393" s="1611"/>
      <c r="DB393" s="1611"/>
      <c r="DC393" s="1611"/>
      <c r="DD393" s="1611"/>
      <c r="DE393" s="1611"/>
      <c r="DF393" s="1611"/>
      <c r="DG393" s="1611"/>
      <c r="DH393" s="1611"/>
      <c r="DI393" s="1611"/>
      <c r="DJ393" s="1611"/>
      <c r="DK393" s="1611"/>
      <c r="DL393" s="1611"/>
      <c r="DM393" s="1611"/>
      <c r="DN393" s="1611"/>
      <c r="DO393" s="1611"/>
      <c r="DP393" s="1611"/>
      <c r="DQ393" s="1611"/>
      <c r="DR393" s="1611"/>
      <c r="DS393" s="1611"/>
      <c r="DT393" s="1611"/>
      <c r="DU393" s="1611"/>
      <c r="DV393" s="1611"/>
      <c r="DW393" s="1611"/>
      <c r="DX393" s="1611"/>
      <c r="DY393" s="1611"/>
      <c r="DZ393" s="1611"/>
      <c r="EA393" s="1611"/>
      <c r="EB393" s="1611"/>
      <c r="EC393" s="1611"/>
      <c r="ED393" s="1611"/>
      <c r="EE393" s="1611"/>
      <c r="EF393" s="1611"/>
      <c r="EG393" s="1611"/>
      <c r="EH393" s="1611"/>
      <c r="EI393" s="1611"/>
      <c r="EJ393" s="1611"/>
      <c r="EK393" s="1611"/>
      <c r="EL393" s="1611"/>
      <c r="EM393" s="1611"/>
      <c r="EN393" s="1611"/>
      <c r="EO393" s="1611"/>
      <c r="EP393" s="1611"/>
      <c r="EQ393" s="1611"/>
      <c r="ER393" s="1611"/>
      <c r="ES393" s="1611"/>
    </row>
    <row r="394" spans="2:149" s="898" customFormat="1">
      <c r="B394" s="1609"/>
      <c r="C394" s="1610"/>
      <c r="D394" s="1610"/>
      <c r="E394" s="1611"/>
      <c r="F394" s="1611"/>
      <c r="G394" s="1611"/>
      <c r="H394" s="1611"/>
      <c r="I394" s="1611"/>
      <c r="J394" s="1611"/>
      <c r="K394" s="1611"/>
      <c r="L394" s="1611"/>
      <c r="M394" s="1611"/>
      <c r="N394" s="1611"/>
      <c r="O394" s="1611"/>
      <c r="P394" s="1611"/>
      <c r="Q394" s="1611"/>
      <c r="R394" s="1611"/>
      <c r="S394" s="1611"/>
      <c r="T394" s="1611"/>
      <c r="U394" s="1611"/>
      <c r="V394" s="1611"/>
      <c r="W394" s="1611"/>
      <c r="X394" s="1611"/>
      <c r="Y394" s="1611"/>
      <c r="Z394" s="1611"/>
      <c r="AA394" s="1611"/>
      <c r="AB394" s="1611"/>
      <c r="AC394" s="1611"/>
      <c r="AD394" s="1611"/>
      <c r="AE394" s="1611"/>
      <c r="AF394" s="1611"/>
      <c r="AG394" s="1611"/>
      <c r="AH394" s="1611"/>
      <c r="AI394" s="1611"/>
      <c r="AJ394" s="1611"/>
      <c r="AK394" s="1611"/>
      <c r="AL394" s="1611"/>
      <c r="AM394" s="1611"/>
      <c r="AN394" s="1611"/>
      <c r="AO394" s="1611"/>
      <c r="AP394" s="1611"/>
      <c r="AQ394" s="1611"/>
      <c r="AR394" s="1611"/>
      <c r="AS394" s="1611"/>
      <c r="AT394" s="1611"/>
      <c r="AU394" s="1611"/>
      <c r="AV394" s="1611"/>
      <c r="AW394" s="1611"/>
      <c r="AX394" s="1611"/>
      <c r="AY394" s="1611"/>
      <c r="AZ394" s="1611"/>
      <c r="BA394" s="1611"/>
      <c r="BB394" s="1611"/>
      <c r="BC394" s="1611"/>
      <c r="BD394" s="1611"/>
      <c r="BE394" s="1611"/>
      <c r="BF394" s="1611"/>
      <c r="BG394" s="1611"/>
      <c r="BH394" s="1611"/>
      <c r="BI394" s="1611"/>
      <c r="BJ394" s="1611"/>
      <c r="BK394" s="1611"/>
      <c r="BL394" s="1611"/>
      <c r="BM394" s="1611"/>
      <c r="BN394" s="1611"/>
      <c r="BO394" s="1611"/>
      <c r="BP394" s="1611"/>
      <c r="BQ394" s="1611"/>
      <c r="BR394" s="1611"/>
      <c r="BS394" s="1611"/>
      <c r="BT394" s="1611"/>
      <c r="BU394" s="1611"/>
      <c r="BV394" s="1611"/>
      <c r="BW394" s="1611"/>
      <c r="BX394" s="1611"/>
      <c r="BY394" s="1611"/>
      <c r="BZ394" s="1611"/>
      <c r="CA394" s="1611"/>
      <c r="CB394" s="1611"/>
      <c r="CC394" s="1611"/>
      <c r="CD394" s="1611"/>
      <c r="CE394" s="1611"/>
      <c r="CF394" s="1611"/>
      <c r="CG394" s="1611"/>
      <c r="CH394" s="1611"/>
      <c r="CI394" s="1611"/>
      <c r="CJ394" s="1611"/>
      <c r="CK394" s="1611"/>
      <c r="CL394" s="1611"/>
      <c r="CM394" s="1611"/>
      <c r="CN394" s="1611"/>
      <c r="CO394" s="1611"/>
      <c r="CP394" s="1611"/>
      <c r="CQ394" s="1611"/>
      <c r="CR394" s="1611"/>
      <c r="CS394" s="1611"/>
      <c r="CT394" s="1611"/>
      <c r="CU394" s="1611"/>
      <c r="CV394" s="1611"/>
      <c r="CW394" s="1611"/>
      <c r="CX394" s="1611"/>
      <c r="CY394" s="1611"/>
      <c r="CZ394" s="1611"/>
      <c r="DA394" s="1611"/>
      <c r="DB394" s="1611"/>
      <c r="DC394" s="1611"/>
      <c r="DD394" s="1611"/>
      <c r="DE394" s="1611"/>
      <c r="DF394" s="1611"/>
      <c r="DG394" s="1611"/>
      <c r="DH394" s="1611"/>
      <c r="DI394" s="1611"/>
      <c r="DJ394" s="1611"/>
      <c r="DK394" s="1611"/>
      <c r="DL394" s="1611"/>
      <c r="DM394" s="1611"/>
      <c r="DN394" s="1611"/>
      <c r="DO394" s="1611"/>
      <c r="DP394" s="1611"/>
      <c r="DQ394" s="1611"/>
      <c r="DR394" s="1611"/>
      <c r="DS394" s="1611"/>
      <c r="DT394" s="1611"/>
      <c r="DU394" s="1611"/>
      <c r="DV394" s="1611"/>
      <c r="DW394" s="1611"/>
      <c r="DX394" s="1611"/>
      <c r="DY394" s="1611"/>
      <c r="DZ394" s="1611"/>
      <c r="EA394" s="1611"/>
      <c r="EB394" s="1611"/>
      <c r="EC394" s="1611"/>
      <c r="ED394" s="1611"/>
      <c r="EE394" s="1611"/>
      <c r="EF394" s="1611"/>
      <c r="EG394" s="1611"/>
      <c r="EH394" s="1611"/>
      <c r="EI394" s="1611"/>
      <c r="EJ394" s="1611"/>
      <c r="EK394" s="1611"/>
      <c r="EL394" s="1611"/>
      <c r="EM394" s="1611"/>
      <c r="EN394" s="1611"/>
      <c r="EO394" s="1611"/>
      <c r="EP394" s="1611"/>
      <c r="EQ394" s="1611"/>
      <c r="ER394" s="1611"/>
      <c r="ES394" s="1611"/>
    </row>
    <row r="395" spans="2:149" s="898" customFormat="1">
      <c r="B395" s="1609"/>
      <c r="C395" s="1610"/>
      <c r="D395" s="1610"/>
      <c r="E395" s="1611"/>
      <c r="F395" s="1611"/>
      <c r="G395" s="1611"/>
      <c r="H395" s="1611"/>
      <c r="I395" s="1611"/>
      <c r="J395" s="1611"/>
      <c r="K395" s="1611"/>
      <c r="L395" s="1611"/>
      <c r="M395" s="1611"/>
      <c r="N395" s="1611"/>
      <c r="O395" s="1611"/>
      <c r="P395" s="1611"/>
      <c r="Q395" s="1611"/>
      <c r="R395" s="1611"/>
      <c r="S395" s="1611"/>
      <c r="T395" s="1611"/>
      <c r="U395" s="1611"/>
      <c r="V395" s="1611"/>
      <c r="W395" s="1611"/>
      <c r="X395" s="1611"/>
      <c r="Y395" s="1611"/>
      <c r="Z395" s="1611"/>
      <c r="AA395" s="1611"/>
      <c r="AB395" s="1611"/>
      <c r="AC395" s="1611"/>
      <c r="AD395" s="1611"/>
      <c r="AE395" s="1611"/>
      <c r="AF395" s="1611"/>
      <c r="AG395" s="1611"/>
      <c r="AH395" s="1611"/>
      <c r="AI395" s="1611"/>
      <c r="AJ395" s="1611"/>
      <c r="AK395" s="1611"/>
      <c r="AL395" s="1611"/>
      <c r="AM395" s="1611"/>
      <c r="AN395" s="1611"/>
      <c r="AO395" s="1611"/>
      <c r="AP395" s="1611"/>
      <c r="AQ395" s="1611"/>
      <c r="AR395" s="1611"/>
      <c r="AS395" s="1611"/>
      <c r="AT395" s="1611"/>
      <c r="AU395" s="1611"/>
      <c r="AV395" s="1611"/>
      <c r="AW395" s="1611"/>
      <c r="AX395" s="1611"/>
      <c r="AY395" s="1611"/>
      <c r="AZ395" s="1611"/>
      <c r="BA395" s="1611"/>
      <c r="BB395" s="1611"/>
      <c r="BC395" s="1611"/>
      <c r="BD395" s="1611"/>
      <c r="BE395" s="1611"/>
      <c r="BF395" s="1611"/>
      <c r="BG395" s="1611"/>
      <c r="BH395" s="1611"/>
      <c r="BI395" s="1611"/>
      <c r="BJ395" s="1611"/>
      <c r="BK395" s="1611"/>
      <c r="BL395" s="1611"/>
      <c r="BM395" s="1611"/>
      <c r="BN395" s="1611"/>
      <c r="BO395" s="1611"/>
      <c r="BP395" s="1611"/>
      <c r="BQ395" s="1611"/>
      <c r="BR395" s="1611"/>
      <c r="BS395" s="1611"/>
      <c r="BT395" s="1611"/>
      <c r="BU395" s="1611"/>
      <c r="BV395" s="1611"/>
      <c r="BW395" s="1611"/>
      <c r="BX395" s="1611"/>
      <c r="BY395" s="1611"/>
      <c r="BZ395" s="1611"/>
      <c r="CA395" s="1611"/>
      <c r="CB395" s="1611"/>
      <c r="CC395" s="1611"/>
      <c r="CD395" s="1611"/>
      <c r="CE395" s="1611"/>
      <c r="CF395" s="1611"/>
      <c r="CG395" s="1611"/>
      <c r="CH395" s="1611"/>
      <c r="CI395" s="1611"/>
      <c r="CJ395" s="1611"/>
      <c r="CK395" s="1611"/>
      <c r="CL395" s="1611"/>
      <c r="CM395" s="1611"/>
      <c r="CN395" s="1611"/>
      <c r="CO395" s="1611"/>
      <c r="CP395" s="1611"/>
      <c r="CQ395" s="1611"/>
      <c r="CR395" s="1611"/>
      <c r="CS395" s="1611"/>
      <c r="CT395" s="1611"/>
      <c r="CU395" s="1611"/>
      <c r="CV395" s="1611"/>
      <c r="CW395" s="1611"/>
      <c r="CX395" s="1611"/>
      <c r="CY395" s="1611"/>
      <c r="CZ395" s="1611"/>
      <c r="DA395" s="1611"/>
      <c r="DB395" s="1611"/>
      <c r="DC395" s="1611"/>
      <c r="DD395" s="1611"/>
      <c r="DE395" s="1611"/>
      <c r="DF395" s="1611"/>
      <c r="DG395" s="1611"/>
      <c r="DH395" s="1611"/>
      <c r="DI395" s="1611"/>
      <c r="DJ395" s="1611"/>
      <c r="DK395" s="1611"/>
      <c r="DL395" s="1611"/>
      <c r="DM395" s="1611"/>
      <c r="DN395" s="1611"/>
      <c r="DO395" s="1611"/>
      <c r="DP395" s="1611"/>
      <c r="DQ395" s="1611"/>
      <c r="DR395" s="1611"/>
      <c r="DS395" s="1611"/>
      <c r="DT395" s="1611"/>
      <c r="DU395" s="1611"/>
      <c r="DV395" s="1611"/>
      <c r="DW395" s="1611"/>
      <c r="DX395" s="1611"/>
      <c r="DY395" s="1611"/>
      <c r="DZ395" s="1611"/>
      <c r="EA395" s="1611"/>
      <c r="EB395" s="1611"/>
      <c r="EC395" s="1611"/>
      <c r="ED395" s="1611"/>
      <c r="EE395" s="1611"/>
      <c r="EF395" s="1611"/>
      <c r="EG395" s="1611"/>
      <c r="EH395" s="1611"/>
      <c r="EI395" s="1611"/>
      <c r="EJ395" s="1611"/>
      <c r="EK395" s="1611"/>
      <c r="EL395" s="1611"/>
      <c r="EM395" s="1611"/>
      <c r="EN395" s="1611"/>
      <c r="EO395" s="1611"/>
      <c r="EP395" s="1611"/>
      <c r="EQ395" s="1611"/>
      <c r="ER395" s="1611"/>
      <c r="ES395" s="1611"/>
    </row>
    <row r="396" spans="2:149" s="898" customFormat="1">
      <c r="B396" s="1609"/>
      <c r="C396" s="1610"/>
      <c r="D396" s="1610"/>
      <c r="E396" s="1611"/>
      <c r="F396" s="1611"/>
      <c r="G396" s="1611"/>
      <c r="H396" s="1611"/>
      <c r="I396" s="1611"/>
      <c r="J396" s="1611"/>
      <c r="K396" s="1611"/>
      <c r="L396" s="1611"/>
      <c r="M396" s="1611"/>
      <c r="N396" s="1611"/>
      <c r="O396" s="1611"/>
      <c r="P396" s="1611"/>
      <c r="Q396" s="1611"/>
      <c r="R396" s="1611"/>
      <c r="S396" s="1611"/>
      <c r="T396" s="1611"/>
      <c r="U396" s="1611"/>
      <c r="V396" s="1611"/>
      <c r="W396" s="1611"/>
      <c r="X396" s="1611"/>
      <c r="Y396" s="1611"/>
      <c r="Z396" s="1611"/>
      <c r="AA396" s="1611"/>
      <c r="AB396" s="1611"/>
      <c r="AC396" s="1611"/>
      <c r="AD396" s="1611"/>
      <c r="AE396" s="1611"/>
      <c r="AF396" s="1611"/>
      <c r="AG396" s="1611"/>
      <c r="AH396" s="1611"/>
      <c r="AI396" s="1611"/>
      <c r="AJ396" s="1611"/>
      <c r="AK396" s="1611"/>
      <c r="AL396" s="1611"/>
      <c r="AM396" s="1611"/>
      <c r="AN396" s="1611"/>
      <c r="AO396" s="1611"/>
      <c r="AP396" s="1611"/>
      <c r="AQ396" s="1611"/>
      <c r="AR396" s="1611"/>
      <c r="AS396" s="1611"/>
      <c r="AT396" s="1611"/>
      <c r="AU396" s="1611"/>
      <c r="AV396" s="1611"/>
      <c r="AW396" s="1611"/>
      <c r="AX396" s="1611"/>
      <c r="AY396" s="1611"/>
      <c r="AZ396" s="1611"/>
      <c r="BA396" s="1611"/>
      <c r="BB396" s="1611"/>
      <c r="BC396" s="1611"/>
      <c r="BD396" s="1611"/>
      <c r="BE396" s="1611"/>
      <c r="BF396" s="1611"/>
      <c r="BG396" s="1611"/>
      <c r="BH396" s="1611"/>
      <c r="BI396" s="1611"/>
      <c r="BJ396" s="1611"/>
      <c r="BK396" s="1611"/>
      <c r="BL396" s="1611"/>
      <c r="BM396" s="1611"/>
      <c r="BN396" s="1611"/>
      <c r="BO396" s="1611"/>
      <c r="BP396" s="1611"/>
      <c r="BQ396" s="1611"/>
      <c r="BR396" s="1611"/>
      <c r="BS396" s="1611"/>
      <c r="BT396" s="1611"/>
      <c r="BU396" s="1611"/>
      <c r="BV396" s="1611"/>
      <c r="BW396" s="1611"/>
      <c r="BX396" s="1611"/>
      <c r="BY396" s="1611"/>
      <c r="BZ396" s="1611"/>
      <c r="CA396" s="1611"/>
      <c r="CB396" s="1611"/>
      <c r="CC396" s="1611"/>
      <c r="CD396" s="1611"/>
      <c r="CE396" s="1611"/>
      <c r="CF396" s="1611"/>
      <c r="CG396" s="1611"/>
      <c r="CH396" s="1611"/>
      <c r="CI396" s="1611"/>
      <c r="CJ396" s="1611"/>
      <c r="CK396" s="1611"/>
      <c r="CL396" s="1611"/>
      <c r="CM396" s="1611"/>
      <c r="CN396" s="1611"/>
      <c r="CO396" s="1611"/>
      <c r="CP396" s="1611"/>
      <c r="CQ396" s="1611"/>
      <c r="CR396" s="1611"/>
      <c r="CS396" s="1611"/>
      <c r="CT396" s="1611"/>
      <c r="CU396" s="1611"/>
      <c r="CV396" s="1611"/>
      <c r="CW396" s="1611"/>
      <c r="CX396" s="1611"/>
      <c r="CY396" s="1611"/>
      <c r="CZ396" s="1611"/>
      <c r="DA396" s="1611"/>
      <c r="DB396" s="1611"/>
      <c r="DC396" s="1611"/>
      <c r="DD396" s="1611"/>
      <c r="DE396" s="1611"/>
      <c r="DF396" s="1611"/>
      <c r="DG396" s="1611"/>
      <c r="DH396" s="1611"/>
      <c r="DI396" s="1611"/>
      <c r="DJ396" s="1611"/>
      <c r="DK396" s="1611"/>
      <c r="DL396" s="1611"/>
      <c r="DM396" s="1611"/>
      <c r="DN396" s="1611"/>
      <c r="DO396" s="1611"/>
      <c r="DP396" s="1611"/>
      <c r="DQ396" s="1611"/>
      <c r="DR396" s="1611"/>
      <c r="DS396" s="1611"/>
      <c r="DT396" s="1611"/>
      <c r="DU396" s="1611"/>
      <c r="DV396" s="1611"/>
      <c r="DW396" s="1611"/>
      <c r="DX396" s="1611"/>
      <c r="DY396" s="1611"/>
      <c r="DZ396" s="1611"/>
      <c r="EA396" s="1611"/>
      <c r="EB396" s="1611"/>
      <c r="EC396" s="1611"/>
      <c r="ED396" s="1611"/>
      <c r="EE396" s="1611"/>
      <c r="EF396" s="1611"/>
      <c r="EG396" s="1611"/>
      <c r="EH396" s="1611"/>
      <c r="EI396" s="1611"/>
      <c r="EJ396" s="1611"/>
      <c r="EK396" s="1611"/>
      <c r="EL396" s="1611"/>
      <c r="EM396" s="1611"/>
      <c r="EN396" s="1611"/>
      <c r="EO396" s="1611"/>
      <c r="EP396" s="1611"/>
      <c r="EQ396" s="1611"/>
      <c r="ER396" s="1611"/>
      <c r="ES396" s="1611"/>
    </row>
    <row r="397" spans="2:149" s="898" customFormat="1">
      <c r="B397" s="1609"/>
      <c r="C397" s="1610"/>
      <c r="D397" s="1610"/>
      <c r="E397" s="1611"/>
      <c r="F397" s="1611"/>
      <c r="G397" s="1611"/>
      <c r="H397" s="1611"/>
      <c r="I397" s="1611"/>
      <c r="J397" s="1611"/>
      <c r="K397" s="1611"/>
      <c r="L397" s="1611"/>
      <c r="M397" s="1611"/>
      <c r="N397" s="1611"/>
      <c r="O397" s="1611"/>
      <c r="P397" s="1611"/>
      <c r="Q397" s="1611"/>
      <c r="R397" s="1611"/>
      <c r="S397" s="1611"/>
      <c r="T397" s="1611"/>
      <c r="U397" s="1611"/>
      <c r="V397" s="1611"/>
      <c r="W397" s="1611"/>
      <c r="X397" s="1611"/>
      <c r="Y397" s="1611"/>
      <c r="Z397" s="1611"/>
      <c r="AA397" s="1611"/>
      <c r="AB397" s="1611"/>
      <c r="AC397" s="1611"/>
      <c r="AD397" s="1611"/>
      <c r="AE397" s="1611"/>
      <c r="AF397" s="1611"/>
      <c r="AG397" s="1611"/>
      <c r="AH397" s="1611"/>
      <c r="AI397" s="1611"/>
      <c r="AJ397" s="1611"/>
      <c r="AK397" s="1611"/>
      <c r="AL397" s="1611"/>
      <c r="AM397" s="1611"/>
      <c r="AN397" s="1611"/>
      <c r="AO397" s="1611"/>
      <c r="AP397" s="1611"/>
      <c r="AQ397" s="1611"/>
      <c r="AR397" s="1611"/>
      <c r="AS397" s="1611"/>
      <c r="AT397" s="1611"/>
      <c r="AU397" s="1611"/>
      <c r="AV397" s="1611"/>
      <c r="AW397" s="1611"/>
      <c r="AX397" s="1611"/>
      <c r="AY397" s="1611"/>
      <c r="AZ397" s="1611"/>
      <c r="BA397" s="1611"/>
      <c r="BB397" s="1611"/>
      <c r="BC397" s="1611"/>
      <c r="BD397" s="1611"/>
      <c r="BE397" s="1611"/>
      <c r="BF397" s="1611"/>
      <c r="BG397" s="1611"/>
      <c r="BH397" s="1611"/>
      <c r="BI397" s="1611"/>
      <c r="BJ397" s="1611"/>
      <c r="BK397" s="1611"/>
      <c r="BL397" s="1611"/>
      <c r="BM397" s="1611"/>
      <c r="BN397" s="1611"/>
      <c r="BO397" s="1611"/>
      <c r="BP397" s="1611"/>
      <c r="BQ397" s="1611"/>
      <c r="BR397" s="1611"/>
      <c r="BS397" s="1611"/>
      <c r="BT397" s="1611"/>
      <c r="BU397" s="1611"/>
      <c r="BV397" s="1611"/>
      <c r="BW397" s="1611"/>
      <c r="BX397" s="1611"/>
      <c r="BY397" s="1611"/>
      <c r="BZ397" s="1611"/>
      <c r="CA397" s="1611"/>
      <c r="CB397" s="1611"/>
      <c r="CC397" s="1611"/>
      <c r="CD397" s="1611"/>
      <c r="CE397" s="1611"/>
      <c r="CF397" s="1611"/>
      <c r="CG397" s="1611"/>
      <c r="CH397" s="1611"/>
      <c r="CI397" s="1611"/>
      <c r="CJ397" s="1611"/>
      <c r="CK397" s="1611"/>
      <c r="CL397" s="1611"/>
      <c r="CM397" s="1611"/>
      <c r="CN397" s="1611"/>
      <c r="CO397" s="1611"/>
      <c r="CP397" s="1611"/>
      <c r="CQ397" s="1611"/>
      <c r="CR397" s="1611"/>
      <c r="CS397" s="1611"/>
      <c r="CT397" s="1611"/>
      <c r="CU397" s="1611"/>
      <c r="CV397" s="1611"/>
      <c r="CW397" s="1611"/>
      <c r="CX397" s="1611"/>
      <c r="CY397" s="1611"/>
      <c r="CZ397" s="1611"/>
      <c r="DA397" s="1611"/>
      <c r="DB397" s="1611"/>
      <c r="DC397" s="1611"/>
      <c r="DD397" s="1611"/>
      <c r="DE397" s="1611"/>
      <c r="DF397" s="1611"/>
      <c r="DG397" s="1611"/>
      <c r="DH397" s="1611"/>
      <c r="DI397" s="1611"/>
      <c r="DJ397" s="1611"/>
      <c r="DK397" s="1611"/>
      <c r="DL397" s="1611"/>
      <c r="DM397" s="1611"/>
      <c r="DN397" s="1611"/>
      <c r="DO397" s="1611"/>
      <c r="DP397" s="1611"/>
      <c r="DQ397" s="1611"/>
      <c r="DR397" s="1611"/>
      <c r="DS397" s="1611"/>
      <c r="DT397" s="1611"/>
      <c r="DU397" s="1611"/>
      <c r="DV397" s="1611"/>
      <c r="DW397" s="1611"/>
      <c r="DX397" s="1611"/>
      <c r="DY397" s="1611"/>
      <c r="DZ397" s="1611"/>
      <c r="EA397" s="1611"/>
      <c r="EB397" s="1611"/>
      <c r="EC397" s="1611"/>
      <c r="ED397" s="1611"/>
      <c r="EE397" s="1611"/>
      <c r="EF397" s="1611"/>
      <c r="EG397" s="1611"/>
      <c r="EH397" s="1611"/>
      <c r="EI397" s="1611"/>
      <c r="EJ397" s="1611"/>
      <c r="EK397" s="1611"/>
      <c r="EL397" s="1611"/>
      <c r="EM397" s="1611"/>
      <c r="EN397" s="1611"/>
      <c r="EO397" s="1611"/>
      <c r="EP397" s="1611"/>
      <c r="EQ397" s="1611"/>
      <c r="ER397" s="1611"/>
      <c r="ES397" s="1611"/>
    </row>
    <row r="398" spans="2:149" s="898" customFormat="1">
      <c r="B398" s="1609"/>
      <c r="C398" s="1610"/>
      <c r="D398" s="1610"/>
      <c r="E398" s="1611"/>
      <c r="F398" s="1611"/>
      <c r="G398" s="1611"/>
      <c r="H398" s="1611"/>
      <c r="I398" s="1611"/>
      <c r="J398" s="1611"/>
      <c r="K398" s="1611"/>
      <c r="L398" s="1611"/>
      <c r="M398" s="1611"/>
      <c r="N398" s="1611"/>
      <c r="O398" s="1611"/>
      <c r="P398" s="1611"/>
      <c r="Q398" s="1611"/>
      <c r="R398" s="1611"/>
      <c r="S398" s="1611"/>
      <c r="T398" s="1611"/>
      <c r="U398" s="1611"/>
      <c r="V398" s="1611"/>
      <c r="W398" s="1611"/>
      <c r="X398" s="1611"/>
      <c r="Y398" s="1611"/>
      <c r="Z398" s="1611"/>
      <c r="AA398" s="1611"/>
      <c r="AB398" s="1611"/>
      <c r="AC398" s="1611"/>
      <c r="AD398" s="1611"/>
      <c r="AE398" s="1611"/>
      <c r="AF398" s="1611"/>
      <c r="AG398" s="1611"/>
      <c r="AH398" s="1611"/>
      <c r="AI398" s="1611"/>
      <c r="AJ398" s="1611"/>
      <c r="AK398" s="1611"/>
      <c r="AL398" s="1611"/>
      <c r="AM398" s="1611"/>
      <c r="AN398" s="1611"/>
      <c r="AO398" s="1611"/>
      <c r="AP398" s="1611"/>
      <c r="AQ398" s="1611"/>
      <c r="AR398" s="1611"/>
      <c r="AS398" s="1611"/>
      <c r="AT398" s="1611"/>
      <c r="AU398" s="1611"/>
      <c r="AV398" s="1611"/>
      <c r="AW398" s="1611"/>
      <c r="AX398" s="1611"/>
      <c r="AY398" s="1611"/>
      <c r="AZ398" s="1611"/>
      <c r="BA398" s="1611"/>
      <c r="BB398" s="1611"/>
      <c r="BC398" s="1611"/>
      <c r="BD398" s="1611"/>
      <c r="BE398" s="1611"/>
      <c r="BF398" s="1611"/>
      <c r="BG398" s="1611"/>
      <c r="BH398" s="1611"/>
      <c r="BI398" s="1611"/>
      <c r="BJ398" s="1611"/>
      <c r="BK398" s="1611"/>
      <c r="BL398" s="1611"/>
      <c r="BM398" s="1611"/>
      <c r="BN398" s="1611"/>
      <c r="BO398" s="1611"/>
      <c r="BP398" s="1611"/>
      <c r="BQ398" s="1611"/>
      <c r="BR398" s="1611"/>
      <c r="BS398" s="1611"/>
      <c r="BT398" s="1611"/>
      <c r="BU398" s="1611"/>
      <c r="BV398" s="1611"/>
      <c r="BW398" s="1611"/>
      <c r="BX398" s="1611"/>
      <c r="BY398" s="1611"/>
      <c r="BZ398" s="1611"/>
      <c r="CA398" s="1611"/>
      <c r="CB398" s="1611"/>
      <c r="CC398" s="1611"/>
      <c r="CD398" s="1611"/>
      <c r="CE398" s="1611"/>
      <c r="CF398" s="1611"/>
      <c r="CG398" s="1611"/>
      <c r="CH398" s="1611"/>
      <c r="CI398" s="1611"/>
      <c r="CJ398" s="1611"/>
      <c r="CK398" s="1611"/>
      <c r="CL398" s="1611"/>
      <c r="CM398" s="1611"/>
      <c r="CN398" s="1611"/>
      <c r="CO398" s="1611"/>
      <c r="CP398" s="1611"/>
      <c r="CQ398" s="1611"/>
      <c r="CR398" s="1611"/>
      <c r="CS398" s="1611"/>
      <c r="CT398" s="1611"/>
      <c r="CU398" s="1611"/>
      <c r="CV398" s="1611"/>
      <c r="CW398" s="1611"/>
      <c r="CX398" s="1611"/>
      <c r="CY398" s="1611"/>
      <c r="CZ398" s="1611"/>
      <c r="DA398" s="1611"/>
      <c r="DB398" s="1611"/>
      <c r="DC398" s="1611"/>
      <c r="DD398" s="1611"/>
      <c r="DE398" s="1611"/>
      <c r="DF398" s="1611"/>
      <c r="DG398" s="1611"/>
      <c r="DH398" s="1611"/>
      <c r="DI398" s="1611"/>
      <c r="DJ398" s="1611"/>
      <c r="DK398" s="1611"/>
      <c r="DL398" s="1611"/>
      <c r="DM398" s="1611"/>
      <c r="DN398" s="1611"/>
      <c r="DO398" s="1611"/>
      <c r="DP398" s="1611"/>
      <c r="DQ398" s="1611"/>
      <c r="DR398" s="1611"/>
      <c r="DS398" s="1611"/>
      <c r="DT398" s="1611"/>
      <c r="DU398" s="1611"/>
      <c r="DV398" s="1611"/>
      <c r="DW398" s="1611"/>
      <c r="DX398" s="1611"/>
      <c r="DY398" s="1611"/>
      <c r="DZ398" s="1611"/>
      <c r="EA398" s="1611"/>
      <c r="EB398" s="1611"/>
      <c r="EC398" s="1611"/>
      <c r="ED398" s="1611"/>
      <c r="EE398" s="1611"/>
      <c r="EF398" s="1611"/>
      <c r="EG398" s="1611"/>
      <c r="EH398" s="1611"/>
      <c r="EI398" s="1611"/>
      <c r="EJ398" s="1611"/>
      <c r="EK398" s="1611"/>
      <c r="EL398" s="1611"/>
      <c r="EM398" s="1611"/>
      <c r="EN398" s="1611"/>
      <c r="EO398" s="1611"/>
      <c r="EP398" s="1611"/>
      <c r="EQ398" s="1611"/>
      <c r="ER398" s="1611"/>
      <c r="ES398" s="1611"/>
    </row>
    <row r="399" spans="2:149" s="898" customFormat="1">
      <c r="B399" s="1609"/>
      <c r="C399" s="1610"/>
      <c r="D399" s="1610"/>
      <c r="E399" s="1611"/>
      <c r="F399" s="1611"/>
      <c r="G399" s="1611"/>
      <c r="H399" s="1611"/>
      <c r="I399" s="1611"/>
      <c r="J399" s="1611"/>
      <c r="K399" s="1611"/>
      <c r="L399" s="1611"/>
      <c r="M399" s="1611"/>
      <c r="N399" s="1611"/>
      <c r="O399" s="1611"/>
      <c r="P399" s="1611"/>
      <c r="Q399" s="1611"/>
      <c r="R399" s="1611"/>
      <c r="S399" s="1611"/>
      <c r="T399" s="1611"/>
      <c r="U399" s="1611"/>
      <c r="V399" s="1611"/>
      <c r="W399" s="1611"/>
      <c r="X399" s="1611"/>
      <c r="Y399" s="1611"/>
      <c r="Z399" s="1611"/>
      <c r="AA399" s="1611"/>
      <c r="AB399" s="1611"/>
      <c r="AC399" s="1611"/>
      <c r="AD399" s="1611"/>
      <c r="AE399" s="1611"/>
      <c r="AF399" s="1611"/>
      <c r="AG399" s="1611"/>
      <c r="AH399" s="1611"/>
      <c r="AI399" s="1611"/>
      <c r="AJ399" s="1611"/>
      <c r="AK399" s="1611"/>
      <c r="AL399" s="1611"/>
      <c r="AM399" s="1611"/>
      <c r="AN399" s="1611"/>
      <c r="AO399" s="1611"/>
      <c r="AP399" s="1611"/>
      <c r="AQ399" s="1611"/>
      <c r="AR399" s="1611"/>
      <c r="AS399" s="1611"/>
      <c r="AT399" s="1611"/>
      <c r="AU399" s="1611"/>
      <c r="AV399" s="1611"/>
      <c r="AW399" s="1611"/>
      <c r="AX399" s="1611"/>
      <c r="AY399" s="1611"/>
      <c r="AZ399" s="1611"/>
      <c r="BA399" s="1611"/>
      <c r="BB399" s="1611"/>
      <c r="BC399" s="1611"/>
      <c r="BD399" s="1611"/>
      <c r="BE399" s="1611"/>
      <c r="BF399" s="1611"/>
      <c r="BG399" s="1611"/>
      <c r="BH399" s="1611"/>
      <c r="BI399" s="1611"/>
      <c r="BJ399" s="1611"/>
      <c r="BK399" s="1611"/>
      <c r="BL399" s="1611"/>
      <c r="BM399" s="1611"/>
      <c r="BN399" s="1611"/>
      <c r="BO399" s="1611"/>
      <c r="BP399" s="1611"/>
      <c r="BQ399" s="1611"/>
      <c r="BR399" s="1611"/>
      <c r="BS399" s="1611"/>
      <c r="BT399" s="1611"/>
      <c r="BU399" s="1611"/>
      <c r="BV399" s="1611"/>
      <c r="BW399" s="1611"/>
      <c r="BX399" s="1611"/>
      <c r="BY399" s="1611"/>
      <c r="BZ399" s="1611"/>
      <c r="CA399" s="1611"/>
      <c r="CB399" s="1611"/>
      <c r="CC399" s="1611"/>
      <c r="CD399" s="1611"/>
      <c r="CE399" s="1611"/>
      <c r="CF399" s="1611"/>
      <c r="CG399" s="1611"/>
      <c r="CH399" s="1611"/>
      <c r="CI399" s="1611"/>
      <c r="CJ399" s="1611"/>
      <c r="CK399" s="1611"/>
      <c r="CL399" s="1611"/>
      <c r="CM399" s="1611"/>
      <c r="CN399" s="1611"/>
      <c r="CO399" s="1611"/>
      <c r="CP399" s="1611"/>
      <c r="CQ399" s="1611"/>
      <c r="CR399" s="1611"/>
      <c r="CS399" s="1611"/>
      <c r="CT399" s="1611"/>
      <c r="CU399" s="1611"/>
      <c r="CV399" s="1611"/>
      <c r="CW399" s="1611"/>
      <c r="CX399" s="1611"/>
      <c r="CY399" s="1611"/>
      <c r="CZ399" s="1611"/>
      <c r="DA399" s="1611"/>
      <c r="DB399" s="1611"/>
      <c r="DC399" s="1611"/>
      <c r="DD399" s="1611"/>
      <c r="DE399" s="1611"/>
      <c r="DF399" s="1611"/>
      <c r="DG399" s="1611"/>
      <c r="DH399" s="1611"/>
      <c r="DI399" s="1611"/>
      <c r="DJ399" s="1611"/>
      <c r="DK399" s="1611"/>
      <c r="DL399" s="1611"/>
      <c r="DM399" s="1611"/>
      <c r="DN399" s="1611"/>
      <c r="DO399" s="1611"/>
      <c r="DP399" s="1611"/>
      <c r="DQ399" s="1611"/>
      <c r="DR399" s="1611"/>
      <c r="DS399" s="1611"/>
      <c r="DT399" s="1611"/>
      <c r="DU399" s="1611"/>
      <c r="DV399" s="1611"/>
      <c r="DW399" s="1611"/>
      <c r="DX399" s="1611"/>
      <c r="DY399" s="1611"/>
      <c r="DZ399" s="1611"/>
      <c r="EA399" s="1611"/>
      <c r="EB399" s="1611"/>
      <c r="EC399" s="1611"/>
      <c r="ED399" s="1611"/>
      <c r="EE399" s="1611"/>
      <c r="EF399" s="1611"/>
      <c r="EG399" s="1611"/>
      <c r="EH399" s="1611"/>
      <c r="EI399" s="1611"/>
      <c r="EJ399" s="1611"/>
      <c r="EK399" s="1611"/>
      <c r="EL399" s="1611"/>
      <c r="EM399" s="1611"/>
      <c r="EN399" s="1611"/>
      <c r="EO399" s="1611"/>
      <c r="EP399" s="1611"/>
      <c r="EQ399" s="1611"/>
      <c r="ER399" s="1611"/>
      <c r="ES399" s="1611"/>
    </row>
    <row r="400" spans="2:149" s="898" customFormat="1">
      <c r="B400" s="1609"/>
      <c r="C400" s="1610"/>
      <c r="D400" s="1610"/>
      <c r="E400" s="1611"/>
      <c r="F400" s="1611"/>
      <c r="G400" s="1611"/>
      <c r="H400" s="1611"/>
      <c r="I400" s="1611"/>
      <c r="J400" s="1611"/>
      <c r="K400" s="1611"/>
      <c r="L400" s="1611"/>
      <c r="M400" s="1611"/>
      <c r="N400" s="1611"/>
      <c r="O400" s="1611"/>
      <c r="P400" s="1611"/>
      <c r="Q400" s="1611"/>
      <c r="R400" s="1611"/>
      <c r="S400" s="1611"/>
      <c r="T400" s="1611"/>
      <c r="U400" s="1611"/>
      <c r="V400" s="1611"/>
      <c r="W400" s="1611"/>
      <c r="X400" s="1611"/>
      <c r="Y400" s="1611"/>
      <c r="Z400" s="1611"/>
      <c r="AA400" s="1611"/>
      <c r="AB400" s="1611"/>
      <c r="AC400" s="1611"/>
      <c r="AD400" s="1611"/>
      <c r="AE400" s="1611"/>
      <c r="AF400" s="1611"/>
      <c r="AG400" s="1611"/>
      <c r="AH400" s="1611"/>
      <c r="AI400" s="1611"/>
      <c r="AJ400" s="1611"/>
      <c r="AK400" s="1611"/>
      <c r="AL400" s="1611"/>
      <c r="AM400" s="1611"/>
      <c r="AN400" s="1611"/>
      <c r="AO400" s="1611"/>
      <c r="AP400" s="1611"/>
      <c r="AQ400" s="1611"/>
      <c r="AR400" s="1611"/>
      <c r="AS400" s="1611"/>
      <c r="AT400" s="1611"/>
      <c r="AU400" s="1611"/>
      <c r="AV400" s="1611"/>
      <c r="AW400" s="1611"/>
      <c r="AX400" s="1611"/>
      <c r="AY400" s="1611"/>
      <c r="AZ400" s="1611"/>
      <c r="BA400" s="1611"/>
      <c r="BB400" s="1611"/>
      <c r="BC400" s="1611"/>
      <c r="BD400" s="1611"/>
      <c r="BE400" s="1611"/>
      <c r="BF400" s="1611"/>
      <c r="BG400" s="1611"/>
      <c r="BH400" s="1611"/>
      <c r="BI400" s="1611"/>
      <c r="BJ400" s="1611"/>
      <c r="BK400" s="1611"/>
      <c r="BL400" s="1611"/>
      <c r="BM400" s="1611"/>
      <c r="BN400" s="1611"/>
      <c r="BO400" s="1611"/>
      <c r="BP400" s="1611"/>
      <c r="BQ400" s="1611"/>
      <c r="BR400" s="1611"/>
      <c r="BS400" s="1611"/>
      <c r="BT400" s="1611"/>
      <c r="BU400" s="1611"/>
      <c r="BV400" s="1611"/>
      <c r="BW400" s="1611"/>
      <c r="BX400" s="1611"/>
      <c r="BY400" s="1611"/>
      <c r="BZ400" s="1611"/>
      <c r="CA400" s="1611"/>
      <c r="CB400" s="1611"/>
      <c r="CC400" s="1611"/>
      <c r="CD400" s="1611"/>
      <c r="CE400" s="1611"/>
      <c r="CF400" s="1611"/>
      <c r="CG400" s="1611"/>
      <c r="CH400" s="1611"/>
      <c r="CI400" s="1611"/>
      <c r="CJ400" s="1611"/>
      <c r="CK400" s="1611"/>
      <c r="CL400" s="1611"/>
      <c r="CM400" s="1611"/>
      <c r="CN400" s="1611"/>
      <c r="CO400" s="1611"/>
      <c r="CP400" s="1611"/>
      <c r="CQ400" s="1611"/>
      <c r="CR400" s="1611"/>
      <c r="CS400" s="1611"/>
      <c r="CT400" s="1611"/>
      <c r="CU400" s="1611"/>
      <c r="CV400" s="1611"/>
      <c r="CW400" s="1611"/>
      <c r="CX400" s="1611"/>
      <c r="CY400" s="1611"/>
      <c r="CZ400" s="1611"/>
      <c r="DA400" s="1611"/>
      <c r="DB400" s="1611"/>
      <c r="DC400" s="1611"/>
      <c r="DD400" s="1611"/>
      <c r="DE400" s="1611"/>
      <c r="DF400" s="1611"/>
      <c r="DG400" s="1611"/>
      <c r="DH400" s="1611"/>
      <c r="DI400" s="1611"/>
      <c r="DJ400" s="1611"/>
      <c r="DK400" s="1611"/>
      <c r="DL400" s="1611"/>
      <c r="DM400" s="1611"/>
      <c r="DN400" s="1611"/>
      <c r="DO400" s="1611"/>
      <c r="DP400" s="1611"/>
      <c r="DQ400" s="1611"/>
      <c r="DR400" s="1611"/>
      <c r="DS400" s="1611"/>
      <c r="DT400" s="1611"/>
      <c r="DU400" s="1611"/>
      <c r="DV400" s="1611"/>
      <c r="DW400" s="1611"/>
      <c r="DX400" s="1611"/>
      <c r="DY400" s="1611"/>
      <c r="DZ400" s="1611"/>
      <c r="EA400" s="1611"/>
      <c r="EB400" s="1611"/>
      <c r="EC400" s="1611"/>
      <c r="ED400" s="1611"/>
      <c r="EE400" s="1611"/>
      <c r="EF400" s="1611"/>
      <c r="EG400" s="1611"/>
      <c r="EH400" s="1611"/>
      <c r="EI400" s="1611"/>
      <c r="EJ400" s="1611"/>
      <c r="EK400" s="1611"/>
      <c r="EL400" s="1611"/>
      <c r="EM400" s="1611"/>
      <c r="EN400" s="1611"/>
      <c r="EO400" s="1611"/>
      <c r="EP400" s="1611"/>
      <c r="EQ400" s="1611"/>
      <c r="ER400" s="1611"/>
      <c r="ES400" s="1611"/>
    </row>
    <row r="401" spans="2:149" s="898" customFormat="1">
      <c r="B401" s="1609"/>
      <c r="C401" s="1610"/>
      <c r="D401" s="1610"/>
      <c r="E401" s="1611"/>
      <c r="F401" s="1611"/>
      <c r="G401" s="1611"/>
      <c r="H401" s="1611"/>
      <c r="I401" s="1611"/>
      <c r="J401" s="1611"/>
      <c r="K401" s="1611"/>
      <c r="L401" s="1611"/>
      <c r="M401" s="1611"/>
      <c r="N401" s="1611"/>
      <c r="O401" s="1611"/>
      <c r="P401" s="1611"/>
      <c r="Q401" s="1611"/>
      <c r="R401" s="1611"/>
      <c r="S401" s="1611"/>
      <c r="T401" s="1611"/>
      <c r="U401" s="1611"/>
      <c r="V401" s="1611"/>
      <c r="W401" s="1611"/>
      <c r="X401" s="1611"/>
      <c r="Y401" s="1611"/>
      <c r="Z401" s="1611"/>
      <c r="AA401" s="1611"/>
      <c r="AB401" s="1611"/>
      <c r="AC401" s="1611"/>
      <c r="AD401" s="1611"/>
      <c r="AE401" s="1611"/>
      <c r="AF401" s="1611"/>
      <c r="AG401" s="1611"/>
      <c r="AH401" s="1611"/>
      <c r="AI401" s="1611"/>
      <c r="AJ401" s="1611"/>
      <c r="AK401" s="1611"/>
      <c r="AL401" s="1611"/>
      <c r="AM401" s="1611"/>
      <c r="AN401" s="1611"/>
      <c r="AO401" s="1611"/>
      <c r="AP401" s="1611"/>
      <c r="AQ401" s="1611"/>
      <c r="AR401" s="1611"/>
      <c r="AS401" s="1611"/>
      <c r="AT401" s="1611"/>
      <c r="AU401" s="1611"/>
      <c r="AV401" s="1611"/>
      <c r="AW401" s="1611"/>
      <c r="AX401" s="1611"/>
      <c r="AY401" s="1611"/>
      <c r="AZ401" s="1611"/>
      <c r="BA401" s="1611"/>
      <c r="BB401" s="1611"/>
      <c r="BC401" s="1611"/>
      <c r="BD401" s="1611"/>
      <c r="BE401" s="1611"/>
      <c r="BF401" s="1611"/>
      <c r="BG401" s="1611"/>
      <c r="BH401" s="1611"/>
      <c r="BI401" s="1611"/>
      <c r="BJ401" s="1611"/>
      <c r="BK401" s="1611"/>
      <c r="BL401" s="1611"/>
      <c r="BM401" s="1611"/>
      <c r="BN401" s="1611"/>
      <c r="BO401" s="1611"/>
      <c r="BP401" s="1611"/>
      <c r="BQ401" s="1611"/>
      <c r="BR401" s="1611"/>
      <c r="BS401" s="1611"/>
      <c r="BT401" s="1611"/>
      <c r="BU401" s="1611"/>
      <c r="BV401" s="1611"/>
      <c r="BW401" s="1611"/>
      <c r="BX401" s="1611"/>
      <c r="BY401" s="1611"/>
      <c r="BZ401" s="1611"/>
      <c r="CA401" s="1611"/>
      <c r="CB401" s="1611"/>
      <c r="CC401" s="1611"/>
      <c r="CD401" s="1611"/>
      <c r="CE401" s="1611"/>
      <c r="CF401" s="1611"/>
      <c r="CG401" s="1611"/>
      <c r="CH401" s="1611"/>
      <c r="CI401" s="1611"/>
      <c r="CJ401" s="1611"/>
      <c r="CK401" s="1611"/>
      <c r="CL401" s="1611"/>
      <c r="CM401" s="1611"/>
      <c r="CN401" s="1611"/>
      <c r="CO401" s="1611"/>
      <c r="CP401" s="1611"/>
      <c r="CQ401" s="1611"/>
      <c r="CR401" s="1611"/>
      <c r="CS401" s="1611"/>
      <c r="CT401" s="1611"/>
      <c r="CU401" s="1611"/>
      <c r="CV401" s="1611"/>
      <c r="CW401" s="1611"/>
      <c r="CX401" s="1611"/>
      <c r="CY401" s="1611"/>
      <c r="CZ401" s="1611"/>
      <c r="DA401" s="1611"/>
      <c r="DB401" s="1611"/>
      <c r="DC401" s="1611"/>
      <c r="DD401" s="1611"/>
      <c r="DE401" s="1611"/>
      <c r="DF401" s="1611"/>
      <c r="DG401" s="1611"/>
      <c r="DH401" s="1611"/>
      <c r="DI401" s="1611"/>
      <c r="DJ401" s="1611"/>
      <c r="DK401" s="1611"/>
      <c r="DL401" s="1611"/>
      <c r="DM401" s="1611"/>
      <c r="DN401" s="1611"/>
      <c r="DO401" s="1611"/>
      <c r="DP401" s="1611"/>
      <c r="DQ401" s="1611"/>
      <c r="DR401" s="1611"/>
      <c r="DS401" s="1611"/>
      <c r="DT401" s="1611"/>
      <c r="DU401" s="1611"/>
      <c r="DV401" s="1611"/>
      <c r="DW401" s="1611"/>
      <c r="DX401" s="1611"/>
      <c r="DY401" s="1611"/>
      <c r="DZ401" s="1611"/>
      <c r="EA401" s="1611"/>
      <c r="EB401" s="1611"/>
      <c r="EC401" s="1611"/>
      <c r="ED401" s="1611"/>
      <c r="EE401" s="1611"/>
      <c r="EF401" s="1611"/>
      <c r="EG401" s="1611"/>
      <c r="EH401" s="1611"/>
      <c r="EI401" s="1611"/>
      <c r="EJ401" s="1611"/>
      <c r="EK401" s="1611"/>
      <c r="EL401" s="1611"/>
      <c r="EM401" s="1611"/>
      <c r="EN401" s="1611"/>
      <c r="EO401" s="1611"/>
      <c r="EP401" s="1611"/>
      <c r="EQ401" s="1611"/>
      <c r="ER401" s="1611"/>
      <c r="ES401" s="1611"/>
    </row>
    <row r="402" spans="2:149" s="898" customFormat="1">
      <c r="B402" s="1609"/>
      <c r="C402" s="1610"/>
      <c r="D402" s="1610"/>
      <c r="E402" s="1611"/>
      <c r="F402" s="1611"/>
      <c r="G402" s="1611"/>
      <c r="H402" s="1611"/>
      <c r="I402" s="1611"/>
      <c r="J402" s="1611"/>
      <c r="K402" s="1611"/>
      <c r="L402" s="1611"/>
      <c r="M402" s="1611"/>
      <c r="N402" s="1611"/>
      <c r="O402" s="1611"/>
      <c r="P402" s="1611"/>
      <c r="Q402" s="1611"/>
      <c r="R402" s="1611"/>
      <c r="S402" s="1611"/>
      <c r="T402" s="1611"/>
      <c r="U402" s="1611"/>
      <c r="V402" s="1611"/>
      <c r="W402" s="1611"/>
      <c r="X402" s="1611"/>
      <c r="Y402" s="1611"/>
      <c r="Z402" s="1611"/>
      <c r="AA402" s="1611"/>
      <c r="AB402" s="1611"/>
      <c r="AC402" s="1611"/>
      <c r="AD402" s="1611"/>
      <c r="AE402" s="1611"/>
      <c r="AF402" s="1611"/>
      <c r="AG402" s="1611"/>
      <c r="AH402" s="1611"/>
      <c r="AI402" s="1611"/>
      <c r="AJ402" s="1611"/>
      <c r="AK402" s="1611"/>
      <c r="AL402" s="1611"/>
      <c r="AM402" s="1611"/>
      <c r="AN402" s="1611"/>
      <c r="AO402" s="1611"/>
      <c r="AP402" s="1611"/>
      <c r="AQ402" s="1611"/>
      <c r="AR402" s="1611"/>
      <c r="AS402" s="1611"/>
      <c r="AT402" s="1611"/>
      <c r="AU402" s="1611"/>
      <c r="AV402" s="1611"/>
      <c r="AW402" s="1611"/>
      <c r="AX402" s="1611"/>
      <c r="AY402" s="1611"/>
      <c r="AZ402" s="1611"/>
      <c r="BA402" s="1611"/>
      <c r="BB402" s="1611"/>
      <c r="BC402" s="1611"/>
      <c r="BD402" s="1611"/>
      <c r="BE402" s="1611"/>
      <c r="BF402" s="1611"/>
      <c r="BG402" s="1611"/>
      <c r="BH402" s="1611"/>
      <c r="BI402" s="1611"/>
      <c r="BJ402" s="1611"/>
      <c r="BK402" s="1611"/>
      <c r="BL402" s="1611"/>
      <c r="BM402" s="1611"/>
      <c r="BN402" s="1611"/>
      <c r="BO402" s="1611"/>
      <c r="BP402" s="1611"/>
      <c r="BQ402" s="1611"/>
      <c r="BR402" s="1611"/>
      <c r="BS402" s="1611"/>
      <c r="BT402" s="1611"/>
      <c r="BU402" s="1611"/>
      <c r="BV402" s="1611"/>
      <c r="BW402" s="1611"/>
      <c r="BX402" s="1611"/>
      <c r="BY402" s="1611"/>
      <c r="BZ402" s="1611"/>
      <c r="CA402" s="1611"/>
      <c r="CB402" s="1611"/>
      <c r="CC402" s="1611"/>
      <c r="CD402" s="1611"/>
      <c r="CE402" s="1611"/>
      <c r="CF402" s="1611"/>
      <c r="CG402" s="1611"/>
      <c r="CH402" s="1611"/>
      <c r="CI402" s="1611"/>
      <c r="CJ402" s="1611"/>
      <c r="CK402" s="1611"/>
      <c r="CL402" s="1611"/>
      <c r="CM402" s="1611"/>
      <c r="CN402" s="1611"/>
      <c r="CO402" s="1611"/>
      <c r="CP402" s="1611"/>
      <c r="CQ402" s="1611"/>
      <c r="CR402" s="1611"/>
      <c r="CS402" s="1611"/>
      <c r="CT402" s="1611"/>
      <c r="CU402" s="1611"/>
      <c r="CV402" s="1611"/>
      <c r="CW402" s="1611"/>
      <c r="CX402" s="1611"/>
      <c r="CY402" s="1611"/>
      <c r="CZ402" s="1611"/>
      <c r="DA402" s="1611"/>
      <c r="DB402" s="1611"/>
      <c r="DC402" s="1611"/>
      <c r="DD402" s="1611"/>
      <c r="DE402" s="1611"/>
      <c r="DF402" s="1611"/>
      <c r="DG402" s="1611"/>
      <c r="DH402" s="1611"/>
      <c r="DI402" s="1611"/>
      <c r="DJ402" s="1611"/>
      <c r="DK402" s="1611"/>
      <c r="DL402" s="1611"/>
      <c r="DM402" s="1611"/>
      <c r="DN402" s="1611"/>
      <c r="DO402" s="1611"/>
      <c r="DP402" s="1611"/>
      <c r="DQ402" s="1611"/>
      <c r="DR402" s="1611"/>
      <c r="DS402" s="1611"/>
      <c r="DT402" s="1611"/>
      <c r="DU402" s="1611"/>
      <c r="DV402" s="1611"/>
      <c r="DW402" s="1611"/>
      <c r="DX402" s="1611"/>
      <c r="DY402" s="1611"/>
      <c r="DZ402" s="1611"/>
      <c r="EA402" s="1611"/>
      <c r="EB402" s="1611"/>
      <c r="EC402" s="1611"/>
      <c r="ED402" s="1611"/>
      <c r="EE402" s="1611"/>
      <c r="EF402" s="1611"/>
      <c r="EG402" s="1611"/>
      <c r="EH402" s="1611"/>
      <c r="EI402" s="1611"/>
      <c r="EJ402" s="1611"/>
      <c r="EK402" s="1611"/>
      <c r="EL402" s="1611"/>
      <c r="EM402" s="1611"/>
      <c r="EN402" s="1611"/>
      <c r="EO402" s="1611"/>
      <c r="EP402" s="1611"/>
      <c r="EQ402" s="1611"/>
      <c r="ER402" s="1611"/>
      <c r="ES402" s="1611"/>
    </row>
    <row r="403" spans="2:149" s="898" customFormat="1">
      <c r="B403" s="1609"/>
      <c r="C403" s="1610"/>
      <c r="D403" s="1610"/>
      <c r="E403" s="1611"/>
      <c r="F403" s="1611"/>
      <c r="G403" s="1611"/>
      <c r="H403" s="1611"/>
      <c r="I403" s="1611"/>
      <c r="J403" s="1611"/>
      <c r="K403" s="1611"/>
      <c r="L403" s="1611"/>
      <c r="M403" s="1611"/>
      <c r="N403" s="1611"/>
      <c r="O403" s="1611"/>
      <c r="P403" s="1611"/>
      <c r="Q403" s="1611"/>
      <c r="R403" s="1611"/>
      <c r="S403" s="1611"/>
      <c r="T403" s="1611"/>
      <c r="U403" s="1611"/>
      <c r="V403" s="1611"/>
      <c r="W403" s="1611"/>
      <c r="X403" s="1611"/>
      <c r="Y403" s="1611"/>
      <c r="Z403" s="1611"/>
      <c r="AA403" s="1611"/>
      <c r="AB403" s="1611"/>
      <c r="AC403" s="1611"/>
      <c r="AD403" s="1611"/>
      <c r="AE403" s="1611"/>
      <c r="AF403" s="1611"/>
      <c r="AG403" s="1611"/>
      <c r="AH403" s="1611"/>
      <c r="AI403" s="1611"/>
      <c r="AJ403" s="1611"/>
      <c r="AK403" s="1611"/>
      <c r="AL403" s="1611"/>
      <c r="AM403" s="1611"/>
      <c r="AN403" s="1611"/>
      <c r="AO403" s="1611"/>
      <c r="AP403" s="1611"/>
      <c r="AQ403" s="1611"/>
      <c r="AR403" s="1611"/>
      <c r="AS403" s="1611"/>
      <c r="AT403" s="1611"/>
      <c r="AU403" s="1611"/>
      <c r="AV403" s="1611"/>
      <c r="AW403" s="1611"/>
      <c r="AX403" s="1611"/>
      <c r="AY403" s="1611"/>
      <c r="AZ403" s="1611"/>
      <c r="BA403" s="1611"/>
      <c r="BB403" s="1611"/>
      <c r="BC403" s="1611"/>
      <c r="BD403" s="1611"/>
      <c r="BE403" s="1611"/>
      <c r="BF403" s="1611"/>
      <c r="BG403" s="1611"/>
      <c r="BH403" s="1611"/>
      <c r="BI403" s="1611"/>
      <c r="BJ403" s="1611"/>
      <c r="BK403" s="1611"/>
      <c r="BL403" s="1611"/>
      <c r="BM403" s="1611"/>
      <c r="BN403" s="1611"/>
      <c r="BO403" s="1611"/>
      <c r="BP403" s="1611"/>
      <c r="BQ403" s="1611"/>
      <c r="BR403" s="1611"/>
      <c r="BS403" s="1611"/>
      <c r="BT403" s="1611"/>
      <c r="BU403" s="1611"/>
      <c r="BV403" s="1611"/>
      <c r="BW403" s="1611"/>
      <c r="BX403" s="1611"/>
      <c r="BY403" s="1611"/>
      <c r="BZ403" s="1611"/>
      <c r="CA403" s="1611"/>
      <c r="CB403" s="1611"/>
      <c r="CC403" s="1611"/>
      <c r="CD403" s="1611"/>
      <c r="CE403" s="1611"/>
      <c r="CF403" s="1611"/>
      <c r="CG403" s="1611"/>
      <c r="CH403" s="1611"/>
      <c r="CI403" s="1611"/>
      <c r="CJ403" s="1611"/>
      <c r="CK403" s="1611"/>
      <c r="CL403" s="1611"/>
      <c r="CM403" s="1611"/>
      <c r="CN403" s="1611"/>
      <c r="CO403" s="1611"/>
      <c r="CP403" s="1611"/>
      <c r="CQ403" s="1611"/>
      <c r="CR403" s="1611"/>
      <c r="CS403" s="1611"/>
      <c r="CT403" s="1611"/>
      <c r="CU403" s="1611"/>
      <c r="CV403" s="1611"/>
      <c r="CW403" s="1611"/>
      <c r="CX403" s="1611"/>
      <c r="CY403" s="1611"/>
      <c r="CZ403" s="1611"/>
      <c r="DA403" s="1611"/>
      <c r="DB403" s="1611"/>
      <c r="DC403" s="1611"/>
      <c r="DD403" s="1611"/>
      <c r="DE403" s="1611"/>
      <c r="DF403" s="1611"/>
      <c r="DG403" s="1611"/>
      <c r="DH403" s="1611"/>
      <c r="DI403" s="1611"/>
      <c r="DJ403" s="1611"/>
      <c r="DK403" s="1611"/>
      <c r="DL403" s="1611"/>
      <c r="DM403" s="1611"/>
      <c r="DN403" s="1611"/>
      <c r="DO403" s="1611"/>
      <c r="DP403" s="1611"/>
      <c r="DQ403" s="1611"/>
      <c r="DR403" s="1611"/>
      <c r="DS403" s="1611"/>
      <c r="DT403" s="1611"/>
      <c r="DU403" s="1611"/>
      <c r="DV403" s="1611"/>
      <c r="DW403" s="1611"/>
      <c r="DX403" s="1611"/>
      <c r="DY403" s="1611"/>
      <c r="DZ403" s="1611"/>
      <c r="EA403" s="1611"/>
      <c r="EB403" s="1611"/>
      <c r="EC403" s="1611"/>
      <c r="ED403" s="1611"/>
      <c r="EE403" s="1611"/>
      <c r="EF403" s="1611"/>
      <c r="EG403" s="1611"/>
      <c r="EH403" s="1611"/>
      <c r="EI403" s="1611"/>
      <c r="EJ403" s="1611"/>
      <c r="EK403" s="1611"/>
      <c r="EL403" s="1611"/>
      <c r="EM403" s="1611"/>
      <c r="EN403" s="1611"/>
      <c r="EO403" s="1611"/>
      <c r="EP403" s="1611"/>
      <c r="EQ403" s="1611"/>
      <c r="ER403" s="1611"/>
      <c r="ES403" s="1611"/>
    </row>
    <row r="404" spans="2:149" s="898" customFormat="1">
      <c r="B404" s="1609"/>
      <c r="C404" s="1610"/>
      <c r="D404" s="1610"/>
      <c r="E404" s="1611"/>
      <c r="F404" s="1611"/>
      <c r="G404" s="1611"/>
      <c r="H404" s="1611"/>
      <c r="I404" s="1611"/>
      <c r="J404" s="1611"/>
      <c r="K404" s="1611"/>
      <c r="L404" s="1611"/>
      <c r="M404" s="1611"/>
      <c r="N404" s="1611"/>
      <c r="O404" s="1611"/>
      <c r="P404" s="1611"/>
      <c r="Q404" s="1611"/>
      <c r="R404" s="1611"/>
      <c r="S404" s="1611"/>
      <c r="T404" s="1611"/>
      <c r="U404" s="1611"/>
      <c r="V404" s="1611"/>
      <c r="W404" s="1611"/>
      <c r="X404" s="1611"/>
      <c r="Y404" s="1611"/>
      <c r="Z404" s="1611"/>
      <c r="AA404" s="1611"/>
      <c r="AB404" s="1611"/>
      <c r="AC404" s="1611"/>
      <c r="AD404" s="1611"/>
      <c r="AE404" s="1611"/>
      <c r="AF404" s="1611"/>
      <c r="AG404" s="1611"/>
      <c r="AH404" s="1611"/>
      <c r="AI404" s="1611"/>
      <c r="AJ404" s="1611"/>
      <c r="AK404" s="1611"/>
      <c r="AL404" s="1611"/>
      <c r="AM404" s="1611"/>
      <c r="AN404" s="1611"/>
      <c r="AO404" s="1611"/>
      <c r="AP404" s="1611"/>
      <c r="AQ404" s="1611"/>
      <c r="AR404" s="1611"/>
      <c r="AS404" s="1611"/>
      <c r="AT404" s="1611"/>
      <c r="AU404" s="1611"/>
      <c r="AV404" s="1611"/>
      <c r="AW404" s="1611"/>
      <c r="AX404" s="1611"/>
      <c r="AY404" s="1611"/>
      <c r="AZ404" s="1611"/>
      <c r="BA404" s="1611"/>
      <c r="BB404" s="1611"/>
      <c r="BC404" s="1611"/>
      <c r="BD404" s="1611"/>
      <c r="BE404" s="1611"/>
      <c r="BF404" s="1611"/>
      <c r="BG404" s="1611"/>
      <c r="BH404" s="1611"/>
      <c r="BI404" s="1611"/>
      <c r="BJ404" s="1611"/>
      <c r="BK404" s="1611"/>
      <c r="BL404" s="1611"/>
      <c r="BM404" s="1611"/>
      <c r="BN404" s="1611"/>
      <c r="BO404" s="1611"/>
      <c r="BP404" s="1611"/>
      <c r="BQ404" s="1611"/>
      <c r="BR404" s="1611"/>
      <c r="BS404" s="1611"/>
      <c r="BT404" s="1611"/>
      <c r="BU404" s="1611"/>
      <c r="BV404" s="1611"/>
      <c r="BW404" s="1611"/>
      <c r="BX404" s="1611"/>
      <c r="BY404" s="1611"/>
      <c r="BZ404" s="1611"/>
      <c r="CA404" s="1611"/>
      <c r="CB404" s="1611"/>
      <c r="CC404" s="1611"/>
      <c r="CD404" s="1611"/>
      <c r="CE404" s="1611"/>
      <c r="CF404" s="1611"/>
      <c r="CG404" s="1611"/>
      <c r="CH404" s="1611"/>
      <c r="CI404" s="1611"/>
      <c r="CJ404" s="1611"/>
      <c r="CK404" s="1611"/>
      <c r="CL404" s="1611"/>
      <c r="CM404" s="1611"/>
      <c r="CN404" s="1611"/>
      <c r="CO404" s="1611"/>
      <c r="CP404" s="1611"/>
      <c r="CQ404" s="1611"/>
      <c r="CR404" s="1611"/>
      <c r="CS404" s="1611"/>
      <c r="CT404" s="1611"/>
      <c r="CU404" s="1611"/>
      <c r="CV404" s="1611"/>
      <c r="CW404" s="1611"/>
      <c r="CX404" s="1611"/>
      <c r="CY404" s="1611"/>
      <c r="CZ404" s="1611"/>
      <c r="DA404" s="1611"/>
      <c r="DB404" s="1611"/>
      <c r="DC404" s="1611"/>
      <c r="DD404" s="1611"/>
      <c r="DE404" s="1611"/>
      <c r="DF404" s="1611"/>
      <c r="DG404" s="1611"/>
      <c r="DH404" s="1611"/>
      <c r="DI404" s="1611"/>
      <c r="DJ404" s="1611"/>
      <c r="DK404" s="1611"/>
      <c r="DL404" s="1611"/>
      <c r="DM404" s="1611"/>
      <c r="DN404" s="1611"/>
      <c r="DO404" s="1611"/>
      <c r="DP404" s="1611"/>
      <c r="DQ404" s="1611"/>
      <c r="DR404" s="1611"/>
      <c r="DS404" s="1611"/>
      <c r="DT404" s="1611"/>
      <c r="DU404" s="1611"/>
      <c r="DV404" s="1611"/>
      <c r="DW404" s="1611"/>
      <c r="DX404" s="1611"/>
      <c r="DY404" s="1611"/>
      <c r="DZ404" s="1611"/>
      <c r="EA404" s="1611"/>
      <c r="EB404" s="1611"/>
      <c r="EC404" s="1611"/>
      <c r="ED404" s="1611"/>
      <c r="EE404" s="1611"/>
      <c r="EF404" s="1611"/>
      <c r="EG404" s="1611"/>
      <c r="EH404" s="1611"/>
      <c r="EI404" s="1611"/>
      <c r="EJ404" s="1611"/>
      <c r="EK404" s="1611"/>
      <c r="EL404" s="1611"/>
      <c r="EM404" s="1611"/>
      <c r="EN404" s="1611"/>
      <c r="EO404" s="1611"/>
      <c r="EP404" s="1611"/>
      <c r="EQ404" s="1611"/>
      <c r="ER404" s="1611"/>
      <c r="ES404" s="1611"/>
    </row>
    <row r="405" spans="2:149" s="898" customFormat="1">
      <c r="B405" s="1609"/>
      <c r="C405" s="1610"/>
      <c r="D405" s="1610"/>
      <c r="E405" s="1611"/>
      <c r="F405" s="1611"/>
      <c r="G405" s="1611"/>
      <c r="H405" s="1611"/>
      <c r="I405" s="1611"/>
      <c r="J405" s="1611"/>
      <c r="K405" s="1611"/>
      <c r="L405" s="1611"/>
      <c r="M405" s="1611"/>
      <c r="N405" s="1611"/>
      <c r="O405" s="1611"/>
      <c r="P405" s="1611"/>
      <c r="Q405" s="1611"/>
      <c r="R405" s="1611"/>
      <c r="S405" s="1611"/>
      <c r="T405" s="1611"/>
      <c r="U405" s="1611"/>
      <c r="V405" s="1611"/>
      <c r="W405" s="1611"/>
      <c r="X405" s="1611"/>
      <c r="Y405" s="1611"/>
      <c r="Z405" s="1611"/>
      <c r="AA405" s="1611"/>
      <c r="AB405" s="1611"/>
      <c r="AC405" s="1611"/>
      <c r="AD405" s="1611"/>
      <c r="AE405" s="1611"/>
      <c r="AF405" s="1611"/>
      <c r="AG405" s="1611"/>
      <c r="AH405" s="1611"/>
      <c r="AI405" s="1611"/>
      <c r="AJ405" s="1611"/>
      <c r="AK405" s="1611"/>
      <c r="AL405" s="1611"/>
      <c r="AM405" s="1611"/>
      <c r="AN405" s="1611"/>
      <c r="AO405" s="1611"/>
      <c r="AP405" s="1611"/>
      <c r="AQ405" s="1611"/>
      <c r="AR405" s="1611"/>
      <c r="AS405" s="1611"/>
      <c r="AT405" s="1611"/>
      <c r="AU405" s="1611"/>
      <c r="AV405" s="1611"/>
      <c r="AW405" s="1611"/>
      <c r="AX405" s="1611"/>
      <c r="AY405" s="1611"/>
      <c r="AZ405" s="1611"/>
      <c r="BA405" s="1611"/>
      <c r="BB405" s="1611"/>
      <c r="BC405" s="1611"/>
      <c r="BD405" s="1611"/>
      <c r="BE405" s="1611"/>
      <c r="BF405" s="1611"/>
      <c r="BG405" s="1611"/>
      <c r="BH405" s="1611"/>
      <c r="BI405" s="1611"/>
      <c r="BJ405" s="1611"/>
      <c r="BK405" s="1611"/>
      <c r="BL405" s="1611"/>
      <c r="BM405" s="1611"/>
      <c r="BN405" s="1611"/>
      <c r="BO405" s="1611"/>
      <c r="BP405" s="1611"/>
      <c r="BQ405" s="1611"/>
      <c r="BR405" s="1611"/>
      <c r="BS405" s="1611"/>
      <c r="BT405" s="1611"/>
      <c r="BU405" s="1611"/>
      <c r="BV405" s="1611"/>
      <c r="BW405" s="1611"/>
      <c r="BX405" s="1611"/>
      <c r="BY405" s="1611"/>
      <c r="BZ405" s="1611"/>
      <c r="CA405" s="1611"/>
      <c r="CB405" s="1611"/>
      <c r="CC405" s="1611"/>
      <c r="CD405" s="1611"/>
      <c r="CE405" s="1611"/>
      <c r="CF405" s="1611"/>
      <c r="CG405" s="1611"/>
      <c r="CH405" s="1611"/>
      <c r="CI405" s="1611"/>
      <c r="CJ405" s="1611"/>
      <c r="CK405" s="1611"/>
      <c r="CL405" s="1611"/>
      <c r="CM405" s="1611"/>
      <c r="CN405" s="1611"/>
      <c r="CO405" s="1611"/>
      <c r="CP405" s="1611"/>
      <c r="CQ405" s="1611"/>
      <c r="CR405" s="1611"/>
      <c r="CS405" s="1611"/>
      <c r="CT405" s="1611"/>
      <c r="CU405" s="1611"/>
      <c r="CV405" s="1611"/>
      <c r="CW405" s="1611"/>
      <c r="CX405" s="1611"/>
      <c r="CY405" s="1611"/>
      <c r="CZ405" s="1611"/>
      <c r="DA405" s="1611"/>
      <c r="DB405" s="1611"/>
      <c r="DC405" s="1611"/>
      <c r="DD405" s="1611"/>
      <c r="DE405" s="1611"/>
      <c r="DF405" s="1611"/>
      <c r="DG405" s="1611"/>
      <c r="DH405" s="1611"/>
      <c r="DI405" s="1611"/>
      <c r="DJ405" s="1611"/>
      <c r="DK405" s="1611"/>
      <c r="DL405" s="1611"/>
      <c r="DM405" s="1611"/>
      <c r="DN405" s="1611"/>
      <c r="DO405" s="1611"/>
      <c r="DP405" s="1611"/>
      <c r="DQ405" s="1611"/>
      <c r="DR405" s="1611"/>
      <c r="DS405" s="1611"/>
      <c r="DT405" s="1611"/>
      <c r="DU405" s="1611"/>
      <c r="DV405" s="1611"/>
      <c r="DW405" s="1611"/>
      <c r="DX405" s="1611"/>
      <c r="DY405" s="1611"/>
      <c r="DZ405" s="1611"/>
      <c r="EA405" s="1611"/>
      <c r="EB405" s="1611"/>
      <c r="EC405" s="1611"/>
      <c r="ED405" s="1611"/>
      <c r="EE405" s="1611"/>
      <c r="EF405" s="1611"/>
      <c r="EG405" s="1611"/>
      <c r="EH405" s="1611"/>
      <c r="EI405" s="1611"/>
      <c r="EJ405" s="1611"/>
      <c r="EK405" s="1611"/>
      <c r="EL405" s="1611"/>
      <c r="EM405" s="1611"/>
      <c r="EN405" s="1611"/>
      <c r="EO405" s="1611"/>
      <c r="EP405" s="1611"/>
      <c r="EQ405" s="1611"/>
      <c r="ER405" s="1611"/>
      <c r="ES405" s="1611"/>
    </row>
    <row r="406" spans="2:149" s="898" customFormat="1">
      <c r="B406" s="1609"/>
      <c r="C406" s="1610"/>
      <c r="D406" s="1610"/>
      <c r="E406" s="1611"/>
      <c r="F406" s="1611"/>
      <c r="G406" s="1611"/>
      <c r="H406" s="1611"/>
      <c r="I406" s="1611"/>
      <c r="J406" s="1611"/>
      <c r="K406" s="1611"/>
      <c r="L406" s="1611"/>
      <c r="M406" s="1611"/>
      <c r="N406" s="1611"/>
      <c r="O406" s="1611"/>
      <c r="P406" s="1611"/>
      <c r="Q406" s="1611"/>
      <c r="R406" s="1611"/>
      <c r="S406" s="1611"/>
      <c r="T406" s="1611"/>
      <c r="U406" s="1611"/>
      <c r="V406" s="1611"/>
      <c r="W406" s="1611"/>
      <c r="X406" s="1611"/>
      <c r="Y406" s="1611"/>
      <c r="Z406" s="1611"/>
      <c r="AA406" s="1611"/>
      <c r="AB406" s="1611"/>
      <c r="AC406" s="1611"/>
      <c r="AD406" s="1611"/>
      <c r="AE406" s="1611"/>
      <c r="AF406" s="1611"/>
      <c r="AG406" s="1611"/>
      <c r="AH406" s="1611"/>
      <c r="AI406" s="1611"/>
      <c r="AJ406" s="1611"/>
      <c r="AK406" s="1611"/>
      <c r="AL406" s="1611"/>
      <c r="AM406" s="1611"/>
      <c r="AN406" s="1611"/>
      <c r="AO406" s="1611"/>
      <c r="AP406" s="1611"/>
      <c r="AQ406" s="1611"/>
      <c r="AR406" s="1611"/>
      <c r="AS406" s="1611"/>
      <c r="AT406" s="1611"/>
      <c r="AU406" s="1611"/>
      <c r="AV406" s="1611"/>
      <c r="AW406" s="1611"/>
      <c r="AX406" s="1611"/>
      <c r="AY406" s="1611"/>
      <c r="AZ406" s="1611"/>
      <c r="BA406" s="1611"/>
      <c r="BB406" s="1611"/>
      <c r="BC406" s="1611"/>
      <c r="BD406" s="1611"/>
      <c r="BE406" s="1611"/>
      <c r="BF406" s="1611"/>
      <c r="BG406" s="1611"/>
      <c r="BH406" s="1611"/>
      <c r="BI406" s="1611"/>
      <c r="BJ406" s="1611"/>
      <c r="BK406" s="1611"/>
      <c r="BL406" s="1611"/>
      <c r="BM406" s="1611"/>
      <c r="BN406" s="1611"/>
      <c r="BO406" s="1611"/>
      <c r="BP406" s="1611"/>
      <c r="BQ406" s="1611"/>
      <c r="BR406" s="1611"/>
      <c r="BS406" s="1611"/>
      <c r="BT406" s="1611"/>
      <c r="BU406" s="1611"/>
      <c r="BV406" s="1611"/>
      <c r="BW406" s="1611"/>
      <c r="BX406" s="1611"/>
      <c r="BY406" s="1611"/>
      <c r="BZ406" s="1611"/>
      <c r="CA406" s="1611"/>
      <c r="CB406" s="1611"/>
      <c r="CC406" s="1611"/>
      <c r="CD406" s="1611"/>
      <c r="CE406" s="1611"/>
      <c r="CF406" s="1611"/>
      <c r="CG406" s="1611"/>
      <c r="CH406" s="1611"/>
      <c r="CI406" s="1611"/>
      <c r="CJ406" s="1611"/>
      <c r="CK406" s="1611"/>
      <c r="CL406" s="1611"/>
      <c r="CM406" s="1611"/>
      <c r="CN406" s="1611"/>
      <c r="CO406" s="1611"/>
      <c r="CP406" s="1611"/>
      <c r="CQ406" s="1611"/>
      <c r="CR406" s="1611"/>
      <c r="CS406" s="1611"/>
      <c r="CT406" s="1611"/>
      <c r="CU406" s="1611"/>
      <c r="CV406" s="1611"/>
      <c r="CW406" s="1611"/>
      <c r="CX406" s="1611"/>
      <c r="CY406" s="1611"/>
      <c r="CZ406" s="1611"/>
      <c r="DA406" s="1611"/>
      <c r="DB406" s="1611"/>
      <c r="DC406" s="1611"/>
      <c r="DD406" s="1611"/>
      <c r="DE406" s="1611"/>
      <c r="DF406" s="1611"/>
      <c r="DG406" s="1611"/>
      <c r="DH406" s="1611"/>
      <c r="DI406" s="1611"/>
      <c r="DJ406" s="1611"/>
      <c r="DK406" s="1611"/>
      <c r="DL406" s="1611"/>
      <c r="DM406" s="1611"/>
      <c r="DN406" s="1611"/>
      <c r="DO406" s="1611"/>
      <c r="DP406" s="1611"/>
      <c r="DQ406" s="1611"/>
      <c r="DR406" s="1611"/>
      <c r="DS406" s="1611"/>
      <c r="DT406" s="1611"/>
      <c r="DU406" s="1611"/>
      <c r="DV406" s="1611"/>
      <c r="DW406" s="1611"/>
      <c r="DX406" s="1611"/>
      <c r="DY406" s="1611"/>
      <c r="DZ406" s="1611"/>
      <c r="EA406" s="1611"/>
      <c r="EB406" s="1611"/>
      <c r="EC406" s="1611"/>
      <c r="ED406" s="1611"/>
      <c r="EE406" s="1611"/>
      <c r="EF406" s="1611"/>
      <c r="EG406" s="1611"/>
      <c r="EH406" s="1611"/>
      <c r="EI406" s="1611"/>
      <c r="EJ406" s="1611"/>
      <c r="EK406" s="1611"/>
      <c r="EL406" s="1611"/>
      <c r="EM406" s="1611"/>
      <c r="EN406" s="1611"/>
      <c r="EO406" s="1611"/>
      <c r="EP406" s="1611"/>
      <c r="EQ406" s="1611"/>
      <c r="ER406" s="1611"/>
      <c r="ES406" s="1611"/>
    </row>
    <row r="407" spans="2:149" s="898" customFormat="1">
      <c r="B407" s="1609"/>
      <c r="C407" s="1610"/>
      <c r="D407" s="1610"/>
      <c r="E407" s="1611"/>
      <c r="F407" s="1611"/>
      <c r="G407" s="1611"/>
      <c r="H407" s="1611"/>
      <c r="I407" s="1611"/>
      <c r="J407" s="1611"/>
      <c r="K407" s="1611"/>
      <c r="L407" s="1611"/>
      <c r="M407" s="1611"/>
      <c r="N407" s="1611"/>
      <c r="O407" s="1611"/>
      <c r="P407" s="1611"/>
      <c r="Q407" s="1611"/>
      <c r="R407" s="1611"/>
      <c r="S407" s="1611"/>
      <c r="T407" s="1611"/>
      <c r="U407" s="1611"/>
      <c r="V407" s="1611"/>
      <c r="W407" s="1611"/>
      <c r="X407" s="1611"/>
      <c r="Y407" s="1611"/>
      <c r="Z407" s="1611"/>
      <c r="AA407" s="1611"/>
      <c r="AB407" s="1611"/>
      <c r="AC407" s="1611"/>
      <c r="AD407" s="1611"/>
      <c r="AE407" s="1611"/>
      <c r="AF407" s="1611"/>
      <c r="AG407" s="1611"/>
      <c r="AH407" s="1611"/>
      <c r="AI407" s="1611"/>
      <c r="AJ407" s="1611"/>
      <c r="AK407" s="1611"/>
      <c r="AL407" s="1611"/>
      <c r="AM407" s="1611"/>
      <c r="AN407" s="1611"/>
      <c r="AO407" s="1611"/>
      <c r="AP407" s="1611"/>
      <c r="AQ407" s="1611"/>
      <c r="AR407" s="1611"/>
      <c r="AS407" s="1611"/>
      <c r="AT407" s="1611"/>
      <c r="AU407" s="1611"/>
      <c r="AV407" s="1611"/>
      <c r="AW407" s="1611"/>
      <c r="AX407" s="1611"/>
      <c r="AY407" s="1611"/>
      <c r="AZ407" s="1611"/>
      <c r="BA407" s="1611"/>
      <c r="BB407" s="1611"/>
      <c r="BC407" s="1611"/>
      <c r="BD407" s="1611"/>
      <c r="BE407" s="1611"/>
      <c r="BF407" s="1611"/>
      <c r="BG407" s="1611"/>
      <c r="BH407" s="1611"/>
      <c r="BI407" s="1611"/>
      <c r="BJ407" s="1611"/>
      <c r="BK407" s="1611"/>
      <c r="BL407" s="1611"/>
      <c r="BM407" s="1611"/>
      <c r="BN407" s="1611"/>
      <c r="BO407" s="1611"/>
      <c r="BP407" s="1611"/>
      <c r="BQ407" s="1611"/>
      <c r="BR407" s="1611"/>
      <c r="BS407" s="1611"/>
      <c r="BT407" s="1611"/>
      <c r="BU407" s="1611"/>
      <c r="BV407" s="1611"/>
      <c r="BW407" s="1611"/>
      <c r="BX407" s="1611"/>
      <c r="BY407" s="1611"/>
      <c r="BZ407" s="1611"/>
      <c r="CA407" s="1611"/>
      <c r="CB407" s="1611"/>
      <c r="CC407" s="1611"/>
      <c r="CD407" s="1611"/>
      <c r="CE407" s="1611"/>
      <c r="CF407" s="1611"/>
      <c r="CG407" s="1611"/>
      <c r="CH407" s="1611"/>
      <c r="CI407" s="1611"/>
      <c r="CJ407" s="1611"/>
      <c r="CK407" s="1611"/>
      <c r="CL407" s="1611"/>
      <c r="CM407" s="1611"/>
      <c r="CN407" s="1611"/>
      <c r="CO407" s="1611"/>
      <c r="CP407" s="1611"/>
      <c r="CQ407" s="1611"/>
      <c r="CR407" s="1611"/>
      <c r="CS407" s="1611"/>
      <c r="CT407" s="1611"/>
      <c r="CU407" s="1611"/>
      <c r="CV407" s="1611"/>
      <c r="CW407" s="1611"/>
      <c r="CX407" s="1611"/>
      <c r="CY407" s="1611"/>
      <c r="CZ407" s="1611"/>
      <c r="DA407" s="1611"/>
      <c r="DB407" s="1611"/>
      <c r="DC407" s="1611"/>
      <c r="DD407" s="1611"/>
      <c r="DE407" s="1611"/>
      <c r="DF407" s="1611"/>
      <c r="DG407" s="1611"/>
      <c r="DH407" s="1611"/>
      <c r="DI407" s="1611"/>
      <c r="DJ407" s="1611"/>
      <c r="DK407" s="1611"/>
      <c r="DL407" s="1611"/>
      <c r="DM407" s="1611"/>
      <c r="DN407" s="1611"/>
      <c r="DO407" s="1611"/>
      <c r="DP407" s="1611"/>
      <c r="DQ407" s="1611"/>
      <c r="DR407" s="1611"/>
      <c r="DS407" s="1611"/>
      <c r="DT407" s="1611"/>
      <c r="DU407" s="1611"/>
      <c r="DV407" s="1611"/>
      <c r="DW407" s="1611"/>
      <c r="DX407" s="1611"/>
      <c r="DY407" s="1611"/>
      <c r="DZ407" s="1611"/>
      <c r="EA407" s="1611"/>
      <c r="EB407" s="1611"/>
      <c r="EC407" s="1611"/>
      <c r="ED407" s="1611"/>
      <c r="EE407" s="1611"/>
      <c r="EF407" s="1611"/>
      <c r="EG407" s="1611"/>
      <c r="EH407" s="1611"/>
      <c r="EI407" s="1611"/>
      <c r="EJ407" s="1611"/>
      <c r="EK407" s="1611"/>
      <c r="EL407" s="1611"/>
      <c r="EM407" s="1611"/>
      <c r="EN407" s="1611"/>
      <c r="EO407" s="1611"/>
      <c r="EP407" s="1611"/>
      <c r="EQ407" s="1611"/>
      <c r="ER407" s="1611"/>
      <c r="ES407" s="1611"/>
    </row>
    <row r="408" spans="2:149" s="898" customFormat="1">
      <c r="B408" s="1609"/>
      <c r="C408" s="1610"/>
      <c r="D408" s="1610"/>
      <c r="E408" s="1611"/>
      <c r="F408" s="1611"/>
      <c r="G408" s="1611"/>
      <c r="H408" s="1611"/>
      <c r="I408" s="1611"/>
      <c r="J408" s="1611"/>
      <c r="K408" s="1611"/>
      <c r="L408" s="1611"/>
      <c r="M408" s="1611"/>
      <c r="N408" s="1611"/>
      <c r="O408" s="1611"/>
      <c r="P408" s="1611"/>
      <c r="Q408" s="1611"/>
      <c r="R408" s="1611"/>
      <c r="S408" s="1611"/>
      <c r="T408" s="1611"/>
      <c r="U408" s="1611"/>
      <c r="V408" s="1611"/>
      <c r="W408" s="1611"/>
      <c r="X408" s="1611"/>
      <c r="Y408" s="1611"/>
      <c r="Z408" s="1611"/>
      <c r="AA408" s="1611"/>
      <c r="AB408" s="1611"/>
      <c r="AC408" s="1611"/>
      <c r="AD408" s="1611"/>
      <c r="AE408" s="1611"/>
      <c r="AF408" s="1611"/>
      <c r="AG408" s="1611"/>
      <c r="AH408" s="1611"/>
      <c r="AI408" s="1611"/>
      <c r="AJ408" s="1611"/>
      <c r="AK408" s="1611"/>
      <c r="AL408" s="1611"/>
      <c r="AM408" s="1611"/>
      <c r="AN408" s="1611"/>
      <c r="AO408" s="1611"/>
      <c r="AP408" s="1611"/>
      <c r="AQ408" s="1611"/>
      <c r="AR408" s="1611"/>
      <c r="AS408" s="1611"/>
      <c r="AT408" s="1611"/>
      <c r="AU408" s="1611"/>
      <c r="AV408" s="1611"/>
      <c r="AW408" s="1611"/>
      <c r="AX408" s="1611"/>
      <c r="AY408" s="1611"/>
      <c r="AZ408" s="1611"/>
      <c r="BA408" s="1611"/>
      <c r="BB408" s="1611"/>
      <c r="BC408" s="1611"/>
      <c r="BD408" s="1611"/>
      <c r="BE408" s="1611"/>
      <c r="BF408" s="1611"/>
      <c r="BG408" s="1611"/>
      <c r="BH408" s="1611"/>
      <c r="BI408" s="1611"/>
      <c r="BJ408" s="1611"/>
      <c r="BK408" s="1611"/>
      <c r="BL408" s="1611"/>
      <c r="BM408" s="1611"/>
      <c r="BN408" s="1611"/>
      <c r="BO408" s="1611"/>
      <c r="BP408" s="1611"/>
      <c r="BQ408" s="1611"/>
      <c r="BR408" s="1611"/>
      <c r="BS408" s="1611"/>
      <c r="BT408" s="1611"/>
      <c r="BU408" s="1611"/>
      <c r="BV408" s="1611"/>
      <c r="BW408" s="1611"/>
      <c r="BX408" s="1611"/>
      <c r="BY408" s="1611"/>
      <c r="BZ408" s="1611"/>
      <c r="CA408" s="1611"/>
      <c r="CB408" s="1611"/>
      <c r="CC408" s="1611"/>
      <c r="CD408" s="1611"/>
      <c r="CE408" s="1611"/>
      <c r="CF408" s="1611"/>
      <c r="CG408" s="1611"/>
      <c r="CH408" s="1611"/>
      <c r="CI408" s="1611"/>
      <c r="CJ408" s="1611"/>
      <c r="CK408" s="1611"/>
      <c r="CL408" s="1611"/>
      <c r="CM408" s="1611"/>
      <c r="CN408" s="1611"/>
      <c r="CO408" s="1611"/>
      <c r="CP408" s="1611"/>
      <c r="CQ408" s="1611"/>
      <c r="CR408" s="1611"/>
      <c r="CS408" s="1611"/>
      <c r="CT408" s="1611"/>
      <c r="CU408" s="1611"/>
      <c r="CV408" s="1611"/>
      <c r="CW408" s="1611"/>
      <c r="CX408" s="1611"/>
      <c r="CY408" s="1611"/>
      <c r="CZ408" s="1611"/>
      <c r="DA408" s="1611"/>
      <c r="DB408" s="1611"/>
      <c r="DC408" s="1611"/>
      <c r="DD408" s="1611"/>
      <c r="DE408" s="1611"/>
      <c r="DF408" s="1611"/>
      <c r="DG408" s="1611"/>
      <c r="DH408" s="1611"/>
      <c r="DI408" s="1611"/>
      <c r="DJ408" s="1611"/>
      <c r="DK408" s="1611"/>
      <c r="DL408" s="1611"/>
      <c r="DM408" s="1611"/>
      <c r="DN408" s="1611"/>
      <c r="DO408" s="1611"/>
      <c r="DP408" s="1611"/>
      <c r="DQ408" s="1611"/>
      <c r="DR408" s="1611"/>
      <c r="DS408" s="1611"/>
      <c r="DT408" s="1611"/>
      <c r="DU408" s="1611"/>
      <c r="DV408" s="1611"/>
      <c r="DW408" s="1611"/>
      <c r="DX408" s="1611"/>
      <c r="DY408" s="1611"/>
      <c r="DZ408" s="1611"/>
      <c r="EA408" s="1611"/>
      <c r="EB408" s="1611"/>
      <c r="EC408" s="1611"/>
      <c r="ED408" s="1611"/>
      <c r="EE408" s="1611"/>
      <c r="EF408" s="1611"/>
      <c r="EG408" s="1611"/>
      <c r="EH408" s="1611"/>
      <c r="EI408" s="1611"/>
      <c r="EJ408" s="1611"/>
      <c r="EK408" s="1611"/>
      <c r="EL408" s="1611"/>
      <c r="EM408" s="1611"/>
      <c r="EN408" s="1611"/>
      <c r="EO408" s="1611"/>
      <c r="EP408" s="1611"/>
      <c r="EQ408" s="1611"/>
      <c r="ER408" s="1611"/>
      <c r="ES408" s="1611"/>
    </row>
    <row r="409" spans="2:149" s="898" customFormat="1">
      <c r="B409" s="1609"/>
      <c r="C409" s="1610"/>
      <c r="D409" s="1610"/>
      <c r="E409" s="1611"/>
      <c r="F409" s="1611"/>
      <c r="G409" s="1611"/>
      <c r="H409" s="1611"/>
      <c r="I409" s="1611"/>
      <c r="J409" s="1611"/>
      <c r="K409" s="1611"/>
      <c r="L409" s="1611"/>
      <c r="M409" s="1611"/>
      <c r="N409" s="1611"/>
      <c r="O409" s="1611"/>
      <c r="P409" s="1611"/>
      <c r="Q409" s="1611"/>
      <c r="R409" s="1611"/>
      <c r="S409" s="1611"/>
      <c r="T409" s="1611"/>
      <c r="U409" s="1611"/>
      <c r="V409" s="1611"/>
      <c r="W409" s="1611"/>
      <c r="X409" s="1611"/>
      <c r="Y409" s="1611"/>
      <c r="Z409" s="1611"/>
      <c r="AA409" s="1611"/>
      <c r="AB409" s="1611"/>
      <c r="AC409" s="1611"/>
      <c r="AD409" s="1611"/>
      <c r="AE409" s="1611"/>
      <c r="AF409" s="1611"/>
      <c r="AG409" s="1611"/>
      <c r="AH409" s="1611"/>
      <c r="AI409" s="1611"/>
      <c r="AJ409" s="1611"/>
      <c r="AK409" s="1611"/>
      <c r="AL409" s="1611"/>
      <c r="AM409" s="1611"/>
      <c r="AN409" s="1611"/>
      <c r="AO409" s="1611"/>
      <c r="AP409" s="1611"/>
      <c r="AQ409" s="1611"/>
      <c r="AR409" s="1611"/>
      <c r="AS409" s="1611"/>
      <c r="AT409" s="1611"/>
      <c r="AU409" s="1611"/>
      <c r="AV409" s="1611"/>
      <c r="AW409" s="1611"/>
      <c r="AX409" s="1611"/>
      <c r="AY409" s="1611"/>
      <c r="AZ409" s="1611"/>
      <c r="BA409" s="1611"/>
      <c r="BB409" s="1611"/>
      <c r="BC409" s="1611"/>
      <c r="BD409" s="1611"/>
      <c r="BE409" s="1611"/>
      <c r="BF409" s="1611"/>
      <c r="BG409" s="1611"/>
      <c r="BH409" s="1611"/>
      <c r="BI409" s="1611"/>
      <c r="BJ409" s="1611"/>
      <c r="BK409" s="1611"/>
      <c r="BL409" s="1611"/>
      <c r="BM409" s="1611"/>
      <c r="BN409" s="1611"/>
      <c r="BO409" s="1611"/>
      <c r="BP409" s="1611"/>
      <c r="BQ409" s="1611"/>
      <c r="BR409" s="1611"/>
      <c r="BS409" s="1611"/>
      <c r="BT409" s="1611"/>
      <c r="BU409" s="1611"/>
      <c r="BV409" s="1611"/>
      <c r="BW409" s="1611"/>
      <c r="BX409" s="1611"/>
      <c r="BY409" s="1611"/>
      <c r="BZ409" s="1611"/>
      <c r="CA409" s="1611"/>
      <c r="CB409" s="1611"/>
      <c r="CC409" s="1611"/>
      <c r="CD409" s="1611"/>
      <c r="CE409" s="1611"/>
      <c r="CF409" s="1611"/>
      <c r="CG409" s="1611"/>
      <c r="CH409" s="1611"/>
      <c r="CI409" s="1611"/>
      <c r="CJ409" s="1611"/>
      <c r="CK409" s="1611"/>
      <c r="CL409" s="1611"/>
      <c r="CM409" s="1611"/>
      <c r="CN409" s="1611"/>
      <c r="CO409" s="1611"/>
      <c r="CP409" s="1611"/>
      <c r="CQ409" s="1611"/>
      <c r="CR409" s="1611"/>
      <c r="CS409" s="1611"/>
      <c r="CT409" s="1611"/>
      <c r="CU409" s="1611"/>
      <c r="CV409" s="1611"/>
      <c r="CW409" s="1611"/>
      <c r="CX409" s="1611"/>
      <c r="CY409" s="1611"/>
      <c r="CZ409" s="1611"/>
      <c r="DA409" s="1611"/>
      <c r="DB409" s="1611"/>
      <c r="DC409" s="1611"/>
      <c r="DD409" s="1611"/>
      <c r="DE409" s="1611"/>
      <c r="DF409" s="1611"/>
      <c r="DG409" s="1611"/>
      <c r="DH409" s="1611"/>
      <c r="DI409" s="1611"/>
      <c r="DJ409" s="1611"/>
      <c r="DK409" s="1611"/>
      <c r="DL409" s="1611"/>
      <c r="DM409" s="1611"/>
      <c r="DN409" s="1611"/>
      <c r="DO409" s="1611"/>
      <c r="DP409" s="1611"/>
      <c r="DQ409" s="1611"/>
      <c r="DR409" s="1611"/>
      <c r="DS409" s="1611"/>
      <c r="DT409" s="1611"/>
      <c r="DU409" s="1611"/>
      <c r="DV409" s="1611"/>
      <c r="DW409" s="1611"/>
      <c r="DX409" s="1611"/>
      <c r="DY409" s="1611"/>
      <c r="DZ409" s="1611"/>
      <c r="EA409" s="1611"/>
      <c r="EB409" s="1611"/>
      <c r="EC409" s="1611"/>
      <c r="ED409" s="1611"/>
      <c r="EE409" s="1611"/>
      <c r="EF409" s="1611"/>
      <c r="EG409" s="1611"/>
      <c r="EH409" s="1611"/>
      <c r="EI409" s="1611"/>
      <c r="EJ409" s="1611"/>
      <c r="EK409" s="1611"/>
      <c r="EL409" s="1611"/>
      <c r="EM409" s="1611"/>
      <c r="EN409" s="1611"/>
      <c r="EO409" s="1611"/>
      <c r="EP409" s="1611"/>
      <c r="EQ409" s="1611"/>
      <c r="ER409" s="1611"/>
      <c r="ES409" s="1611"/>
    </row>
    <row r="410" spans="2:149" s="898" customFormat="1">
      <c r="B410" s="1609"/>
      <c r="C410" s="1610"/>
      <c r="D410" s="1610"/>
      <c r="E410" s="1611"/>
      <c r="F410" s="1611"/>
      <c r="G410" s="1611"/>
      <c r="H410" s="1611"/>
      <c r="I410" s="1611"/>
      <c r="J410" s="1611"/>
      <c r="K410" s="1611"/>
      <c r="L410" s="1611"/>
      <c r="M410" s="1611"/>
      <c r="N410" s="1611"/>
      <c r="O410" s="1611"/>
      <c r="P410" s="1611"/>
      <c r="Q410" s="1611"/>
      <c r="R410" s="1611"/>
      <c r="S410" s="1611"/>
      <c r="T410" s="1611"/>
      <c r="U410" s="1611"/>
      <c r="V410" s="1611"/>
      <c r="W410" s="1611"/>
      <c r="X410" s="1611"/>
      <c r="Y410" s="1611"/>
      <c r="Z410" s="1611"/>
      <c r="AA410" s="1611"/>
      <c r="AB410" s="1611"/>
      <c r="AC410" s="1611"/>
      <c r="AD410" s="1611"/>
      <c r="AE410" s="1611"/>
      <c r="AF410" s="1611"/>
      <c r="AG410" s="1611"/>
      <c r="AH410" s="1611"/>
      <c r="AI410" s="1611"/>
      <c r="AJ410" s="1611"/>
      <c r="AK410" s="1611"/>
      <c r="AL410" s="1611"/>
      <c r="AM410" s="1611"/>
      <c r="AN410" s="1611"/>
      <c r="AO410" s="1611"/>
      <c r="AP410" s="1611"/>
      <c r="AQ410" s="1611"/>
      <c r="AR410" s="1611"/>
      <c r="AS410" s="1611"/>
      <c r="AT410" s="1611"/>
      <c r="AU410" s="1611"/>
      <c r="AV410" s="1611"/>
      <c r="AW410" s="1611"/>
      <c r="AX410" s="1611"/>
      <c r="AY410" s="1611"/>
      <c r="AZ410" s="1611"/>
      <c r="BA410" s="1611"/>
      <c r="BB410" s="1611"/>
      <c r="BC410" s="1611"/>
      <c r="BD410" s="1611"/>
      <c r="BE410" s="1611"/>
      <c r="BF410" s="1611"/>
      <c r="BG410" s="1611"/>
      <c r="BH410" s="1611"/>
      <c r="BI410" s="1611"/>
      <c r="BJ410" s="1611"/>
      <c r="BK410" s="1611"/>
      <c r="BL410" s="1611"/>
      <c r="BM410" s="1611"/>
      <c r="BN410" s="1611"/>
      <c r="BO410" s="1611"/>
      <c r="BP410" s="1611"/>
      <c r="BQ410" s="1611"/>
      <c r="BR410" s="1611"/>
      <c r="BS410" s="1611"/>
      <c r="BT410" s="1611"/>
      <c r="BU410" s="1611"/>
      <c r="BV410" s="1611"/>
      <c r="BW410" s="1611"/>
      <c r="BX410" s="1611"/>
      <c r="BY410" s="1611"/>
      <c r="BZ410" s="1611"/>
      <c r="CA410" s="1611"/>
      <c r="CB410" s="1611"/>
      <c r="CC410" s="1611"/>
      <c r="CD410" s="1611"/>
      <c r="CE410" s="1611"/>
      <c r="CF410" s="1611"/>
      <c r="CG410" s="1611"/>
      <c r="CH410" s="1611"/>
      <c r="CI410" s="1611"/>
      <c r="CJ410" s="1611"/>
      <c r="CK410" s="1611"/>
      <c r="CL410" s="1611"/>
      <c r="CM410" s="1611"/>
      <c r="CN410" s="1611"/>
      <c r="CO410" s="1611"/>
      <c r="CP410" s="1611"/>
      <c r="CQ410" s="1611"/>
      <c r="CR410" s="1611"/>
      <c r="CS410" s="1611"/>
      <c r="CT410" s="1611"/>
      <c r="CU410" s="1611"/>
      <c r="CV410" s="1611"/>
      <c r="CW410" s="1611"/>
      <c r="CX410" s="1611"/>
      <c r="CY410" s="1611"/>
      <c r="CZ410" s="1611"/>
      <c r="DA410" s="1611"/>
      <c r="DB410" s="1611"/>
      <c r="DC410" s="1611"/>
      <c r="DD410" s="1611"/>
      <c r="DE410" s="1611"/>
      <c r="DF410" s="1611"/>
      <c r="DG410" s="1611"/>
      <c r="DH410" s="1611"/>
      <c r="DI410" s="1611"/>
      <c r="DJ410" s="1611"/>
      <c r="DK410" s="1611"/>
      <c r="DL410" s="1611"/>
      <c r="DM410" s="1611"/>
      <c r="DN410" s="1611"/>
      <c r="DO410" s="1611"/>
      <c r="DP410" s="1611"/>
      <c r="DQ410" s="1611"/>
      <c r="DR410" s="1611"/>
      <c r="DS410" s="1611"/>
      <c r="DT410" s="1611"/>
      <c r="DU410" s="1611"/>
      <c r="DV410" s="1611"/>
      <c r="DW410" s="1611"/>
      <c r="DX410" s="1611"/>
      <c r="DY410" s="1611"/>
      <c r="DZ410" s="1611"/>
      <c r="EA410" s="1611"/>
      <c r="EB410" s="1611"/>
      <c r="EC410" s="1611"/>
      <c r="ED410" s="1611"/>
      <c r="EE410" s="1611"/>
      <c r="EF410" s="1611"/>
      <c r="EG410" s="1611"/>
      <c r="EH410" s="1611"/>
      <c r="EI410" s="1611"/>
      <c r="EJ410" s="1611"/>
      <c r="EK410" s="1611"/>
      <c r="EL410" s="1611"/>
      <c r="EM410" s="1611"/>
      <c r="EN410" s="1611"/>
      <c r="EO410" s="1611"/>
      <c r="EP410" s="1611"/>
      <c r="EQ410" s="1611"/>
      <c r="ER410" s="1611"/>
      <c r="ES410" s="1611"/>
    </row>
    <row r="411" spans="2:149" s="898" customFormat="1">
      <c r="B411" s="1609"/>
      <c r="C411" s="1610"/>
      <c r="D411" s="1610"/>
      <c r="E411" s="1611"/>
      <c r="F411" s="1611"/>
      <c r="G411" s="1611"/>
      <c r="H411" s="1611"/>
      <c r="I411" s="1611"/>
      <c r="J411" s="1611"/>
      <c r="K411" s="1611"/>
      <c r="L411" s="1611"/>
      <c r="M411" s="1611"/>
      <c r="N411" s="1611"/>
      <c r="O411" s="1611"/>
      <c r="P411" s="1611"/>
      <c r="Q411" s="1611"/>
      <c r="R411" s="1611"/>
      <c r="S411" s="1611"/>
      <c r="T411" s="1611"/>
      <c r="U411" s="1611"/>
      <c r="V411" s="1611"/>
      <c r="W411" s="1611"/>
      <c r="X411" s="1611"/>
      <c r="Y411" s="1611"/>
      <c r="Z411" s="1611"/>
      <c r="AA411" s="1611"/>
      <c r="AB411" s="1611"/>
      <c r="AC411" s="1611"/>
      <c r="AD411" s="1611"/>
      <c r="AE411" s="1611"/>
      <c r="AF411" s="1611"/>
      <c r="AG411" s="1611"/>
      <c r="AH411" s="1611"/>
      <c r="AI411" s="1611"/>
      <c r="AJ411" s="1611"/>
      <c r="AK411" s="1611"/>
      <c r="AL411" s="1611"/>
      <c r="AM411" s="1611"/>
      <c r="AN411" s="1611"/>
      <c r="AO411" s="1611"/>
      <c r="AP411" s="1611"/>
      <c r="AQ411" s="1611"/>
      <c r="AR411" s="1611"/>
      <c r="AS411" s="1611"/>
      <c r="AT411" s="1611"/>
      <c r="AU411" s="1611"/>
      <c r="AV411" s="1611"/>
      <c r="AW411" s="1611"/>
      <c r="AX411" s="1611"/>
      <c r="AY411" s="1611"/>
      <c r="AZ411" s="1611"/>
      <c r="BA411" s="1611"/>
      <c r="BB411" s="1611"/>
      <c r="BC411" s="1611"/>
      <c r="BD411" s="1611"/>
      <c r="BE411" s="1611"/>
      <c r="BF411" s="1611"/>
      <c r="BG411" s="1611"/>
      <c r="BH411" s="1611"/>
      <c r="BI411" s="1611"/>
      <c r="BJ411" s="1611"/>
      <c r="BK411" s="1611"/>
      <c r="BL411" s="1611"/>
      <c r="BM411" s="1611"/>
      <c r="BN411" s="1611"/>
      <c r="BO411" s="1611"/>
      <c r="BP411" s="1611"/>
      <c r="BQ411" s="1611"/>
      <c r="BR411" s="1611"/>
      <c r="BS411" s="1611"/>
      <c r="BT411" s="1611"/>
      <c r="BU411" s="1611"/>
      <c r="BV411" s="1611"/>
      <c r="BW411" s="1611"/>
      <c r="BX411" s="1611"/>
      <c r="BY411" s="1611"/>
      <c r="BZ411" s="1611"/>
      <c r="CA411" s="1611"/>
      <c r="CB411" s="1611"/>
      <c r="CC411" s="1611"/>
      <c r="CD411" s="1611"/>
      <c r="CE411" s="1611"/>
      <c r="CF411" s="1611"/>
      <c r="CG411" s="1611"/>
      <c r="CH411" s="1611"/>
      <c r="CI411" s="1611"/>
      <c r="CJ411" s="1611"/>
      <c r="CK411" s="1611"/>
      <c r="CL411" s="1611"/>
      <c r="CM411" s="1611"/>
      <c r="CN411" s="1611"/>
      <c r="CO411" s="1611"/>
      <c r="CP411" s="1611"/>
      <c r="CQ411" s="1611"/>
      <c r="CR411" s="1611"/>
      <c r="CS411" s="1611"/>
      <c r="CT411" s="1611"/>
      <c r="CU411" s="1611"/>
      <c r="CV411" s="1611"/>
      <c r="CW411" s="1611"/>
      <c r="CX411" s="1611"/>
      <c r="CY411" s="1611"/>
      <c r="CZ411" s="1611"/>
      <c r="DA411" s="1611"/>
      <c r="DB411" s="1611"/>
      <c r="DC411" s="1611"/>
      <c r="DD411" s="1611"/>
      <c r="DE411" s="1611"/>
      <c r="DF411" s="1611"/>
      <c r="DG411" s="1611"/>
      <c r="DH411" s="1611"/>
      <c r="DI411" s="1611"/>
      <c r="DJ411" s="1611"/>
      <c r="DK411" s="1611"/>
      <c r="DL411" s="1611"/>
      <c r="DM411" s="1611"/>
      <c r="DN411" s="1611"/>
      <c r="DO411" s="1611"/>
      <c r="DP411" s="1611"/>
      <c r="DQ411" s="1611"/>
      <c r="DR411" s="1611"/>
      <c r="DS411" s="1611"/>
      <c r="DT411" s="1611"/>
      <c r="DU411" s="1611"/>
      <c r="DV411" s="1611"/>
      <c r="DW411" s="1611"/>
      <c r="DX411" s="1611"/>
      <c r="DY411" s="1611"/>
      <c r="DZ411" s="1611"/>
      <c r="EA411" s="1611"/>
      <c r="EB411" s="1611"/>
      <c r="EC411" s="1611"/>
      <c r="ED411" s="1611"/>
      <c r="EE411" s="1611"/>
      <c r="EF411" s="1611"/>
      <c r="EG411" s="1611"/>
      <c r="EH411" s="1611"/>
      <c r="EI411" s="1611"/>
      <c r="EJ411" s="1611"/>
      <c r="EK411" s="1611"/>
      <c r="EL411" s="1611"/>
      <c r="EM411" s="1611"/>
      <c r="EN411" s="1611"/>
      <c r="EO411" s="1611"/>
      <c r="EP411" s="1611"/>
      <c r="EQ411" s="1611"/>
      <c r="ER411" s="1611"/>
      <c r="ES411" s="1611"/>
    </row>
    <row r="412" spans="2:149" s="898" customFormat="1">
      <c r="B412" s="1609"/>
      <c r="C412" s="1610"/>
      <c r="D412" s="1610"/>
      <c r="E412" s="1611"/>
      <c r="F412" s="1611"/>
      <c r="G412" s="1611"/>
      <c r="H412" s="1611"/>
      <c r="I412" s="1611"/>
      <c r="J412" s="1611"/>
      <c r="K412" s="1611"/>
      <c r="L412" s="1611"/>
      <c r="M412" s="1611"/>
      <c r="N412" s="1611"/>
      <c r="O412" s="1611"/>
      <c r="P412" s="1611"/>
      <c r="Q412" s="1611"/>
      <c r="R412" s="1611"/>
      <c r="S412" s="1611"/>
      <c r="T412" s="1611"/>
      <c r="U412" s="1611"/>
      <c r="V412" s="1611"/>
      <c r="W412" s="1611"/>
      <c r="X412" s="1611"/>
      <c r="Y412" s="1611"/>
      <c r="Z412" s="1611"/>
      <c r="AA412" s="1611"/>
      <c r="AB412" s="1611"/>
      <c r="AC412" s="1611"/>
      <c r="AD412" s="1611"/>
      <c r="AE412" s="1611"/>
      <c r="AF412" s="1611"/>
      <c r="AG412" s="1611"/>
      <c r="AH412" s="1611"/>
      <c r="AI412" s="1611"/>
      <c r="AJ412" s="1611"/>
      <c r="AK412" s="1611"/>
      <c r="AL412" s="1611"/>
      <c r="AM412" s="1611"/>
      <c r="AN412" s="1611"/>
      <c r="AO412" s="1611"/>
      <c r="AP412" s="1611"/>
      <c r="AQ412" s="1611"/>
      <c r="AR412" s="1611"/>
      <c r="AS412" s="1611"/>
      <c r="AT412" s="1611"/>
      <c r="AU412" s="1611"/>
      <c r="AV412" s="1611"/>
      <c r="AW412" s="1611"/>
      <c r="AX412" s="1611"/>
      <c r="AY412" s="1611"/>
      <c r="AZ412" s="1611"/>
      <c r="BA412" s="1611"/>
      <c r="BB412" s="1611"/>
      <c r="BC412" s="1611"/>
      <c r="BD412" s="1611"/>
      <c r="BE412" s="1611"/>
      <c r="BF412" s="1611"/>
      <c r="BG412" s="1611"/>
      <c r="BH412" s="1611"/>
      <c r="BI412" s="1611"/>
      <c r="BJ412" s="1611"/>
      <c r="BK412" s="1611"/>
      <c r="BL412" s="1611"/>
      <c r="BM412" s="1611"/>
      <c r="BN412" s="1611"/>
      <c r="BO412" s="1611"/>
      <c r="BP412" s="1611"/>
      <c r="BQ412" s="1611"/>
      <c r="BR412" s="1611"/>
      <c r="BS412" s="1611"/>
      <c r="BT412" s="1611"/>
      <c r="BU412" s="1611"/>
      <c r="BV412" s="1611"/>
      <c r="BW412" s="1611"/>
      <c r="BX412" s="1611"/>
      <c r="BY412" s="1611"/>
      <c r="BZ412" s="1611"/>
      <c r="CA412" s="1611"/>
      <c r="CB412" s="1611"/>
      <c r="CC412" s="1611"/>
      <c r="CD412" s="1611"/>
      <c r="CE412" s="1611"/>
      <c r="CF412" s="1611"/>
      <c r="CG412" s="1611"/>
      <c r="CH412" s="1611"/>
      <c r="CI412" s="1611"/>
      <c r="CJ412" s="1611"/>
      <c r="CK412" s="1611"/>
      <c r="CL412" s="1611"/>
      <c r="CM412" s="1611"/>
      <c r="CN412" s="1611"/>
      <c r="CO412" s="1611"/>
      <c r="CP412" s="1611"/>
      <c r="CQ412" s="1611"/>
      <c r="CR412" s="1611"/>
      <c r="CS412" s="1611"/>
      <c r="CT412" s="1611"/>
      <c r="CU412" s="1611"/>
      <c r="CV412" s="1611"/>
      <c r="CW412" s="1611"/>
      <c r="CX412" s="1611"/>
      <c r="CY412" s="1611"/>
      <c r="CZ412" s="1611"/>
      <c r="DA412" s="1611"/>
      <c r="DB412" s="1611"/>
      <c r="DC412" s="1611"/>
      <c r="DD412" s="1611"/>
      <c r="DE412" s="1611"/>
      <c r="DF412" s="1611"/>
      <c r="DG412" s="1611"/>
      <c r="DH412" s="1611"/>
      <c r="DI412" s="1611"/>
      <c r="DJ412" s="1611"/>
      <c r="DK412" s="1611"/>
      <c r="DL412" s="1611"/>
      <c r="DM412" s="1611"/>
      <c r="DN412" s="1611"/>
      <c r="DO412" s="1611"/>
      <c r="DP412" s="1611"/>
      <c r="DQ412" s="1611"/>
      <c r="DR412" s="1611"/>
      <c r="DS412" s="1611"/>
      <c r="DT412" s="1611"/>
      <c r="DU412" s="1611"/>
      <c r="DV412" s="1611"/>
      <c r="DW412" s="1611"/>
      <c r="DX412" s="1611"/>
      <c r="DY412" s="1611"/>
      <c r="DZ412" s="1611"/>
      <c r="EA412" s="1611"/>
      <c r="EB412" s="1611"/>
      <c r="EC412" s="1611"/>
      <c r="ED412" s="1611"/>
      <c r="EE412" s="1611"/>
      <c r="EF412" s="1611"/>
      <c r="EG412" s="1611"/>
      <c r="EH412" s="1611"/>
      <c r="EI412" s="1611"/>
      <c r="EJ412" s="1611"/>
      <c r="EK412" s="1611"/>
      <c r="EL412" s="1611"/>
      <c r="EM412" s="1611"/>
      <c r="EN412" s="1611"/>
      <c r="EO412" s="1611"/>
      <c r="EP412" s="1611"/>
      <c r="EQ412" s="1611"/>
      <c r="ER412" s="1611"/>
      <c r="ES412" s="1611"/>
    </row>
    <row r="413" spans="2:149" s="898" customFormat="1">
      <c r="B413" s="1609"/>
      <c r="C413" s="1610"/>
      <c r="D413" s="1610"/>
      <c r="E413" s="1611"/>
      <c r="F413" s="1611"/>
      <c r="G413" s="1611"/>
      <c r="H413" s="1611"/>
      <c r="I413" s="1611"/>
      <c r="J413" s="1611"/>
      <c r="K413" s="1611"/>
      <c r="L413" s="1611"/>
      <c r="M413" s="1611"/>
      <c r="N413" s="1611"/>
      <c r="O413" s="1611"/>
      <c r="P413" s="1611"/>
      <c r="Q413" s="1611"/>
      <c r="R413" s="1611"/>
      <c r="S413" s="1611"/>
      <c r="T413" s="1611"/>
      <c r="U413" s="1611"/>
      <c r="V413" s="1611"/>
      <c r="W413" s="1611"/>
      <c r="X413" s="1611"/>
      <c r="Y413" s="1611"/>
      <c r="Z413" s="1611"/>
      <c r="AA413" s="1611"/>
      <c r="AB413" s="1611"/>
      <c r="AC413" s="1611"/>
      <c r="AD413" s="1611"/>
      <c r="AE413" s="1611"/>
      <c r="AF413" s="1611"/>
      <c r="AG413" s="1611"/>
      <c r="AH413" s="1611"/>
      <c r="AI413" s="1611"/>
      <c r="AJ413" s="1611"/>
      <c r="AK413" s="1611"/>
      <c r="AL413" s="1611"/>
      <c r="AM413" s="1611"/>
      <c r="AN413" s="1611"/>
      <c r="AO413" s="1611"/>
      <c r="AP413" s="1611"/>
      <c r="AQ413" s="1611"/>
      <c r="AR413" s="1611"/>
      <c r="AS413" s="1611"/>
      <c r="AT413" s="1611"/>
      <c r="AU413" s="1611"/>
      <c r="AV413" s="1611"/>
      <c r="AW413" s="1611"/>
      <c r="AX413" s="1611"/>
      <c r="AY413" s="1611"/>
      <c r="AZ413" s="1611"/>
      <c r="BA413" s="1611"/>
      <c r="BB413" s="1611"/>
      <c r="BC413" s="1611"/>
      <c r="BD413" s="1611"/>
      <c r="BE413" s="1611"/>
      <c r="BF413" s="1611"/>
      <c r="BG413" s="1611"/>
      <c r="BH413" s="1611"/>
      <c r="BI413" s="1611"/>
      <c r="BJ413" s="1611"/>
      <c r="BK413" s="1611"/>
      <c r="BL413" s="1611"/>
      <c r="BM413" s="1611"/>
      <c r="BN413" s="1611"/>
      <c r="BO413" s="1611"/>
      <c r="BP413" s="1611"/>
      <c r="BQ413" s="1611"/>
      <c r="BR413" s="1611"/>
      <c r="BS413" s="1611"/>
      <c r="BT413" s="1611"/>
      <c r="BU413" s="1611"/>
      <c r="BV413" s="1611"/>
      <c r="BW413" s="1611"/>
      <c r="BX413" s="1611"/>
      <c r="BY413" s="1611"/>
      <c r="BZ413" s="1611"/>
      <c r="CA413" s="1611"/>
      <c r="CB413" s="1611"/>
      <c r="CC413" s="1611"/>
      <c r="CD413" s="1611"/>
      <c r="CE413" s="1611"/>
      <c r="CF413" s="1611"/>
      <c r="CG413" s="1611"/>
      <c r="CH413" s="1611"/>
      <c r="CI413" s="1611"/>
      <c r="CJ413" s="1611"/>
      <c r="CK413" s="1611"/>
      <c r="CL413" s="1611"/>
      <c r="CM413" s="1611"/>
      <c r="CN413" s="1611"/>
      <c r="CO413" s="1611"/>
      <c r="CP413" s="1611"/>
      <c r="CQ413" s="1611"/>
      <c r="CR413" s="1611"/>
      <c r="CS413" s="1611"/>
      <c r="CT413" s="1611"/>
      <c r="CU413" s="1611"/>
      <c r="CV413" s="1611"/>
      <c r="CW413" s="1611"/>
      <c r="CX413" s="1611"/>
      <c r="CY413" s="1611"/>
      <c r="CZ413" s="1611"/>
      <c r="DA413" s="1611"/>
      <c r="DB413" s="1611"/>
      <c r="DC413" s="1611"/>
      <c r="DD413" s="1611"/>
      <c r="DE413" s="1611"/>
      <c r="DF413" s="1611"/>
      <c r="DG413" s="1611"/>
      <c r="DH413" s="1611"/>
      <c r="DI413" s="1611"/>
      <c r="DJ413" s="1611"/>
      <c r="DK413" s="1611"/>
      <c r="DL413" s="1611"/>
      <c r="DM413" s="1611"/>
      <c r="DN413" s="1611"/>
      <c r="DO413" s="1611"/>
      <c r="DP413" s="1611"/>
      <c r="DQ413" s="1611"/>
      <c r="DR413" s="1611"/>
      <c r="DS413" s="1611"/>
      <c r="DT413" s="1611"/>
      <c r="DU413" s="1611"/>
      <c r="DV413" s="1611"/>
      <c r="DW413" s="1611"/>
      <c r="DX413" s="1611"/>
      <c r="DY413" s="1611"/>
      <c r="DZ413" s="1611"/>
      <c r="EA413" s="1611"/>
      <c r="EB413" s="1611"/>
      <c r="EC413" s="1611"/>
      <c r="ED413" s="1611"/>
      <c r="EE413" s="1611"/>
      <c r="EF413" s="1611"/>
      <c r="EG413" s="1611"/>
      <c r="EH413" s="1611"/>
      <c r="EI413" s="1611"/>
      <c r="EJ413" s="1611"/>
      <c r="EK413" s="1611"/>
      <c r="EL413" s="1611"/>
      <c r="EM413" s="1611"/>
      <c r="EN413" s="1611"/>
      <c r="EO413" s="1611"/>
      <c r="EP413" s="1611"/>
      <c r="EQ413" s="1611"/>
      <c r="ER413" s="1611"/>
      <c r="ES413" s="1611"/>
    </row>
    <row r="414" spans="2:149" s="898" customFormat="1">
      <c r="B414" s="1609"/>
      <c r="C414" s="1610"/>
      <c r="D414" s="1610"/>
      <c r="E414" s="1611"/>
      <c r="F414" s="1611"/>
      <c r="G414" s="1611"/>
      <c r="H414" s="1611"/>
      <c r="I414" s="1611"/>
      <c r="J414" s="1611"/>
      <c r="K414" s="1611"/>
      <c r="L414" s="1611"/>
      <c r="M414" s="1611"/>
      <c r="N414" s="1611"/>
      <c r="O414" s="1611"/>
      <c r="P414" s="1611"/>
      <c r="Q414" s="1611"/>
      <c r="R414" s="1611"/>
      <c r="S414" s="1611"/>
      <c r="T414" s="1611"/>
      <c r="U414" s="1611"/>
      <c r="V414" s="1611"/>
      <c r="W414" s="1611"/>
      <c r="X414" s="1611"/>
      <c r="Y414" s="1611"/>
      <c r="Z414" s="1611"/>
      <c r="AA414" s="1611"/>
      <c r="AB414" s="1611"/>
      <c r="AC414" s="1611"/>
      <c r="AD414" s="1611"/>
      <c r="AE414" s="1611"/>
      <c r="AF414" s="1611"/>
      <c r="AG414" s="1611"/>
      <c r="AH414" s="1611"/>
      <c r="AI414" s="1611"/>
      <c r="AJ414" s="1611"/>
      <c r="AK414" s="1611"/>
      <c r="AL414" s="1611"/>
      <c r="AM414" s="1611"/>
      <c r="AN414" s="1611"/>
      <c r="AO414" s="1611"/>
      <c r="AP414" s="1611"/>
      <c r="AQ414" s="1611"/>
      <c r="AR414" s="1611"/>
      <c r="AS414" s="1611"/>
      <c r="AT414" s="1611"/>
      <c r="AU414" s="1611"/>
      <c r="AV414" s="1611"/>
      <c r="AW414" s="1611"/>
      <c r="AX414" s="1611"/>
      <c r="AY414" s="1611"/>
      <c r="AZ414" s="1611"/>
      <c r="BA414" s="1611"/>
      <c r="BB414" s="1611"/>
      <c r="BC414" s="1611"/>
      <c r="BD414" s="1611"/>
      <c r="BE414" s="1611"/>
      <c r="BF414" s="1611"/>
      <c r="BG414" s="1611"/>
      <c r="BH414" s="1611"/>
      <c r="BI414" s="1611"/>
      <c r="BJ414" s="1611"/>
      <c r="BK414" s="1611"/>
      <c r="BL414" s="1611"/>
      <c r="BM414" s="1611"/>
      <c r="BN414" s="1611"/>
      <c r="BO414" s="1611"/>
      <c r="BP414" s="1611"/>
      <c r="BQ414" s="1611"/>
      <c r="BR414" s="1611"/>
      <c r="BS414" s="1611"/>
      <c r="BT414" s="1611"/>
      <c r="BU414" s="1611"/>
      <c r="BV414" s="1611"/>
      <c r="BW414" s="1611"/>
      <c r="BX414" s="1611"/>
      <c r="BY414" s="1611"/>
      <c r="BZ414" s="1611"/>
      <c r="CA414" s="1611"/>
      <c r="CB414" s="1611"/>
      <c r="CC414" s="1611"/>
      <c r="CD414" s="1611"/>
      <c r="CE414" s="1611"/>
      <c r="CF414" s="1611"/>
      <c r="CG414" s="1611"/>
      <c r="CH414" s="1611"/>
      <c r="CI414" s="1611"/>
      <c r="CJ414" s="1611"/>
      <c r="CK414" s="1611"/>
      <c r="CL414" s="1611"/>
      <c r="CM414" s="1611"/>
      <c r="CN414" s="1611"/>
      <c r="CO414" s="1611"/>
      <c r="CP414" s="1611"/>
      <c r="CQ414" s="1611"/>
      <c r="CR414" s="1611"/>
      <c r="CS414" s="1611"/>
      <c r="CT414" s="1611"/>
      <c r="CU414" s="1611"/>
      <c r="CV414" s="1611"/>
      <c r="CW414" s="1611"/>
      <c r="CX414" s="1611"/>
      <c r="CY414" s="1611"/>
      <c r="CZ414" s="1611"/>
      <c r="DA414" s="1611"/>
      <c r="DB414" s="1611"/>
      <c r="DC414" s="1611"/>
      <c r="DD414" s="1611"/>
      <c r="DE414" s="1611"/>
      <c r="DF414" s="1611"/>
      <c r="DG414" s="1611"/>
      <c r="DH414" s="1611"/>
      <c r="DI414" s="1611"/>
      <c r="DJ414" s="1611"/>
      <c r="DK414" s="1611"/>
      <c r="DL414" s="1611"/>
      <c r="DM414" s="1611"/>
      <c r="DN414" s="1611"/>
      <c r="DO414" s="1611"/>
      <c r="DP414" s="1611"/>
      <c r="DQ414" s="1611"/>
      <c r="DR414" s="1611"/>
      <c r="DS414" s="1611"/>
      <c r="DT414" s="1611"/>
      <c r="DU414" s="1611"/>
      <c r="DV414" s="1611"/>
      <c r="DW414" s="1611"/>
      <c r="DX414" s="1611"/>
      <c r="DY414" s="1611"/>
      <c r="DZ414" s="1611"/>
      <c r="EA414" s="1611"/>
      <c r="EB414" s="1611"/>
      <c r="EC414" s="1611"/>
      <c r="ED414" s="1611"/>
      <c r="EE414" s="1611"/>
      <c r="EF414" s="1611"/>
      <c r="EG414" s="1611"/>
      <c r="EH414" s="1611"/>
      <c r="EI414" s="1611"/>
      <c r="EJ414" s="1611"/>
      <c r="EK414" s="1611"/>
      <c r="EL414" s="1611"/>
      <c r="EM414" s="1611"/>
      <c r="EN414" s="1611"/>
      <c r="EO414" s="1611"/>
      <c r="EP414" s="1611"/>
      <c r="EQ414" s="1611"/>
      <c r="ER414" s="1611"/>
      <c r="ES414" s="1611"/>
    </row>
    <row r="415" spans="2:149" s="898" customFormat="1">
      <c r="B415" s="1609"/>
      <c r="C415" s="1610"/>
      <c r="D415" s="1610"/>
      <c r="E415" s="1611"/>
      <c r="F415" s="1611"/>
      <c r="G415" s="1611"/>
      <c r="H415" s="1611"/>
      <c r="I415" s="1611"/>
      <c r="J415" s="1611"/>
      <c r="K415" s="1611"/>
      <c r="L415" s="1611"/>
      <c r="M415" s="1611"/>
      <c r="N415" s="1611"/>
      <c r="O415" s="1611"/>
      <c r="P415" s="1611"/>
      <c r="Q415" s="1611"/>
      <c r="R415" s="1611"/>
      <c r="S415" s="1611"/>
      <c r="T415" s="1611"/>
      <c r="U415" s="1611"/>
      <c r="V415" s="1611"/>
      <c r="W415" s="1611"/>
      <c r="X415" s="1611"/>
      <c r="Y415" s="1611"/>
      <c r="Z415" s="1611"/>
      <c r="AA415" s="1611"/>
      <c r="AB415" s="1611"/>
      <c r="AC415" s="1611"/>
      <c r="AD415" s="1611"/>
      <c r="AE415" s="1611"/>
      <c r="AF415" s="1611"/>
      <c r="AG415" s="1611"/>
      <c r="AH415" s="1611"/>
      <c r="AI415" s="1611"/>
      <c r="AJ415" s="1611"/>
      <c r="AK415" s="1611"/>
      <c r="AL415" s="1611"/>
      <c r="AM415" s="1611"/>
      <c r="AN415" s="1611"/>
      <c r="AO415" s="1611"/>
      <c r="AP415" s="1611"/>
      <c r="AQ415" s="1611"/>
      <c r="AR415" s="1611"/>
      <c r="AS415" s="1611"/>
      <c r="AT415" s="1611"/>
      <c r="AU415" s="1611"/>
      <c r="AV415" s="1611"/>
      <c r="AW415" s="1611"/>
      <c r="AX415" s="1611"/>
      <c r="AY415" s="1611"/>
      <c r="AZ415" s="1611"/>
      <c r="BA415" s="1611"/>
      <c r="BB415" s="1611"/>
      <c r="BC415" s="1611"/>
      <c r="BD415" s="1611"/>
      <c r="BE415" s="1611"/>
      <c r="BF415" s="1611"/>
      <c r="BG415" s="1611"/>
      <c r="BH415" s="1611"/>
      <c r="BI415" s="1611"/>
      <c r="BJ415" s="1611"/>
      <c r="BK415" s="1611"/>
      <c r="BL415" s="1611"/>
      <c r="BM415" s="1611"/>
      <c r="BN415" s="1611"/>
      <c r="BO415" s="1611"/>
      <c r="BP415" s="1611"/>
      <c r="BQ415" s="1611"/>
      <c r="BR415" s="1611"/>
      <c r="BS415" s="1611"/>
      <c r="BT415" s="1611"/>
      <c r="BU415" s="1611"/>
      <c r="BV415" s="1611"/>
      <c r="BW415" s="1611"/>
      <c r="BX415" s="1611"/>
      <c r="BY415" s="1611"/>
      <c r="BZ415" s="1611"/>
      <c r="CA415" s="1611"/>
      <c r="CB415" s="1611"/>
      <c r="CC415" s="1611"/>
      <c r="CD415" s="1611"/>
      <c r="CE415" s="1611"/>
      <c r="CF415" s="1611"/>
      <c r="CG415" s="1611"/>
      <c r="CH415" s="1611"/>
      <c r="CI415" s="1611"/>
      <c r="CJ415" s="1611"/>
      <c r="CK415" s="1611"/>
      <c r="CL415" s="1611"/>
      <c r="CM415" s="1611"/>
      <c r="CN415" s="1611"/>
      <c r="CO415" s="1611"/>
      <c r="CP415" s="1611"/>
      <c r="CQ415" s="1611"/>
      <c r="CR415" s="1611"/>
      <c r="CS415" s="1611"/>
      <c r="CT415" s="1611"/>
      <c r="CU415" s="1611"/>
      <c r="CV415" s="1611"/>
      <c r="CW415" s="1611"/>
      <c r="CX415" s="1611"/>
      <c r="CY415" s="1611"/>
      <c r="CZ415" s="1611"/>
      <c r="DA415" s="1611"/>
      <c r="DB415" s="1611"/>
      <c r="DC415" s="1611"/>
      <c r="DD415" s="1611"/>
      <c r="DE415" s="1611"/>
      <c r="DF415" s="1611"/>
      <c r="DG415" s="1611"/>
      <c r="DH415" s="1611"/>
      <c r="DI415" s="1611"/>
      <c r="DJ415" s="1611"/>
      <c r="DK415" s="1611"/>
      <c r="DL415" s="1611"/>
      <c r="DM415" s="1611"/>
      <c r="DN415" s="1611"/>
      <c r="DO415" s="1611"/>
      <c r="DP415" s="1611"/>
      <c r="DQ415" s="1611"/>
      <c r="DR415" s="1611"/>
      <c r="DS415" s="1611"/>
      <c r="DT415" s="1611"/>
      <c r="DU415" s="1611"/>
      <c r="DV415" s="1611"/>
      <c r="DW415" s="1611"/>
      <c r="DX415" s="1611"/>
      <c r="DY415" s="1611"/>
      <c r="DZ415" s="1611"/>
      <c r="EA415" s="1611"/>
      <c r="EB415" s="1611"/>
      <c r="EC415" s="1611"/>
      <c r="ED415" s="1611"/>
      <c r="EE415" s="1611"/>
      <c r="EF415" s="1611"/>
      <c r="EG415" s="1611"/>
      <c r="EH415" s="1611"/>
      <c r="EI415" s="1611"/>
      <c r="EJ415" s="1611"/>
      <c r="EK415" s="1611"/>
      <c r="EL415" s="1611"/>
      <c r="EM415" s="1611"/>
      <c r="EN415" s="1611"/>
      <c r="EO415" s="1611"/>
      <c r="EP415" s="1611"/>
      <c r="EQ415" s="1611"/>
      <c r="ER415" s="1611"/>
      <c r="ES415" s="1611"/>
    </row>
    <row r="416" spans="2:149" s="898" customFormat="1">
      <c r="B416" s="1609"/>
      <c r="C416" s="1610"/>
      <c r="D416" s="1610"/>
      <c r="E416" s="1611"/>
      <c r="F416" s="1611"/>
      <c r="G416" s="1611"/>
      <c r="H416" s="1611"/>
      <c r="I416" s="1611"/>
      <c r="J416" s="1611"/>
      <c r="K416" s="1611"/>
      <c r="L416" s="1611"/>
      <c r="M416" s="1611"/>
      <c r="N416" s="1611"/>
      <c r="O416" s="1611"/>
      <c r="P416" s="1611"/>
      <c r="Q416" s="1611"/>
      <c r="R416" s="1611"/>
      <c r="S416" s="1611"/>
      <c r="T416" s="1611"/>
      <c r="U416" s="1611"/>
      <c r="V416" s="1611"/>
      <c r="W416" s="1611"/>
      <c r="X416" s="1611"/>
      <c r="Y416" s="1611"/>
      <c r="Z416" s="1611"/>
      <c r="AA416" s="1611"/>
      <c r="AB416" s="1611"/>
      <c r="AC416" s="1611"/>
      <c r="AD416" s="1611"/>
      <c r="AE416" s="1611"/>
      <c r="AF416" s="1611"/>
      <c r="AG416" s="1611"/>
      <c r="AH416" s="1611"/>
      <c r="AI416" s="1611"/>
      <c r="AJ416" s="1611"/>
      <c r="AK416" s="1611"/>
      <c r="AL416" s="1611"/>
      <c r="AM416" s="1611"/>
      <c r="AN416" s="1611"/>
      <c r="AO416" s="1611"/>
      <c r="AP416" s="1611"/>
      <c r="AQ416" s="1611"/>
      <c r="AR416" s="1611"/>
      <c r="AS416" s="1611"/>
      <c r="AT416" s="1611"/>
      <c r="AU416" s="1611"/>
      <c r="AV416" s="1611"/>
      <c r="AW416" s="1611"/>
      <c r="AX416" s="1611"/>
      <c r="AY416" s="1611"/>
      <c r="AZ416" s="1611"/>
      <c r="BA416" s="1611"/>
      <c r="BB416" s="1611"/>
      <c r="BC416" s="1611"/>
      <c r="BD416" s="1611"/>
      <c r="BE416" s="1611"/>
      <c r="BF416" s="1611"/>
      <c r="BG416" s="1611"/>
      <c r="BH416" s="1611"/>
      <c r="BI416" s="1611"/>
      <c r="BJ416" s="1611"/>
      <c r="BK416" s="1611"/>
      <c r="BL416" s="1611"/>
      <c r="BM416" s="1611"/>
      <c r="BN416" s="1611"/>
      <c r="BO416" s="1611"/>
      <c r="BP416" s="1611"/>
      <c r="BQ416" s="1611"/>
      <c r="BR416" s="1611"/>
      <c r="BS416" s="1611"/>
      <c r="BT416" s="1611"/>
      <c r="BU416" s="1611"/>
      <c r="BV416" s="1611"/>
      <c r="BW416" s="1611"/>
      <c r="BX416" s="1611"/>
      <c r="BY416" s="1611"/>
      <c r="BZ416" s="1611"/>
      <c r="CA416" s="1611"/>
      <c r="CB416" s="1611"/>
      <c r="CC416" s="1611"/>
      <c r="CD416" s="1611"/>
      <c r="CE416" s="1611"/>
      <c r="CF416" s="1611"/>
      <c r="CG416" s="1611"/>
      <c r="CH416" s="1611"/>
      <c r="CI416" s="1611"/>
      <c r="CJ416" s="1611"/>
      <c r="CK416" s="1611"/>
      <c r="CL416" s="1611"/>
      <c r="CM416" s="1611"/>
      <c r="CN416" s="1611"/>
      <c r="CO416" s="1611"/>
      <c r="CP416" s="1611"/>
      <c r="CQ416" s="1611"/>
      <c r="CR416" s="1611"/>
      <c r="CS416" s="1611"/>
      <c r="CT416" s="1611"/>
      <c r="CU416" s="1611"/>
      <c r="CV416" s="1611"/>
      <c r="CW416" s="1611"/>
      <c r="CX416" s="1611"/>
      <c r="CY416" s="1611"/>
      <c r="CZ416" s="1611"/>
      <c r="DA416" s="1611"/>
      <c r="DB416" s="1611"/>
      <c r="DC416" s="1611"/>
      <c r="DD416" s="1611"/>
      <c r="DE416" s="1611"/>
      <c r="DF416" s="1611"/>
      <c r="DG416" s="1611"/>
      <c r="DH416" s="1611"/>
      <c r="DI416" s="1611"/>
      <c r="DJ416" s="1611"/>
      <c r="DK416" s="1611"/>
      <c r="DL416" s="1611"/>
      <c r="DM416" s="1611"/>
      <c r="DN416" s="1611"/>
      <c r="DO416" s="1611"/>
      <c r="DP416" s="1611"/>
      <c r="DQ416" s="1611"/>
      <c r="DR416" s="1611"/>
      <c r="DS416" s="1611"/>
      <c r="DT416" s="1611"/>
      <c r="DU416" s="1611"/>
      <c r="DV416" s="1611"/>
      <c r="DW416" s="1611"/>
      <c r="DX416" s="1611"/>
      <c r="DY416" s="1611"/>
      <c r="DZ416" s="1611"/>
      <c r="EA416" s="1611"/>
      <c r="EB416" s="1611"/>
      <c r="EC416" s="1611"/>
      <c r="ED416" s="1611"/>
      <c r="EE416" s="1611"/>
      <c r="EF416" s="1611"/>
      <c r="EG416" s="1611"/>
      <c r="EH416" s="1611"/>
      <c r="EI416" s="1611"/>
      <c r="EJ416" s="1611"/>
      <c r="EK416" s="1611"/>
      <c r="EL416" s="1611"/>
      <c r="EM416" s="1611"/>
      <c r="EN416" s="1611"/>
      <c r="EO416" s="1611"/>
      <c r="EP416" s="1611"/>
      <c r="EQ416" s="1611"/>
      <c r="ER416" s="1611"/>
      <c r="ES416" s="1611"/>
    </row>
    <row r="417" spans="2:149" s="898" customFormat="1">
      <c r="B417" s="1609"/>
      <c r="C417" s="1610"/>
      <c r="D417" s="1610"/>
      <c r="E417" s="1611"/>
      <c r="F417" s="1611"/>
      <c r="G417" s="1611"/>
      <c r="H417" s="1611"/>
      <c r="I417" s="1611"/>
      <c r="J417" s="1611"/>
      <c r="K417" s="1611"/>
      <c r="L417" s="1611"/>
      <c r="M417" s="1611"/>
      <c r="N417" s="1611"/>
      <c r="O417" s="1611"/>
      <c r="P417" s="1611"/>
      <c r="Q417" s="1611"/>
      <c r="R417" s="1611"/>
      <c r="S417" s="1611"/>
      <c r="T417" s="1611"/>
      <c r="U417" s="1611"/>
      <c r="V417" s="1611"/>
      <c r="W417" s="1611"/>
      <c r="X417" s="1611"/>
      <c r="Y417" s="1611"/>
      <c r="Z417" s="1611"/>
      <c r="AA417" s="1611"/>
      <c r="AB417" s="1611"/>
      <c r="AC417" s="1611"/>
      <c r="AD417" s="1611"/>
      <c r="AE417" s="1611"/>
      <c r="AF417" s="1611"/>
      <c r="AG417" s="1611"/>
      <c r="AH417" s="1611"/>
      <c r="AI417" s="1611"/>
      <c r="AJ417" s="1611"/>
      <c r="AK417" s="1611"/>
      <c r="AL417" s="1611"/>
      <c r="AM417" s="1611"/>
      <c r="AN417" s="1611"/>
      <c r="AO417" s="1611"/>
      <c r="AP417" s="1611"/>
      <c r="AQ417" s="1611"/>
      <c r="AR417" s="1611"/>
      <c r="AS417" s="1611"/>
      <c r="AT417" s="1611"/>
      <c r="AU417" s="1611"/>
      <c r="AV417" s="1611"/>
      <c r="AW417" s="1611"/>
      <c r="AX417" s="1611"/>
      <c r="AY417" s="1611"/>
      <c r="AZ417" s="1611"/>
      <c r="BA417" s="1611"/>
      <c r="BB417" s="1611"/>
      <c r="BC417" s="1611"/>
      <c r="BD417" s="1611"/>
      <c r="BE417" s="1611"/>
      <c r="BF417" s="1611"/>
      <c r="BG417" s="1611"/>
      <c r="BH417" s="1611"/>
      <c r="BI417" s="1611"/>
      <c r="BJ417" s="1611"/>
      <c r="BK417" s="1611"/>
      <c r="BL417" s="1611"/>
      <c r="BM417" s="1611"/>
      <c r="BN417" s="1611"/>
      <c r="BO417" s="1611"/>
      <c r="BP417" s="1611"/>
      <c r="BQ417" s="1611"/>
      <c r="BR417" s="1611"/>
      <c r="BS417" s="1611"/>
      <c r="BT417" s="1611"/>
      <c r="BU417" s="1611"/>
      <c r="BV417" s="1611"/>
      <c r="BW417" s="1611"/>
      <c r="BX417" s="1611"/>
      <c r="BY417" s="1611"/>
      <c r="BZ417" s="1611"/>
      <c r="CA417" s="1611"/>
      <c r="CB417" s="1611"/>
      <c r="CC417" s="1611"/>
      <c r="CD417" s="1611"/>
      <c r="CE417" s="1611"/>
      <c r="CF417" s="1611"/>
      <c r="CG417" s="1611"/>
      <c r="CH417" s="1611"/>
      <c r="CI417" s="1611"/>
      <c r="CJ417" s="1611"/>
      <c r="CK417" s="1611"/>
      <c r="CL417" s="1611"/>
      <c r="CM417" s="1611"/>
      <c r="CN417" s="1611"/>
      <c r="CO417" s="1611"/>
      <c r="CP417" s="1611"/>
      <c r="CQ417" s="1611"/>
      <c r="CR417" s="1611"/>
      <c r="CS417" s="1611"/>
      <c r="CT417" s="1611"/>
      <c r="CU417" s="1611"/>
      <c r="CV417" s="1611"/>
      <c r="CW417" s="1611"/>
      <c r="CX417" s="1611"/>
      <c r="CY417" s="1611"/>
      <c r="CZ417" s="1611"/>
      <c r="DA417" s="1611"/>
      <c r="DB417" s="1611"/>
      <c r="DC417" s="1611"/>
      <c r="DD417" s="1611"/>
      <c r="DE417" s="1611"/>
      <c r="DF417" s="1611"/>
      <c r="DG417" s="1611"/>
      <c r="DH417" s="1611"/>
      <c r="DI417" s="1611"/>
      <c r="DJ417" s="1611"/>
      <c r="DK417" s="1611"/>
      <c r="DL417" s="1611"/>
      <c r="DM417" s="1611"/>
      <c r="DN417" s="1611"/>
      <c r="DO417" s="1611"/>
      <c r="DP417" s="1611"/>
      <c r="DQ417" s="1611"/>
      <c r="DR417" s="1611"/>
      <c r="DS417" s="1611"/>
      <c r="DT417" s="1611"/>
      <c r="DU417" s="1611"/>
      <c r="DV417" s="1611"/>
      <c r="DW417" s="1611"/>
      <c r="DX417" s="1611"/>
      <c r="DY417" s="1611"/>
      <c r="DZ417" s="1611"/>
      <c r="EA417" s="1611"/>
      <c r="EB417" s="1611"/>
      <c r="EC417" s="1611"/>
      <c r="ED417" s="1611"/>
      <c r="EE417" s="1611"/>
      <c r="EF417" s="1611"/>
      <c r="EG417" s="1611"/>
      <c r="EH417" s="1611"/>
      <c r="EI417" s="1611"/>
      <c r="EJ417" s="1611"/>
      <c r="EK417" s="1611"/>
      <c r="EL417" s="1611"/>
      <c r="EM417" s="1611"/>
      <c r="EN417" s="1611"/>
      <c r="EO417" s="1611"/>
      <c r="EP417" s="1611"/>
      <c r="EQ417" s="1611"/>
      <c r="ER417" s="1611"/>
      <c r="ES417" s="1611"/>
    </row>
    <row r="418" spans="2:149" s="898" customFormat="1">
      <c r="B418" s="1609"/>
      <c r="C418" s="1610"/>
      <c r="D418" s="1610"/>
      <c r="E418" s="1611"/>
      <c r="F418" s="1611"/>
      <c r="G418" s="1611"/>
      <c r="H418" s="1611"/>
      <c r="I418" s="1611"/>
      <c r="J418" s="1611"/>
      <c r="K418" s="1611"/>
      <c r="L418" s="1611"/>
      <c r="M418" s="1611"/>
      <c r="N418" s="1611"/>
      <c r="O418" s="1611"/>
      <c r="P418" s="1611"/>
      <c r="Q418" s="1611"/>
      <c r="R418" s="1611"/>
      <c r="S418" s="1611"/>
      <c r="T418" s="1611"/>
      <c r="U418" s="1611"/>
      <c r="V418" s="1611"/>
      <c r="W418" s="1611"/>
      <c r="X418" s="1611"/>
      <c r="Y418" s="1611"/>
      <c r="Z418" s="1611"/>
      <c r="AA418" s="1611"/>
      <c r="AB418" s="1611"/>
      <c r="AC418" s="1611"/>
      <c r="AD418" s="1611"/>
      <c r="AE418" s="1611"/>
      <c r="AF418" s="1611"/>
      <c r="AG418" s="1611"/>
      <c r="AH418" s="1611"/>
      <c r="AI418" s="1611"/>
      <c r="AJ418" s="1611"/>
      <c r="AK418" s="1611"/>
      <c r="AL418" s="1611"/>
      <c r="AM418" s="1611"/>
      <c r="AN418" s="1611"/>
      <c r="AO418" s="1611"/>
      <c r="AP418" s="1611"/>
      <c r="AQ418" s="1611"/>
      <c r="AR418" s="1611"/>
      <c r="AS418" s="1611"/>
      <c r="AT418" s="1611"/>
      <c r="AU418" s="1611"/>
      <c r="AV418" s="1611"/>
      <c r="AW418" s="1611"/>
      <c r="AX418" s="1611"/>
      <c r="AY418" s="1611"/>
      <c r="AZ418" s="1611"/>
      <c r="BA418" s="1611"/>
      <c r="BB418" s="1611"/>
      <c r="BC418" s="1611"/>
      <c r="BD418" s="1611"/>
      <c r="BE418" s="1611"/>
      <c r="BF418" s="1611"/>
      <c r="BG418" s="1611"/>
      <c r="BH418" s="1611"/>
      <c r="BI418" s="1611"/>
      <c r="BJ418" s="1611"/>
      <c r="BK418" s="1611"/>
      <c r="BL418" s="1611"/>
      <c r="BM418" s="1611"/>
      <c r="BN418" s="1611"/>
      <c r="BO418" s="1611"/>
      <c r="BP418" s="1611"/>
      <c r="BQ418" s="1611"/>
      <c r="BR418" s="1611"/>
      <c r="BS418" s="1611"/>
      <c r="BT418" s="1611"/>
      <c r="BU418" s="1611"/>
      <c r="BV418" s="1611"/>
      <c r="BW418" s="1611"/>
      <c r="BX418" s="1611"/>
      <c r="BY418" s="1611"/>
      <c r="BZ418" s="1611"/>
      <c r="CA418" s="1611"/>
      <c r="CB418" s="1611"/>
      <c r="CC418" s="1611"/>
      <c r="CD418" s="1611"/>
      <c r="CE418" s="1611"/>
      <c r="CF418" s="1611"/>
      <c r="CG418" s="1611"/>
      <c r="CH418" s="1611"/>
      <c r="CI418" s="1611"/>
      <c r="CJ418" s="1611"/>
      <c r="CK418" s="1611"/>
      <c r="CL418" s="1611"/>
      <c r="CM418" s="1611"/>
      <c r="CN418" s="1611"/>
      <c r="CO418" s="1611"/>
      <c r="CP418" s="1611"/>
      <c r="CQ418" s="1611"/>
      <c r="CR418" s="1611"/>
      <c r="CS418" s="1611"/>
      <c r="CT418" s="1611"/>
      <c r="CU418" s="1611"/>
      <c r="CV418" s="1611"/>
      <c r="CW418" s="1611"/>
      <c r="CX418" s="1611"/>
      <c r="CY418" s="1611"/>
      <c r="CZ418" s="1611"/>
      <c r="DA418" s="1611"/>
      <c r="DB418" s="1611"/>
      <c r="DC418" s="1611"/>
      <c r="DD418" s="1611"/>
      <c r="DE418" s="1611"/>
      <c r="DF418" s="1611"/>
      <c r="DG418" s="1611"/>
      <c r="DH418" s="1611"/>
      <c r="DI418" s="1611"/>
      <c r="DJ418" s="1611"/>
      <c r="DK418" s="1611"/>
      <c r="DL418" s="1611"/>
      <c r="DM418" s="1611"/>
      <c r="DN418" s="1611"/>
      <c r="DO418" s="1611"/>
      <c r="DP418" s="1611"/>
      <c r="DQ418" s="1611"/>
      <c r="DR418" s="1611"/>
      <c r="DS418" s="1611"/>
      <c r="DT418" s="1611"/>
      <c r="DU418" s="1611"/>
      <c r="DV418" s="1611"/>
      <c r="DW418" s="1611"/>
      <c r="DX418" s="1611"/>
      <c r="DY418" s="1611"/>
      <c r="DZ418" s="1611"/>
      <c r="EA418" s="1611"/>
      <c r="EB418" s="1611"/>
      <c r="EC418" s="1611"/>
      <c r="ED418" s="1611"/>
      <c r="EE418" s="1611"/>
      <c r="EF418" s="1611"/>
      <c r="EG418" s="1611"/>
      <c r="EH418" s="1611"/>
      <c r="EI418" s="1611"/>
      <c r="EJ418" s="1611"/>
      <c r="EK418" s="1611"/>
      <c r="EL418" s="1611"/>
      <c r="EM418" s="1611"/>
      <c r="EN418" s="1611"/>
      <c r="EO418" s="1611"/>
      <c r="EP418" s="1611"/>
      <c r="EQ418" s="1611"/>
      <c r="ER418" s="1611"/>
      <c r="ES418" s="1611"/>
    </row>
    <row r="419" spans="2:149" s="898" customFormat="1">
      <c r="B419" s="1609"/>
      <c r="C419" s="1610"/>
      <c r="D419" s="1610"/>
      <c r="E419" s="1611"/>
      <c r="F419" s="1611"/>
      <c r="G419" s="1611"/>
      <c r="H419" s="1611"/>
      <c r="I419" s="1611"/>
      <c r="J419" s="1611"/>
      <c r="K419" s="1611"/>
      <c r="L419" s="1611"/>
      <c r="M419" s="1611"/>
      <c r="N419" s="1611"/>
      <c r="O419" s="1611"/>
      <c r="P419" s="1611"/>
      <c r="Q419" s="1611"/>
      <c r="R419" s="1611"/>
      <c r="S419" s="1611"/>
      <c r="T419" s="1611"/>
      <c r="U419" s="1611"/>
      <c r="V419" s="1611"/>
      <c r="W419" s="1611"/>
      <c r="X419" s="1611"/>
      <c r="Y419" s="1611"/>
      <c r="Z419" s="1611"/>
      <c r="AA419" s="1611"/>
      <c r="AB419" s="1611"/>
      <c r="AC419" s="1611"/>
      <c r="AD419" s="1611"/>
      <c r="AE419" s="1611"/>
      <c r="AF419" s="1611"/>
      <c r="AG419" s="1611"/>
      <c r="AH419" s="1611"/>
      <c r="AI419" s="1611"/>
      <c r="AJ419" s="1611"/>
      <c r="AK419" s="1611"/>
      <c r="AL419" s="1611"/>
      <c r="AM419" s="1611"/>
      <c r="AN419" s="1611"/>
      <c r="AO419" s="1611"/>
      <c r="AP419" s="1611"/>
      <c r="AQ419" s="1611"/>
      <c r="AR419" s="1611"/>
      <c r="AS419" s="1611"/>
      <c r="AT419" s="1611"/>
      <c r="AU419" s="1611"/>
      <c r="AV419" s="1611"/>
      <c r="AW419" s="1611"/>
      <c r="AX419" s="1611"/>
      <c r="AY419" s="1611"/>
      <c r="AZ419" s="1611"/>
      <c r="BA419" s="1611"/>
      <c r="BB419" s="1611"/>
      <c r="BC419" s="1611"/>
      <c r="BD419" s="1611"/>
      <c r="BE419" s="1611"/>
      <c r="BF419" s="1611"/>
      <c r="BG419" s="1611"/>
      <c r="BH419" s="1611"/>
      <c r="BI419" s="1611"/>
      <c r="BJ419" s="1611"/>
      <c r="BK419" s="1611"/>
      <c r="BL419" s="1611"/>
      <c r="BM419" s="1611"/>
      <c r="BN419" s="1611"/>
      <c r="BO419" s="1611"/>
      <c r="BP419" s="1611"/>
      <c r="BQ419" s="1611"/>
      <c r="BR419" s="1611"/>
      <c r="BS419" s="1611"/>
      <c r="BT419" s="1611"/>
      <c r="BU419" s="1611"/>
      <c r="BV419" s="1611"/>
      <c r="BW419" s="1611"/>
      <c r="BX419" s="1611"/>
      <c r="BY419" s="1611"/>
      <c r="BZ419" s="1611"/>
      <c r="CA419" s="1611"/>
      <c r="CB419" s="1611"/>
      <c r="CC419" s="1611"/>
      <c r="CD419" s="1611"/>
      <c r="CE419" s="1611"/>
      <c r="CF419" s="1611"/>
      <c r="CG419" s="1611"/>
      <c r="CH419" s="1611"/>
      <c r="CI419" s="1611"/>
      <c r="CJ419" s="1611"/>
      <c r="CK419" s="1611"/>
      <c r="CL419" s="1611"/>
      <c r="CM419" s="1611"/>
      <c r="CN419" s="1611"/>
      <c r="CO419" s="1611"/>
      <c r="CP419" s="1611"/>
      <c r="CQ419" s="1611"/>
      <c r="CR419" s="1611"/>
      <c r="CS419" s="1611"/>
      <c r="CT419" s="1611"/>
      <c r="CU419" s="1611"/>
      <c r="CV419" s="1611"/>
      <c r="CW419" s="1611"/>
      <c r="CX419" s="1611"/>
      <c r="CY419" s="1611"/>
      <c r="CZ419" s="1611"/>
      <c r="DA419" s="1611"/>
      <c r="DB419" s="1611"/>
      <c r="DC419" s="1611"/>
      <c r="DD419" s="1611"/>
      <c r="DE419" s="1611"/>
      <c r="DF419" s="1611"/>
      <c r="DG419" s="1611"/>
      <c r="DH419" s="1611"/>
      <c r="DI419" s="1611"/>
      <c r="DJ419" s="1611"/>
      <c r="DK419" s="1611"/>
      <c r="DL419" s="1611"/>
      <c r="DM419" s="1611"/>
      <c r="DN419" s="1611"/>
      <c r="DO419" s="1611"/>
      <c r="DP419" s="1611"/>
      <c r="DQ419" s="1611"/>
      <c r="DR419" s="1611"/>
      <c r="DS419" s="1611"/>
      <c r="DT419" s="1611"/>
      <c r="DU419" s="1611"/>
      <c r="DV419" s="1611"/>
      <c r="DW419" s="1611"/>
      <c r="DX419" s="1611"/>
      <c r="DY419" s="1611"/>
      <c r="DZ419" s="1611"/>
      <c r="EA419" s="1611"/>
      <c r="EB419" s="1611"/>
      <c r="EC419" s="1611"/>
      <c r="ED419" s="1611"/>
      <c r="EE419" s="1611"/>
      <c r="EF419" s="1611"/>
      <c r="EG419" s="1611"/>
      <c r="EH419" s="1611"/>
      <c r="EI419" s="1611"/>
      <c r="EJ419" s="1611"/>
      <c r="EK419" s="1611"/>
      <c r="EL419" s="1611"/>
      <c r="EM419" s="1611"/>
      <c r="EN419" s="1611"/>
      <c r="EO419" s="1611"/>
      <c r="EP419" s="1611"/>
      <c r="EQ419" s="1611"/>
      <c r="ER419" s="1611"/>
      <c r="ES419" s="1611"/>
    </row>
    <row r="420" spans="2:149" s="898" customFormat="1">
      <c r="B420" s="1609"/>
      <c r="C420" s="1610"/>
      <c r="D420" s="1610"/>
      <c r="E420" s="1611"/>
      <c r="F420" s="1611"/>
      <c r="G420" s="1611"/>
      <c r="H420" s="1611"/>
      <c r="I420" s="1611"/>
      <c r="J420" s="1611"/>
      <c r="K420" s="1611"/>
      <c r="L420" s="1611"/>
      <c r="M420" s="1611"/>
      <c r="N420" s="1611"/>
      <c r="O420" s="1611"/>
      <c r="P420" s="1611"/>
      <c r="Q420" s="1611"/>
      <c r="R420" s="1611"/>
      <c r="S420" s="1611"/>
      <c r="T420" s="1611"/>
      <c r="U420" s="1611"/>
      <c r="V420" s="1611"/>
      <c r="W420" s="1611"/>
      <c r="X420" s="1611"/>
      <c r="Y420" s="1611"/>
      <c r="Z420" s="1611"/>
      <c r="AA420" s="1611"/>
      <c r="AB420" s="1611"/>
      <c r="AC420" s="1611"/>
      <c r="AD420" s="1611"/>
      <c r="AE420" s="1611"/>
      <c r="AF420" s="1611"/>
      <c r="AG420" s="1611"/>
      <c r="AH420" s="1611"/>
      <c r="AI420" s="1611"/>
      <c r="AJ420" s="1611"/>
      <c r="AK420" s="1611"/>
      <c r="AL420" s="1611"/>
      <c r="AM420" s="1611"/>
      <c r="AN420" s="1611"/>
      <c r="AO420" s="1611"/>
      <c r="AP420" s="1611"/>
      <c r="AQ420" s="1611"/>
      <c r="AR420" s="1611"/>
      <c r="AS420" s="1611"/>
      <c r="AT420" s="1611"/>
      <c r="AU420" s="1611"/>
      <c r="AV420" s="1611"/>
      <c r="AW420" s="1611"/>
      <c r="AX420" s="1611"/>
      <c r="AY420" s="1611"/>
      <c r="AZ420" s="1611"/>
      <c r="BA420" s="1611"/>
      <c r="BB420" s="1611"/>
      <c r="BC420" s="1611"/>
      <c r="BD420" s="1611"/>
      <c r="BE420" s="1611"/>
      <c r="BF420" s="1611"/>
      <c r="BG420" s="1611"/>
      <c r="BH420" s="1611"/>
      <c r="BI420" s="1611"/>
      <c r="BJ420" s="1611"/>
      <c r="BK420" s="1611"/>
      <c r="BL420" s="1611"/>
      <c r="BM420" s="1611"/>
      <c r="BN420" s="1611"/>
      <c r="BO420" s="1611"/>
      <c r="BP420" s="1611"/>
      <c r="BQ420" s="1611"/>
      <c r="BR420" s="1611"/>
      <c r="BS420" s="1611"/>
      <c r="BT420" s="1611"/>
      <c r="BU420" s="1611"/>
      <c r="BV420" s="1611"/>
      <c r="BW420" s="1611"/>
      <c r="BX420" s="1611"/>
      <c r="BY420" s="1611"/>
      <c r="BZ420" s="1611"/>
      <c r="CA420" s="1611"/>
      <c r="CB420" s="1611"/>
      <c r="CC420" s="1611"/>
      <c r="CD420" s="1611"/>
      <c r="CE420" s="1611"/>
      <c r="CF420" s="1611"/>
      <c r="CG420" s="1611"/>
      <c r="CH420" s="1611"/>
      <c r="CI420" s="1611"/>
      <c r="CJ420" s="1611"/>
      <c r="CK420" s="1611"/>
      <c r="CL420" s="1611"/>
      <c r="CM420" s="1611"/>
      <c r="CN420" s="1611"/>
      <c r="CO420" s="1611"/>
      <c r="CP420" s="1611"/>
      <c r="CQ420" s="1611"/>
      <c r="CR420" s="1611"/>
      <c r="CS420" s="1611"/>
      <c r="CT420" s="1611"/>
      <c r="CU420" s="1611"/>
      <c r="CV420" s="1611"/>
      <c r="CW420" s="1611"/>
      <c r="CX420" s="1611"/>
      <c r="CY420" s="1611"/>
      <c r="CZ420" s="1611"/>
      <c r="DA420" s="1611"/>
      <c r="DB420" s="1611"/>
      <c r="DC420" s="1611"/>
      <c r="DD420" s="1611"/>
      <c r="DE420" s="1611"/>
      <c r="DF420" s="1611"/>
      <c r="DG420" s="1611"/>
      <c r="DH420" s="1611"/>
      <c r="DI420" s="1611"/>
      <c r="DJ420" s="1611"/>
      <c r="DK420" s="1611"/>
      <c r="DL420" s="1611"/>
      <c r="DM420" s="1611"/>
      <c r="DN420" s="1611"/>
      <c r="DO420" s="1611"/>
      <c r="DP420" s="1611"/>
      <c r="DQ420" s="1611"/>
      <c r="DR420" s="1611"/>
      <c r="DS420" s="1611"/>
      <c r="DT420" s="1611"/>
      <c r="DU420" s="1611"/>
      <c r="DV420" s="1611"/>
      <c r="DW420" s="1611"/>
      <c r="DX420" s="1611"/>
      <c r="DY420" s="1611"/>
      <c r="DZ420" s="1611"/>
      <c r="EA420" s="1611"/>
      <c r="EB420" s="1611"/>
      <c r="EC420" s="1611"/>
      <c r="ED420" s="1611"/>
      <c r="EE420" s="1611"/>
      <c r="EF420" s="1611"/>
      <c r="EG420" s="1611"/>
      <c r="EH420" s="1611"/>
      <c r="EI420" s="1611"/>
      <c r="EJ420" s="1611"/>
      <c r="EK420" s="1611"/>
      <c r="EL420" s="1611"/>
      <c r="EM420" s="1611"/>
      <c r="EN420" s="1611"/>
      <c r="EO420" s="1611"/>
      <c r="EP420" s="1611"/>
      <c r="EQ420" s="1611"/>
      <c r="ER420" s="1611"/>
      <c r="ES420" s="1611"/>
    </row>
    <row r="421" spans="2:149" s="898" customFormat="1">
      <c r="B421" s="1609"/>
      <c r="C421" s="1610"/>
      <c r="D421" s="1610"/>
      <c r="E421" s="1611"/>
      <c r="F421" s="1611"/>
      <c r="G421" s="1611"/>
      <c r="H421" s="1611"/>
      <c r="I421" s="1611"/>
      <c r="J421" s="1611"/>
      <c r="K421" s="1611"/>
      <c r="L421" s="1611"/>
      <c r="M421" s="1611"/>
      <c r="N421" s="1611"/>
      <c r="O421" s="1611"/>
      <c r="P421" s="1611"/>
      <c r="Q421" s="1611"/>
      <c r="R421" s="1611"/>
      <c r="S421" s="1611"/>
      <c r="T421" s="1611"/>
      <c r="U421" s="1611"/>
      <c r="V421" s="1611"/>
      <c r="W421" s="1611"/>
      <c r="X421" s="1611"/>
      <c r="Y421" s="1611"/>
      <c r="Z421" s="1611"/>
      <c r="AA421" s="1611"/>
      <c r="AB421" s="1611"/>
      <c r="AC421" s="1611"/>
      <c r="AD421" s="1611"/>
      <c r="AE421" s="1611"/>
      <c r="AF421" s="1611"/>
      <c r="AG421" s="1611"/>
      <c r="AH421" s="1611"/>
      <c r="AI421" s="1611"/>
      <c r="AJ421" s="1611"/>
      <c r="AK421" s="1611"/>
      <c r="AL421" s="1611"/>
      <c r="AM421" s="1611"/>
      <c r="AN421" s="1611"/>
      <c r="AO421" s="1611"/>
      <c r="AP421" s="1611"/>
      <c r="AQ421" s="1611"/>
      <c r="AR421" s="1611"/>
      <c r="AS421" s="1611"/>
      <c r="AT421" s="1611"/>
      <c r="AU421" s="1611"/>
      <c r="AV421" s="1611"/>
      <c r="AW421" s="1611"/>
      <c r="AX421" s="1611"/>
      <c r="AY421" s="1611"/>
      <c r="AZ421" s="1611"/>
      <c r="BA421" s="1611"/>
      <c r="BB421" s="1611"/>
      <c r="BC421" s="1611"/>
      <c r="BD421" s="1611"/>
      <c r="BE421" s="1611"/>
      <c r="BF421" s="1611"/>
      <c r="BG421" s="1611"/>
      <c r="BH421" s="1611"/>
      <c r="BI421" s="1611"/>
      <c r="BJ421" s="1611"/>
      <c r="BK421" s="1611"/>
      <c r="BL421" s="1611"/>
      <c r="BM421" s="1611"/>
      <c r="BN421" s="1611"/>
      <c r="BO421" s="1611"/>
      <c r="BP421" s="1611"/>
      <c r="BQ421" s="1611"/>
      <c r="BR421" s="1611"/>
      <c r="BS421" s="1611"/>
      <c r="BT421" s="1611"/>
      <c r="BU421" s="1611"/>
      <c r="BV421" s="1611"/>
      <c r="BW421" s="1611"/>
      <c r="BX421" s="1611"/>
      <c r="BY421" s="1611"/>
      <c r="BZ421" s="1611"/>
      <c r="CA421" s="1611"/>
      <c r="CB421" s="1611"/>
      <c r="CC421" s="1611"/>
      <c r="CD421" s="1611"/>
      <c r="CE421" s="1611"/>
      <c r="CF421" s="1611"/>
      <c r="CG421" s="1611"/>
      <c r="CH421" s="1611"/>
      <c r="CI421" s="1611"/>
      <c r="CJ421" s="1611"/>
      <c r="CK421" s="1611"/>
      <c r="CL421" s="1611"/>
      <c r="CM421" s="1611"/>
      <c r="CN421" s="1611"/>
      <c r="CO421" s="1611"/>
      <c r="CP421" s="1611"/>
      <c r="CQ421" s="1611"/>
      <c r="CR421" s="1611"/>
      <c r="CS421" s="1611"/>
      <c r="CT421" s="1611"/>
      <c r="CU421" s="1611"/>
      <c r="CV421" s="1611"/>
      <c r="CW421" s="1611"/>
      <c r="CX421" s="1611"/>
      <c r="CY421" s="1611"/>
      <c r="CZ421" s="1611"/>
      <c r="DA421" s="1611"/>
      <c r="DB421" s="1611"/>
      <c r="DC421" s="1611"/>
      <c r="DD421" s="1611"/>
      <c r="DE421" s="1611"/>
      <c r="DF421" s="1611"/>
      <c r="DG421" s="1611"/>
      <c r="DH421" s="1611"/>
      <c r="DI421" s="1611"/>
      <c r="DJ421" s="1611"/>
      <c r="DK421" s="1611"/>
      <c r="DL421" s="1611"/>
      <c r="DM421" s="1611"/>
      <c r="DN421" s="1611"/>
      <c r="DO421" s="1611"/>
      <c r="DP421" s="1611"/>
      <c r="DQ421" s="1611"/>
      <c r="DR421" s="1611"/>
      <c r="DS421" s="1611"/>
      <c r="DT421" s="1611"/>
      <c r="DU421" s="1611"/>
      <c r="DV421" s="1611"/>
      <c r="DW421" s="1611"/>
      <c r="DX421" s="1611"/>
      <c r="DY421" s="1611"/>
      <c r="DZ421" s="1611"/>
      <c r="EA421" s="1611"/>
      <c r="EB421" s="1611"/>
      <c r="EC421" s="1611"/>
      <c r="ED421" s="1611"/>
      <c r="EE421" s="1611"/>
      <c r="EF421" s="1611"/>
      <c r="EG421" s="1611"/>
      <c r="EH421" s="1611"/>
      <c r="EI421" s="1611"/>
      <c r="EJ421" s="1611"/>
      <c r="EK421" s="1611"/>
      <c r="EL421" s="1611"/>
      <c r="EM421" s="1611"/>
      <c r="EN421" s="1611"/>
      <c r="EO421" s="1611"/>
      <c r="EP421" s="1611"/>
      <c r="EQ421" s="1611"/>
      <c r="ER421" s="1611"/>
      <c r="ES421" s="1611"/>
    </row>
    <row r="422" spans="2:149" s="898" customFormat="1">
      <c r="B422" s="1609"/>
      <c r="C422" s="1610"/>
      <c r="D422" s="1610"/>
      <c r="E422" s="1611"/>
      <c r="F422" s="1611"/>
      <c r="G422" s="1611"/>
      <c r="H422" s="1611"/>
      <c r="I422" s="1611"/>
      <c r="J422" s="1611"/>
      <c r="K422" s="1611"/>
      <c r="L422" s="1611"/>
      <c r="M422" s="1611"/>
      <c r="N422" s="1611"/>
      <c r="O422" s="1611"/>
      <c r="P422" s="1611"/>
      <c r="Q422" s="1611"/>
      <c r="R422" s="1611"/>
      <c r="S422" s="1611"/>
      <c r="T422" s="1611"/>
      <c r="U422" s="1611"/>
      <c r="V422" s="1611"/>
      <c r="W422" s="1611"/>
      <c r="X422" s="1611"/>
      <c r="Y422" s="1611"/>
      <c r="Z422" s="1611"/>
      <c r="AA422" s="1611"/>
      <c r="AB422" s="1611"/>
      <c r="AC422" s="1611"/>
      <c r="AD422" s="1611"/>
      <c r="AE422" s="1611"/>
      <c r="AF422" s="1611"/>
      <c r="AG422" s="1611"/>
      <c r="AH422" s="1611"/>
      <c r="AI422" s="1611"/>
      <c r="AJ422" s="1611"/>
      <c r="AK422" s="1611"/>
      <c r="AL422" s="1611"/>
      <c r="AM422" s="1611"/>
      <c r="AN422" s="1611"/>
      <c r="AO422" s="1611"/>
      <c r="AP422" s="1611"/>
      <c r="AQ422" s="1611"/>
      <c r="AR422" s="1611"/>
      <c r="AS422" s="1611"/>
      <c r="AT422" s="1611"/>
      <c r="AU422" s="1611"/>
      <c r="AV422" s="1611"/>
      <c r="AW422" s="1611"/>
      <c r="AX422" s="1611"/>
      <c r="AY422" s="1611"/>
      <c r="AZ422" s="1611"/>
      <c r="BA422" s="1611"/>
      <c r="BB422" s="1611"/>
      <c r="BC422" s="1611"/>
      <c r="BD422" s="1611"/>
      <c r="BE422" s="1611"/>
      <c r="BF422" s="1611"/>
      <c r="BG422" s="1611"/>
      <c r="BH422" s="1611"/>
      <c r="BI422" s="1611"/>
      <c r="BJ422" s="1611"/>
      <c r="BK422" s="1611"/>
      <c r="BL422" s="1611"/>
      <c r="BM422" s="1611"/>
      <c r="BN422" s="1611"/>
      <c r="BO422" s="1611"/>
      <c r="BP422" s="1611"/>
      <c r="BQ422" s="1611"/>
      <c r="BR422" s="1611"/>
      <c r="BS422" s="1611"/>
      <c r="BT422" s="1611"/>
      <c r="BU422" s="1611"/>
      <c r="BV422" s="1611"/>
      <c r="BW422" s="1611"/>
      <c r="BX422" s="1611"/>
      <c r="BY422" s="1611"/>
      <c r="BZ422" s="1611"/>
      <c r="CA422" s="1611"/>
      <c r="CB422" s="1611"/>
      <c r="CC422" s="1611"/>
      <c r="CD422" s="1611"/>
      <c r="CE422" s="1611"/>
      <c r="CF422" s="1611"/>
      <c r="CG422" s="1611"/>
      <c r="CH422" s="1611"/>
      <c r="CI422" s="1611"/>
      <c r="CJ422" s="1611"/>
      <c r="CK422" s="1611"/>
      <c r="CL422" s="1611"/>
      <c r="CM422" s="1611"/>
      <c r="CN422" s="1611"/>
      <c r="CO422" s="1611"/>
      <c r="CP422" s="1611"/>
      <c r="CQ422" s="1611"/>
      <c r="CR422" s="1611"/>
      <c r="CS422" s="1611"/>
      <c r="CT422" s="1611"/>
      <c r="CU422" s="1611"/>
      <c r="CV422" s="1611"/>
      <c r="CW422" s="1611"/>
      <c r="CX422" s="1611"/>
      <c r="CY422" s="1611"/>
      <c r="CZ422" s="1611"/>
      <c r="DA422" s="1611"/>
      <c r="DB422" s="1611"/>
      <c r="DC422" s="1611"/>
      <c r="DD422" s="1611"/>
      <c r="DE422" s="1611"/>
      <c r="DF422" s="1611"/>
      <c r="DG422" s="1611"/>
      <c r="DH422" s="1611"/>
      <c r="DI422" s="1611"/>
      <c r="DJ422" s="1611"/>
      <c r="DK422" s="1611"/>
      <c r="DL422" s="1611"/>
      <c r="DM422" s="1611"/>
      <c r="DN422" s="1611"/>
      <c r="DO422" s="1611"/>
      <c r="DP422" s="1611"/>
      <c r="DQ422" s="1611"/>
      <c r="DR422" s="1611"/>
      <c r="DS422" s="1611"/>
      <c r="DT422" s="1611"/>
      <c r="DU422" s="1611"/>
      <c r="DV422" s="1611"/>
      <c r="DW422" s="1611"/>
      <c r="DX422" s="1611"/>
      <c r="DY422" s="1611"/>
      <c r="DZ422" s="1611"/>
      <c r="EA422" s="1611"/>
      <c r="EB422" s="1611"/>
      <c r="EC422" s="1611"/>
      <c r="ED422" s="1611"/>
      <c r="EE422" s="1611"/>
      <c r="EF422" s="1611"/>
      <c r="EG422" s="1611"/>
      <c r="EH422" s="1611"/>
      <c r="EI422" s="1611"/>
      <c r="EJ422" s="1611"/>
      <c r="EK422" s="1611"/>
      <c r="EL422" s="1611"/>
      <c r="EM422" s="1611"/>
      <c r="EN422" s="1611"/>
      <c r="EO422" s="1611"/>
      <c r="EP422" s="1611"/>
      <c r="EQ422" s="1611"/>
      <c r="ER422" s="1611"/>
      <c r="ES422" s="1611"/>
    </row>
    <row r="423" spans="2:149" s="898" customFormat="1">
      <c r="B423" s="1609"/>
      <c r="C423" s="1610"/>
      <c r="D423" s="1610"/>
      <c r="E423" s="1611"/>
      <c r="F423" s="1611"/>
      <c r="G423" s="1611"/>
      <c r="H423" s="1611"/>
      <c r="I423" s="1611"/>
      <c r="J423" s="1611"/>
      <c r="K423" s="1611"/>
      <c r="L423" s="1611"/>
      <c r="M423" s="1611"/>
      <c r="N423" s="1611"/>
      <c r="O423" s="1611"/>
      <c r="P423" s="1611"/>
      <c r="Q423" s="1611"/>
      <c r="R423" s="1611"/>
      <c r="S423" s="1611"/>
      <c r="T423" s="1611"/>
      <c r="U423" s="1611"/>
      <c r="V423" s="1611"/>
      <c r="W423" s="1611"/>
      <c r="X423" s="1611"/>
      <c r="Y423" s="1611"/>
      <c r="Z423" s="1611"/>
      <c r="AA423" s="1611"/>
      <c r="AB423" s="1611"/>
      <c r="AC423" s="1611"/>
      <c r="AD423" s="1611"/>
      <c r="AE423" s="1611"/>
      <c r="AF423" s="1611"/>
      <c r="AG423" s="1611"/>
      <c r="AH423" s="1611"/>
      <c r="AI423" s="1611"/>
      <c r="AJ423" s="1611"/>
      <c r="AK423" s="1611"/>
      <c r="AL423" s="1611"/>
      <c r="AM423" s="1611"/>
      <c r="AN423" s="1611"/>
      <c r="AO423" s="1611"/>
      <c r="AP423" s="1611"/>
      <c r="AQ423" s="1611"/>
      <c r="AR423" s="1611"/>
      <c r="AS423" s="1611"/>
      <c r="AT423" s="1611"/>
      <c r="AU423" s="1611"/>
      <c r="AV423" s="1611"/>
      <c r="AW423" s="1611"/>
      <c r="AX423" s="1611"/>
      <c r="AY423" s="1611"/>
      <c r="AZ423" s="1611"/>
      <c r="BA423" s="1611"/>
      <c r="BB423" s="1611"/>
      <c r="BC423" s="1611"/>
      <c r="BD423" s="1611"/>
      <c r="BE423" s="1611"/>
      <c r="BF423" s="1611"/>
      <c r="BG423" s="1611"/>
      <c r="BH423" s="1611"/>
      <c r="BI423" s="1611"/>
      <c r="BJ423" s="1611"/>
      <c r="BK423" s="1611"/>
      <c r="BL423" s="1611"/>
      <c r="BM423" s="1611"/>
      <c r="BN423" s="1611"/>
      <c r="BO423" s="1611"/>
      <c r="BP423" s="1611"/>
      <c r="BQ423" s="1611"/>
      <c r="BR423" s="1611"/>
      <c r="BS423" s="1611"/>
      <c r="BT423" s="1611"/>
      <c r="BU423" s="1611"/>
      <c r="BV423" s="1611"/>
      <c r="BW423" s="1611"/>
      <c r="BX423" s="1611"/>
      <c r="BY423" s="1611"/>
      <c r="BZ423" s="1611"/>
      <c r="CA423" s="1611"/>
      <c r="CB423" s="1611"/>
      <c r="CC423" s="1611"/>
      <c r="CD423" s="1611"/>
      <c r="CE423" s="1611"/>
      <c r="CF423" s="1611"/>
      <c r="CG423" s="1611"/>
      <c r="CH423" s="1611"/>
      <c r="CI423" s="1611"/>
      <c r="CJ423" s="1611"/>
      <c r="CK423" s="1611"/>
      <c r="CL423" s="1611"/>
      <c r="CM423" s="1611"/>
      <c r="CN423" s="1611"/>
      <c r="CO423" s="1611"/>
      <c r="CP423" s="1611"/>
      <c r="CQ423" s="1611"/>
      <c r="CR423" s="1611"/>
      <c r="CS423" s="1611"/>
      <c r="CT423" s="1611"/>
      <c r="CU423" s="1611"/>
      <c r="CV423" s="1611"/>
      <c r="CW423" s="1611"/>
      <c r="CX423" s="1611"/>
      <c r="CY423" s="1611"/>
      <c r="CZ423" s="1611"/>
      <c r="DA423" s="1611"/>
      <c r="DB423" s="1611"/>
      <c r="DC423" s="1611"/>
      <c r="DD423" s="1611"/>
      <c r="DE423" s="1611"/>
      <c r="DF423" s="1611"/>
      <c r="DG423" s="1611"/>
      <c r="DH423" s="1611"/>
      <c r="DI423" s="1611"/>
      <c r="DJ423" s="1611"/>
      <c r="DK423" s="1611"/>
      <c r="DL423" s="1611"/>
      <c r="DM423" s="1611"/>
      <c r="DN423" s="1611"/>
      <c r="DO423" s="1611"/>
      <c r="DP423" s="1611"/>
      <c r="DQ423" s="1611"/>
      <c r="DR423" s="1611"/>
      <c r="DS423" s="1611"/>
      <c r="DT423" s="1611"/>
      <c r="DU423" s="1611"/>
      <c r="DV423" s="1611"/>
      <c r="DW423" s="1611"/>
      <c r="DX423" s="1611"/>
      <c r="DY423" s="1611"/>
      <c r="DZ423" s="1611"/>
      <c r="EA423" s="1611"/>
      <c r="EB423" s="1611"/>
      <c r="EC423" s="1611"/>
      <c r="ED423" s="1611"/>
      <c r="EE423" s="1611"/>
      <c r="EF423" s="1611"/>
      <c r="EG423" s="1611"/>
      <c r="EH423" s="1611"/>
      <c r="EI423" s="1611"/>
      <c r="EJ423" s="1611"/>
      <c r="EK423" s="1611"/>
      <c r="EL423" s="1611"/>
      <c r="EM423" s="1611"/>
      <c r="EN423" s="1611"/>
      <c r="EO423" s="1611"/>
      <c r="EP423" s="1611"/>
      <c r="EQ423" s="1611"/>
      <c r="ER423" s="1611"/>
      <c r="ES423" s="1611"/>
    </row>
    <row r="424" spans="2:149" s="898" customFormat="1">
      <c r="B424" s="1609"/>
      <c r="C424" s="1610"/>
      <c r="D424" s="1610"/>
      <c r="E424" s="1611"/>
      <c r="F424" s="1611"/>
      <c r="G424" s="1611"/>
      <c r="H424" s="1611"/>
      <c r="I424" s="1611"/>
      <c r="J424" s="1611"/>
      <c r="K424" s="1611"/>
      <c r="L424" s="1611"/>
      <c r="M424" s="1611"/>
      <c r="N424" s="1611"/>
      <c r="O424" s="1611"/>
      <c r="P424" s="1611"/>
      <c r="Q424" s="1611"/>
      <c r="R424" s="1611"/>
      <c r="S424" s="1611"/>
      <c r="T424" s="1611"/>
      <c r="U424" s="1611"/>
      <c r="V424" s="1611"/>
      <c r="W424" s="1611"/>
      <c r="X424" s="1611"/>
      <c r="Y424" s="1611"/>
      <c r="Z424" s="1611"/>
      <c r="AA424" s="1611"/>
      <c r="AB424" s="1611"/>
      <c r="AC424" s="1611"/>
      <c r="AD424" s="1611"/>
      <c r="AE424" s="1611"/>
      <c r="AF424" s="1611"/>
      <c r="AG424" s="1611"/>
      <c r="AH424" s="1611"/>
      <c r="AI424" s="1611"/>
      <c r="AJ424" s="1611"/>
      <c r="AK424" s="1611"/>
      <c r="AL424" s="1611"/>
      <c r="AM424" s="1611"/>
      <c r="AN424" s="1611"/>
      <c r="AO424" s="1611"/>
      <c r="AP424" s="1611"/>
      <c r="AQ424" s="1611"/>
      <c r="AR424" s="1611"/>
      <c r="AS424" s="1611"/>
      <c r="AT424" s="1611"/>
      <c r="AU424" s="1611"/>
      <c r="AV424" s="1611"/>
      <c r="AW424" s="1611"/>
      <c r="AX424" s="1611"/>
      <c r="AY424" s="1611"/>
      <c r="AZ424" s="1611"/>
      <c r="BA424" s="1611"/>
      <c r="BB424" s="1611"/>
      <c r="BC424" s="1611"/>
      <c r="BD424" s="1611"/>
      <c r="BE424" s="1611"/>
      <c r="BF424" s="1611"/>
      <c r="BG424" s="1611"/>
      <c r="BH424" s="1611"/>
      <c r="BI424" s="1611"/>
      <c r="BJ424" s="1611"/>
      <c r="BK424" s="1611"/>
      <c r="BL424" s="1611"/>
      <c r="BM424" s="1611"/>
      <c r="BN424" s="1611"/>
      <c r="BO424" s="1611"/>
      <c r="BP424" s="1611"/>
      <c r="BQ424" s="1611"/>
      <c r="BR424" s="1611"/>
      <c r="BS424" s="1611"/>
      <c r="BT424" s="1611"/>
      <c r="BU424" s="1611"/>
      <c r="BV424" s="1611"/>
      <c r="BW424" s="1611"/>
      <c r="BX424" s="1611"/>
      <c r="BY424" s="1611"/>
      <c r="BZ424" s="1611"/>
      <c r="CA424" s="1611"/>
      <c r="CB424" s="1611"/>
      <c r="CC424" s="1611"/>
      <c r="CD424" s="1611"/>
      <c r="CE424" s="1611"/>
      <c r="CF424" s="1611"/>
      <c r="CG424" s="1611"/>
      <c r="CH424" s="1611"/>
      <c r="CI424" s="1611"/>
      <c r="CJ424" s="1611"/>
      <c r="CK424" s="1611"/>
      <c r="CL424" s="1611"/>
      <c r="CM424" s="1611"/>
      <c r="CN424" s="1611"/>
      <c r="CO424" s="1611"/>
      <c r="CP424" s="1611"/>
      <c r="CQ424" s="1611"/>
      <c r="CR424" s="1611"/>
      <c r="CS424" s="1611"/>
      <c r="CT424" s="1611"/>
      <c r="CU424" s="1611"/>
      <c r="CV424" s="1611"/>
      <c r="CW424" s="1611"/>
      <c r="CX424" s="1611"/>
      <c r="CY424" s="1611"/>
      <c r="CZ424" s="1611"/>
      <c r="DA424" s="1611"/>
      <c r="DB424" s="1611"/>
      <c r="DC424" s="1611"/>
      <c r="DD424" s="1611"/>
      <c r="DE424" s="1611"/>
      <c r="DF424" s="1611"/>
      <c r="DG424" s="1611"/>
      <c r="DH424" s="1611"/>
      <c r="DI424" s="1611"/>
      <c r="DJ424" s="1611"/>
      <c r="DK424" s="1611"/>
      <c r="DL424" s="1611"/>
      <c r="DM424" s="1611"/>
      <c r="DN424" s="1611"/>
      <c r="DO424" s="1611"/>
      <c r="DP424" s="1611"/>
      <c r="DQ424" s="1611"/>
      <c r="DR424" s="1611"/>
      <c r="DS424" s="1611"/>
      <c r="DT424" s="1611"/>
      <c r="DU424" s="1611"/>
      <c r="DV424" s="1611"/>
      <c r="DW424" s="1611"/>
      <c r="DX424" s="1611"/>
      <c r="DY424" s="1611"/>
      <c r="DZ424" s="1611"/>
      <c r="EA424" s="1611"/>
      <c r="EB424" s="1611"/>
      <c r="EC424" s="1611"/>
      <c r="ED424" s="1611"/>
      <c r="EE424" s="1611"/>
      <c r="EF424" s="1611"/>
      <c r="EG424" s="1611"/>
      <c r="EH424" s="1611"/>
      <c r="EI424" s="1611"/>
      <c r="EJ424" s="1611"/>
      <c r="EK424" s="1611"/>
      <c r="EL424" s="1611"/>
      <c r="EM424" s="1611"/>
      <c r="EN424" s="1611"/>
      <c r="EO424" s="1611"/>
      <c r="EP424" s="1611"/>
      <c r="EQ424" s="1611"/>
      <c r="ER424" s="1611"/>
      <c r="ES424" s="1611"/>
    </row>
    <row r="425" spans="2:149" s="898" customFormat="1">
      <c r="B425" s="1609"/>
      <c r="C425" s="1610"/>
      <c r="D425" s="1610"/>
      <c r="E425" s="1611"/>
      <c r="F425" s="1611"/>
      <c r="G425" s="1611"/>
      <c r="H425" s="1611"/>
      <c r="I425" s="1611"/>
      <c r="J425" s="1611"/>
      <c r="K425" s="1611"/>
      <c r="L425" s="1611"/>
      <c r="M425" s="1611"/>
      <c r="N425" s="1611"/>
      <c r="O425" s="1611"/>
      <c r="P425" s="1611"/>
      <c r="Q425" s="1611"/>
      <c r="R425" s="1611"/>
      <c r="S425" s="1611"/>
      <c r="T425" s="1611"/>
      <c r="U425" s="1611"/>
      <c r="V425" s="1611"/>
      <c r="W425" s="1611"/>
      <c r="X425" s="1611"/>
      <c r="Y425" s="1611"/>
      <c r="Z425" s="1611"/>
      <c r="AA425" s="1611"/>
      <c r="AB425" s="1611"/>
      <c r="AC425" s="1611"/>
      <c r="AD425" s="1611"/>
      <c r="AE425" s="1611"/>
      <c r="AF425" s="1611"/>
      <c r="AG425" s="1611"/>
      <c r="AH425" s="1611"/>
      <c r="AI425" s="1611"/>
      <c r="AJ425" s="1611"/>
      <c r="AK425" s="1611"/>
      <c r="AL425" s="1611"/>
      <c r="AM425" s="1611"/>
      <c r="AN425" s="1611"/>
      <c r="AO425" s="1611"/>
      <c r="AP425" s="1611"/>
      <c r="AQ425" s="1611"/>
      <c r="AR425" s="1611"/>
      <c r="AS425" s="1611"/>
      <c r="AT425" s="1611"/>
      <c r="AU425" s="1611"/>
      <c r="AV425" s="1611"/>
      <c r="AW425" s="1611"/>
      <c r="AX425" s="1611"/>
      <c r="AY425" s="1611"/>
      <c r="AZ425" s="1611"/>
      <c r="BA425" s="1611"/>
      <c r="BB425" s="1611"/>
      <c r="BC425" s="1611"/>
      <c r="BD425" s="1611"/>
      <c r="BE425" s="1611"/>
      <c r="BF425" s="1611"/>
      <c r="BG425" s="1611"/>
      <c r="BH425" s="1611"/>
      <c r="BI425" s="1611"/>
      <c r="BJ425" s="1611"/>
      <c r="BK425" s="1611"/>
      <c r="BL425" s="1611"/>
      <c r="BM425" s="1611"/>
      <c r="BN425" s="1611"/>
      <c r="BO425" s="1611"/>
      <c r="BP425" s="1611"/>
      <c r="BQ425" s="1611"/>
      <c r="BR425" s="1611"/>
      <c r="BS425" s="1611"/>
      <c r="BT425" s="1611"/>
      <c r="BU425" s="1611"/>
      <c r="BV425" s="1611"/>
      <c r="BW425" s="1611"/>
      <c r="BX425" s="1611"/>
      <c r="BY425" s="1611"/>
      <c r="BZ425" s="1611"/>
      <c r="CA425" s="1611"/>
      <c r="CB425" s="1611"/>
      <c r="CC425" s="1611"/>
      <c r="CD425" s="1611"/>
      <c r="CE425" s="1611"/>
      <c r="CF425" s="1611"/>
      <c r="CG425" s="1611"/>
      <c r="CH425" s="1611"/>
      <c r="CI425" s="1611"/>
      <c r="CJ425" s="1611"/>
      <c r="CK425" s="1611"/>
      <c r="CL425" s="1611"/>
      <c r="CM425" s="1611"/>
      <c r="CN425" s="1611"/>
      <c r="CO425" s="1611"/>
      <c r="CP425" s="1611"/>
      <c r="CQ425" s="1611"/>
      <c r="CR425" s="1611"/>
      <c r="CS425" s="1611"/>
      <c r="CT425" s="1611"/>
      <c r="CU425" s="1611"/>
      <c r="CV425" s="1611"/>
      <c r="CW425" s="1611"/>
      <c r="CX425" s="1611"/>
      <c r="CY425" s="1611"/>
      <c r="CZ425" s="1611"/>
      <c r="DA425" s="1611"/>
      <c r="DB425" s="1611"/>
      <c r="DC425" s="1611"/>
      <c r="DD425" s="1611"/>
      <c r="DE425" s="1611"/>
      <c r="DF425" s="1611"/>
      <c r="DG425" s="1611"/>
      <c r="DH425" s="1611"/>
      <c r="DI425" s="1611"/>
      <c r="DJ425" s="1611"/>
      <c r="DK425" s="1611"/>
      <c r="DL425" s="1611"/>
      <c r="DM425" s="1611"/>
      <c r="DN425" s="1611"/>
      <c r="DO425" s="1611"/>
      <c r="DP425" s="1611"/>
      <c r="DQ425" s="1611"/>
      <c r="DR425" s="1611"/>
      <c r="DS425" s="1611"/>
      <c r="DT425" s="1611"/>
      <c r="DU425" s="1611"/>
      <c r="DV425" s="1611"/>
      <c r="DW425" s="1611"/>
      <c r="DX425" s="1611"/>
      <c r="DY425" s="1611"/>
      <c r="DZ425" s="1611"/>
      <c r="EA425" s="1611"/>
      <c r="EB425" s="1611"/>
      <c r="EC425" s="1611"/>
      <c r="ED425" s="1611"/>
      <c r="EE425" s="1611"/>
      <c r="EF425" s="1611"/>
      <c r="EG425" s="1611"/>
      <c r="EH425" s="1611"/>
      <c r="EI425" s="1611"/>
      <c r="EJ425" s="1611"/>
      <c r="EK425" s="1611"/>
      <c r="EL425" s="1611"/>
      <c r="EM425" s="1611"/>
      <c r="EN425" s="1611"/>
      <c r="EO425" s="1611"/>
      <c r="EP425" s="1611"/>
      <c r="EQ425" s="1611"/>
      <c r="ER425" s="1611"/>
      <c r="ES425" s="1611"/>
    </row>
    <row r="426" spans="2:149" s="898" customFormat="1">
      <c r="B426" s="1609"/>
      <c r="C426" s="1610"/>
      <c r="D426" s="1610"/>
      <c r="E426" s="1611"/>
      <c r="F426" s="1611"/>
      <c r="G426" s="1611"/>
      <c r="H426" s="1611"/>
      <c r="I426" s="1611"/>
      <c r="J426" s="1611"/>
      <c r="K426" s="1611"/>
      <c r="L426" s="1611"/>
      <c r="M426" s="1611"/>
      <c r="N426" s="1611"/>
      <c r="O426" s="1611"/>
      <c r="P426" s="1611"/>
      <c r="Q426" s="1611"/>
      <c r="R426" s="1611"/>
      <c r="S426" s="1611"/>
      <c r="T426" s="1611"/>
      <c r="U426" s="1611"/>
      <c r="V426" s="1611"/>
      <c r="W426" s="1611"/>
      <c r="X426" s="1611"/>
      <c r="Y426" s="1611"/>
      <c r="Z426" s="1611"/>
      <c r="AA426" s="1611"/>
      <c r="AB426" s="1611"/>
      <c r="AC426" s="1611"/>
      <c r="AD426" s="1611"/>
      <c r="AE426" s="1611"/>
      <c r="AF426" s="1611"/>
      <c r="AG426" s="1611"/>
      <c r="AH426" s="1611"/>
      <c r="AI426" s="1611"/>
      <c r="AJ426" s="1611"/>
      <c r="AK426" s="1611"/>
      <c r="AL426" s="1611"/>
      <c r="AM426" s="1611"/>
      <c r="AN426" s="1611"/>
      <c r="AO426" s="1611"/>
      <c r="AP426" s="1611"/>
      <c r="AQ426" s="1611"/>
      <c r="AR426" s="1611"/>
      <c r="AS426" s="1611"/>
      <c r="AT426" s="1611"/>
      <c r="AU426" s="1611"/>
      <c r="AV426" s="1611"/>
      <c r="AW426" s="1611"/>
      <c r="AX426" s="1611"/>
      <c r="AY426" s="1611"/>
      <c r="AZ426" s="1611"/>
      <c r="BA426" s="1611"/>
      <c r="BB426" s="1611"/>
      <c r="BC426" s="1611"/>
      <c r="BD426" s="1611"/>
      <c r="BE426" s="1611"/>
      <c r="BF426" s="1611"/>
      <c r="BG426" s="1611"/>
      <c r="BH426" s="1611"/>
      <c r="BI426" s="1611"/>
      <c r="BJ426" s="1611"/>
      <c r="BK426" s="1611"/>
      <c r="BL426" s="1611"/>
      <c r="BM426" s="1611"/>
      <c r="BN426" s="1611"/>
      <c r="BO426" s="1611"/>
      <c r="BP426" s="1611"/>
      <c r="BQ426" s="1611"/>
      <c r="BR426" s="1611"/>
      <c r="BS426" s="1611"/>
      <c r="BT426" s="1611"/>
      <c r="BU426" s="1611"/>
      <c r="BV426" s="1611"/>
      <c r="BW426" s="1611"/>
      <c r="BX426" s="1611"/>
      <c r="BY426" s="1611"/>
      <c r="BZ426" s="1611"/>
      <c r="CA426" s="1611"/>
      <c r="CB426" s="1611"/>
      <c r="CC426" s="1611"/>
      <c r="CD426" s="1611"/>
      <c r="CE426" s="1611"/>
      <c r="CF426" s="1611"/>
      <c r="CG426" s="1611"/>
      <c r="CH426" s="1611"/>
      <c r="CI426" s="1611"/>
      <c r="CJ426" s="1611"/>
      <c r="CK426" s="1611"/>
      <c r="CL426" s="1611"/>
      <c r="CM426" s="1611"/>
      <c r="CN426" s="1611"/>
      <c r="CO426" s="1611"/>
      <c r="CP426" s="1611"/>
      <c r="CQ426" s="1611"/>
      <c r="CR426" s="1611"/>
      <c r="CS426" s="1611"/>
      <c r="CT426" s="1611"/>
      <c r="CU426" s="1611"/>
      <c r="CV426" s="1611"/>
      <c r="CW426" s="1611"/>
      <c r="CX426" s="1611"/>
      <c r="CY426" s="1611"/>
      <c r="CZ426" s="1611"/>
      <c r="DA426" s="1611"/>
      <c r="DB426" s="1611"/>
      <c r="DC426" s="1611"/>
      <c r="DD426" s="1611"/>
      <c r="DE426" s="1611"/>
      <c r="DF426" s="1611"/>
      <c r="DG426" s="1611"/>
      <c r="DH426" s="1611"/>
      <c r="DI426" s="1611"/>
      <c r="DJ426" s="1611"/>
      <c r="DK426" s="1611"/>
      <c r="DL426" s="1611"/>
      <c r="DM426" s="1611"/>
      <c r="DN426" s="1611"/>
      <c r="DO426" s="1611"/>
      <c r="DP426" s="1611"/>
      <c r="DQ426" s="1611"/>
      <c r="DR426" s="1611"/>
      <c r="DS426" s="1611"/>
      <c r="DT426" s="1611"/>
      <c r="DU426" s="1611"/>
      <c r="DV426" s="1611"/>
      <c r="DW426" s="1611"/>
      <c r="DX426" s="1611"/>
      <c r="DY426" s="1611"/>
      <c r="DZ426" s="1611"/>
      <c r="EA426" s="1611"/>
      <c r="EB426" s="1611"/>
      <c r="EC426" s="1611"/>
      <c r="ED426" s="1611"/>
      <c r="EE426" s="1611"/>
      <c r="EF426" s="1611"/>
      <c r="EG426" s="1611"/>
      <c r="EH426" s="1611"/>
      <c r="EI426" s="1611"/>
      <c r="EJ426" s="1611"/>
      <c r="EK426" s="1611"/>
      <c r="EL426" s="1611"/>
      <c r="EM426" s="1611"/>
      <c r="EN426" s="1611"/>
      <c r="EO426" s="1611"/>
      <c r="EP426" s="1611"/>
      <c r="EQ426" s="1611"/>
      <c r="ER426" s="1611"/>
      <c r="ES426" s="1611"/>
    </row>
    <row r="427" spans="2:149" s="898" customFormat="1">
      <c r="B427" s="1609"/>
      <c r="C427" s="1610"/>
      <c r="D427" s="1610"/>
      <c r="E427" s="1611"/>
      <c r="F427" s="1611"/>
      <c r="G427" s="1611"/>
      <c r="H427" s="1611"/>
      <c r="I427" s="1611"/>
      <c r="J427" s="1611"/>
      <c r="K427" s="1611"/>
      <c r="L427" s="1611"/>
      <c r="M427" s="1611"/>
      <c r="N427" s="1611"/>
      <c r="O427" s="1611"/>
      <c r="P427" s="1611"/>
      <c r="Q427" s="1611"/>
      <c r="R427" s="1611"/>
      <c r="S427" s="1611"/>
      <c r="T427" s="1611"/>
      <c r="U427" s="1611"/>
      <c r="V427" s="1611"/>
      <c r="W427" s="1611"/>
      <c r="X427" s="1611"/>
      <c r="Y427" s="1611"/>
      <c r="Z427" s="1611"/>
      <c r="AA427" s="1611"/>
      <c r="AB427" s="1611"/>
      <c r="AC427" s="1611"/>
      <c r="AD427" s="1611"/>
      <c r="AE427" s="1611"/>
      <c r="AF427" s="1611"/>
      <c r="AG427" s="1611"/>
      <c r="AH427" s="1611"/>
      <c r="AI427" s="1611"/>
      <c r="AJ427" s="1611"/>
      <c r="AK427" s="1611"/>
      <c r="AL427" s="1611"/>
      <c r="AM427" s="1611"/>
      <c r="AN427" s="1611"/>
      <c r="AO427" s="1611"/>
      <c r="AP427" s="1611"/>
      <c r="AQ427" s="1611"/>
      <c r="AR427" s="1611"/>
      <c r="AS427" s="1611"/>
      <c r="AT427" s="1611"/>
      <c r="AU427" s="1611"/>
      <c r="AV427" s="1611"/>
      <c r="AW427" s="1611"/>
      <c r="AX427" s="1611"/>
      <c r="AY427" s="1611"/>
      <c r="AZ427" s="1611"/>
      <c r="BA427" s="1611"/>
      <c r="BB427" s="1611"/>
      <c r="BC427" s="1611"/>
      <c r="BD427" s="1611"/>
      <c r="BE427" s="1611"/>
      <c r="BF427" s="1611"/>
      <c r="BG427" s="1611"/>
      <c r="BH427" s="1611"/>
      <c r="BI427" s="1611"/>
      <c r="BJ427" s="1611"/>
      <c r="BK427" s="1611"/>
      <c r="BL427" s="1611"/>
      <c r="BM427" s="1611"/>
      <c r="BN427" s="1611"/>
      <c r="BO427" s="1611"/>
      <c r="BP427" s="1611"/>
      <c r="BQ427" s="1611"/>
      <c r="BR427" s="1611"/>
      <c r="BS427" s="1611"/>
      <c r="BT427" s="1611"/>
      <c r="BU427" s="1611"/>
      <c r="BV427" s="1611"/>
      <c r="BW427" s="1611"/>
      <c r="BX427" s="1611"/>
      <c r="BY427" s="1611"/>
      <c r="BZ427" s="1611"/>
      <c r="CA427" s="1611"/>
      <c r="CB427" s="1611"/>
      <c r="CC427" s="1611"/>
      <c r="CD427" s="1611"/>
      <c r="CE427" s="1611"/>
      <c r="CF427" s="1611"/>
      <c r="CG427" s="1611"/>
      <c r="CH427" s="1611"/>
      <c r="CI427" s="1611"/>
      <c r="CJ427" s="1611"/>
      <c r="CK427" s="1611"/>
      <c r="CL427" s="1611"/>
      <c r="CM427" s="1611"/>
      <c r="CN427" s="1611"/>
      <c r="CO427" s="1611"/>
      <c r="CP427" s="1611"/>
      <c r="CQ427" s="1611"/>
      <c r="CR427" s="1611"/>
      <c r="CS427" s="1611"/>
      <c r="CT427" s="1611"/>
      <c r="CU427" s="1611"/>
      <c r="CV427" s="1611"/>
      <c r="CW427" s="1611"/>
      <c r="CX427" s="1611"/>
      <c r="CY427" s="1611"/>
      <c r="CZ427" s="1611"/>
      <c r="DA427" s="1611"/>
      <c r="DB427" s="1611"/>
      <c r="DC427" s="1611"/>
      <c r="DD427" s="1611"/>
      <c r="DE427" s="1611"/>
      <c r="DF427" s="1611"/>
      <c r="DG427" s="1611"/>
      <c r="DH427" s="1611"/>
      <c r="DI427" s="1611"/>
      <c r="DJ427" s="1611"/>
      <c r="DK427" s="1611"/>
      <c r="DL427" s="1611"/>
      <c r="DM427" s="1611"/>
      <c r="DN427" s="1611"/>
      <c r="DO427" s="1611"/>
      <c r="DP427" s="1611"/>
      <c r="DQ427" s="1611"/>
      <c r="DR427" s="1611"/>
      <c r="DS427" s="1611"/>
      <c r="DT427" s="1611"/>
      <c r="DU427" s="1611"/>
      <c r="DV427" s="1611"/>
      <c r="DW427" s="1611"/>
      <c r="DX427" s="1611"/>
      <c r="DY427" s="1611"/>
      <c r="DZ427" s="1611"/>
      <c r="EA427" s="1611"/>
      <c r="EB427" s="1611"/>
      <c r="EC427" s="1611"/>
      <c r="ED427" s="1611"/>
      <c r="EE427" s="1611"/>
      <c r="EF427" s="1611"/>
      <c r="EG427" s="1611"/>
      <c r="EH427" s="1611"/>
      <c r="EI427" s="1611"/>
      <c r="EJ427" s="1611"/>
      <c r="EK427" s="1611"/>
      <c r="EL427" s="1611"/>
      <c r="EM427" s="1611"/>
      <c r="EN427" s="1611"/>
      <c r="EO427" s="1611"/>
      <c r="EP427" s="1611"/>
      <c r="EQ427" s="1611"/>
      <c r="ER427" s="1611"/>
      <c r="ES427" s="1611"/>
    </row>
    <row r="428" spans="2:149" s="898" customFormat="1">
      <c r="B428" s="1609"/>
      <c r="C428" s="1610"/>
      <c r="D428" s="1610"/>
      <c r="E428" s="1611"/>
      <c r="F428" s="1611"/>
      <c r="G428" s="1611"/>
      <c r="H428" s="1611"/>
      <c r="I428" s="1611"/>
      <c r="J428" s="1611"/>
      <c r="K428" s="1611"/>
      <c r="L428" s="1611"/>
      <c r="M428" s="1611"/>
      <c r="N428" s="1611"/>
      <c r="O428" s="1611"/>
      <c r="P428" s="1611"/>
      <c r="Q428" s="1611"/>
      <c r="R428" s="1611"/>
      <c r="S428" s="1611"/>
      <c r="T428" s="1611"/>
      <c r="U428" s="1611"/>
      <c r="V428" s="1611"/>
      <c r="W428" s="1611"/>
      <c r="X428" s="1611"/>
      <c r="Y428" s="1611"/>
      <c r="Z428" s="1611"/>
      <c r="AA428" s="1611"/>
      <c r="AB428" s="1611"/>
      <c r="AC428" s="1611"/>
      <c r="AD428" s="1611"/>
      <c r="AE428" s="1611"/>
      <c r="AF428" s="1611"/>
      <c r="AG428" s="1611"/>
      <c r="AH428" s="1611"/>
      <c r="AI428" s="1611"/>
      <c r="AJ428" s="1611"/>
      <c r="AK428" s="1611"/>
      <c r="AL428" s="1611"/>
      <c r="AM428" s="1611"/>
      <c r="AN428" s="1611"/>
      <c r="AO428" s="1611"/>
      <c r="AP428" s="1611"/>
      <c r="AQ428" s="1611"/>
      <c r="AR428" s="1611"/>
      <c r="AS428" s="1611"/>
      <c r="AT428" s="1611"/>
      <c r="AU428" s="1611"/>
      <c r="AV428" s="1611"/>
      <c r="AW428" s="1611"/>
      <c r="AX428" s="1611"/>
      <c r="AY428" s="1611"/>
      <c r="AZ428" s="1611"/>
      <c r="BA428" s="1611"/>
      <c r="BB428" s="1611"/>
      <c r="BC428" s="1611"/>
      <c r="BD428" s="1611"/>
      <c r="BE428" s="1611"/>
      <c r="BF428" s="1611"/>
      <c r="BG428" s="1611"/>
      <c r="BH428" s="1611"/>
      <c r="BI428" s="1611"/>
      <c r="BJ428" s="1611"/>
      <c r="BK428" s="1611"/>
      <c r="BL428" s="1611"/>
      <c r="BM428" s="1611"/>
      <c r="BN428" s="1611"/>
      <c r="BO428" s="1611"/>
      <c r="BP428" s="1611"/>
      <c r="BQ428" s="1611"/>
      <c r="BR428" s="1611"/>
      <c r="BS428" s="1611"/>
      <c r="BT428" s="1611"/>
      <c r="BU428" s="1611"/>
      <c r="BV428" s="1611"/>
      <c r="BW428" s="1611"/>
      <c r="BX428" s="1611"/>
      <c r="BY428" s="1611"/>
      <c r="BZ428" s="1611"/>
      <c r="CA428" s="1611"/>
      <c r="CB428" s="1611"/>
      <c r="CC428" s="1611"/>
      <c r="CD428" s="1611"/>
      <c r="CE428" s="1611"/>
      <c r="CF428" s="1611"/>
      <c r="CG428" s="1611"/>
      <c r="CH428" s="1611"/>
      <c r="CI428" s="1611"/>
      <c r="CJ428" s="1611"/>
      <c r="CK428" s="1611"/>
      <c r="CL428" s="1611"/>
      <c r="CM428" s="1611"/>
      <c r="CN428" s="1611"/>
      <c r="CO428" s="1611"/>
      <c r="CP428" s="1611"/>
      <c r="CQ428" s="1611"/>
      <c r="CR428" s="1611"/>
      <c r="CS428" s="1611"/>
      <c r="CT428" s="1611"/>
      <c r="CU428" s="1611"/>
      <c r="CV428" s="1611"/>
      <c r="CW428" s="1611"/>
      <c r="CX428" s="1611"/>
      <c r="CY428" s="1611"/>
      <c r="CZ428" s="1611"/>
      <c r="DA428" s="1611"/>
      <c r="DB428" s="1611"/>
      <c r="DC428" s="1611"/>
      <c r="DD428" s="1611"/>
      <c r="DE428" s="1611"/>
      <c r="DF428" s="1611"/>
      <c r="DG428" s="1611"/>
      <c r="DH428" s="1611"/>
      <c r="DI428" s="1611"/>
      <c r="DJ428" s="1611"/>
      <c r="DK428" s="1611"/>
      <c r="DL428" s="1611"/>
      <c r="DM428" s="1611"/>
      <c r="DN428" s="1611"/>
      <c r="DO428" s="1611"/>
      <c r="DP428" s="1611"/>
      <c r="DQ428" s="1611"/>
      <c r="DR428" s="1611"/>
      <c r="DS428" s="1611"/>
      <c r="DT428" s="1611"/>
      <c r="DU428" s="1611"/>
      <c r="DV428" s="1611"/>
      <c r="DW428" s="1611"/>
      <c r="DX428" s="1611"/>
      <c r="DY428" s="1611"/>
      <c r="DZ428" s="1611"/>
      <c r="EA428" s="1611"/>
      <c r="EB428" s="1611"/>
      <c r="EC428" s="1611"/>
      <c r="ED428" s="1611"/>
      <c r="EE428" s="1611"/>
      <c r="EF428" s="1611"/>
      <c r="EG428" s="1611"/>
      <c r="EH428" s="1611"/>
      <c r="EI428" s="1611"/>
      <c r="EJ428" s="1611"/>
      <c r="EK428" s="1611"/>
      <c r="EL428" s="1611"/>
      <c r="EM428" s="1611"/>
      <c r="EN428" s="1611"/>
      <c r="EO428" s="1611"/>
      <c r="EP428" s="1611"/>
      <c r="EQ428" s="1611"/>
      <c r="ER428" s="1611"/>
      <c r="ES428" s="1611"/>
    </row>
    <row r="429" spans="2:149" s="898" customFormat="1">
      <c r="B429" s="1609"/>
      <c r="C429" s="1610"/>
      <c r="D429" s="1610"/>
      <c r="E429" s="1611"/>
      <c r="F429" s="1611"/>
      <c r="G429" s="1611"/>
      <c r="H429" s="1611"/>
      <c r="I429" s="1611"/>
      <c r="J429" s="1611"/>
      <c r="K429" s="1611"/>
      <c r="L429" s="1611"/>
      <c r="M429" s="1611"/>
      <c r="N429" s="1611"/>
      <c r="O429" s="1611"/>
      <c r="P429" s="1611"/>
      <c r="Q429" s="1611"/>
      <c r="R429" s="1611"/>
      <c r="S429" s="1611"/>
      <c r="T429" s="1611"/>
      <c r="U429" s="1611"/>
      <c r="V429" s="1611"/>
      <c r="W429" s="1611"/>
      <c r="X429" s="1611"/>
      <c r="Y429" s="1611"/>
      <c r="Z429" s="1611"/>
      <c r="AA429" s="1611"/>
      <c r="AB429" s="1611"/>
      <c r="AC429" s="1611"/>
      <c r="AD429" s="1611"/>
      <c r="AE429" s="1611"/>
      <c r="AF429" s="1611"/>
      <c r="AG429" s="1611"/>
      <c r="AH429" s="1611"/>
      <c r="AI429" s="1611"/>
      <c r="AJ429" s="1611"/>
      <c r="AK429" s="1611"/>
      <c r="AL429" s="1611"/>
      <c r="AM429" s="1611"/>
      <c r="AN429" s="1611"/>
      <c r="AO429" s="1611"/>
      <c r="AP429" s="1611"/>
      <c r="AQ429" s="1611"/>
      <c r="AR429" s="1611"/>
      <c r="AS429" s="1611"/>
      <c r="AT429" s="1611"/>
      <c r="AU429" s="1611"/>
      <c r="AV429" s="1611"/>
      <c r="AW429" s="1611"/>
      <c r="AX429" s="1611"/>
      <c r="AY429" s="1611"/>
      <c r="AZ429" s="1611"/>
      <c r="BA429" s="1611"/>
      <c r="BB429" s="1611"/>
      <c r="BC429" s="1611"/>
      <c r="BD429" s="1611"/>
      <c r="BE429" s="1611"/>
      <c r="BF429" s="1611"/>
      <c r="BG429" s="1611"/>
      <c r="BH429" s="1611"/>
      <c r="BI429" s="1611"/>
      <c r="BJ429" s="1611"/>
      <c r="BK429" s="1611"/>
      <c r="BL429" s="1611"/>
      <c r="BM429" s="1611"/>
      <c r="BN429" s="1611"/>
      <c r="BO429" s="1611"/>
      <c r="BP429" s="1611"/>
      <c r="BQ429" s="1611"/>
      <c r="BR429" s="1611"/>
      <c r="BS429" s="1611"/>
      <c r="BT429" s="1611"/>
      <c r="BU429" s="1611"/>
      <c r="BV429" s="1611"/>
      <c r="BW429" s="1611"/>
      <c r="BX429" s="1611"/>
      <c r="BY429" s="1611"/>
      <c r="BZ429" s="1611"/>
      <c r="CA429" s="1611"/>
      <c r="CB429" s="1611"/>
      <c r="CC429" s="1611"/>
      <c r="CD429" s="1611"/>
      <c r="CE429" s="1611"/>
      <c r="CF429" s="1611"/>
      <c r="CG429" s="1611"/>
      <c r="CH429" s="1611"/>
      <c r="CI429" s="1611"/>
      <c r="CJ429" s="1611"/>
      <c r="CK429" s="1611"/>
      <c r="CL429" s="1611"/>
      <c r="CM429" s="1611"/>
      <c r="CN429" s="1611"/>
      <c r="CO429" s="1611"/>
      <c r="CP429" s="1611"/>
      <c r="CQ429" s="1611"/>
      <c r="CR429" s="1611"/>
      <c r="CS429" s="1611"/>
      <c r="CT429" s="1611"/>
      <c r="CU429" s="1611"/>
      <c r="CV429" s="1611"/>
      <c r="CW429" s="1611"/>
      <c r="CX429" s="1611"/>
      <c r="CY429" s="1611"/>
      <c r="CZ429" s="1611"/>
      <c r="DA429" s="1611"/>
      <c r="DB429" s="1611"/>
      <c r="DC429" s="1611"/>
      <c r="DD429" s="1611"/>
      <c r="DE429" s="1611"/>
      <c r="DF429" s="1611"/>
      <c r="DG429" s="1611"/>
      <c r="DH429" s="1611"/>
      <c r="DI429" s="1611"/>
      <c r="DJ429" s="1611"/>
      <c r="DK429" s="1611"/>
      <c r="DL429" s="1611"/>
      <c r="DM429" s="1611"/>
      <c r="DN429" s="1611"/>
      <c r="DO429" s="1611"/>
      <c r="DP429" s="1611"/>
      <c r="DQ429" s="1611"/>
      <c r="DR429" s="1611"/>
      <c r="DS429" s="1611"/>
      <c r="DT429" s="1611"/>
      <c r="DU429" s="1611"/>
      <c r="DV429" s="1611"/>
      <c r="DW429" s="1611"/>
      <c r="DX429" s="1611"/>
      <c r="DY429" s="1611"/>
      <c r="DZ429" s="1611"/>
      <c r="EA429" s="1611"/>
      <c r="EB429" s="1611"/>
      <c r="EC429" s="1611"/>
      <c r="ED429" s="1611"/>
      <c r="EE429" s="1611"/>
      <c r="EF429" s="1611"/>
      <c r="EG429" s="1611"/>
      <c r="EH429" s="1611"/>
      <c r="EI429" s="1611"/>
      <c r="EJ429" s="1611"/>
      <c r="EK429" s="1611"/>
      <c r="EL429" s="1611"/>
      <c r="EM429" s="1611"/>
      <c r="EN429" s="1611"/>
      <c r="EO429" s="1611"/>
      <c r="EP429" s="1611"/>
      <c r="EQ429" s="1611"/>
      <c r="ER429" s="1611"/>
      <c r="ES429" s="1611"/>
    </row>
    <row r="430" spans="2:149" s="898" customFormat="1">
      <c r="B430" s="1609"/>
      <c r="C430" s="1610"/>
      <c r="D430" s="1610"/>
      <c r="E430" s="1611"/>
      <c r="F430" s="1611"/>
      <c r="G430" s="1611"/>
      <c r="H430" s="1611"/>
      <c r="I430" s="1611"/>
      <c r="J430" s="1611"/>
      <c r="K430" s="1611"/>
      <c r="L430" s="1611"/>
      <c r="M430" s="1611"/>
      <c r="N430" s="1611"/>
      <c r="O430" s="1611"/>
      <c r="P430" s="1611"/>
      <c r="Q430" s="1611"/>
      <c r="R430" s="1611"/>
      <c r="S430" s="1611"/>
      <c r="T430" s="1611"/>
      <c r="U430" s="1611"/>
      <c r="V430" s="1611"/>
      <c r="W430" s="1611"/>
      <c r="X430" s="1611"/>
      <c r="Y430" s="1611"/>
      <c r="Z430" s="1611"/>
      <c r="AA430" s="1611"/>
      <c r="AB430" s="1611"/>
      <c r="AC430" s="1611"/>
      <c r="AD430" s="1611"/>
      <c r="AE430" s="1611"/>
      <c r="AF430" s="1611"/>
      <c r="AG430" s="1611"/>
      <c r="AH430" s="1611"/>
      <c r="AI430" s="1611"/>
      <c r="AJ430" s="1611"/>
      <c r="AK430" s="1611"/>
      <c r="AL430" s="1611"/>
      <c r="AM430" s="1611"/>
      <c r="AN430" s="1611"/>
      <c r="AO430" s="1611"/>
      <c r="AP430" s="1611"/>
      <c r="AQ430" s="1611"/>
      <c r="AR430" s="1611"/>
      <c r="AS430" s="1611"/>
      <c r="AT430" s="1611"/>
      <c r="AU430" s="1611"/>
      <c r="AV430" s="1611"/>
      <c r="AW430" s="1611"/>
      <c r="AX430" s="1611"/>
      <c r="AY430" s="1611"/>
      <c r="AZ430" s="1611"/>
      <c r="BA430" s="1611"/>
      <c r="BB430" s="1611"/>
      <c r="BC430" s="1611"/>
      <c r="BD430" s="1611"/>
      <c r="BE430" s="1611"/>
      <c r="BF430" s="1611"/>
      <c r="BG430" s="1611"/>
      <c r="BH430" s="1611"/>
      <c r="BI430" s="1611"/>
      <c r="BJ430" s="1611"/>
      <c r="BK430" s="1611"/>
      <c r="BL430" s="1611"/>
      <c r="BM430" s="1611"/>
      <c r="BN430" s="1611"/>
      <c r="BO430" s="1611"/>
      <c r="BP430" s="1611"/>
      <c r="BQ430" s="1611"/>
      <c r="BR430" s="1611"/>
      <c r="BS430" s="1611"/>
      <c r="BT430" s="1611"/>
      <c r="BU430" s="1611"/>
      <c r="BV430" s="1611"/>
      <c r="BW430" s="1611"/>
      <c r="BX430" s="1611"/>
      <c r="BY430" s="1611"/>
      <c r="BZ430" s="1611"/>
      <c r="CA430" s="1611"/>
      <c r="CB430" s="1611"/>
      <c r="CC430" s="1611"/>
      <c r="CD430" s="1611"/>
      <c r="CE430" s="1611"/>
      <c r="CF430" s="1611"/>
      <c r="CG430" s="1611"/>
      <c r="CH430" s="1611"/>
      <c r="CI430" s="1611"/>
      <c r="CJ430" s="1611"/>
      <c r="CK430" s="1611"/>
      <c r="CL430" s="1611"/>
      <c r="CM430" s="1611"/>
      <c r="CN430" s="1611"/>
      <c r="CO430" s="1611"/>
      <c r="CP430" s="1611"/>
      <c r="CQ430" s="1611"/>
      <c r="CR430" s="1611"/>
      <c r="CS430" s="1611"/>
      <c r="CT430" s="1611"/>
      <c r="CU430" s="1611"/>
      <c r="CV430" s="1611"/>
      <c r="CW430" s="1611"/>
      <c r="CX430" s="1611"/>
      <c r="CY430" s="1611"/>
      <c r="CZ430" s="1611"/>
      <c r="DA430" s="1611"/>
      <c r="DB430" s="1611"/>
      <c r="DC430" s="1611"/>
      <c r="DD430" s="1611"/>
      <c r="DE430" s="1611"/>
      <c r="DF430" s="1611"/>
      <c r="DG430" s="1611"/>
      <c r="DH430" s="1611"/>
      <c r="DI430" s="1611"/>
      <c r="DJ430" s="1611"/>
      <c r="DK430" s="1611"/>
      <c r="DL430" s="1611"/>
      <c r="DM430" s="1611"/>
      <c r="DN430" s="1611"/>
      <c r="DO430" s="1611"/>
      <c r="DP430" s="1611"/>
      <c r="DQ430" s="1611"/>
      <c r="DR430" s="1611"/>
      <c r="DS430" s="1611"/>
      <c r="DT430" s="1611"/>
      <c r="DU430" s="1611"/>
      <c r="DV430" s="1611"/>
      <c r="DW430" s="1611"/>
      <c r="DX430" s="1611"/>
      <c r="DY430" s="1611"/>
      <c r="DZ430" s="1611"/>
      <c r="EA430" s="1611"/>
      <c r="EB430" s="1611"/>
      <c r="EC430" s="1611"/>
      <c r="ED430" s="1611"/>
      <c r="EE430" s="1611"/>
      <c r="EF430" s="1611"/>
      <c r="EG430" s="1611"/>
      <c r="EH430" s="1611"/>
      <c r="EI430" s="1611"/>
      <c r="EJ430" s="1611"/>
      <c r="EK430" s="1611"/>
      <c r="EL430" s="1611"/>
      <c r="EM430" s="1611"/>
      <c r="EN430" s="1611"/>
      <c r="EO430" s="1611"/>
      <c r="EP430" s="1611"/>
      <c r="EQ430" s="1611"/>
      <c r="ER430" s="1611"/>
      <c r="ES430" s="1611"/>
    </row>
    <row r="431" spans="2:149" s="898" customFormat="1">
      <c r="B431" s="1609"/>
      <c r="C431" s="1610"/>
      <c r="D431" s="1610"/>
      <c r="E431" s="1611"/>
      <c r="F431" s="1611"/>
      <c r="G431" s="1611"/>
      <c r="H431" s="1611"/>
      <c r="I431" s="1611"/>
      <c r="J431" s="1611"/>
      <c r="K431" s="1611"/>
      <c r="L431" s="1611"/>
      <c r="M431" s="1611"/>
      <c r="N431" s="1611"/>
      <c r="O431" s="1611"/>
      <c r="P431" s="1611"/>
      <c r="Q431" s="1611"/>
      <c r="R431" s="1611"/>
      <c r="S431" s="1611"/>
      <c r="T431" s="1611"/>
      <c r="U431" s="1611"/>
      <c r="V431" s="1611"/>
      <c r="W431" s="1611"/>
      <c r="X431" s="1611"/>
      <c r="Y431" s="1611"/>
      <c r="Z431" s="1611"/>
      <c r="AA431" s="1611"/>
      <c r="AB431" s="1611"/>
      <c r="AC431" s="1611"/>
      <c r="AD431" s="1611"/>
      <c r="AE431" s="1611"/>
      <c r="AF431" s="1611"/>
      <c r="AG431" s="1611"/>
      <c r="AH431" s="1611"/>
      <c r="AI431" s="1611"/>
      <c r="AJ431" s="1611"/>
      <c r="AK431" s="1611"/>
      <c r="AL431" s="1611"/>
      <c r="AM431" s="1611"/>
      <c r="AN431" s="1611"/>
      <c r="AO431" s="1611"/>
      <c r="AP431" s="1611"/>
      <c r="AQ431" s="1611"/>
      <c r="AR431" s="1611"/>
      <c r="AS431" s="1611"/>
      <c r="AT431" s="1611"/>
      <c r="AU431" s="1611"/>
      <c r="AV431" s="1611"/>
      <c r="AW431" s="1611"/>
      <c r="AX431" s="1611"/>
      <c r="AY431" s="1611"/>
      <c r="AZ431" s="1611"/>
      <c r="BA431" s="1611"/>
      <c r="BB431" s="1611"/>
      <c r="BC431" s="1611"/>
      <c r="BD431" s="1611"/>
      <c r="BE431" s="1611"/>
      <c r="BF431" s="1611"/>
      <c r="BG431" s="1611"/>
      <c r="BH431" s="1611"/>
      <c r="BI431" s="1611"/>
      <c r="BJ431" s="1611"/>
      <c r="BK431" s="1611"/>
      <c r="BL431" s="1611"/>
      <c r="BM431" s="1611"/>
      <c r="BN431" s="1611"/>
      <c r="BO431" s="1611"/>
      <c r="BP431" s="1611"/>
      <c r="BQ431" s="1611"/>
      <c r="BR431" s="1611"/>
      <c r="BS431" s="1611"/>
      <c r="BT431" s="1611"/>
      <c r="BU431" s="1611"/>
      <c r="BV431" s="1611"/>
      <c r="BW431" s="1611"/>
      <c r="BX431" s="1611"/>
      <c r="BY431" s="1611"/>
      <c r="BZ431" s="1611"/>
      <c r="CA431" s="1611"/>
      <c r="CB431" s="1611"/>
      <c r="CC431" s="1611"/>
      <c r="CD431" s="1611"/>
      <c r="CE431" s="1611"/>
      <c r="CF431" s="1611"/>
      <c r="CG431" s="1611"/>
      <c r="CH431" s="1611"/>
      <c r="CI431" s="1611"/>
      <c r="CJ431" s="1611"/>
      <c r="CK431" s="1611"/>
      <c r="CL431" s="1611"/>
      <c r="CM431" s="1611"/>
      <c r="CN431" s="1611"/>
      <c r="CO431" s="1611"/>
      <c r="CP431" s="1611"/>
      <c r="CQ431" s="1611"/>
      <c r="CR431" s="1611"/>
      <c r="CS431" s="1611"/>
      <c r="CT431" s="1611"/>
      <c r="CU431" s="1611"/>
      <c r="CV431" s="1611"/>
      <c r="CW431" s="1611"/>
      <c r="CX431" s="1611"/>
      <c r="CY431" s="1611"/>
      <c r="CZ431" s="1611"/>
      <c r="DA431" s="1611"/>
      <c r="DB431" s="1611"/>
      <c r="DC431" s="1611"/>
      <c r="DD431" s="1611"/>
      <c r="DE431" s="1611"/>
      <c r="DF431" s="1611"/>
      <c r="DG431" s="1611"/>
      <c r="DH431" s="1611"/>
      <c r="DI431" s="1611"/>
      <c r="DJ431" s="1611"/>
      <c r="DK431" s="1611"/>
      <c r="DL431" s="1611"/>
      <c r="DM431" s="1611"/>
      <c r="DN431" s="1611"/>
      <c r="DO431" s="1611"/>
      <c r="DP431" s="1611"/>
      <c r="DQ431" s="1611"/>
      <c r="DR431" s="1611"/>
      <c r="DS431" s="1611"/>
      <c r="DT431" s="1611"/>
      <c r="DU431" s="1611"/>
      <c r="DV431" s="1611"/>
      <c r="DW431" s="1611"/>
      <c r="DX431" s="1611"/>
      <c r="DY431" s="1611"/>
      <c r="DZ431" s="1611"/>
      <c r="EA431" s="1611"/>
      <c r="EB431" s="1611"/>
      <c r="EC431" s="1611"/>
      <c r="ED431" s="1611"/>
      <c r="EE431" s="1611"/>
      <c r="EF431" s="1611"/>
      <c r="EG431" s="1611"/>
      <c r="EH431" s="1611"/>
      <c r="EI431" s="1611"/>
      <c r="EJ431" s="1611"/>
      <c r="EK431" s="1611"/>
      <c r="EL431" s="1611"/>
      <c r="EM431" s="1611"/>
      <c r="EN431" s="1611"/>
      <c r="EO431" s="1611"/>
      <c r="EP431" s="1611"/>
      <c r="EQ431" s="1611"/>
      <c r="ER431" s="1611"/>
      <c r="ES431" s="1611"/>
    </row>
    <row r="432" spans="2:149" s="898" customFormat="1">
      <c r="B432" s="1609"/>
      <c r="C432" s="1610"/>
      <c r="D432" s="1610"/>
      <c r="E432" s="1611"/>
      <c r="F432" s="1611"/>
      <c r="G432" s="1611"/>
      <c r="H432" s="1611"/>
      <c r="I432" s="1611"/>
      <c r="J432" s="1611"/>
      <c r="K432" s="1611"/>
      <c r="L432" s="1611"/>
      <c r="M432" s="1611"/>
      <c r="N432" s="1611"/>
      <c r="O432" s="1611"/>
      <c r="P432" s="1611"/>
      <c r="Q432" s="1611"/>
      <c r="R432" s="1611"/>
      <c r="S432" s="1611"/>
      <c r="T432" s="1611"/>
      <c r="U432" s="1611"/>
      <c r="V432" s="1611"/>
      <c r="W432" s="1611"/>
      <c r="X432" s="1611"/>
      <c r="Y432" s="1611"/>
      <c r="Z432" s="1611"/>
      <c r="AA432" s="1611"/>
      <c r="AB432" s="1611"/>
      <c r="AC432" s="1611"/>
      <c r="AD432" s="1611"/>
      <c r="AE432" s="1611"/>
      <c r="AF432" s="1611"/>
      <c r="AG432" s="1611"/>
      <c r="AH432" s="1611"/>
      <c r="AI432" s="1611"/>
      <c r="AJ432" s="1611"/>
      <c r="AK432" s="1611"/>
      <c r="AL432" s="1611"/>
      <c r="AM432" s="1611"/>
      <c r="AN432" s="1611"/>
      <c r="AO432" s="1611"/>
      <c r="AP432" s="1611"/>
      <c r="AQ432" s="1611"/>
      <c r="AR432" s="1611"/>
      <c r="AS432" s="1611"/>
      <c r="AT432" s="1611"/>
      <c r="AU432" s="1611"/>
      <c r="AV432" s="1611"/>
      <c r="AW432" s="1611"/>
      <c r="AX432" s="1611"/>
      <c r="AY432" s="1611"/>
      <c r="AZ432" s="1611"/>
      <c r="BA432" s="1611"/>
      <c r="BB432" s="1611"/>
      <c r="BC432" s="1611"/>
      <c r="BD432" s="1611"/>
      <c r="BE432" s="1611"/>
      <c r="BF432" s="1611"/>
      <c r="BG432" s="1611"/>
      <c r="BH432" s="1611"/>
      <c r="BI432" s="1611"/>
      <c r="BJ432" s="1611"/>
      <c r="BK432" s="1611"/>
      <c r="BL432" s="1611"/>
      <c r="BM432" s="1611"/>
      <c r="BN432" s="1611"/>
      <c r="BO432" s="1611"/>
      <c r="BP432" s="1611"/>
      <c r="BQ432" s="1611"/>
      <c r="BR432" s="1611"/>
      <c r="BS432" s="1611"/>
      <c r="BT432" s="1611"/>
      <c r="BU432" s="1611"/>
      <c r="BV432" s="1611"/>
      <c r="BW432" s="1611"/>
      <c r="BX432" s="1611"/>
      <c r="BY432" s="1611"/>
      <c r="BZ432" s="1611"/>
      <c r="CA432" s="1611"/>
      <c r="CB432" s="1611"/>
      <c r="CC432" s="1611"/>
      <c r="CD432" s="1611"/>
      <c r="CE432" s="1611"/>
      <c r="CF432" s="1611"/>
      <c r="CG432" s="1611"/>
      <c r="CH432" s="1611"/>
      <c r="CI432" s="1611"/>
      <c r="CJ432" s="1611"/>
      <c r="CK432" s="1611"/>
      <c r="CL432" s="1611"/>
      <c r="CM432" s="1611"/>
      <c r="CN432" s="1611"/>
      <c r="CO432" s="1611"/>
      <c r="CP432" s="1611"/>
      <c r="CQ432" s="1611"/>
      <c r="CR432" s="1611"/>
      <c r="CS432" s="1611"/>
      <c r="CT432" s="1611"/>
      <c r="CU432" s="1611"/>
      <c r="CV432" s="1611"/>
      <c r="CW432" s="1611"/>
      <c r="CX432" s="1611"/>
      <c r="CY432" s="1611"/>
      <c r="CZ432" s="1611"/>
      <c r="DA432" s="1611"/>
      <c r="DB432" s="1611"/>
      <c r="DC432" s="1611"/>
      <c r="DD432" s="1611"/>
      <c r="DE432" s="1611"/>
      <c r="DF432" s="1611"/>
      <c r="DG432" s="1611"/>
      <c r="DH432" s="1611"/>
      <c r="DI432" s="1611"/>
      <c r="DJ432" s="1611"/>
      <c r="DK432" s="1611"/>
      <c r="DL432" s="1611"/>
      <c r="DM432" s="1611"/>
      <c r="DN432" s="1611"/>
      <c r="DO432" s="1611"/>
      <c r="DP432" s="1611"/>
      <c r="DQ432" s="1611"/>
      <c r="DR432" s="1611"/>
      <c r="DS432" s="1611"/>
      <c r="DT432" s="1611"/>
      <c r="DU432" s="1611"/>
      <c r="DV432" s="1611"/>
      <c r="DW432" s="1611"/>
      <c r="DX432" s="1611"/>
      <c r="DY432" s="1611"/>
      <c r="DZ432" s="1611"/>
      <c r="EA432" s="1611"/>
      <c r="EB432" s="1611"/>
      <c r="EC432" s="1611"/>
      <c r="ED432" s="1611"/>
      <c r="EE432" s="1611"/>
      <c r="EF432" s="1611"/>
      <c r="EG432" s="1611"/>
      <c r="EH432" s="1611"/>
      <c r="EI432" s="1611"/>
      <c r="EJ432" s="1611"/>
      <c r="EK432" s="1611"/>
      <c r="EL432" s="1611"/>
      <c r="EM432" s="1611"/>
      <c r="EN432" s="1611"/>
      <c r="EO432" s="1611"/>
      <c r="EP432" s="1611"/>
      <c r="EQ432" s="1611"/>
      <c r="ER432" s="1611"/>
      <c r="ES432" s="1611"/>
    </row>
    <row r="433" spans="2:149" s="898" customFormat="1">
      <c r="B433" s="1609"/>
      <c r="C433" s="1610"/>
      <c r="D433" s="1610"/>
      <c r="E433" s="1611"/>
      <c r="F433" s="1611"/>
      <c r="G433" s="1611"/>
      <c r="H433" s="1611"/>
      <c r="I433" s="1611"/>
      <c r="J433" s="1611"/>
      <c r="K433" s="1611"/>
      <c r="L433" s="1611"/>
      <c r="M433" s="1611"/>
      <c r="N433" s="1611"/>
      <c r="O433" s="1611"/>
      <c r="P433" s="1611"/>
      <c r="Q433" s="1611"/>
      <c r="R433" s="1611"/>
      <c r="S433" s="1611"/>
      <c r="T433" s="1611"/>
      <c r="U433" s="1611"/>
      <c r="V433" s="1611"/>
      <c r="W433" s="1611"/>
      <c r="X433" s="1611"/>
      <c r="Y433" s="1611"/>
      <c r="Z433" s="1611"/>
      <c r="AA433" s="1611"/>
      <c r="AB433" s="1611"/>
      <c r="AC433" s="1611"/>
      <c r="AD433" s="1611"/>
      <c r="AE433" s="1611"/>
      <c r="AF433" s="1611"/>
      <c r="AG433" s="1611"/>
      <c r="AH433" s="1611"/>
      <c r="AI433" s="1611"/>
      <c r="AJ433" s="1611"/>
      <c r="AK433" s="1611"/>
      <c r="AL433" s="1611"/>
      <c r="AM433" s="1611"/>
      <c r="AN433" s="1611"/>
      <c r="AO433" s="1611"/>
      <c r="AP433" s="1611"/>
      <c r="AQ433" s="1611"/>
      <c r="AR433" s="1611"/>
      <c r="AS433" s="1611"/>
      <c r="AT433" s="1611"/>
      <c r="AU433" s="1611"/>
      <c r="AV433" s="1611"/>
      <c r="AW433" s="1611"/>
      <c r="AX433" s="1611"/>
      <c r="AY433" s="1611"/>
      <c r="AZ433" s="1611"/>
      <c r="BA433" s="1611"/>
      <c r="BB433" s="1611"/>
      <c r="BC433" s="1611"/>
      <c r="BD433" s="1611"/>
      <c r="BE433" s="1611"/>
      <c r="BF433" s="1611"/>
      <c r="BG433" s="1611"/>
      <c r="BH433" s="1611"/>
      <c r="BI433" s="1611"/>
      <c r="BJ433" s="1611"/>
      <c r="BK433" s="1611"/>
      <c r="BL433" s="1611"/>
      <c r="BM433" s="1611"/>
      <c r="BN433" s="1611"/>
      <c r="BO433" s="1611"/>
      <c r="BP433" s="1611"/>
      <c r="BQ433" s="1611"/>
      <c r="BR433" s="1611"/>
      <c r="BS433" s="1611"/>
      <c r="BT433" s="1611"/>
      <c r="BU433" s="1611"/>
      <c r="BV433" s="1611"/>
      <c r="BW433" s="1611"/>
      <c r="BX433" s="1611"/>
      <c r="BY433" s="1611"/>
      <c r="BZ433" s="1611"/>
      <c r="CA433" s="1611"/>
      <c r="CB433" s="1611"/>
      <c r="CC433" s="1611"/>
      <c r="CD433" s="1611"/>
      <c r="CE433" s="1611"/>
      <c r="CF433" s="1611"/>
      <c r="CG433" s="1611"/>
      <c r="CH433" s="1611"/>
      <c r="CI433" s="1611"/>
      <c r="CJ433" s="1611"/>
      <c r="CK433" s="1611"/>
      <c r="CL433" s="1611"/>
      <c r="CM433" s="1611"/>
      <c r="CN433" s="1611"/>
      <c r="CO433" s="1611"/>
      <c r="CP433" s="1611"/>
      <c r="CQ433" s="1611"/>
      <c r="CR433" s="1611"/>
      <c r="CS433" s="1611"/>
      <c r="CT433" s="1611"/>
      <c r="CU433" s="1611"/>
      <c r="CV433" s="1611"/>
      <c r="CW433" s="1611"/>
      <c r="CX433" s="1611"/>
      <c r="CY433" s="1611"/>
      <c r="CZ433" s="1611"/>
      <c r="DA433" s="1611"/>
      <c r="DB433" s="1611"/>
      <c r="DC433" s="1611"/>
      <c r="DD433" s="1611"/>
      <c r="DE433" s="1611"/>
      <c r="DF433" s="1611"/>
      <c r="DG433" s="1611"/>
      <c r="DH433" s="1611"/>
      <c r="DI433" s="1611"/>
      <c r="DJ433" s="1611"/>
      <c r="DK433" s="1611"/>
      <c r="DL433" s="1611"/>
      <c r="DM433" s="1611"/>
      <c r="DN433" s="1611"/>
      <c r="DO433" s="1611"/>
      <c r="DP433" s="1611"/>
      <c r="DQ433" s="1611"/>
      <c r="DR433" s="1611"/>
      <c r="DS433" s="1611"/>
      <c r="DT433" s="1611"/>
      <c r="DU433" s="1611"/>
      <c r="DV433" s="1611"/>
      <c r="DW433" s="1611"/>
      <c r="DX433" s="1611"/>
      <c r="DY433" s="1611"/>
      <c r="DZ433" s="1611"/>
      <c r="EA433" s="1611"/>
      <c r="EB433" s="1611"/>
      <c r="EC433" s="1611"/>
      <c r="ED433" s="1611"/>
      <c r="EE433" s="1611"/>
      <c r="EF433" s="1611"/>
      <c r="EG433" s="1611"/>
      <c r="EH433" s="1611"/>
      <c r="EI433" s="1611"/>
      <c r="EJ433" s="1611"/>
      <c r="EK433" s="1611"/>
      <c r="EL433" s="1611"/>
      <c r="EM433" s="1611"/>
      <c r="EN433" s="1611"/>
      <c r="EO433" s="1611"/>
      <c r="EP433" s="1611"/>
      <c r="EQ433" s="1611"/>
      <c r="ER433" s="1611"/>
      <c r="ES433" s="1611"/>
    </row>
    <row r="434" spans="2:149" s="898" customFormat="1">
      <c r="B434" s="1609"/>
      <c r="C434" s="1610"/>
      <c r="D434" s="1610"/>
      <c r="E434" s="1611"/>
      <c r="F434" s="1611"/>
      <c r="G434" s="1611"/>
      <c r="H434" s="1611"/>
      <c r="I434" s="1611"/>
      <c r="J434" s="1611"/>
      <c r="K434" s="1611"/>
      <c r="L434" s="1611"/>
      <c r="M434" s="1611"/>
      <c r="N434" s="1611"/>
      <c r="O434" s="1611"/>
      <c r="P434" s="1611"/>
      <c r="Q434" s="1611"/>
      <c r="R434" s="1611"/>
      <c r="S434" s="1611"/>
      <c r="T434" s="1611"/>
      <c r="U434" s="1611"/>
      <c r="V434" s="1611"/>
      <c r="W434" s="1611"/>
      <c r="X434" s="1611"/>
      <c r="Y434" s="1611"/>
      <c r="Z434" s="1611"/>
      <c r="AA434" s="1611"/>
      <c r="AB434" s="1611"/>
      <c r="AC434" s="1611"/>
      <c r="AD434" s="1611"/>
      <c r="AE434" s="1611"/>
      <c r="AF434" s="1611"/>
      <c r="AG434" s="1611"/>
      <c r="AH434" s="1611"/>
      <c r="AI434" s="1611"/>
      <c r="AJ434" s="1611"/>
      <c r="AK434" s="1611"/>
      <c r="AL434" s="1611"/>
      <c r="AM434" s="1611"/>
      <c r="AN434" s="1611"/>
      <c r="AO434" s="1611"/>
      <c r="AP434" s="1611"/>
      <c r="AQ434" s="1611"/>
      <c r="AR434" s="1611"/>
      <c r="AS434" s="1611"/>
      <c r="AT434" s="1611"/>
      <c r="AU434" s="1611"/>
      <c r="AV434" s="1611"/>
      <c r="AW434" s="1611"/>
      <c r="AX434" s="1611"/>
      <c r="AY434" s="1611"/>
      <c r="AZ434" s="1611"/>
      <c r="BA434" s="1611"/>
      <c r="BB434" s="1611"/>
      <c r="BC434" s="1611"/>
      <c r="BD434" s="1611"/>
      <c r="BE434" s="1611"/>
      <c r="BF434" s="1611"/>
      <c r="BG434" s="1611"/>
      <c r="BH434" s="1611"/>
      <c r="BI434" s="1611"/>
      <c r="BJ434" s="1611"/>
      <c r="BK434" s="1611"/>
      <c r="BL434" s="1611"/>
      <c r="BM434" s="1611"/>
      <c r="BN434" s="1611"/>
      <c r="BO434" s="1611"/>
      <c r="BP434" s="1611"/>
      <c r="BQ434" s="1611"/>
      <c r="BR434" s="1611"/>
      <c r="BS434" s="1611"/>
      <c r="BT434" s="1611"/>
      <c r="BU434" s="1611"/>
      <c r="BV434" s="1611"/>
      <c r="BW434" s="1611"/>
      <c r="BX434" s="1611"/>
      <c r="BY434" s="1611"/>
      <c r="BZ434" s="1611"/>
      <c r="CA434" s="1611"/>
      <c r="CB434" s="1611"/>
      <c r="CC434" s="1611"/>
      <c r="CD434" s="1611"/>
      <c r="CE434" s="1611"/>
      <c r="CF434" s="1611"/>
      <c r="CG434" s="1611"/>
      <c r="CH434" s="1611"/>
      <c r="CI434" s="1611"/>
      <c r="CJ434" s="1611"/>
      <c r="CK434" s="1611"/>
      <c r="CL434" s="1611"/>
      <c r="CM434" s="1611"/>
      <c r="CN434" s="1611"/>
      <c r="CO434" s="1611"/>
      <c r="CP434" s="1611"/>
      <c r="CQ434" s="1611"/>
      <c r="CR434" s="1611"/>
      <c r="CS434" s="1611"/>
      <c r="CT434" s="1611"/>
      <c r="CU434" s="1611"/>
      <c r="CV434" s="1611"/>
      <c r="CW434" s="1611"/>
      <c r="CX434" s="1611"/>
      <c r="CY434" s="1611"/>
      <c r="CZ434" s="1611"/>
      <c r="DA434" s="1611"/>
      <c r="DB434" s="1611"/>
      <c r="DC434" s="1611"/>
      <c r="DD434" s="1611"/>
      <c r="DE434" s="1611"/>
      <c r="DF434" s="1611"/>
      <c r="DG434" s="1611"/>
      <c r="DH434" s="1611"/>
      <c r="DI434" s="1611"/>
      <c r="DJ434" s="1611"/>
      <c r="DK434" s="1611"/>
      <c r="DL434" s="1611"/>
      <c r="DM434" s="1611"/>
      <c r="DN434" s="1611"/>
      <c r="DO434" s="1611"/>
      <c r="DP434" s="1611"/>
      <c r="DQ434" s="1611"/>
      <c r="DR434" s="1611"/>
      <c r="DS434" s="1611"/>
      <c r="DT434" s="1611"/>
      <c r="DU434" s="1611"/>
      <c r="DV434" s="1611"/>
      <c r="DW434" s="1611"/>
      <c r="DX434" s="1611"/>
      <c r="DY434" s="1611"/>
      <c r="DZ434" s="1611"/>
      <c r="EA434" s="1611"/>
      <c r="EB434" s="1611"/>
      <c r="EC434" s="1611"/>
      <c r="ED434" s="1611"/>
      <c r="EE434" s="1611"/>
      <c r="EF434" s="1611"/>
      <c r="EG434" s="1611"/>
      <c r="EH434" s="1611"/>
      <c r="EI434" s="1611"/>
      <c r="EJ434" s="1611"/>
      <c r="EK434" s="1611"/>
      <c r="EL434" s="1611"/>
      <c r="EM434" s="1611"/>
      <c r="EN434" s="1611"/>
      <c r="EO434" s="1611"/>
      <c r="EP434" s="1611"/>
      <c r="EQ434" s="1611"/>
      <c r="ER434" s="1611"/>
      <c r="ES434" s="1611"/>
    </row>
    <row r="435" spans="2:149" s="898" customFormat="1">
      <c r="B435" s="1609"/>
      <c r="C435" s="1610"/>
      <c r="D435" s="1610"/>
      <c r="E435" s="1611"/>
      <c r="F435" s="1611"/>
      <c r="G435" s="1611"/>
      <c r="H435" s="1611"/>
      <c r="I435" s="1611"/>
      <c r="J435" s="1611"/>
      <c r="K435" s="1611"/>
      <c r="L435" s="1611"/>
      <c r="M435" s="1611"/>
      <c r="N435" s="1611"/>
      <c r="O435" s="1611"/>
      <c r="P435" s="1611"/>
      <c r="Q435" s="1611"/>
      <c r="R435" s="1611"/>
      <c r="S435" s="1611"/>
      <c r="T435" s="1611"/>
      <c r="U435" s="1611"/>
      <c r="V435" s="1611"/>
      <c r="W435" s="1611"/>
      <c r="X435" s="1611"/>
      <c r="Y435" s="1611"/>
      <c r="Z435" s="1611"/>
      <c r="AA435" s="1611"/>
      <c r="AB435" s="1611"/>
      <c r="AC435" s="1611"/>
      <c r="AD435" s="1611"/>
      <c r="AE435" s="1611"/>
      <c r="AF435" s="1611"/>
      <c r="AG435" s="1611"/>
      <c r="AH435" s="1611"/>
      <c r="AI435" s="1611"/>
      <c r="AJ435" s="1611"/>
      <c r="AK435" s="1611"/>
      <c r="AL435" s="1611"/>
      <c r="AM435" s="1611"/>
      <c r="AN435" s="1611"/>
      <c r="AO435" s="1611"/>
      <c r="AP435" s="1611"/>
      <c r="AQ435" s="1611"/>
      <c r="AR435" s="1611"/>
      <c r="AS435" s="1611"/>
      <c r="AT435" s="1611"/>
      <c r="AU435" s="1611"/>
      <c r="AV435" s="1611"/>
      <c r="AW435" s="1611"/>
      <c r="AX435" s="1611"/>
      <c r="AY435" s="1611"/>
      <c r="AZ435" s="1611"/>
      <c r="BA435" s="1611"/>
      <c r="BB435" s="1611"/>
      <c r="BC435" s="1611"/>
      <c r="BD435" s="1611"/>
      <c r="BE435" s="1611"/>
      <c r="BF435" s="1611"/>
      <c r="BG435" s="1611"/>
      <c r="BH435" s="1611"/>
      <c r="BI435" s="1611"/>
      <c r="BJ435" s="1611"/>
      <c r="BK435" s="1611"/>
      <c r="BL435" s="1611"/>
      <c r="BM435" s="1611"/>
      <c r="BN435" s="1611"/>
      <c r="BO435" s="1611"/>
      <c r="BP435" s="1611"/>
      <c r="BQ435" s="1611"/>
      <c r="BR435" s="1611"/>
      <c r="BS435" s="1611"/>
      <c r="BT435" s="1611"/>
      <c r="BU435" s="1611"/>
      <c r="BV435" s="1611"/>
      <c r="BW435" s="1611"/>
      <c r="BX435" s="1611"/>
      <c r="BY435" s="1611"/>
      <c r="BZ435" s="1611"/>
      <c r="CA435" s="1611"/>
      <c r="CB435" s="1611"/>
      <c r="CC435" s="1611"/>
      <c r="CD435" s="1611"/>
      <c r="CE435" s="1611"/>
      <c r="CF435" s="1611"/>
      <c r="CG435" s="1611"/>
      <c r="CH435" s="1611"/>
      <c r="CI435" s="1611"/>
      <c r="CJ435" s="1611"/>
      <c r="CK435" s="1611"/>
      <c r="CL435" s="1611"/>
      <c r="CM435" s="1611"/>
      <c r="CN435" s="1611"/>
      <c r="CO435" s="1611"/>
      <c r="CP435" s="1611"/>
      <c r="CQ435" s="1611"/>
      <c r="CR435" s="1611"/>
      <c r="CS435" s="1611"/>
      <c r="CT435" s="1611"/>
      <c r="CU435" s="1611"/>
      <c r="CV435" s="1611"/>
      <c r="CW435" s="1611"/>
      <c r="CX435" s="1611"/>
      <c r="CY435" s="1611"/>
      <c r="CZ435" s="1611"/>
      <c r="DA435" s="1611"/>
      <c r="DB435" s="1611"/>
      <c r="DC435" s="1611"/>
      <c r="DD435" s="1611"/>
      <c r="DE435" s="1611"/>
      <c r="DF435" s="1611"/>
      <c r="DG435" s="1611"/>
      <c r="DH435" s="1611"/>
      <c r="DI435" s="1611"/>
      <c r="DJ435" s="1611"/>
      <c r="DK435" s="1611"/>
      <c r="DL435" s="1611"/>
      <c r="DM435" s="1611"/>
      <c r="DN435" s="1611"/>
      <c r="DO435" s="1611"/>
      <c r="DP435" s="1611"/>
      <c r="DQ435" s="1611"/>
      <c r="DR435" s="1611"/>
      <c r="DS435" s="1611"/>
      <c r="DT435" s="1611"/>
      <c r="DU435" s="1611"/>
      <c r="DV435" s="1611"/>
      <c r="DW435" s="1611"/>
      <c r="DX435" s="1611"/>
      <c r="DY435" s="1611"/>
      <c r="DZ435" s="1611"/>
      <c r="EA435" s="1611"/>
      <c r="EB435" s="1611"/>
      <c r="EC435" s="1611"/>
      <c r="ED435" s="1611"/>
      <c r="EE435" s="1611"/>
      <c r="EF435" s="1611"/>
      <c r="EG435" s="1611"/>
      <c r="EH435" s="1611"/>
      <c r="EI435" s="1611"/>
      <c r="EJ435" s="1611"/>
      <c r="EK435" s="1611"/>
      <c r="EL435" s="1611"/>
      <c r="EM435" s="1611"/>
      <c r="EN435" s="1611"/>
      <c r="EO435" s="1611"/>
      <c r="EP435" s="1611"/>
      <c r="EQ435" s="1611"/>
      <c r="ER435" s="1611"/>
      <c r="ES435" s="1611"/>
    </row>
    <row r="436" spans="2:149" s="898" customFormat="1">
      <c r="B436" s="1609"/>
      <c r="C436" s="1610"/>
      <c r="D436" s="1610"/>
      <c r="E436" s="1611"/>
      <c r="F436" s="1611"/>
      <c r="G436" s="1611"/>
      <c r="H436" s="1611"/>
      <c r="I436" s="1611"/>
      <c r="J436" s="1611"/>
      <c r="K436" s="1611"/>
      <c r="L436" s="1611"/>
      <c r="M436" s="1611"/>
      <c r="N436" s="1611"/>
      <c r="O436" s="1611"/>
      <c r="P436" s="1611"/>
      <c r="Q436" s="1611"/>
      <c r="R436" s="1611"/>
      <c r="S436" s="1611"/>
      <c r="T436" s="1611"/>
      <c r="U436" s="1611"/>
      <c r="V436" s="1611"/>
      <c r="W436" s="1611"/>
      <c r="X436" s="1611"/>
      <c r="Y436" s="1611"/>
      <c r="Z436" s="1611"/>
      <c r="AA436" s="1611"/>
      <c r="AB436" s="1611"/>
      <c r="AC436" s="1611"/>
      <c r="AD436" s="1611"/>
      <c r="AE436" s="1611"/>
      <c r="AF436" s="1611"/>
      <c r="AG436" s="1611"/>
      <c r="AH436" s="1611"/>
      <c r="AI436" s="1611"/>
      <c r="AJ436" s="1611"/>
      <c r="AK436" s="1611"/>
      <c r="AL436" s="1611"/>
      <c r="AM436" s="1611"/>
      <c r="AN436" s="1611"/>
      <c r="AO436" s="1611"/>
      <c r="AP436" s="1611"/>
      <c r="AQ436" s="1611"/>
      <c r="AR436" s="1611"/>
      <c r="AS436" s="1611"/>
      <c r="AT436" s="1611"/>
      <c r="AU436" s="1611"/>
      <c r="AV436" s="1611"/>
      <c r="AW436" s="1611"/>
      <c r="AX436" s="1611"/>
      <c r="AY436" s="1611"/>
      <c r="AZ436" s="1611"/>
      <c r="BA436" s="1611"/>
      <c r="BB436" s="1611"/>
      <c r="BC436" s="1611"/>
      <c r="BD436" s="1611"/>
      <c r="BE436" s="1611"/>
      <c r="BF436" s="1611"/>
      <c r="BG436" s="1611"/>
      <c r="BH436" s="1611"/>
      <c r="BI436" s="1611"/>
      <c r="BJ436" s="1611"/>
      <c r="BK436" s="1611"/>
      <c r="BL436" s="1611"/>
      <c r="BM436" s="1611"/>
      <c r="BN436" s="1611"/>
      <c r="BO436" s="1611"/>
      <c r="BP436" s="1611"/>
      <c r="BQ436" s="1611"/>
      <c r="BR436" s="1611"/>
      <c r="BS436" s="1611"/>
      <c r="BT436" s="1611"/>
      <c r="BU436" s="1611"/>
      <c r="BV436" s="1611"/>
      <c r="BW436" s="1611"/>
      <c r="BX436" s="1611"/>
      <c r="BY436" s="1611"/>
      <c r="BZ436" s="1611"/>
      <c r="CA436" s="1611"/>
      <c r="CB436" s="1611"/>
      <c r="CC436" s="1611"/>
      <c r="CD436" s="1611"/>
      <c r="CE436" s="1611"/>
      <c r="CF436" s="1611"/>
      <c r="CG436" s="1611"/>
      <c r="CH436" s="1611"/>
      <c r="CI436" s="1611"/>
      <c r="CJ436" s="1611"/>
      <c r="CK436" s="1611"/>
      <c r="CL436" s="1611"/>
      <c r="CM436" s="1611"/>
      <c r="CN436" s="1611"/>
      <c r="CO436" s="1611"/>
      <c r="CP436" s="1611"/>
      <c r="CQ436" s="1611"/>
      <c r="CR436" s="1611"/>
      <c r="CS436" s="1611"/>
      <c r="CT436" s="1611"/>
      <c r="CU436" s="1611"/>
      <c r="CV436" s="1611"/>
      <c r="CW436" s="1611"/>
      <c r="CX436" s="1611"/>
      <c r="CY436" s="1611"/>
      <c r="CZ436" s="1611"/>
      <c r="DA436" s="1611"/>
      <c r="DB436" s="1611"/>
      <c r="DC436" s="1611"/>
      <c r="DD436" s="1611"/>
      <c r="DE436" s="1611"/>
      <c r="DF436" s="1611"/>
      <c r="DG436" s="1611"/>
      <c r="DH436" s="1611"/>
      <c r="DI436" s="1611"/>
      <c r="DJ436" s="1611"/>
      <c r="DK436" s="1611"/>
      <c r="DL436" s="1611"/>
      <c r="DM436" s="1611"/>
      <c r="DN436" s="1611"/>
      <c r="DO436" s="1611"/>
      <c r="DP436" s="1611"/>
      <c r="DQ436" s="1611"/>
      <c r="DR436" s="1611"/>
      <c r="DS436" s="1611"/>
      <c r="DT436" s="1611"/>
      <c r="DU436" s="1611"/>
      <c r="DV436" s="1611"/>
      <c r="DW436" s="1611"/>
      <c r="DX436" s="1611"/>
      <c r="DY436" s="1611"/>
      <c r="DZ436" s="1611"/>
      <c r="EA436" s="1611"/>
      <c r="EB436" s="1611"/>
      <c r="EC436" s="1611"/>
      <c r="ED436" s="1611"/>
      <c r="EE436" s="1611"/>
      <c r="EF436" s="1611"/>
      <c r="EG436" s="1611"/>
      <c r="EH436" s="1611"/>
      <c r="EI436" s="1611"/>
      <c r="EJ436" s="1611"/>
      <c r="EK436" s="1611"/>
      <c r="EL436" s="1611"/>
      <c r="EM436" s="1611"/>
      <c r="EN436" s="1611"/>
      <c r="EO436" s="1611"/>
      <c r="EP436" s="1611"/>
      <c r="EQ436" s="1611"/>
      <c r="ER436" s="1611"/>
      <c r="ES436" s="1611"/>
    </row>
    <row r="437" spans="2:149" s="898" customFormat="1">
      <c r="B437" s="1609"/>
      <c r="C437" s="1610"/>
      <c r="D437" s="1610"/>
      <c r="E437" s="1611"/>
      <c r="F437" s="1611"/>
      <c r="G437" s="1611"/>
      <c r="H437" s="1611"/>
      <c r="I437" s="1611"/>
      <c r="J437" s="1611"/>
      <c r="K437" s="1611"/>
      <c r="L437" s="1611"/>
      <c r="M437" s="1611"/>
      <c r="N437" s="1611"/>
      <c r="O437" s="1611"/>
      <c r="P437" s="1611"/>
      <c r="Q437" s="1611"/>
      <c r="R437" s="1611"/>
      <c r="S437" s="1611"/>
      <c r="T437" s="1611"/>
      <c r="U437" s="1611"/>
      <c r="V437" s="1611"/>
      <c r="W437" s="1611"/>
      <c r="X437" s="1611"/>
      <c r="Y437" s="1611"/>
      <c r="Z437" s="1611"/>
      <c r="AA437" s="1611"/>
      <c r="AB437" s="1611"/>
      <c r="AC437" s="1611"/>
      <c r="AD437" s="1611"/>
      <c r="AE437" s="1611"/>
      <c r="AF437" s="1611"/>
      <c r="AG437" s="1611"/>
      <c r="AH437" s="1611"/>
      <c r="AI437" s="1611"/>
      <c r="AJ437" s="1611"/>
      <c r="AK437" s="1611"/>
      <c r="AL437" s="1611"/>
      <c r="AM437" s="1611"/>
      <c r="AN437" s="1611"/>
      <c r="AO437" s="1611"/>
      <c r="AP437" s="1611"/>
      <c r="AQ437" s="1611"/>
      <c r="AR437" s="1611"/>
      <c r="AS437" s="1611"/>
      <c r="AT437" s="1611"/>
      <c r="AU437" s="1611"/>
      <c r="AV437" s="1611"/>
      <c r="AW437" s="1611"/>
      <c r="AX437" s="1611"/>
      <c r="AY437" s="1611"/>
      <c r="AZ437" s="1611"/>
      <c r="BA437" s="1611"/>
      <c r="BB437" s="1611"/>
      <c r="BC437" s="1611"/>
      <c r="BD437" s="1611"/>
      <c r="BE437" s="1611"/>
      <c r="BF437" s="1611"/>
      <c r="BG437" s="1611"/>
      <c r="BH437" s="1611"/>
      <c r="BI437" s="1611"/>
      <c r="BJ437" s="1611"/>
      <c r="BK437" s="1611"/>
      <c r="BL437" s="1611"/>
      <c r="BM437" s="1611"/>
      <c r="BN437" s="1611"/>
      <c r="BO437" s="1611"/>
      <c r="BP437" s="1611"/>
      <c r="BQ437" s="1611"/>
      <c r="BR437" s="1611"/>
      <c r="BS437" s="1611"/>
      <c r="BT437" s="1611"/>
      <c r="BU437" s="1611"/>
      <c r="BV437" s="1611"/>
      <c r="BW437" s="1611"/>
      <c r="BX437" s="1611"/>
      <c r="BY437" s="1611"/>
      <c r="BZ437" s="1611"/>
      <c r="CA437" s="1611"/>
      <c r="CB437" s="1611"/>
      <c r="CC437" s="1611"/>
      <c r="CD437" s="1611"/>
      <c r="CE437" s="1611"/>
      <c r="CF437" s="1611"/>
      <c r="CG437" s="1611"/>
      <c r="CH437" s="1611"/>
      <c r="CI437" s="1611"/>
      <c r="CJ437" s="1611"/>
      <c r="CK437" s="1611"/>
      <c r="CL437" s="1611"/>
      <c r="CM437" s="1611"/>
      <c r="CN437" s="1611"/>
      <c r="CO437" s="1611"/>
      <c r="CP437" s="1611"/>
      <c r="CQ437" s="1611"/>
      <c r="CR437" s="1611"/>
      <c r="CS437" s="1611"/>
      <c r="CT437" s="1611"/>
      <c r="CU437" s="1611"/>
      <c r="CV437" s="1611"/>
      <c r="CW437" s="1611"/>
      <c r="CX437" s="1611"/>
      <c r="CY437" s="1611"/>
      <c r="CZ437" s="1611"/>
      <c r="DA437" s="1611"/>
      <c r="DB437" s="1611"/>
      <c r="DC437" s="1611"/>
      <c r="DD437" s="1611"/>
      <c r="DE437" s="1611"/>
      <c r="DF437" s="1611"/>
      <c r="DG437" s="1611"/>
      <c r="DH437" s="1611"/>
      <c r="DI437" s="1611"/>
      <c r="DJ437" s="1611"/>
      <c r="DK437" s="1611"/>
      <c r="DL437" s="1611"/>
      <c r="DM437" s="1611"/>
      <c r="DN437" s="1611"/>
      <c r="DO437" s="1611"/>
      <c r="DP437" s="1611"/>
      <c r="DQ437" s="1611"/>
      <c r="DR437" s="1611"/>
      <c r="DS437" s="1611"/>
      <c r="DT437" s="1611"/>
      <c r="DU437" s="1611"/>
      <c r="DV437" s="1611"/>
      <c r="DW437" s="1611"/>
      <c r="DX437" s="1611"/>
      <c r="DY437" s="1611"/>
      <c r="DZ437" s="1611"/>
      <c r="EA437" s="1611"/>
      <c r="EB437" s="1611"/>
      <c r="EC437" s="1611"/>
      <c r="ED437" s="1611"/>
      <c r="EE437" s="1611"/>
      <c r="EF437" s="1611"/>
      <c r="EG437" s="1611"/>
      <c r="EH437" s="1611"/>
      <c r="EI437" s="1611"/>
      <c r="EJ437" s="1611"/>
      <c r="EK437" s="1611"/>
      <c r="EL437" s="1611"/>
      <c r="EM437" s="1611"/>
      <c r="EN437" s="1611"/>
      <c r="EO437" s="1611"/>
      <c r="EP437" s="1611"/>
      <c r="EQ437" s="1611"/>
      <c r="ER437" s="1611"/>
      <c r="ES437" s="1611"/>
    </row>
    <row r="438" spans="2:149" s="898" customFormat="1">
      <c r="B438" s="1609"/>
      <c r="C438" s="1610"/>
      <c r="D438" s="1610"/>
      <c r="E438" s="1611"/>
      <c r="F438" s="1611"/>
      <c r="G438" s="1611"/>
      <c r="H438" s="1611"/>
      <c r="I438" s="1611"/>
      <c r="J438" s="1611"/>
      <c r="K438" s="1611"/>
      <c r="L438" s="1611"/>
      <c r="M438" s="1611"/>
      <c r="N438" s="1611"/>
      <c r="O438" s="1611"/>
      <c r="P438" s="1611"/>
      <c r="Q438" s="1611"/>
      <c r="R438" s="1611"/>
      <c r="S438" s="1611"/>
      <c r="T438" s="1611"/>
      <c r="U438" s="1611"/>
      <c r="V438" s="1611"/>
      <c r="W438" s="1611"/>
      <c r="X438" s="1611"/>
      <c r="Y438" s="1611"/>
      <c r="Z438" s="1611"/>
      <c r="AA438" s="1611"/>
      <c r="AB438" s="1611"/>
      <c r="AC438" s="1611"/>
      <c r="AD438" s="1611"/>
      <c r="AE438" s="1611"/>
      <c r="AF438" s="1611"/>
      <c r="AG438" s="1611"/>
      <c r="AH438" s="1611"/>
      <c r="AI438" s="1611"/>
      <c r="AJ438" s="1611"/>
      <c r="AK438" s="1611"/>
      <c r="AL438" s="1611"/>
      <c r="AM438" s="1611"/>
      <c r="AN438" s="1611"/>
      <c r="AO438" s="1611"/>
      <c r="AP438" s="1611"/>
      <c r="AQ438" s="1611"/>
      <c r="AR438" s="1611"/>
      <c r="AS438" s="1611"/>
      <c r="AT438" s="1611"/>
      <c r="AU438" s="1611"/>
      <c r="AV438" s="1611"/>
      <c r="AW438" s="1611"/>
      <c r="AX438" s="1611"/>
      <c r="AY438" s="1611"/>
      <c r="AZ438" s="1611"/>
      <c r="BA438" s="1611"/>
      <c r="BB438" s="1611"/>
      <c r="BC438" s="1611"/>
      <c r="BD438" s="1611"/>
      <c r="BE438" s="1611"/>
      <c r="BF438" s="1611"/>
      <c r="BG438" s="1611"/>
      <c r="BH438" s="1611"/>
      <c r="BI438" s="1611"/>
      <c r="BJ438" s="1611"/>
      <c r="BK438" s="1611"/>
      <c r="BL438" s="1611"/>
      <c r="BM438" s="1611"/>
      <c r="BN438" s="1611"/>
      <c r="BO438" s="1611"/>
      <c r="BP438" s="1611"/>
      <c r="BQ438" s="1611"/>
      <c r="BR438" s="1611"/>
      <c r="BS438" s="1611"/>
      <c r="BT438" s="1611"/>
      <c r="BU438" s="1611"/>
      <c r="BV438" s="1611"/>
      <c r="BW438" s="1611"/>
      <c r="BX438" s="1611"/>
      <c r="BY438" s="1611"/>
      <c r="BZ438" s="1611"/>
      <c r="CA438" s="1611"/>
      <c r="CB438" s="1611"/>
      <c r="CC438" s="1611"/>
      <c r="CD438" s="1611"/>
      <c r="CE438" s="1611"/>
      <c r="CF438" s="1611"/>
      <c r="CG438" s="1611"/>
      <c r="CH438" s="1611"/>
      <c r="CI438" s="1611"/>
      <c r="CJ438" s="1611"/>
      <c r="CK438" s="1611"/>
      <c r="CL438" s="1611"/>
      <c r="CM438" s="1611"/>
      <c r="CN438" s="1611"/>
      <c r="CO438" s="1611"/>
      <c r="CP438" s="1611"/>
      <c r="CQ438" s="1611"/>
      <c r="CR438" s="1611"/>
      <c r="CS438" s="1611"/>
      <c r="CT438" s="1611"/>
      <c r="CU438" s="1611"/>
      <c r="CV438" s="1611"/>
      <c r="CW438" s="1611"/>
      <c r="CX438" s="1611"/>
      <c r="CY438" s="1611"/>
      <c r="CZ438" s="1611"/>
      <c r="DA438" s="1611"/>
      <c r="DB438" s="1611"/>
      <c r="DC438" s="1611"/>
      <c r="DD438" s="1611"/>
      <c r="DE438" s="1611"/>
      <c r="DF438" s="1611"/>
      <c r="DG438" s="1611"/>
      <c r="DH438" s="1611"/>
      <c r="DI438" s="1611"/>
      <c r="DJ438" s="1611"/>
      <c r="DK438" s="1611"/>
      <c r="DL438" s="1611"/>
      <c r="DM438" s="1611"/>
      <c r="DN438" s="1611"/>
      <c r="DO438" s="1611"/>
      <c r="DP438" s="1611"/>
      <c r="DQ438" s="1611"/>
      <c r="DR438" s="1611"/>
      <c r="DS438" s="1611"/>
      <c r="DT438" s="1611"/>
      <c r="DU438" s="1611"/>
      <c r="DV438" s="1611"/>
      <c r="DW438" s="1611"/>
      <c r="DX438" s="1611"/>
      <c r="DY438" s="1611"/>
      <c r="DZ438" s="1611"/>
      <c r="EA438" s="1611"/>
      <c r="EB438" s="1611"/>
      <c r="EC438" s="1611"/>
      <c r="ED438" s="1611"/>
      <c r="EE438" s="1611"/>
      <c r="EF438" s="1611"/>
      <c r="EG438" s="1611"/>
      <c r="EH438" s="1611"/>
      <c r="EI438" s="1611"/>
      <c r="EJ438" s="1611"/>
      <c r="EK438" s="1611"/>
      <c r="EL438" s="1611"/>
      <c r="EM438" s="1611"/>
      <c r="EN438" s="1611"/>
      <c r="EO438" s="1611"/>
      <c r="EP438" s="1611"/>
      <c r="EQ438" s="1611"/>
      <c r="ER438" s="1611"/>
      <c r="ES438" s="1611"/>
    </row>
    <row r="439" spans="2:149" s="898" customFormat="1">
      <c r="B439" s="1609"/>
      <c r="C439" s="1610"/>
      <c r="D439" s="1610"/>
      <c r="E439" s="1611"/>
      <c r="F439" s="1611"/>
      <c r="G439" s="1611"/>
      <c r="H439" s="1611"/>
      <c r="I439" s="1611"/>
      <c r="J439" s="1611"/>
      <c r="K439" s="1611"/>
      <c r="L439" s="1611"/>
      <c r="M439" s="1611"/>
      <c r="N439" s="1611"/>
      <c r="O439" s="1611"/>
      <c r="P439" s="1611"/>
      <c r="Q439" s="1611"/>
      <c r="R439" s="1611"/>
      <c r="S439" s="1611"/>
      <c r="T439" s="1611"/>
      <c r="U439" s="1611"/>
      <c r="V439" s="1611"/>
      <c r="W439" s="1611"/>
      <c r="X439" s="1611"/>
      <c r="Y439" s="1611"/>
      <c r="Z439" s="1611"/>
      <c r="AA439" s="1611"/>
      <c r="AB439" s="1611"/>
      <c r="AC439" s="1611"/>
      <c r="AD439" s="1611"/>
      <c r="AE439" s="1611"/>
      <c r="AF439" s="1611"/>
      <c r="AG439" s="1611"/>
      <c r="AH439" s="1611"/>
      <c r="AI439" s="1611"/>
      <c r="AJ439" s="1611"/>
      <c r="AK439" s="1611"/>
      <c r="AL439" s="1611"/>
      <c r="AM439" s="1611"/>
      <c r="AN439" s="1611"/>
      <c r="AO439" s="1611"/>
      <c r="AP439" s="1611"/>
      <c r="AQ439" s="1611"/>
      <c r="AR439" s="1611"/>
      <c r="AS439" s="1611"/>
      <c r="AT439" s="1611"/>
      <c r="AU439" s="1611"/>
      <c r="AV439" s="1611"/>
      <c r="AW439" s="1611"/>
      <c r="AX439" s="1611"/>
      <c r="AY439" s="1611"/>
      <c r="AZ439" s="1611"/>
      <c r="BA439" s="1611"/>
      <c r="BB439" s="1611"/>
      <c r="BC439" s="1611"/>
      <c r="BD439" s="1611"/>
      <c r="BE439" s="1611"/>
      <c r="BF439" s="1611"/>
      <c r="BG439" s="1611"/>
      <c r="BH439" s="1611"/>
      <c r="BI439" s="1611"/>
      <c r="BJ439" s="1611"/>
      <c r="BK439" s="1611"/>
      <c r="BL439" s="1611"/>
      <c r="BM439" s="1611"/>
      <c r="BN439" s="1611"/>
      <c r="BO439" s="1611"/>
      <c r="BP439" s="1611"/>
      <c r="BQ439" s="1611"/>
      <c r="BR439" s="1611"/>
      <c r="BS439" s="1611"/>
      <c r="BT439" s="1611"/>
      <c r="BU439" s="1611"/>
      <c r="BV439" s="1611"/>
      <c r="BW439" s="1611"/>
      <c r="BX439" s="1611"/>
      <c r="BY439" s="1611"/>
      <c r="BZ439" s="1611"/>
      <c r="CA439" s="1611"/>
      <c r="CB439" s="1611"/>
      <c r="CC439" s="1611"/>
      <c r="CD439" s="1611"/>
      <c r="CE439" s="1611"/>
      <c r="CF439" s="1611"/>
      <c r="CG439" s="1611"/>
      <c r="CH439" s="1611"/>
      <c r="CI439" s="1611"/>
      <c r="CJ439" s="1611"/>
      <c r="CK439" s="1611"/>
      <c r="CL439" s="1611"/>
      <c r="CM439" s="1611"/>
      <c r="CN439" s="1611"/>
      <c r="CO439" s="1611"/>
      <c r="CP439" s="1611"/>
      <c r="CQ439" s="1611"/>
      <c r="CR439" s="1611"/>
      <c r="CS439" s="1611"/>
      <c r="CT439" s="1611"/>
      <c r="CU439" s="1611"/>
      <c r="CV439" s="1611"/>
      <c r="CW439" s="1611"/>
      <c r="CX439" s="1611"/>
      <c r="CY439" s="1611"/>
      <c r="CZ439" s="1611"/>
      <c r="DA439" s="1611"/>
      <c r="DB439" s="1611"/>
      <c r="DC439" s="1611"/>
      <c r="DD439" s="1611"/>
      <c r="DE439" s="1611"/>
      <c r="DF439" s="1611"/>
      <c r="DG439" s="1611"/>
      <c r="DH439" s="1611"/>
      <c r="DI439" s="1611"/>
      <c r="DJ439" s="1611"/>
      <c r="DK439" s="1611"/>
      <c r="DL439" s="1611"/>
      <c r="DM439" s="1611"/>
      <c r="DN439" s="1611"/>
      <c r="DO439" s="1611"/>
      <c r="DP439" s="1611"/>
      <c r="DQ439" s="1611"/>
      <c r="DR439" s="1611"/>
      <c r="DS439" s="1611"/>
      <c r="DT439" s="1611"/>
      <c r="DU439" s="1611"/>
      <c r="DV439" s="1611"/>
      <c r="DW439" s="1611"/>
      <c r="DX439" s="1611"/>
      <c r="DY439" s="1611"/>
      <c r="DZ439" s="1611"/>
      <c r="EA439" s="1611"/>
      <c r="EB439" s="1611"/>
      <c r="EC439" s="1611"/>
      <c r="ED439" s="1611"/>
      <c r="EE439" s="1611"/>
      <c r="EF439" s="1611"/>
      <c r="EG439" s="1611"/>
      <c r="EH439" s="1611"/>
      <c r="EI439" s="1611"/>
      <c r="EJ439" s="1611"/>
      <c r="EK439" s="1611"/>
      <c r="EL439" s="1611"/>
      <c r="EM439" s="1611"/>
      <c r="EN439" s="1611"/>
      <c r="EO439" s="1611"/>
      <c r="EP439" s="1611"/>
      <c r="EQ439" s="1611"/>
      <c r="ER439" s="1611"/>
      <c r="ES439" s="1611"/>
    </row>
    <row r="440" spans="2:149" s="898" customFormat="1">
      <c r="B440" s="1609"/>
      <c r="C440" s="1610"/>
      <c r="D440" s="1610"/>
      <c r="E440" s="1611"/>
      <c r="F440" s="1611"/>
      <c r="G440" s="1611"/>
      <c r="H440" s="1611"/>
      <c r="I440" s="1611"/>
      <c r="J440" s="1611"/>
      <c r="K440" s="1611"/>
      <c r="L440" s="1611"/>
      <c r="M440" s="1611"/>
      <c r="N440" s="1611"/>
      <c r="O440" s="1611"/>
      <c r="P440" s="1611"/>
      <c r="Q440" s="1611"/>
      <c r="R440" s="1611"/>
      <c r="S440" s="1611"/>
      <c r="T440" s="1611"/>
      <c r="U440" s="1611"/>
      <c r="V440" s="1611"/>
      <c r="W440" s="1611"/>
      <c r="X440" s="1611"/>
      <c r="Y440" s="1611"/>
      <c r="Z440" s="1611"/>
      <c r="AA440" s="1611"/>
      <c r="AB440" s="1611"/>
      <c r="AC440" s="1611"/>
      <c r="AD440" s="1611"/>
      <c r="AE440" s="1611"/>
      <c r="AF440" s="1611"/>
      <c r="AG440" s="1611"/>
      <c r="AH440" s="1611"/>
      <c r="AI440" s="1611"/>
      <c r="AJ440" s="1611"/>
      <c r="AK440" s="1611"/>
      <c r="AL440" s="1611"/>
      <c r="AM440" s="1611"/>
      <c r="AN440" s="1611"/>
      <c r="AO440" s="1611"/>
      <c r="AP440" s="1611"/>
      <c r="AQ440" s="1611"/>
      <c r="AR440" s="1611"/>
      <c r="AS440" s="1611"/>
      <c r="AT440" s="1611"/>
      <c r="AU440" s="1611"/>
      <c r="AV440" s="1611"/>
      <c r="AW440" s="1611"/>
      <c r="AX440" s="1611"/>
      <c r="AY440" s="1611"/>
      <c r="AZ440" s="1611"/>
      <c r="BA440" s="1611"/>
      <c r="BB440" s="1611"/>
      <c r="BC440" s="1611"/>
      <c r="BD440" s="1611"/>
      <c r="BE440" s="1611"/>
      <c r="BF440" s="1611"/>
      <c r="BG440" s="1611"/>
      <c r="BH440" s="1611"/>
      <c r="BI440" s="1611"/>
      <c r="BJ440" s="1611"/>
      <c r="BK440" s="1611"/>
      <c r="BL440" s="1611"/>
      <c r="BM440" s="1611"/>
      <c r="BN440" s="1611"/>
      <c r="BO440" s="1611"/>
      <c r="BP440" s="1611"/>
      <c r="BQ440" s="1611"/>
      <c r="BR440" s="1611"/>
      <c r="BS440" s="1611"/>
      <c r="BT440" s="1611"/>
      <c r="BU440" s="1611"/>
      <c r="BV440" s="1611"/>
      <c r="BW440" s="1611"/>
      <c r="BX440" s="1611"/>
      <c r="BY440" s="1611"/>
      <c r="BZ440" s="1611"/>
      <c r="CA440" s="1611"/>
      <c r="CB440" s="1611"/>
      <c r="CC440" s="1611"/>
      <c r="CD440" s="1611"/>
      <c r="CE440" s="1611"/>
      <c r="CF440" s="1611"/>
      <c r="CG440" s="1611"/>
      <c r="CH440" s="1611"/>
      <c r="CI440" s="1611"/>
      <c r="CJ440" s="1611"/>
      <c r="CK440" s="1611"/>
      <c r="CL440" s="1611"/>
      <c r="CM440" s="1611"/>
      <c r="CN440" s="1611"/>
      <c r="CO440" s="1611"/>
      <c r="CP440" s="1611"/>
      <c r="CQ440" s="1611"/>
      <c r="CR440" s="1611"/>
      <c r="CS440" s="1611"/>
      <c r="CT440" s="1611"/>
      <c r="CU440" s="1611"/>
      <c r="CV440" s="1611"/>
      <c r="CW440" s="1611"/>
      <c r="CX440" s="1611"/>
      <c r="CY440" s="1611"/>
      <c r="CZ440" s="1611"/>
      <c r="DA440" s="1611"/>
      <c r="DB440" s="1611"/>
      <c r="DC440" s="1611"/>
      <c r="DD440" s="1611"/>
      <c r="DE440" s="1611"/>
      <c r="DF440" s="1611"/>
      <c r="DG440" s="1611"/>
      <c r="DH440" s="1611"/>
      <c r="DI440" s="1611"/>
      <c r="DJ440" s="1611"/>
      <c r="DK440" s="1611"/>
      <c r="DL440" s="1611"/>
      <c r="DM440" s="1611"/>
      <c r="DN440" s="1611"/>
      <c r="DO440" s="1611"/>
      <c r="DP440" s="1611"/>
      <c r="DQ440" s="1611"/>
      <c r="DR440" s="1611"/>
      <c r="DS440" s="1611"/>
      <c r="DT440" s="1611"/>
      <c r="DU440" s="1611"/>
      <c r="DV440" s="1611"/>
      <c r="DW440" s="1611"/>
      <c r="DX440" s="1611"/>
      <c r="DY440" s="1611"/>
      <c r="DZ440" s="1611"/>
      <c r="EA440" s="1611"/>
      <c r="EB440" s="1611"/>
      <c r="EC440" s="1611"/>
      <c r="ED440" s="1611"/>
      <c r="EE440" s="1611"/>
      <c r="EF440" s="1611"/>
      <c r="EG440" s="1611"/>
      <c r="EH440" s="1611"/>
      <c r="EI440" s="1611"/>
      <c r="EJ440" s="1611"/>
      <c r="EK440" s="1611"/>
      <c r="EL440" s="1611"/>
      <c r="EM440" s="1611"/>
      <c r="EN440" s="1611"/>
      <c r="EO440" s="1611"/>
      <c r="EP440" s="1611"/>
      <c r="EQ440" s="1611"/>
      <c r="ER440" s="1611"/>
      <c r="ES440" s="1611"/>
    </row>
    <row r="441" spans="2:149" s="898" customFormat="1">
      <c r="B441" s="1609"/>
      <c r="C441" s="1610"/>
      <c r="D441" s="1610"/>
      <c r="E441" s="1611"/>
      <c r="F441" s="1611"/>
      <c r="G441" s="1611"/>
      <c r="H441" s="1611"/>
      <c r="I441" s="1611"/>
      <c r="J441" s="1611"/>
      <c r="K441" s="1611"/>
      <c r="L441" s="1611"/>
      <c r="M441" s="1611"/>
      <c r="N441" s="1611"/>
      <c r="O441" s="1611"/>
      <c r="P441" s="1611"/>
      <c r="Q441" s="1611"/>
      <c r="R441" s="1611"/>
      <c r="S441" s="1611"/>
      <c r="T441" s="1611"/>
      <c r="U441" s="1611"/>
      <c r="V441" s="1611"/>
      <c r="W441" s="1611"/>
      <c r="X441" s="1611"/>
      <c r="Y441" s="1611"/>
      <c r="Z441" s="1611"/>
      <c r="AA441" s="1611"/>
      <c r="AB441" s="1611"/>
      <c r="AC441" s="1611"/>
      <c r="AD441" s="1611"/>
      <c r="AE441" s="1611"/>
      <c r="AF441" s="1611"/>
      <c r="AG441" s="1611"/>
      <c r="AH441" s="1611"/>
      <c r="AI441" s="1611"/>
      <c r="AJ441" s="1611"/>
      <c r="AK441" s="1611"/>
      <c r="AL441" s="1611"/>
      <c r="AM441" s="1611"/>
      <c r="AN441" s="1611"/>
      <c r="AO441" s="1611"/>
      <c r="AP441" s="1611"/>
      <c r="AQ441" s="1611"/>
      <c r="AR441" s="1611"/>
      <c r="AS441" s="1611"/>
      <c r="AT441" s="1611"/>
      <c r="AU441" s="1611"/>
      <c r="AV441" s="1611"/>
      <c r="AW441" s="1611"/>
      <c r="AX441" s="1611"/>
      <c r="AY441" s="1611"/>
      <c r="AZ441" s="1611"/>
      <c r="BA441" s="1611"/>
      <c r="BB441" s="1611"/>
      <c r="BC441" s="1611"/>
      <c r="BD441" s="1611"/>
      <c r="BE441" s="1611"/>
      <c r="BF441" s="1611"/>
      <c r="BG441" s="1611"/>
      <c r="BH441" s="1611"/>
      <c r="BI441" s="1611"/>
      <c r="BJ441" s="1611"/>
      <c r="BK441" s="1611"/>
      <c r="BL441" s="1611"/>
      <c r="BM441" s="1611"/>
      <c r="BN441" s="1611"/>
      <c r="BO441" s="1611"/>
      <c r="BP441" s="1611"/>
      <c r="BQ441" s="1611"/>
      <c r="BR441" s="1611"/>
      <c r="BS441" s="1611"/>
      <c r="BT441" s="1611"/>
      <c r="BU441" s="1611"/>
      <c r="BV441" s="1611"/>
      <c r="BW441" s="1611"/>
      <c r="BX441" s="1611"/>
      <c r="BY441" s="1611"/>
      <c r="BZ441" s="1611"/>
      <c r="CA441" s="1611"/>
      <c r="CB441" s="1611"/>
      <c r="CC441" s="1611"/>
      <c r="CD441" s="1611"/>
      <c r="CE441" s="1611"/>
      <c r="CF441" s="1611"/>
      <c r="CG441" s="1611"/>
      <c r="CH441" s="1611"/>
      <c r="CI441" s="1611"/>
      <c r="CJ441" s="1611"/>
      <c r="CK441" s="1611"/>
      <c r="CL441" s="1611"/>
      <c r="CM441" s="1611"/>
      <c r="CN441" s="1611"/>
      <c r="CO441" s="1611"/>
      <c r="CP441" s="1611"/>
      <c r="CQ441" s="1611"/>
      <c r="CR441" s="1611"/>
      <c r="CS441" s="1611"/>
      <c r="CT441" s="1611"/>
      <c r="CU441" s="1611"/>
      <c r="CV441" s="1611"/>
      <c r="CW441" s="1611"/>
      <c r="CX441" s="1611"/>
      <c r="CY441" s="1611"/>
      <c r="CZ441" s="1611"/>
      <c r="DA441" s="1611"/>
      <c r="DB441" s="1611"/>
      <c r="DC441" s="1611"/>
      <c r="DD441" s="1611"/>
      <c r="DE441" s="1611"/>
      <c r="DF441" s="1611"/>
      <c r="DG441" s="1611"/>
      <c r="DH441" s="1611"/>
      <c r="DI441" s="1611"/>
      <c r="DJ441" s="1611"/>
      <c r="DK441" s="1611"/>
      <c r="DL441" s="1611"/>
      <c r="DM441" s="1611"/>
      <c r="DN441" s="1611"/>
      <c r="DO441" s="1611"/>
      <c r="DP441" s="1611"/>
      <c r="DQ441" s="1611"/>
      <c r="DR441" s="1611"/>
      <c r="DS441" s="1611"/>
      <c r="DT441" s="1611"/>
      <c r="DU441" s="1611"/>
      <c r="DV441" s="1611"/>
      <c r="DW441" s="1611"/>
      <c r="DX441" s="1611"/>
      <c r="DY441" s="1611"/>
      <c r="DZ441" s="1611"/>
      <c r="EA441" s="1611"/>
      <c r="EB441" s="1611"/>
      <c r="EC441" s="1611"/>
      <c r="ED441" s="1611"/>
      <c r="EE441" s="1611"/>
      <c r="EF441" s="1611"/>
      <c r="EG441" s="1611"/>
      <c r="EH441" s="1611"/>
      <c r="EI441" s="1611"/>
      <c r="EJ441" s="1611"/>
      <c r="EK441" s="1611"/>
      <c r="EL441" s="1611"/>
      <c r="EM441" s="1611"/>
      <c r="EN441" s="1611"/>
      <c r="EO441" s="1611"/>
      <c r="EP441" s="1611"/>
      <c r="EQ441" s="1611"/>
      <c r="ER441" s="1611"/>
      <c r="ES441" s="1611"/>
    </row>
    <row r="442" spans="2:149" s="898" customFormat="1">
      <c r="B442" s="1609"/>
      <c r="C442" s="1610"/>
      <c r="D442" s="1610"/>
      <c r="E442" s="1611"/>
      <c r="F442" s="1611"/>
      <c r="G442" s="1611"/>
      <c r="H442" s="1611"/>
      <c r="I442" s="1611"/>
      <c r="J442" s="1611"/>
      <c r="K442" s="1611"/>
      <c r="L442" s="1611"/>
      <c r="M442" s="1611"/>
      <c r="N442" s="1611"/>
      <c r="O442" s="1611"/>
      <c r="P442" s="1611"/>
      <c r="Q442" s="1611"/>
      <c r="R442" s="1611"/>
      <c r="S442" s="1611"/>
      <c r="T442" s="1611"/>
      <c r="U442" s="1611"/>
      <c r="V442" s="1611"/>
      <c r="W442" s="1611"/>
      <c r="X442" s="1611"/>
      <c r="Y442" s="1611"/>
      <c r="Z442" s="1611"/>
      <c r="AA442" s="1611"/>
      <c r="AB442" s="1611"/>
      <c r="AC442" s="1611"/>
      <c r="AD442" s="1611"/>
      <c r="AE442" s="1611"/>
      <c r="AF442" s="1611"/>
      <c r="AG442" s="1611"/>
      <c r="AH442" s="1611"/>
      <c r="AI442" s="1611"/>
      <c r="AJ442" s="1611"/>
      <c r="AK442" s="1611"/>
      <c r="AL442" s="1611"/>
      <c r="AM442" s="1611"/>
      <c r="AN442" s="1611"/>
      <c r="AO442" s="1611"/>
      <c r="AP442" s="1611"/>
      <c r="AQ442" s="1611"/>
      <c r="AR442" s="1611"/>
      <c r="AS442" s="1611"/>
      <c r="AT442" s="1611"/>
      <c r="AU442" s="1611"/>
      <c r="AV442" s="1611"/>
      <c r="AW442" s="1611"/>
      <c r="AX442" s="1611"/>
      <c r="AY442" s="1611"/>
      <c r="AZ442" s="1611"/>
      <c r="BA442" s="1611"/>
      <c r="BB442" s="1611"/>
      <c r="BC442" s="1611"/>
      <c r="BD442" s="1611"/>
      <c r="BE442" s="1611"/>
      <c r="BF442" s="1611"/>
      <c r="BG442" s="1611"/>
      <c r="BH442" s="1611"/>
      <c r="BI442" s="1611"/>
      <c r="BJ442" s="1611"/>
      <c r="BK442" s="1611"/>
      <c r="BL442" s="1611"/>
      <c r="BM442" s="1611"/>
      <c r="BN442" s="1611"/>
      <c r="BO442" s="1611"/>
      <c r="BP442" s="1611"/>
      <c r="BQ442" s="1611"/>
      <c r="BR442" s="1611"/>
      <c r="BS442" s="1611"/>
      <c r="BT442" s="1611"/>
      <c r="BU442" s="1611"/>
      <c r="BV442" s="1611"/>
      <c r="BW442" s="1611"/>
      <c r="BX442" s="1611"/>
      <c r="BY442" s="1611"/>
      <c r="BZ442" s="1611"/>
      <c r="CA442" s="1611"/>
      <c r="CB442" s="1611"/>
      <c r="CC442" s="1611"/>
      <c r="CD442" s="1611"/>
      <c r="CE442" s="1611"/>
      <c r="CF442" s="1611"/>
      <c r="CG442" s="1611"/>
      <c r="CH442" s="1611"/>
      <c r="CI442" s="1611"/>
      <c r="CJ442" s="1611"/>
      <c r="CK442" s="1611"/>
      <c r="CL442" s="1611"/>
      <c r="CM442" s="1611"/>
      <c r="CN442" s="1611"/>
      <c r="CO442" s="1611"/>
      <c r="CP442" s="1611"/>
      <c r="CQ442" s="1611"/>
      <c r="CR442" s="1611"/>
      <c r="CS442" s="1611"/>
      <c r="CT442" s="1611"/>
      <c r="CU442" s="1611"/>
      <c r="CV442" s="1611"/>
      <c r="CW442" s="1611"/>
      <c r="CX442" s="1611"/>
      <c r="CY442" s="1611"/>
      <c r="CZ442" s="1611"/>
      <c r="DA442" s="1611"/>
      <c r="DB442" s="1611"/>
      <c r="DC442" s="1611"/>
      <c r="DD442" s="1611"/>
      <c r="DE442" s="1611"/>
      <c r="DF442" s="1611"/>
      <c r="DG442" s="1611"/>
      <c r="DH442" s="1611"/>
      <c r="DI442" s="1611"/>
      <c r="DJ442" s="1611"/>
      <c r="DK442" s="1611"/>
      <c r="DL442" s="1611"/>
      <c r="DM442" s="1611"/>
      <c r="DN442" s="1611"/>
      <c r="DO442" s="1611"/>
      <c r="DP442" s="1611"/>
      <c r="DQ442" s="1611"/>
      <c r="DR442" s="1611"/>
      <c r="DS442" s="1611"/>
      <c r="DT442" s="1611"/>
      <c r="DU442" s="1611"/>
      <c r="DV442" s="1611"/>
      <c r="DW442" s="1611"/>
      <c r="DX442" s="1611"/>
      <c r="DY442" s="1611"/>
      <c r="DZ442" s="1611"/>
      <c r="EA442" s="1611"/>
      <c r="EB442" s="1611"/>
      <c r="EC442" s="1611"/>
      <c r="ED442" s="1611"/>
      <c r="EE442" s="1611"/>
      <c r="EF442" s="1611"/>
      <c r="EG442" s="1611"/>
      <c r="EH442" s="1611"/>
      <c r="EI442" s="1611"/>
      <c r="EJ442" s="1611"/>
      <c r="EK442" s="1611"/>
      <c r="EL442" s="1611"/>
      <c r="EM442" s="1611"/>
      <c r="EN442" s="1611"/>
      <c r="EO442" s="1611"/>
      <c r="EP442" s="1611"/>
      <c r="EQ442" s="1611"/>
      <c r="ER442" s="1611"/>
      <c r="ES442" s="1611"/>
    </row>
    <row r="443" spans="2:149" s="898" customFormat="1">
      <c r="B443" s="1609"/>
      <c r="C443" s="1610"/>
      <c r="D443" s="1610"/>
      <c r="E443" s="1611"/>
      <c r="F443" s="1611"/>
      <c r="G443" s="1611"/>
      <c r="H443" s="1611"/>
      <c r="I443" s="1611"/>
      <c r="J443" s="1611"/>
      <c r="K443" s="1611"/>
      <c r="L443" s="1611"/>
      <c r="M443" s="1611"/>
      <c r="N443" s="1611"/>
      <c r="O443" s="1611"/>
      <c r="P443" s="1611"/>
      <c r="Q443" s="1611"/>
      <c r="R443" s="1611"/>
      <c r="S443" s="1611"/>
      <c r="T443" s="1611"/>
      <c r="U443" s="1611"/>
      <c r="V443" s="1611"/>
      <c r="W443" s="1611"/>
      <c r="X443" s="1611"/>
      <c r="Y443" s="1611"/>
      <c r="Z443" s="1611"/>
      <c r="AA443" s="1611"/>
      <c r="AB443" s="1611"/>
      <c r="AC443" s="1611"/>
      <c r="AD443" s="1611"/>
      <c r="AE443" s="1611"/>
      <c r="AF443" s="1611"/>
      <c r="AG443" s="1611"/>
      <c r="AH443" s="1611"/>
      <c r="AI443" s="1611"/>
      <c r="AJ443" s="1611"/>
      <c r="AK443" s="1611"/>
      <c r="AL443" s="1611"/>
      <c r="AM443" s="1611"/>
      <c r="AN443" s="1611"/>
      <c r="AO443" s="1611"/>
      <c r="AP443" s="1611"/>
      <c r="AQ443" s="1611"/>
      <c r="AR443" s="1611"/>
      <c r="AS443" s="1611"/>
      <c r="AT443" s="1611"/>
      <c r="AU443" s="1611"/>
      <c r="AV443" s="1611"/>
      <c r="AW443" s="1611"/>
      <c r="AX443" s="1611"/>
      <c r="AY443" s="1611"/>
      <c r="AZ443" s="1611"/>
      <c r="BA443" s="1611"/>
      <c r="BB443" s="1611"/>
      <c r="BC443" s="1611"/>
      <c r="BD443" s="1611"/>
      <c r="BE443" s="1611"/>
      <c r="BF443" s="1611"/>
      <c r="BG443" s="1611"/>
      <c r="BH443" s="1611"/>
      <c r="BI443" s="1611"/>
      <c r="BJ443" s="1611"/>
      <c r="BK443" s="1611"/>
      <c r="BL443" s="1611"/>
      <c r="BM443" s="1611"/>
      <c r="BN443" s="1611"/>
      <c r="BO443" s="1611"/>
      <c r="BP443" s="1611"/>
      <c r="BQ443" s="1611"/>
      <c r="BR443" s="1611"/>
      <c r="BS443" s="1611"/>
      <c r="BT443" s="1611"/>
      <c r="BU443" s="1611"/>
      <c r="BV443" s="1611"/>
      <c r="BW443" s="1611"/>
      <c r="BX443" s="1611"/>
      <c r="BY443" s="1611"/>
      <c r="BZ443" s="1611"/>
      <c r="CA443" s="1611"/>
      <c r="CB443" s="1611"/>
      <c r="CC443" s="1611"/>
      <c r="CD443" s="1611"/>
      <c r="CE443" s="1611"/>
      <c r="CF443" s="1611"/>
      <c r="CG443" s="1611"/>
      <c r="CH443" s="1611"/>
      <c r="CI443" s="1611"/>
      <c r="CJ443" s="1611"/>
      <c r="CK443" s="1611"/>
      <c r="CL443" s="1611"/>
      <c r="CM443" s="1611"/>
      <c r="CN443" s="1611"/>
      <c r="CO443" s="1611"/>
      <c r="CP443" s="1611"/>
      <c r="CQ443" s="1611"/>
      <c r="CR443" s="1611"/>
      <c r="CS443" s="1611"/>
      <c r="CT443" s="1611"/>
      <c r="CU443" s="1611"/>
      <c r="CV443" s="1611"/>
      <c r="CW443" s="1611"/>
      <c r="CX443" s="1611"/>
      <c r="CY443" s="1611"/>
      <c r="CZ443" s="1611"/>
      <c r="DA443" s="1611"/>
      <c r="DB443" s="1611"/>
      <c r="DC443" s="1611"/>
      <c r="DD443" s="1611"/>
      <c r="DE443" s="1611"/>
      <c r="DF443" s="1611"/>
      <c r="DG443" s="1611"/>
      <c r="DH443" s="1611"/>
      <c r="DI443" s="1611"/>
      <c r="DJ443" s="1611"/>
      <c r="DK443" s="1611"/>
      <c r="DL443" s="1611"/>
      <c r="DM443" s="1611"/>
      <c r="DN443" s="1611"/>
      <c r="DO443" s="1611"/>
      <c r="DP443" s="1611"/>
      <c r="DQ443" s="1611"/>
      <c r="DR443" s="1611"/>
      <c r="DS443" s="1611"/>
      <c r="DT443" s="1611"/>
      <c r="DU443" s="1611"/>
      <c r="DV443" s="1611"/>
      <c r="DW443" s="1611"/>
      <c r="DX443" s="1611"/>
      <c r="DY443" s="1611"/>
      <c r="DZ443" s="1611"/>
      <c r="EA443" s="1611"/>
      <c r="EB443" s="1611"/>
      <c r="EC443" s="1611"/>
      <c r="ED443" s="1611"/>
      <c r="EE443" s="1611"/>
      <c r="EF443" s="1611"/>
      <c r="EG443" s="1611"/>
      <c r="EH443" s="1611"/>
      <c r="EI443" s="1611"/>
      <c r="EJ443" s="1611"/>
      <c r="EK443" s="1611"/>
      <c r="EL443" s="1611"/>
      <c r="EM443" s="1611"/>
      <c r="EN443" s="1611"/>
      <c r="EO443" s="1611"/>
      <c r="EP443" s="1611"/>
      <c r="EQ443" s="1611"/>
      <c r="ER443" s="1611"/>
      <c r="ES443" s="1611"/>
    </row>
    <row r="444" spans="2:149" s="898" customFormat="1">
      <c r="B444" s="1609"/>
      <c r="C444" s="1610"/>
      <c r="D444" s="1610"/>
      <c r="E444" s="1611"/>
      <c r="F444" s="1611"/>
      <c r="G444" s="1611"/>
      <c r="H444" s="1611"/>
      <c r="I444" s="1611"/>
      <c r="J444" s="1611"/>
      <c r="K444" s="1611"/>
      <c r="L444" s="1611"/>
      <c r="M444" s="1611"/>
      <c r="N444" s="1611"/>
      <c r="O444" s="1611"/>
      <c r="P444" s="1611"/>
      <c r="Q444" s="1611"/>
      <c r="R444" s="1611"/>
      <c r="S444" s="1611"/>
      <c r="T444" s="1611"/>
      <c r="U444" s="1611"/>
      <c r="V444" s="1611"/>
      <c r="W444" s="1611"/>
      <c r="X444" s="1611"/>
      <c r="Y444" s="1611"/>
      <c r="Z444" s="1611"/>
      <c r="AA444" s="1611"/>
      <c r="AB444" s="1611"/>
      <c r="AC444" s="1611"/>
      <c r="AD444" s="1611"/>
      <c r="AE444" s="1611"/>
      <c r="AF444" s="1611"/>
      <c r="AG444" s="1611"/>
      <c r="AH444" s="1611"/>
      <c r="AI444" s="1611"/>
      <c r="AJ444" s="1611"/>
      <c r="AK444" s="1611"/>
      <c r="AL444" s="1611"/>
      <c r="AM444" s="1611"/>
      <c r="AN444" s="1611"/>
      <c r="AO444" s="1611"/>
      <c r="AP444" s="1611"/>
      <c r="AQ444" s="1611"/>
      <c r="AR444" s="1611"/>
      <c r="AS444" s="1611"/>
      <c r="AT444" s="1611"/>
      <c r="AU444" s="1611"/>
      <c r="AV444" s="1611"/>
      <c r="AW444" s="1611"/>
      <c r="AX444" s="1611"/>
      <c r="AY444" s="1611"/>
      <c r="AZ444" s="1611"/>
      <c r="BA444" s="1611"/>
      <c r="BB444" s="1611"/>
      <c r="BC444" s="1611"/>
      <c r="BD444" s="1611"/>
      <c r="BE444" s="1611"/>
      <c r="BF444" s="1611"/>
      <c r="BG444" s="1611"/>
      <c r="BH444" s="1611"/>
      <c r="BI444" s="1611"/>
      <c r="BJ444" s="1611"/>
      <c r="BK444" s="1611"/>
      <c r="BL444" s="1611"/>
      <c r="BM444" s="1611"/>
      <c r="BN444" s="1611"/>
      <c r="BO444" s="1611"/>
      <c r="BP444" s="1611"/>
      <c r="BQ444" s="1611"/>
      <c r="BR444" s="1611"/>
      <c r="BS444" s="1611"/>
      <c r="BT444" s="1611"/>
      <c r="BU444" s="1611"/>
      <c r="BV444" s="1611"/>
      <c r="BW444" s="1611"/>
      <c r="BX444" s="1611"/>
      <c r="BY444" s="1611"/>
      <c r="BZ444" s="1611"/>
      <c r="CA444" s="1611"/>
      <c r="CB444" s="1611"/>
      <c r="CC444" s="1611"/>
      <c r="CD444" s="1611"/>
      <c r="CE444" s="1611"/>
      <c r="CF444" s="1611"/>
      <c r="CG444" s="1611"/>
      <c r="CH444" s="1611"/>
      <c r="CI444" s="1611"/>
      <c r="CJ444" s="1611"/>
      <c r="CK444" s="1611"/>
      <c r="CL444" s="1611"/>
      <c r="CM444" s="1611"/>
      <c r="CN444" s="1611"/>
      <c r="CO444" s="1611"/>
      <c r="CP444" s="1611"/>
      <c r="CQ444" s="1611"/>
      <c r="CR444" s="1611"/>
      <c r="CS444" s="1611"/>
      <c r="CT444" s="1611"/>
      <c r="CU444" s="1611"/>
      <c r="CV444" s="1611"/>
      <c r="CW444" s="1611"/>
      <c r="CX444" s="1611"/>
      <c r="CY444" s="1611"/>
      <c r="CZ444" s="1611"/>
      <c r="DA444" s="1611"/>
      <c r="DB444" s="1611"/>
      <c r="DC444" s="1611"/>
      <c r="DD444" s="1611"/>
      <c r="DE444" s="1611"/>
      <c r="DF444" s="1611"/>
      <c r="DG444" s="1611"/>
      <c r="DH444" s="1611"/>
      <c r="DI444" s="1611"/>
      <c r="DJ444" s="1611"/>
      <c r="DK444" s="1611"/>
      <c r="DL444" s="1611"/>
      <c r="DM444" s="1611"/>
      <c r="DN444" s="1611"/>
      <c r="DO444" s="1611"/>
      <c r="DP444" s="1611"/>
      <c r="DQ444" s="1611"/>
      <c r="DR444" s="1611"/>
      <c r="DS444" s="1611"/>
      <c r="DT444" s="1611"/>
      <c r="DU444" s="1611"/>
      <c r="DV444" s="1611"/>
      <c r="DW444" s="1611"/>
      <c r="DX444" s="1611"/>
      <c r="DY444" s="1611"/>
      <c r="DZ444" s="1611"/>
      <c r="EA444" s="1611"/>
      <c r="EB444" s="1611"/>
      <c r="EC444" s="1611"/>
      <c r="ED444" s="1611"/>
      <c r="EE444" s="1611"/>
      <c r="EF444" s="1611"/>
      <c r="EG444" s="1611"/>
      <c r="EH444" s="1611"/>
      <c r="EI444" s="1611"/>
      <c r="EJ444" s="1611"/>
      <c r="EK444" s="1611"/>
      <c r="EL444" s="1611"/>
      <c r="EM444" s="1611"/>
      <c r="EN444" s="1611"/>
      <c r="EO444" s="1611"/>
      <c r="EP444" s="1611"/>
      <c r="EQ444" s="1611"/>
      <c r="ER444" s="1611"/>
      <c r="ES444" s="1611"/>
    </row>
    <row r="445" spans="2:149" s="898" customFormat="1">
      <c r="B445" s="1609"/>
      <c r="C445" s="1610"/>
      <c r="D445" s="1610"/>
      <c r="E445" s="1611"/>
      <c r="F445" s="1611"/>
      <c r="G445" s="1611"/>
      <c r="H445" s="1611"/>
      <c r="I445" s="1611"/>
      <c r="J445" s="1611"/>
      <c r="K445" s="1611"/>
      <c r="L445" s="1611"/>
      <c r="M445" s="1611"/>
      <c r="N445" s="1611"/>
      <c r="O445" s="1611"/>
      <c r="P445" s="1611"/>
      <c r="Q445" s="1611"/>
      <c r="R445" s="1611"/>
      <c r="S445" s="1611"/>
      <c r="T445" s="1611"/>
      <c r="U445" s="1611"/>
      <c r="V445" s="1611"/>
      <c r="W445" s="1611"/>
      <c r="X445" s="1611"/>
      <c r="Y445" s="1611"/>
      <c r="Z445" s="1611"/>
      <c r="AA445" s="1611"/>
      <c r="AB445" s="1611"/>
      <c r="AC445" s="1611"/>
      <c r="AD445" s="1611"/>
      <c r="AE445" s="1611"/>
      <c r="AF445" s="1611"/>
      <c r="AG445" s="1611"/>
      <c r="AH445" s="1611"/>
      <c r="AI445" s="1611"/>
      <c r="AJ445" s="1611"/>
      <c r="AK445" s="1611"/>
      <c r="AL445" s="1611"/>
      <c r="AM445" s="1611"/>
      <c r="AN445" s="1611"/>
      <c r="AO445" s="1611"/>
      <c r="AP445" s="1611"/>
      <c r="AQ445" s="1611"/>
      <c r="AR445" s="1611"/>
      <c r="AS445" s="1611"/>
      <c r="AT445" s="1611"/>
      <c r="AU445" s="1611"/>
      <c r="AV445" s="1611"/>
      <c r="AW445" s="1611"/>
      <c r="AX445" s="1611"/>
      <c r="AY445" s="1611"/>
      <c r="AZ445" s="1611"/>
      <c r="BA445" s="1611"/>
      <c r="BB445" s="1611"/>
      <c r="BC445" s="1611"/>
      <c r="BD445" s="1611"/>
      <c r="BE445" s="1611"/>
      <c r="BF445" s="1611"/>
      <c r="BG445" s="1611"/>
      <c r="BH445" s="1611"/>
      <c r="BI445" s="1611"/>
      <c r="BJ445" s="1611"/>
      <c r="BK445" s="1611"/>
      <c r="BL445" s="1611"/>
      <c r="BM445" s="1611"/>
      <c r="BN445" s="1611"/>
      <c r="BO445" s="1611"/>
      <c r="BP445" s="1611"/>
      <c r="BQ445" s="1611"/>
      <c r="BR445" s="1611"/>
      <c r="BS445" s="1611"/>
      <c r="BT445" s="1611"/>
      <c r="BU445" s="1611"/>
      <c r="BV445" s="1611"/>
      <c r="BW445" s="1611"/>
      <c r="BX445" s="1611"/>
      <c r="BY445" s="1611"/>
      <c r="BZ445" s="1611"/>
      <c r="CA445" s="1611"/>
      <c r="CB445" s="1611"/>
      <c r="CC445" s="1611"/>
      <c r="CD445" s="1611"/>
      <c r="CE445" s="1611"/>
      <c r="CF445" s="1611"/>
      <c r="CG445" s="1611"/>
      <c r="CH445" s="1611"/>
      <c r="CI445" s="1611"/>
      <c r="CJ445" s="1611"/>
      <c r="CK445" s="1611"/>
      <c r="CL445" s="1611"/>
      <c r="CM445" s="1611"/>
      <c r="CN445" s="1611"/>
      <c r="CO445" s="1611"/>
      <c r="CP445" s="1611"/>
      <c r="CQ445" s="1611"/>
      <c r="CR445" s="1611"/>
      <c r="CS445" s="1611"/>
      <c r="CT445" s="1611"/>
      <c r="CU445" s="1611"/>
      <c r="CV445" s="1611"/>
      <c r="CW445" s="1611"/>
      <c r="CX445" s="1611"/>
      <c r="CY445" s="1611"/>
      <c r="CZ445" s="1611"/>
      <c r="DA445" s="1611"/>
      <c r="DB445" s="1611"/>
      <c r="DC445" s="1611"/>
      <c r="DD445" s="1611"/>
      <c r="DE445" s="1611"/>
      <c r="DF445" s="1611"/>
      <c r="DG445" s="1611"/>
      <c r="DH445" s="1611"/>
      <c r="DI445" s="1611"/>
      <c r="DJ445" s="1611"/>
      <c r="DK445" s="1611"/>
      <c r="DL445" s="1611"/>
      <c r="DM445" s="1611"/>
      <c r="DN445" s="1611"/>
      <c r="DO445" s="1611"/>
      <c r="DP445" s="1611"/>
      <c r="DQ445" s="1611"/>
      <c r="DR445" s="1611"/>
      <c r="DS445" s="1611"/>
      <c r="DT445" s="1611"/>
      <c r="DU445" s="1611"/>
      <c r="DV445" s="1611"/>
      <c r="DW445" s="1611"/>
      <c r="DX445" s="1611"/>
      <c r="DY445" s="1611"/>
      <c r="DZ445" s="1611"/>
      <c r="EA445" s="1611"/>
      <c r="EB445" s="1611"/>
      <c r="EC445" s="1611"/>
      <c r="ED445" s="1611"/>
      <c r="EE445" s="1611"/>
      <c r="EF445" s="1611"/>
      <c r="EG445" s="1611"/>
      <c r="EH445" s="1611"/>
      <c r="EI445" s="1611"/>
      <c r="EJ445" s="1611"/>
      <c r="EK445" s="1611"/>
      <c r="EL445" s="1611"/>
      <c r="EM445" s="1611"/>
      <c r="EN445" s="1611"/>
      <c r="EO445" s="1611"/>
      <c r="EP445" s="1611"/>
      <c r="EQ445" s="1611"/>
      <c r="ER445" s="1611"/>
      <c r="ES445" s="1611"/>
    </row>
    <row r="446" spans="2:149" s="898" customFormat="1">
      <c r="B446" s="1609"/>
      <c r="C446" s="1610"/>
      <c r="D446" s="1610"/>
      <c r="E446" s="1611"/>
      <c r="F446" s="1611"/>
      <c r="G446" s="1611"/>
      <c r="H446" s="1611"/>
      <c r="I446" s="1611"/>
      <c r="J446" s="1611"/>
      <c r="K446" s="1611"/>
      <c r="L446" s="1611"/>
      <c r="M446" s="1611"/>
      <c r="N446" s="1611"/>
      <c r="O446" s="1611"/>
      <c r="P446" s="1611"/>
      <c r="Q446" s="1611"/>
      <c r="R446" s="1611"/>
      <c r="S446" s="1611"/>
      <c r="T446" s="1611"/>
      <c r="U446" s="1611"/>
      <c r="V446" s="1611"/>
      <c r="W446" s="1611"/>
      <c r="X446" s="1611"/>
      <c r="Y446" s="1611"/>
      <c r="Z446" s="1611"/>
      <c r="AA446" s="1611"/>
      <c r="AB446" s="1611"/>
      <c r="AC446" s="1611"/>
      <c r="AD446" s="1611"/>
      <c r="AE446" s="1611"/>
      <c r="AF446" s="1611"/>
      <c r="AG446" s="1611"/>
      <c r="AH446" s="1611"/>
      <c r="AI446" s="1611"/>
      <c r="AJ446" s="1611"/>
      <c r="AK446" s="1611"/>
      <c r="AL446" s="1611"/>
      <c r="AM446" s="1611"/>
      <c r="AN446" s="1611"/>
      <c r="AO446" s="1611"/>
      <c r="AP446" s="1611"/>
      <c r="AQ446" s="1611"/>
      <c r="AR446" s="1611"/>
      <c r="AS446" s="1611"/>
      <c r="AT446" s="1611"/>
      <c r="AU446" s="1611"/>
      <c r="AV446" s="1611"/>
      <c r="AW446" s="1611"/>
      <c r="AX446" s="1611"/>
      <c r="AY446" s="1611"/>
      <c r="AZ446" s="1611"/>
      <c r="BA446" s="1611"/>
      <c r="BB446" s="1611"/>
      <c r="BC446" s="1611"/>
      <c r="BD446" s="1611"/>
      <c r="BE446" s="1611"/>
      <c r="BF446" s="1611"/>
      <c r="BG446" s="1611"/>
      <c r="BH446" s="1611"/>
      <c r="BI446" s="1611"/>
      <c r="BJ446" s="1611"/>
      <c r="BK446" s="1611"/>
      <c r="BL446" s="1611"/>
      <c r="BM446" s="1611"/>
      <c r="BN446" s="1611"/>
      <c r="BO446" s="1611"/>
      <c r="BP446" s="1611"/>
      <c r="BQ446" s="1611"/>
      <c r="BR446" s="1611"/>
      <c r="BS446" s="1611"/>
      <c r="BT446" s="1611"/>
      <c r="BU446" s="1611"/>
      <c r="BV446" s="1611"/>
      <c r="BW446" s="1611"/>
      <c r="BX446" s="1611"/>
      <c r="BY446" s="1611"/>
      <c r="BZ446" s="1611"/>
      <c r="CA446" s="1611"/>
      <c r="CB446" s="1611"/>
      <c r="CC446" s="1611"/>
      <c r="CD446" s="1611"/>
      <c r="CE446" s="1611"/>
      <c r="CF446" s="1611"/>
      <c r="CG446" s="1611"/>
      <c r="CH446" s="1611"/>
      <c r="CI446" s="1611"/>
      <c r="CJ446" s="1611"/>
      <c r="CK446" s="1611"/>
      <c r="CL446" s="1611"/>
      <c r="CM446" s="1611"/>
      <c r="CN446" s="1611"/>
      <c r="CO446" s="1611"/>
      <c r="CP446" s="1611"/>
      <c r="CQ446" s="1611"/>
      <c r="CR446" s="1611"/>
      <c r="CS446" s="1611"/>
      <c r="CT446" s="1611"/>
      <c r="CU446" s="1611"/>
      <c r="CV446" s="1611"/>
      <c r="CW446" s="1611"/>
      <c r="CX446" s="1611"/>
      <c r="CY446" s="1611"/>
      <c r="CZ446" s="1611"/>
      <c r="DA446" s="1611"/>
      <c r="DB446" s="1611"/>
      <c r="DC446" s="1611"/>
      <c r="DD446" s="1611"/>
      <c r="DE446" s="1611"/>
      <c r="DF446" s="1611"/>
      <c r="DG446" s="1611"/>
      <c r="DH446" s="1611"/>
      <c r="DI446" s="1611"/>
      <c r="DJ446" s="1611"/>
      <c r="DK446" s="1611"/>
      <c r="DL446" s="1611"/>
      <c r="DM446" s="1611"/>
      <c r="DN446" s="1611"/>
      <c r="DO446" s="1611"/>
      <c r="DP446" s="1611"/>
      <c r="DQ446" s="1611"/>
      <c r="DR446" s="1611"/>
      <c r="DS446" s="1611"/>
      <c r="DT446" s="1611"/>
      <c r="DU446" s="1611"/>
      <c r="DV446" s="1611"/>
      <c r="DW446" s="1611"/>
      <c r="DX446" s="1611"/>
      <c r="DY446" s="1611"/>
      <c r="DZ446" s="1611"/>
      <c r="EA446" s="1611"/>
      <c r="EB446" s="1611"/>
      <c r="EC446" s="1611"/>
      <c r="ED446" s="1611"/>
      <c r="EE446" s="1611"/>
      <c r="EF446" s="1611"/>
      <c r="EG446" s="1611"/>
      <c r="EH446" s="1611"/>
      <c r="EI446" s="1611"/>
      <c r="EJ446" s="1611"/>
      <c r="EK446" s="1611"/>
      <c r="EL446" s="1611"/>
      <c r="EM446" s="1611"/>
      <c r="EN446" s="1611"/>
      <c r="EO446" s="1611"/>
      <c r="EP446" s="1611"/>
      <c r="EQ446" s="1611"/>
      <c r="ER446" s="1611"/>
      <c r="ES446" s="1611"/>
    </row>
    <row r="447" spans="2:149" s="898" customFormat="1">
      <c r="B447" s="1609"/>
      <c r="C447" s="1610"/>
      <c r="D447" s="1610"/>
      <c r="E447" s="1611"/>
      <c r="F447" s="1611"/>
      <c r="G447" s="1611"/>
      <c r="H447" s="1611"/>
      <c r="I447" s="1611"/>
      <c r="J447" s="1611"/>
      <c r="K447" s="1611"/>
      <c r="L447" s="1611"/>
      <c r="M447" s="1611"/>
      <c r="N447" s="1611"/>
      <c r="O447" s="1611"/>
      <c r="P447" s="1611"/>
      <c r="Q447" s="1611"/>
      <c r="R447" s="1611"/>
      <c r="S447" s="1611"/>
      <c r="T447" s="1611"/>
      <c r="U447" s="1611"/>
      <c r="V447" s="1611"/>
      <c r="W447" s="1611"/>
      <c r="X447" s="1611"/>
      <c r="Y447" s="1611"/>
      <c r="Z447" s="1611"/>
      <c r="AA447" s="1611"/>
      <c r="AB447" s="1611"/>
      <c r="AC447" s="1611"/>
      <c r="AD447" s="1611"/>
      <c r="AE447" s="1611"/>
      <c r="AF447" s="1611"/>
      <c r="AG447" s="1611"/>
      <c r="AH447" s="1611"/>
      <c r="AI447" s="1611"/>
      <c r="AJ447" s="1611"/>
      <c r="AK447" s="1611"/>
      <c r="AL447" s="1611"/>
      <c r="AM447" s="1611"/>
      <c r="AN447" s="1611"/>
      <c r="AO447" s="1611"/>
      <c r="AP447" s="1611"/>
      <c r="AQ447" s="1611"/>
      <c r="AR447" s="1611"/>
      <c r="AS447" s="1611"/>
      <c r="AT447" s="1611"/>
      <c r="AU447" s="1611"/>
      <c r="AV447" s="1611"/>
      <c r="AW447" s="1611"/>
      <c r="AX447" s="1611"/>
      <c r="AY447" s="1611"/>
      <c r="AZ447" s="1611"/>
      <c r="BA447" s="1611"/>
      <c r="BB447" s="1611"/>
      <c r="BC447" s="1611"/>
      <c r="BD447" s="1611"/>
      <c r="BE447" s="1611"/>
      <c r="BF447" s="1611"/>
      <c r="BG447" s="1611"/>
      <c r="BH447" s="1611"/>
      <c r="BI447" s="1611"/>
      <c r="BJ447" s="1611"/>
      <c r="BK447" s="1611"/>
      <c r="BL447" s="1611"/>
      <c r="BM447" s="1611"/>
      <c r="BN447" s="1611"/>
      <c r="BO447" s="1611"/>
      <c r="BP447" s="1611"/>
      <c r="BQ447" s="1611"/>
      <c r="BR447" s="1611"/>
      <c r="BS447" s="1611"/>
      <c r="BT447" s="1611"/>
      <c r="BU447" s="1611"/>
      <c r="BV447" s="1611"/>
      <c r="BW447" s="1611"/>
      <c r="BX447" s="1611"/>
      <c r="BY447" s="1611"/>
      <c r="BZ447" s="1611"/>
      <c r="CA447" s="1611"/>
      <c r="CB447" s="1611"/>
      <c r="CC447" s="1611"/>
      <c r="CD447" s="1611"/>
      <c r="CE447" s="1611"/>
      <c r="CF447" s="1611"/>
      <c r="CG447" s="1611"/>
      <c r="CH447" s="1611"/>
      <c r="CI447" s="1611"/>
      <c r="CJ447" s="1611"/>
      <c r="CK447" s="1611"/>
      <c r="CL447" s="1611"/>
      <c r="CM447" s="1611"/>
      <c r="CN447" s="1611"/>
      <c r="CO447" s="1611"/>
      <c r="CP447" s="1611"/>
      <c r="CQ447" s="1611"/>
      <c r="CR447" s="1611"/>
      <c r="CS447" s="1611"/>
      <c r="CT447" s="1611"/>
      <c r="CU447" s="1611"/>
      <c r="CV447" s="1611"/>
      <c r="CW447" s="1611"/>
      <c r="CX447" s="1611"/>
      <c r="CY447" s="1611"/>
      <c r="CZ447" s="1611"/>
      <c r="DA447" s="1611"/>
      <c r="DB447" s="1611"/>
      <c r="DC447" s="1611"/>
      <c r="DD447" s="1611"/>
      <c r="DE447" s="1611"/>
      <c r="DF447" s="1611"/>
      <c r="DG447" s="1611"/>
      <c r="DH447" s="1611"/>
      <c r="DI447" s="1611"/>
      <c r="DJ447" s="1611"/>
      <c r="DK447" s="1611"/>
      <c r="DL447" s="1611"/>
      <c r="DM447" s="1611"/>
      <c r="DN447" s="1611"/>
      <c r="DO447" s="1611"/>
      <c r="DP447" s="1611"/>
      <c r="DQ447" s="1611"/>
      <c r="DR447" s="1611"/>
      <c r="DS447" s="1611"/>
      <c r="DT447" s="1611"/>
      <c r="DU447" s="1611"/>
      <c r="DV447" s="1611"/>
      <c r="DW447" s="1611"/>
      <c r="DX447" s="1611"/>
      <c r="DY447" s="1611"/>
      <c r="DZ447" s="1611"/>
      <c r="EA447" s="1611"/>
      <c r="EB447" s="1611"/>
      <c r="EC447" s="1611"/>
      <c r="ED447" s="1611"/>
      <c r="EE447" s="1611"/>
      <c r="EF447" s="1611"/>
      <c r="EG447" s="1611"/>
      <c r="EH447" s="1611"/>
      <c r="EI447" s="1611"/>
      <c r="EJ447" s="1611"/>
      <c r="EK447" s="1611"/>
      <c r="EL447" s="1611"/>
      <c r="EM447" s="1611"/>
      <c r="EN447" s="1611"/>
      <c r="EO447" s="1611"/>
      <c r="EP447" s="1611"/>
      <c r="EQ447" s="1611"/>
      <c r="ER447" s="1611"/>
      <c r="ES447" s="1611"/>
    </row>
    <row r="448" spans="2:149" s="898" customFormat="1">
      <c r="B448" s="1609"/>
      <c r="C448" s="1610"/>
      <c r="D448" s="1610"/>
      <c r="E448" s="1611"/>
      <c r="F448" s="1611"/>
      <c r="G448" s="1611"/>
      <c r="H448" s="1611"/>
      <c r="I448" s="1611"/>
      <c r="J448" s="1611"/>
      <c r="K448" s="1611"/>
      <c r="L448" s="1611"/>
      <c r="M448" s="1611"/>
      <c r="N448" s="1611"/>
      <c r="O448" s="1611"/>
      <c r="P448" s="1611"/>
      <c r="Q448" s="1611"/>
      <c r="R448" s="1611"/>
      <c r="S448" s="1611"/>
      <c r="T448" s="1611"/>
      <c r="U448" s="1611"/>
      <c r="V448" s="1611"/>
      <c r="W448" s="1611"/>
      <c r="X448" s="1611"/>
      <c r="Y448" s="1611"/>
      <c r="Z448" s="1611"/>
      <c r="AA448" s="1611"/>
      <c r="AB448" s="1611"/>
      <c r="AC448" s="1611"/>
      <c r="AD448" s="1611"/>
      <c r="AE448" s="1611"/>
      <c r="AF448" s="1611"/>
      <c r="AG448" s="1611"/>
      <c r="AH448" s="1611"/>
      <c r="AI448" s="1611"/>
      <c r="AJ448" s="1611"/>
      <c r="AK448" s="1611"/>
      <c r="AL448" s="1611"/>
      <c r="AM448" s="1611"/>
      <c r="AN448" s="1611"/>
      <c r="AO448" s="1611"/>
      <c r="AP448" s="1611"/>
      <c r="AQ448" s="1611"/>
      <c r="AR448" s="1611"/>
      <c r="AS448" s="1611"/>
      <c r="AT448" s="1611"/>
      <c r="AU448" s="1611"/>
      <c r="AV448" s="1611"/>
      <c r="AW448" s="1611"/>
      <c r="AX448" s="1611"/>
      <c r="AY448" s="1611"/>
      <c r="AZ448" s="1611"/>
      <c r="BA448" s="1611"/>
      <c r="BB448" s="1611"/>
      <c r="BC448" s="1611"/>
      <c r="BD448" s="1611"/>
      <c r="BE448" s="1611"/>
      <c r="BF448" s="1611"/>
      <c r="BG448" s="1611"/>
      <c r="BH448" s="1611"/>
      <c r="BI448" s="1611"/>
      <c r="BJ448" s="1611"/>
      <c r="BK448" s="1611"/>
      <c r="BL448" s="1611"/>
      <c r="BM448" s="1611"/>
      <c r="BN448" s="1611"/>
      <c r="BO448" s="1611"/>
      <c r="BP448" s="1611"/>
      <c r="BQ448" s="1611"/>
      <c r="BR448" s="1611"/>
      <c r="BS448" s="1611"/>
      <c r="BT448" s="1611"/>
      <c r="BU448" s="1611"/>
      <c r="BV448" s="1611"/>
      <c r="BW448" s="1611"/>
      <c r="BX448" s="1611"/>
      <c r="BY448" s="1611"/>
      <c r="BZ448" s="1611"/>
      <c r="CA448" s="1611"/>
      <c r="CB448" s="1611"/>
      <c r="CC448" s="1611"/>
      <c r="CD448" s="1611"/>
      <c r="CE448" s="1611"/>
      <c r="CF448" s="1611"/>
      <c r="CG448" s="1611"/>
      <c r="CH448" s="1611"/>
      <c r="CI448" s="1611"/>
      <c r="CJ448" s="1611"/>
      <c r="CK448" s="1611"/>
      <c r="CL448" s="1611"/>
      <c r="CM448" s="1611"/>
      <c r="CN448" s="1611"/>
      <c r="CO448" s="1611"/>
      <c r="CP448" s="1611"/>
      <c r="CQ448" s="1611"/>
      <c r="CR448" s="1611"/>
      <c r="CS448" s="1611"/>
      <c r="CT448" s="1611"/>
      <c r="CU448" s="1611"/>
      <c r="CV448" s="1611"/>
      <c r="CW448" s="1611"/>
      <c r="CX448" s="1611"/>
      <c r="CY448" s="1611"/>
      <c r="CZ448" s="1611"/>
      <c r="DA448" s="1611"/>
      <c r="DB448" s="1611"/>
      <c r="DC448" s="1611"/>
      <c r="DD448" s="1611"/>
      <c r="DE448" s="1611"/>
      <c r="DF448" s="1611"/>
      <c r="DG448" s="1611"/>
      <c r="DH448" s="1611"/>
      <c r="DI448" s="1611"/>
      <c r="DJ448" s="1611"/>
      <c r="DK448" s="1611"/>
      <c r="DL448" s="1611"/>
      <c r="DM448" s="1611"/>
      <c r="DN448" s="1611"/>
      <c r="DO448" s="1611"/>
      <c r="DP448" s="1611"/>
      <c r="DQ448" s="1611"/>
      <c r="DR448" s="1611"/>
      <c r="DS448" s="1611"/>
      <c r="DT448" s="1611"/>
      <c r="DU448" s="1611"/>
      <c r="DV448" s="1611"/>
      <c r="DW448" s="1611"/>
      <c r="DX448" s="1611"/>
      <c r="DY448" s="1611"/>
      <c r="DZ448" s="1611"/>
      <c r="EA448" s="1611"/>
      <c r="EB448" s="1611"/>
      <c r="EC448" s="1611"/>
      <c r="ED448" s="1611"/>
      <c r="EE448" s="1611"/>
      <c r="EF448" s="1611"/>
      <c r="EG448" s="1611"/>
      <c r="EH448" s="1611"/>
      <c r="EI448" s="1611"/>
      <c r="EJ448" s="1611"/>
      <c r="EK448" s="1611"/>
      <c r="EL448" s="1611"/>
      <c r="EM448" s="1611"/>
      <c r="EN448" s="1611"/>
      <c r="EO448" s="1611"/>
      <c r="EP448" s="1611"/>
      <c r="EQ448" s="1611"/>
      <c r="ER448" s="1611"/>
      <c r="ES448" s="1611"/>
    </row>
    <row r="449" spans="2:149" s="898" customFormat="1">
      <c r="B449" s="1609"/>
      <c r="C449" s="1610"/>
      <c r="D449" s="1610"/>
      <c r="E449" s="1611"/>
      <c r="F449" s="1611"/>
      <c r="G449" s="1611"/>
      <c r="H449" s="1611"/>
      <c r="I449" s="1611"/>
      <c r="J449" s="1611"/>
      <c r="K449" s="1611"/>
      <c r="L449" s="1611"/>
      <c r="M449" s="1611"/>
      <c r="N449" s="1611"/>
      <c r="O449" s="1611"/>
      <c r="P449" s="1611"/>
      <c r="Q449" s="1611"/>
      <c r="R449" s="1611"/>
      <c r="S449" s="1611"/>
      <c r="T449" s="1611"/>
      <c r="U449" s="1611"/>
      <c r="V449" s="1611"/>
      <c r="W449" s="1611"/>
      <c r="X449" s="1611"/>
      <c r="Y449" s="1611"/>
      <c r="Z449" s="1611"/>
      <c r="AA449" s="1611"/>
      <c r="AB449" s="1611"/>
      <c r="AC449" s="1611"/>
      <c r="AD449" s="1611"/>
      <c r="AE449" s="1611"/>
      <c r="AF449" s="1611"/>
      <c r="AG449" s="1611"/>
      <c r="AH449" s="1611"/>
      <c r="AI449" s="1611"/>
      <c r="AJ449" s="1611"/>
      <c r="AK449" s="1611"/>
      <c r="AL449" s="1611"/>
      <c r="AM449" s="1611"/>
      <c r="AN449" s="1611"/>
      <c r="AO449" s="1611"/>
      <c r="AP449" s="1611"/>
      <c r="AQ449" s="1611"/>
      <c r="AR449" s="1611"/>
      <c r="AS449" s="1611"/>
      <c r="AT449" s="1611"/>
      <c r="AU449" s="1611"/>
      <c r="AV449" s="1611"/>
      <c r="AW449" s="1611"/>
      <c r="AX449" s="1611"/>
      <c r="AY449" s="1611"/>
      <c r="AZ449" s="1611"/>
      <c r="BA449" s="1611"/>
      <c r="BB449" s="1611"/>
      <c r="BC449" s="1611"/>
      <c r="BD449" s="1611"/>
      <c r="BE449" s="1611"/>
      <c r="BF449" s="1611"/>
      <c r="BG449" s="1611"/>
      <c r="BH449" s="1611"/>
      <c r="BI449" s="1611"/>
      <c r="BJ449" s="1611"/>
      <c r="BK449" s="1611"/>
      <c r="BL449" s="1611"/>
      <c r="BM449" s="1611"/>
      <c r="BN449" s="1611"/>
      <c r="BO449" s="1611"/>
      <c r="BP449" s="1611"/>
      <c r="BQ449" s="1611"/>
      <c r="BR449" s="1611"/>
      <c r="BS449" s="1611"/>
      <c r="BT449" s="1611"/>
      <c r="BU449" s="1611"/>
      <c r="BV449" s="1611"/>
      <c r="BW449" s="1611"/>
      <c r="BX449" s="1611"/>
      <c r="BY449" s="1611"/>
      <c r="BZ449" s="1611"/>
      <c r="CA449" s="1611"/>
      <c r="CB449" s="1611"/>
      <c r="CC449" s="1611"/>
      <c r="CD449" s="1611"/>
      <c r="CE449" s="1611"/>
      <c r="CF449" s="1611"/>
      <c r="CG449" s="1611"/>
      <c r="CH449" s="1611"/>
      <c r="CI449" s="1611"/>
      <c r="CJ449" s="1611"/>
      <c r="CK449" s="1611"/>
      <c r="CL449" s="1611"/>
      <c r="CM449" s="1611"/>
      <c r="CN449" s="1611"/>
      <c r="CO449" s="1611"/>
      <c r="CP449" s="1611"/>
      <c r="CQ449" s="1611"/>
      <c r="CR449" s="1611"/>
      <c r="CS449" s="1611"/>
      <c r="CT449" s="1611"/>
      <c r="CU449" s="1611"/>
      <c r="CV449" s="1611"/>
      <c r="CW449" s="1611"/>
      <c r="CX449" s="1611"/>
      <c r="CY449" s="1611"/>
      <c r="CZ449" s="1611"/>
      <c r="DA449" s="1611"/>
      <c r="DB449" s="1611"/>
      <c r="DC449" s="1611"/>
      <c r="DD449" s="1611"/>
      <c r="DE449" s="1611"/>
      <c r="DF449" s="1611"/>
      <c r="DG449" s="1611"/>
      <c r="DH449" s="1611"/>
      <c r="DI449" s="1611"/>
      <c r="DJ449" s="1611"/>
      <c r="DK449" s="1611"/>
      <c r="DL449" s="1611"/>
      <c r="DM449" s="1611"/>
      <c r="DN449" s="1611"/>
      <c r="DO449" s="1611"/>
      <c r="DP449" s="1611"/>
      <c r="DQ449" s="1611"/>
      <c r="DR449" s="1611"/>
      <c r="DS449" s="1611"/>
      <c r="DT449" s="1611"/>
      <c r="DU449" s="1611"/>
      <c r="DV449" s="1611"/>
      <c r="DW449" s="1611"/>
      <c r="DX449" s="1611"/>
      <c r="DY449" s="1611"/>
      <c r="DZ449" s="1611"/>
      <c r="EA449" s="1611"/>
      <c r="EB449" s="1611"/>
      <c r="EC449" s="1611"/>
      <c r="ED449" s="1611"/>
      <c r="EE449" s="1611"/>
      <c r="EF449" s="1611"/>
      <c r="EG449" s="1611"/>
      <c r="EH449" s="1611"/>
      <c r="EI449" s="1611"/>
      <c r="EJ449" s="1611"/>
      <c r="EK449" s="1611"/>
      <c r="EL449" s="1611"/>
      <c r="EM449" s="1611"/>
      <c r="EN449" s="1611"/>
      <c r="EO449" s="1611"/>
      <c r="EP449" s="1611"/>
      <c r="EQ449" s="1611"/>
      <c r="ER449" s="1611"/>
      <c r="ES449" s="1611"/>
    </row>
    <row r="450" spans="2:149" s="898" customFormat="1">
      <c r="B450" s="1609"/>
      <c r="C450" s="1610"/>
      <c r="D450" s="1610"/>
      <c r="E450" s="1611"/>
      <c r="F450" s="1611"/>
      <c r="G450" s="1611"/>
      <c r="H450" s="1611"/>
      <c r="I450" s="1611"/>
      <c r="J450" s="1611"/>
      <c r="K450" s="1611"/>
      <c r="L450" s="1611"/>
      <c r="M450" s="1611"/>
      <c r="N450" s="1611"/>
      <c r="O450" s="1611"/>
      <c r="P450" s="1611"/>
      <c r="Q450" s="1611"/>
      <c r="R450" s="1611"/>
      <c r="S450" s="1611"/>
      <c r="T450" s="1611"/>
      <c r="U450" s="1611"/>
      <c r="V450" s="1611"/>
      <c r="W450" s="1611"/>
      <c r="X450" s="1611"/>
      <c r="Y450" s="1611"/>
      <c r="Z450" s="1611"/>
      <c r="AA450" s="1611"/>
      <c r="AB450" s="1611"/>
      <c r="AC450" s="1611"/>
      <c r="AD450" s="1611"/>
      <c r="AE450" s="1611"/>
      <c r="AF450" s="1611"/>
      <c r="AG450" s="1611"/>
      <c r="AH450" s="1611"/>
      <c r="AI450" s="1611"/>
      <c r="AJ450" s="1611"/>
      <c r="AK450" s="1611"/>
      <c r="AL450" s="1611"/>
      <c r="AM450" s="1611"/>
      <c r="AN450" s="1611"/>
      <c r="AO450" s="1611"/>
      <c r="AP450" s="1611"/>
      <c r="AQ450" s="1611"/>
      <c r="AR450" s="1611"/>
      <c r="AS450" s="1611"/>
      <c r="AT450" s="1611"/>
      <c r="AU450" s="1611"/>
      <c r="AV450" s="1611"/>
      <c r="AW450" s="1611"/>
      <c r="AX450" s="1611"/>
      <c r="AY450" s="1611"/>
      <c r="AZ450" s="1611"/>
      <c r="BA450" s="1611"/>
      <c r="BB450" s="1611"/>
      <c r="BC450" s="1611"/>
      <c r="BD450" s="1611"/>
      <c r="BE450" s="1611"/>
      <c r="BF450" s="1611"/>
      <c r="BG450" s="1611"/>
      <c r="BH450" s="1611"/>
      <c r="BI450" s="1611"/>
      <c r="BJ450" s="1611"/>
      <c r="BK450" s="1611"/>
      <c r="BL450" s="1611"/>
      <c r="BM450" s="1611"/>
      <c r="BN450" s="1611"/>
      <c r="BO450" s="1611"/>
      <c r="BP450" s="1611"/>
      <c r="BQ450" s="1611"/>
      <c r="BR450" s="1611"/>
      <c r="BS450" s="1611"/>
      <c r="BT450" s="1611"/>
      <c r="BU450" s="1611"/>
      <c r="BV450" s="1611"/>
      <c r="BW450" s="1611"/>
      <c r="BX450" s="1611"/>
      <c r="BY450" s="1611"/>
      <c r="BZ450" s="1611"/>
      <c r="CA450" s="1611"/>
      <c r="CB450" s="1611"/>
      <c r="CC450" s="1611"/>
      <c r="CD450" s="1611"/>
      <c r="CE450" s="1611"/>
      <c r="CF450" s="1611"/>
      <c r="CG450" s="1611"/>
      <c r="CH450" s="1611"/>
      <c r="CI450" s="1611"/>
      <c r="CJ450" s="1611"/>
      <c r="CK450" s="1611"/>
      <c r="CL450" s="1611"/>
      <c r="CM450" s="1611"/>
      <c r="CN450" s="1611"/>
      <c r="CO450" s="1611"/>
      <c r="CP450" s="1611"/>
      <c r="CQ450" s="1611"/>
      <c r="CR450" s="1611"/>
      <c r="CS450" s="1611"/>
      <c r="CT450" s="1611"/>
      <c r="CU450" s="1611"/>
      <c r="CV450" s="1611"/>
      <c r="CW450" s="1611"/>
      <c r="CX450" s="1611"/>
      <c r="CY450" s="1611"/>
      <c r="CZ450" s="1611"/>
      <c r="DA450" s="1611"/>
      <c r="DB450" s="1611"/>
      <c r="DC450" s="1611"/>
      <c r="DD450" s="1611"/>
      <c r="DE450" s="1611"/>
      <c r="DF450" s="1611"/>
      <c r="DG450" s="1611"/>
      <c r="DH450" s="1611"/>
      <c r="DI450" s="1611"/>
      <c r="DJ450" s="1611"/>
      <c r="DK450" s="1611"/>
      <c r="DL450" s="1611"/>
      <c r="DM450" s="1611"/>
      <c r="DN450" s="1611"/>
      <c r="DO450" s="1611"/>
      <c r="DP450" s="1611"/>
      <c r="DQ450" s="1611"/>
      <c r="DR450" s="1611"/>
      <c r="DS450" s="1611"/>
      <c r="DT450" s="1611"/>
      <c r="DU450" s="1611"/>
      <c r="DV450" s="1611"/>
      <c r="DW450" s="1611"/>
      <c r="DX450" s="1611"/>
      <c r="DY450" s="1611"/>
      <c r="DZ450" s="1611"/>
      <c r="EA450" s="1611"/>
      <c r="EB450" s="1611"/>
      <c r="EC450" s="1611"/>
      <c r="ED450" s="1611"/>
      <c r="EE450" s="1611"/>
      <c r="EF450" s="1611"/>
      <c r="EG450" s="1611"/>
      <c r="EH450" s="1611"/>
      <c r="EI450" s="1611"/>
      <c r="EJ450" s="1611"/>
      <c r="EK450" s="1611"/>
      <c r="EL450" s="1611"/>
      <c r="EM450" s="1611"/>
      <c r="EN450" s="1611"/>
      <c r="EO450" s="1611"/>
      <c r="EP450" s="1611"/>
      <c r="EQ450" s="1611"/>
      <c r="ER450" s="1611"/>
      <c r="ES450" s="1611"/>
    </row>
    <row r="451" spans="2:149" s="898" customFormat="1">
      <c r="B451" s="1609"/>
      <c r="C451" s="1610"/>
      <c r="D451" s="1610"/>
      <c r="E451" s="1611"/>
      <c r="F451" s="1611"/>
      <c r="G451" s="1611"/>
      <c r="H451" s="1611"/>
      <c r="I451" s="1611"/>
      <c r="J451" s="1611"/>
      <c r="K451" s="1611"/>
      <c r="L451" s="1611"/>
      <c r="M451" s="1611"/>
      <c r="N451" s="1611"/>
      <c r="O451" s="1611"/>
      <c r="P451" s="1611"/>
      <c r="Q451" s="1611"/>
      <c r="R451" s="1611"/>
      <c r="S451" s="1611"/>
      <c r="T451" s="1611"/>
      <c r="U451" s="1611"/>
      <c r="V451" s="1611"/>
      <c r="W451" s="1611"/>
      <c r="X451" s="1611"/>
      <c r="Y451" s="1611"/>
      <c r="Z451" s="1611"/>
      <c r="AA451" s="1611"/>
      <c r="AB451" s="1611"/>
      <c r="AC451" s="1611"/>
      <c r="AD451" s="1611"/>
      <c r="AE451" s="1611"/>
      <c r="AF451" s="1611"/>
      <c r="AG451" s="1611"/>
      <c r="AH451" s="1611"/>
      <c r="AI451" s="1611"/>
      <c r="AJ451" s="1611"/>
      <c r="AK451" s="1611"/>
      <c r="AL451" s="1611"/>
      <c r="AM451" s="1611"/>
      <c r="AN451" s="1611"/>
      <c r="AO451" s="1611"/>
      <c r="AP451" s="1611"/>
      <c r="AQ451" s="1611"/>
      <c r="AR451" s="1611"/>
      <c r="AS451" s="1611"/>
      <c r="AT451" s="1611"/>
      <c r="AU451" s="1611"/>
      <c r="AV451" s="1611"/>
      <c r="AW451" s="1611"/>
      <c r="AX451" s="1611"/>
      <c r="AY451" s="1611"/>
      <c r="AZ451" s="1611"/>
      <c r="BA451" s="1611"/>
      <c r="BB451" s="1611"/>
      <c r="BC451" s="1611"/>
      <c r="BD451" s="1611"/>
      <c r="BE451" s="1611"/>
      <c r="BF451" s="1611"/>
      <c r="BG451" s="1611"/>
      <c r="BH451" s="1611"/>
      <c r="BI451" s="1611"/>
      <c r="BJ451" s="1611"/>
      <c r="BK451" s="1611"/>
      <c r="BL451" s="1611"/>
      <c r="BM451" s="1611"/>
      <c r="BN451" s="1611"/>
      <c r="BO451" s="1611"/>
      <c r="BP451" s="1611"/>
      <c r="BQ451" s="1611"/>
      <c r="BR451" s="1611"/>
      <c r="BS451" s="1611"/>
      <c r="BT451" s="1611"/>
      <c r="BU451" s="1611"/>
      <c r="BV451" s="1611"/>
      <c r="BW451" s="1611"/>
      <c r="BX451" s="1611"/>
      <c r="BY451" s="1611"/>
      <c r="BZ451" s="1611"/>
      <c r="CA451" s="1611"/>
      <c r="CB451" s="1611"/>
      <c r="CC451" s="1611"/>
      <c r="CD451" s="1611"/>
      <c r="CE451" s="1611"/>
      <c r="CF451" s="1611"/>
      <c r="CG451" s="1611"/>
      <c r="CH451" s="1611"/>
      <c r="CI451" s="1611"/>
      <c r="CJ451" s="1611"/>
      <c r="CK451" s="1611"/>
      <c r="CL451" s="1611"/>
      <c r="CM451" s="1611"/>
      <c r="CN451" s="1611"/>
      <c r="CO451" s="1611"/>
      <c r="CP451" s="1611"/>
      <c r="CQ451" s="1611"/>
      <c r="CR451" s="1611"/>
      <c r="CS451" s="1611"/>
      <c r="CT451" s="1611"/>
      <c r="CU451" s="1611"/>
      <c r="CV451" s="1611"/>
      <c r="CW451" s="1611"/>
      <c r="CX451" s="1611"/>
      <c r="CY451" s="1611"/>
      <c r="CZ451" s="1611"/>
      <c r="DA451" s="1611"/>
      <c r="DB451" s="1611"/>
      <c r="DC451" s="1611"/>
      <c r="DD451" s="1611"/>
      <c r="DE451" s="1611"/>
      <c r="DF451" s="1611"/>
      <c r="DG451" s="1611"/>
      <c r="DH451" s="1611"/>
      <c r="DI451" s="1611"/>
      <c r="DJ451" s="1611"/>
      <c r="DK451" s="1611"/>
      <c r="DL451" s="1611"/>
      <c r="DM451" s="1611"/>
      <c r="DN451" s="1611"/>
      <c r="DO451" s="1611"/>
      <c r="DP451" s="1611"/>
      <c r="DQ451" s="1611"/>
      <c r="DR451" s="1611"/>
      <c r="DS451" s="1611"/>
      <c r="DT451" s="1611"/>
      <c r="DU451" s="1611"/>
      <c r="DV451" s="1611"/>
      <c r="DW451" s="1611"/>
      <c r="DX451" s="1611"/>
      <c r="DY451" s="1611"/>
      <c r="DZ451" s="1611"/>
      <c r="EA451" s="1611"/>
      <c r="EB451" s="1611"/>
      <c r="EC451" s="1611"/>
      <c r="ED451" s="1611"/>
      <c r="EE451" s="1611"/>
      <c r="EF451" s="1611"/>
      <c r="EG451" s="1611"/>
      <c r="EH451" s="1611"/>
      <c r="EI451" s="1611"/>
      <c r="EJ451" s="1611"/>
      <c r="EK451" s="1611"/>
      <c r="EL451" s="1611"/>
      <c r="EM451" s="1611"/>
      <c r="EN451" s="1611"/>
      <c r="EO451" s="1611"/>
      <c r="EP451" s="1611"/>
      <c r="EQ451" s="1611"/>
      <c r="ER451" s="1611"/>
      <c r="ES451" s="1611"/>
    </row>
    <row r="452" spans="2:149" s="898" customFormat="1">
      <c r="B452" s="1609"/>
      <c r="C452" s="1610"/>
      <c r="D452" s="1610"/>
      <c r="E452" s="1611"/>
      <c r="F452" s="1611"/>
      <c r="G452" s="1611"/>
      <c r="H452" s="1611"/>
      <c r="I452" s="1611"/>
      <c r="J452" s="1611"/>
      <c r="K452" s="1611"/>
      <c r="L452" s="1611"/>
      <c r="M452" s="1611"/>
      <c r="N452" s="1611"/>
      <c r="O452" s="1611"/>
      <c r="P452" s="1611"/>
      <c r="Q452" s="1611"/>
      <c r="R452" s="1611"/>
      <c r="S452" s="1611"/>
      <c r="T452" s="1611"/>
      <c r="U452" s="1611"/>
      <c r="V452" s="1611"/>
      <c r="W452" s="1611"/>
      <c r="X452" s="1611"/>
      <c r="Y452" s="1611"/>
      <c r="Z452" s="1611"/>
      <c r="AA452" s="1611"/>
      <c r="AB452" s="1611"/>
      <c r="AC452" s="1611"/>
      <c r="AD452" s="1611"/>
      <c r="AE452" s="1611"/>
      <c r="AF452" s="1611"/>
      <c r="AG452" s="1611"/>
      <c r="AH452" s="1611"/>
      <c r="AI452" s="1611"/>
      <c r="AJ452" s="1611"/>
      <c r="AK452" s="1611"/>
      <c r="AL452" s="1611"/>
      <c r="AM452" s="1611"/>
      <c r="AN452" s="1611"/>
      <c r="AO452" s="1611"/>
      <c r="AP452" s="1611"/>
      <c r="AQ452" s="1611"/>
      <c r="AR452" s="1611"/>
      <c r="AS452" s="1611"/>
      <c r="AT452" s="1611"/>
      <c r="AU452" s="1611"/>
      <c r="AV452" s="1611"/>
      <c r="AW452" s="1611"/>
      <c r="AX452" s="1611"/>
      <c r="AY452" s="1611"/>
      <c r="AZ452" s="1611"/>
      <c r="BA452" s="1611"/>
      <c r="BB452" s="1611"/>
      <c r="BC452" s="1611"/>
      <c r="BD452" s="1611"/>
      <c r="BE452" s="1611"/>
      <c r="BF452" s="1611"/>
      <c r="BG452" s="1611"/>
      <c r="BH452" s="1611"/>
      <c r="BI452" s="1611"/>
      <c r="BJ452" s="1611"/>
      <c r="BK452" s="1611"/>
      <c r="BL452" s="1611"/>
      <c r="BM452" s="1611"/>
      <c r="BN452" s="1611"/>
      <c r="BO452" s="1611"/>
      <c r="BP452" s="1611"/>
      <c r="BQ452" s="1611"/>
      <c r="BR452" s="1611"/>
      <c r="BS452" s="1611"/>
      <c r="BT452" s="1611"/>
      <c r="BU452" s="1611"/>
      <c r="BV452" s="1611"/>
      <c r="BW452" s="1611"/>
      <c r="BX452" s="1611"/>
      <c r="BY452" s="1611"/>
      <c r="BZ452" s="1611"/>
      <c r="CA452" s="1611"/>
      <c r="CB452" s="1611"/>
      <c r="CC452" s="1611"/>
      <c r="CD452" s="1611"/>
      <c r="CE452" s="1611"/>
      <c r="CF452" s="1611"/>
      <c r="CG452" s="1611"/>
      <c r="CH452" s="1611"/>
      <c r="CI452" s="1611"/>
      <c r="CJ452" s="1611"/>
      <c r="CK452" s="1611"/>
      <c r="CL452" s="1611"/>
      <c r="CM452" s="1611"/>
      <c r="CN452" s="1611"/>
      <c r="CO452" s="1611"/>
      <c r="CP452" s="1611"/>
      <c r="CQ452" s="1611"/>
      <c r="CR452" s="1611"/>
      <c r="CS452" s="1611"/>
      <c r="CT452" s="1611"/>
      <c r="CU452" s="1611"/>
      <c r="CV452" s="1611"/>
      <c r="CW452" s="1611"/>
      <c r="CX452" s="1611"/>
      <c r="CY452" s="1611"/>
      <c r="CZ452" s="1611"/>
      <c r="DA452" s="1611"/>
      <c r="DB452" s="1611"/>
      <c r="DC452" s="1611"/>
      <c r="DD452" s="1611"/>
      <c r="DE452" s="1611"/>
      <c r="DF452" s="1611"/>
      <c r="DG452" s="1611"/>
      <c r="DH452" s="1611"/>
      <c r="DI452" s="1611"/>
      <c r="DJ452" s="1611"/>
      <c r="DK452" s="1611"/>
      <c r="DL452" s="1611"/>
      <c r="DM452" s="1611"/>
      <c r="DN452" s="1611"/>
      <c r="DO452" s="1611"/>
      <c r="DP452" s="1611"/>
      <c r="DQ452" s="1611"/>
      <c r="DR452" s="1611"/>
      <c r="DS452" s="1611"/>
      <c r="DT452" s="1611"/>
      <c r="DU452" s="1611"/>
      <c r="DV452" s="1611"/>
      <c r="DW452" s="1611"/>
      <c r="DX452" s="1611"/>
      <c r="DY452" s="1611"/>
      <c r="DZ452" s="1611"/>
      <c r="EA452" s="1611"/>
      <c r="EB452" s="1611"/>
      <c r="EC452" s="1611"/>
      <c r="ED452" s="1611"/>
      <c r="EE452" s="1611"/>
      <c r="EF452" s="1611"/>
      <c r="EG452" s="1611"/>
      <c r="EH452" s="1611"/>
      <c r="EI452" s="1611"/>
      <c r="EJ452" s="1611"/>
      <c r="EK452" s="1611"/>
      <c r="EL452" s="1611"/>
      <c r="EM452" s="1611"/>
      <c r="EN452" s="1611"/>
      <c r="EO452" s="1611"/>
      <c r="EP452" s="1611"/>
      <c r="EQ452" s="1611"/>
      <c r="ER452" s="1611"/>
      <c r="ES452" s="1611"/>
    </row>
    <row r="453" spans="2:149" s="898" customFormat="1">
      <c r="B453" s="1609"/>
      <c r="C453" s="1610"/>
      <c r="D453" s="1610"/>
      <c r="E453" s="1611"/>
      <c r="F453" s="1611"/>
      <c r="G453" s="1611"/>
      <c r="H453" s="1611"/>
      <c r="I453" s="1611"/>
      <c r="J453" s="1611"/>
      <c r="K453" s="1611"/>
      <c r="L453" s="1611"/>
      <c r="M453" s="1611"/>
      <c r="N453" s="1611"/>
      <c r="O453" s="1611"/>
      <c r="P453" s="1611"/>
      <c r="Q453" s="1611"/>
      <c r="R453" s="1611"/>
      <c r="S453" s="1611"/>
      <c r="T453" s="1611"/>
      <c r="U453" s="1611"/>
      <c r="V453" s="1611"/>
      <c r="W453" s="1611"/>
      <c r="X453" s="1611"/>
      <c r="Y453" s="1611"/>
      <c r="Z453" s="1611"/>
      <c r="AA453" s="1611"/>
      <c r="AB453" s="1611"/>
      <c r="AC453" s="1611"/>
      <c r="AD453" s="1611"/>
      <c r="AE453" s="1611"/>
      <c r="AF453" s="1611"/>
      <c r="AG453" s="1611"/>
      <c r="AH453" s="1611"/>
      <c r="AI453" s="1611"/>
      <c r="AJ453" s="1611"/>
      <c r="AK453" s="1611"/>
      <c r="AL453" s="1611"/>
      <c r="AM453" s="1611"/>
      <c r="AN453" s="1611"/>
      <c r="AO453" s="1611"/>
      <c r="AP453" s="1611"/>
      <c r="AQ453" s="1611"/>
      <c r="AR453" s="1611"/>
      <c r="AS453" s="1611"/>
      <c r="AT453" s="1611"/>
      <c r="AU453" s="1611"/>
      <c r="AV453" s="1611"/>
      <c r="AW453" s="1611"/>
      <c r="AX453" s="1611"/>
      <c r="AY453" s="1611"/>
      <c r="AZ453" s="1611"/>
      <c r="BA453" s="1611"/>
      <c r="BB453" s="1611"/>
      <c r="BC453" s="1611"/>
      <c r="BD453" s="1611"/>
      <c r="BE453" s="1611"/>
      <c r="BF453" s="1611"/>
      <c r="BG453" s="1611"/>
      <c r="BH453" s="1611"/>
      <c r="BI453" s="1611"/>
      <c r="BJ453" s="1611"/>
      <c r="BK453" s="1611"/>
      <c r="BL453" s="1611"/>
      <c r="BM453" s="1611"/>
      <c r="BN453" s="1611"/>
      <c r="BO453" s="1611"/>
      <c r="BP453" s="1611"/>
      <c r="BQ453" s="1611"/>
      <c r="BR453" s="1611"/>
      <c r="BS453" s="1611"/>
      <c r="BT453" s="1611"/>
      <c r="BU453" s="1611"/>
      <c r="BV453" s="1611"/>
      <c r="BW453" s="1611"/>
      <c r="BX453" s="1611"/>
      <c r="BY453" s="1611"/>
      <c r="BZ453" s="1611"/>
      <c r="CA453" s="1611"/>
      <c r="CB453" s="1611"/>
      <c r="CC453" s="1611"/>
      <c r="CD453" s="1611"/>
      <c r="CE453" s="1611"/>
      <c r="CF453" s="1611"/>
      <c r="CG453" s="1611"/>
      <c r="CH453" s="1611"/>
      <c r="CI453" s="1611"/>
      <c r="CJ453" s="1611"/>
      <c r="CK453" s="1611"/>
      <c r="CL453" s="1611"/>
      <c r="CM453" s="1611"/>
      <c r="CN453" s="1611"/>
      <c r="CO453" s="1611"/>
      <c r="CP453" s="1611"/>
      <c r="CQ453" s="1611"/>
      <c r="CR453" s="1611"/>
      <c r="CS453" s="1611"/>
      <c r="CT453" s="1611"/>
      <c r="CU453" s="1611"/>
      <c r="CV453" s="1611"/>
      <c r="CW453" s="1611"/>
      <c r="CX453" s="1611"/>
      <c r="CY453" s="1611"/>
      <c r="CZ453" s="1611"/>
      <c r="DA453" s="1611"/>
      <c r="DB453" s="1611"/>
      <c r="DC453" s="1611"/>
      <c r="DD453" s="1611"/>
      <c r="DE453" s="1611"/>
      <c r="DF453" s="1611"/>
      <c r="DG453" s="1611"/>
      <c r="DH453" s="1611"/>
      <c r="DI453" s="1611"/>
      <c r="DJ453" s="1611"/>
      <c r="DK453" s="1611"/>
      <c r="DL453" s="1611"/>
      <c r="DM453" s="1611"/>
      <c r="DN453" s="1611"/>
      <c r="DO453" s="1611"/>
      <c r="DP453" s="1611"/>
      <c r="DQ453" s="1611"/>
      <c r="DR453" s="1611"/>
      <c r="DS453" s="1611"/>
      <c r="DT453" s="1611"/>
      <c r="DU453" s="1611"/>
      <c r="DV453" s="1611"/>
      <c r="DW453" s="1611"/>
      <c r="DX453" s="1611"/>
      <c r="DY453" s="1611"/>
      <c r="DZ453" s="1611"/>
      <c r="EA453" s="1611"/>
      <c r="EB453" s="1611"/>
      <c r="EC453" s="1611"/>
      <c r="ED453" s="1611"/>
      <c r="EE453" s="1611"/>
      <c r="EF453" s="1611"/>
      <c r="EG453" s="1611"/>
      <c r="EH453" s="1611"/>
      <c r="EI453" s="1611"/>
      <c r="EJ453" s="1611"/>
      <c r="EK453" s="1611"/>
      <c r="EL453" s="1611"/>
      <c r="EM453" s="1611"/>
      <c r="EN453" s="1611"/>
      <c r="EO453" s="1611"/>
      <c r="EP453" s="1611"/>
      <c r="EQ453" s="1611"/>
      <c r="ER453" s="1611"/>
      <c r="ES453" s="1611"/>
    </row>
    <row r="454" spans="2:149" s="898" customFormat="1">
      <c r="B454" s="1609"/>
      <c r="C454" s="1610"/>
      <c r="D454" s="1610"/>
      <c r="E454" s="1611"/>
      <c r="F454" s="1611"/>
      <c r="G454" s="1611"/>
      <c r="H454" s="1611"/>
      <c r="I454" s="1611"/>
      <c r="J454" s="1611"/>
      <c r="K454" s="1611"/>
      <c r="L454" s="1611"/>
      <c r="M454" s="1611"/>
      <c r="N454" s="1611"/>
      <c r="O454" s="1611"/>
      <c r="P454" s="1611"/>
      <c r="Q454" s="1611"/>
      <c r="R454" s="1611"/>
      <c r="S454" s="1611"/>
      <c r="T454" s="1611"/>
      <c r="U454" s="1611"/>
      <c r="V454" s="1611"/>
      <c r="W454" s="1611"/>
      <c r="X454" s="1611"/>
      <c r="Y454" s="1611"/>
      <c r="Z454" s="1611"/>
      <c r="AA454" s="1611"/>
      <c r="AB454" s="1611"/>
      <c r="AC454" s="1611"/>
      <c r="AD454" s="1611"/>
      <c r="AE454" s="1611"/>
      <c r="AF454" s="1611"/>
      <c r="AG454" s="1611"/>
      <c r="AH454" s="1611"/>
      <c r="AI454" s="1611"/>
      <c r="AJ454" s="1611"/>
      <c r="AK454" s="1611"/>
      <c r="AL454" s="1611"/>
      <c r="AM454" s="1611"/>
      <c r="AN454" s="1611"/>
      <c r="AO454" s="1611"/>
      <c r="AP454" s="1611"/>
      <c r="AQ454" s="1611"/>
      <c r="AR454" s="1611"/>
      <c r="AS454" s="1611"/>
      <c r="AT454" s="1611"/>
      <c r="AU454" s="1611"/>
      <c r="AV454" s="1611"/>
      <c r="AW454" s="1611"/>
      <c r="AX454" s="1611"/>
      <c r="AY454" s="1611"/>
      <c r="AZ454" s="1611"/>
      <c r="BA454" s="1611"/>
      <c r="BB454" s="1611"/>
      <c r="BC454" s="1611"/>
      <c r="BD454" s="1611"/>
      <c r="BE454" s="1611"/>
      <c r="BF454" s="1611"/>
      <c r="BG454" s="1611"/>
      <c r="BH454" s="1611"/>
      <c r="BI454" s="1611"/>
      <c r="BJ454" s="1611"/>
      <c r="BK454" s="1611"/>
      <c r="BL454" s="1611"/>
      <c r="BM454" s="1611"/>
      <c r="BN454" s="1611"/>
      <c r="BO454" s="1611"/>
      <c r="BP454" s="1611"/>
      <c r="BQ454" s="1611"/>
      <c r="BR454" s="1611"/>
      <c r="BS454" s="1611"/>
      <c r="BT454" s="1611"/>
      <c r="BU454" s="1611"/>
      <c r="BV454" s="1611"/>
      <c r="BW454" s="1611"/>
      <c r="BX454" s="1611"/>
      <c r="BY454" s="1611"/>
      <c r="BZ454" s="1611"/>
      <c r="CA454" s="1611"/>
      <c r="CB454" s="1611"/>
      <c r="CC454" s="1611"/>
      <c r="CD454" s="1611"/>
      <c r="CE454" s="1611"/>
      <c r="CF454" s="1611"/>
      <c r="CG454" s="1611"/>
      <c r="CH454" s="1611"/>
      <c r="CI454" s="1611"/>
      <c r="CJ454" s="1611"/>
      <c r="CK454" s="1611"/>
      <c r="CL454" s="1611"/>
      <c r="CM454" s="1611"/>
      <c r="CN454" s="1611"/>
      <c r="CO454" s="1611"/>
      <c r="CP454" s="1611"/>
      <c r="CQ454" s="1611"/>
      <c r="CR454" s="1611"/>
      <c r="CS454" s="1611"/>
      <c r="CT454" s="1611"/>
      <c r="CU454" s="1611"/>
      <c r="CV454" s="1611"/>
      <c r="CW454" s="1611"/>
      <c r="CX454" s="1611"/>
      <c r="CY454" s="1611"/>
      <c r="CZ454" s="1611"/>
      <c r="DA454" s="1611"/>
      <c r="DB454" s="1611"/>
      <c r="DC454" s="1611"/>
      <c r="DD454" s="1611"/>
      <c r="DE454" s="1611"/>
      <c r="DF454" s="1611"/>
      <c r="DG454" s="1611"/>
      <c r="DH454" s="1611"/>
      <c r="DI454" s="1611"/>
      <c r="DJ454" s="1611"/>
      <c r="DK454" s="1611"/>
      <c r="DL454" s="1611"/>
      <c r="DM454" s="1611"/>
      <c r="DN454" s="1611"/>
      <c r="DO454" s="1611"/>
      <c r="DP454" s="1611"/>
      <c r="DQ454" s="1611"/>
      <c r="DR454" s="1611"/>
      <c r="DS454" s="1611"/>
      <c r="DT454" s="1611"/>
      <c r="DU454" s="1611"/>
      <c r="DV454" s="1611"/>
      <c r="DW454" s="1611"/>
      <c r="DX454" s="1611"/>
      <c r="DY454" s="1611"/>
      <c r="DZ454" s="1611"/>
      <c r="EA454" s="1611"/>
      <c r="EB454" s="1611"/>
      <c r="EC454" s="1611"/>
      <c r="ED454" s="1611"/>
      <c r="EE454" s="1611"/>
      <c r="EF454" s="1611"/>
      <c r="EG454" s="1611"/>
      <c r="EH454" s="1611"/>
      <c r="EI454" s="1611"/>
      <c r="EJ454" s="1611"/>
      <c r="EK454" s="1611"/>
      <c r="EL454" s="1611"/>
      <c r="EM454" s="1611"/>
      <c r="EN454" s="1611"/>
      <c r="EO454" s="1611"/>
      <c r="EP454" s="1611"/>
      <c r="EQ454" s="1611"/>
      <c r="ER454" s="1611"/>
      <c r="ES454" s="1611"/>
    </row>
    <row r="455" spans="2:149" s="898" customFormat="1">
      <c r="B455" s="1609"/>
      <c r="C455" s="1610"/>
      <c r="D455" s="1610"/>
      <c r="E455" s="1611"/>
      <c r="F455" s="1611"/>
      <c r="G455" s="1611"/>
      <c r="H455" s="1611"/>
      <c r="I455" s="1611"/>
      <c r="J455" s="1611"/>
      <c r="K455" s="1611"/>
      <c r="L455" s="1611"/>
      <c r="M455" s="1611"/>
      <c r="N455" s="1611"/>
      <c r="O455" s="1611"/>
      <c r="P455" s="1611"/>
      <c r="Q455" s="1611"/>
      <c r="R455" s="1611"/>
      <c r="S455" s="1611"/>
      <c r="T455" s="1611"/>
      <c r="U455" s="1611"/>
      <c r="V455" s="1611"/>
      <c r="W455" s="1611"/>
      <c r="X455" s="1611"/>
      <c r="Y455" s="1611"/>
      <c r="Z455" s="1611"/>
      <c r="AA455" s="1611"/>
      <c r="AB455" s="1611"/>
      <c r="AC455" s="1611"/>
      <c r="AD455" s="1611"/>
      <c r="AE455" s="1611"/>
      <c r="AF455" s="1611"/>
      <c r="AG455" s="1611"/>
      <c r="AH455" s="1611"/>
      <c r="AI455" s="1611"/>
      <c r="AJ455" s="1611"/>
      <c r="AK455" s="1611"/>
      <c r="AL455" s="1611"/>
      <c r="AM455" s="1611"/>
      <c r="AN455" s="1611"/>
      <c r="AO455" s="1611"/>
      <c r="AP455" s="1611"/>
      <c r="AQ455" s="1611"/>
      <c r="AR455" s="1611"/>
      <c r="AS455" s="1611"/>
      <c r="AT455" s="1611"/>
      <c r="AU455" s="1611"/>
      <c r="AV455" s="1611"/>
      <c r="AW455" s="1611"/>
      <c r="AX455" s="1611"/>
      <c r="AY455" s="1611"/>
      <c r="AZ455" s="1611"/>
      <c r="BA455" s="1611"/>
      <c r="BB455" s="1611"/>
      <c r="BC455" s="1611"/>
      <c r="BD455" s="1611"/>
      <c r="BE455" s="1611"/>
      <c r="BF455" s="1611"/>
      <c r="BG455" s="1611"/>
      <c r="BH455" s="1611"/>
      <c r="BI455" s="1611"/>
      <c r="BJ455" s="1611"/>
      <c r="BK455" s="1611"/>
      <c r="BL455" s="1611"/>
      <c r="BM455" s="1611"/>
      <c r="BN455" s="1611"/>
      <c r="BO455" s="1611"/>
      <c r="BP455" s="1611"/>
      <c r="BQ455" s="1611"/>
      <c r="BR455" s="1611"/>
      <c r="BS455" s="1611"/>
      <c r="BT455" s="1611"/>
      <c r="BU455" s="1611"/>
      <c r="BV455" s="1611"/>
      <c r="BW455" s="1611"/>
      <c r="BX455" s="1611"/>
      <c r="BY455" s="1611"/>
      <c r="BZ455" s="1611"/>
      <c r="CA455" s="1611"/>
      <c r="CB455" s="1611"/>
      <c r="CC455" s="1611"/>
      <c r="CD455" s="1611"/>
      <c r="CE455" s="1611"/>
      <c r="CF455" s="1611"/>
      <c r="CG455" s="1611"/>
      <c r="CH455" s="1611"/>
      <c r="CI455" s="1611"/>
      <c r="CJ455" s="1611"/>
      <c r="CK455" s="1611"/>
      <c r="CL455" s="1611"/>
      <c r="CM455" s="1611"/>
      <c r="CN455" s="1611"/>
      <c r="CO455" s="1611"/>
      <c r="CP455" s="1611"/>
      <c r="CQ455" s="1611"/>
      <c r="CR455" s="1611"/>
      <c r="CS455" s="1611"/>
      <c r="CT455" s="1611"/>
      <c r="CU455" s="1611"/>
      <c r="CV455" s="1611"/>
      <c r="CW455" s="1611"/>
      <c r="CX455" s="1611"/>
      <c r="CY455" s="1611"/>
      <c r="CZ455" s="1611"/>
      <c r="DA455" s="1611"/>
      <c r="DB455" s="1611"/>
      <c r="DC455" s="1611"/>
      <c r="DD455" s="1611"/>
      <c r="DE455" s="1611"/>
      <c r="DF455" s="1611"/>
      <c r="DG455" s="1611"/>
      <c r="DH455" s="1611"/>
      <c r="DI455" s="1611"/>
      <c r="DJ455" s="1611"/>
      <c r="DK455" s="1611"/>
      <c r="DL455" s="1611"/>
      <c r="DM455" s="1611"/>
      <c r="DN455" s="1611"/>
      <c r="DO455" s="1611"/>
      <c r="DP455" s="1611"/>
      <c r="DQ455" s="1611"/>
      <c r="DR455" s="1611"/>
      <c r="DS455" s="1611"/>
      <c r="DT455" s="1611"/>
      <c r="DU455" s="1611"/>
      <c r="DV455" s="1611"/>
      <c r="DW455" s="1611"/>
      <c r="DX455" s="1611"/>
      <c r="DY455" s="1611"/>
      <c r="DZ455" s="1611"/>
      <c r="EA455" s="1611"/>
      <c r="EB455" s="1611"/>
      <c r="EC455" s="1611"/>
      <c r="ED455" s="1611"/>
      <c r="EE455" s="1611"/>
      <c r="EF455" s="1611"/>
      <c r="EG455" s="1611"/>
      <c r="EH455" s="1611"/>
      <c r="EI455" s="1611"/>
      <c r="EJ455" s="1611"/>
      <c r="EK455" s="1611"/>
      <c r="EL455" s="1611"/>
      <c r="EM455" s="1611"/>
      <c r="EN455" s="1611"/>
      <c r="EO455" s="1611"/>
      <c r="EP455" s="1611"/>
      <c r="EQ455" s="1611"/>
      <c r="ER455" s="1611"/>
      <c r="ES455" s="1611"/>
    </row>
    <row r="456" spans="2:149" s="898" customFormat="1">
      <c r="B456" s="1609"/>
      <c r="C456" s="1610"/>
      <c r="D456" s="1610"/>
      <c r="E456" s="1611"/>
      <c r="F456" s="1611"/>
      <c r="G456" s="1611"/>
      <c r="H456" s="1611"/>
      <c r="I456" s="1611"/>
      <c r="J456" s="1611"/>
      <c r="K456" s="1611"/>
      <c r="L456" s="1611"/>
      <c r="M456" s="1611"/>
      <c r="N456" s="1611"/>
      <c r="O456" s="1611"/>
      <c r="P456" s="1611"/>
      <c r="Q456" s="1611"/>
      <c r="R456" s="1611"/>
      <c r="S456" s="1611"/>
      <c r="T456" s="1611"/>
      <c r="U456" s="1611"/>
      <c r="V456" s="1611"/>
      <c r="W456" s="1611"/>
      <c r="X456" s="1611"/>
      <c r="Y456" s="1611"/>
      <c r="Z456" s="1611"/>
      <c r="AA456" s="1611"/>
      <c r="AB456" s="1611"/>
      <c r="AC456" s="1611"/>
      <c r="AD456" s="1611"/>
      <c r="AE456" s="1611"/>
      <c r="AF456" s="1611"/>
      <c r="AG456" s="1611"/>
      <c r="AH456" s="1611"/>
      <c r="AI456" s="1611"/>
      <c r="AJ456" s="1611"/>
      <c r="AK456" s="1611"/>
      <c r="AL456" s="1611"/>
      <c r="AM456" s="1611"/>
      <c r="AN456" s="1611"/>
      <c r="AO456" s="1611"/>
      <c r="AP456" s="1611"/>
      <c r="AQ456" s="1611"/>
      <c r="AR456" s="1611"/>
      <c r="AS456" s="1611"/>
      <c r="AT456" s="1611"/>
      <c r="AU456" s="1611"/>
      <c r="AV456" s="1611"/>
      <c r="AW456" s="1611"/>
      <c r="AX456" s="1611"/>
      <c r="AY456" s="1611"/>
      <c r="AZ456" s="1611"/>
      <c r="BA456" s="1611"/>
      <c r="BB456" s="1611"/>
      <c r="BC456" s="1611"/>
      <c r="BD456" s="1611"/>
      <c r="BE456" s="1611"/>
      <c r="BF456" s="1611"/>
      <c r="BG456" s="1611"/>
      <c r="BH456" s="1611"/>
      <c r="BI456" s="1611"/>
      <c r="BJ456" s="1611"/>
      <c r="BK456" s="1611"/>
      <c r="BL456" s="1611"/>
      <c r="BM456" s="1611"/>
      <c r="BN456" s="1611"/>
      <c r="BO456" s="1611"/>
      <c r="BP456" s="1611"/>
      <c r="BQ456" s="1611"/>
      <c r="BR456" s="1611"/>
      <c r="BS456" s="1611"/>
      <c r="BT456" s="1611"/>
      <c r="BU456" s="1611"/>
      <c r="BV456" s="1611"/>
      <c r="BW456" s="1611"/>
      <c r="BX456" s="1611"/>
      <c r="BY456" s="1611"/>
      <c r="BZ456" s="1611"/>
      <c r="CA456" s="1611"/>
      <c r="CB456" s="1611"/>
      <c r="CC456" s="1611"/>
      <c r="CD456" s="1611"/>
      <c r="CE456" s="1611"/>
      <c r="CF456" s="1611"/>
      <c r="CG456" s="1611"/>
      <c r="CH456" s="1611"/>
      <c r="CI456" s="1611"/>
      <c r="CJ456" s="1611"/>
      <c r="CK456" s="1611"/>
      <c r="CL456" s="1611"/>
      <c r="CM456" s="1611"/>
      <c r="CN456" s="1611"/>
      <c r="CO456" s="1611"/>
      <c r="CP456" s="1611"/>
      <c r="CQ456" s="1611"/>
      <c r="CR456" s="1611"/>
      <c r="CS456" s="1611"/>
      <c r="CT456" s="1611"/>
      <c r="CU456" s="1611"/>
      <c r="CV456" s="1611"/>
      <c r="CW456" s="1611"/>
      <c r="CX456" s="1611"/>
      <c r="CY456" s="1611"/>
      <c r="CZ456" s="1611"/>
      <c r="DA456" s="1611"/>
      <c r="DB456" s="1611"/>
      <c r="DC456" s="1611"/>
      <c r="DD456" s="1611"/>
      <c r="DE456" s="1611"/>
      <c r="DF456" s="1611"/>
      <c r="DG456" s="1611"/>
      <c r="DH456" s="1611"/>
      <c r="DI456" s="1611"/>
      <c r="DJ456" s="1611"/>
      <c r="DK456" s="1611"/>
      <c r="DL456" s="1611"/>
      <c r="DM456" s="1611"/>
      <c r="DN456" s="1611"/>
      <c r="DO456" s="1611"/>
      <c r="DP456" s="1611"/>
      <c r="DQ456" s="1611"/>
      <c r="DR456" s="1611"/>
      <c r="DS456" s="1611"/>
      <c r="DT456" s="1611"/>
      <c r="DU456" s="1611"/>
      <c r="DV456" s="1611"/>
      <c r="DW456" s="1611"/>
      <c r="DX456" s="1611"/>
      <c r="DY456" s="1611"/>
      <c r="DZ456" s="1611"/>
      <c r="EA456" s="1611"/>
      <c r="EB456" s="1611"/>
      <c r="EC456" s="1611"/>
      <c r="ED456" s="1611"/>
      <c r="EE456" s="1611"/>
      <c r="EF456" s="1611"/>
      <c r="EG456" s="1611"/>
      <c r="EH456" s="1611"/>
      <c r="EI456" s="1611"/>
      <c r="EJ456" s="1611"/>
      <c r="EK456" s="1611"/>
      <c r="EL456" s="1611"/>
      <c r="EM456" s="1611"/>
      <c r="EN456" s="1611"/>
      <c r="EO456" s="1611"/>
      <c r="EP456" s="1611"/>
      <c r="EQ456" s="1611"/>
      <c r="ER456" s="1611"/>
      <c r="ES456" s="1611"/>
    </row>
    <row r="457" spans="2:149" s="898" customFormat="1">
      <c r="B457" s="1609"/>
      <c r="C457" s="1610"/>
      <c r="D457" s="1610"/>
      <c r="E457" s="1611"/>
      <c r="F457" s="1611"/>
      <c r="G457" s="1611"/>
      <c r="H457" s="1611"/>
      <c r="I457" s="1611"/>
      <c r="J457" s="1611"/>
      <c r="K457" s="1611"/>
      <c r="L457" s="1611"/>
      <c r="M457" s="1611"/>
      <c r="N457" s="1611"/>
      <c r="O457" s="1611"/>
      <c r="P457" s="1611"/>
      <c r="Q457" s="1611"/>
      <c r="R457" s="1611"/>
      <c r="S457" s="1611"/>
      <c r="T457" s="1611"/>
      <c r="U457" s="1611"/>
      <c r="V457" s="1611"/>
      <c r="W457" s="1611"/>
      <c r="X457" s="1611"/>
      <c r="Y457" s="1611"/>
      <c r="Z457" s="1611"/>
      <c r="AA457" s="1611"/>
      <c r="AB457" s="1611"/>
      <c r="AC457" s="1611"/>
      <c r="AD457" s="1611"/>
      <c r="AE457" s="1611"/>
      <c r="AF457" s="1611"/>
      <c r="AG457" s="1611"/>
      <c r="AH457" s="1611"/>
      <c r="AI457" s="1611"/>
      <c r="AJ457" s="1611"/>
      <c r="AK457" s="1611"/>
      <c r="AL457" s="1611"/>
      <c r="AM457" s="1611"/>
      <c r="AN457" s="1611"/>
      <c r="AO457" s="1611"/>
      <c r="AP457" s="1611"/>
      <c r="AQ457" s="1611"/>
      <c r="AR457" s="1611"/>
      <c r="AS457" s="1611"/>
      <c r="AT457" s="1611"/>
      <c r="AU457" s="1611"/>
      <c r="AV457" s="1611"/>
      <c r="AW457" s="1611"/>
      <c r="AX457" s="1611"/>
      <c r="AY457" s="1611"/>
      <c r="AZ457" s="1611"/>
      <c r="BA457" s="1611"/>
      <c r="BB457" s="1611"/>
      <c r="BC457" s="1611"/>
      <c r="BD457" s="1611"/>
      <c r="BE457" s="1611"/>
      <c r="BF457" s="1611"/>
      <c r="BG457" s="1611"/>
      <c r="BH457" s="1611"/>
      <c r="BI457" s="1611"/>
      <c r="BJ457" s="1611"/>
      <c r="BK457" s="1611"/>
      <c r="BL457" s="1611"/>
      <c r="BM457" s="1611"/>
      <c r="BN457" s="1611"/>
      <c r="BO457" s="1611"/>
      <c r="BP457" s="1611"/>
      <c r="BQ457" s="1611"/>
      <c r="BR457" s="1611"/>
      <c r="BS457" s="1611"/>
      <c r="BT457" s="1611"/>
      <c r="BU457" s="1611"/>
      <c r="BV457" s="1611"/>
      <c r="BW457" s="1611"/>
      <c r="BX457" s="1611"/>
      <c r="BY457" s="1611"/>
      <c r="BZ457" s="1611"/>
      <c r="CA457" s="1611"/>
      <c r="CB457" s="1611"/>
      <c r="CC457" s="1611"/>
      <c r="CD457" s="1611"/>
      <c r="CE457" s="1611"/>
      <c r="CF457" s="1611"/>
      <c r="CG457" s="1611"/>
      <c r="CH457" s="1611"/>
      <c r="CI457" s="1611"/>
      <c r="CJ457" s="1611"/>
      <c r="CK457" s="1611"/>
      <c r="CL457" s="1611"/>
      <c r="CM457" s="1611"/>
      <c r="CN457" s="1611"/>
      <c r="CO457" s="1611"/>
      <c r="CP457" s="1611"/>
      <c r="CQ457" s="1611"/>
      <c r="CR457" s="1611"/>
      <c r="CS457" s="1611"/>
      <c r="CT457" s="1611"/>
      <c r="CU457" s="1611"/>
      <c r="CV457" s="1611"/>
      <c r="CW457" s="1611"/>
      <c r="CX457" s="1611"/>
      <c r="CY457" s="1611"/>
      <c r="CZ457" s="1611"/>
      <c r="DA457" s="1611"/>
      <c r="DB457" s="1611"/>
      <c r="DC457" s="1611"/>
      <c r="DD457" s="1611"/>
      <c r="DE457" s="1611"/>
      <c r="DF457" s="1611"/>
      <c r="DG457" s="1611"/>
      <c r="DH457" s="1611"/>
      <c r="DI457" s="1611"/>
      <c r="DJ457" s="1611"/>
      <c r="DK457" s="1611"/>
      <c r="DL457" s="1611"/>
      <c r="DM457" s="1611"/>
      <c r="DN457" s="1611"/>
      <c r="DO457" s="1611"/>
      <c r="DP457" s="1611"/>
      <c r="DQ457" s="1611"/>
      <c r="DR457" s="1611"/>
      <c r="DS457" s="1611"/>
      <c r="DT457" s="1611"/>
      <c r="DU457" s="1611"/>
      <c r="DV457" s="1611"/>
      <c r="DW457" s="1611"/>
      <c r="DX457" s="1611"/>
      <c r="DY457" s="1611"/>
      <c r="DZ457" s="1611"/>
      <c r="EA457" s="1611"/>
      <c r="EB457" s="1611"/>
      <c r="EC457" s="1611"/>
      <c r="ED457" s="1611"/>
      <c r="EE457" s="1611"/>
      <c r="EF457" s="1611"/>
      <c r="EG457" s="1611"/>
      <c r="EH457" s="1611"/>
      <c r="EI457" s="1611"/>
      <c r="EJ457" s="1611"/>
      <c r="EK457" s="1611"/>
      <c r="EL457" s="1611"/>
      <c r="EM457" s="1611"/>
      <c r="EN457" s="1611"/>
      <c r="EO457" s="1611"/>
      <c r="EP457" s="1611"/>
      <c r="EQ457" s="1611"/>
      <c r="ER457" s="1611"/>
      <c r="ES457" s="1611"/>
    </row>
    <row r="458" spans="2:149" s="898" customFormat="1">
      <c r="B458" s="1609"/>
      <c r="C458" s="1610"/>
      <c r="D458" s="1610"/>
      <c r="E458" s="1611"/>
      <c r="F458" s="1611"/>
      <c r="G458" s="1611"/>
      <c r="H458" s="1611"/>
      <c r="I458" s="1611"/>
      <c r="J458" s="1611"/>
      <c r="K458" s="1611"/>
      <c r="L458" s="1611"/>
      <c r="M458" s="1611"/>
      <c r="N458" s="1611"/>
      <c r="O458" s="1611"/>
      <c r="P458" s="1611"/>
      <c r="Q458" s="1611"/>
      <c r="R458" s="1611"/>
      <c r="S458" s="1611"/>
      <c r="T458" s="1611"/>
      <c r="U458" s="1611"/>
      <c r="V458" s="1611"/>
      <c r="W458" s="1611"/>
      <c r="X458" s="1611"/>
      <c r="Y458" s="1611"/>
      <c r="Z458" s="1611"/>
      <c r="AA458" s="1611"/>
      <c r="AB458" s="1611"/>
      <c r="AC458" s="1611"/>
      <c r="AD458" s="1611"/>
      <c r="AE458" s="1611"/>
      <c r="AF458" s="1611"/>
      <c r="AG458" s="1611"/>
      <c r="AH458" s="1611"/>
      <c r="AI458" s="1611"/>
      <c r="AJ458" s="1611"/>
      <c r="AK458" s="1611"/>
      <c r="AL458" s="1611"/>
      <c r="AM458" s="1611"/>
      <c r="AN458" s="1611"/>
      <c r="AO458" s="1611"/>
      <c r="AP458" s="1611"/>
      <c r="AQ458" s="1611"/>
      <c r="AR458" s="1611"/>
      <c r="AS458" s="1611"/>
      <c r="AT458" s="1611"/>
      <c r="AU458" s="1611"/>
      <c r="AV458" s="1611"/>
      <c r="AW458" s="1611"/>
      <c r="AX458" s="1611"/>
      <c r="AY458" s="1611"/>
      <c r="AZ458" s="1611"/>
      <c r="BA458" s="1611"/>
      <c r="BB458" s="1611"/>
      <c r="BC458" s="1611"/>
      <c r="BD458" s="1611"/>
      <c r="BE458" s="1611"/>
      <c r="BF458" s="1611"/>
      <c r="BG458" s="1611"/>
      <c r="BH458" s="1611"/>
      <c r="BI458" s="1611"/>
      <c r="BJ458" s="1611"/>
      <c r="BK458" s="1611"/>
      <c r="BL458" s="1611"/>
      <c r="BM458" s="1611"/>
      <c r="BN458" s="1611"/>
      <c r="BO458" s="1611"/>
      <c r="BP458" s="1611"/>
      <c r="BQ458" s="1611"/>
      <c r="BR458" s="1611"/>
      <c r="BS458" s="1611"/>
      <c r="BT458" s="1611"/>
      <c r="BU458" s="1611"/>
      <c r="BV458" s="1611"/>
      <c r="BW458" s="1611"/>
      <c r="BX458" s="1611"/>
      <c r="BY458" s="1611"/>
      <c r="BZ458" s="1611"/>
      <c r="CA458" s="1611"/>
      <c r="CB458" s="1611"/>
      <c r="CC458" s="1611"/>
      <c r="CD458" s="1611"/>
      <c r="CE458" s="1611"/>
      <c r="CF458" s="1611"/>
      <c r="CG458" s="1611"/>
      <c r="CH458" s="1611"/>
      <c r="CI458" s="1611"/>
      <c r="CJ458" s="1611"/>
      <c r="CK458" s="1611"/>
      <c r="CL458" s="1611"/>
      <c r="CM458" s="1611"/>
      <c r="CN458" s="1611"/>
      <c r="CO458" s="1611"/>
      <c r="CP458" s="1611"/>
      <c r="CQ458" s="1611"/>
      <c r="CR458" s="1611"/>
      <c r="CS458" s="1611"/>
      <c r="CT458" s="1611"/>
      <c r="CU458" s="1611"/>
      <c r="CV458" s="1611"/>
      <c r="CW458" s="1611"/>
      <c r="CX458" s="1611"/>
      <c r="CY458" s="1611"/>
      <c r="CZ458" s="1611"/>
      <c r="DA458" s="1611"/>
      <c r="DB458" s="1611"/>
      <c r="DC458" s="1611"/>
      <c r="DD458" s="1611"/>
      <c r="DE458" s="1611"/>
      <c r="DF458" s="1611"/>
      <c r="DG458" s="1611"/>
      <c r="DH458" s="1611"/>
      <c r="DI458" s="1611"/>
      <c r="DJ458" s="1611"/>
      <c r="DK458" s="1611"/>
      <c r="DL458" s="1611"/>
      <c r="DM458" s="1611"/>
      <c r="DN458" s="1611"/>
      <c r="DO458" s="1611"/>
      <c r="DP458" s="1611"/>
      <c r="DQ458" s="1611"/>
      <c r="DR458" s="1611"/>
      <c r="DS458" s="1611"/>
      <c r="DT458" s="1611"/>
      <c r="DU458" s="1611"/>
      <c r="DV458" s="1611"/>
      <c r="DW458" s="1611"/>
      <c r="DX458" s="1611"/>
      <c r="DY458" s="1611"/>
      <c r="DZ458" s="1611"/>
      <c r="EA458" s="1611"/>
      <c r="EB458" s="1611"/>
      <c r="EC458" s="1611"/>
      <c r="ED458" s="1611"/>
      <c r="EE458" s="1611"/>
      <c r="EF458" s="1611"/>
      <c r="EG458" s="1611"/>
      <c r="EH458" s="1611"/>
      <c r="EI458" s="1611"/>
      <c r="EJ458" s="1611"/>
      <c r="EK458" s="1611"/>
      <c r="EL458" s="1611"/>
      <c r="EM458" s="1611"/>
      <c r="EN458" s="1611"/>
      <c r="EO458" s="1611"/>
      <c r="EP458" s="1611"/>
      <c r="EQ458" s="1611"/>
      <c r="ER458" s="1611"/>
      <c r="ES458" s="1611"/>
    </row>
    <row r="459" spans="2:149" s="898" customFormat="1">
      <c r="B459" s="1609"/>
      <c r="C459" s="1610"/>
      <c r="D459" s="1610"/>
      <c r="E459" s="1611"/>
      <c r="F459" s="1611"/>
      <c r="G459" s="1611"/>
      <c r="H459" s="1611"/>
      <c r="I459" s="1611"/>
      <c r="J459" s="1611"/>
      <c r="K459" s="1611"/>
      <c r="L459" s="1611"/>
      <c r="M459" s="1611"/>
      <c r="N459" s="1611"/>
      <c r="O459" s="1611"/>
      <c r="P459" s="1611"/>
      <c r="Q459" s="1611"/>
      <c r="R459" s="1611"/>
      <c r="S459" s="1611"/>
      <c r="T459" s="1611"/>
      <c r="U459" s="1611"/>
      <c r="V459" s="1611"/>
      <c r="W459" s="1611"/>
      <c r="X459" s="1611"/>
      <c r="Y459" s="1611"/>
      <c r="Z459" s="1611"/>
      <c r="AA459" s="1611"/>
      <c r="AB459" s="1611"/>
      <c r="AC459" s="1611"/>
      <c r="AD459" s="1611"/>
      <c r="AE459" s="1611"/>
      <c r="AF459" s="1611"/>
      <c r="AG459" s="1611"/>
      <c r="AH459" s="1611"/>
      <c r="AI459" s="1611"/>
      <c r="AJ459" s="1611"/>
      <c r="AK459" s="1611"/>
      <c r="AL459" s="1611"/>
      <c r="AM459" s="1611"/>
      <c r="AN459" s="1611"/>
      <c r="AO459" s="1611"/>
      <c r="AP459" s="1611"/>
      <c r="AQ459" s="1611"/>
      <c r="AR459" s="1611"/>
      <c r="AS459" s="1611"/>
      <c r="AT459" s="1611"/>
      <c r="AU459" s="1611"/>
      <c r="AV459" s="1611"/>
      <c r="AW459" s="1611"/>
      <c r="AX459" s="1611"/>
      <c r="AY459" s="1611"/>
      <c r="AZ459" s="1611"/>
      <c r="BA459" s="1611"/>
      <c r="BB459" s="1611"/>
      <c r="BC459" s="1611"/>
      <c r="BD459" s="1611"/>
      <c r="BE459" s="1611"/>
      <c r="BF459" s="1611"/>
      <c r="BG459" s="1611"/>
      <c r="BH459" s="1611"/>
      <c r="BI459" s="1611"/>
      <c r="BJ459" s="1611"/>
      <c r="BK459" s="1611"/>
      <c r="BL459" s="1611"/>
      <c r="BM459" s="1611"/>
      <c r="BN459" s="1611"/>
      <c r="BO459" s="1611"/>
      <c r="BP459" s="1611"/>
      <c r="BQ459" s="1611"/>
      <c r="BR459" s="1611"/>
      <c r="BS459" s="1611"/>
      <c r="BT459" s="1611"/>
      <c r="BU459" s="1611"/>
      <c r="BV459" s="1611"/>
      <c r="BW459" s="1611"/>
      <c r="BX459" s="1611"/>
      <c r="BY459" s="1611"/>
      <c r="BZ459" s="1611"/>
      <c r="CA459" s="1611"/>
      <c r="CB459" s="1611"/>
      <c r="CC459" s="1611"/>
      <c r="CD459" s="1611"/>
      <c r="CE459" s="1611"/>
      <c r="CF459" s="1611"/>
      <c r="CG459" s="1611"/>
      <c r="CH459" s="1611"/>
      <c r="CI459" s="1611"/>
      <c r="CJ459" s="1611"/>
      <c r="CK459" s="1611"/>
      <c r="CL459" s="1611"/>
      <c r="CM459" s="1611"/>
      <c r="CN459" s="1611"/>
      <c r="CO459" s="1611"/>
      <c r="CP459" s="1611"/>
      <c r="CQ459" s="1611"/>
      <c r="CR459" s="1611"/>
      <c r="CS459" s="1611"/>
      <c r="CT459" s="1611"/>
      <c r="CU459" s="1611"/>
      <c r="CV459" s="1611"/>
      <c r="CW459" s="1611"/>
      <c r="CX459" s="1611"/>
      <c r="CY459" s="1611"/>
      <c r="CZ459" s="1611"/>
      <c r="DA459" s="1611"/>
      <c r="DB459" s="1611"/>
      <c r="DC459" s="1611"/>
      <c r="DD459" s="1611"/>
      <c r="DE459" s="1611"/>
      <c r="DF459" s="1611"/>
      <c r="DG459" s="1611"/>
      <c r="DH459" s="1611"/>
      <c r="DI459" s="1611"/>
      <c r="DJ459" s="1611"/>
      <c r="DK459" s="1611"/>
      <c r="DL459" s="1611"/>
      <c r="DM459" s="1611"/>
      <c r="DN459" s="1611"/>
      <c r="DO459" s="1611"/>
      <c r="DP459" s="1611"/>
      <c r="DQ459" s="1611"/>
      <c r="DR459" s="1611"/>
      <c r="DS459" s="1611"/>
      <c r="DT459" s="1611"/>
      <c r="DU459" s="1611"/>
      <c r="DV459" s="1611"/>
      <c r="DW459" s="1611"/>
      <c r="DX459" s="1611"/>
      <c r="DY459" s="1611"/>
      <c r="DZ459" s="1611"/>
      <c r="EA459" s="1611"/>
      <c r="EB459" s="1611"/>
      <c r="EC459" s="1611"/>
      <c r="ED459" s="1611"/>
      <c r="EE459" s="1611"/>
      <c r="EF459" s="1611"/>
      <c r="EG459" s="1611"/>
      <c r="EH459" s="1611"/>
      <c r="EI459" s="1611"/>
      <c r="EJ459" s="1611"/>
      <c r="EK459" s="1611"/>
      <c r="EL459" s="1611"/>
      <c r="EM459" s="1611"/>
      <c r="EN459" s="1611"/>
      <c r="EO459" s="1611"/>
      <c r="EP459" s="1611"/>
      <c r="EQ459" s="1611"/>
      <c r="ER459" s="1611"/>
      <c r="ES459" s="1611"/>
    </row>
    <row r="460" spans="2:149" s="898" customFormat="1">
      <c r="B460" s="1609"/>
      <c r="C460" s="1610"/>
      <c r="D460" s="1610"/>
      <c r="E460" s="1611"/>
      <c r="F460" s="1611"/>
      <c r="G460" s="1611"/>
      <c r="H460" s="1611"/>
      <c r="I460" s="1611"/>
      <c r="J460" s="1611"/>
      <c r="K460" s="1611"/>
      <c r="L460" s="1611"/>
      <c r="M460" s="1611"/>
      <c r="N460" s="1611"/>
      <c r="O460" s="1611"/>
      <c r="P460" s="1611"/>
      <c r="Q460" s="1611"/>
      <c r="R460" s="1611"/>
      <c r="S460" s="1611"/>
      <c r="T460" s="1611"/>
      <c r="U460" s="1611"/>
      <c r="V460" s="1611"/>
      <c r="W460" s="1611"/>
      <c r="X460" s="1611"/>
      <c r="Y460" s="1611"/>
      <c r="Z460" s="1611"/>
      <c r="AA460" s="1611"/>
      <c r="AB460" s="1611"/>
      <c r="AC460" s="1611"/>
      <c r="AD460" s="1611"/>
      <c r="AE460" s="1611"/>
      <c r="AF460" s="1611"/>
      <c r="AG460" s="1611"/>
      <c r="AH460" s="1611"/>
      <c r="AI460" s="1611"/>
      <c r="AJ460" s="1611"/>
      <c r="AK460" s="1611"/>
      <c r="AL460" s="1611"/>
      <c r="AM460" s="1611"/>
      <c r="AN460" s="1611"/>
      <c r="AO460" s="1611"/>
      <c r="AP460" s="1611"/>
      <c r="AQ460" s="1611"/>
      <c r="AR460" s="1611"/>
      <c r="AS460" s="1611"/>
      <c r="AT460" s="1611"/>
      <c r="AU460" s="1611"/>
      <c r="AV460" s="1611"/>
      <c r="AW460" s="1611"/>
      <c r="AX460" s="1611"/>
      <c r="AY460" s="1611"/>
      <c r="AZ460" s="1611"/>
      <c r="BA460" s="1611"/>
      <c r="BB460" s="1611"/>
      <c r="BC460" s="1611"/>
      <c r="BD460" s="1611"/>
      <c r="BE460" s="1611"/>
      <c r="BF460" s="1611"/>
      <c r="BG460" s="1611"/>
      <c r="BH460" s="1611"/>
      <c r="BI460" s="1611"/>
      <c r="BJ460" s="1611"/>
      <c r="BK460" s="1611"/>
      <c r="BL460" s="1611"/>
      <c r="BM460" s="1611"/>
      <c r="BN460" s="1611"/>
      <c r="BO460" s="1611"/>
      <c r="BP460" s="1611"/>
      <c r="BQ460" s="1611"/>
      <c r="BR460" s="1611"/>
      <c r="BS460" s="1611"/>
      <c r="BT460" s="1611"/>
      <c r="BU460" s="1611"/>
      <c r="BV460" s="1611"/>
      <c r="BW460" s="1611"/>
      <c r="BX460" s="1611"/>
      <c r="BY460" s="1611"/>
      <c r="BZ460" s="1611"/>
      <c r="CA460" s="1611"/>
      <c r="CB460" s="1611"/>
      <c r="CC460" s="1611"/>
      <c r="CD460" s="1611"/>
      <c r="CE460" s="1611"/>
      <c r="CF460" s="1611"/>
      <c r="CG460" s="1611"/>
      <c r="CH460" s="1611"/>
      <c r="CI460" s="1611"/>
      <c r="CJ460" s="1611"/>
      <c r="CK460" s="1611"/>
      <c r="CL460" s="1611"/>
      <c r="CM460" s="1611"/>
      <c r="CN460" s="1611"/>
      <c r="CO460" s="1611"/>
      <c r="CP460" s="1611"/>
      <c r="CQ460" s="1611"/>
      <c r="CR460" s="1611"/>
      <c r="CS460" s="1611"/>
      <c r="CT460" s="1611"/>
      <c r="CU460" s="1611"/>
      <c r="CV460" s="1611"/>
      <c r="CW460" s="1611"/>
      <c r="CX460" s="1611"/>
      <c r="CY460" s="1611"/>
      <c r="CZ460" s="1611"/>
      <c r="DA460" s="1611"/>
      <c r="DB460" s="1611"/>
      <c r="DC460" s="1611"/>
      <c r="DD460" s="1611"/>
      <c r="DE460" s="1611"/>
      <c r="DF460" s="1611"/>
      <c r="DG460" s="1611"/>
      <c r="DH460" s="1611"/>
      <c r="DI460" s="1611"/>
      <c r="DJ460" s="1611"/>
      <c r="DK460" s="1611"/>
      <c r="DL460" s="1611"/>
      <c r="DM460" s="1611"/>
      <c r="DN460" s="1611"/>
      <c r="DO460" s="1611"/>
      <c r="DP460" s="1611"/>
      <c r="DQ460" s="1611"/>
      <c r="DR460" s="1611"/>
      <c r="DS460" s="1611"/>
      <c r="DT460" s="1611"/>
      <c r="DU460" s="1611"/>
      <c r="DV460" s="1611"/>
      <c r="DW460" s="1611"/>
      <c r="DX460" s="1611"/>
      <c r="DY460" s="1611"/>
      <c r="DZ460" s="1611"/>
      <c r="EA460" s="1611"/>
      <c r="EB460" s="1611"/>
      <c r="EC460" s="1611"/>
      <c r="ED460" s="1611"/>
      <c r="EE460" s="1611"/>
      <c r="EF460" s="1611"/>
      <c r="EG460" s="1611"/>
      <c r="EH460" s="1611"/>
      <c r="EI460" s="1611"/>
      <c r="EJ460" s="1611"/>
      <c r="EK460" s="1611"/>
      <c r="EL460" s="1611"/>
      <c r="EM460" s="1611"/>
      <c r="EN460" s="1611"/>
      <c r="EO460" s="1611"/>
      <c r="EP460" s="1611"/>
      <c r="EQ460" s="1611"/>
      <c r="ER460" s="1611"/>
      <c r="ES460" s="1611"/>
    </row>
    <row r="461" spans="2:149" s="898" customFormat="1">
      <c r="B461" s="1609"/>
      <c r="C461" s="1610"/>
      <c r="D461" s="1610"/>
      <c r="E461" s="1611"/>
      <c r="F461" s="1611"/>
      <c r="G461" s="1611"/>
      <c r="H461" s="1611"/>
      <c r="I461" s="1611"/>
      <c r="J461" s="1611"/>
      <c r="K461" s="1611"/>
      <c r="L461" s="1611"/>
      <c r="M461" s="1611"/>
      <c r="N461" s="1611"/>
      <c r="O461" s="1611"/>
      <c r="P461" s="1611"/>
      <c r="Q461" s="1611"/>
      <c r="R461" s="1611"/>
      <c r="S461" s="1611"/>
      <c r="T461" s="1611"/>
      <c r="U461" s="1611"/>
      <c r="V461" s="1611"/>
      <c r="W461" s="1611"/>
      <c r="X461" s="1611"/>
      <c r="Y461" s="1611"/>
      <c r="Z461" s="1611"/>
      <c r="AA461" s="1611"/>
      <c r="AB461" s="1611"/>
      <c r="AC461" s="1611"/>
      <c r="AD461" s="1611"/>
      <c r="AE461" s="1611"/>
      <c r="AF461" s="1611"/>
      <c r="AG461" s="1611"/>
      <c r="AH461" s="1611"/>
      <c r="AI461" s="1611"/>
      <c r="AJ461" s="1611"/>
      <c r="AK461" s="1611"/>
      <c r="AL461" s="1611"/>
      <c r="AM461" s="1611"/>
      <c r="AN461" s="1611"/>
      <c r="AO461" s="1611"/>
      <c r="AP461" s="1611"/>
      <c r="AQ461" s="1611"/>
      <c r="AR461" s="1611"/>
      <c r="AS461" s="1611"/>
      <c r="AT461" s="1611"/>
      <c r="AU461" s="1611"/>
      <c r="AV461" s="1611"/>
      <c r="AW461" s="1611"/>
      <c r="AX461" s="1611"/>
      <c r="AY461" s="1611"/>
      <c r="AZ461" s="1611"/>
      <c r="BA461" s="1611"/>
      <c r="BB461" s="1611"/>
      <c r="BC461" s="1611"/>
      <c r="BD461" s="1611"/>
      <c r="BE461" s="1611"/>
      <c r="BF461" s="1611"/>
      <c r="BG461" s="1611"/>
      <c r="BH461" s="1611"/>
      <c r="BI461" s="1611"/>
      <c r="BJ461" s="1611"/>
      <c r="BK461" s="1611"/>
      <c r="BL461" s="1611"/>
      <c r="BM461" s="1611"/>
      <c r="BN461" s="1611"/>
      <c r="BO461" s="1611"/>
      <c r="BP461" s="1611"/>
      <c r="BQ461" s="1611"/>
      <c r="BR461" s="1611"/>
      <c r="BS461" s="1611"/>
      <c r="BT461" s="1611"/>
      <c r="BU461" s="1611"/>
      <c r="BV461" s="1611"/>
      <c r="BW461" s="1611"/>
      <c r="BX461" s="1611"/>
      <c r="BY461" s="1611"/>
      <c r="BZ461" s="1611"/>
      <c r="CA461" s="1611"/>
      <c r="CB461" s="1611"/>
      <c r="CC461" s="1611"/>
      <c r="CD461" s="1611"/>
      <c r="CE461" s="1611"/>
      <c r="CF461" s="1611"/>
      <c r="CG461" s="1611"/>
      <c r="CH461" s="1611"/>
      <c r="CI461" s="1611"/>
      <c r="CJ461" s="1611"/>
      <c r="CK461" s="1611"/>
      <c r="CL461" s="1611"/>
      <c r="CM461" s="1611"/>
      <c r="CN461" s="1611"/>
      <c r="CO461" s="1611"/>
      <c r="CP461" s="1611"/>
      <c r="CQ461" s="1611"/>
      <c r="CR461" s="1611"/>
      <c r="CS461" s="1611"/>
      <c r="CT461" s="1611"/>
      <c r="CU461" s="1611"/>
      <c r="CV461" s="1611"/>
      <c r="CW461" s="1611"/>
      <c r="CX461" s="1611"/>
      <c r="CY461" s="1611"/>
      <c r="CZ461" s="1611"/>
      <c r="DA461" s="1611"/>
      <c r="DB461" s="1611"/>
      <c r="DC461" s="1611"/>
      <c r="DD461" s="1611"/>
      <c r="DE461" s="1611"/>
      <c r="DF461" s="1611"/>
      <c r="DG461" s="1611"/>
      <c r="DH461" s="1611"/>
      <c r="DI461" s="1611"/>
      <c r="DJ461" s="1611"/>
      <c r="DK461" s="1611"/>
      <c r="DL461" s="1611"/>
      <c r="DM461" s="1611"/>
      <c r="DN461" s="1611"/>
      <c r="DO461" s="1611"/>
      <c r="DP461" s="1611"/>
      <c r="DQ461" s="1611"/>
      <c r="DR461" s="1611"/>
      <c r="DS461" s="1611"/>
      <c r="DT461" s="1611"/>
      <c r="DU461" s="1611"/>
      <c r="DV461" s="1611"/>
      <c r="DW461" s="1611"/>
      <c r="DX461" s="1611"/>
      <c r="DY461" s="1611"/>
      <c r="DZ461" s="1611"/>
      <c r="EA461" s="1611"/>
      <c r="EB461" s="1611"/>
      <c r="EC461" s="1611"/>
      <c r="ED461" s="1611"/>
      <c r="EE461" s="1611"/>
      <c r="EF461" s="1611"/>
      <c r="EG461" s="1611"/>
      <c r="EH461" s="1611"/>
      <c r="EI461" s="1611"/>
      <c r="EJ461" s="1611"/>
      <c r="EK461" s="1611"/>
      <c r="EL461" s="1611"/>
      <c r="EM461" s="1611"/>
      <c r="EN461" s="1611"/>
      <c r="EO461" s="1611"/>
      <c r="EP461" s="1611"/>
      <c r="EQ461" s="1611"/>
      <c r="ER461" s="1611"/>
      <c r="ES461" s="1611"/>
    </row>
    <row r="462" spans="2:149" s="898" customFormat="1">
      <c r="B462" s="1609"/>
      <c r="C462" s="1610"/>
      <c r="D462" s="1610"/>
      <c r="E462" s="1611"/>
      <c r="F462" s="1611"/>
      <c r="G462" s="1611"/>
      <c r="H462" s="1611"/>
      <c r="I462" s="1611"/>
      <c r="J462" s="1611"/>
      <c r="K462" s="1611"/>
      <c r="L462" s="1611"/>
      <c r="M462" s="1611"/>
      <c r="N462" s="1611"/>
      <c r="O462" s="1611"/>
      <c r="P462" s="1611"/>
      <c r="Q462" s="1611"/>
      <c r="R462" s="1611"/>
      <c r="S462" s="1611"/>
      <c r="T462" s="1611"/>
      <c r="U462" s="1611"/>
      <c r="V462" s="1611"/>
      <c r="W462" s="1611"/>
      <c r="X462" s="1611"/>
      <c r="Y462" s="1611"/>
      <c r="Z462" s="1611"/>
      <c r="AA462" s="1611"/>
      <c r="AB462" s="1611"/>
      <c r="AC462" s="1611"/>
      <c r="AD462" s="1611"/>
      <c r="AE462" s="1611"/>
      <c r="AF462" s="1611"/>
      <c r="AG462" s="1611"/>
      <c r="AH462" s="1611"/>
      <c r="AI462" s="1611"/>
      <c r="AJ462" s="1611"/>
      <c r="AK462" s="1611"/>
      <c r="AL462" s="1611"/>
      <c r="AM462" s="1611"/>
      <c r="AN462" s="1611"/>
      <c r="AO462" s="1611"/>
      <c r="AP462" s="1611"/>
      <c r="AQ462" s="1611"/>
      <c r="AR462" s="1611"/>
      <c r="AS462" s="1611"/>
      <c r="AT462" s="1611"/>
      <c r="AU462" s="1611"/>
      <c r="AV462" s="1611"/>
      <c r="AW462" s="1611"/>
      <c r="AX462" s="1611"/>
      <c r="AY462" s="1611"/>
      <c r="AZ462" s="1611"/>
      <c r="BA462" s="1611"/>
      <c r="BB462" s="1611"/>
      <c r="BC462" s="1611"/>
      <c r="BD462" s="1611"/>
      <c r="BE462" s="1611"/>
      <c r="BF462" s="1611"/>
      <c r="BG462" s="1611"/>
      <c r="BH462" s="1611"/>
      <c r="BI462" s="1611"/>
      <c r="BJ462" s="1611"/>
      <c r="BK462" s="1611"/>
      <c r="BL462" s="1611"/>
      <c r="BM462" s="1611"/>
      <c r="BN462" s="1611"/>
      <c r="BO462" s="1611"/>
      <c r="BP462" s="1611"/>
      <c r="BQ462" s="1611"/>
      <c r="BR462" s="1611"/>
      <c r="BS462" s="1611"/>
      <c r="BT462" s="1611"/>
      <c r="BU462" s="1611"/>
      <c r="BV462" s="1611"/>
      <c r="BW462" s="1611"/>
      <c r="BX462" s="1611"/>
      <c r="BY462" s="1611"/>
      <c r="BZ462" s="1611"/>
      <c r="CA462" s="1611"/>
      <c r="CB462" s="1611"/>
      <c r="CC462" s="1611"/>
      <c r="CD462" s="1611"/>
      <c r="CE462" s="1611"/>
      <c r="CF462" s="1611"/>
      <c r="CG462" s="1611"/>
      <c r="CH462" s="1611"/>
      <c r="CI462" s="1611"/>
      <c r="CJ462" s="1611"/>
      <c r="CK462" s="1611"/>
      <c r="CL462" s="1611"/>
      <c r="CM462" s="1611"/>
      <c r="CN462" s="1611"/>
      <c r="CO462" s="1611"/>
      <c r="CP462" s="1611"/>
      <c r="CQ462" s="1611"/>
      <c r="CR462" s="1611"/>
      <c r="CS462" s="1611"/>
      <c r="CT462" s="1611"/>
      <c r="CU462" s="1611"/>
      <c r="CV462" s="1611"/>
      <c r="CW462" s="1611"/>
      <c r="CX462" s="1611"/>
      <c r="CY462" s="1611"/>
      <c r="CZ462" s="1611"/>
      <c r="DA462" s="1611"/>
      <c r="DB462" s="1611"/>
      <c r="DC462" s="1611"/>
      <c r="DD462" s="1611"/>
      <c r="DE462" s="1611"/>
      <c r="DF462" s="1611"/>
      <c r="DG462" s="1611"/>
      <c r="DH462" s="1611"/>
      <c r="DI462" s="1611"/>
      <c r="DJ462" s="1611"/>
      <c r="DK462" s="1611"/>
      <c r="DL462" s="1611"/>
      <c r="DM462" s="1611"/>
      <c r="DN462" s="1611"/>
      <c r="DO462" s="1611"/>
      <c r="DP462" s="1611"/>
      <c r="DQ462" s="1611"/>
      <c r="DR462" s="1611"/>
      <c r="DS462" s="1611"/>
      <c r="DT462" s="1611"/>
      <c r="DU462" s="1611"/>
      <c r="DV462" s="1611"/>
      <c r="DW462" s="1611"/>
      <c r="DX462" s="1611"/>
      <c r="DY462" s="1611"/>
      <c r="DZ462" s="1611"/>
      <c r="EA462" s="1611"/>
      <c r="EB462" s="1611"/>
      <c r="EC462" s="1611"/>
      <c r="ED462" s="1611"/>
      <c r="EE462" s="1611"/>
      <c r="EF462" s="1611"/>
      <c r="EG462" s="1611"/>
      <c r="EH462" s="1611"/>
      <c r="EI462" s="1611"/>
      <c r="EJ462" s="1611"/>
      <c r="EK462" s="1611"/>
      <c r="EL462" s="1611"/>
      <c r="EM462" s="1611"/>
      <c r="EN462" s="1611"/>
      <c r="EO462" s="1611"/>
      <c r="EP462" s="1611"/>
      <c r="EQ462" s="1611"/>
      <c r="ER462" s="1611"/>
      <c r="ES462" s="1611"/>
    </row>
    <row r="463" spans="2:149" s="898" customFormat="1">
      <c r="B463" s="1609"/>
      <c r="C463" s="1610"/>
      <c r="D463" s="1610"/>
      <c r="E463" s="1611"/>
      <c r="F463" s="1611"/>
      <c r="G463" s="1611"/>
      <c r="H463" s="1611"/>
      <c r="I463" s="1611"/>
      <c r="J463" s="1611"/>
      <c r="K463" s="1611"/>
      <c r="L463" s="1611"/>
      <c r="M463" s="1611"/>
      <c r="N463" s="1611"/>
      <c r="O463" s="1611"/>
      <c r="P463" s="1611"/>
      <c r="Q463" s="1611"/>
      <c r="R463" s="1611"/>
      <c r="S463" s="1611"/>
      <c r="T463" s="1611"/>
      <c r="U463" s="1611"/>
      <c r="V463" s="1611"/>
      <c r="W463" s="1611"/>
      <c r="X463" s="1611"/>
      <c r="Y463" s="1611"/>
      <c r="Z463" s="1611"/>
      <c r="AA463" s="1611"/>
      <c r="AB463" s="1611"/>
      <c r="AC463" s="1611"/>
      <c r="AD463" s="1611"/>
      <c r="AE463" s="1611"/>
      <c r="AF463" s="1611"/>
      <c r="AG463" s="1611"/>
      <c r="AH463" s="1611"/>
      <c r="AI463" s="1611"/>
      <c r="AJ463" s="1611"/>
      <c r="AK463" s="1611"/>
      <c r="AL463" s="1611"/>
      <c r="AM463" s="1611"/>
      <c r="AN463" s="1611"/>
      <c r="AO463" s="1611"/>
      <c r="AP463" s="1611"/>
      <c r="AQ463" s="1611"/>
      <c r="AR463" s="1611"/>
      <c r="AS463" s="1611"/>
      <c r="AT463" s="1611"/>
      <c r="AU463" s="1611"/>
      <c r="AV463" s="1611"/>
      <c r="AW463" s="1611"/>
      <c r="AX463" s="1611"/>
      <c r="AY463" s="1611"/>
      <c r="AZ463" s="1611"/>
      <c r="BA463" s="1611"/>
      <c r="BB463" s="1611"/>
      <c r="BC463" s="1611"/>
      <c r="BD463" s="1611"/>
      <c r="BE463" s="1611"/>
      <c r="BF463" s="1611"/>
      <c r="BG463" s="1611"/>
      <c r="BH463" s="1611"/>
      <c r="BI463" s="1611"/>
      <c r="BJ463" s="1611"/>
      <c r="BK463" s="1611"/>
      <c r="BL463" s="1611"/>
      <c r="BM463" s="1611"/>
      <c r="BN463" s="1611"/>
      <c r="BO463" s="1611"/>
      <c r="BP463" s="1611"/>
      <c r="BQ463" s="1611"/>
      <c r="BR463" s="1611"/>
      <c r="BS463" s="1611"/>
      <c r="BT463" s="1611"/>
      <c r="BU463" s="1611"/>
      <c r="BV463" s="1611"/>
      <c r="BW463" s="1611"/>
      <c r="BX463" s="1611"/>
      <c r="BY463" s="1611"/>
      <c r="BZ463" s="1611"/>
      <c r="CA463" s="1611"/>
      <c r="CB463" s="1611"/>
      <c r="CC463" s="1611"/>
      <c r="CD463" s="1611"/>
      <c r="CE463" s="1611"/>
      <c r="CF463" s="1611"/>
      <c r="CG463" s="1611"/>
      <c r="CH463" s="1611"/>
      <c r="CI463" s="1611"/>
      <c r="CJ463" s="1611"/>
      <c r="CK463" s="1611"/>
      <c r="CL463" s="1611"/>
      <c r="CM463" s="1611"/>
      <c r="CN463" s="1611"/>
      <c r="CO463" s="1611"/>
      <c r="CP463" s="1611"/>
      <c r="CQ463" s="1611"/>
      <c r="CR463" s="1611"/>
      <c r="CS463" s="1611"/>
      <c r="CT463" s="1611"/>
      <c r="CU463" s="1611"/>
      <c r="CV463" s="1611"/>
      <c r="CW463" s="1611"/>
      <c r="CX463" s="1611"/>
      <c r="CY463" s="1611"/>
      <c r="CZ463" s="1611"/>
      <c r="DA463" s="1611"/>
      <c r="DB463" s="1611"/>
      <c r="DC463" s="1611"/>
      <c r="DD463" s="1611"/>
      <c r="DE463" s="1611"/>
      <c r="DF463" s="1611"/>
      <c r="DG463" s="1611"/>
      <c r="DH463" s="1611"/>
      <c r="DI463" s="1611"/>
      <c r="DJ463" s="1611"/>
      <c r="DK463" s="1611"/>
      <c r="DL463" s="1611"/>
      <c r="DM463" s="1611"/>
      <c r="DN463" s="1611"/>
      <c r="DO463" s="1611"/>
      <c r="DP463" s="1611"/>
      <c r="DQ463" s="1611"/>
      <c r="DR463" s="1611"/>
      <c r="DS463" s="1611"/>
      <c r="DT463" s="1611"/>
      <c r="DU463" s="1611"/>
      <c r="DV463" s="1611"/>
      <c r="DW463" s="1611"/>
      <c r="DX463" s="1611"/>
      <c r="DY463" s="1611"/>
      <c r="DZ463" s="1611"/>
      <c r="EA463" s="1611"/>
      <c r="EB463" s="1611"/>
      <c r="EC463" s="1611"/>
      <c r="ED463" s="1611"/>
      <c r="EE463" s="1611"/>
      <c r="EF463" s="1611"/>
      <c r="EG463" s="1611"/>
      <c r="EH463" s="1611"/>
      <c r="EI463" s="1611"/>
      <c r="EJ463" s="1611"/>
      <c r="EK463" s="1611"/>
      <c r="EL463" s="1611"/>
      <c r="EM463" s="1611"/>
      <c r="EN463" s="1611"/>
      <c r="EO463" s="1611"/>
      <c r="EP463" s="1611"/>
      <c r="EQ463" s="1611"/>
      <c r="ER463" s="1611"/>
      <c r="ES463" s="1611"/>
    </row>
    <row r="464" spans="2:149" s="898" customFormat="1">
      <c r="B464" s="1609"/>
      <c r="C464" s="1610"/>
      <c r="D464" s="1610"/>
      <c r="E464" s="1611"/>
      <c r="F464" s="1611"/>
      <c r="G464" s="1611"/>
      <c r="H464" s="1611"/>
      <c r="I464" s="1611"/>
      <c r="J464" s="1611"/>
      <c r="K464" s="1611"/>
      <c r="L464" s="1611"/>
      <c r="M464" s="1611"/>
      <c r="N464" s="1611"/>
      <c r="O464" s="1611"/>
      <c r="P464" s="1611"/>
      <c r="Q464" s="1611"/>
      <c r="R464" s="1611"/>
      <c r="S464" s="1611"/>
      <c r="T464" s="1611"/>
      <c r="U464" s="1611"/>
      <c r="V464" s="1611"/>
      <c r="W464" s="1611"/>
      <c r="X464" s="1611"/>
      <c r="Y464" s="1611"/>
      <c r="Z464" s="1611"/>
      <c r="AA464" s="1611"/>
      <c r="AB464" s="1611"/>
      <c r="AC464" s="1611"/>
      <c r="AD464" s="1611"/>
      <c r="AE464" s="1611"/>
      <c r="AF464" s="1611"/>
      <c r="AG464" s="1611"/>
      <c r="AH464" s="1611"/>
      <c r="AI464" s="1611"/>
      <c r="AJ464" s="1611"/>
      <c r="AK464" s="1611"/>
      <c r="AL464" s="1611"/>
      <c r="AM464" s="1611"/>
      <c r="AN464" s="1611"/>
      <c r="AO464" s="1611"/>
      <c r="AP464" s="1611"/>
      <c r="AQ464" s="1611"/>
      <c r="AR464" s="1611"/>
      <c r="AS464" s="1611"/>
      <c r="AT464" s="1611"/>
      <c r="AU464" s="1611"/>
      <c r="AV464" s="1611"/>
      <c r="AW464" s="1611"/>
      <c r="AX464" s="1611"/>
      <c r="AY464" s="1611"/>
      <c r="AZ464" s="1611"/>
      <c r="BA464" s="1611"/>
      <c r="BB464" s="1611"/>
      <c r="BC464" s="1611"/>
      <c r="BD464" s="1611"/>
      <c r="BE464" s="1611"/>
      <c r="BF464" s="1611"/>
      <c r="BG464" s="1611"/>
      <c r="BH464" s="1611"/>
      <c r="BI464" s="1611"/>
      <c r="BJ464" s="1611"/>
      <c r="BK464" s="1611"/>
      <c r="BL464" s="1611"/>
      <c r="BM464" s="1611"/>
      <c r="BN464" s="1611"/>
      <c r="BO464" s="1611"/>
      <c r="BP464" s="1611"/>
      <c r="BQ464" s="1611"/>
      <c r="BR464" s="1611"/>
      <c r="BS464" s="1611"/>
      <c r="BT464" s="1611"/>
      <c r="BU464" s="1611"/>
      <c r="BV464" s="1611"/>
      <c r="BW464" s="1611"/>
      <c r="BX464" s="1611"/>
      <c r="BY464" s="1611"/>
      <c r="BZ464" s="1611"/>
      <c r="CA464" s="1611"/>
      <c r="CB464" s="1611"/>
      <c r="CC464" s="1611"/>
      <c r="CD464" s="1611"/>
      <c r="CE464" s="1611"/>
      <c r="CF464" s="1611"/>
      <c r="CG464" s="1611"/>
      <c r="CH464" s="1611"/>
      <c r="CI464" s="1611"/>
      <c r="CJ464" s="1611"/>
      <c r="CK464" s="1611"/>
      <c r="CL464" s="1611"/>
      <c r="CM464" s="1611"/>
      <c r="CN464" s="1611"/>
      <c r="CO464" s="1611"/>
      <c r="CP464" s="1611"/>
      <c r="CQ464" s="1611"/>
      <c r="CR464" s="1611"/>
      <c r="CS464" s="1611"/>
      <c r="CT464" s="1611"/>
      <c r="CU464" s="1611"/>
      <c r="CV464" s="1611"/>
      <c r="CW464" s="1611"/>
      <c r="CX464" s="1611"/>
      <c r="CY464" s="1611"/>
      <c r="CZ464" s="1611"/>
      <c r="DA464" s="1611"/>
      <c r="DB464" s="1611"/>
      <c r="DC464" s="1611"/>
      <c r="DD464" s="1611"/>
      <c r="DE464" s="1611"/>
      <c r="DF464" s="1611"/>
      <c r="DG464" s="1611"/>
      <c r="DH464" s="1611"/>
      <c r="DI464" s="1611"/>
      <c r="DJ464" s="1611"/>
      <c r="DK464" s="1611"/>
      <c r="DL464" s="1611"/>
      <c r="DM464" s="1611"/>
      <c r="DN464" s="1611"/>
      <c r="DO464" s="1611"/>
      <c r="DP464" s="1611"/>
      <c r="DQ464" s="1611"/>
      <c r="DR464" s="1611"/>
      <c r="DS464" s="1611"/>
      <c r="DT464" s="1611"/>
      <c r="DU464" s="1611"/>
      <c r="DV464" s="1611"/>
      <c r="DW464" s="1611"/>
      <c r="DX464" s="1611"/>
      <c r="DY464" s="1611"/>
      <c r="DZ464" s="1611"/>
      <c r="EA464" s="1611"/>
      <c r="EB464" s="1611"/>
      <c r="EC464" s="1611"/>
      <c r="ED464" s="1611"/>
      <c r="EE464" s="1611"/>
      <c r="EF464" s="1611"/>
      <c r="EG464" s="1611"/>
      <c r="EH464" s="1611"/>
      <c r="EI464" s="1611"/>
      <c r="EJ464" s="1611"/>
      <c r="EK464" s="1611"/>
      <c r="EL464" s="1611"/>
      <c r="EM464" s="1611"/>
      <c r="EN464" s="1611"/>
      <c r="EO464" s="1611"/>
      <c r="EP464" s="1611"/>
      <c r="EQ464" s="1611"/>
      <c r="ER464" s="1611"/>
      <c r="ES464" s="1611"/>
    </row>
    <row r="465" spans="2:149" s="898" customFormat="1">
      <c r="B465" s="1609"/>
      <c r="C465" s="1610"/>
      <c r="D465" s="1610"/>
      <c r="E465" s="1611"/>
      <c r="F465" s="1611"/>
      <c r="G465" s="1611"/>
      <c r="H465" s="1611"/>
      <c r="I465" s="1611"/>
      <c r="J465" s="1611"/>
      <c r="K465" s="1611"/>
      <c r="L465" s="1611"/>
      <c r="M465" s="1611"/>
      <c r="N465" s="1611"/>
      <c r="O465" s="1611"/>
      <c r="P465" s="1611"/>
      <c r="Q465" s="1611"/>
      <c r="R465" s="1611"/>
      <c r="S465" s="1611"/>
      <c r="T465" s="1611"/>
      <c r="U465" s="1611"/>
      <c r="V465" s="1611"/>
      <c r="W465" s="1611"/>
      <c r="X465" s="1611"/>
      <c r="Y465" s="1611"/>
      <c r="Z465" s="1611"/>
      <c r="AA465" s="1611"/>
      <c r="AB465" s="1611"/>
      <c r="AC465" s="1611"/>
      <c r="AD465" s="1611"/>
      <c r="AE465" s="1611"/>
      <c r="AF465" s="1611"/>
      <c r="AG465" s="1611"/>
      <c r="AH465" s="1611"/>
      <c r="AI465" s="1611"/>
      <c r="AJ465" s="1611"/>
      <c r="AK465" s="1611"/>
      <c r="AL465" s="1611"/>
      <c r="AM465" s="1611"/>
      <c r="AN465" s="1611"/>
      <c r="AO465" s="1611"/>
      <c r="AP465" s="1611"/>
      <c r="AQ465" s="1611"/>
      <c r="AR465" s="1611"/>
      <c r="AS465" s="1611"/>
      <c r="AT465" s="1611"/>
      <c r="AU465" s="1611"/>
      <c r="AV465" s="1611"/>
      <c r="AW465" s="1611"/>
      <c r="AX465" s="1611"/>
      <c r="AY465" s="1611"/>
      <c r="AZ465" s="1611"/>
      <c r="BA465" s="1611"/>
      <c r="BB465" s="1611"/>
      <c r="BC465" s="1611"/>
      <c r="BD465" s="1611"/>
      <c r="BE465" s="1611"/>
      <c r="BF465" s="1611"/>
      <c r="BG465" s="1611"/>
      <c r="BH465" s="1611"/>
      <c r="BI465" s="1611"/>
      <c r="BJ465" s="1611"/>
      <c r="BK465" s="1611"/>
      <c r="BL465" s="1611"/>
      <c r="BM465" s="1611"/>
      <c r="BN465" s="1611"/>
      <c r="BO465" s="1611"/>
      <c r="BP465" s="1611"/>
      <c r="BQ465" s="1611"/>
      <c r="BR465" s="1611"/>
      <c r="BS465" s="1611"/>
      <c r="BT465" s="1611"/>
      <c r="BU465" s="1611"/>
      <c r="BV465" s="1611"/>
      <c r="BW465" s="1611"/>
      <c r="BX465" s="1611"/>
      <c r="BY465" s="1611"/>
      <c r="BZ465" s="1611"/>
      <c r="CA465" s="1611"/>
      <c r="CB465" s="1611"/>
      <c r="CC465" s="1611"/>
      <c r="CD465" s="1611"/>
      <c r="CE465" s="1611"/>
      <c r="CF465" s="1611"/>
      <c r="CG465" s="1611"/>
      <c r="CH465" s="1611"/>
      <c r="CI465" s="1611"/>
      <c r="CJ465" s="1611"/>
      <c r="CK465" s="1611"/>
      <c r="CL465" s="1611"/>
      <c r="CM465" s="1611"/>
      <c r="CN465" s="1611"/>
      <c r="CO465" s="1611"/>
      <c r="CP465" s="1611"/>
      <c r="CQ465" s="1611"/>
      <c r="CR465" s="1611"/>
      <c r="CS465" s="1611"/>
      <c r="CT465" s="1611"/>
      <c r="CU465" s="1611"/>
      <c r="CV465" s="1611"/>
      <c r="CW465" s="1611"/>
      <c r="CX465" s="1611"/>
      <c r="CY465" s="1611"/>
      <c r="CZ465" s="1611"/>
      <c r="DA465" s="1611"/>
      <c r="DB465" s="1611"/>
      <c r="DC465" s="1611"/>
      <c r="DD465" s="1611"/>
      <c r="DE465" s="1611"/>
      <c r="DF465" s="1611"/>
      <c r="DG465" s="1611"/>
      <c r="DH465" s="1611"/>
      <c r="DI465" s="1611"/>
      <c r="DJ465" s="1611"/>
      <c r="DK465" s="1611"/>
      <c r="DL465" s="1611"/>
      <c r="DM465" s="1611"/>
      <c r="DN465" s="1611"/>
      <c r="DO465" s="1611"/>
      <c r="DP465" s="1611"/>
      <c r="DQ465" s="1611"/>
      <c r="DR465" s="1611"/>
      <c r="DS465" s="1611"/>
      <c r="DT465" s="1611"/>
      <c r="DU465" s="1611"/>
      <c r="DV465" s="1611"/>
      <c r="DW465" s="1611"/>
      <c r="DX465" s="1611"/>
      <c r="DY465" s="1611"/>
      <c r="DZ465" s="1611"/>
      <c r="EA465" s="1611"/>
      <c r="EB465" s="1611"/>
      <c r="EC465" s="1611"/>
      <c r="ED465" s="1611"/>
      <c r="EE465" s="1611"/>
      <c r="EF465" s="1611"/>
      <c r="EG465" s="1611"/>
      <c r="EH465" s="1611"/>
      <c r="EI465" s="1611"/>
      <c r="EJ465" s="1611"/>
      <c r="EK465" s="1611"/>
      <c r="EL465" s="1611"/>
      <c r="EM465" s="1611"/>
      <c r="EN465" s="1611"/>
      <c r="EO465" s="1611"/>
      <c r="EP465" s="1611"/>
      <c r="EQ465" s="1611"/>
      <c r="ER465" s="1611"/>
      <c r="ES465" s="1611"/>
    </row>
    <row r="466" spans="2:149" s="898" customFormat="1">
      <c r="B466" s="1609"/>
      <c r="C466" s="1610"/>
      <c r="D466" s="1610"/>
      <c r="E466" s="1611"/>
      <c r="F466" s="1611"/>
      <c r="G466" s="1611"/>
      <c r="H466" s="1611"/>
      <c r="I466" s="1611"/>
      <c r="J466" s="1611"/>
      <c r="K466" s="1611"/>
      <c r="L466" s="1611"/>
      <c r="M466" s="1611"/>
      <c r="N466" s="1611"/>
      <c r="O466" s="1611"/>
      <c r="P466" s="1611"/>
      <c r="Q466" s="1611"/>
      <c r="R466" s="1611"/>
      <c r="S466" s="1611"/>
      <c r="T466" s="1611"/>
      <c r="U466" s="1611"/>
      <c r="V466" s="1611"/>
      <c r="W466" s="1611"/>
      <c r="X466" s="1611"/>
      <c r="Y466" s="1611"/>
      <c r="Z466" s="1611"/>
      <c r="AA466" s="1611"/>
      <c r="AB466" s="1611"/>
      <c r="AC466" s="1611"/>
      <c r="AD466" s="1611"/>
      <c r="AE466" s="1611"/>
      <c r="AF466" s="1611"/>
      <c r="AG466" s="1611"/>
      <c r="AH466" s="1611"/>
      <c r="AI466" s="1611"/>
      <c r="AJ466" s="1611"/>
      <c r="AK466" s="1611"/>
      <c r="AL466" s="1611"/>
      <c r="AM466" s="1611"/>
      <c r="AN466" s="1611"/>
      <c r="AO466" s="1611"/>
      <c r="AP466" s="1611"/>
      <c r="AQ466" s="1611"/>
      <c r="AR466" s="1611"/>
      <c r="AS466" s="1611"/>
      <c r="AT466" s="1611"/>
      <c r="AU466" s="1611"/>
      <c r="AV466" s="1611"/>
      <c r="AW466" s="1611"/>
      <c r="AX466" s="1611"/>
      <c r="AY466" s="1611"/>
      <c r="AZ466" s="1611"/>
      <c r="BA466" s="1611"/>
      <c r="BB466" s="1611"/>
      <c r="BC466" s="1611"/>
      <c r="BD466" s="1611"/>
      <c r="BE466" s="1611"/>
      <c r="BF466" s="1611"/>
      <c r="BG466" s="1611"/>
      <c r="BH466" s="1611"/>
      <c r="BI466" s="1611"/>
      <c r="BJ466" s="1611"/>
      <c r="BK466" s="1611"/>
      <c r="BL466" s="1611"/>
      <c r="BM466" s="1611"/>
      <c r="BN466" s="1611"/>
      <c r="BO466" s="1611"/>
      <c r="BP466" s="1611"/>
      <c r="BQ466" s="1611"/>
      <c r="BR466" s="1611"/>
      <c r="BS466" s="1611"/>
      <c r="BT466" s="1611"/>
      <c r="BU466" s="1611"/>
      <c r="BV466" s="1611"/>
      <c r="BW466" s="1611"/>
      <c r="BX466" s="1611"/>
      <c r="BY466" s="1611"/>
      <c r="BZ466" s="1611"/>
      <c r="CA466" s="1611"/>
      <c r="CB466" s="1611"/>
      <c r="CC466" s="1611"/>
      <c r="CD466" s="1611"/>
      <c r="CE466" s="1611"/>
      <c r="CF466" s="1611"/>
      <c r="CG466" s="1611"/>
      <c r="CH466" s="1611"/>
      <c r="CI466" s="1611"/>
      <c r="CJ466" s="1611"/>
      <c r="CK466" s="1611"/>
      <c r="CL466" s="1611"/>
      <c r="CM466" s="1611"/>
      <c r="CN466" s="1611"/>
      <c r="CO466" s="1611"/>
      <c r="CP466" s="1611"/>
      <c r="CQ466" s="1611"/>
      <c r="CR466" s="1611"/>
      <c r="CS466" s="1611"/>
      <c r="CT466" s="1611"/>
      <c r="CU466" s="1611"/>
      <c r="CV466" s="1611"/>
      <c r="CW466" s="1611"/>
      <c r="CX466" s="1611"/>
      <c r="CY466" s="1611"/>
      <c r="CZ466" s="1611"/>
      <c r="DA466" s="1611"/>
      <c r="DB466" s="1611"/>
      <c r="DC466" s="1611"/>
      <c r="DD466" s="1611"/>
      <c r="DE466" s="1611"/>
      <c r="DF466" s="1611"/>
      <c r="DG466" s="1611"/>
      <c r="DH466" s="1611"/>
      <c r="DI466" s="1611"/>
      <c r="DJ466" s="1611"/>
      <c r="DK466" s="1611"/>
      <c r="DL466" s="1611"/>
      <c r="DM466" s="1611"/>
      <c r="DN466" s="1611"/>
      <c r="DO466" s="1611"/>
      <c r="DP466" s="1611"/>
      <c r="DQ466" s="1611"/>
      <c r="DR466" s="1611"/>
      <c r="DS466" s="1611"/>
      <c r="DT466" s="1611"/>
      <c r="DU466" s="1611"/>
      <c r="DV466" s="1611"/>
      <c r="DW466" s="1611"/>
      <c r="DX466" s="1611"/>
      <c r="DY466" s="1611"/>
      <c r="DZ466" s="1611"/>
      <c r="EA466" s="1611"/>
      <c r="EB466" s="1611"/>
      <c r="EC466" s="1611"/>
      <c r="ED466" s="1611"/>
      <c r="EE466" s="1611"/>
      <c r="EF466" s="1611"/>
      <c r="EG466" s="1611"/>
      <c r="EH466" s="1611"/>
      <c r="EI466" s="1611"/>
      <c r="EJ466" s="1611"/>
      <c r="EK466" s="1611"/>
      <c r="EL466" s="1611"/>
      <c r="EM466" s="1611"/>
      <c r="EN466" s="1611"/>
      <c r="EO466" s="1611"/>
      <c r="EP466" s="1611"/>
      <c r="EQ466" s="1611"/>
      <c r="ER466" s="1611"/>
      <c r="ES466" s="1611"/>
    </row>
    <row r="467" spans="2:149" s="898" customFormat="1">
      <c r="B467" s="1609"/>
      <c r="C467" s="1610"/>
      <c r="D467" s="1610"/>
      <c r="E467" s="1611"/>
      <c r="F467" s="1611"/>
      <c r="G467" s="1611"/>
      <c r="H467" s="1611"/>
      <c r="I467" s="1611"/>
      <c r="J467" s="1611"/>
      <c r="K467" s="1611"/>
      <c r="L467" s="1611"/>
      <c r="M467" s="1611"/>
      <c r="N467" s="1611"/>
      <c r="O467" s="1611"/>
      <c r="P467" s="1611"/>
      <c r="Q467" s="1611"/>
      <c r="R467" s="1611"/>
      <c r="S467" s="1611"/>
      <c r="T467" s="1611"/>
      <c r="U467" s="1611"/>
      <c r="V467" s="1611"/>
      <c r="W467" s="1611"/>
      <c r="X467" s="1611"/>
      <c r="Y467" s="1611"/>
      <c r="Z467" s="1611"/>
      <c r="AA467" s="1611"/>
      <c r="AB467" s="1611"/>
      <c r="AC467" s="1611"/>
      <c r="AD467" s="1611"/>
      <c r="AE467" s="1611"/>
      <c r="AF467" s="1611"/>
      <c r="AG467" s="1611"/>
      <c r="AH467" s="1611"/>
      <c r="AI467" s="1611"/>
      <c r="AJ467" s="1611"/>
      <c r="AK467" s="1611"/>
      <c r="AL467" s="1611"/>
      <c r="AM467" s="1611"/>
      <c r="AN467" s="1611"/>
      <c r="AO467" s="1611"/>
      <c r="AP467" s="1611"/>
      <c r="AQ467" s="1611"/>
      <c r="AR467" s="1611"/>
      <c r="AS467" s="1611"/>
      <c r="AT467" s="1611"/>
      <c r="AU467" s="1611"/>
      <c r="AV467" s="1611"/>
      <c r="AW467" s="1611"/>
      <c r="AX467" s="1611"/>
      <c r="AY467" s="1611"/>
      <c r="AZ467" s="1611"/>
      <c r="BA467" s="1611"/>
      <c r="BB467" s="1611"/>
      <c r="BC467" s="1611"/>
      <c r="BD467" s="1611"/>
      <c r="BE467" s="1611"/>
      <c r="BF467" s="1611"/>
      <c r="BG467" s="1611"/>
      <c r="BH467" s="1611"/>
      <c r="BI467" s="1611"/>
      <c r="BJ467" s="1611"/>
      <c r="BK467" s="1611"/>
      <c r="BL467" s="1611"/>
      <c r="BM467" s="1611"/>
      <c r="BN467" s="1611"/>
      <c r="BO467" s="1611"/>
      <c r="BP467" s="1611"/>
      <c r="BQ467" s="1611"/>
      <c r="BR467" s="1611"/>
      <c r="BS467" s="1611"/>
      <c r="BT467" s="1611"/>
      <c r="BU467" s="1611"/>
      <c r="BV467" s="1611"/>
      <c r="BW467" s="1611"/>
      <c r="BX467" s="1611"/>
      <c r="BY467" s="1611"/>
      <c r="BZ467" s="1611"/>
      <c r="CA467" s="1611"/>
      <c r="CB467" s="1611"/>
      <c r="CC467" s="1611"/>
      <c r="CD467" s="1611"/>
      <c r="CE467" s="1611"/>
      <c r="CF467" s="1611"/>
      <c r="CG467" s="1611"/>
      <c r="CH467" s="1611"/>
      <c r="CI467" s="1611"/>
      <c r="CJ467" s="1611"/>
      <c r="CK467" s="1611"/>
      <c r="CL467" s="1611"/>
      <c r="CM467" s="1611"/>
      <c r="CN467" s="1611"/>
      <c r="CO467" s="1611"/>
      <c r="CP467" s="1611"/>
      <c r="CQ467" s="1611"/>
      <c r="CR467" s="1611"/>
      <c r="CS467" s="1611"/>
      <c r="CT467" s="1611"/>
      <c r="CU467" s="1611"/>
      <c r="CV467" s="1611"/>
      <c r="CW467" s="1611"/>
      <c r="CX467" s="1611"/>
      <c r="CY467" s="1611"/>
      <c r="CZ467" s="1611"/>
      <c r="DA467" s="1611"/>
      <c r="DB467" s="1611"/>
      <c r="DC467" s="1611"/>
      <c r="DD467" s="1611"/>
      <c r="DE467" s="1611"/>
      <c r="DF467" s="1611"/>
      <c r="DG467" s="1611"/>
      <c r="DH467" s="1611"/>
      <c r="DI467" s="1611"/>
      <c r="DJ467" s="1611"/>
      <c r="DK467" s="1611"/>
      <c r="DL467" s="1611"/>
      <c r="DM467" s="1611"/>
      <c r="DN467" s="1611"/>
      <c r="DO467" s="1611"/>
      <c r="DP467" s="1611"/>
      <c r="DQ467" s="1611"/>
      <c r="DR467" s="1611"/>
      <c r="DS467" s="1611"/>
      <c r="DT467" s="1611"/>
      <c r="DU467" s="1611"/>
      <c r="DV467" s="1611"/>
      <c r="DW467" s="1611"/>
      <c r="DX467" s="1611"/>
      <c r="DY467" s="1611"/>
      <c r="DZ467" s="1611"/>
      <c r="EA467" s="1611"/>
      <c r="EB467" s="1611"/>
      <c r="EC467" s="1611"/>
      <c r="ED467" s="1611"/>
      <c r="EE467" s="1611"/>
      <c r="EF467" s="1611"/>
      <c r="EG467" s="1611"/>
      <c r="EH467" s="1611"/>
      <c r="EI467" s="1611"/>
      <c r="EJ467" s="1611"/>
      <c r="EK467" s="1611"/>
      <c r="EL467" s="1611"/>
      <c r="EM467" s="1611"/>
      <c r="EN467" s="1611"/>
      <c r="EO467" s="1611"/>
      <c r="EP467" s="1611"/>
      <c r="EQ467" s="1611"/>
      <c r="ER467" s="1611"/>
      <c r="ES467" s="1611"/>
    </row>
    <row r="468" spans="2:149" s="898" customFormat="1">
      <c r="B468" s="1609"/>
      <c r="C468" s="1610"/>
      <c r="D468" s="1610"/>
      <c r="E468" s="1611"/>
      <c r="F468" s="1611"/>
      <c r="G468" s="1611"/>
      <c r="H468" s="1611"/>
      <c r="I468" s="1611"/>
      <c r="J468" s="1611"/>
      <c r="K468" s="1611"/>
      <c r="L468" s="1611"/>
      <c r="M468" s="1611"/>
      <c r="N468" s="1611"/>
      <c r="O468" s="1611"/>
      <c r="P468" s="1611"/>
      <c r="Q468" s="1611"/>
      <c r="R468" s="1611"/>
      <c r="S468" s="1611"/>
      <c r="T468" s="1611"/>
      <c r="U468" s="1611"/>
      <c r="V468" s="1611"/>
      <c r="W468" s="1611"/>
      <c r="X468" s="1611"/>
      <c r="Y468" s="1611"/>
      <c r="Z468" s="1611"/>
      <c r="AA468" s="1611"/>
      <c r="AB468" s="1611"/>
      <c r="AC468" s="1611"/>
      <c r="AD468" s="1611"/>
      <c r="AE468" s="1611"/>
      <c r="AF468" s="1611"/>
      <c r="AG468" s="1611"/>
      <c r="AH468" s="1611"/>
      <c r="AI468" s="1611"/>
      <c r="AJ468" s="1611"/>
      <c r="AK468" s="1611"/>
      <c r="AL468" s="1611"/>
      <c r="AM468" s="1611"/>
      <c r="AN468" s="1611"/>
      <c r="AO468" s="1611"/>
      <c r="AP468" s="1611"/>
      <c r="AQ468" s="1611"/>
      <c r="AR468" s="1611"/>
      <c r="AS468" s="1611"/>
      <c r="AT468" s="1611"/>
      <c r="AU468" s="1611"/>
      <c r="AV468" s="1611"/>
      <c r="AW468" s="1611"/>
      <c r="AX468" s="1611"/>
      <c r="AY468" s="1611"/>
      <c r="AZ468" s="1611"/>
      <c r="BA468" s="1611"/>
      <c r="BB468" s="1611"/>
      <c r="BC468" s="1611"/>
      <c r="BD468" s="1611"/>
      <c r="BE468" s="1611"/>
      <c r="BF468" s="1611"/>
      <c r="BG468" s="1611"/>
      <c r="BH468" s="1611"/>
      <c r="BI468" s="1611"/>
      <c r="BJ468" s="1611"/>
      <c r="BK468" s="1611"/>
      <c r="BL468" s="1611"/>
      <c r="BM468" s="1611"/>
      <c r="BN468" s="1611"/>
      <c r="BO468" s="1611"/>
      <c r="BP468" s="1611"/>
      <c r="BQ468" s="1611"/>
      <c r="BR468" s="1611"/>
      <c r="BS468" s="1611"/>
      <c r="BT468" s="1611"/>
      <c r="BU468" s="1611"/>
      <c r="BV468" s="1611"/>
      <c r="BW468" s="1611"/>
      <c r="BX468" s="1611"/>
      <c r="BY468" s="1611"/>
      <c r="BZ468" s="1611"/>
      <c r="CA468" s="1611"/>
      <c r="CB468" s="1611"/>
      <c r="CC468" s="1611"/>
      <c r="CD468" s="1611"/>
      <c r="CE468" s="1611"/>
      <c r="CF468" s="1611"/>
      <c r="CG468" s="1611"/>
      <c r="CH468" s="1611"/>
      <c r="CI468" s="1611"/>
      <c r="CJ468" s="1611"/>
      <c r="CK468" s="1611"/>
      <c r="CL468" s="1611"/>
      <c r="CM468" s="1611"/>
      <c r="CN468" s="1611"/>
      <c r="CO468" s="1611"/>
      <c r="CP468" s="1611"/>
      <c r="CQ468" s="1611"/>
      <c r="CR468" s="1611"/>
      <c r="CS468" s="1611"/>
      <c r="CT468" s="1611"/>
      <c r="CU468" s="1611"/>
      <c r="CV468" s="1611"/>
      <c r="CW468" s="1611"/>
      <c r="CX468" s="1611"/>
      <c r="CY468" s="1611"/>
      <c r="CZ468" s="1611"/>
      <c r="DA468" s="1611"/>
      <c r="DB468" s="1611"/>
      <c r="DC468" s="1611"/>
      <c r="DD468" s="1611"/>
      <c r="DE468" s="1611"/>
      <c r="DF468" s="1611"/>
      <c r="DG468" s="1611"/>
      <c r="DH468" s="1611"/>
      <c r="DI468" s="1611"/>
      <c r="DJ468" s="1611"/>
      <c r="DK468" s="1611"/>
      <c r="DL468" s="1611"/>
      <c r="DM468" s="1611"/>
      <c r="DN468" s="1611"/>
      <c r="DO468" s="1611"/>
      <c r="DP468" s="1611"/>
      <c r="DQ468" s="1611"/>
      <c r="DR468" s="1611"/>
      <c r="DS468" s="1611"/>
      <c r="DT468" s="1611"/>
      <c r="DU468" s="1611"/>
      <c r="DV468" s="1611"/>
      <c r="DW468" s="1611"/>
      <c r="DX468" s="1611"/>
      <c r="DY468" s="1611"/>
      <c r="DZ468" s="1611"/>
      <c r="EA468" s="1611"/>
      <c r="EB468" s="1611"/>
      <c r="EC468" s="1611"/>
      <c r="ED468" s="1611"/>
      <c r="EE468" s="1611"/>
      <c r="EF468" s="1611"/>
      <c r="EG468" s="1611"/>
      <c r="EH468" s="1611"/>
      <c r="EI468" s="1611"/>
      <c r="EJ468" s="1611"/>
      <c r="EK468" s="1611"/>
      <c r="EL468" s="1611"/>
      <c r="EM468" s="1611"/>
      <c r="EN468" s="1611"/>
      <c r="EO468" s="1611"/>
      <c r="EP468" s="1611"/>
      <c r="EQ468" s="1611"/>
      <c r="ER468" s="1611"/>
      <c r="ES468" s="1611"/>
    </row>
    <row r="469" spans="2:149" s="898" customFormat="1">
      <c r="B469" s="1609"/>
      <c r="C469" s="1610"/>
      <c r="D469" s="1610"/>
      <c r="E469" s="1611"/>
      <c r="F469" s="1611"/>
      <c r="G469" s="1611"/>
      <c r="H469" s="1611"/>
      <c r="I469" s="1611"/>
      <c r="J469" s="1611"/>
      <c r="K469" s="1611"/>
      <c r="L469" s="1611"/>
      <c r="M469" s="1611"/>
      <c r="N469" s="1611"/>
      <c r="O469" s="1611"/>
      <c r="P469" s="1611"/>
      <c r="Q469" s="1611"/>
      <c r="R469" s="1611"/>
      <c r="S469" s="1611"/>
      <c r="T469" s="1611"/>
      <c r="U469" s="1611"/>
      <c r="V469" s="1611"/>
      <c r="W469" s="1611"/>
      <c r="X469" s="1611"/>
      <c r="Y469" s="1611"/>
      <c r="Z469" s="1611"/>
      <c r="AA469" s="1611"/>
      <c r="AB469" s="1611"/>
      <c r="AC469" s="1611"/>
      <c r="AD469" s="1611"/>
      <c r="AE469" s="1611"/>
      <c r="AF469" s="1611"/>
      <c r="AG469" s="1611"/>
      <c r="AH469" s="1611"/>
      <c r="AI469" s="1611"/>
      <c r="AJ469" s="1611"/>
      <c r="AK469" s="1611"/>
      <c r="AL469" s="1611"/>
      <c r="AM469" s="1611"/>
      <c r="AN469" s="1611"/>
      <c r="AO469" s="1611"/>
      <c r="AP469" s="1611"/>
      <c r="AQ469" s="1611"/>
      <c r="AR469" s="1611"/>
      <c r="AS469" s="1611"/>
      <c r="AT469" s="1611"/>
      <c r="AU469" s="1611"/>
      <c r="AV469" s="1611"/>
      <c r="AW469" s="1611"/>
      <c r="AX469" s="1611"/>
      <c r="AY469" s="1611"/>
      <c r="AZ469" s="1611"/>
      <c r="BA469" s="1611"/>
      <c r="BB469" s="1611"/>
      <c r="BC469" s="1611"/>
      <c r="BD469" s="1611"/>
      <c r="BE469" s="1611"/>
      <c r="BF469" s="1611"/>
      <c r="BG469" s="1611"/>
      <c r="BH469" s="1611"/>
      <c r="BI469" s="1611"/>
      <c r="BJ469" s="1611"/>
      <c r="BK469" s="1611"/>
      <c r="BL469" s="1611"/>
      <c r="BM469" s="1611"/>
      <c r="BN469" s="1611"/>
      <c r="BO469" s="1611"/>
      <c r="BP469" s="1611"/>
      <c r="BQ469" s="1611"/>
      <c r="BR469" s="1611"/>
      <c r="BS469" s="1611"/>
      <c r="BT469" s="1611"/>
      <c r="BU469" s="1611"/>
      <c r="BV469" s="1611"/>
      <c r="BW469" s="1611"/>
      <c r="BX469" s="1611"/>
      <c r="BY469" s="1611"/>
      <c r="BZ469" s="1611"/>
      <c r="CA469" s="1611"/>
      <c r="CB469" s="1611"/>
      <c r="CC469" s="1611"/>
      <c r="CD469" s="1611"/>
      <c r="CE469" s="1611"/>
      <c r="CF469" s="1611"/>
      <c r="CG469" s="1611"/>
      <c r="CH469" s="1611"/>
      <c r="CI469" s="1611"/>
      <c r="CJ469" s="1611"/>
      <c r="CK469" s="1611"/>
      <c r="CL469" s="1611"/>
      <c r="CM469" s="1611"/>
      <c r="CN469" s="1611"/>
      <c r="CO469" s="1611"/>
      <c r="CP469" s="1611"/>
      <c r="CQ469" s="1611"/>
      <c r="CR469" s="1611"/>
      <c r="CS469" s="1611"/>
      <c r="CT469" s="1611"/>
      <c r="CU469" s="1611"/>
      <c r="CV469" s="1611"/>
      <c r="CW469" s="1611"/>
      <c r="CX469" s="1611"/>
      <c r="CY469" s="1611"/>
      <c r="CZ469" s="1611"/>
      <c r="DA469" s="1611"/>
      <c r="DB469" s="1611"/>
      <c r="DC469" s="1611"/>
      <c r="DD469" s="1611"/>
      <c r="DE469" s="1611"/>
      <c r="DF469" s="1611"/>
      <c r="DG469" s="1611"/>
      <c r="DH469" s="1611"/>
      <c r="DI469" s="1611"/>
      <c r="DJ469" s="1611"/>
      <c r="DK469" s="1611"/>
      <c r="DL469" s="1611"/>
      <c r="DM469" s="1611"/>
      <c r="DN469" s="1611"/>
      <c r="DO469" s="1611"/>
      <c r="DP469" s="1611"/>
      <c r="DQ469" s="1611"/>
      <c r="DR469" s="1611"/>
      <c r="DS469" s="1611"/>
      <c r="DT469" s="1611"/>
      <c r="DU469" s="1611"/>
      <c r="DV469" s="1611"/>
      <c r="DW469" s="1611"/>
      <c r="DX469" s="1611"/>
      <c r="DY469" s="1611"/>
      <c r="DZ469" s="1611"/>
      <c r="EA469" s="1611"/>
      <c r="EB469" s="1611"/>
      <c r="EC469" s="1611"/>
      <c r="ED469" s="1611"/>
      <c r="EE469" s="1611"/>
      <c r="EF469" s="1611"/>
      <c r="EG469" s="1611"/>
      <c r="EH469" s="1611"/>
      <c r="EI469" s="1611"/>
      <c r="EJ469" s="1611"/>
      <c r="EK469" s="1611"/>
      <c r="EL469" s="1611"/>
      <c r="EM469" s="1611"/>
      <c r="EN469" s="1611"/>
      <c r="EO469" s="1611"/>
      <c r="EP469" s="1611"/>
      <c r="EQ469" s="1611"/>
      <c r="ER469" s="1611"/>
      <c r="ES469" s="1611"/>
    </row>
    <row r="470" spans="2:149" s="898" customFormat="1">
      <c r="B470" s="1609"/>
      <c r="C470" s="1610"/>
      <c r="D470" s="1610"/>
      <c r="E470" s="1611"/>
      <c r="F470" s="1611"/>
      <c r="G470" s="1611"/>
      <c r="H470" s="1611"/>
      <c r="I470" s="1611"/>
      <c r="J470" s="1611"/>
      <c r="K470" s="1611"/>
      <c r="L470" s="1611"/>
      <c r="M470" s="1611"/>
      <c r="N470" s="1611"/>
      <c r="O470" s="1611"/>
      <c r="P470" s="1611"/>
      <c r="Q470" s="1611"/>
      <c r="R470" s="1611"/>
      <c r="S470" s="1611"/>
      <c r="T470" s="1611"/>
      <c r="U470" s="1611"/>
      <c r="V470" s="1611"/>
      <c r="W470" s="1611"/>
      <c r="X470" s="1611"/>
      <c r="Y470" s="1611"/>
      <c r="Z470" s="1611"/>
      <c r="AA470" s="1611"/>
      <c r="AB470" s="1611"/>
      <c r="AC470" s="1611"/>
      <c r="AD470" s="1611"/>
      <c r="AE470" s="1611"/>
      <c r="AF470" s="1611"/>
      <c r="AG470" s="1611"/>
      <c r="AH470" s="1611"/>
      <c r="AI470" s="1611"/>
      <c r="AJ470" s="1611"/>
      <c r="AK470" s="1611"/>
      <c r="AL470" s="1611"/>
      <c r="AM470" s="1611"/>
      <c r="AN470" s="1611"/>
      <c r="AO470" s="1611"/>
      <c r="AP470" s="1611"/>
      <c r="AQ470" s="1611"/>
      <c r="AR470" s="1611"/>
      <c r="AS470" s="1611"/>
      <c r="AT470" s="1611"/>
      <c r="AU470" s="1611"/>
      <c r="AV470" s="1611"/>
      <c r="AW470" s="1611"/>
      <c r="AX470" s="1611"/>
      <c r="AY470" s="1611"/>
      <c r="AZ470" s="1611"/>
      <c r="BA470" s="1611"/>
      <c r="BB470" s="1611"/>
      <c r="BC470" s="1611"/>
      <c r="BD470" s="1611"/>
      <c r="BE470" s="1611"/>
      <c r="BF470" s="1611"/>
      <c r="BG470" s="1611"/>
      <c r="BH470" s="1611"/>
      <c r="BI470" s="1611"/>
      <c r="BJ470" s="1611"/>
      <c r="BK470" s="1611"/>
      <c r="BL470" s="1611"/>
      <c r="BM470" s="1611"/>
      <c r="BN470" s="1611"/>
      <c r="BO470" s="1611"/>
      <c r="BP470" s="1611"/>
      <c r="BQ470" s="1611"/>
      <c r="BR470" s="1611"/>
      <c r="BS470" s="1611"/>
      <c r="BT470" s="1611"/>
      <c r="BU470" s="1611"/>
      <c r="BV470" s="1611"/>
      <c r="BW470" s="1611"/>
      <c r="BX470" s="1611"/>
      <c r="BY470" s="1611"/>
      <c r="BZ470" s="1611"/>
      <c r="CA470" s="1611"/>
      <c r="CB470" s="1611"/>
      <c r="CC470" s="1611"/>
      <c r="CD470" s="1611"/>
      <c r="CE470" s="1611"/>
      <c r="CF470" s="1611"/>
      <c r="CG470" s="1611"/>
      <c r="CH470" s="1611"/>
      <c r="CI470" s="1611"/>
      <c r="CJ470" s="1611"/>
      <c r="CK470" s="1611"/>
      <c r="CL470" s="1611"/>
      <c r="CM470" s="1611"/>
      <c r="CN470" s="1611"/>
      <c r="CO470" s="1611"/>
      <c r="CP470" s="1611"/>
      <c r="CQ470" s="1611"/>
      <c r="CR470" s="1611"/>
      <c r="CS470" s="1611"/>
      <c r="CT470" s="1611"/>
      <c r="CU470" s="1611"/>
      <c r="CV470" s="1611"/>
      <c r="CW470" s="1611"/>
      <c r="CX470" s="1611"/>
      <c r="CY470" s="1611"/>
      <c r="CZ470" s="1611"/>
      <c r="DA470" s="1611"/>
      <c r="DB470" s="1611"/>
      <c r="DC470" s="1611"/>
      <c r="DD470" s="1611"/>
      <c r="DE470" s="1611"/>
      <c r="DF470" s="1611"/>
      <c r="DG470" s="1611"/>
      <c r="DH470" s="1611"/>
      <c r="DI470" s="1611"/>
      <c r="DJ470" s="1611"/>
      <c r="DK470" s="1611"/>
      <c r="DL470" s="1611"/>
      <c r="DM470" s="1611"/>
      <c r="DN470" s="1611"/>
      <c r="DO470" s="1611"/>
      <c r="DP470" s="1611"/>
      <c r="DQ470" s="1611"/>
      <c r="DR470" s="1611"/>
      <c r="DS470" s="1611"/>
      <c r="DT470" s="1611"/>
      <c r="DU470" s="1611"/>
      <c r="DV470" s="1611"/>
      <c r="DW470" s="1611"/>
      <c r="DX470" s="1611"/>
      <c r="DY470" s="1611"/>
      <c r="DZ470" s="1611"/>
      <c r="EA470" s="1611"/>
      <c r="EB470" s="1611"/>
      <c r="EC470" s="1611"/>
      <c r="ED470" s="1611"/>
      <c r="EE470" s="1611"/>
      <c r="EF470" s="1611"/>
      <c r="EG470" s="1611"/>
      <c r="EH470" s="1611"/>
      <c r="EI470" s="1611"/>
      <c r="EJ470" s="1611"/>
      <c r="EK470" s="1611"/>
      <c r="EL470" s="1611"/>
      <c r="EM470" s="1611"/>
      <c r="EN470" s="1611"/>
      <c r="EO470" s="1611"/>
      <c r="EP470" s="1611"/>
      <c r="EQ470" s="1611"/>
      <c r="ER470" s="1611"/>
      <c r="ES470" s="1611"/>
    </row>
    <row r="471" spans="2:149" s="898" customFormat="1">
      <c r="B471" s="1609"/>
      <c r="C471" s="1610"/>
      <c r="D471" s="1610"/>
      <c r="E471" s="1611"/>
      <c r="F471" s="1611"/>
      <c r="G471" s="1611"/>
      <c r="H471" s="1611"/>
      <c r="I471" s="1611"/>
      <c r="J471" s="1611"/>
      <c r="K471" s="1611"/>
      <c r="L471" s="1611"/>
      <c r="M471" s="1611"/>
      <c r="N471" s="1611"/>
      <c r="O471" s="1611"/>
      <c r="P471" s="1611"/>
      <c r="Q471" s="1611"/>
      <c r="R471" s="1611"/>
      <c r="S471" s="1611"/>
      <c r="T471" s="1611"/>
      <c r="U471" s="1611"/>
      <c r="V471" s="1611"/>
      <c r="W471" s="1611"/>
      <c r="X471" s="1611"/>
      <c r="Y471" s="1611"/>
      <c r="Z471" s="1611"/>
      <c r="AA471" s="1611"/>
      <c r="AB471" s="1611"/>
      <c r="AC471" s="1611"/>
      <c r="AD471" s="1611"/>
      <c r="AE471" s="1611"/>
      <c r="AF471" s="1611"/>
      <c r="AG471" s="1611"/>
      <c r="AH471" s="1611"/>
      <c r="AI471" s="1611"/>
      <c r="AJ471" s="1611"/>
      <c r="AK471" s="1611"/>
      <c r="AL471" s="1611"/>
      <c r="AM471" s="1611"/>
      <c r="AN471" s="1611"/>
      <c r="AO471" s="1611"/>
      <c r="AP471" s="1611"/>
      <c r="AQ471" s="1611"/>
      <c r="AR471" s="1611"/>
      <c r="AS471" s="1611"/>
      <c r="AT471" s="1611"/>
      <c r="AU471" s="1611"/>
      <c r="AV471" s="1611"/>
      <c r="AW471" s="1611"/>
      <c r="AX471" s="1611"/>
      <c r="AY471" s="1611"/>
      <c r="AZ471" s="1611"/>
      <c r="BA471" s="1611"/>
      <c r="BB471" s="1611"/>
      <c r="BC471" s="1611"/>
      <c r="BD471" s="1611"/>
      <c r="BE471" s="1611"/>
      <c r="BF471" s="1611"/>
      <c r="BG471" s="1611"/>
      <c r="BH471" s="1611"/>
      <c r="BI471" s="1611"/>
      <c r="BJ471" s="1611"/>
      <c r="BK471" s="1611"/>
      <c r="BL471" s="1611"/>
      <c r="BM471" s="1611"/>
      <c r="BN471" s="1611"/>
      <c r="BO471" s="1611"/>
      <c r="BP471" s="1611"/>
      <c r="BQ471" s="1611"/>
      <c r="BR471" s="1611"/>
      <c r="BS471" s="1611"/>
      <c r="BT471" s="1611"/>
      <c r="BU471" s="1611"/>
      <c r="BV471" s="1611"/>
      <c r="BW471" s="1611"/>
      <c r="BX471" s="1611"/>
      <c r="BY471" s="1611"/>
      <c r="BZ471" s="1611"/>
      <c r="CA471" s="1611"/>
      <c r="CB471" s="1611"/>
      <c r="CC471" s="1611"/>
      <c r="CD471" s="1611"/>
      <c r="CE471" s="1611"/>
      <c r="CF471" s="1611"/>
      <c r="CG471" s="1611"/>
      <c r="CH471" s="1611"/>
      <c r="CI471" s="1611"/>
      <c r="CJ471" s="1611"/>
      <c r="CK471" s="1611"/>
      <c r="CL471" s="1611"/>
      <c r="CM471" s="1611"/>
      <c r="CN471" s="1611"/>
      <c r="CO471" s="1611"/>
      <c r="CP471" s="1611"/>
      <c r="CQ471" s="1611"/>
      <c r="CR471" s="1611"/>
      <c r="CS471" s="1611"/>
      <c r="CT471" s="1611"/>
      <c r="CU471" s="1611"/>
      <c r="CV471" s="1611"/>
      <c r="CW471" s="1611"/>
      <c r="CX471" s="1611"/>
      <c r="CY471" s="1611"/>
      <c r="CZ471" s="1611"/>
      <c r="DA471" s="1611"/>
      <c r="DB471" s="1611"/>
      <c r="DC471" s="1611"/>
      <c r="DD471" s="1611"/>
      <c r="DE471" s="1611"/>
      <c r="DF471" s="1611"/>
      <c r="DG471" s="1611"/>
      <c r="DH471" s="1611"/>
      <c r="DI471" s="1611"/>
      <c r="DJ471" s="1611"/>
      <c r="DK471" s="1611"/>
      <c r="DL471" s="1611"/>
      <c r="DM471" s="1611"/>
      <c r="DN471" s="1611"/>
      <c r="DO471" s="1611"/>
      <c r="DP471" s="1611"/>
      <c r="DQ471" s="1611"/>
      <c r="DR471" s="1611"/>
      <c r="DS471" s="1611"/>
      <c r="DT471" s="1611"/>
      <c r="DU471" s="1611"/>
      <c r="DV471" s="1611"/>
      <c r="DW471" s="1611"/>
      <c r="DX471" s="1611"/>
      <c r="DY471" s="1611"/>
      <c r="DZ471" s="1611"/>
      <c r="EA471" s="1611"/>
      <c r="EB471" s="1611"/>
      <c r="EC471" s="1611"/>
      <c r="ED471" s="1611"/>
      <c r="EE471" s="1611"/>
      <c r="EF471" s="1611"/>
      <c r="EG471" s="1611"/>
      <c r="EH471" s="1611"/>
      <c r="EI471" s="1611"/>
      <c r="EJ471" s="1611"/>
      <c r="EK471" s="1611"/>
      <c r="EL471" s="1611"/>
      <c r="EM471" s="1611"/>
      <c r="EN471" s="1611"/>
      <c r="EO471" s="1611"/>
      <c r="EP471" s="1611"/>
      <c r="EQ471" s="1611"/>
      <c r="ER471" s="1611"/>
      <c r="ES471" s="1611"/>
    </row>
    <row r="472" spans="2:149" s="898" customFormat="1">
      <c r="B472" s="1609"/>
      <c r="C472" s="1610"/>
      <c r="D472" s="1610"/>
      <c r="E472" s="1611"/>
      <c r="F472" s="1611"/>
      <c r="G472" s="1611"/>
      <c r="H472" s="1611"/>
      <c r="I472" s="1611"/>
      <c r="J472" s="1611"/>
      <c r="K472" s="1611"/>
      <c r="L472" s="1611"/>
      <c r="M472" s="1611"/>
      <c r="N472" s="1611"/>
      <c r="O472" s="1611"/>
      <c r="P472" s="1611"/>
      <c r="Q472" s="1611"/>
      <c r="R472" s="1611"/>
      <c r="S472" s="1611"/>
      <c r="T472" s="1611"/>
      <c r="U472" s="1611"/>
      <c r="V472" s="1611"/>
      <c r="W472" s="1611"/>
      <c r="X472" s="1611"/>
      <c r="Y472" s="1611"/>
      <c r="Z472" s="1611"/>
      <c r="AA472" s="1611"/>
      <c r="AB472" s="1611"/>
      <c r="AC472" s="1611"/>
      <c r="AD472" s="1611"/>
      <c r="AE472" s="1611"/>
      <c r="AF472" s="1611"/>
      <c r="AG472" s="1611"/>
      <c r="AH472" s="1611"/>
      <c r="AI472" s="1611"/>
      <c r="AJ472" s="1611"/>
      <c r="AK472" s="1611"/>
      <c r="AL472" s="1611"/>
      <c r="AM472" s="1611"/>
      <c r="AN472" s="1611"/>
      <c r="AO472" s="1611"/>
      <c r="AP472" s="1611"/>
      <c r="AQ472" s="1611"/>
      <c r="AR472" s="1611"/>
      <c r="AS472" s="1611"/>
      <c r="AT472" s="1611"/>
      <c r="AU472" s="1611"/>
      <c r="AV472" s="1611"/>
      <c r="AW472" s="1611"/>
      <c r="AX472" s="1611"/>
      <c r="AY472" s="1611"/>
      <c r="AZ472" s="1611"/>
      <c r="BA472" s="1611"/>
      <c r="BB472" s="1611"/>
      <c r="BC472" s="1611"/>
      <c r="BD472" s="1611"/>
      <c r="BE472" s="1611"/>
      <c r="BF472" s="1611"/>
      <c r="BG472" s="1611"/>
      <c r="BH472" s="1611"/>
      <c r="BI472" s="1611"/>
      <c r="BJ472" s="1611"/>
      <c r="BK472" s="1611"/>
      <c r="BL472" s="1611"/>
      <c r="BM472" s="1611"/>
      <c r="BN472" s="1611"/>
      <c r="BO472" s="1611"/>
      <c r="BP472" s="1611"/>
      <c r="BQ472" s="1611"/>
      <c r="BR472" s="1611"/>
      <c r="BS472" s="1611"/>
      <c r="BT472" s="1611"/>
      <c r="BU472" s="1611"/>
      <c r="BV472" s="1611"/>
      <c r="BW472" s="1611"/>
      <c r="BX472" s="1611"/>
      <c r="BY472" s="1611"/>
      <c r="BZ472" s="1611"/>
      <c r="CA472" s="1611"/>
      <c r="CB472" s="1611"/>
      <c r="CC472" s="1611"/>
      <c r="CD472" s="1611"/>
      <c r="CE472" s="1611"/>
      <c r="CF472" s="1611"/>
      <c r="CG472" s="1611"/>
      <c r="CH472" s="1611"/>
      <c r="CI472" s="1611"/>
      <c r="CJ472" s="1611"/>
      <c r="CK472" s="1611"/>
      <c r="CL472" s="1611"/>
      <c r="CM472" s="1611"/>
      <c r="CN472" s="1611"/>
      <c r="CO472" s="1611"/>
      <c r="CP472" s="1611"/>
      <c r="CQ472" s="1611"/>
      <c r="CR472" s="1611"/>
      <c r="CS472" s="1611"/>
      <c r="CT472" s="1611"/>
      <c r="CU472" s="1611"/>
      <c r="CV472" s="1611"/>
      <c r="CW472" s="1611"/>
      <c r="CX472" s="1611"/>
      <c r="CY472" s="1611"/>
      <c r="CZ472" s="1611"/>
      <c r="DA472" s="1611"/>
      <c r="DB472" s="1611"/>
      <c r="DC472" s="1611"/>
      <c r="DD472" s="1611"/>
      <c r="DE472" s="1611"/>
      <c r="DF472" s="1611"/>
      <c r="DG472" s="1611"/>
      <c r="DH472" s="1611"/>
      <c r="DI472" s="1611"/>
      <c r="DJ472" s="1611"/>
      <c r="DK472" s="1611"/>
      <c r="DL472" s="1611"/>
      <c r="DM472" s="1611"/>
      <c r="DN472" s="1611"/>
      <c r="DO472" s="1611"/>
      <c r="DP472" s="1611"/>
      <c r="DQ472" s="1611"/>
      <c r="DR472" s="1611"/>
      <c r="DS472" s="1611"/>
      <c r="DT472" s="1611"/>
      <c r="DU472" s="1611"/>
      <c r="DV472" s="1611"/>
      <c r="DW472" s="1611"/>
      <c r="DX472" s="1611"/>
      <c r="DY472" s="1611"/>
      <c r="DZ472" s="1611"/>
      <c r="EA472" s="1611"/>
      <c r="EB472" s="1611"/>
      <c r="EC472" s="1611"/>
      <c r="ED472" s="1611"/>
      <c r="EE472" s="1611"/>
      <c r="EF472" s="1611"/>
      <c r="EG472" s="1611"/>
      <c r="EH472" s="1611"/>
      <c r="EI472" s="1611"/>
      <c r="EJ472" s="1611"/>
      <c r="EK472" s="1611"/>
      <c r="EL472" s="1611"/>
      <c r="EM472" s="1611"/>
      <c r="EN472" s="1611"/>
      <c r="EO472" s="1611"/>
      <c r="EP472" s="1611"/>
      <c r="EQ472" s="1611"/>
      <c r="ER472" s="1611"/>
      <c r="ES472" s="1611"/>
    </row>
    <row r="473" spans="2:149" s="898" customFormat="1">
      <c r="B473" s="1609"/>
      <c r="C473" s="1610"/>
      <c r="D473" s="1610"/>
      <c r="E473" s="1611"/>
      <c r="F473" s="1611"/>
      <c r="G473" s="1611"/>
      <c r="H473" s="1611"/>
      <c r="I473" s="1611"/>
      <c r="J473" s="1611"/>
      <c r="K473" s="1611"/>
      <c r="L473" s="1611"/>
      <c r="M473" s="1611"/>
      <c r="N473" s="1611"/>
      <c r="O473" s="1611"/>
      <c r="P473" s="1611"/>
      <c r="Q473" s="1611"/>
      <c r="R473" s="1611"/>
      <c r="S473" s="1611"/>
      <c r="T473" s="1611"/>
      <c r="U473" s="1611"/>
      <c r="V473" s="1611"/>
      <c r="W473" s="1611"/>
      <c r="X473" s="1611"/>
      <c r="Y473" s="1611"/>
      <c r="Z473" s="1611"/>
      <c r="AA473" s="1611"/>
      <c r="AB473" s="1611"/>
      <c r="AC473" s="1611"/>
      <c r="AD473" s="1611"/>
      <c r="AE473" s="1611"/>
      <c r="AF473" s="1611"/>
      <c r="AG473" s="1611"/>
      <c r="AH473" s="1611"/>
      <c r="AI473" s="1611"/>
      <c r="AJ473" s="1611"/>
      <c r="AK473" s="1611"/>
      <c r="AL473" s="1611"/>
      <c r="AM473" s="1611"/>
      <c r="AN473" s="1611"/>
      <c r="AO473" s="1611"/>
      <c r="AP473" s="1611"/>
      <c r="AQ473" s="1611"/>
      <c r="AR473" s="1611"/>
      <c r="AS473" s="1611"/>
      <c r="AT473" s="1611"/>
      <c r="AU473" s="1611"/>
      <c r="AV473" s="1611"/>
      <c r="AW473" s="1611"/>
      <c r="AX473" s="1611"/>
      <c r="AY473" s="1611"/>
      <c r="AZ473" s="1611"/>
      <c r="BA473" s="1611"/>
      <c r="BB473" s="1611"/>
      <c r="BC473" s="1611"/>
      <c r="BD473" s="1611"/>
      <c r="BE473" s="1611"/>
      <c r="BF473" s="1611"/>
      <c r="BG473" s="1611"/>
      <c r="BH473" s="1611"/>
      <c r="BI473" s="1611"/>
      <c r="BJ473" s="1611"/>
      <c r="BK473" s="1611"/>
      <c r="BL473" s="1611"/>
      <c r="BM473" s="1611"/>
      <c r="BN473" s="1611"/>
      <c r="BO473" s="1611"/>
      <c r="BP473" s="1611"/>
      <c r="BQ473" s="1611"/>
      <c r="BR473" s="1611"/>
      <c r="BS473" s="1611"/>
      <c r="BT473" s="1611"/>
      <c r="BU473" s="1611"/>
      <c r="BV473" s="1611"/>
      <c r="BW473" s="1611"/>
      <c r="BX473" s="1611"/>
      <c r="BY473" s="1611"/>
      <c r="BZ473" s="1611"/>
      <c r="CA473" s="1611"/>
      <c r="CB473" s="1611"/>
      <c r="CC473" s="1611"/>
      <c r="CD473" s="1611"/>
      <c r="CE473" s="1611"/>
      <c r="CF473" s="1611"/>
      <c r="CG473" s="1611"/>
      <c r="CH473" s="1611"/>
      <c r="CI473" s="1611"/>
      <c r="CJ473" s="1611"/>
      <c r="CK473" s="1611"/>
      <c r="CL473" s="1611"/>
      <c r="CM473" s="1611"/>
      <c r="CN473" s="1611"/>
      <c r="CO473" s="1611"/>
      <c r="CP473" s="1611"/>
      <c r="CQ473" s="1611"/>
      <c r="CR473" s="1611"/>
      <c r="CS473" s="1611"/>
      <c r="CT473" s="1611"/>
      <c r="CU473" s="1611"/>
      <c r="CV473" s="1611"/>
      <c r="CW473" s="1611"/>
      <c r="CX473" s="1611"/>
      <c r="CY473" s="1611"/>
      <c r="CZ473" s="1611"/>
      <c r="DA473" s="1611"/>
      <c r="DB473" s="1611"/>
      <c r="DC473" s="1611"/>
      <c r="DD473" s="1611"/>
      <c r="DE473" s="1611"/>
      <c r="DF473" s="1611"/>
      <c r="DG473" s="1611"/>
      <c r="DH473" s="1611"/>
      <c r="DI473" s="1611"/>
      <c r="DJ473" s="1611"/>
      <c r="DK473" s="1611"/>
      <c r="DL473" s="1611"/>
      <c r="DM473" s="1611"/>
      <c r="DN473" s="1611"/>
      <c r="DO473" s="1611"/>
      <c r="DP473" s="1611"/>
      <c r="DQ473" s="1611"/>
      <c r="DR473" s="1611"/>
      <c r="DS473" s="1611"/>
      <c r="DT473" s="1611"/>
      <c r="DU473" s="1611"/>
      <c r="DV473" s="1611"/>
      <c r="DW473" s="1611"/>
      <c r="DX473" s="1611"/>
      <c r="DY473" s="1611"/>
      <c r="DZ473" s="1611"/>
      <c r="EA473" s="1611"/>
      <c r="EB473" s="1611"/>
      <c r="EC473" s="1611"/>
      <c r="ED473" s="1611"/>
      <c r="EE473" s="1611"/>
      <c r="EF473" s="1611"/>
      <c r="EG473" s="1611"/>
      <c r="EH473" s="1611"/>
      <c r="EI473" s="1611"/>
      <c r="EJ473" s="1611"/>
      <c r="EK473" s="1611"/>
      <c r="EL473" s="1611"/>
      <c r="EM473" s="1611"/>
      <c r="EN473" s="1611"/>
      <c r="EO473" s="1611"/>
      <c r="EP473" s="1611"/>
      <c r="EQ473" s="1611"/>
      <c r="ER473" s="1611"/>
      <c r="ES473" s="1611"/>
    </row>
    <row r="474" spans="2:149" s="898" customFormat="1">
      <c r="B474" s="1609"/>
      <c r="C474" s="1610"/>
      <c r="D474" s="1610"/>
      <c r="E474" s="1611"/>
      <c r="F474" s="1611"/>
      <c r="G474" s="1611"/>
      <c r="H474" s="1611"/>
      <c r="I474" s="1611"/>
      <c r="J474" s="1611"/>
      <c r="K474" s="1611"/>
      <c r="L474" s="1611"/>
      <c r="M474" s="1611"/>
      <c r="N474" s="1611"/>
      <c r="O474" s="1611"/>
      <c r="P474" s="1611"/>
      <c r="Q474" s="1611"/>
      <c r="R474" s="1611"/>
      <c r="S474" s="1611"/>
      <c r="T474" s="1611"/>
      <c r="U474" s="1611"/>
      <c r="V474" s="1611"/>
      <c r="W474" s="1611"/>
      <c r="X474" s="1611"/>
      <c r="Y474" s="1611"/>
      <c r="Z474" s="1611"/>
      <c r="AA474" s="1611"/>
      <c r="AB474" s="1611"/>
      <c r="AC474" s="1611"/>
      <c r="AD474" s="1611"/>
      <c r="AE474" s="1611"/>
      <c r="AF474" s="1611"/>
      <c r="AG474" s="1611"/>
      <c r="AH474" s="1611"/>
      <c r="AI474" s="1611"/>
      <c r="AJ474" s="1611"/>
      <c r="AK474" s="1611"/>
      <c r="AL474" s="1611"/>
      <c r="AM474" s="1611"/>
      <c r="AN474" s="1611"/>
      <c r="AO474" s="1611"/>
      <c r="AP474" s="1611"/>
      <c r="AQ474" s="1611"/>
      <c r="AR474" s="1611"/>
      <c r="AS474" s="1611"/>
      <c r="AT474" s="1611"/>
      <c r="AU474" s="1611"/>
      <c r="AV474" s="1611"/>
      <c r="AW474" s="1611"/>
      <c r="AX474" s="1611"/>
      <c r="AY474" s="1611"/>
      <c r="AZ474" s="1611"/>
      <c r="BA474" s="1611"/>
      <c r="BB474" s="1611"/>
      <c r="BC474" s="1611"/>
      <c r="BD474" s="1611"/>
      <c r="BE474" s="1611"/>
      <c r="BF474" s="1611"/>
      <c r="BG474" s="1611"/>
      <c r="BH474" s="1611"/>
      <c r="BI474" s="1611"/>
      <c r="BJ474" s="1611"/>
      <c r="BK474" s="1611"/>
      <c r="BL474" s="1611"/>
      <c r="BM474" s="1611"/>
      <c r="BN474" s="1611"/>
      <c r="BO474" s="1611"/>
      <c r="BP474" s="1611"/>
      <c r="BQ474" s="1611"/>
      <c r="BR474" s="1611"/>
      <c r="BS474" s="1611"/>
      <c r="BT474" s="1611"/>
      <c r="BU474" s="1611"/>
      <c r="BV474" s="1611"/>
      <c r="BW474" s="1611"/>
      <c r="BX474" s="1611"/>
      <c r="BY474" s="1611"/>
      <c r="BZ474" s="1611"/>
      <c r="CA474" s="1611"/>
      <c r="CB474" s="1611"/>
      <c r="CC474" s="1611"/>
      <c r="CD474" s="1611"/>
      <c r="CE474" s="1611"/>
      <c r="CF474" s="1611"/>
      <c r="CG474" s="1611"/>
      <c r="CH474" s="1611"/>
      <c r="CI474" s="1611"/>
      <c r="CJ474" s="1611"/>
      <c r="CK474" s="1611"/>
      <c r="CL474" s="1611"/>
      <c r="CM474" s="1611"/>
      <c r="CN474" s="1611"/>
      <c r="CO474" s="1611"/>
      <c r="CP474" s="1611"/>
      <c r="CQ474" s="1611"/>
      <c r="CR474" s="1611"/>
      <c r="CS474" s="1611"/>
      <c r="CT474" s="1611"/>
      <c r="CU474" s="1611"/>
      <c r="CV474" s="1611"/>
      <c r="CW474" s="1611"/>
      <c r="CX474" s="1611"/>
      <c r="CY474" s="1611"/>
      <c r="CZ474" s="1611"/>
      <c r="DA474" s="1611"/>
      <c r="DB474" s="1611"/>
      <c r="DC474" s="1611"/>
      <c r="DD474" s="1611"/>
      <c r="DE474" s="1611"/>
      <c r="DF474" s="1611"/>
      <c r="DG474" s="1611"/>
      <c r="DH474" s="1611"/>
      <c r="DI474" s="1611"/>
      <c r="DJ474" s="1611"/>
      <c r="DK474" s="1611"/>
      <c r="DL474" s="1611"/>
      <c r="DM474" s="1611"/>
      <c r="DN474" s="1611"/>
      <c r="DO474" s="1611"/>
      <c r="DP474" s="1611"/>
      <c r="DQ474" s="1611"/>
      <c r="DR474" s="1611"/>
      <c r="DS474" s="1611"/>
      <c r="DT474" s="1611"/>
      <c r="DU474" s="1611"/>
      <c r="DV474" s="1611"/>
      <c r="DW474" s="1611"/>
      <c r="DX474" s="1611"/>
      <c r="DY474" s="1611"/>
      <c r="DZ474" s="1611"/>
      <c r="EA474" s="1611"/>
      <c r="EB474" s="1611"/>
      <c r="EC474" s="1611"/>
      <c r="ED474" s="1611"/>
      <c r="EE474" s="1611"/>
      <c r="EF474" s="1611"/>
      <c r="EG474" s="1611"/>
      <c r="EH474" s="1611"/>
      <c r="EI474" s="1611"/>
      <c r="EJ474" s="1611"/>
      <c r="EK474" s="1611"/>
      <c r="EL474" s="1611"/>
      <c r="EM474" s="1611"/>
      <c r="EN474" s="1611"/>
      <c r="EO474" s="1611"/>
      <c r="EP474" s="1611"/>
      <c r="EQ474" s="1611"/>
      <c r="ER474" s="1611"/>
      <c r="ES474" s="1611"/>
    </row>
    <row r="475" spans="2:149" s="898" customFormat="1">
      <c r="B475" s="1609"/>
      <c r="C475" s="1610"/>
      <c r="D475" s="1610"/>
      <c r="E475" s="1611"/>
      <c r="F475" s="1611"/>
      <c r="G475" s="1611"/>
      <c r="H475" s="1611"/>
      <c r="I475" s="1611"/>
      <c r="J475" s="1611"/>
      <c r="K475" s="1611"/>
      <c r="L475" s="1611"/>
      <c r="M475" s="1611"/>
      <c r="N475" s="1611"/>
      <c r="O475" s="1611"/>
      <c r="P475" s="1611"/>
      <c r="Q475" s="1611"/>
      <c r="R475" s="1611"/>
      <c r="S475" s="1611"/>
      <c r="T475" s="1611"/>
      <c r="U475" s="1611"/>
      <c r="V475" s="1611"/>
      <c r="W475" s="1611"/>
      <c r="X475" s="1611"/>
      <c r="Y475" s="1611"/>
      <c r="Z475" s="1611"/>
      <c r="AA475" s="1611"/>
      <c r="AB475" s="1611"/>
      <c r="AC475" s="1611"/>
      <c r="AD475" s="1611"/>
      <c r="AE475" s="1611"/>
      <c r="AF475" s="1611"/>
      <c r="AG475" s="1611"/>
      <c r="AH475" s="1611"/>
      <c r="AI475" s="1611"/>
      <c r="AJ475" s="1611"/>
      <c r="AK475" s="1611"/>
      <c r="AL475" s="1611"/>
      <c r="AM475" s="1611"/>
      <c r="AN475" s="1611"/>
      <c r="AO475" s="1611"/>
      <c r="AP475" s="1611"/>
      <c r="AQ475" s="1611"/>
      <c r="AR475" s="1611"/>
      <c r="AS475" s="1611"/>
      <c r="AT475" s="1611"/>
      <c r="AU475" s="1611"/>
      <c r="AV475" s="1611"/>
      <c r="AW475" s="1611"/>
      <c r="AX475" s="1611"/>
      <c r="AY475" s="1611"/>
      <c r="AZ475" s="1611"/>
      <c r="BA475" s="1611"/>
      <c r="BB475" s="1611"/>
      <c r="BC475" s="1611"/>
      <c r="BD475" s="1611"/>
      <c r="BE475" s="1611"/>
      <c r="BF475" s="1611"/>
      <c r="BG475" s="1611"/>
      <c r="BH475" s="1611"/>
      <c r="BI475" s="1611"/>
      <c r="BJ475" s="1611"/>
      <c r="BK475" s="1611"/>
      <c r="BL475" s="1611"/>
      <c r="BM475" s="1611"/>
      <c r="BN475" s="1611"/>
      <c r="BO475" s="1611"/>
      <c r="BP475" s="1611"/>
      <c r="BQ475" s="1611"/>
      <c r="BR475" s="1611"/>
      <c r="BS475" s="1611"/>
      <c r="BT475" s="1611"/>
      <c r="BU475" s="1611"/>
      <c r="BV475" s="1611"/>
      <c r="BW475" s="1611"/>
      <c r="BX475" s="1611"/>
      <c r="BY475" s="1611"/>
      <c r="BZ475" s="1611"/>
      <c r="CA475" s="1611"/>
      <c r="CB475" s="1611"/>
      <c r="CC475" s="1611"/>
      <c r="CD475" s="1611"/>
      <c r="CE475" s="1611"/>
      <c r="CF475" s="1611"/>
      <c r="CG475" s="1611"/>
      <c r="CH475" s="1611"/>
      <c r="CI475" s="1611"/>
      <c r="CJ475" s="1611"/>
      <c r="CK475" s="1611"/>
      <c r="CL475" s="1611"/>
      <c r="CM475" s="1611"/>
      <c r="CN475" s="1611"/>
      <c r="CO475" s="1611"/>
      <c r="CP475" s="1611"/>
      <c r="CQ475" s="1611"/>
      <c r="CR475" s="1611"/>
      <c r="CS475" s="1611"/>
      <c r="CT475" s="1611"/>
      <c r="CU475" s="1611"/>
      <c r="CV475" s="1611"/>
      <c r="CW475" s="1611"/>
      <c r="CX475" s="1611"/>
      <c r="CY475" s="1611"/>
      <c r="CZ475" s="1611"/>
      <c r="DA475" s="1611"/>
      <c r="DB475" s="1611"/>
      <c r="DC475" s="1611"/>
      <c r="DD475" s="1611"/>
      <c r="DE475" s="1611"/>
      <c r="DF475" s="1611"/>
      <c r="DG475" s="1611"/>
      <c r="DH475" s="1611"/>
      <c r="DI475" s="1611"/>
      <c r="DJ475" s="1611"/>
      <c r="DK475" s="1611"/>
      <c r="DL475" s="1611"/>
      <c r="DM475" s="1611"/>
      <c r="DN475" s="1611"/>
      <c r="DO475" s="1611"/>
      <c r="DP475" s="1611"/>
      <c r="DQ475" s="1611"/>
      <c r="DR475" s="1611"/>
      <c r="DS475" s="1611"/>
      <c r="DT475" s="1611"/>
      <c r="DU475" s="1611"/>
      <c r="DV475" s="1611"/>
      <c r="DW475" s="1611"/>
      <c r="DX475" s="1611"/>
      <c r="DY475" s="1611"/>
      <c r="DZ475" s="1611"/>
      <c r="EA475" s="1611"/>
      <c r="EB475" s="1611"/>
      <c r="EC475" s="1611"/>
      <c r="ED475" s="1611"/>
      <c r="EE475" s="1611"/>
      <c r="EF475" s="1611"/>
      <c r="EG475" s="1611"/>
      <c r="EH475" s="1611"/>
      <c r="EI475" s="1611"/>
      <c r="EJ475" s="1611"/>
      <c r="EK475" s="1611"/>
      <c r="EL475" s="1611"/>
      <c r="EM475" s="1611"/>
      <c r="EN475" s="1611"/>
      <c r="EO475" s="1611"/>
      <c r="EP475" s="1611"/>
      <c r="EQ475" s="1611"/>
      <c r="ER475" s="1611"/>
      <c r="ES475" s="1611"/>
    </row>
    <row r="476" spans="2:149" s="898" customFormat="1">
      <c r="B476" s="1609"/>
      <c r="C476" s="1610"/>
      <c r="D476" s="1610"/>
      <c r="E476" s="1611"/>
      <c r="F476" s="1611"/>
      <c r="G476" s="1611"/>
      <c r="H476" s="1611"/>
      <c r="I476" s="1611"/>
      <c r="J476" s="1611"/>
      <c r="K476" s="1611"/>
      <c r="L476" s="1611"/>
      <c r="M476" s="1611"/>
      <c r="N476" s="1611"/>
      <c r="O476" s="1611"/>
      <c r="P476" s="1611"/>
      <c r="Q476" s="1611"/>
      <c r="R476" s="1611"/>
      <c r="S476" s="1611"/>
      <c r="T476" s="1611"/>
      <c r="U476" s="1611"/>
      <c r="V476" s="1611"/>
      <c r="W476" s="1611"/>
      <c r="X476" s="1611"/>
      <c r="Y476" s="1611"/>
      <c r="Z476" s="1611"/>
      <c r="AA476" s="1611"/>
      <c r="AB476" s="1611"/>
      <c r="AC476" s="1611"/>
      <c r="AD476" s="1611"/>
      <c r="AE476" s="1611"/>
      <c r="AF476" s="1611"/>
      <c r="AG476" s="1611"/>
      <c r="AH476" s="1611"/>
      <c r="AI476" s="1611"/>
      <c r="AJ476" s="1611"/>
      <c r="AK476" s="1611"/>
      <c r="AL476" s="1611"/>
      <c r="AM476" s="1611"/>
      <c r="AN476" s="1611"/>
      <c r="AO476" s="1611"/>
      <c r="AP476" s="1611"/>
      <c r="AQ476" s="1611"/>
      <c r="AR476" s="1611"/>
      <c r="AS476" s="1611"/>
      <c r="AT476" s="1611"/>
      <c r="AU476" s="1611"/>
      <c r="AV476" s="1611"/>
      <c r="AW476" s="1611"/>
      <c r="AX476" s="1611"/>
      <c r="AY476" s="1611"/>
      <c r="AZ476" s="1611"/>
      <c r="BA476" s="1611"/>
      <c r="BB476" s="1611"/>
      <c r="BC476" s="1611"/>
      <c r="BD476" s="1611"/>
      <c r="BE476" s="1611"/>
      <c r="BF476" s="1611"/>
      <c r="BG476" s="1611"/>
      <c r="BH476" s="1611"/>
      <c r="BI476" s="1611"/>
      <c r="BJ476" s="1611"/>
      <c r="BK476" s="1611"/>
      <c r="BL476" s="1611"/>
      <c r="BM476" s="1611"/>
      <c r="BN476" s="1611"/>
      <c r="BO476" s="1611"/>
      <c r="BP476" s="1611"/>
      <c r="BQ476" s="1611"/>
      <c r="BR476" s="1611"/>
      <c r="BS476" s="1611"/>
      <c r="BT476" s="1611"/>
      <c r="BU476" s="1611"/>
      <c r="BV476" s="1611"/>
      <c r="BW476" s="1611"/>
      <c r="BX476" s="1611"/>
      <c r="BY476" s="1611"/>
      <c r="BZ476" s="1611"/>
      <c r="CA476" s="1611"/>
      <c r="CB476" s="1611"/>
      <c r="CC476" s="1611"/>
      <c r="CD476" s="1611"/>
      <c r="CE476" s="1611"/>
      <c r="CF476" s="1611"/>
      <c r="CG476" s="1611"/>
      <c r="CH476" s="1611"/>
      <c r="CI476" s="1611"/>
      <c r="CJ476" s="1611"/>
      <c r="CK476" s="1611"/>
      <c r="CL476" s="1611"/>
      <c r="CM476" s="1611"/>
      <c r="CN476" s="1611"/>
      <c r="CO476" s="1611"/>
      <c r="CP476" s="1611"/>
      <c r="CQ476" s="1611"/>
      <c r="CR476" s="1611"/>
      <c r="CS476" s="1611"/>
      <c r="CT476" s="1611"/>
      <c r="CU476" s="1611"/>
      <c r="CV476" s="1611"/>
      <c r="CW476" s="1611"/>
      <c r="CX476" s="1611"/>
      <c r="CY476" s="1611"/>
      <c r="CZ476" s="1611"/>
      <c r="DA476" s="1611"/>
      <c r="DB476" s="1611"/>
      <c r="DC476" s="1611"/>
      <c r="DD476" s="1611"/>
      <c r="DE476" s="1611"/>
      <c r="DF476" s="1611"/>
      <c r="DG476" s="1611"/>
      <c r="DH476" s="1611"/>
      <c r="DI476" s="1611"/>
      <c r="DJ476" s="1611"/>
      <c r="DK476" s="1611"/>
      <c r="DL476" s="1611"/>
      <c r="DM476" s="1611"/>
      <c r="DN476" s="1611"/>
      <c r="DO476" s="1611"/>
      <c r="DP476" s="1611"/>
      <c r="DQ476" s="1611"/>
      <c r="DR476" s="1611"/>
      <c r="DS476" s="1611"/>
      <c r="DT476" s="1611"/>
      <c r="DU476" s="1611"/>
      <c r="DV476" s="1611"/>
      <c r="DW476" s="1611"/>
      <c r="DX476" s="1611"/>
      <c r="DY476" s="1611"/>
      <c r="DZ476" s="1611"/>
      <c r="EA476" s="1611"/>
      <c r="EB476" s="1611"/>
      <c r="EC476" s="1611"/>
      <c r="ED476" s="1611"/>
      <c r="EE476" s="1611"/>
      <c r="EF476" s="1611"/>
      <c r="EG476" s="1611"/>
      <c r="EH476" s="1611"/>
      <c r="EI476" s="1611"/>
      <c r="EJ476" s="1611"/>
      <c r="EK476" s="1611"/>
      <c r="EL476" s="1611"/>
      <c r="EM476" s="1611"/>
      <c r="EN476" s="1611"/>
      <c r="EO476" s="1611"/>
      <c r="EP476" s="1611"/>
      <c r="EQ476" s="1611"/>
      <c r="ER476" s="1611"/>
      <c r="ES476" s="1611"/>
    </row>
    <row r="477" spans="2:149" s="898" customFormat="1">
      <c r="B477" s="1609"/>
      <c r="C477" s="1610"/>
      <c r="D477" s="1610"/>
      <c r="E477" s="1611"/>
      <c r="F477" s="1611"/>
      <c r="G477" s="1611"/>
      <c r="H477" s="1611"/>
      <c r="I477" s="1611"/>
      <c r="J477" s="1611"/>
      <c r="K477" s="1611"/>
      <c r="L477" s="1611"/>
      <c r="M477" s="1611"/>
      <c r="N477" s="1611"/>
      <c r="O477" s="1611"/>
      <c r="P477" s="1611"/>
      <c r="Q477" s="1611"/>
      <c r="R477" s="1611"/>
      <c r="S477" s="1611"/>
      <c r="T477" s="1611"/>
      <c r="U477" s="1611"/>
      <c r="V477" s="1611"/>
      <c r="W477" s="1611"/>
      <c r="X477" s="1611"/>
      <c r="Y477" s="1611"/>
      <c r="Z477" s="1611"/>
      <c r="AA477" s="1611"/>
      <c r="AB477" s="1611"/>
      <c r="AC477" s="1611"/>
      <c r="AD477" s="1611"/>
      <c r="AE477" s="1611"/>
      <c r="AF477" s="1611"/>
      <c r="AG477" s="1611"/>
      <c r="AH477" s="1611"/>
      <c r="AI477" s="1611"/>
      <c r="AJ477" s="1611"/>
      <c r="AK477" s="1611"/>
      <c r="AL477" s="1611"/>
      <c r="AM477" s="1611"/>
      <c r="AN477" s="1611"/>
      <c r="AO477" s="1611"/>
      <c r="AP477" s="1611"/>
      <c r="AQ477" s="1611"/>
      <c r="AR477" s="1611"/>
      <c r="AS477" s="1611"/>
      <c r="AT477" s="1611"/>
      <c r="AU477" s="1611"/>
      <c r="AV477" s="1611"/>
      <c r="AW477" s="1611"/>
      <c r="AX477" s="1611"/>
      <c r="AY477" s="1611"/>
      <c r="AZ477" s="1611"/>
      <c r="BA477" s="1611"/>
      <c r="BB477" s="1611"/>
      <c r="BC477" s="1611"/>
      <c r="BD477" s="1611"/>
      <c r="BE477" s="1611"/>
      <c r="BF477" s="1611"/>
      <c r="BG477" s="1611"/>
      <c r="BH477" s="1611"/>
      <c r="BI477" s="1611"/>
      <c r="BJ477" s="1611"/>
      <c r="BK477" s="1611"/>
      <c r="BL477" s="1611"/>
      <c r="BM477" s="1611"/>
      <c r="BN477" s="1611"/>
      <c r="BO477" s="1611"/>
      <c r="BP477" s="1611"/>
      <c r="BQ477" s="1611"/>
      <c r="BR477" s="1611"/>
      <c r="BS477" s="1611"/>
      <c r="BT477" s="1611"/>
      <c r="BU477" s="1611"/>
      <c r="BV477" s="1611"/>
      <c r="BW477" s="1611"/>
      <c r="BX477" s="1611"/>
      <c r="BY477" s="1611"/>
      <c r="BZ477" s="1611"/>
      <c r="CA477" s="1611"/>
      <c r="CB477" s="1611"/>
      <c r="CC477" s="1611"/>
      <c r="CD477" s="1611"/>
      <c r="CE477" s="1611"/>
      <c r="CF477" s="1611"/>
      <c r="CG477" s="1611"/>
      <c r="CH477" s="1611"/>
      <c r="CI477" s="1611"/>
      <c r="CJ477" s="1611"/>
      <c r="CK477" s="1611"/>
      <c r="CL477" s="1611"/>
      <c r="CM477" s="1611"/>
      <c r="CN477" s="1611"/>
      <c r="CO477" s="1611"/>
      <c r="CP477" s="1611"/>
      <c r="CQ477" s="1611"/>
      <c r="CR477" s="1611"/>
      <c r="CS477" s="1611"/>
      <c r="CT477" s="1611"/>
      <c r="CU477" s="1611"/>
      <c r="CV477" s="1611"/>
      <c r="CW477" s="1611"/>
      <c r="CX477" s="1611"/>
      <c r="CY477" s="1611"/>
      <c r="CZ477" s="1611"/>
      <c r="DA477" s="1611"/>
      <c r="DB477" s="1611"/>
      <c r="DC477" s="1611"/>
      <c r="DD477" s="1611"/>
      <c r="DE477" s="1611"/>
      <c r="DF477" s="1611"/>
      <c r="DG477" s="1611"/>
      <c r="DH477" s="1611"/>
      <c r="DI477" s="1611"/>
      <c r="DJ477" s="1611"/>
      <c r="DK477" s="1611"/>
      <c r="DL477" s="1611"/>
      <c r="DM477" s="1611"/>
      <c r="DN477" s="1611"/>
      <c r="DO477" s="1611"/>
      <c r="DP477" s="1611"/>
      <c r="DQ477" s="1611"/>
      <c r="DR477" s="1611"/>
      <c r="DS477" s="1611"/>
      <c r="DT477" s="1611"/>
      <c r="DU477" s="1611"/>
      <c r="DV477" s="1611"/>
      <c r="DW477" s="1611"/>
      <c r="DX477" s="1611"/>
      <c r="DY477" s="1611"/>
      <c r="DZ477" s="1611"/>
      <c r="EA477" s="1611"/>
      <c r="EB477" s="1611"/>
      <c r="EC477" s="1611"/>
      <c r="ED477" s="1611"/>
      <c r="EE477" s="1611"/>
      <c r="EF477" s="1611"/>
      <c r="EG477" s="1611"/>
      <c r="EH477" s="1611"/>
      <c r="EI477" s="1611"/>
      <c r="EJ477" s="1611"/>
      <c r="EK477" s="1611"/>
      <c r="EL477" s="1611"/>
      <c r="EM477" s="1611"/>
      <c r="EN477" s="1611"/>
      <c r="EO477" s="1611"/>
      <c r="EP477" s="1611"/>
      <c r="EQ477" s="1611"/>
      <c r="ER477" s="1611"/>
      <c r="ES477" s="1611"/>
    </row>
    <row r="478" spans="2:149" s="898" customFormat="1">
      <c r="B478" s="1609"/>
      <c r="C478" s="1610"/>
      <c r="D478" s="1610"/>
      <c r="E478" s="1611"/>
      <c r="F478" s="1611"/>
      <c r="G478" s="1611"/>
      <c r="H478" s="1611"/>
      <c r="I478" s="1611"/>
      <c r="J478" s="1611"/>
      <c r="K478" s="1611"/>
      <c r="L478" s="1611"/>
      <c r="M478" s="1611"/>
      <c r="N478" s="1611"/>
      <c r="O478" s="1611"/>
      <c r="P478" s="1611"/>
      <c r="Q478" s="1611"/>
      <c r="R478" s="1611"/>
      <c r="S478" s="1611"/>
      <c r="T478" s="1611"/>
      <c r="U478" s="1611"/>
      <c r="V478" s="1611"/>
      <c r="W478" s="1611"/>
      <c r="X478" s="1611"/>
      <c r="Y478" s="1611"/>
      <c r="Z478" s="1611"/>
      <c r="AA478" s="1611"/>
      <c r="AB478" s="1611"/>
      <c r="AC478" s="1611"/>
      <c r="AD478" s="1611"/>
      <c r="AE478" s="1611"/>
      <c r="AF478" s="1611"/>
      <c r="AG478" s="1611"/>
      <c r="AH478" s="1611"/>
      <c r="AI478" s="1611"/>
      <c r="AJ478" s="1611"/>
      <c r="AK478" s="1611"/>
      <c r="AL478" s="1611"/>
      <c r="AM478" s="1611"/>
      <c r="AN478" s="1611"/>
      <c r="AO478" s="1611"/>
      <c r="AP478" s="1611"/>
      <c r="AQ478" s="1611"/>
      <c r="AR478" s="1611"/>
      <c r="AS478" s="1611"/>
      <c r="AT478" s="1611"/>
      <c r="AU478" s="1611"/>
      <c r="AV478" s="1611"/>
      <c r="AW478" s="1611"/>
      <c r="AX478" s="1611"/>
      <c r="AY478" s="1611"/>
      <c r="AZ478" s="1611"/>
      <c r="BA478" s="1611"/>
      <c r="BB478" s="1611"/>
      <c r="BC478" s="1611"/>
      <c r="BD478" s="1611"/>
      <c r="BE478" s="1611"/>
      <c r="BF478" s="1611"/>
      <c r="BG478" s="1611"/>
      <c r="BH478" s="1611"/>
      <c r="BI478" s="1611"/>
      <c r="BJ478" s="1611"/>
      <c r="BK478" s="1611"/>
      <c r="BL478" s="1611"/>
      <c r="BM478" s="1611"/>
      <c r="BN478" s="1611"/>
      <c r="BO478" s="1611"/>
      <c r="BP478" s="1611"/>
      <c r="BQ478" s="1611"/>
      <c r="BR478" s="1611"/>
      <c r="BS478" s="1611"/>
      <c r="BT478" s="1611"/>
      <c r="BU478" s="1611"/>
      <c r="BV478" s="1611"/>
      <c r="BW478" s="1611"/>
      <c r="BX478" s="1611"/>
      <c r="BY478" s="1611"/>
      <c r="BZ478" s="1611"/>
      <c r="CA478" s="1611"/>
      <c r="CB478" s="1611"/>
      <c r="CC478" s="1611"/>
      <c r="CD478" s="1611"/>
      <c r="CE478" s="1611"/>
      <c r="CF478" s="1611"/>
      <c r="CG478" s="1611"/>
      <c r="CH478" s="1611"/>
      <c r="CI478" s="1611"/>
      <c r="CJ478" s="1611"/>
      <c r="CK478" s="1611"/>
      <c r="CL478" s="1611"/>
      <c r="CM478" s="1611"/>
      <c r="CN478" s="1611"/>
      <c r="CO478" s="1611"/>
      <c r="CP478" s="1611"/>
      <c r="CQ478" s="1611"/>
      <c r="CR478" s="1611"/>
      <c r="CS478" s="1611"/>
      <c r="CT478" s="1611"/>
      <c r="CU478" s="1611"/>
      <c r="CV478" s="1611"/>
      <c r="CW478" s="1611"/>
      <c r="CX478" s="1611"/>
      <c r="CY478" s="1611"/>
      <c r="CZ478" s="1611"/>
      <c r="DA478" s="1611"/>
      <c r="DB478" s="1611"/>
      <c r="DC478" s="1611"/>
      <c r="DD478" s="1611"/>
      <c r="DE478" s="1611"/>
      <c r="DF478" s="1611"/>
      <c r="DG478" s="1611"/>
      <c r="DH478" s="1611"/>
      <c r="DI478" s="1611"/>
      <c r="DJ478" s="1611"/>
      <c r="DK478" s="1611"/>
      <c r="DL478" s="1611"/>
      <c r="DM478" s="1611"/>
      <c r="DN478" s="1611"/>
      <c r="DO478" s="1611"/>
      <c r="DP478" s="1611"/>
      <c r="DQ478" s="1611"/>
      <c r="DR478" s="1611"/>
      <c r="DS478" s="1611"/>
      <c r="DT478" s="1611"/>
      <c r="DU478" s="1611"/>
      <c r="DV478" s="1611"/>
      <c r="DW478" s="1611"/>
      <c r="DX478" s="1611"/>
      <c r="DY478" s="1611"/>
      <c r="DZ478" s="1611"/>
      <c r="EA478" s="1611"/>
      <c r="EB478" s="1611"/>
      <c r="EC478" s="1611"/>
      <c r="ED478" s="1611"/>
      <c r="EE478" s="1611"/>
      <c r="EF478" s="1611"/>
      <c r="EG478" s="1611"/>
      <c r="EH478" s="1611"/>
      <c r="EI478" s="1611"/>
      <c r="EJ478" s="1611"/>
      <c r="EK478" s="1611"/>
      <c r="EL478" s="1611"/>
      <c r="EM478" s="1611"/>
      <c r="EN478" s="1611"/>
      <c r="EO478" s="1611"/>
      <c r="EP478" s="1611"/>
      <c r="EQ478" s="1611"/>
      <c r="ER478" s="1611"/>
      <c r="ES478" s="1611"/>
    </row>
    <row r="479" spans="2:149" s="898" customFormat="1">
      <c r="B479" s="1609"/>
      <c r="C479" s="1610"/>
      <c r="D479" s="1610"/>
      <c r="E479" s="1611"/>
      <c r="F479" s="1611"/>
      <c r="G479" s="1611"/>
      <c r="H479" s="1611"/>
      <c r="I479" s="1611"/>
      <c r="J479" s="1611"/>
      <c r="K479" s="1611"/>
      <c r="L479" s="1611"/>
      <c r="M479" s="1611"/>
      <c r="N479" s="1611"/>
      <c r="O479" s="1611"/>
      <c r="P479" s="1611"/>
      <c r="Q479" s="1611"/>
      <c r="R479" s="1611"/>
      <c r="S479" s="1611"/>
      <c r="T479" s="1611"/>
      <c r="U479" s="1611"/>
      <c r="V479" s="1611"/>
      <c r="W479" s="1611"/>
      <c r="X479" s="1611"/>
      <c r="Y479" s="1611"/>
      <c r="Z479" s="1611"/>
      <c r="AA479" s="1611"/>
      <c r="AB479" s="1611"/>
      <c r="AC479" s="1611"/>
      <c r="AD479" s="1611"/>
      <c r="AE479" s="1611"/>
      <c r="AF479" s="1611"/>
      <c r="AG479" s="1611"/>
      <c r="AH479" s="1611"/>
      <c r="AI479" s="1611"/>
      <c r="AJ479" s="1611"/>
      <c r="AK479" s="1611"/>
      <c r="AL479" s="1611"/>
      <c r="AM479" s="1611"/>
      <c r="AN479" s="1611"/>
      <c r="AO479" s="1611"/>
      <c r="AP479" s="1611"/>
      <c r="AQ479" s="1611"/>
      <c r="AR479" s="1611"/>
      <c r="AS479" s="1611"/>
      <c r="AT479" s="1611"/>
      <c r="AU479" s="1611"/>
      <c r="AV479" s="1611"/>
      <c r="AW479" s="1611"/>
      <c r="AX479" s="1611"/>
      <c r="AY479" s="1611"/>
      <c r="AZ479" s="1611"/>
      <c r="BA479" s="1611"/>
      <c r="BB479" s="1611"/>
      <c r="BC479" s="1611"/>
      <c r="BD479" s="1611"/>
      <c r="BE479" s="1611"/>
      <c r="BF479" s="1611"/>
      <c r="BG479" s="1611"/>
      <c r="BH479" s="1611"/>
      <c r="BI479" s="1611"/>
      <c r="BJ479" s="1611"/>
      <c r="BK479" s="1611"/>
      <c r="BL479" s="1611"/>
      <c r="BM479" s="1611"/>
      <c r="BN479" s="1611"/>
      <c r="BO479" s="1611"/>
      <c r="BP479" s="1611"/>
      <c r="BQ479" s="1611"/>
      <c r="BR479" s="1611"/>
      <c r="BS479" s="1611"/>
      <c r="BT479" s="1611"/>
      <c r="BU479" s="1611"/>
      <c r="BV479" s="1611"/>
      <c r="BW479" s="1611"/>
      <c r="BX479" s="1611"/>
      <c r="BY479" s="1611"/>
      <c r="BZ479" s="1611"/>
      <c r="CA479" s="1611"/>
      <c r="CB479" s="1611"/>
      <c r="CC479" s="1611"/>
      <c r="CD479" s="1611"/>
      <c r="CE479" s="1611"/>
      <c r="CF479" s="1611"/>
      <c r="CG479" s="1611"/>
      <c r="CH479" s="1611"/>
      <c r="CI479" s="1611"/>
      <c r="CJ479" s="1611"/>
      <c r="CK479" s="1611"/>
      <c r="CL479" s="1611"/>
      <c r="CM479" s="1611"/>
      <c r="CN479" s="1611"/>
      <c r="CO479" s="1611"/>
      <c r="CP479" s="1611"/>
      <c r="CQ479" s="1611"/>
      <c r="CR479" s="1611"/>
      <c r="CS479" s="1611"/>
      <c r="CT479" s="1611"/>
      <c r="CU479" s="1611"/>
      <c r="CV479" s="1611"/>
      <c r="CW479" s="1611"/>
      <c r="CX479" s="1611"/>
      <c r="CY479" s="1611"/>
      <c r="CZ479" s="1611"/>
      <c r="DA479" s="1611"/>
      <c r="DB479" s="1611"/>
      <c r="DC479" s="1611"/>
      <c r="DD479" s="1611"/>
      <c r="DE479" s="1611"/>
      <c r="DF479" s="1611"/>
      <c r="DG479" s="1611"/>
      <c r="DH479" s="1611"/>
      <c r="DI479" s="1611"/>
      <c r="DJ479" s="1611"/>
      <c r="DK479" s="1611"/>
      <c r="DL479" s="1611"/>
      <c r="DM479" s="1611"/>
      <c r="DN479" s="1611"/>
      <c r="DO479" s="1611"/>
      <c r="DP479" s="1611"/>
      <c r="DQ479" s="1611"/>
      <c r="DR479" s="1611"/>
      <c r="DS479" s="1611"/>
      <c r="DT479" s="1611"/>
      <c r="DU479" s="1611"/>
      <c r="DV479" s="1611"/>
      <c r="DW479" s="1611"/>
      <c r="DX479" s="1611"/>
      <c r="DY479" s="1611"/>
      <c r="DZ479" s="1611"/>
      <c r="EA479" s="1611"/>
      <c r="EB479" s="1611"/>
      <c r="EC479" s="1611"/>
      <c r="ED479" s="1611"/>
      <c r="EE479" s="1611"/>
      <c r="EF479" s="1611"/>
      <c r="EG479" s="1611"/>
      <c r="EH479" s="1611"/>
      <c r="EI479" s="1611"/>
      <c r="EJ479" s="1611"/>
      <c r="EK479" s="1611"/>
      <c r="EL479" s="1611"/>
      <c r="EM479" s="1611"/>
      <c r="EN479" s="1611"/>
      <c r="EO479" s="1611"/>
      <c r="EP479" s="1611"/>
      <c r="EQ479" s="1611"/>
      <c r="ER479" s="1611"/>
      <c r="ES479" s="1611"/>
    </row>
    <row r="480" spans="2:149" s="898" customFormat="1">
      <c r="B480" s="1609"/>
      <c r="C480" s="1610"/>
      <c r="D480" s="1610"/>
      <c r="E480" s="1611"/>
      <c r="F480" s="1611"/>
      <c r="G480" s="1611"/>
      <c r="H480" s="1611"/>
      <c r="I480" s="1611"/>
      <c r="J480" s="1611"/>
      <c r="K480" s="1611"/>
      <c r="L480" s="1611"/>
      <c r="M480" s="1611"/>
      <c r="N480" s="1611"/>
      <c r="O480" s="1611"/>
      <c r="P480" s="1611"/>
      <c r="Q480" s="1611"/>
      <c r="R480" s="1611"/>
      <c r="S480" s="1611"/>
      <c r="T480" s="1611"/>
      <c r="U480" s="1611"/>
      <c r="V480" s="1611"/>
      <c r="W480" s="1611"/>
      <c r="X480" s="1611"/>
      <c r="Y480" s="1611"/>
      <c r="Z480" s="1611"/>
      <c r="AA480" s="1611"/>
      <c r="AB480" s="1611"/>
      <c r="AC480" s="1611"/>
      <c r="AD480" s="1611"/>
      <c r="AE480" s="1611"/>
      <c r="AF480" s="1611"/>
      <c r="AG480" s="1611"/>
      <c r="AH480" s="1611"/>
      <c r="AI480" s="1611"/>
      <c r="AJ480" s="1611"/>
      <c r="AK480" s="1611"/>
      <c r="AL480" s="1611"/>
      <c r="AM480" s="1611"/>
      <c r="AN480" s="1611"/>
      <c r="AO480" s="1611"/>
      <c r="AP480" s="1611"/>
      <c r="AQ480" s="1611"/>
      <c r="AR480" s="1611"/>
      <c r="AS480" s="1611"/>
      <c r="AT480" s="1611"/>
      <c r="AU480" s="1611"/>
      <c r="AV480" s="1611"/>
      <c r="AW480" s="1611"/>
      <c r="AX480" s="1611"/>
      <c r="AY480" s="1611"/>
      <c r="AZ480" s="1611"/>
      <c r="BA480" s="1611"/>
      <c r="BB480" s="1611"/>
      <c r="BC480" s="1611"/>
      <c r="BD480" s="1611"/>
      <c r="BE480" s="1611"/>
      <c r="BF480" s="1611"/>
      <c r="BG480" s="1611"/>
      <c r="BH480" s="1611"/>
      <c r="BI480" s="1611"/>
      <c r="BJ480" s="1611"/>
      <c r="BK480" s="1611"/>
      <c r="BL480" s="1611"/>
      <c r="BM480" s="1611"/>
      <c r="BN480" s="1611"/>
      <c r="BO480" s="1611"/>
      <c r="BP480" s="1611"/>
      <c r="BQ480" s="1611"/>
      <c r="BR480" s="1611"/>
      <c r="BS480" s="1611"/>
      <c r="BT480" s="1611"/>
      <c r="BU480" s="1611"/>
      <c r="BV480" s="1611"/>
      <c r="BW480" s="1611"/>
      <c r="BX480" s="1611"/>
      <c r="BY480" s="1611"/>
      <c r="BZ480" s="1611"/>
      <c r="CA480" s="1611"/>
      <c r="CB480" s="1611"/>
      <c r="CC480" s="1611"/>
      <c r="CD480" s="1611"/>
      <c r="CE480" s="1611"/>
      <c r="CF480" s="1611"/>
      <c r="CG480" s="1611"/>
      <c r="CH480" s="1611"/>
      <c r="CI480" s="1611"/>
      <c r="CJ480" s="1611"/>
      <c r="CK480" s="1611"/>
      <c r="CL480" s="1611"/>
      <c r="CM480" s="1611"/>
      <c r="CN480" s="1611"/>
      <c r="CO480" s="1611"/>
      <c r="CP480" s="1611"/>
      <c r="CQ480" s="1611"/>
      <c r="CR480" s="1611"/>
      <c r="CS480" s="1611"/>
      <c r="CT480" s="1611"/>
      <c r="CU480" s="1611"/>
      <c r="CV480" s="1611"/>
      <c r="CW480" s="1611"/>
      <c r="CX480" s="1611"/>
      <c r="CY480" s="1611"/>
      <c r="CZ480" s="1611"/>
      <c r="DA480" s="1611"/>
      <c r="DB480" s="1611"/>
      <c r="DC480" s="1611"/>
      <c r="DD480" s="1611"/>
      <c r="DE480" s="1611"/>
      <c r="DF480" s="1611"/>
      <c r="DG480" s="1611"/>
      <c r="DH480" s="1611"/>
      <c r="DI480" s="1611"/>
      <c r="DJ480" s="1611"/>
      <c r="DK480" s="1611"/>
      <c r="DL480" s="1611"/>
      <c r="DM480" s="1611"/>
      <c r="DN480" s="1611"/>
      <c r="DO480" s="1611"/>
      <c r="DP480" s="1611"/>
      <c r="DQ480" s="1611"/>
      <c r="DR480" s="1611"/>
      <c r="DS480" s="1611"/>
      <c r="DT480" s="1611"/>
      <c r="DU480" s="1611"/>
      <c r="DV480" s="1611"/>
      <c r="DW480" s="1611"/>
      <c r="DX480" s="1611"/>
      <c r="DY480" s="1611"/>
      <c r="DZ480" s="1611"/>
      <c r="EA480" s="1611"/>
      <c r="EB480" s="1611"/>
      <c r="EC480" s="1611"/>
      <c r="ED480" s="1611"/>
      <c r="EE480" s="1611"/>
      <c r="EF480" s="1611"/>
      <c r="EG480" s="1611"/>
      <c r="EH480" s="1611"/>
      <c r="EI480" s="1611"/>
      <c r="EJ480" s="1611"/>
      <c r="EK480" s="1611"/>
      <c r="EL480" s="1611"/>
      <c r="EM480" s="1611"/>
      <c r="EN480" s="1611"/>
      <c r="EO480" s="1611"/>
      <c r="EP480" s="1611"/>
      <c r="EQ480" s="1611"/>
      <c r="ER480" s="1611"/>
      <c r="ES480" s="1611"/>
    </row>
    <row r="481" spans="2:149" s="898" customFormat="1">
      <c r="B481" s="1609"/>
      <c r="C481" s="1610"/>
      <c r="D481" s="1610"/>
      <c r="E481" s="1611"/>
      <c r="F481" s="1611"/>
      <c r="G481" s="1611"/>
      <c r="H481" s="1611"/>
      <c r="I481" s="1611"/>
      <c r="J481" s="1611"/>
      <c r="K481" s="1611"/>
      <c r="L481" s="1611"/>
      <c r="M481" s="1611"/>
      <c r="N481" s="1611"/>
      <c r="O481" s="1611"/>
      <c r="P481" s="1611"/>
      <c r="Q481" s="1611"/>
      <c r="R481" s="1611"/>
      <c r="S481" s="1611"/>
      <c r="T481" s="1611"/>
      <c r="U481" s="1611"/>
      <c r="V481" s="1611"/>
      <c r="W481" s="1611"/>
      <c r="X481" s="1611"/>
      <c r="Y481" s="1611"/>
      <c r="Z481" s="1611"/>
      <c r="AA481" s="1611"/>
      <c r="AB481" s="1611"/>
      <c r="AC481" s="1611"/>
      <c r="AD481" s="1611"/>
      <c r="AE481" s="1611"/>
      <c r="AF481" s="1611"/>
      <c r="AG481" s="1611"/>
      <c r="AH481" s="1611"/>
      <c r="AI481" s="1611"/>
      <c r="AJ481" s="1611"/>
      <c r="AK481" s="1611"/>
      <c r="AL481" s="1611"/>
      <c r="AM481" s="1611"/>
      <c r="AN481" s="1611"/>
      <c r="AO481" s="1611"/>
      <c r="AP481" s="1611"/>
      <c r="AQ481" s="1611"/>
      <c r="AR481" s="1611"/>
      <c r="AS481" s="1611"/>
      <c r="AT481" s="1611"/>
      <c r="AU481" s="1611"/>
      <c r="AV481" s="1611"/>
      <c r="AW481" s="1611"/>
      <c r="AX481" s="1611"/>
      <c r="AY481" s="1611"/>
      <c r="AZ481" s="1611"/>
      <c r="BA481" s="1611"/>
      <c r="BB481" s="1611"/>
      <c r="BC481" s="1611"/>
      <c r="BD481" s="1611"/>
      <c r="BE481" s="1611"/>
      <c r="BF481" s="1611"/>
      <c r="BG481" s="1611"/>
      <c r="BH481" s="1611"/>
      <c r="BI481" s="1611"/>
      <c r="BJ481" s="1611"/>
      <c r="BK481" s="1611"/>
      <c r="BL481" s="1611"/>
      <c r="BM481" s="1611"/>
      <c r="BN481" s="1611"/>
      <c r="BO481" s="1611"/>
      <c r="BP481" s="1611"/>
      <c r="BQ481" s="1611"/>
      <c r="BR481" s="1611"/>
      <c r="BS481" s="1611"/>
      <c r="BT481" s="1611"/>
      <c r="BU481" s="1611"/>
      <c r="BV481" s="1611"/>
      <c r="BW481" s="1611"/>
      <c r="BX481" s="1611"/>
      <c r="BY481" s="1611"/>
      <c r="BZ481" s="1611"/>
      <c r="CA481" s="1611"/>
      <c r="CB481" s="1611"/>
      <c r="CC481" s="1611"/>
      <c r="CD481" s="1611"/>
      <c r="CE481" s="1611"/>
      <c r="CF481" s="1611"/>
      <c r="CG481" s="1611"/>
      <c r="CH481" s="1611"/>
      <c r="CI481" s="1611"/>
      <c r="CJ481" s="1611"/>
      <c r="CK481" s="1611"/>
      <c r="CL481" s="1611"/>
      <c r="CM481" s="1611"/>
      <c r="CN481" s="1611"/>
      <c r="CO481" s="1611"/>
      <c r="CP481" s="1611"/>
      <c r="CQ481" s="1611"/>
      <c r="CR481" s="1611"/>
      <c r="CS481" s="1611"/>
      <c r="CT481" s="1611"/>
      <c r="CU481" s="1611"/>
      <c r="CV481" s="1611"/>
      <c r="CW481" s="1611"/>
      <c r="CX481" s="1611"/>
      <c r="CY481" s="1611"/>
      <c r="CZ481" s="1611"/>
      <c r="DA481" s="1611"/>
      <c r="DB481" s="1611"/>
      <c r="DC481" s="1611"/>
      <c r="DD481" s="1611"/>
      <c r="DE481" s="1611"/>
      <c r="DF481" s="1611"/>
      <c r="DG481" s="1611"/>
      <c r="DH481" s="1611"/>
      <c r="DI481" s="1611"/>
      <c r="DJ481" s="1611"/>
      <c r="DK481" s="1611"/>
      <c r="DL481" s="1611"/>
      <c r="DM481" s="1611"/>
      <c r="DN481" s="1611"/>
      <c r="DO481" s="1611"/>
      <c r="DP481" s="1611"/>
      <c r="DQ481" s="1611"/>
      <c r="DR481" s="1611"/>
      <c r="DS481" s="1611"/>
      <c r="DT481" s="1611"/>
      <c r="DU481" s="1611"/>
      <c r="DV481" s="1611"/>
      <c r="DW481" s="1611"/>
      <c r="DX481" s="1611"/>
      <c r="DY481" s="1611"/>
      <c r="DZ481" s="1611"/>
      <c r="EA481" s="1611"/>
      <c r="EB481" s="1611"/>
      <c r="EC481" s="1611"/>
      <c r="ED481" s="1611"/>
      <c r="EE481" s="1611"/>
      <c r="EF481" s="1611"/>
      <c r="EG481" s="1611"/>
      <c r="EH481" s="1611"/>
      <c r="EI481" s="1611"/>
      <c r="EJ481" s="1611"/>
      <c r="EK481" s="1611"/>
      <c r="EL481" s="1611"/>
      <c r="EM481" s="1611"/>
      <c r="EN481" s="1611"/>
      <c r="EO481" s="1611"/>
      <c r="EP481" s="1611"/>
      <c r="EQ481" s="1611"/>
      <c r="ER481" s="1611"/>
      <c r="ES481" s="1611"/>
    </row>
    <row r="482" spans="2:149" s="898" customFormat="1">
      <c r="B482" s="1609"/>
      <c r="C482" s="1610"/>
      <c r="D482" s="1610"/>
      <c r="E482" s="1611"/>
      <c r="F482" s="1611"/>
      <c r="G482" s="1611"/>
      <c r="H482" s="1611"/>
      <c r="I482" s="1611"/>
      <c r="J482" s="1611"/>
      <c r="K482" s="1611"/>
      <c r="L482" s="1611"/>
      <c r="M482" s="1611"/>
      <c r="N482" s="1611"/>
      <c r="O482" s="1611"/>
      <c r="P482" s="1611"/>
      <c r="Q482" s="1611"/>
      <c r="R482" s="1611"/>
      <c r="S482" s="1611"/>
      <c r="T482" s="1611"/>
      <c r="U482" s="1611"/>
      <c r="V482" s="1611"/>
      <c r="W482" s="1611"/>
      <c r="X482" s="1611"/>
      <c r="Y482" s="1611"/>
      <c r="Z482" s="1611"/>
      <c r="AA482" s="1611"/>
      <c r="AB482" s="1611"/>
      <c r="AC482" s="1611"/>
      <c r="AD482" s="1611"/>
      <c r="AE482" s="1611"/>
      <c r="AF482" s="1611"/>
      <c r="AG482" s="1611"/>
      <c r="AH482" s="1611"/>
      <c r="AI482" s="1611"/>
      <c r="AJ482" s="1611"/>
      <c r="AK482" s="1611"/>
      <c r="AL482" s="1611"/>
      <c r="AM482" s="1611"/>
      <c r="AN482" s="1611"/>
      <c r="AO482" s="1611"/>
      <c r="AP482" s="1611"/>
      <c r="AQ482" s="1611"/>
      <c r="AR482" s="1611"/>
      <c r="AS482" s="1611"/>
      <c r="AT482" s="1611"/>
      <c r="AU482" s="1611"/>
      <c r="AV482" s="1611"/>
      <c r="AW482" s="1611"/>
      <c r="AX482" s="1611"/>
      <c r="AY482" s="1611"/>
      <c r="AZ482" s="1611"/>
      <c r="BA482" s="1611"/>
      <c r="BB482" s="1611"/>
      <c r="BC482" s="1611"/>
      <c r="BD482" s="1611"/>
      <c r="BE482" s="1611"/>
      <c r="BF482" s="1611"/>
      <c r="BG482" s="1611"/>
      <c r="BH482" s="1611"/>
      <c r="BI482" s="1611"/>
      <c r="BJ482" s="1611"/>
      <c r="BK482" s="1611"/>
      <c r="BL482" s="1611"/>
      <c r="BM482" s="1611"/>
      <c r="BN482" s="1611"/>
      <c r="BO482" s="1611"/>
      <c r="BP482" s="1611"/>
      <c r="BQ482" s="1611"/>
      <c r="BR482" s="1611"/>
      <c r="BS482" s="1611"/>
      <c r="BT482" s="1611"/>
      <c r="BU482" s="1611"/>
      <c r="BV482" s="1611"/>
      <c r="BW482" s="1611"/>
      <c r="BX482" s="1611"/>
      <c r="BY482" s="1611"/>
      <c r="BZ482" s="1611"/>
      <c r="CA482" s="1611"/>
      <c r="CB482" s="1611"/>
      <c r="CC482" s="1611"/>
      <c r="CD482" s="1611"/>
      <c r="CE482" s="1611"/>
      <c r="CF482" s="1611"/>
      <c r="CG482" s="1611"/>
      <c r="CH482" s="1611"/>
      <c r="CI482" s="1611"/>
      <c r="CJ482" s="1611"/>
      <c r="CK482" s="1611"/>
      <c r="CL482" s="1611"/>
      <c r="CM482" s="1611"/>
      <c r="CN482" s="1611"/>
      <c r="CO482" s="1611"/>
      <c r="CP482" s="1611"/>
      <c r="CQ482" s="1611"/>
      <c r="CR482" s="1611"/>
      <c r="CS482" s="1611"/>
      <c r="CT482" s="1611"/>
      <c r="CU482" s="1611"/>
      <c r="CV482" s="1611"/>
      <c r="CW482" s="1611"/>
      <c r="CX482" s="1611"/>
      <c r="CY482" s="1611"/>
      <c r="CZ482" s="1611"/>
      <c r="DA482" s="1611"/>
      <c r="DB482" s="1611"/>
      <c r="DC482" s="1611"/>
      <c r="DD482" s="1611"/>
      <c r="DE482" s="1611"/>
      <c r="DF482" s="1611"/>
      <c r="DG482" s="1611"/>
      <c r="DH482" s="1611"/>
      <c r="DI482" s="1611"/>
      <c r="DJ482" s="1611"/>
      <c r="DK482" s="1611"/>
      <c r="DL482" s="1611"/>
      <c r="DM482" s="1611"/>
      <c r="DN482" s="1611"/>
      <c r="DO482" s="1611"/>
      <c r="DP482" s="1611"/>
      <c r="DQ482" s="1611"/>
      <c r="DR482" s="1611"/>
      <c r="DS482" s="1611"/>
      <c r="DT482" s="1611"/>
      <c r="DU482" s="1611"/>
      <c r="DV482" s="1611"/>
      <c r="DW482" s="1611"/>
      <c r="DX482" s="1611"/>
      <c r="DY482" s="1611"/>
      <c r="DZ482" s="1611"/>
      <c r="EA482" s="1611"/>
      <c r="EB482" s="1611"/>
      <c r="EC482" s="1611"/>
      <c r="ED482" s="1611"/>
      <c r="EE482" s="1611"/>
      <c r="EF482" s="1611"/>
      <c r="EG482" s="1611"/>
      <c r="EH482" s="1611"/>
      <c r="EI482" s="1611"/>
      <c r="EJ482" s="1611"/>
      <c r="EK482" s="1611"/>
      <c r="EL482" s="1611"/>
      <c r="EM482" s="1611"/>
      <c r="EN482" s="1611"/>
      <c r="EO482" s="1611"/>
      <c r="EP482" s="1611"/>
      <c r="EQ482" s="1611"/>
      <c r="ER482" s="1611"/>
      <c r="ES482" s="1611"/>
    </row>
    <row r="483" spans="2:149" s="898" customFormat="1">
      <c r="B483" s="1609"/>
      <c r="C483" s="1610"/>
      <c r="D483" s="1610"/>
      <c r="E483" s="1611"/>
      <c r="F483" s="1611"/>
      <c r="G483" s="1611"/>
      <c r="H483" s="1611"/>
      <c r="I483" s="1611"/>
      <c r="J483" s="1611"/>
      <c r="K483" s="1611"/>
      <c r="L483" s="1611"/>
      <c r="M483" s="1611"/>
      <c r="N483" s="1611"/>
      <c r="O483" s="1611"/>
      <c r="P483" s="1611"/>
      <c r="Q483" s="1611"/>
      <c r="R483" s="1611"/>
      <c r="S483" s="1611"/>
      <c r="T483" s="1611"/>
      <c r="U483" s="1611"/>
      <c r="V483" s="1611"/>
      <c r="W483" s="1611"/>
      <c r="X483" s="1611"/>
      <c r="Y483" s="1611"/>
      <c r="Z483" s="1611"/>
      <c r="AA483" s="1611"/>
      <c r="AB483" s="1611"/>
      <c r="AC483" s="1611"/>
      <c r="AD483" s="1611"/>
      <c r="AE483" s="1611"/>
      <c r="AF483" s="1611"/>
      <c r="AG483" s="1611"/>
      <c r="AH483" s="1611"/>
      <c r="AI483" s="1611"/>
      <c r="AJ483" s="1611"/>
      <c r="AK483" s="1611"/>
      <c r="AL483" s="1611"/>
      <c r="AM483" s="1611"/>
      <c r="AN483" s="1611"/>
      <c r="AO483" s="1611"/>
      <c r="AP483" s="1611"/>
      <c r="AQ483" s="1611"/>
      <c r="AR483" s="1611"/>
      <c r="AS483" s="1611"/>
      <c r="AT483" s="1611"/>
      <c r="AU483" s="1611"/>
      <c r="AV483" s="1611"/>
      <c r="AW483" s="1611"/>
      <c r="AX483" s="1611"/>
      <c r="AY483" s="1611"/>
      <c r="AZ483" s="1611"/>
      <c r="BA483" s="1611"/>
      <c r="BB483" s="1611"/>
      <c r="BC483" s="1611"/>
      <c r="BD483" s="1611"/>
      <c r="BE483" s="1611"/>
      <c r="BF483" s="1611"/>
      <c r="BG483" s="1611"/>
      <c r="BH483" s="1611"/>
      <c r="BI483" s="1611"/>
      <c r="BJ483" s="1611"/>
      <c r="BK483" s="1611"/>
      <c r="BL483" s="1611"/>
      <c r="BM483" s="1611"/>
      <c r="BN483" s="1611"/>
      <c r="BO483" s="1611"/>
      <c r="BP483" s="1611"/>
      <c r="BQ483" s="1611"/>
      <c r="BR483" s="1611"/>
      <c r="BS483" s="1611"/>
      <c r="BT483" s="1611"/>
      <c r="BU483" s="1611"/>
      <c r="BV483" s="1611"/>
      <c r="BW483" s="1611"/>
      <c r="BX483" s="1611"/>
      <c r="BY483" s="1611"/>
      <c r="BZ483" s="1611"/>
      <c r="CA483" s="1611"/>
      <c r="CB483" s="1611"/>
      <c r="CC483" s="1611"/>
      <c r="CD483" s="1611"/>
      <c r="CE483" s="1611"/>
      <c r="CF483" s="1611"/>
      <c r="CG483" s="1611"/>
      <c r="CH483" s="1611"/>
      <c r="CI483" s="1611"/>
      <c r="CJ483" s="1611"/>
      <c r="CK483" s="1611"/>
      <c r="CL483" s="1611"/>
      <c r="CM483" s="1611"/>
      <c r="CN483" s="1611"/>
      <c r="CO483" s="1611"/>
      <c r="CP483" s="1611"/>
      <c r="CQ483" s="1611"/>
      <c r="CR483" s="1611"/>
      <c r="CS483" s="1611"/>
      <c r="CT483" s="1611"/>
      <c r="CU483" s="1611"/>
      <c r="CV483" s="1611"/>
      <c r="CW483" s="1611"/>
      <c r="CX483" s="1611"/>
      <c r="CY483" s="1611"/>
      <c r="CZ483" s="1611"/>
      <c r="DA483" s="1611"/>
      <c r="DB483" s="1611"/>
      <c r="DC483" s="1611"/>
      <c r="DD483" s="1611"/>
      <c r="DE483" s="1611"/>
      <c r="DF483" s="1611"/>
      <c r="DG483" s="1611"/>
      <c r="DH483" s="1611"/>
      <c r="DI483" s="1611"/>
      <c r="DJ483" s="1611"/>
      <c r="DK483" s="1611"/>
      <c r="DL483" s="1611"/>
      <c r="DM483" s="1611"/>
      <c r="DN483" s="1611"/>
      <c r="DO483" s="1611"/>
      <c r="DP483" s="1611"/>
      <c r="DQ483" s="1611"/>
      <c r="DR483" s="1611"/>
      <c r="DS483" s="1611"/>
      <c r="DT483" s="1611"/>
      <c r="DU483" s="1611"/>
      <c r="DV483" s="1611"/>
      <c r="DW483" s="1611"/>
      <c r="DX483" s="1611"/>
      <c r="DY483" s="1611"/>
      <c r="DZ483" s="1611"/>
      <c r="EA483" s="1611"/>
      <c r="EB483" s="1611"/>
      <c r="EC483" s="1611"/>
      <c r="ED483" s="1611"/>
      <c r="EE483" s="1611"/>
      <c r="EF483" s="1611"/>
      <c r="EG483" s="1611"/>
      <c r="EH483" s="1611"/>
      <c r="EI483" s="1611"/>
      <c r="EJ483" s="1611"/>
      <c r="EK483" s="1611"/>
      <c r="EL483" s="1611"/>
      <c r="EM483" s="1611"/>
      <c r="EN483" s="1611"/>
      <c r="EO483" s="1611"/>
      <c r="EP483" s="1611"/>
      <c r="EQ483" s="1611"/>
      <c r="ER483" s="1611"/>
      <c r="ES483" s="1611"/>
    </row>
    <row r="484" spans="2:149" s="898" customFormat="1">
      <c r="B484" s="1609"/>
      <c r="C484" s="1610"/>
      <c r="D484" s="1610"/>
      <c r="E484" s="1611"/>
      <c r="F484" s="1611"/>
      <c r="G484" s="1611"/>
      <c r="H484" s="1611"/>
      <c r="I484" s="1611"/>
      <c r="J484" s="1611"/>
      <c r="K484" s="1611"/>
      <c r="L484" s="1611"/>
      <c r="M484" s="1611"/>
      <c r="N484" s="1611"/>
      <c r="O484" s="1611"/>
      <c r="P484" s="1611"/>
      <c r="Q484" s="1611"/>
      <c r="R484" s="1611"/>
      <c r="S484" s="1611"/>
      <c r="T484" s="1611"/>
      <c r="U484" s="1611"/>
      <c r="V484" s="1611"/>
      <c r="W484" s="1611"/>
      <c r="X484" s="1611"/>
      <c r="Y484" s="1611"/>
      <c r="Z484" s="1611"/>
      <c r="AA484" s="1611"/>
      <c r="AB484" s="1611"/>
      <c r="AC484" s="1611"/>
      <c r="AD484" s="1611"/>
      <c r="AE484" s="1611"/>
      <c r="AF484" s="1611"/>
      <c r="AG484" s="1611"/>
      <c r="AH484" s="1611"/>
      <c r="AI484" s="1611"/>
      <c r="AJ484" s="1611"/>
      <c r="AK484" s="1611"/>
      <c r="AL484" s="1611"/>
      <c r="AM484" s="1611"/>
      <c r="AN484" s="1611"/>
      <c r="AO484" s="1611"/>
      <c r="AP484" s="1611"/>
      <c r="AQ484" s="1611"/>
      <c r="AR484" s="1611"/>
      <c r="AS484" s="1611"/>
      <c r="AT484" s="1611"/>
      <c r="AU484" s="1611"/>
      <c r="AV484" s="1611"/>
      <c r="AW484" s="1611"/>
      <c r="AX484" s="1611"/>
      <c r="AY484" s="1611"/>
      <c r="AZ484" s="1611"/>
      <c r="BA484" s="1611"/>
      <c r="BB484" s="1611"/>
      <c r="BC484" s="1611"/>
      <c r="BD484" s="1611"/>
      <c r="BE484" s="1611"/>
      <c r="BF484" s="1611"/>
      <c r="BG484" s="1611"/>
      <c r="BH484" s="1611"/>
      <c r="BI484" s="1611"/>
      <c r="BJ484" s="1611"/>
      <c r="BK484" s="1611"/>
      <c r="BL484" s="1611"/>
      <c r="BM484" s="1611"/>
      <c r="BN484" s="1611"/>
      <c r="BO484" s="1611"/>
      <c r="BP484" s="1611"/>
      <c r="BQ484" s="1611"/>
      <c r="BR484" s="1611"/>
      <c r="BS484" s="1611"/>
      <c r="BT484" s="1611"/>
      <c r="BU484" s="1611"/>
      <c r="BV484" s="1611"/>
      <c r="BW484" s="1611"/>
      <c r="BX484" s="1611"/>
      <c r="BY484" s="1611"/>
      <c r="BZ484" s="1611"/>
      <c r="CA484" s="1611"/>
      <c r="CB484" s="1611"/>
      <c r="CC484" s="1611"/>
      <c r="CD484" s="1611"/>
      <c r="CE484" s="1611"/>
      <c r="CF484" s="1611"/>
      <c r="CG484" s="1611"/>
      <c r="CH484" s="1611"/>
      <c r="CI484" s="1611"/>
      <c r="CJ484" s="1611"/>
      <c r="CK484" s="1611"/>
      <c r="CL484" s="1611"/>
      <c r="CM484" s="1611"/>
      <c r="CN484" s="1611"/>
      <c r="CO484" s="1611"/>
      <c r="CP484" s="1611"/>
      <c r="CQ484" s="1611"/>
      <c r="CR484" s="1611"/>
      <c r="CS484" s="1611"/>
      <c r="CT484" s="1611"/>
      <c r="CU484" s="1611"/>
      <c r="CV484" s="1611"/>
      <c r="CW484" s="1611"/>
      <c r="CX484" s="1611"/>
      <c r="CY484" s="1611"/>
      <c r="CZ484" s="1611"/>
      <c r="DA484" s="1611"/>
      <c r="DB484" s="1611"/>
      <c r="DC484" s="1611"/>
      <c r="DD484" s="1611"/>
      <c r="DE484" s="1611"/>
      <c r="DF484" s="1611"/>
      <c r="DG484" s="1611"/>
      <c r="DH484" s="1611"/>
      <c r="DI484" s="1611"/>
      <c r="DJ484" s="1611"/>
      <c r="DK484" s="1611"/>
      <c r="DL484" s="1611"/>
      <c r="DM484" s="1611"/>
      <c r="DN484" s="1611"/>
      <c r="DO484" s="1611"/>
      <c r="DP484" s="1611"/>
      <c r="DQ484" s="1611"/>
      <c r="DR484" s="1611"/>
      <c r="DS484" s="1611"/>
      <c r="DT484" s="1611"/>
      <c r="DU484" s="1611"/>
      <c r="DV484" s="1611"/>
      <c r="DW484" s="1611"/>
      <c r="DX484" s="1611"/>
      <c r="DY484" s="1611"/>
      <c r="DZ484" s="1611"/>
      <c r="EA484" s="1611"/>
      <c r="EB484" s="1611"/>
      <c r="EC484" s="1611"/>
      <c r="ED484" s="1611"/>
      <c r="EE484" s="1611"/>
      <c r="EF484" s="1611"/>
      <c r="EG484" s="1611"/>
      <c r="EH484" s="1611"/>
      <c r="EI484" s="1611"/>
      <c r="EJ484" s="1611"/>
      <c r="EK484" s="1611"/>
      <c r="EL484" s="1611"/>
      <c r="EM484" s="1611"/>
      <c r="EN484" s="1611"/>
      <c r="EO484" s="1611"/>
      <c r="EP484" s="1611"/>
      <c r="EQ484" s="1611"/>
      <c r="ER484" s="1611"/>
      <c r="ES484" s="1611"/>
    </row>
    <row r="485" spans="2:149" s="898" customFormat="1">
      <c r="B485" s="1609"/>
      <c r="C485" s="1610"/>
      <c r="D485" s="1610"/>
      <c r="E485" s="1611"/>
      <c r="F485" s="1611"/>
      <c r="G485" s="1611"/>
      <c r="H485" s="1611"/>
      <c r="I485" s="1611"/>
      <c r="J485" s="1611"/>
      <c r="K485" s="1611"/>
      <c r="L485" s="1611"/>
      <c r="M485" s="1611"/>
      <c r="N485" s="1611"/>
      <c r="O485" s="1611"/>
      <c r="P485" s="1611"/>
      <c r="Q485" s="1611"/>
      <c r="R485" s="1611"/>
      <c r="S485" s="1611"/>
      <c r="T485" s="1611"/>
      <c r="U485" s="1611"/>
      <c r="V485" s="1611"/>
      <c r="W485" s="1611"/>
      <c r="X485" s="1611"/>
      <c r="Y485" s="1611"/>
      <c r="Z485" s="1611"/>
      <c r="AA485" s="1611"/>
      <c r="AB485" s="1611"/>
      <c r="AC485" s="1611"/>
      <c r="AD485" s="1611"/>
      <c r="AE485" s="1611"/>
      <c r="AF485" s="1611"/>
      <c r="AG485" s="1611"/>
      <c r="AH485" s="1611"/>
      <c r="AI485" s="1611"/>
      <c r="AJ485" s="1611"/>
      <c r="AK485" s="1611"/>
      <c r="AL485" s="1611"/>
      <c r="AM485" s="1611"/>
      <c r="AN485" s="1611"/>
      <c r="AO485" s="1611"/>
      <c r="AP485" s="1611"/>
      <c r="AQ485" s="1611"/>
      <c r="AR485" s="1611"/>
      <c r="AS485" s="1611"/>
      <c r="AT485" s="1611"/>
      <c r="AU485" s="1611"/>
      <c r="AV485" s="1611"/>
      <c r="AW485" s="1611"/>
      <c r="AX485" s="1611"/>
      <c r="AY485" s="1611"/>
      <c r="AZ485" s="1611"/>
      <c r="BA485" s="1611"/>
      <c r="BB485" s="1611"/>
      <c r="BC485" s="1611"/>
      <c r="BD485" s="1611"/>
      <c r="BE485" s="1611"/>
      <c r="BF485" s="1611"/>
      <c r="BG485" s="1611"/>
      <c r="BH485" s="1611"/>
      <c r="BI485" s="1611"/>
      <c r="BJ485" s="1611"/>
      <c r="BK485" s="1611"/>
      <c r="BL485" s="1611"/>
      <c r="BM485" s="1611"/>
      <c r="BN485" s="1611"/>
      <c r="BO485" s="1611"/>
      <c r="BP485" s="1611"/>
      <c r="BQ485" s="1611"/>
      <c r="BR485" s="1611"/>
      <c r="BS485" s="1611"/>
      <c r="BT485" s="1611"/>
      <c r="BU485" s="1611"/>
      <c r="BV485" s="1611"/>
      <c r="BW485" s="1611"/>
      <c r="BX485" s="1611"/>
      <c r="BY485" s="1611"/>
      <c r="BZ485" s="1611"/>
      <c r="CA485" s="1611"/>
      <c r="CB485" s="1611"/>
      <c r="CC485" s="1611"/>
      <c r="CD485" s="1611"/>
      <c r="CE485" s="1611"/>
      <c r="CF485" s="1611"/>
      <c r="CG485" s="1611"/>
      <c r="CH485" s="1611"/>
      <c r="CI485" s="1611"/>
      <c r="CJ485" s="1611"/>
      <c r="CK485" s="1611"/>
      <c r="CL485" s="1611"/>
      <c r="CM485" s="1611"/>
      <c r="CN485" s="1611"/>
      <c r="CO485" s="1611"/>
      <c r="CP485" s="1611"/>
      <c r="CQ485" s="1611"/>
      <c r="CR485" s="1611"/>
      <c r="CS485" s="1611"/>
      <c r="CT485" s="1611"/>
      <c r="CU485" s="1611"/>
      <c r="CV485" s="1611"/>
      <c r="CW485" s="1611"/>
      <c r="CX485" s="1611"/>
      <c r="CY485" s="1611"/>
      <c r="CZ485" s="1611"/>
      <c r="DA485" s="1611"/>
      <c r="DB485" s="1611"/>
      <c r="DC485" s="1611"/>
      <c r="DD485" s="1611"/>
      <c r="DE485" s="1611"/>
      <c r="DF485" s="1611"/>
      <c r="DG485" s="1611"/>
      <c r="DH485" s="1611"/>
      <c r="DI485" s="1611"/>
      <c r="DJ485" s="1611"/>
      <c r="DK485" s="1611"/>
      <c r="DL485" s="1611"/>
      <c r="DM485" s="1611"/>
      <c r="DN485" s="1611"/>
      <c r="DO485" s="1611"/>
      <c r="DP485" s="1611"/>
      <c r="DQ485" s="1611"/>
      <c r="DR485" s="1611"/>
      <c r="DS485" s="1611"/>
      <c r="DT485" s="1611"/>
      <c r="DU485" s="1611"/>
      <c r="DV485" s="1611"/>
      <c r="DW485" s="1611"/>
      <c r="DX485" s="1611"/>
      <c r="DY485" s="1611"/>
      <c r="DZ485" s="1611"/>
      <c r="EA485" s="1611"/>
      <c r="EB485" s="1611"/>
      <c r="EC485" s="1611"/>
      <c r="ED485" s="1611"/>
      <c r="EE485" s="1611"/>
      <c r="EF485" s="1611"/>
      <c r="EG485" s="1611"/>
      <c r="EH485" s="1611"/>
      <c r="EI485" s="1611"/>
      <c r="EJ485" s="1611"/>
      <c r="EK485" s="1611"/>
      <c r="EL485" s="1611"/>
      <c r="EM485" s="1611"/>
      <c r="EN485" s="1611"/>
      <c r="EO485" s="1611"/>
      <c r="EP485" s="1611"/>
      <c r="EQ485" s="1611"/>
      <c r="ER485" s="1611"/>
      <c r="ES485" s="1611"/>
    </row>
    <row r="486" spans="2:149" s="898" customFormat="1">
      <c r="B486" s="1609"/>
      <c r="C486" s="1610"/>
      <c r="D486" s="1610"/>
      <c r="E486" s="1611"/>
      <c r="F486" s="1611"/>
      <c r="G486" s="1611"/>
      <c r="H486" s="1611"/>
      <c r="I486" s="1611"/>
      <c r="J486" s="1611"/>
      <c r="K486" s="1611"/>
      <c r="L486" s="1611"/>
      <c r="M486" s="1611"/>
      <c r="N486" s="1611"/>
      <c r="O486" s="1611"/>
      <c r="P486" s="1611"/>
      <c r="Q486" s="1611"/>
      <c r="R486" s="1611"/>
      <c r="S486" s="1611"/>
      <c r="T486" s="1611"/>
      <c r="U486" s="1611"/>
      <c r="V486" s="1611"/>
      <c r="W486" s="1611"/>
      <c r="X486" s="1611"/>
      <c r="Y486" s="1611"/>
      <c r="Z486" s="1611"/>
      <c r="AA486" s="1611"/>
      <c r="AB486" s="1611"/>
      <c r="AC486" s="1611"/>
      <c r="AD486" s="1611"/>
      <c r="AE486" s="1611"/>
      <c r="AF486" s="1611"/>
      <c r="AG486" s="1611"/>
      <c r="AH486" s="1611"/>
      <c r="AI486" s="1611"/>
      <c r="AJ486" s="1611"/>
      <c r="AK486" s="1611"/>
      <c r="AL486" s="1611"/>
      <c r="AM486" s="1611"/>
      <c r="AN486" s="1611"/>
      <c r="AO486" s="1611"/>
      <c r="AP486" s="1611"/>
      <c r="AQ486" s="1611"/>
      <c r="AR486" s="1611"/>
      <c r="AS486" s="1611"/>
      <c r="AT486" s="1611"/>
      <c r="AU486" s="1611"/>
      <c r="AV486" s="1611"/>
      <c r="AW486" s="1611"/>
      <c r="AX486" s="1611"/>
      <c r="AY486" s="1611"/>
      <c r="AZ486" s="1611"/>
      <c r="BA486" s="1611"/>
      <c r="BB486" s="1611"/>
      <c r="BC486" s="1611"/>
      <c r="BD486" s="1611"/>
      <c r="BE486" s="1611"/>
      <c r="BF486" s="1611"/>
      <c r="BG486" s="1611"/>
      <c r="BH486" s="1611"/>
      <c r="BI486" s="1611"/>
      <c r="BJ486" s="1611"/>
      <c r="BK486" s="1611"/>
      <c r="BL486" s="1611"/>
      <c r="BM486" s="1611"/>
      <c r="BN486" s="1611"/>
      <c r="BO486" s="1611"/>
      <c r="BP486" s="1611"/>
      <c r="BQ486" s="1611"/>
      <c r="BR486" s="1611"/>
      <c r="BS486" s="1611"/>
      <c r="BT486" s="1611"/>
      <c r="BU486" s="1611"/>
      <c r="BV486" s="1611"/>
      <c r="BW486" s="1611"/>
      <c r="BX486" s="1611"/>
      <c r="BY486" s="1611"/>
      <c r="BZ486" s="1611"/>
      <c r="CA486" s="1611"/>
      <c r="CB486" s="1611"/>
      <c r="CC486" s="1611"/>
      <c r="CD486" s="1611"/>
      <c r="CE486" s="1611"/>
      <c r="CF486" s="1611"/>
      <c r="CG486" s="1611"/>
      <c r="CH486" s="1611"/>
      <c r="CI486" s="1611"/>
      <c r="CJ486" s="1611"/>
      <c r="CK486" s="1611"/>
      <c r="CL486" s="1611"/>
      <c r="CM486" s="1611"/>
      <c r="CN486" s="1611"/>
      <c r="CO486" s="1611"/>
      <c r="CP486" s="1611"/>
      <c r="CQ486" s="1611"/>
      <c r="CR486" s="1611"/>
      <c r="CS486" s="1611"/>
      <c r="CT486" s="1611"/>
      <c r="CU486" s="1611"/>
      <c r="CV486" s="1611"/>
      <c r="CW486" s="1611"/>
      <c r="CX486" s="1611"/>
      <c r="CY486" s="1611"/>
      <c r="CZ486" s="1611"/>
      <c r="DA486" s="1611"/>
      <c r="DB486" s="1611"/>
      <c r="DC486" s="1611"/>
      <c r="DD486" s="1611"/>
      <c r="DE486" s="1611"/>
      <c r="DF486" s="1611"/>
      <c r="DG486" s="1611"/>
      <c r="DH486" s="1611"/>
      <c r="DI486" s="1611"/>
      <c r="DJ486" s="1611"/>
      <c r="DK486" s="1611"/>
      <c r="DL486" s="1611"/>
      <c r="DM486" s="1611"/>
      <c r="DN486" s="1611"/>
      <c r="DO486" s="1611"/>
      <c r="DP486" s="1611"/>
      <c r="DQ486" s="1611"/>
      <c r="DR486" s="1611"/>
      <c r="DS486" s="1611"/>
      <c r="DT486" s="1611"/>
      <c r="DU486" s="1611"/>
      <c r="DV486" s="1611"/>
      <c r="DW486" s="1611"/>
      <c r="DX486" s="1611"/>
      <c r="DY486" s="1611"/>
      <c r="DZ486" s="1611"/>
      <c r="EA486" s="1611"/>
      <c r="EB486" s="1611"/>
      <c r="EC486" s="1611"/>
      <c r="ED486" s="1611"/>
      <c r="EE486" s="1611"/>
      <c r="EF486" s="1611"/>
      <c r="EG486" s="1611"/>
      <c r="EH486" s="1611"/>
      <c r="EI486" s="1611"/>
      <c r="EJ486" s="1611"/>
      <c r="EK486" s="1611"/>
      <c r="EL486" s="1611"/>
      <c r="EM486" s="1611"/>
      <c r="EN486" s="1611"/>
      <c r="EO486" s="1611"/>
      <c r="EP486" s="1611"/>
      <c r="EQ486" s="1611"/>
      <c r="ER486" s="1611"/>
      <c r="ES486" s="1611"/>
    </row>
    <row r="487" spans="2:149" s="898" customFormat="1">
      <c r="B487" s="1609"/>
      <c r="C487" s="1610"/>
      <c r="D487" s="1610"/>
      <c r="E487" s="1611"/>
      <c r="F487" s="1611"/>
      <c r="G487" s="1611"/>
      <c r="H487" s="1611"/>
      <c r="I487" s="1611"/>
      <c r="J487" s="1611"/>
      <c r="K487" s="1611"/>
      <c r="L487" s="1611"/>
      <c r="M487" s="1611"/>
      <c r="N487" s="1611"/>
      <c r="O487" s="1611"/>
      <c r="P487" s="1611"/>
      <c r="Q487" s="1611"/>
      <c r="R487" s="1611"/>
      <c r="S487" s="1611"/>
      <c r="T487" s="1611"/>
      <c r="U487" s="1611"/>
      <c r="V487" s="1611"/>
      <c r="W487" s="1611"/>
      <c r="X487" s="1611"/>
      <c r="Y487" s="1611"/>
      <c r="Z487" s="1611"/>
      <c r="AA487" s="1611"/>
      <c r="AB487" s="1611"/>
      <c r="AC487" s="1611"/>
      <c r="AD487" s="1611"/>
      <c r="AE487" s="1611"/>
      <c r="AF487" s="1611"/>
      <c r="AG487" s="1611"/>
      <c r="AH487" s="1611"/>
      <c r="AI487" s="1611"/>
      <c r="AJ487" s="1611"/>
      <c r="AK487" s="1611"/>
      <c r="AL487" s="1611"/>
      <c r="AM487" s="1611"/>
      <c r="AN487" s="1611"/>
      <c r="AO487" s="1611"/>
      <c r="AP487" s="1611"/>
      <c r="AQ487" s="1611"/>
      <c r="AR487" s="1611"/>
      <c r="AS487" s="1611"/>
      <c r="AT487" s="1611"/>
      <c r="AU487" s="1611"/>
      <c r="AV487" s="1611"/>
      <c r="AW487" s="1611"/>
      <c r="AX487" s="1611"/>
      <c r="AY487" s="1611"/>
      <c r="AZ487" s="1611"/>
      <c r="BA487" s="1611"/>
      <c r="BB487" s="1611"/>
      <c r="BC487" s="1611"/>
      <c r="BD487" s="1611"/>
      <c r="BE487" s="1611"/>
      <c r="BF487" s="1611"/>
      <c r="BG487" s="1611"/>
      <c r="BH487" s="1611"/>
      <c r="BI487" s="1611"/>
      <c r="BJ487" s="1611"/>
      <c r="BK487" s="1611"/>
      <c r="BL487" s="1611"/>
      <c r="BM487" s="1611"/>
      <c r="BN487" s="1611"/>
      <c r="BO487" s="1611"/>
      <c r="BP487" s="1611"/>
      <c r="BQ487" s="1611"/>
      <c r="BR487" s="1611"/>
      <c r="BS487" s="1611"/>
      <c r="BT487" s="1611"/>
      <c r="BU487" s="1611"/>
      <c r="BV487" s="1611"/>
      <c r="BW487" s="1611"/>
      <c r="BX487" s="1611"/>
      <c r="BY487" s="1611"/>
      <c r="BZ487" s="1611"/>
      <c r="CA487" s="1611"/>
      <c r="CB487" s="1611"/>
      <c r="CC487" s="1611"/>
      <c r="CD487" s="1611"/>
      <c r="CE487" s="1611"/>
      <c r="CF487" s="1611"/>
      <c r="CG487" s="1611"/>
      <c r="CH487" s="1611"/>
      <c r="CI487" s="1611"/>
      <c r="CJ487" s="1611"/>
      <c r="CK487" s="1611"/>
      <c r="CL487" s="1611"/>
      <c r="CM487" s="1611"/>
      <c r="CN487" s="1611"/>
      <c r="CO487" s="1611"/>
      <c r="CP487" s="1611"/>
      <c r="CQ487" s="1611"/>
      <c r="CR487" s="1611"/>
      <c r="CS487" s="1611"/>
      <c r="CT487" s="1611"/>
      <c r="CU487" s="1611"/>
      <c r="CV487" s="1611"/>
      <c r="CW487" s="1611"/>
      <c r="CX487" s="1611"/>
      <c r="CY487" s="1611"/>
      <c r="CZ487" s="1611"/>
      <c r="DA487" s="1611"/>
      <c r="DB487" s="1611"/>
      <c r="DC487" s="1611"/>
      <c r="DD487" s="1611"/>
      <c r="DE487" s="1611"/>
      <c r="DF487" s="1611"/>
      <c r="DG487" s="1611"/>
      <c r="DH487" s="1611"/>
      <c r="DI487" s="1611"/>
      <c r="DJ487" s="1611"/>
      <c r="DK487" s="1611"/>
      <c r="DL487" s="1611"/>
      <c r="DM487" s="1611"/>
      <c r="DN487" s="1611"/>
      <c r="DO487" s="1611"/>
      <c r="DP487" s="1611"/>
      <c r="DQ487" s="1611"/>
      <c r="DR487" s="1611"/>
      <c r="DS487" s="1611"/>
      <c r="DT487" s="1611"/>
      <c r="DU487" s="1611"/>
      <c r="DV487" s="1611"/>
      <c r="DW487" s="1611"/>
      <c r="DX487" s="1611"/>
      <c r="DY487" s="1611"/>
      <c r="DZ487" s="1611"/>
      <c r="EA487" s="1611"/>
      <c r="EB487" s="1611"/>
      <c r="EC487" s="1611"/>
      <c r="ED487" s="1611"/>
      <c r="EE487" s="1611"/>
      <c r="EF487" s="1611"/>
      <c r="EG487" s="1611"/>
      <c r="EH487" s="1611"/>
      <c r="EI487" s="1611"/>
      <c r="EJ487" s="1611"/>
      <c r="EK487" s="1611"/>
      <c r="EL487" s="1611"/>
      <c r="EM487" s="1611"/>
      <c r="EN487" s="1611"/>
      <c r="EO487" s="1611"/>
      <c r="EP487" s="1611"/>
      <c r="EQ487" s="1611"/>
      <c r="ER487" s="1611"/>
      <c r="ES487" s="1611"/>
    </row>
    <row r="488" spans="2:149" s="898" customFormat="1">
      <c r="B488" s="1609"/>
      <c r="C488" s="1610"/>
      <c r="D488" s="1610"/>
      <c r="E488" s="1611"/>
      <c r="F488" s="1611"/>
      <c r="G488" s="1611"/>
      <c r="H488" s="1611"/>
      <c r="I488" s="1611"/>
      <c r="J488" s="1611"/>
      <c r="K488" s="1611"/>
      <c r="L488" s="1611"/>
      <c r="M488" s="1611"/>
      <c r="N488" s="1611"/>
      <c r="O488" s="1611"/>
      <c r="P488" s="1611"/>
      <c r="Q488" s="1611"/>
      <c r="R488" s="1611"/>
      <c r="S488" s="1611"/>
      <c r="T488" s="1611"/>
      <c r="U488" s="1611"/>
      <c r="V488" s="1611"/>
      <c r="W488" s="1611"/>
      <c r="X488" s="1611"/>
      <c r="Y488" s="1611"/>
      <c r="Z488" s="1611"/>
      <c r="AA488" s="1611"/>
      <c r="AB488" s="1611"/>
      <c r="AC488" s="1611"/>
      <c r="AD488" s="1611"/>
      <c r="AE488" s="1611"/>
      <c r="AF488" s="1611"/>
      <c r="AG488" s="1611"/>
      <c r="AH488" s="1611"/>
      <c r="AI488" s="1611"/>
      <c r="AJ488" s="1611"/>
      <c r="AK488" s="1611"/>
      <c r="AL488" s="1611"/>
      <c r="AM488" s="1611"/>
      <c r="AN488" s="1611"/>
      <c r="AO488" s="1611"/>
      <c r="AP488" s="1611"/>
      <c r="AQ488" s="1611"/>
      <c r="AR488" s="1611"/>
      <c r="AS488" s="1611"/>
      <c r="AT488" s="1611"/>
      <c r="AU488" s="1611"/>
      <c r="AV488" s="1611"/>
      <c r="AW488" s="1611"/>
      <c r="AX488" s="1611"/>
      <c r="AY488" s="1611"/>
      <c r="AZ488" s="1611"/>
      <c r="BA488" s="1611"/>
      <c r="BB488" s="1611"/>
      <c r="BC488" s="1611"/>
      <c r="BD488" s="1611"/>
      <c r="BE488" s="1611"/>
      <c r="BF488" s="1611"/>
      <c r="BG488" s="1611"/>
      <c r="BH488" s="1611"/>
      <c r="BI488" s="1611"/>
      <c r="BJ488" s="1611"/>
      <c r="BK488" s="1611"/>
      <c r="BL488" s="1611"/>
      <c r="BM488" s="1611"/>
      <c r="BN488" s="1611"/>
      <c r="BO488" s="1611"/>
      <c r="BP488" s="1611"/>
      <c r="BQ488" s="1611"/>
      <c r="BR488" s="1611"/>
      <c r="BS488" s="1611"/>
      <c r="BT488" s="1611"/>
      <c r="BU488" s="1611"/>
      <c r="BV488" s="1611"/>
      <c r="BW488" s="1611"/>
      <c r="BX488" s="1611"/>
      <c r="BY488" s="1611"/>
      <c r="BZ488" s="1611"/>
      <c r="CA488" s="1611"/>
      <c r="CB488" s="1611"/>
      <c r="CC488" s="1611"/>
      <c r="CD488" s="1611"/>
      <c r="CE488" s="1611"/>
      <c r="CF488" s="1611"/>
      <c r="CG488" s="1611"/>
      <c r="CH488" s="1611"/>
      <c r="CI488" s="1611"/>
      <c r="CJ488" s="1611"/>
      <c r="CK488" s="1611"/>
      <c r="CL488" s="1611"/>
      <c r="CM488" s="1611"/>
      <c r="CN488" s="1611"/>
      <c r="CO488" s="1611"/>
      <c r="CP488" s="1611"/>
      <c r="CQ488" s="1611"/>
      <c r="CR488" s="1611"/>
      <c r="CS488" s="1611"/>
      <c r="CT488" s="1611"/>
      <c r="CU488" s="1611"/>
      <c r="CV488" s="1611"/>
      <c r="CW488" s="1611"/>
      <c r="CX488" s="1611"/>
      <c r="CY488" s="1611"/>
      <c r="CZ488" s="1611"/>
      <c r="DA488" s="1611"/>
      <c r="DB488" s="1611"/>
      <c r="DC488" s="1611"/>
      <c r="DD488" s="1611"/>
      <c r="DE488" s="1611"/>
      <c r="DF488" s="1611"/>
      <c r="DG488" s="1611"/>
      <c r="DH488" s="1611"/>
      <c r="DI488" s="1611"/>
      <c r="DJ488" s="1611"/>
      <c r="DK488" s="1611"/>
      <c r="DL488" s="1611"/>
      <c r="DM488" s="1611"/>
      <c r="DN488" s="1611"/>
      <c r="DO488" s="1611"/>
      <c r="DP488" s="1611"/>
      <c r="DQ488" s="1611"/>
      <c r="DR488" s="1611"/>
      <c r="DS488" s="1611"/>
      <c r="DT488" s="1611"/>
      <c r="DU488" s="1611"/>
      <c r="DV488" s="1611"/>
      <c r="DW488" s="1611"/>
      <c r="DX488" s="1611"/>
      <c r="DY488" s="1611"/>
      <c r="DZ488" s="1611"/>
      <c r="EA488" s="1611"/>
      <c r="EB488" s="1611"/>
      <c r="EC488" s="1611"/>
      <c r="ED488" s="1611"/>
      <c r="EE488" s="1611"/>
      <c r="EF488" s="1611"/>
      <c r="EG488" s="1611"/>
      <c r="EH488" s="1611"/>
      <c r="EI488" s="1611"/>
      <c r="EJ488" s="1611"/>
      <c r="EK488" s="1611"/>
      <c r="EL488" s="1611"/>
      <c r="EM488" s="1611"/>
      <c r="EN488" s="1611"/>
      <c r="EO488" s="1611"/>
      <c r="EP488" s="1611"/>
      <c r="EQ488" s="1611"/>
      <c r="ER488" s="1611"/>
      <c r="ES488" s="1611"/>
    </row>
    <row r="489" spans="2:149" s="898" customFormat="1">
      <c r="B489" s="1609"/>
      <c r="C489" s="1610"/>
      <c r="D489" s="1610"/>
      <c r="E489" s="1611"/>
      <c r="F489" s="1611"/>
      <c r="G489" s="1611"/>
      <c r="H489" s="1611"/>
      <c r="I489" s="1611"/>
      <c r="J489" s="1611"/>
      <c r="K489" s="1611"/>
      <c r="L489" s="1611"/>
      <c r="M489" s="1611"/>
      <c r="N489" s="1611"/>
      <c r="O489" s="1611"/>
      <c r="P489" s="1611"/>
      <c r="Q489" s="1611"/>
      <c r="R489" s="1611"/>
      <c r="S489" s="1611"/>
      <c r="T489" s="1611"/>
      <c r="U489" s="1611"/>
      <c r="V489" s="1611"/>
      <c r="W489" s="1611"/>
      <c r="X489" s="1611"/>
      <c r="Y489" s="1611"/>
      <c r="Z489" s="1611"/>
      <c r="AA489" s="1611"/>
      <c r="AB489" s="1611"/>
      <c r="AC489" s="1611"/>
      <c r="AD489" s="1611"/>
      <c r="AE489" s="1611"/>
      <c r="AF489" s="1611"/>
      <c r="AG489" s="1611"/>
      <c r="AH489" s="1611"/>
      <c r="AI489" s="1611"/>
      <c r="AJ489" s="1611"/>
      <c r="AK489" s="1611"/>
      <c r="AL489" s="1611"/>
      <c r="AM489" s="1611"/>
      <c r="AN489" s="1611"/>
      <c r="AO489" s="1611"/>
      <c r="AP489" s="1611"/>
      <c r="AQ489" s="1611"/>
      <c r="AR489" s="1611"/>
      <c r="AS489" s="1611"/>
      <c r="AT489" s="1611"/>
      <c r="AU489" s="1611"/>
      <c r="AV489" s="1611"/>
      <c r="AW489" s="1611"/>
      <c r="AX489" s="1611"/>
      <c r="AY489" s="1611"/>
      <c r="AZ489" s="1611"/>
      <c r="BA489" s="1611"/>
      <c r="BB489" s="1611"/>
      <c r="BC489" s="1611"/>
      <c r="BD489" s="1611"/>
      <c r="BE489" s="1611"/>
      <c r="BF489" s="1611"/>
      <c r="BG489" s="1611"/>
      <c r="BH489" s="1611"/>
      <c r="BI489" s="1611"/>
      <c r="BJ489" s="1611"/>
      <c r="BK489" s="1611"/>
      <c r="BL489" s="1611"/>
      <c r="BM489" s="1611"/>
      <c r="BN489" s="1611"/>
      <c r="BO489" s="1611"/>
      <c r="BP489" s="1611"/>
      <c r="BQ489" s="1611"/>
      <c r="BR489" s="1611"/>
      <c r="BS489" s="1611"/>
      <c r="BT489" s="1611"/>
      <c r="BU489" s="1611"/>
      <c r="BV489" s="1611"/>
      <c r="BW489" s="1611"/>
      <c r="BX489" s="1611"/>
      <c r="BY489" s="1611"/>
      <c r="BZ489" s="1611"/>
      <c r="CA489" s="1611"/>
      <c r="CB489" s="1611"/>
      <c r="CC489" s="1611"/>
      <c r="CD489" s="1611"/>
      <c r="CE489" s="1611"/>
      <c r="CF489" s="1611"/>
      <c r="CG489" s="1611"/>
      <c r="CH489" s="1611"/>
      <c r="CI489" s="1611"/>
      <c r="CJ489" s="1611"/>
      <c r="CK489" s="1611"/>
      <c r="CL489" s="1611"/>
      <c r="CM489" s="1611"/>
      <c r="CN489" s="1611"/>
      <c r="CO489" s="1611"/>
      <c r="CP489" s="1611"/>
      <c r="CQ489" s="1611"/>
      <c r="CR489" s="1611"/>
      <c r="CS489" s="1611"/>
      <c r="CT489" s="1611"/>
      <c r="CU489" s="1611"/>
      <c r="CV489" s="1611"/>
      <c r="CW489" s="1611"/>
      <c r="CX489" s="1611"/>
      <c r="CY489" s="1611"/>
      <c r="CZ489" s="1611"/>
      <c r="DA489" s="1611"/>
      <c r="DB489" s="1611"/>
      <c r="DC489" s="1611"/>
      <c r="DD489" s="1611"/>
      <c r="DE489" s="1611"/>
      <c r="DF489" s="1611"/>
      <c r="DG489" s="1611"/>
      <c r="DH489" s="1611"/>
      <c r="DI489" s="1611"/>
      <c r="DJ489" s="1611"/>
      <c r="DK489" s="1611"/>
      <c r="DL489" s="1611"/>
      <c r="DM489" s="1611"/>
      <c r="DN489" s="1611"/>
      <c r="DO489" s="1611"/>
      <c r="DP489" s="1611"/>
      <c r="DQ489" s="1611"/>
      <c r="DR489" s="1611"/>
      <c r="DS489" s="1611"/>
      <c r="DT489" s="1611"/>
      <c r="DU489" s="1611"/>
      <c r="DV489" s="1611"/>
      <c r="DW489" s="1611"/>
      <c r="DX489" s="1611"/>
      <c r="DY489" s="1611"/>
      <c r="DZ489" s="1611"/>
      <c r="EA489" s="1611"/>
      <c r="EB489" s="1611"/>
      <c r="EC489" s="1611"/>
      <c r="ED489" s="1611"/>
      <c r="EE489" s="1611"/>
      <c r="EF489" s="1611"/>
      <c r="EG489" s="1611"/>
      <c r="EH489" s="1611"/>
      <c r="EI489" s="1611"/>
      <c r="EJ489" s="1611"/>
      <c r="EK489" s="1611"/>
      <c r="EL489" s="1611"/>
      <c r="EM489" s="1611"/>
      <c r="EN489" s="1611"/>
      <c r="EO489" s="1611"/>
      <c r="EP489" s="1611"/>
      <c r="EQ489" s="1611"/>
      <c r="ER489" s="1611"/>
      <c r="ES489" s="1611"/>
    </row>
    <row r="490" spans="2:149" s="898" customFormat="1">
      <c r="B490" s="1609"/>
      <c r="C490" s="1610"/>
      <c r="D490" s="1610"/>
      <c r="E490" s="1611"/>
      <c r="F490" s="1611"/>
      <c r="G490" s="1611"/>
      <c r="H490" s="1611"/>
      <c r="I490" s="1611"/>
      <c r="J490" s="1611"/>
      <c r="K490" s="1611"/>
      <c r="L490" s="1611"/>
      <c r="M490" s="1611"/>
      <c r="N490" s="1611"/>
      <c r="O490" s="1611"/>
      <c r="P490" s="1611"/>
      <c r="Q490" s="1611"/>
      <c r="R490" s="1611"/>
      <c r="S490" s="1611"/>
      <c r="T490" s="1611"/>
      <c r="U490" s="1611"/>
      <c r="V490" s="1611"/>
      <c r="W490" s="1611"/>
      <c r="X490" s="1611"/>
      <c r="Y490" s="1611"/>
      <c r="Z490" s="1611"/>
      <c r="AA490" s="1611"/>
      <c r="AB490" s="1611"/>
      <c r="AC490" s="1611"/>
      <c r="AD490" s="1611"/>
      <c r="AE490" s="1611"/>
      <c r="AF490" s="1611"/>
      <c r="AG490" s="1611"/>
      <c r="AH490" s="1611"/>
      <c r="AI490" s="1611"/>
      <c r="AJ490" s="1611"/>
      <c r="AK490" s="1611"/>
      <c r="AL490" s="1611"/>
      <c r="AM490" s="1611"/>
      <c r="AN490" s="1611"/>
      <c r="AO490" s="1611"/>
      <c r="AP490" s="1611"/>
      <c r="AQ490" s="1611"/>
      <c r="AR490" s="1611"/>
      <c r="AS490" s="1611"/>
      <c r="AT490" s="1611"/>
      <c r="AU490" s="1611"/>
      <c r="AV490" s="1611"/>
      <c r="AW490" s="1611"/>
      <c r="AX490" s="1611"/>
      <c r="AY490" s="1611"/>
      <c r="AZ490" s="1611"/>
      <c r="BA490" s="1611"/>
      <c r="BB490" s="1611"/>
      <c r="BC490" s="1611"/>
      <c r="BD490" s="1611"/>
      <c r="BE490" s="1611"/>
      <c r="BF490" s="1611"/>
      <c r="BG490" s="1611"/>
      <c r="BH490" s="1611"/>
      <c r="BI490" s="1611"/>
      <c r="BJ490" s="1611"/>
      <c r="BK490" s="1611"/>
      <c r="BL490" s="1611"/>
      <c r="BM490" s="1611"/>
      <c r="BN490" s="1611"/>
      <c r="BO490" s="1611"/>
      <c r="BP490" s="1611"/>
      <c r="BQ490" s="1611"/>
      <c r="BR490" s="1611"/>
      <c r="BS490" s="1611"/>
      <c r="BT490" s="1611"/>
      <c r="BU490" s="1611"/>
      <c r="BV490" s="1611"/>
      <c r="BW490" s="1611"/>
      <c r="BX490" s="1611"/>
      <c r="BY490" s="1611"/>
      <c r="BZ490" s="1611"/>
      <c r="CA490" s="1611"/>
      <c r="CB490" s="1611"/>
      <c r="CC490" s="1611"/>
      <c r="CD490" s="1611"/>
      <c r="CE490" s="1611"/>
      <c r="CF490" s="1611"/>
      <c r="CG490" s="1611"/>
      <c r="CH490" s="1611"/>
      <c r="CI490" s="1611"/>
      <c r="CJ490" s="1611"/>
      <c r="CK490" s="1611"/>
      <c r="CL490" s="1611"/>
      <c r="CM490" s="1611"/>
      <c r="CN490" s="1611"/>
      <c r="CO490" s="1611"/>
      <c r="CP490" s="1611"/>
      <c r="CQ490" s="1611"/>
      <c r="CR490" s="1611"/>
      <c r="CS490" s="1611"/>
      <c r="CT490" s="1611"/>
      <c r="CU490" s="1611"/>
      <c r="CV490" s="1611"/>
      <c r="CW490" s="1611"/>
      <c r="CX490" s="1611"/>
      <c r="CY490" s="1611"/>
      <c r="CZ490" s="1611"/>
      <c r="DA490" s="1611"/>
      <c r="DB490" s="1611"/>
      <c r="DC490" s="1611"/>
      <c r="DD490" s="1611"/>
      <c r="DE490" s="1611"/>
      <c r="DF490" s="1611"/>
      <c r="DG490" s="1611"/>
      <c r="DH490" s="1611"/>
      <c r="DI490" s="1611"/>
      <c r="DJ490" s="1611"/>
      <c r="DK490" s="1611"/>
      <c r="DL490" s="1611"/>
      <c r="DM490" s="1611"/>
      <c r="DN490" s="1611"/>
      <c r="DO490" s="1611"/>
      <c r="DP490" s="1611"/>
      <c r="DQ490" s="1611"/>
      <c r="DR490" s="1611"/>
      <c r="DS490" s="1611"/>
      <c r="DT490" s="1611"/>
      <c r="DU490" s="1611"/>
      <c r="DV490" s="1611"/>
      <c r="DW490" s="1611"/>
      <c r="DX490" s="1611"/>
      <c r="DY490" s="1611"/>
      <c r="DZ490" s="1611"/>
      <c r="EA490" s="1611"/>
      <c r="EB490" s="1611"/>
      <c r="EC490" s="1611"/>
      <c r="ED490" s="1611"/>
      <c r="EE490" s="1611"/>
      <c r="EF490" s="1611"/>
      <c r="EG490" s="1611"/>
      <c r="EH490" s="1611"/>
      <c r="EI490" s="1611"/>
      <c r="EJ490" s="1611"/>
      <c r="EK490" s="1611"/>
      <c r="EL490" s="1611"/>
      <c r="EM490" s="1611"/>
      <c r="EN490" s="1611"/>
      <c r="EO490" s="1611"/>
      <c r="EP490" s="1611"/>
      <c r="EQ490" s="1611"/>
      <c r="ER490" s="1611"/>
      <c r="ES490" s="1611"/>
    </row>
    <row r="491" spans="2:149" s="898" customFormat="1">
      <c r="B491" s="1609"/>
      <c r="C491" s="1610"/>
      <c r="D491" s="1610"/>
      <c r="E491" s="1611"/>
      <c r="F491" s="1611"/>
      <c r="G491" s="1611"/>
      <c r="H491" s="1611"/>
      <c r="I491" s="1611"/>
      <c r="J491" s="1611"/>
      <c r="K491" s="1611"/>
      <c r="L491" s="1611"/>
      <c r="M491" s="1611"/>
      <c r="N491" s="1611"/>
      <c r="O491" s="1611"/>
      <c r="P491" s="1611"/>
      <c r="Q491" s="1611"/>
      <c r="R491" s="1611"/>
      <c r="S491" s="1611"/>
      <c r="T491" s="1611"/>
      <c r="U491" s="1611"/>
      <c r="V491" s="1611"/>
      <c r="W491" s="1611"/>
      <c r="X491" s="1611"/>
      <c r="Y491" s="1611"/>
      <c r="Z491" s="1611"/>
      <c r="AA491" s="1611"/>
      <c r="AB491" s="1611"/>
      <c r="AC491" s="1611"/>
      <c r="AD491" s="1611"/>
      <c r="AE491" s="1611"/>
      <c r="AF491" s="1611"/>
      <c r="AG491" s="1611"/>
      <c r="AH491" s="1611"/>
      <c r="AI491" s="1611"/>
      <c r="AJ491" s="1611"/>
      <c r="AK491" s="1611"/>
      <c r="AL491" s="1611"/>
      <c r="AM491" s="1611"/>
      <c r="AN491" s="1611"/>
      <c r="AO491" s="1611"/>
      <c r="AP491" s="1611"/>
      <c r="AQ491" s="1611"/>
      <c r="AR491" s="1611"/>
      <c r="AS491" s="1611"/>
      <c r="AT491" s="1611"/>
      <c r="AU491" s="1611"/>
      <c r="AV491" s="1611"/>
      <c r="AW491" s="1611"/>
      <c r="AX491" s="1611"/>
      <c r="AY491" s="1611"/>
      <c r="AZ491" s="1611"/>
      <c r="BA491" s="1611"/>
      <c r="BB491" s="1611"/>
      <c r="BC491" s="1611"/>
      <c r="BD491" s="1611"/>
      <c r="BE491" s="1611"/>
      <c r="BF491" s="1611"/>
      <c r="BG491" s="1611"/>
      <c r="BH491" s="1611"/>
      <c r="BI491" s="1611"/>
      <c r="BJ491" s="1611"/>
      <c r="BK491" s="1611"/>
      <c r="BL491" s="1611"/>
      <c r="BM491" s="1611"/>
      <c r="BN491" s="1611"/>
      <c r="BO491" s="1611"/>
      <c r="BP491" s="1611"/>
      <c r="BQ491" s="1611"/>
      <c r="BR491" s="1611"/>
      <c r="BS491" s="1611"/>
      <c r="BT491" s="1611"/>
      <c r="BU491" s="1611"/>
      <c r="BV491" s="1611"/>
      <c r="BW491" s="1611"/>
      <c r="BX491" s="1611"/>
      <c r="BY491" s="1611"/>
      <c r="BZ491" s="1611"/>
      <c r="CA491" s="1611"/>
      <c r="CB491" s="1611"/>
      <c r="CC491" s="1611"/>
      <c r="CD491" s="1611"/>
      <c r="CE491" s="1611"/>
      <c r="CF491" s="1611"/>
      <c r="CG491" s="1611"/>
      <c r="CH491" s="1611"/>
      <c r="CI491" s="1611"/>
      <c r="CJ491" s="1611"/>
      <c r="CK491" s="1611"/>
      <c r="CL491" s="1611"/>
      <c r="CM491" s="1611"/>
      <c r="CN491" s="1611"/>
      <c r="CO491" s="1611"/>
      <c r="CP491" s="1611"/>
      <c r="CQ491" s="1611"/>
      <c r="CR491" s="1611"/>
      <c r="CS491" s="1611"/>
      <c r="CT491" s="1611"/>
      <c r="CU491" s="1611"/>
      <c r="CV491" s="1611"/>
      <c r="CW491" s="1611"/>
      <c r="CX491" s="1611"/>
      <c r="CY491" s="1611"/>
      <c r="CZ491" s="1611"/>
      <c r="DA491" s="1611"/>
      <c r="DB491" s="1611"/>
      <c r="DC491" s="1611"/>
      <c r="DD491" s="1611"/>
      <c r="DE491" s="1611"/>
      <c r="DF491" s="1611"/>
      <c r="DG491" s="1611"/>
      <c r="DH491" s="1611"/>
      <c r="DI491" s="1611"/>
      <c r="DJ491" s="1611"/>
      <c r="DK491" s="1611"/>
      <c r="DL491" s="1611"/>
      <c r="DM491" s="1611"/>
      <c r="DN491" s="1611"/>
      <c r="DO491" s="1611"/>
      <c r="DP491" s="1611"/>
      <c r="DQ491" s="1611"/>
      <c r="DR491" s="1611"/>
      <c r="DS491" s="1611"/>
      <c r="DT491" s="1611"/>
      <c r="DU491" s="1611"/>
      <c r="DV491" s="1611"/>
      <c r="DW491" s="1611"/>
      <c r="DX491" s="1611"/>
      <c r="DY491" s="1611"/>
      <c r="DZ491" s="1611"/>
      <c r="EA491" s="1611"/>
      <c r="EB491" s="1611"/>
      <c r="EC491" s="1611"/>
      <c r="ED491" s="1611"/>
      <c r="EE491" s="1611"/>
      <c r="EF491" s="1611"/>
      <c r="EG491" s="1611"/>
      <c r="EH491" s="1611"/>
      <c r="EI491" s="1611"/>
      <c r="EJ491" s="1611"/>
      <c r="EK491" s="1611"/>
      <c r="EL491" s="1611"/>
      <c r="EM491" s="1611"/>
      <c r="EN491" s="1611"/>
      <c r="EO491" s="1611"/>
      <c r="EP491" s="1611"/>
      <c r="EQ491" s="1611"/>
      <c r="ER491" s="1611"/>
      <c r="ES491" s="1611"/>
    </row>
    <row r="492" spans="2:149" s="898" customFormat="1">
      <c r="B492" s="1609"/>
      <c r="C492" s="1610"/>
      <c r="D492" s="1610"/>
      <c r="E492" s="1611"/>
      <c r="F492" s="1611"/>
      <c r="G492" s="1611"/>
      <c r="H492" s="1611"/>
      <c r="I492" s="1611"/>
      <c r="J492" s="1611"/>
      <c r="K492" s="1611"/>
      <c r="L492" s="1611"/>
      <c r="M492" s="1611"/>
      <c r="N492" s="1611"/>
      <c r="O492" s="1611"/>
      <c r="P492" s="1611"/>
      <c r="Q492" s="1611"/>
      <c r="R492" s="1611"/>
      <c r="S492" s="1611"/>
      <c r="T492" s="1611"/>
      <c r="U492" s="1611"/>
      <c r="V492" s="1611"/>
      <c r="W492" s="1611"/>
      <c r="X492" s="1611"/>
      <c r="Y492" s="1611"/>
      <c r="Z492" s="1611"/>
      <c r="AA492" s="1611"/>
      <c r="AB492" s="1611"/>
      <c r="AC492" s="1611"/>
      <c r="AD492" s="1611"/>
      <c r="AE492" s="1611"/>
      <c r="AF492" s="1611"/>
      <c r="AG492" s="1611"/>
      <c r="AH492" s="1611"/>
      <c r="AI492" s="1611"/>
      <c r="AJ492" s="1611"/>
      <c r="AK492" s="1611"/>
      <c r="AL492" s="1611"/>
      <c r="AM492" s="1611"/>
      <c r="AN492" s="1611"/>
      <c r="AO492" s="1611"/>
      <c r="AP492" s="1611"/>
      <c r="AQ492" s="1611"/>
      <c r="AR492" s="1611"/>
      <c r="AS492" s="1611"/>
      <c r="AT492" s="1611"/>
      <c r="AU492" s="1611"/>
      <c r="AV492" s="1611"/>
      <c r="AW492" s="1611"/>
      <c r="AX492" s="1611"/>
      <c r="AY492" s="1611"/>
      <c r="AZ492" s="1611"/>
      <c r="BA492" s="1611"/>
      <c r="BB492" s="1611"/>
      <c r="BC492" s="1611"/>
      <c r="BD492" s="1611"/>
      <c r="BE492" s="1611"/>
      <c r="BF492" s="1611"/>
      <c r="BG492" s="1611"/>
      <c r="BH492" s="1611"/>
      <c r="BI492" s="1611"/>
      <c r="BJ492" s="1611"/>
      <c r="BK492" s="1611"/>
      <c r="BL492" s="1611"/>
      <c r="BM492" s="1611"/>
      <c r="BN492" s="1611"/>
      <c r="BO492" s="1611"/>
      <c r="BP492" s="1611"/>
      <c r="BQ492" s="1611"/>
      <c r="BR492" s="1611"/>
      <c r="BS492" s="1611"/>
      <c r="BT492" s="1611"/>
      <c r="BU492" s="1611"/>
      <c r="BV492" s="1611"/>
      <c r="BW492" s="1611"/>
      <c r="BX492" s="1611"/>
      <c r="BY492" s="1611"/>
      <c r="BZ492" s="1611"/>
      <c r="CA492" s="1611"/>
      <c r="CB492" s="1611"/>
      <c r="CC492" s="1611"/>
      <c r="CD492" s="1611"/>
      <c r="CE492" s="1611"/>
      <c r="CF492" s="1611"/>
      <c r="CG492" s="1611"/>
      <c r="CH492" s="1611"/>
      <c r="CI492" s="1611"/>
      <c r="CJ492" s="1611"/>
      <c r="CK492" s="1611"/>
      <c r="CL492" s="1611"/>
      <c r="CM492" s="1611"/>
      <c r="CN492" s="1611"/>
      <c r="CO492" s="1611"/>
      <c r="CP492" s="1611"/>
      <c r="CQ492" s="1611"/>
      <c r="CR492" s="1611"/>
      <c r="CS492" s="1611"/>
      <c r="CT492" s="1611"/>
      <c r="CU492" s="1611"/>
      <c r="CV492" s="1611"/>
      <c r="CW492" s="1611"/>
      <c r="CX492" s="1611"/>
      <c r="CY492" s="1611"/>
      <c r="CZ492" s="1611"/>
      <c r="DA492" s="1611"/>
      <c r="DB492" s="1611"/>
      <c r="DC492" s="1611"/>
      <c r="DD492" s="1611"/>
      <c r="DE492" s="1611"/>
      <c r="DF492" s="1611"/>
      <c r="DG492" s="1611"/>
      <c r="DH492" s="1611"/>
      <c r="DI492" s="1611"/>
      <c r="DJ492" s="1611"/>
      <c r="DK492" s="1611"/>
      <c r="DL492" s="1611"/>
      <c r="DM492" s="1611"/>
      <c r="DN492" s="1611"/>
      <c r="DO492" s="1611"/>
      <c r="DP492" s="1611"/>
      <c r="DQ492" s="1611"/>
      <c r="DR492" s="1611"/>
      <c r="DS492" s="1611"/>
      <c r="DT492" s="1611"/>
      <c r="DU492" s="1611"/>
      <c r="DV492" s="1611"/>
      <c r="DW492" s="1611"/>
      <c r="DX492" s="1611"/>
      <c r="DY492" s="1611"/>
      <c r="DZ492" s="1611"/>
      <c r="EA492" s="1611"/>
      <c r="EB492" s="1611"/>
      <c r="EC492" s="1611"/>
      <c r="ED492" s="1611"/>
      <c r="EE492" s="1611"/>
      <c r="EF492" s="1611"/>
      <c r="EG492" s="1611"/>
      <c r="EH492" s="1611"/>
      <c r="EI492" s="1611"/>
      <c r="EJ492" s="1611"/>
      <c r="EK492" s="1611"/>
      <c r="EL492" s="1611"/>
      <c r="EM492" s="1611"/>
      <c r="EN492" s="1611"/>
      <c r="EO492" s="1611"/>
      <c r="EP492" s="1611"/>
      <c r="EQ492" s="1611"/>
      <c r="ER492" s="1611"/>
      <c r="ES492" s="1611"/>
    </row>
    <row r="493" spans="2:149" s="898" customFormat="1">
      <c r="B493" s="1609"/>
      <c r="C493" s="1610"/>
      <c r="D493" s="1610"/>
      <c r="E493" s="1611"/>
      <c r="F493" s="1611"/>
      <c r="G493" s="1611"/>
      <c r="H493" s="1611"/>
      <c r="I493" s="1611"/>
      <c r="J493" s="1611"/>
      <c r="K493" s="1611"/>
      <c r="L493" s="1611"/>
      <c r="M493" s="1611"/>
      <c r="N493" s="1611"/>
      <c r="O493" s="1611"/>
      <c r="P493" s="1611"/>
      <c r="Q493" s="1611"/>
      <c r="R493" s="1611"/>
      <c r="S493" s="1611"/>
      <c r="T493" s="1611"/>
      <c r="U493" s="1611"/>
      <c r="V493" s="1611"/>
      <c r="W493" s="1611"/>
      <c r="X493" s="1611"/>
      <c r="Y493" s="1611"/>
      <c r="Z493" s="1611"/>
      <c r="AA493" s="1611"/>
      <c r="AB493" s="1611"/>
      <c r="AC493" s="1611"/>
      <c r="AD493" s="1611"/>
      <c r="AE493" s="1611"/>
      <c r="AF493" s="1611"/>
      <c r="AG493" s="1611"/>
      <c r="AH493" s="1611"/>
      <c r="AI493" s="1611"/>
      <c r="AJ493" s="1611"/>
      <c r="AK493" s="1611"/>
      <c r="AL493" s="1611"/>
      <c r="AM493" s="1611"/>
      <c r="AN493" s="1611"/>
      <c r="AO493" s="1611"/>
      <c r="AP493" s="1611"/>
      <c r="AQ493" s="1611"/>
      <c r="AR493" s="1611"/>
      <c r="AS493" s="1611"/>
      <c r="AT493" s="1611"/>
      <c r="AU493" s="1611"/>
      <c r="AV493" s="1611"/>
      <c r="AW493" s="1611"/>
      <c r="AX493" s="1611"/>
      <c r="AY493" s="1611"/>
      <c r="AZ493" s="1611"/>
      <c r="BA493" s="1611"/>
      <c r="BB493" s="1611"/>
      <c r="BC493" s="1611"/>
      <c r="BD493" s="1611"/>
      <c r="BE493" s="1611"/>
      <c r="BF493" s="1611"/>
      <c r="BG493" s="1611"/>
      <c r="BH493" s="1611"/>
      <c r="BI493" s="1611"/>
      <c r="BJ493" s="1611"/>
      <c r="BK493" s="1611"/>
      <c r="BL493" s="1611"/>
      <c r="BM493" s="1611"/>
      <c r="BN493" s="1611"/>
      <c r="BO493" s="1611"/>
      <c r="BP493" s="1611"/>
      <c r="BQ493" s="1611"/>
      <c r="BR493" s="1611"/>
      <c r="BS493" s="1611"/>
      <c r="BT493" s="1611"/>
      <c r="BU493" s="1611"/>
      <c r="BV493" s="1611"/>
      <c r="BW493" s="1611"/>
      <c r="BX493" s="1611"/>
      <c r="BY493" s="1611"/>
      <c r="BZ493" s="1611"/>
      <c r="CA493" s="1611"/>
      <c r="CB493" s="1611"/>
      <c r="CC493" s="1611"/>
      <c r="CD493" s="1611"/>
      <c r="CE493" s="1611"/>
      <c r="CF493" s="1611"/>
      <c r="CG493" s="1611"/>
      <c r="CH493" s="1611"/>
      <c r="CI493" s="1611"/>
      <c r="CJ493" s="1611"/>
      <c r="CK493" s="1611"/>
      <c r="CL493" s="1611"/>
      <c r="CM493" s="1611"/>
      <c r="CN493" s="1611"/>
      <c r="CO493" s="1611"/>
      <c r="CP493" s="1611"/>
      <c r="CQ493" s="1611"/>
      <c r="CR493" s="1611"/>
      <c r="CS493" s="1611"/>
      <c r="CT493" s="1611"/>
      <c r="CU493" s="1611"/>
      <c r="CV493" s="1611"/>
      <c r="CW493" s="1611"/>
      <c r="CX493" s="1611"/>
      <c r="CY493" s="1611"/>
      <c r="CZ493" s="1611"/>
      <c r="DA493" s="1611"/>
      <c r="DB493" s="1611"/>
      <c r="DC493" s="1611"/>
      <c r="DD493" s="1611"/>
      <c r="DE493" s="1611"/>
      <c r="DF493" s="1611"/>
      <c r="DG493" s="1611"/>
      <c r="DH493" s="1611"/>
      <c r="DI493" s="1611"/>
      <c r="DJ493" s="1611"/>
      <c r="DK493" s="1611"/>
      <c r="DL493" s="1611"/>
      <c r="DM493" s="1611"/>
      <c r="DN493" s="1611"/>
      <c r="DO493" s="1611"/>
      <c r="DP493" s="1611"/>
      <c r="DQ493" s="1611"/>
      <c r="DR493" s="1611"/>
      <c r="DS493" s="1611"/>
      <c r="DT493" s="1611"/>
      <c r="DU493" s="1611"/>
      <c r="DV493" s="1611"/>
      <c r="DW493" s="1611"/>
      <c r="DX493" s="1611"/>
      <c r="DY493" s="1611"/>
      <c r="DZ493" s="1611"/>
      <c r="EA493" s="1611"/>
      <c r="EB493" s="1611"/>
      <c r="EC493" s="1611"/>
      <c r="ED493" s="1611"/>
      <c r="EE493" s="1611"/>
      <c r="EF493" s="1611"/>
      <c r="EG493" s="1611"/>
      <c r="EH493" s="1611"/>
      <c r="EI493" s="1611"/>
      <c r="EJ493" s="1611"/>
      <c r="EK493" s="1611"/>
      <c r="EL493" s="1611"/>
      <c r="EM493" s="1611"/>
      <c r="EN493" s="1611"/>
      <c r="EO493" s="1611"/>
      <c r="EP493" s="1611"/>
      <c r="EQ493" s="1611"/>
      <c r="ER493" s="1611"/>
      <c r="ES493" s="1611"/>
    </row>
    <row r="494" spans="2:149" s="898" customFormat="1">
      <c r="B494" s="1609"/>
      <c r="C494" s="1610"/>
      <c r="D494" s="1610"/>
      <c r="E494" s="1611"/>
      <c r="F494" s="1611"/>
      <c r="G494" s="1611"/>
      <c r="H494" s="1611"/>
      <c r="I494" s="1611"/>
      <c r="J494" s="1611"/>
      <c r="K494" s="1611"/>
      <c r="L494" s="1611"/>
      <c r="M494" s="1611"/>
      <c r="N494" s="1611"/>
      <c r="O494" s="1611"/>
      <c r="P494" s="1611"/>
      <c r="Q494" s="1611"/>
      <c r="R494" s="1611"/>
      <c r="S494" s="1611"/>
      <c r="T494" s="1611"/>
      <c r="U494" s="1611"/>
      <c r="V494" s="1611"/>
      <c r="W494" s="1611"/>
      <c r="X494" s="1611"/>
      <c r="Y494" s="1611"/>
      <c r="Z494" s="1611"/>
      <c r="AA494" s="1611"/>
      <c r="AB494" s="1611"/>
      <c r="AC494" s="1611"/>
      <c r="AD494" s="1611"/>
      <c r="AE494" s="1611"/>
      <c r="AF494" s="1611"/>
      <c r="AG494" s="1611"/>
      <c r="AH494" s="1611"/>
      <c r="AI494" s="1611"/>
      <c r="AJ494" s="1611"/>
      <c r="AK494" s="1611"/>
      <c r="AL494" s="1611"/>
      <c r="AM494" s="1611"/>
      <c r="AN494" s="1611"/>
      <c r="AO494" s="1611"/>
      <c r="AP494" s="1611"/>
      <c r="AQ494" s="1611"/>
      <c r="AR494" s="1611"/>
      <c r="AS494" s="1611"/>
      <c r="AT494" s="1611"/>
      <c r="AU494" s="1611"/>
      <c r="AV494" s="1611"/>
      <c r="AW494" s="1611"/>
      <c r="AX494" s="1611"/>
      <c r="AY494" s="1611"/>
      <c r="AZ494" s="1611"/>
      <c r="BA494" s="1611"/>
      <c r="BB494" s="1611"/>
      <c r="BC494" s="1611"/>
      <c r="BD494" s="1611"/>
      <c r="BE494" s="1611"/>
      <c r="BF494" s="1611"/>
      <c r="BG494" s="1611"/>
      <c r="BH494" s="1611"/>
      <c r="BI494" s="1611"/>
      <c r="BJ494" s="1611"/>
      <c r="BK494" s="1611"/>
      <c r="BL494" s="1611"/>
      <c r="BM494" s="1611"/>
      <c r="BN494" s="1611"/>
      <c r="BO494" s="1611"/>
      <c r="BP494" s="1611"/>
      <c r="BQ494" s="1611"/>
      <c r="BR494" s="1611"/>
      <c r="BS494" s="1611"/>
      <c r="BT494" s="1611"/>
      <c r="BU494" s="1611"/>
      <c r="BV494" s="1611"/>
      <c r="BW494" s="1611"/>
      <c r="BX494" s="1611"/>
      <c r="BY494" s="1611"/>
      <c r="BZ494" s="1611"/>
      <c r="CA494" s="1611"/>
      <c r="CB494" s="1611"/>
      <c r="CC494" s="1611"/>
      <c r="CD494" s="1611"/>
      <c r="CE494" s="1611"/>
      <c r="CF494" s="1611"/>
      <c r="CG494" s="1611"/>
      <c r="CH494" s="1611"/>
      <c r="CI494" s="1611"/>
      <c r="CJ494" s="1611"/>
      <c r="CK494" s="1611"/>
      <c r="CL494" s="1611"/>
      <c r="CM494" s="1611"/>
      <c r="CN494" s="1611"/>
      <c r="CO494" s="1611"/>
      <c r="CP494" s="1611"/>
      <c r="CQ494" s="1611"/>
      <c r="CR494" s="1611"/>
      <c r="CS494" s="1611"/>
      <c r="CT494" s="1611"/>
      <c r="CU494" s="1611"/>
      <c r="CV494" s="1611"/>
      <c r="CW494" s="1611"/>
      <c r="CX494" s="1611"/>
      <c r="CY494" s="1611"/>
      <c r="CZ494" s="1611"/>
      <c r="DA494" s="1611"/>
      <c r="DB494" s="1611"/>
      <c r="DC494" s="1611"/>
      <c r="DD494" s="1611"/>
      <c r="DE494" s="1611"/>
      <c r="DF494" s="1611"/>
      <c r="DG494" s="1611"/>
      <c r="DH494" s="1611"/>
      <c r="DI494" s="1611"/>
      <c r="DJ494" s="1611"/>
      <c r="DK494" s="1611"/>
      <c r="DL494" s="1611"/>
      <c r="DM494" s="1611"/>
      <c r="DN494" s="1611"/>
      <c r="DO494" s="1611"/>
      <c r="DP494" s="1611"/>
      <c r="DQ494" s="1611"/>
      <c r="DR494" s="1611"/>
      <c r="DS494" s="1611"/>
      <c r="DT494" s="1611"/>
      <c r="DU494" s="1611"/>
      <c r="DV494" s="1611"/>
      <c r="DW494" s="1611"/>
      <c r="DX494" s="1611"/>
      <c r="DY494" s="1611"/>
      <c r="DZ494" s="1611"/>
      <c r="EA494" s="1611"/>
      <c r="EB494" s="1611"/>
      <c r="EC494" s="1611"/>
      <c r="ED494" s="1611"/>
      <c r="EE494" s="1611"/>
      <c r="EF494" s="1611"/>
      <c r="EG494" s="1611"/>
      <c r="EH494" s="1611"/>
      <c r="EI494" s="1611"/>
      <c r="EJ494" s="1611"/>
      <c r="EK494" s="1611"/>
      <c r="EL494" s="1611"/>
      <c r="EM494" s="1611"/>
      <c r="EN494" s="1611"/>
      <c r="EO494" s="1611"/>
      <c r="EP494" s="1611"/>
      <c r="EQ494" s="1611"/>
      <c r="ER494" s="1611"/>
      <c r="ES494" s="1611"/>
    </row>
    <row r="495" spans="2:149" s="898" customFormat="1">
      <c r="B495" s="1609"/>
      <c r="C495" s="1610"/>
      <c r="D495" s="1610"/>
      <c r="E495" s="1611"/>
      <c r="F495" s="1611"/>
      <c r="G495" s="1611"/>
      <c r="H495" s="1611"/>
      <c r="I495" s="1611"/>
      <c r="J495" s="1611"/>
      <c r="K495" s="1611"/>
      <c r="L495" s="1611"/>
      <c r="M495" s="1611"/>
      <c r="N495" s="1611"/>
      <c r="O495" s="1611"/>
      <c r="P495" s="1611"/>
      <c r="Q495" s="1611"/>
      <c r="R495" s="1611"/>
      <c r="S495" s="1611"/>
      <c r="T495" s="1611"/>
      <c r="U495" s="1611"/>
      <c r="V495" s="1611"/>
      <c r="W495" s="1611"/>
      <c r="X495" s="1611"/>
      <c r="Y495" s="1611"/>
      <c r="Z495" s="1611"/>
      <c r="AA495" s="1611"/>
      <c r="AB495" s="1611"/>
      <c r="AC495" s="1611"/>
      <c r="AD495" s="1611"/>
      <c r="AE495" s="1611"/>
      <c r="AF495" s="1611"/>
      <c r="AG495" s="1611"/>
      <c r="AH495" s="1611"/>
      <c r="AI495" s="1611"/>
      <c r="AJ495" s="1611"/>
      <c r="AK495" s="1611"/>
      <c r="AL495" s="1611"/>
      <c r="AM495" s="1611"/>
      <c r="AN495" s="1611"/>
      <c r="AO495" s="1611"/>
      <c r="AP495" s="1611"/>
      <c r="AQ495" s="1611"/>
      <c r="AR495" s="1611"/>
      <c r="AS495" s="1611"/>
      <c r="AT495" s="1611"/>
      <c r="AU495" s="1611"/>
      <c r="AV495" s="1611"/>
      <c r="AW495" s="1611"/>
      <c r="AX495" s="1611"/>
      <c r="AY495" s="1611"/>
      <c r="AZ495" s="1611"/>
      <c r="BA495" s="1611"/>
      <c r="BB495" s="1611"/>
      <c r="BC495" s="1611"/>
      <c r="BD495" s="1611"/>
      <c r="BE495" s="1611"/>
      <c r="BF495" s="1611"/>
      <c r="BG495" s="1611"/>
      <c r="BH495" s="1611"/>
      <c r="BI495" s="1611"/>
      <c r="BJ495" s="1611"/>
      <c r="BK495" s="1611"/>
      <c r="BL495" s="1611"/>
      <c r="BM495" s="1611"/>
      <c r="BN495" s="1611"/>
      <c r="BO495" s="1611"/>
      <c r="BP495" s="1611"/>
      <c r="BQ495" s="1611"/>
      <c r="BR495" s="1611"/>
      <c r="BS495" s="1611"/>
      <c r="BT495" s="1611"/>
      <c r="BU495" s="1611"/>
      <c r="BV495" s="1611"/>
      <c r="BW495" s="1611"/>
      <c r="BX495" s="1611"/>
      <c r="BY495" s="1611"/>
      <c r="BZ495" s="1611"/>
      <c r="CA495" s="1611"/>
      <c r="CB495" s="1611"/>
      <c r="CC495" s="1611"/>
      <c r="CD495" s="1611"/>
      <c r="CE495" s="1611"/>
      <c r="CF495" s="1611"/>
      <c r="CG495" s="1611"/>
      <c r="CH495" s="1611"/>
      <c r="CI495" s="1611"/>
      <c r="CJ495" s="1611"/>
      <c r="CK495" s="1611"/>
      <c r="CL495" s="1611"/>
      <c r="CM495" s="1611"/>
      <c r="CN495" s="1611"/>
      <c r="CO495" s="1611"/>
      <c r="CP495" s="1611"/>
      <c r="CQ495" s="1611"/>
      <c r="CR495" s="1611"/>
      <c r="CS495" s="1611"/>
      <c r="CT495" s="1611"/>
      <c r="CU495" s="1611"/>
      <c r="CV495" s="1611"/>
      <c r="CW495" s="1611"/>
      <c r="CX495" s="1611"/>
      <c r="CY495" s="1611"/>
      <c r="CZ495" s="1611"/>
      <c r="DA495" s="1611"/>
      <c r="DB495" s="1611"/>
      <c r="DC495" s="1611"/>
      <c r="DD495" s="1611"/>
      <c r="DE495" s="1611"/>
      <c r="DF495" s="1611"/>
      <c r="DG495" s="1611"/>
      <c r="DH495" s="1611"/>
      <c r="DI495" s="1611"/>
      <c r="DJ495" s="1611"/>
      <c r="DK495" s="1611"/>
      <c r="DL495" s="1611"/>
      <c r="DM495" s="1611"/>
      <c r="DN495" s="1611"/>
      <c r="DO495" s="1611"/>
      <c r="DP495" s="1611"/>
      <c r="DQ495" s="1611"/>
      <c r="DR495" s="1611"/>
      <c r="DS495" s="1611"/>
      <c r="DT495" s="1611"/>
      <c r="DU495" s="1611"/>
      <c r="DV495" s="1611"/>
      <c r="DW495" s="1611"/>
      <c r="DX495" s="1611"/>
      <c r="DY495" s="1611"/>
      <c r="DZ495" s="1611"/>
      <c r="EA495" s="1611"/>
      <c r="EB495" s="1611"/>
      <c r="EC495" s="1611"/>
      <c r="ED495" s="1611"/>
      <c r="EE495" s="1611"/>
      <c r="EF495" s="1611"/>
      <c r="EG495" s="1611"/>
      <c r="EH495" s="1611"/>
      <c r="EI495" s="1611"/>
      <c r="EJ495" s="1611"/>
      <c r="EK495" s="1611"/>
      <c r="EL495" s="1611"/>
      <c r="EM495" s="1611"/>
      <c r="EN495" s="1611"/>
      <c r="EO495" s="1611"/>
      <c r="EP495" s="1611"/>
      <c r="EQ495" s="1611"/>
      <c r="ER495" s="1611"/>
      <c r="ES495" s="1611"/>
    </row>
    <row r="496" spans="2:149" s="898" customFormat="1">
      <c r="B496" s="1609"/>
      <c r="C496" s="1610"/>
      <c r="D496" s="1610"/>
      <c r="E496" s="1611"/>
      <c r="F496" s="1611"/>
      <c r="G496" s="1611"/>
      <c r="H496" s="1611"/>
      <c r="I496" s="1611"/>
      <c r="J496" s="1611"/>
      <c r="K496" s="1611"/>
      <c r="L496" s="1611"/>
      <c r="M496" s="1611"/>
      <c r="N496" s="1611"/>
      <c r="O496" s="1611"/>
      <c r="P496" s="1611"/>
      <c r="Q496" s="1611"/>
      <c r="R496" s="1611"/>
      <c r="S496" s="1611"/>
      <c r="T496" s="1611"/>
      <c r="U496" s="1611"/>
      <c r="V496" s="1611"/>
      <c r="W496" s="1611"/>
      <c r="X496" s="1611"/>
      <c r="Y496" s="1611"/>
      <c r="Z496" s="1611"/>
      <c r="AA496" s="1611"/>
      <c r="AB496" s="1611"/>
      <c r="AC496" s="1611"/>
      <c r="AD496" s="1611"/>
      <c r="AE496" s="1611"/>
      <c r="AF496" s="1611"/>
      <c r="AG496" s="1611"/>
      <c r="AH496" s="1611"/>
      <c r="AI496" s="1611"/>
      <c r="AJ496" s="1611"/>
      <c r="AK496" s="1611"/>
      <c r="AL496" s="1611"/>
      <c r="AM496" s="1611"/>
      <c r="AN496" s="1611"/>
      <c r="AO496" s="1611"/>
      <c r="AP496" s="1611"/>
      <c r="AQ496" s="1611"/>
      <c r="AR496" s="1611"/>
      <c r="AS496" s="1611"/>
      <c r="AT496" s="1611"/>
      <c r="AU496" s="1611"/>
      <c r="AV496" s="1611"/>
      <c r="AW496" s="1611"/>
      <c r="AX496" s="1611"/>
      <c r="AY496" s="1611"/>
      <c r="AZ496" s="1611"/>
      <c r="BA496" s="1611"/>
      <c r="BB496" s="1611"/>
      <c r="BC496" s="1611"/>
      <c r="BD496" s="1611"/>
      <c r="BE496" s="1611"/>
      <c r="BF496" s="1611"/>
      <c r="BG496" s="1611"/>
      <c r="BH496" s="1611"/>
      <c r="BI496" s="1611"/>
      <c r="BJ496" s="1611"/>
      <c r="BK496" s="1611"/>
      <c r="BL496" s="1611"/>
      <c r="BM496" s="1611"/>
      <c r="BN496" s="1611"/>
      <c r="BO496" s="1611"/>
      <c r="BP496" s="1611"/>
      <c r="BQ496" s="1611"/>
      <c r="BR496" s="1611"/>
      <c r="BS496" s="1611"/>
      <c r="BT496" s="1611"/>
      <c r="BU496" s="1611"/>
      <c r="BV496" s="1611"/>
      <c r="BW496" s="1611"/>
      <c r="BX496" s="1611"/>
      <c r="BY496" s="1611"/>
      <c r="BZ496" s="1611"/>
      <c r="CA496" s="1611"/>
      <c r="CB496" s="1611"/>
      <c r="CC496" s="1611"/>
      <c r="CD496" s="1611"/>
      <c r="CE496" s="1611"/>
      <c r="CF496" s="1611"/>
      <c r="CG496" s="1611"/>
      <c r="CH496" s="1611"/>
      <c r="CI496" s="1611"/>
      <c r="CJ496" s="1611"/>
      <c r="CK496" s="1611"/>
      <c r="CL496" s="1611"/>
      <c r="CM496" s="1611"/>
      <c r="CN496" s="1611"/>
      <c r="CO496" s="1611"/>
      <c r="CP496" s="1611"/>
      <c r="CQ496" s="1611"/>
      <c r="CR496" s="1611"/>
      <c r="CS496" s="1611"/>
      <c r="CT496" s="1611"/>
      <c r="CU496" s="1611"/>
      <c r="CV496" s="1611"/>
      <c r="CW496" s="1611"/>
      <c r="CX496" s="1611"/>
      <c r="CY496" s="1611"/>
      <c r="CZ496" s="1611"/>
      <c r="DA496" s="1611"/>
      <c r="DB496" s="1611"/>
      <c r="DC496" s="1611"/>
      <c r="DD496" s="1611"/>
      <c r="DE496" s="1611"/>
      <c r="DF496" s="1611"/>
      <c r="DG496" s="1611"/>
      <c r="DH496" s="1611"/>
      <c r="DI496" s="1611"/>
      <c r="DJ496" s="1611"/>
      <c r="DK496" s="1611"/>
      <c r="DL496" s="1611"/>
      <c r="DM496" s="1611"/>
      <c r="DN496" s="1611"/>
      <c r="DO496" s="1611"/>
      <c r="DP496" s="1611"/>
      <c r="DQ496" s="1611"/>
      <c r="DR496" s="1611"/>
      <c r="DS496" s="1611"/>
      <c r="DT496" s="1611"/>
      <c r="DU496" s="1611"/>
      <c r="DV496" s="1611"/>
      <c r="DW496" s="1611"/>
      <c r="DX496" s="1611"/>
      <c r="DY496" s="1611"/>
      <c r="DZ496" s="1611"/>
      <c r="EA496" s="1611"/>
      <c r="EB496" s="1611"/>
      <c r="EC496" s="1611"/>
      <c r="ED496" s="1611"/>
      <c r="EE496" s="1611"/>
      <c r="EF496" s="1611"/>
      <c r="EG496" s="1611"/>
      <c r="EH496" s="1611"/>
      <c r="EI496" s="1611"/>
      <c r="EJ496" s="1611"/>
      <c r="EK496" s="1611"/>
      <c r="EL496" s="1611"/>
      <c r="EM496" s="1611"/>
      <c r="EN496" s="1611"/>
      <c r="EO496" s="1611"/>
      <c r="EP496" s="1611"/>
      <c r="EQ496" s="1611"/>
      <c r="ER496" s="1611"/>
      <c r="ES496" s="1611"/>
    </row>
    <row r="497" spans="2:149" s="898" customFormat="1">
      <c r="B497" s="1609"/>
      <c r="C497" s="1610"/>
      <c r="D497" s="1610"/>
      <c r="E497" s="1611"/>
      <c r="F497" s="1611"/>
      <c r="G497" s="1611"/>
      <c r="H497" s="1611"/>
      <c r="I497" s="1611"/>
      <c r="J497" s="1611"/>
      <c r="K497" s="1611"/>
      <c r="L497" s="1611"/>
      <c r="M497" s="1611"/>
      <c r="N497" s="1611"/>
      <c r="O497" s="1611"/>
      <c r="P497" s="1611"/>
      <c r="Q497" s="1611"/>
      <c r="R497" s="1611"/>
      <c r="S497" s="1611"/>
      <c r="T497" s="1611"/>
      <c r="U497" s="1611"/>
      <c r="V497" s="1611"/>
      <c r="W497" s="1611"/>
      <c r="X497" s="1611"/>
      <c r="Y497" s="1611"/>
      <c r="Z497" s="1611"/>
      <c r="AA497" s="1611"/>
      <c r="AB497" s="1611"/>
      <c r="AC497" s="1611"/>
      <c r="AD497" s="1611"/>
      <c r="AE497" s="1611"/>
      <c r="AF497" s="1611"/>
      <c r="AG497" s="1611"/>
      <c r="AH497" s="1611"/>
      <c r="AI497" s="1611"/>
      <c r="AJ497" s="1611"/>
      <c r="AK497" s="1611"/>
      <c r="AL497" s="1611"/>
      <c r="AM497" s="1611"/>
      <c r="AN497" s="1611"/>
      <c r="AO497" s="1611"/>
      <c r="AP497" s="1611"/>
      <c r="AQ497" s="1611"/>
      <c r="AR497" s="1611"/>
      <c r="AS497" s="1611"/>
      <c r="AT497" s="1611"/>
      <c r="AU497" s="1611"/>
      <c r="AV497" s="1611"/>
      <c r="AW497" s="1611"/>
      <c r="AX497" s="1611"/>
      <c r="AY497" s="1611"/>
      <c r="AZ497" s="1611"/>
      <c r="BA497" s="1611"/>
      <c r="BB497" s="1611"/>
      <c r="BC497" s="1611"/>
      <c r="BD497" s="1611"/>
      <c r="BE497" s="1611"/>
      <c r="BF497" s="1611"/>
      <c r="BG497" s="1611"/>
      <c r="BH497" s="1611"/>
      <c r="BI497" s="1611"/>
      <c r="BJ497" s="1611"/>
      <c r="BK497" s="1611"/>
      <c r="BL497" s="1611"/>
      <c r="BM497" s="1611"/>
      <c r="BN497" s="1611"/>
      <c r="BO497" s="1611"/>
      <c r="BP497" s="1611"/>
      <c r="BQ497" s="1611"/>
      <c r="BR497" s="1611"/>
      <c r="BS497" s="1611"/>
      <c r="BT497" s="1611"/>
      <c r="BU497" s="1611"/>
      <c r="BV497" s="1611"/>
      <c r="BW497" s="1611"/>
      <c r="BX497" s="1611"/>
      <c r="BY497" s="1611"/>
      <c r="BZ497" s="1611"/>
      <c r="CA497" s="1611"/>
      <c r="CB497" s="1611"/>
      <c r="CC497" s="1611"/>
      <c r="CD497" s="1611"/>
      <c r="CE497" s="1611"/>
      <c r="CF497" s="1611"/>
      <c r="CG497" s="1611"/>
      <c r="CH497" s="1611"/>
      <c r="CI497" s="1611"/>
      <c r="CJ497" s="1611"/>
      <c r="CK497" s="1611"/>
      <c r="CL497" s="1611"/>
      <c r="CM497" s="1611"/>
      <c r="CN497" s="1611"/>
      <c r="CO497" s="1611"/>
      <c r="CP497" s="1611"/>
      <c r="CQ497" s="1611"/>
      <c r="CR497" s="1611"/>
      <c r="CS497" s="1611"/>
      <c r="CT497" s="1611"/>
      <c r="CU497" s="1611"/>
      <c r="CV497" s="1611"/>
      <c r="CW497" s="1611"/>
      <c r="CX497" s="1611"/>
      <c r="CY497" s="1611"/>
      <c r="CZ497" s="1611"/>
      <c r="DA497" s="1611"/>
      <c r="DB497" s="1611"/>
      <c r="DC497" s="1611"/>
      <c r="DD497" s="1611"/>
      <c r="DE497" s="1611"/>
      <c r="DF497" s="1611"/>
      <c r="DG497" s="1611"/>
      <c r="DH497" s="1611"/>
      <c r="DI497" s="1611"/>
      <c r="DJ497" s="1611"/>
      <c r="DK497" s="1611"/>
      <c r="DL497" s="1611"/>
      <c r="DM497" s="1611"/>
      <c r="DN497" s="1611"/>
      <c r="DO497" s="1611"/>
      <c r="DP497" s="1611"/>
      <c r="DQ497" s="1611"/>
      <c r="DR497" s="1611"/>
      <c r="DS497" s="1611"/>
      <c r="DT497" s="1611"/>
      <c r="DU497" s="1611"/>
      <c r="DV497" s="1611"/>
      <c r="DW497" s="1611"/>
      <c r="DX497" s="1611"/>
      <c r="DY497" s="1611"/>
      <c r="DZ497" s="1611"/>
      <c r="EA497" s="1611"/>
      <c r="EB497" s="1611"/>
      <c r="EC497" s="1611"/>
      <c r="ED497" s="1611"/>
      <c r="EE497" s="1611"/>
      <c r="EF497" s="1611"/>
      <c r="EG497" s="1611"/>
      <c r="EH497" s="1611"/>
      <c r="EI497" s="1611"/>
      <c r="EJ497" s="1611"/>
      <c r="EK497" s="1611"/>
      <c r="EL497" s="1611"/>
      <c r="EM497" s="1611"/>
      <c r="EN497" s="1611"/>
      <c r="EO497" s="1611"/>
      <c r="EP497" s="1611"/>
      <c r="EQ497" s="1611"/>
      <c r="ER497" s="1611"/>
      <c r="ES497" s="1611"/>
    </row>
    <row r="498" spans="2:149" s="898" customFormat="1">
      <c r="B498" s="1609"/>
      <c r="C498" s="1610"/>
      <c r="D498" s="1610"/>
      <c r="E498" s="1611"/>
      <c r="F498" s="1611"/>
      <c r="G498" s="1611"/>
      <c r="H498" s="1611"/>
      <c r="I498" s="1611"/>
      <c r="J498" s="1611"/>
      <c r="K498" s="1611"/>
      <c r="L498" s="1611"/>
      <c r="M498" s="1611"/>
      <c r="N498" s="1611"/>
      <c r="O498" s="1611"/>
      <c r="P498" s="1611"/>
      <c r="Q498" s="1611"/>
      <c r="R498" s="1611"/>
      <c r="S498" s="1611"/>
      <c r="T498" s="1611"/>
      <c r="U498" s="1611"/>
      <c r="V498" s="1611"/>
      <c r="W498" s="1611"/>
      <c r="X498" s="1611"/>
      <c r="Y498" s="1611"/>
      <c r="Z498" s="1611"/>
      <c r="AA498" s="1611"/>
      <c r="AB498" s="1611"/>
      <c r="AC498" s="1611"/>
      <c r="AD498" s="1611"/>
      <c r="AE498" s="1611"/>
      <c r="AF498" s="1611"/>
      <c r="AG498" s="1611"/>
      <c r="AH498" s="1611"/>
      <c r="AI498" s="1611"/>
      <c r="AJ498" s="1611"/>
      <c r="AK498" s="1611"/>
      <c r="AL498" s="1611"/>
      <c r="AM498" s="1611"/>
      <c r="AN498" s="1611"/>
      <c r="AO498" s="1611"/>
      <c r="AP498" s="1611"/>
      <c r="AQ498" s="1611"/>
      <c r="AR498" s="1611"/>
      <c r="AS498" s="1611"/>
      <c r="AT498" s="1611"/>
      <c r="AU498" s="1611"/>
      <c r="AV498" s="1611"/>
      <c r="AW498" s="1611"/>
      <c r="AX498" s="1611"/>
      <c r="AY498" s="1611"/>
      <c r="AZ498" s="1611"/>
      <c r="BA498" s="1611"/>
      <c r="BB498" s="1611"/>
      <c r="BC498" s="1611"/>
      <c r="BD498" s="1611"/>
      <c r="BE498" s="1611"/>
      <c r="BF498" s="1611"/>
      <c r="BG498" s="1611"/>
      <c r="BH498" s="1611"/>
      <c r="BI498" s="1611"/>
      <c r="BJ498" s="1611"/>
      <c r="BK498" s="1611"/>
      <c r="BL498" s="1611"/>
      <c r="BM498" s="1611"/>
      <c r="BN498" s="1611"/>
      <c r="BO498" s="1611"/>
      <c r="BP498" s="1611"/>
      <c r="BQ498" s="1611"/>
      <c r="BR498" s="1611"/>
      <c r="BS498" s="1611"/>
      <c r="BT498" s="1611"/>
      <c r="BU498" s="1611"/>
      <c r="BV498" s="1611"/>
      <c r="BW498" s="1611"/>
      <c r="BX498" s="1611"/>
      <c r="BY498" s="1611"/>
      <c r="BZ498" s="1611"/>
      <c r="CA498" s="1611"/>
      <c r="CB498" s="1611"/>
      <c r="CC498" s="1611"/>
      <c r="CD498" s="1611"/>
      <c r="CE498" s="1611"/>
      <c r="CF498" s="1611"/>
      <c r="CG498" s="1611"/>
      <c r="CH498" s="1611"/>
      <c r="CI498" s="1611"/>
      <c r="CJ498" s="1611"/>
      <c r="CK498" s="1611"/>
      <c r="CL498" s="1611"/>
      <c r="CM498" s="1611"/>
      <c r="CN498" s="1611"/>
      <c r="CO498" s="1611"/>
      <c r="CP498" s="1611"/>
      <c r="CQ498" s="1611"/>
      <c r="CR498" s="1611"/>
      <c r="CS498" s="1611"/>
      <c r="CT498" s="1611"/>
      <c r="CU498" s="1611"/>
      <c r="CV498" s="1611"/>
      <c r="CW498" s="1611"/>
      <c r="CX498" s="1611"/>
      <c r="CY498" s="1611"/>
      <c r="CZ498" s="1611"/>
      <c r="DA498" s="1611"/>
      <c r="DB498" s="1611"/>
      <c r="DC498" s="1611"/>
      <c r="DD498" s="1611"/>
      <c r="DE498" s="1611"/>
      <c r="DF498" s="1611"/>
      <c r="DG498" s="1611"/>
      <c r="DH498" s="1611"/>
      <c r="DI498" s="1611"/>
      <c r="DJ498" s="1611"/>
      <c r="DK498" s="1611"/>
      <c r="DL498" s="1611"/>
      <c r="DM498" s="1611"/>
      <c r="DN498" s="1611"/>
      <c r="DO498" s="1611"/>
      <c r="DP498" s="1611"/>
      <c r="DQ498" s="1611"/>
      <c r="DR498" s="1611"/>
      <c r="DS498" s="1611"/>
      <c r="DT498" s="1611"/>
      <c r="DU498" s="1611"/>
      <c r="DV498" s="1611"/>
      <c r="DW498" s="1611"/>
      <c r="DX498" s="1611"/>
      <c r="DY498" s="1611"/>
      <c r="DZ498" s="1611"/>
      <c r="EA498" s="1611"/>
      <c r="EB498" s="1611"/>
      <c r="EC498" s="1611"/>
      <c r="ED498" s="1611"/>
      <c r="EE498" s="1611"/>
      <c r="EF498" s="1611"/>
      <c r="EG498" s="1611"/>
      <c r="EH498" s="1611"/>
      <c r="EI498" s="1611"/>
      <c r="EJ498" s="1611"/>
      <c r="EK498" s="1611"/>
      <c r="EL498" s="1611"/>
      <c r="EM498" s="1611"/>
      <c r="EN498" s="1611"/>
      <c r="EO498" s="1611"/>
      <c r="EP498" s="1611"/>
      <c r="EQ498" s="1611"/>
      <c r="ER498" s="1611"/>
      <c r="ES498" s="1611"/>
    </row>
    <row r="499" spans="2:149" s="898" customFormat="1">
      <c r="B499" s="1609"/>
      <c r="C499" s="1610"/>
      <c r="D499" s="1610"/>
      <c r="E499" s="1611"/>
      <c r="F499" s="1611"/>
      <c r="G499" s="1611"/>
      <c r="H499" s="1611"/>
      <c r="I499" s="1611"/>
      <c r="J499" s="1611"/>
      <c r="K499" s="1611"/>
      <c r="L499" s="1611"/>
      <c r="M499" s="1611"/>
      <c r="N499" s="1611"/>
      <c r="O499" s="1611"/>
      <c r="P499" s="1611"/>
      <c r="Q499" s="1611"/>
      <c r="R499" s="1611"/>
      <c r="S499" s="1611"/>
      <c r="T499" s="1611"/>
      <c r="U499" s="1611"/>
      <c r="V499" s="1611"/>
      <c r="W499" s="1611"/>
      <c r="X499" s="1611"/>
      <c r="Y499" s="1611"/>
      <c r="Z499" s="1611"/>
      <c r="AA499" s="1611"/>
      <c r="AB499" s="1611"/>
      <c r="AC499" s="1611"/>
      <c r="AD499" s="1611"/>
      <c r="AE499" s="1611"/>
      <c r="AF499" s="1611"/>
      <c r="AG499" s="1611"/>
      <c r="AH499" s="1611"/>
      <c r="AI499" s="1611"/>
      <c r="AJ499" s="1611"/>
      <c r="AK499" s="1611"/>
      <c r="AL499" s="1611"/>
      <c r="AM499" s="1611"/>
      <c r="AN499" s="1611"/>
      <c r="AO499" s="1611"/>
      <c r="AP499" s="1611"/>
      <c r="AQ499" s="1611"/>
      <c r="AR499" s="1611"/>
      <c r="AS499" s="1611"/>
      <c r="AT499" s="1611"/>
      <c r="AU499" s="1611"/>
      <c r="AV499" s="1611"/>
      <c r="AW499" s="1611"/>
      <c r="AX499" s="1611"/>
      <c r="AY499" s="1611"/>
      <c r="AZ499" s="1611"/>
      <c r="BA499" s="1611"/>
      <c r="BB499" s="1611"/>
      <c r="BC499" s="1611"/>
      <c r="BD499" s="1611"/>
      <c r="BE499" s="1611"/>
      <c r="BF499" s="1611"/>
      <c r="BG499" s="1611"/>
      <c r="BH499" s="1611"/>
      <c r="BI499" s="1611"/>
      <c r="BJ499" s="1611"/>
      <c r="BK499" s="1611"/>
      <c r="BL499" s="1611"/>
      <c r="BM499" s="1611"/>
      <c r="BN499" s="1611"/>
      <c r="BO499" s="1611"/>
      <c r="BP499" s="1611"/>
      <c r="BQ499" s="1611"/>
      <c r="BR499" s="1611"/>
      <c r="BS499" s="1611"/>
      <c r="BT499" s="1611"/>
      <c r="BU499" s="1611"/>
      <c r="BV499" s="1611"/>
      <c r="BW499" s="1611"/>
      <c r="BX499" s="1611"/>
      <c r="BY499" s="1611"/>
      <c r="BZ499" s="1611"/>
      <c r="CA499" s="1611"/>
      <c r="CB499" s="1611"/>
      <c r="CC499" s="1611"/>
      <c r="CD499" s="1611"/>
      <c r="CE499" s="1611"/>
      <c r="CF499" s="1611"/>
      <c r="CG499" s="1611"/>
      <c r="CH499" s="1611"/>
      <c r="CI499" s="1611"/>
      <c r="CJ499" s="1611"/>
      <c r="CK499" s="1611"/>
      <c r="CL499" s="1611"/>
      <c r="CM499" s="1611"/>
      <c r="CN499" s="1611"/>
      <c r="CO499" s="1611"/>
      <c r="CP499" s="1611"/>
      <c r="CQ499" s="1611"/>
      <c r="CR499" s="1611"/>
      <c r="CS499" s="1611"/>
      <c r="CT499" s="1611"/>
      <c r="CU499" s="1611"/>
      <c r="CV499" s="1611"/>
      <c r="CW499" s="1611"/>
      <c r="CX499" s="1611"/>
      <c r="CY499" s="1611"/>
      <c r="CZ499" s="1611"/>
      <c r="DA499" s="1611"/>
      <c r="DB499" s="1611"/>
      <c r="DC499" s="1611"/>
      <c r="DD499" s="1611"/>
      <c r="DE499" s="1611"/>
      <c r="DF499" s="1611"/>
      <c r="DG499" s="1611"/>
      <c r="DH499" s="1611"/>
      <c r="DI499" s="1611"/>
      <c r="DJ499" s="1611"/>
      <c r="DK499" s="1611"/>
      <c r="DL499" s="1611"/>
      <c r="DM499" s="1611"/>
      <c r="DN499" s="1611"/>
      <c r="DO499" s="1611"/>
      <c r="DP499" s="1611"/>
      <c r="DQ499" s="1611"/>
      <c r="DR499" s="1611"/>
      <c r="DS499" s="1611"/>
      <c r="DT499" s="1611"/>
      <c r="DU499" s="1611"/>
      <c r="DV499" s="1611"/>
      <c r="DW499" s="1611"/>
      <c r="DX499" s="1611"/>
      <c r="DY499" s="1611"/>
      <c r="DZ499" s="1611"/>
      <c r="EA499" s="1611"/>
      <c r="EB499" s="1611"/>
      <c r="EC499" s="1611"/>
      <c r="ED499" s="1611"/>
      <c r="EE499" s="1611"/>
      <c r="EF499" s="1611"/>
      <c r="EG499" s="1611"/>
      <c r="EH499" s="1611"/>
      <c r="EI499" s="1611"/>
      <c r="EJ499" s="1611"/>
      <c r="EK499" s="1611"/>
      <c r="EL499" s="1611"/>
      <c r="EM499" s="1611"/>
      <c r="EN499" s="1611"/>
      <c r="EO499" s="1611"/>
      <c r="EP499" s="1611"/>
      <c r="EQ499" s="1611"/>
      <c r="ER499" s="1611"/>
      <c r="ES499" s="1611"/>
    </row>
    <row r="500" spans="2:149" s="898" customFormat="1">
      <c r="B500" s="1609"/>
      <c r="C500" s="1610"/>
      <c r="D500" s="1610"/>
      <c r="E500" s="1611"/>
      <c r="F500" s="1611"/>
      <c r="G500" s="1611"/>
      <c r="H500" s="1611"/>
      <c r="I500" s="1611"/>
      <c r="J500" s="1611"/>
      <c r="K500" s="1611"/>
      <c r="L500" s="1611"/>
      <c r="M500" s="1611"/>
      <c r="N500" s="1611"/>
      <c r="O500" s="1611"/>
      <c r="P500" s="1611"/>
      <c r="Q500" s="1611"/>
      <c r="R500" s="1611"/>
      <c r="S500" s="1611"/>
      <c r="T500" s="1611"/>
      <c r="U500" s="1611"/>
      <c r="V500" s="1611"/>
      <c r="W500" s="1611"/>
      <c r="X500" s="1611"/>
      <c r="Y500" s="1611"/>
      <c r="Z500" s="1611"/>
      <c r="AA500" s="1611"/>
      <c r="AB500" s="1611"/>
      <c r="AC500" s="1611"/>
      <c r="AD500" s="1611"/>
      <c r="AE500" s="1611"/>
      <c r="AF500" s="1611"/>
      <c r="AG500" s="1611"/>
      <c r="AH500" s="1611"/>
      <c r="AI500" s="1611"/>
      <c r="AJ500" s="1611"/>
      <c r="AK500" s="1611"/>
      <c r="AL500" s="1611"/>
      <c r="AM500" s="1611"/>
      <c r="AN500" s="1611"/>
      <c r="AO500" s="1611"/>
      <c r="AP500" s="1611"/>
      <c r="AQ500" s="1611"/>
      <c r="AR500" s="1611"/>
      <c r="AS500" s="1611"/>
      <c r="AT500" s="1611"/>
      <c r="AU500" s="1611"/>
      <c r="AV500" s="1611"/>
      <c r="AW500" s="1611"/>
      <c r="AX500" s="1611"/>
      <c r="AY500" s="1611"/>
      <c r="AZ500" s="1611"/>
      <c r="BA500" s="1611"/>
      <c r="BB500" s="1611"/>
      <c r="BC500" s="1611"/>
      <c r="BD500" s="1611"/>
      <c r="BE500" s="1611"/>
      <c r="BF500" s="1611"/>
      <c r="BG500" s="1611"/>
      <c r="BH500" s="1611"/>
      <c r="BI500" s="1611"/>
      <c r="BJ500" s="1611"/>
      <c r="BK500" s="1611"/>
      <c r="BL500" s="1611"/>
      <c r="BM500" s="1611"/>
      <c r="BN500" s="1611"/>
      <c r="BO500" s="1611"/>
      <c r="BP500" s="1611"/>
      <c r="BQ500" s="1611"/>
      <c r="BR500" s="1611"/>
      <c r="BS500" s="1611"/>
      <c r="BT500" s="1611"/>
      <c r="BU500" s="1611"/>
      <c r="BV500" s="1611"/>
      <c r="BW500" s="1611"/>
      <c r="BX500" s="1611"/>
      <c r="BY500" s="1611"/>
      <c r="BZ500" s="1611"/>
      <c r="CA500" s="1611"/>
      <c r="CB500" s="1611"/>
      <c r="CC500" s="1611"/>
      <c r="CD500" s="1611"/>
      <c r="CE500" s="1611"/>
      <c r="CF500" s="1611"/>
      <c r="CG500" s="1611"/>
      <c r="CH500" s="1611"/>
      <c r="CI500" s="1611"/>
      <c r="CJ500" s="1611"/>
      <c r="CK500" s="1611"/>
      <c r="CL500" s="1611"/>
      <c r="CM500" s="1611"/>
      <c r="CN500" s="1611"/>
      <c r="CO500" s="1611"/>
      <c r="CP500" s="1611"/>
      <c r="CQ500" s="1611"/>
      <c r="CR500" s="1611"/>
      <c r="CS500" s="1611"/>
      <c r="CT500" s="1611"/>
      <c r="CU500" s="1611"/>
      <c r="CV500" s="1611"/>
      <c r="CW500" s="1611"/>
      <c r="CX500" s="1611"/>
      <c r="CY500" s="1611"/>
      <c r="CZ500" s="1611"/>
      <c r="DA500" s="1611"/>
      <c r="DB500" s="1611"/>
      <c r="DC500" s="1611"/>
      <c r="DD500" s="1611"/>
      <c r="DE500" s="1611"/>
      <c r="DF500" s="1611"/>
      <c r="DG500" s="1611"/>
      <c r="DH500" s="1611"/>
      <c r="DI500" s="1611"/>
      <c r="DJ500" s="1611"/>
      <c r="DK500" s="1611"/>
      <c r="DL500" s="1611"/>
      <c r="DM500" s="1611"/>
      <c r="DN500" s="1611"/>
      <c r="DO500" s="1611"/>
      <c r="DP500" s="1611"/>
      <c r="DQ500" s="1611"/>
      <c r="DR500" s="1611"/>
      <c r="DS500" s="1611"/>
      <c r="DT500" s="1611"/>
      <c r="DU500" s="1611"/>
      <c r="DV500" s="1611"/>
      <c r="DW500" s="1611"/>
      <c r="DX500" s="1611"/>
      <c r="DY500" s="1611"/>
      <c r="DZ500" s="1611"/>
      <c r="EA500" s="1611"/>
      <c r="EB500" s="1611"/>
      <c r="EC500" s="1611"/>
      <c r="ED500" s="1611"/>
      <c r="EE500" s="1611"/>
      <c r="EF500" s="1611"/>
      <c r="EG500" s="1611"/>
      <c r="EH500" s="1611"/>
      <c r="EI500" s="1611"/>
      <c r="EJ500" s="1611"/>
      <c r="EK500" s="1611"/>
      <c r="EL500" s="1611"/>
      <c r="EM500" s="1611"/>
      <c r="EN500" s="1611"/>
      <c r="EO500" s="1611"/>
      <c r="EP500" s="1611"/>
      <c r="EQ500" s="1611"/>
      <c r="ER500" s="1611"/>
      <c r="ES500" s="1611"/>
    </row>
    <row r="501" spans="2:149" s="898" customFormat="1">
      <c r="B501" s="1609"/>
      <c r="C501" s="1610"/>
      <c r="D501" s="1610"/>
      <c r="E501" s="1611"/>
      <c r="F501" s="1611"/>
      <c r="G501" s="1611"/>
      <c r="H501" s="1611"/>
      <c r="I501" s="1611"/>
      <c r="J501" s="1611"/>
      <c r="K501" s="1611"/>
      <c r="L501" s="1611"/>
      <c r="M501" s="1611"/>
      <c r="N501" s="1611"/>
      <c r="O501" s="1611"/>
      <c r="P501" s="1611"/>
      <c r="Q501" s="1611"/>
      <c r="R501" s="1611"/>
      <c r="S501" s="1611"/>
      <c r="T501" s="1611"/>
      <c r="U501" s="1611"/>
      <c r="V501" s="1611"/>
      <c r="W501" s="1611"/>
      <c r="X501" s="1611"/>
      <c r="Y501" s="1611"/>
      <c r="Z501" s="1611"/>
      <c r="AA501" s="1611"/>
      <c r="AB501" s="1611"/>
      <c r="AC501" s="1611"/>
      <c r="AD501" s="1611"/>
      <c r="AE501" s="1611"/>
      <c r="AF501" s="1611"/>
      <c r="AG501" s="1611"/>
      <c r="AH501" s="1611"/>
      <c r="AI501" s="1611"/>
      <c r="AJ501" s="1611"/>
      <c r="AK501" s="1611"/>
      <c r="AL501" s="1611"/>
      <c r="AM501" s="1611"/>
      <c r="AN501" s="1611"/>
      <c r="AO501" s="1611"/>
      <c r="AP501" s="1611"/>
      <c r="AQ501" s="1611"/>
      <c r="AR501" s="1611"/>
      <c r="AS501" s="1611"/>
      <c r="AT501" s="1611"/>
      <c r="AU501" s="1611"/>
      <c r="AV501" s="1611"/>
      <c r="AW501" s="1611"/>
      <c r="AX501" s="1611"/>
      <c r="AY501" s="1611"/>
      <c r="AZ501" s="1611"/>
      <c r="BA501" s="1611"/>
      <c r="BB501" s="1611"/>
      <c r="BC501" s="1611"/>
      <c r="BD501" s="1611"/>
      <c r="BE501" s="1611"/>
      <c r="BF501" s="1611"/>
      <c r="BG501" s="1611"/>
      <c r="BH501" s="1611"/>
      <c r="BI501" s="1611"/>
      <c r="BJ501" s="1611"/>
      <c r="BK501" s="1611"/>
      <c r="BL501" s="1611"/>
      <c r="BM501" s="1611"/>
      <c r="BN501" s="1611"/>
      <c r="BO501" s="1611"/>
      <c r="BP501" s="1611"/>
      <c r="BQ501" s="1611"/>
      <c r="BR501" s="1611"/>
      <c r="BS501" s="1611"/>
      <c r="BT501" s="1611"/>
      <c r="BU501" s="1611"/>
      <c r="BV501" s="1611"/>
      <c r="BW501" s="1611"/>
      <c r="BX501" s="1611"/>
      <c r="BY501" s="1611"/>
      <c r="BZ501" s="1611"/>
      <c r="CA501" s="1611"/>
      <c r="CB501" s="1611"/>
      <c r="CC501" s="1611"/>
      <c r="CD501" s="1611"/>
      <c r="CE501" s="1611"/>
      <c r="CF501" s="1611"/>
      <c r="CG501" s="1611"/>
      <c r="CH501" s="1611"/>
      <c r="CI501" s="1611"/>
      <c r="CJ501" s="1611"/>
      <c r="CK501" s="1611"/>
      <c r="CL501" s="1611"/>
      <c r="CM501" s="1611"/>
      <c r="CN501" s="1611"/>
      <c r="CO501" s="1611"/>
      <c r="CP501" s="1611"/>
      <c r="CQ501" s="1611"/>
      <c r="CR501" s="1611"/>
      <c r="CS501" s="1611"/>
      <c r="CT501" s="1611"/>
      <c r="CU501" s="1611"/>
      <c r="CV501" s="1611"/>
      <c r="CW501" s="1611"/>
      <c r="CX501" s="1611"/>
      <c r="CY501" s="1611"/>
      <c r="CZ501" s="1611"/>
      <c r="DA501" s="1611"/>
      <c r="DB501" s="1611"/>
      <c r="DC501" s="1611"/>
      <c r="DD501" s="1611"/>
      <c r="DE501" s="1611"/>
      <c r="DF501" s="1611"/>
      <c r="DG501" s="1611"/>
      <c r="DH501" s="1611"/>
      <c r="DI501" s="1611"/>
      <c r="DJ501" s="1611"/>
      <c r="DK501" s="1611"/>
      <c r="DL501" s="1611"/>
      <c r="DM501" s="1611"/>
      <c r="DN501" s="1611"/>
      <c r="DO501" s="1611"/>
      <c r="DP501" s="1611"/>
      <c r="DQ501" s="1611"/>
      <c r="DR501" s="1611"/>
      <c r="DS501" s="1611"/>
      <c r="DT501" s="1611"/>
      <c r="DU501" s="1611"/>
      <c r="DV501" s="1611"/>
      <c r="DW501" s="1611"/>
      <c r="DX501" s="1611"/>
      <c r="DY501" s="1611"/>
      <c r="DZ501" s="1611"/>
      <c r="EA501" s="1611"/>
      <c r="EB501" s="1611"/>
      <c r="EC501" s="1611"/>
      <c r="ED501" s="1611"/>
      <c r="EE501" s="1611"/>
      <c r="EF501" s="1611"/>
      <c r="EG501" s="1611"/>
      <c r="EH501" s="1611"/>
      <c r="EI501" s="1611"/>
      <c r="EJ501" s="1611"/>
      <c r="EK501" s="1611"/>
      <c r="EL501" s="1611"/>
      <c r="EM501" s="1611"/>
      <c r="EN501" s="1611"/>
      <c r="EO501" s="1611"/>
      <c r="EP501" s="1611"/>
      <c r="EQ501" s="1611"/>
      <c r="ER501" s="1611"/>
      <c r="ES501" s="1611"/>
    </row>
    <row r="502" spans="2:149" s="898" customFormat="1">
      <c r="B502" s="1609"/>
      <c r="C502" s="1610"/>
      <c r="D502" s="1610"/>
      <c r="E502" s="1611"/>
      <c r="F502" s="1611"/>
      <c r="G502" s="1611"/>
      <c r="H502" s="1611"/>
      <c r="I502" s="1611"/>
      <c r="J502" s="1611"/>
      <c r="K502" s="1611"/>
      <c r="L502" s="1611"/>
      <c r="M502" s="1611"/>
      <c r="N502" s="1611"/>
      <c r="O502" s="1611"/>
      <c r="P502" s="1611"/>
      <c r="Q502" s="1611"/>
      <c r="R502" s="1611"/>
      <c r="S502" s="1611"/>
      <c r="T502" s="1611"/>
      <c r="U502" s="1611"/>
      <c r="V502" s="1611"/>
      <c r="W502" s="1611"/>
      <c r="X502" s="1611"/>
      <c r="Y502" s="1611"/>
      <c r="Z502" s="1611"/>
      <c r="AA502" s="1611"/>
      <c r="AB502" s="1611"/>
      <c r="AC502" s="1611"/>
      <c r="AD502" s="1611"/>
      <c r="AE502" s="1611"/>
      <c r="AF502" s="1611"/>
      <c r="AG502" s="1611"/>
      <c r="AH502" s="1611"/>
      <c r="AI502" s="1611"/>
      <c r="AJ502" s="1611"/>
      <c r="AK502" s="1611"/>
      <c r="AL502" s="1611"/>
      <c r="AM502" s="1611"/>
      <c r="AN502" s="1611"/>
      <c r="AO502" s="1611"/>
      <c r="AP502" s="1611"/>
      <c r="AQ502" s="1611"/>
      <c r="AR502" s="1611"/>
      <c r="AS502" s="1611"/>
      <c r="AT502" s="1611"/>
      <c r="AU502" s="1611"/>
      <c r="AV502" s="1611"/>
      <c r="AW502" s="1611"/>
      <c r="AX502" s="1611"/>
      <c r="AY502" s="1611"/>
      <c r="AZ502" s="1611"/>
      <c r="BA502" s="1611"/>
      <c r="BB502" s="1611"/>
      <c r="BC502" s="1611"/>
      <c r="BD502" s="1611"/>
      <c r="BE502" s="1611"/>
      <c r="BF502" s="1611"/>
      <c r="BG502" s="1611"/>
      <c r="BH502" s="1611"/>
      <c r="BI502" s="1611"/>
      <c r="BJ502" s="1611"/>
      <c r="BK502" s="1611"/>
      <c r="BL502" s="1611"/>
      <c r="BM502" s="1611"/>
      <c r="BN502" s="1611"/>
      <c r="BO502" s="1611"/>
      <c r="BP502" s="1611"/>
      <c r="BQ502" s="1611"/>
      <c r="BR502" s="1611"/>
      <c r="BS502" s="1611"/>
      <c r="BT502" s="1611"/>
      <c r="BU502" s="1611"/>
      <c r="BV502" s="1611"/>
      <c r="BW502" s="1611"/>
      <c r="BX502" s="1611"/>
      <c r="BY502" s="1611"/>
      <c r="BZ502" s="1611"/>
      <c r="CA502" s="1611"/>
      <c r="CB502" s="1611"/>
      <c r="CC502" s="1611"/>
      <c r="CD502" s="1611"/>
      <c r="CE502" s="1611"/>
      <c r="CF502" s="1611"/>
      <c r="CG502" s="1611"/>
      <c r="CH502" s="1611"/>
      <c r="CI502" s="1611"/>
      <c r="CJ502" s="1611"/>
      <c r="CK502" s="1611"/>
      <c r="CL502" s="1611"/>
      <c r="CM502" s="1611"/>
      <c r="CN502" s="1611"/>
      <c r="CO502" s="1611"/>
      <c r="CP502" s="1611"/>
      <c r="CQ502" s="1611"/>
      <c r="CR502" s="1611"/>
      <c r="CS502" s="1611"/>
      <c r="CT502" s="1611"/>
      <c r="CU502" s="1611"/>
      <c r="CV502" s="1611"/>
      <c r="CW502" s="1611"/>
      <c r="CX502" s="1611"/>
      <c r="CY502" s="1611"/>
      <c r="CZ502" s="1611"/>
      <c r="DA502" s="1611"/>
      <c r="DB502" s="1611"/>
      <c r="DC502" s="1611"/>
      <c r="DD502" s="1611"/>
      <c r="DE502" s="1611"/>
      <c r="DF502" s="1611"/>
      <c r="DG502" s="1611"/>
      <c r="DH502" s="1611"/>
      <c r="DI502" s="1611"/>
      <c r="DJ502" s="1611"/>
      <c r="DK502" s="1611"/>
      <c r="DL502" s="1611"/>
      <c r="DM502" s="1611"/>
      <c r="DN502" s="1611"/>
      <c r="DO502" s="1611"/>
      <c r="DP502" s="1611"/>
      <c r="DQ502" s="1611"/>
      <c r="DR502" s="1611"/>
      <c r="DS502" s="1611"/>
      <c r="DT502" s="1611"/>
      <c r="DU502" s="1611"/>
      <c r="DV502" s="1611"/>
      <c r="DW502" s="1611"/>
      <c r="DX502" s="1611"/>
      <c r="DY502" s="1611"/>
      <c r="DZ502" s="1611"/>
      <c r="EA502" s="1611"/>
      <c r="EB502" s="1611"/>
      <c r="EC502" s="1611"/>
      <c r="ED502" s="1611"/>
      <c r="EE502" s="1611"/>
      <c r="EF502" s="1611"/>
      <c r="EG502" s="1611"/>
      <c r="EH502" s="1611"/>
      <c r="EI502" s="1611"/>
      <c r="EJ502" s="1611"/>
      <c r="EK502" s="1611"/>
      <c r="EL502" s="1611"/>
      <c r="EM502" s="1611"/>
      <c r="EN502" s="1611"/>
      <c r="EO502" s="1611"/>
      <c r="EP502" s="1611"/>
      <c r="EQ502" s="1611"/>
      <c r="ER502" s="1611"/>
      <c r="ES502" s="1611"/>
    </row>
    <row r="503" spans="2:149" s="898" customFormat="1">
      <c r="B503" s="1609"/>
      <c r="C503" s="1610"/>
      <c r="D503" s="1610"/>
      <c r="E503" s="1611"/>
      <c r="F503" s="1611"/>
      <c r="G503" s="1611"/>
      <c r="H503" s="1611"/>
      <c r="I503" s="1611"/>
      <c r="J503" s="1611"/>
      <c r="K503" s="1611"/>
      <c r="L503" s="1611"/>
      <c r="M503" s="1611"/>
      <c r="N503" s="1611"/>
      <c r="O503" s="1611"/>
      <c r="P503" s="1611"/>
      <c r="Q503" s="1611"/>
      <c r="R503" s="1611"/>
      <c r="S503" s="1611"/>
      <c r="T503" s="1611"/>
      <c r="U503" s="1611"/>
      <c r="V503" s="1611"/>
      <c r="W503" s="1611"/>
      <c r="X503" s="1611"/>
      <c r="Y503" s="1611"/>
      <c r="Z503" s="1611"/>
      <c r="AA503" s="1611"/>
      <c r="AB503" s="1611"/>
      <c r="AC503" s="1611"/>
      <c r="AD503" s="1611"/>
      <c r="AE503" s="1611"/>
      <c r="AF503" s="1611"/>
      <c r="AG503" s="1611"/>
      <c r="AH503" s="1611"/>
      <c r="AI503" s="1611"/>
      <c r="AJ503" s="1611"/>
      <c r="AK503" s="1611"/>
      <c r="AL503" s="1611"/>
      <c r="AM503" s="1611"/>
      <c r="AN503" s="1611"/>
      <c r="AO503" s="1611"/>
      <c r="AP503" s="1611"/>
      <c r="AQ503" s="1611"/>
      <c r="AR503" s="1611"/>
      <c r="AS503" s="1611"/>
      <c r="AT503" s="1611"/>
      <c r="AU503" s="1611"/>
      <c r="AV503" s="1611"/>
      <c r="AW503" s="1611"/>
      <c r="AX503" s="1611"/>
      <c r="AY503" s="1611"/>
      <c r="AZ503" s="1611"/>
      <c r="BA503" s="1611"/>
      <c r="BB503" s="1611"/>
      <c r="BC503" s="1611"/>
      <c r="BD503" s="1611"/>
      <c r="BE503" s="1611"/>
      <c r="BF503" s="1611"/>
      <c r="BG503" s="1611"/>
      <c r="BH503" s="1611"/>
      <c r="BI503" s="1611"/>
      <c r="BJ503" s="1611"/>
      <c r="BK503" s="1611"/>
      <c r="BL503" s="1611"/>
      <c r="BM503" s="1611"/>
      <c r="BN503" s="1611"/>
      <c r="BO503" s="1611"/>
      <c r="BP503" s="1611"/>
      <c r="BQ503" s="1611"/>
      <c r="BR503" s="1611"/>
      <c r="BS503" s="1611"/>
      <c r="BT503" s="1611"/>
      <c r="BU503" s="1611"/>
      <c r="BV503" s="1611"/>
      <c r="BW503" s="1611"/>
      <c r="BX503" s="1611"/>
      <c r="BY503" s="1611"/>
      <c r="BZ503" s="1611"/>
      <c r="CA503" s="1611"/>
      <c r="CB503" s="1611"/>
      <c r="CC503" s="1611"/>
      <c r="CD503" s="1611"/>
      <c r="CE503" s="1611"/>
      <c r="CF503" s="1611"/>
      <c r="CG503" s="1611"/>
      <c r="CH503" s="1611"/>
      <c r="CI503" s="1611"/>
      <c r="CJ503" s="1611"/>
      <c r="CK503" s="1611"/>
      <c r="CL503" s="1611"/>
      <c r="CM503" s="1611"/>
      <c r="CN503" s="1611"/>
      <c r="CO503" s="1611"/>
      <c r="CP503" s="1611"/>
      <c r="CQ503" s="1611"/>
      <c r="CR503" s="1611"/>
      <c r="CS503" s="1611"/>
      <c r="CT503" s="1611"/>
      <c r="CU503" s="1611"/>
      <c r="CV503" s="1611"/>
      <c r="CW503" s="1611"/>
      <c r="CX503" s="1611"/>
      <c r="CY503" s="1611"/>
      <c r="CZ503" s="1611"/>
      <c r="DA503" s="1611"/>
      <c r="DB503" s="1611"/>
      <c r="DC503" s="1611"/>
      <c r="DD503" s="1611"/>
      <c r="DE503" s="1611"/>
      <c r="DF503" s="1611"/>
      <c r="DG503" s="1611"/>
      <c r="DH503" s="1611"/>
      <c r="DI503" s="1611"/>
      <c r="DJ503" s="1611"/>
      <c r="DK503" s="1611"/>
      <c r="DL503" s="1611"/>
      <c r="DM503" s="1611"/>
      <c r="DN503" s="1611"/>
      <c r="DO503" s="1611"/>
      <c r="DP503" s="1611"/>
      <c r="DQ503" s="1611"/>
      <c r="DR503" s="1611"/>
      <c r="DS503" s="1611"/>
      <c r="DT503" s="1611"/>
      <c r="DU503" s="1611"/>
      <c r="DV503" s="1611"/>
      <c r="DW503" s="1611"/>
      <c r="DX503" s="1611"/>
      <c r="DY503" s="1611"/>
      <c r="DZ503" s="1611"/>
      <c r="EA503" s="1611"/>
      <c r="EB503" s="1611"/>
      <c r="EC503" s="1611"/>
      <c r="ED503" s="1611"/>
      <c r="EE503" s="1611"/>
      <c r="EF503" s="1611"/>
      <c r="EG503" s="1611"/>
      <c r="EH503" s="1611"/>
      <c r="EI503" s="1611"/>
      <c r="EJ503" s="1611"/>
      <c r="EK503" s="1611"/>
      <c r="EL503" s="1611"/>
      <c r="EM503" s="1611"/>
      <c r="EN503" s="1611"/>
      <c r="EO503" s="1611"/>
      <c r="EP503" s="1611"/>
      <c r="EQ503" s="1611"/>
      <c r="ER503" s="1611"/>
      <c r="ES503" s="1611"/>
    </row>
    <row r="504" spans="2:149" s="898" customFormat="1">
      <c r="B504" s="1609"/>
      <c r="C504" s="1610"/>
      <c r="D504" s="1610"/>
      <c r="E504" s="1611"/>
      <c r="F504" s="1611"/>
      <c r="G504" s="1611"/>
      <c r="H504" s="1611"/>
      <c r="I504" s="1611"/>
      <c r="J504" s="1611"/>
      <c r="K504" s="1611"/>
      <c r="L504" s="1611"/>
      <c r="M504" s="1611"/>
      <c r="N504" s="1611"/>
      <c r="O504" s="1611"/>
      <c r="P504" s="1611"/>
      <c r="Q504" s="1611"/>
      <c r="R504" s="1611"/>
      <c r="S504" s="1611"/>
      <c r="T504" s="1611"/>
      <c r="U504" s="1611"/>
      <c r="V504" s="1611"/>
      <c r="W504" s="1611"/>
      <c r="X504" s="1611"/>
      <c r="Y504" s="1611"/>
      <c r="Z504" s="1611"/>
      <c r="AA504" s="1611"/>
      <c r="AB504" s="1611"/>
      <c r="AC504" s="1611"/>
      <c r="AD504" s="1611"/>
      <c r="AE504" s="1611"/>
      <c r="AF504" s="1611"/>
      <c r="AG504" s="1611"/>
      <c r="AH504" s="1611"/>
      <c r="AI504" s="1611"/>
      <c r="AJ504" s="1611"/>
      <c r="AK504" s="1611"/>
      <c r="AL504" s="1611"/>
      <c r="AM504" s="1611"/>
      <c r="AN504" s="1611"/>
      <c r="AO504" s="1611"/>
      <c r="AP504" s="1611"/>
      <c r="AQ504" s="1611"/>
      <c r="AR504" s="1611"/>
      <c r="AS504" s="1611"/>
      <c r="AT504" s="1611"/>
      <c r="AU504" s="1611"/>
      <c r="AV504" s="1611"/>
      <c r="AW504" s="1611"/>
      <c r="AX504" s="1611"/>
      <c r="AY504" s="1611"/>
      <c r="AZ504" s="1611"/>
      <c r="BA504" s="1611"/>
      <c r="BB504" s="1611"/>
      <c r="BC504" s="1611"/>
      <c r="BD504" s="1611"/>
      <c r="BE504" s="1611"/>
      <c r="BF504" s="1611"/>
      <c r="BG504" s="1611"/>
      <c r="BH504" s="1611"/>
      <c r="BI504" s="1611"/>
      <c r="BJ504" s="1611"/>
      <c r="BK504" s="1611"/>
      <c r="BL504" s="1611"/>
      <c r="BM504" s="1611"/>
      <c r="BN504" s="1611"/>
      <c r="BO504" s="1611"/>
      <c r="BP504" s="1611"/>
      <c r="BQ504" s="1611"/>
      <c r="BR504" s="1611"/>
      <c r="BS504" s="1611"/>
      <c r="BT504" s="1611"/>
      <c r="BU504" s="1611"/>
      <c r="BV504" s="1611"/>
      <c r="BW504" s="1611"/>
      <c r="BX504" s="1611"/>
      <c r="BY504" s="1611"/>
      <c r="BZ504" s="1611"/>
      <c r="CA504" s="1611"/>
      <c r="CB504" s="1611"/>
      <c r="CC504" s="1611"/>
      <c r="CD504" s="1611"/>
      <c r="CE504" s="1611"/>
      <c r="CF504" s="1611"/>
      <c r="CG504" s="1611"/>
      <c r="CH504" s="1611"/>
      <c r="CI504" s="1611"/>
      <c r="CJ504" s="1611"/>
      <c r="CK504" s="1611"/>
      <c r="CL504" s="1611"/>
      <c r="CM504" s="1611"/>
      <c r="CN504" s="1611"/>
      <c r="CO504" s="1611"/>
      <c r="CP504" s="1611"/>
      <c r="CQ504" s="1611"/>
      <c r="CR504" s="1611"/>
      <c r="CS504" s="1611"/>
      <c r="CT504" s="1611"/>
      <c r="CU504" s="1611"/>
      <c r="CV504" s="1611"/>
      <c r="CW504" s="1611"/>
      <c r="CX504" s="1611"/>
      <c r="CY504" s="1611"/>
      <c r="CZ504" s="1611"/>
      <c r="DA504" s="1611"/>
      <c r="DB504" s="1611"/>
      <c r="DC504" s="1611"/>
      <c r="DD504" s="1611"/>
      <c r="DE504" s="1611"/>
      <c r="DF504" s="1611"/>
      <c r="DG504" s="1611"/>
      <c r="DH504" s="1611"/>
      <c r="DI504" s="1611"/>
      <c r="DJ504" s="1611"/>
      <c r="DK504" s="1611"/>
      <c r="DL504" s="1611"/>
      <c r="DM504" s="1611"/>
      <c r="DN504" s="1611"/>
      <c r="DO504" s="1611"/>
      <c r="DP504" s="1611"/>
      <c r="DQ504" s="1611"/>
      <c r="DR504" s="1611"/>
      <c r="DS504" s="1611"/>
      <c r="DT504" s="1611"/>
      <c r="DU504" s="1611"/>
      <c r="DV504" s="1611"/>
      <c r="DW504" s="1611"/>
      <c r="DX504" s="1611"/>
      <c r="DY504" s="1611"/>
      <c r="DZ504" s="1611"/>
      <c r="EA504" s="1611"/>
      <c r="EB504" s="1611"/>
      <c r="EC504" s="1611"/>
      <c r="ED504" s="1611"/>
      <c r="EE504" s="1611"/>
      <c r="EF504" s="1611"/>
      <c r="EG504" s="1611"/>
      <c r="EH504" s="1611"/>
      <c r="EI504" s="1611"/>
      <c r="EJ504" s="1611"/>
      <c r="EK504" s="1611"/>
      <c r="EL504" s="1611"/>
      <c r="EM504" s="1611"/>
      <c r="EN504" s="1611"/>
      <c r="EO504" s="1611"/>
      <c r="EP504" s="1611"/>
      <c r="EQ504" s="1611"/>
      <c r="ER504" s="1611"/>
      <c r="ES504" s="1611"/>
    </row>
    <row r="505" spans="2:149" s="898" customFormat="1">
      <c r="B505" s="1609"/>
      <c r="C505" s="1610"/>
      <c r="D505" s="1610"/>
      <c r="E505" s="1611"/>
      <c r="F505" s="1611"/>
      <c r="G505" s="1611"/>
      <c r="H505" s="1611"/>
      <c r="I505" s="1611"/>
      <c r="J505" s="1611"/>
      <c r="K505" s="1611"/>
      <c r="L505" s="1611"/>
      <c r="M505" s="1611"/>
      <c r="N505" s="1611"/>
      <c r="O505" s="1611"/>
      <c r="P505" s="1611"/>
      <c r="Q505" s="1611"/>
      <c r="R505" s="1611"/>
      <c r="S505" s="1611"/>
      <c r="T505" s="1611"/>
      <c r="U505" s="1611"/>
      <c r="V505" s="1611"/>
      <c r="W505" s="1611"/>
      <c r="X505" s="1611"/>
      <c r="Y505" s="1611"/>
      <c r="Z505" s="1611"/>
      <c r="AA505" s="1611"/>
      <c r="AB505" s="1611"/>
      <c r="AC505" s="1611"/>
      <c r="AD505" s="1611"/>
      <c r="AE505" s="1611"/>
      <c r="AF505" s="1611"/>
      <c r="AG505" s="1611"/>
      <c r="AH505" s="1611"/>
      <c r="AI505" s="1611"/>
      <c r="AJ505" s="1611"/>
      <c r="AK505" s="1611"/>
      <c r="AL505" s="1611"/>
      <c r="AM505" s="1611"/>
      <c r="AN505" s="1611"/>
      <c r="AO505" s="1611"/>
      <c r="AP505" s="1611"/>
      <c r="AQ505" s="1611"/>
      <c r="AR505" s="1611"/>
      <c r="AS505" s="1611"/>
      <c r="AT505" s="1611"/>
      <c r="AU505" s="1611"/>
      <c r="AV505" s="1611"/>
      <c r="AW505" s="1611"/>
      <c r="AX505" s="1611"/>
      <c r="AY505" s="1611"/>
      <c r="AZ505" s="1611"/>
      <c r="BA505" s="1611"/>
      <c r="BB505" s="1611"/>
      <c r="BC505" s="1611"/>
      <c r="BD505" s="1611"/>
      <c r="BE505" s="1611"/>
      <c r="BF505" s="1611"/>
      <c r="BG505" s="1611"/>
      <c r="BH505" s="1611"/>
      <c r="BI505" s="1611"/>
      <c r="BJ505" s="1611"/>
      <c r="BK505" s="1611"/>
      <c r="BL505" s="1611"/>
      <c r="BM505" s="1611"/>
      <c r="BN505" s="1611"/>
      <c r="BO505" s="1611"/>
      <c r="BP505" s="1611"/>
      <c r="BQ505" s="1611"/>
      <c r="BR505" s="1611"/>
      <c r="BS505" s="1611"/>
      <c r="BT505" s="1611"/>
      <c r="BU505" s="1611"/>
      <c r="BV505" s="1611"/>
      <c r="BW505" s="1611"/>
      <c r="BX505" s="1611"/>
      <c r="BY505" s="1611"/>
      <c r="BZ505" s="1611"/>
      <c r="CA505" s="1611"/>
      <c r="CB505" s="1611"/>
      <c r="CC505" s="1611"/>
      <c r="CD505" s="1611"/>
      <c r="CE505" s="1611"/>
      <c r="CF505" s="1611"/>
      <c r="CG505" s="1611"/>
      <c r="CH505" s="1611"/>
      <c r="CI505" s="1611"/>
      <c r="CJ505" s="1611"/>
      <c r="CK505" s="1611"/>
      <c r="CL505" s="1611"/>
      <c r="CM505" s="1611"/>
      <c r="CN505" s="1611"/>
      <c r="CO505" s="1611"/>
      <c r="CP505" s="1611"/>
      <c r="CQ505" s="1611"/>
      <c r="CR505" s="1611"/>
      <c r="CS505" s="1611"/>
      <c r="CT505" s="1611"/>
      <c r="CU505" s="1611"/>
      <c r="CV505" s="1611"/>
      <c r="CW505" s="1611"/>
      <c r="CX505" s="1611"/>
      <c r="CY505" s="1611"/>
      <c r="CZ505" s="1611"/>
      <c r="DA505" s="1611"/>
      <c r="DB505" s="1611"/>
      <c r="DC505" s="1611"/>
      <c r="DD505" s="1611"/>
      <c r="DE505" s="1611"/>
      <c r="DF505" s="1611"/>
      <c r="DG505" s="1611"/>
      <c r="DH505" s="1611"/>
      <c r="DI505" s="1611"/>
      <c r="DJ505" s="1611"/>
      <c r="DK505" s="1611"/>
      <c r="DL505" s="1611"/>
      <c r="DM505" s="1611"/>
      <c r="DN505" s="1611"/>
      <c r="DO505" s="1611"/>
      <c r="DP505" s="1611"/>
      <c r="DQ505" s="1611"/>
      <c r="DR505" s="1611"/>
      <c r="DS505" s="1611"/>
      <c r="DT505" s="1611"/>
      <c r="DU505" s="1611"/>
      <c r="DV505" s="1611"/>
      <c r="DW505" s="1611"/>
      <c r="DX505" s="1611"/>
      <c r="DY505" s="1611"/>
      <c r="DZ505" s="1611"/>
      <c r="EA505" s="1611"/>
      <c r="EB505" s="1611"/>
      <c r="EC505" s="1611"/>
      <c r="ED505" s="1611"/>
      <c r="EE505" s="1611"/>
      <c r="EF505" s="1611"/>
      <c r="EG505" s="1611"/>
      <c r="EH505" s="1611"/>
      <c r="EI505" s="1611"/>
      <c r="EJ505" s="1611"/>
      <c r="EK505" s="1611"/>
      <c r="EL505" s="1611"/>
      <c r="EM505" s="1611"/>
      <c r="EN505" s="1611"/>
      <c r="EO505" s="1611"/>
      <c r="EP505" s="1611"/>
      <c r="EQ505" s="1611"/>
      <c r="ER505" s="1611"/>
      <c r="ES505" s="1611"/>
    </row>
    <row r="506" spans="2:149" s="898" customFormat="1">
      <c r="B506" s="1609"/>
      <c r="C506" s="1610"/>
      <c r="D506" s="1610"/>
      <c r="E506" s="1611"/>
      <c r="F506" s="1611"/>
      <c r="G506" s="1611"/>
      <c r="H506" s="1611"/>
      <c r="I506" s="1611"/>
      <c r="J506" s="1611"/>
      <c r="K506" s="1611"/>
      <c r="L506" s="1611"/>
      <c r="M506" s="1611"/>
      <c r="N506" s="1611"/>
      <c r="O506" s="1611"/>
      <c r="P506" s="1611"/>
      <c r="Q506" s="1611"/>
      <c r="R506" s="1611"/>
      <c r="S506" s="1611"/>
      <c r="T506" s="1611"/>
      <c r="U506" s="1611"/>
      <c r="V506" s="1611"/>
      <c r="W506" s="1611"/>
      <c r="X506" s="1611"/>
      <c r="Y506" s="1611"/>
      <c r="Z506" s="1611"/>
      <c r="AA506" s="1611"/>
      <c r="AB506" s="1611"/>
      <c r="AC506" s="1611"/>
      <c r="AD506" s="1611"/>
      <c r="AE506" s="1611"/>
      <c r="AF506" s="1611"/>
      <c r="AG506" s="1611"/>
      <c r="AH506" s="1611"/>
      <c r="AI506" s="1611"/>
      <c r="AJ506" s="1611"/>
      <c r="AK506" s="1611"/>
      <c r="AL506" s="1611"/>
      <c r="AM506" s="1611"/>
      <c r="AN506" s="1611"/>
      <c r="AO506" s="1611"/>
      <c r="AP506" s="1611"/>
      <c r="AQ506" s="1611"/>
      <c r="AR506" s="1611"/>
      <c r="AS506" s="1611"/>
      <c r="AT506" s="1611"/>
      <c r="AU506" s="1611"/>
      <c r="AV506" s="1611"/>
      <c r="AW506" s="1611"/>
      <c r="AX506" s="1611"/>
      <c r="AY506" s="1611"/>
      <c r="AZ506" s="1611"/>
      <c r="BA506" s="1611"/>
      <c r="BB506" s="1611"/>
      <c r="BC506" s="1611"/>
      <c r="BD506" s="1611"/>
      <c r="BE506" s="1611"/>
      <c r="BF506" s="1611"/>
      <c r="BG506" s="1611"/>
      <c r="BH506" s="1611"/>
      <c r="BI506" s="1611"/>
      <c r="BJ506" s="1611"/>
      <c r="BK506" s="1611"/>
      <c r="BL506" s="1611"/>
      <c r="BM506" s="1611"/>
      <c r="BN506" s="1611"/>
      <c r="BO506" s="1611"/>
      <c r="BP506" s="1611"/>
      <c r="BQ506" s="1611"/>
      <c r="BR506" s="1611"/>
      <c r="BS506" s="1611"/>
      <c r="BT506" s="1611"/>
      <c r="BU506" s="1611"/>
      <c r="BV506" s="1611"/>
      <c r="BW506" s="1611"/>
      <c r="BX506" s="1611"/>
      <c r="BY506" s="1611"/>
      <c r="BZ506" s="1611"/>
      <c r="CA506" s="1611"/>
      <c r="CB506" s="1611"/>
      <c r="CC506" s="1611"/>
      <c r="CD506" s="1611"/>
      <c r="CE506" s="1611"/>
      <c r="CF506" s="1611"/>
      <c r="CG506" s="1611"/>
      <c r="CH506" s="1611"/>
      <c r="CI506" s="1611"/>
      <c r="CJ506" s="1611"/>
      <c r="CK506" s="1611"/>
      <c r="CL506" s="1611"/>
      <c r="CM506" s="1611"/>
      <c r="CN506" s="1611"/>
      <c r="CO506" s="1611"/>
      <c r="CP506" s="1611"/>
      <c r="CQ506" s="1611"/>
      <c r="CR506" s="1611"/>
      <c r="CS506" s="1611"/>
      <c r="CT506" s="1611"/>
      <c r="CU506" s="1611"/>
      <c r="CV506" s="1611"/>
      <c r="CW506" s="1611"/>
      <c r="CX506" s="1611"/>
      <c r="CY506" s="1611"/>
      <c r="CZ506" s="1611"/>
      <c r="DA506" s="1611"/>
      <c r="DB506" s="1611"/>
      <c r="DC506" s="1611"/>
      <c r="DD506" s="1611"/>
      <c r="DE506" s="1611"/>
      <c r="DF506" s="1611"/>
      <c r="DG506" s="1611"/>
      <c r="DH506" s="1611"/>
      <c r="DI506" s="1611"/>
      <c r="DJ506" s="1611"/>
      <c r="DK506" s="1611"/>
      <c r="DL506" s="1611"/>
      <c r="DM506" s="1611"/>
      <c r="DN506" s="1611"/>
      <c r="DO506" s="1611"/>
      <c r="DP506" s="1611"/>
      <c r="DQ506" s="1611"/>
      <c r="DR506" s="1611"/>
      <c r="DS506" s="1611"/>
      <c r="DT506" s="1611"/>
      <c r="DU506" s="1611"/>
      <c r="DV506" s="1611"/>
      <c r="DW506" s="1611"/>
      <c r="DX506" s="1611"/>
      <c r="DY506" s="1611"/>
      <c r="DZ506" s="1611"/>
      <c r="EA506" s="1611"/>
      <c r="EB506" s="1611"/>
      <c r="EC506" s="1611"/>
      <c r="ED506" s="1611"/>
      <c r="EE506" s="1611"/>
      <c r="EF506" s="1611"/>
      <c r="EG506" s="1611"/>
      <c r="EH506" s="1611"/>
      <c r="EI506" s="1611"/>
      <c r="EJ506" s="1611"/>
      <c r="EK506" s="1611"/>
      <c r="EL506" s="1611"/>
      <c r="EM506" s="1611"/>
      <c r="EN506" s="1611"/>
      <c r="EO506" s="1611"/>
      <c r="EP506" s="1611"/>
      <c r="EQ506" s="1611"/>
      <c r="ER506" s="1611"/>
      <c r="ES506" s="1611"/>
    </row>
    <row r="507" spans="2:149" s="898" customFormat="1">
      <c r="B507" s="1609"/>
      <c r="C507" s="1610"/>
      <c r="D507" s="1610"/>
      <c r="E507" s="1611"/>
      <c r="F507" s="1611"/>
      <c r="G507" s="1611"/>
      <c r="H507" s="1611"/>
      <c r="I507" s="1611"/>
      <c r="J507" s="1611"/>
      <c r="K507" s="1611"/>
      <c r="L507" s="1611"/>
      <c r="M507" s="1611"/>
      <c r="N507" s="1611"/>
      <c r="O507" s="1611"/>
      <c r="P507" s="1611"/>
      <c r="Q507" s="1611"/>
      <c r="R507" s="1611"/>
      <c r="S507" s="1611"/>
      <c r="T507" s="1611"/>
      <c r="U507" s="1611"/>
      <c r="V507" s="1611"/>
      <c r="W507" s="1611"/>
      <c r="X507" s="1611"/>
      <c r="Y507" s="1611"/>
      <c r="Z507" s="1611"/>
      <c r="AA507" s="1611"/>
      <c r="AB507" s="1611"/>
      <c r="AC507" s="1611"/>
      <c r="AD507" s="1611"/>
      <c r="AE507" s="1611"/>
      <c r="AF507" s="1611"/>
      <c r="AG507" s="1611"/>
      <c r="AH507" s="1611"/>
      <c r="AI507" s="1611"/>
      <c r="AJ507" s="1611"/>
      <c r="AK507" s="1611"/>
      <c r="AL507" s="1611"/>
      <c r="AM507" s="1611"/>
      <c r="AN507" s="1611"/>
      <c r="AO507" s="1611"/>
      <c r="AP507" s="1611"/>
      <c r="AQ507" s="1611"/>
      <c r="AR507" s="1611"/>
      <c r="AS507" s="1611"/>
      <c r="AT507" s="1611"/>
      <c r="AU507" s="1611"/>
      <c r="AV507" s="1611"/>
      <c r="AW507" s="1611"/>
      <c r="AX507" s="1611"/>
      <c r="AY507" s="1611"/>
      <c r="AZ507" s="1611"/>
      <c r="BA507" s="1611"/>
      <c r="BB507" s="1611"/>
      <c r="BC507" s="1611"/>
      <c r="BD507" s="1611"/>
      <c r="BE507" s="1611"/>
      <c r="BF507" s="1611"/>
      <c r="BG507" s="1611"/>
      <c r="BH507" s="1611"/>
      <c r="BI507" s="1611"/>
      <c r="BJ507" s="1611"/>
      <c r="BK507" s="1611"/>
      <c r="BL507" s="1611"/>
      <c r="BM507" s="1611"/>
      <c r="BN507" s="1611"/>
      <c r="BO507" s="1611"/>
      <c r="BP507" s="1611"/>
      <c r="BQ507" s="1611"/>
      <c r="BR507" s="1611"/>
      <c r="BS507" s="1611"/>
      <c r="BT507" s="1611"/>
      <c r="BU507" s="1611"/>
      <c r="BV507" s="1611"/>
      <c r="BW507" s="1611"/>
      <c r="BX507" s="1611"/>
      <c r="BY507" s="1611"/>
      <c r="BZ507" s="1611"/>
      <c r="CA507" s="1611"/>
      <c r="CB507" s="1611"/>
      <c r="CC507" s="1611"/>
      <c r="CD507" s="1611"/>
      <c r="CE507" s="1611"/>
      <c r="CF507" s="1611"/>
      <c r="CG507" s="1611"/>
      <c r="CH507" s="1611"/>
      <c r="CI507" s="1611"/>
      <c r="CJ507" s="1611"/>
      <c r="CK507" s="1611"/>
      <c r="CL507" s="1611"/>
      <c r="CM507" s="1611"/>
      <c r="CN507" s="1611"/>
      <c r="CO507" s="1611"/>
      <c r="CP507" s="1611"/>
      <c r="CQ507" s="1611"/>
      <c r="CR507" s="1611"/>
      <c r="CS507" s="1611"/>
      <c r="CT507" s="1611"/>
      <c r="CU507" s="1611"/>
      <c r="CV507" s="1611"/>
      <c r="CW507" s="1611"/>
      <c r="CX507" s="1611"/>
      <c r="CY507" s="1611"/>
      <c r="CZ507" s="1611"/>
      <c r="DA507" s="1611"/>
      <c r="DB507" s="1611"/>
      <c r="DC507" s="1611"/>
      <c r="DD507" s="1611"/>
      <c r="DE507" s="1611"/>
      <c r="DF507" s="1611"/>
      <c r="DG507" s="1611"/>
      <c r="DH507" s="1611"/>
      <c r="DI507" s="1611"/>
      <c r="DJ507" s="1611"/>
      <c r="DK507" s="1611"/>
      <c r="DL507" s="1611"/>
      <c r="DM507" s="1611"/>
      <c r="DN507" s="1611"/>
      <c r="DO507" s="1611"/>
      <c r="DP507" s="1611"/>
      <c r="DQ507" s="1611"/>
      <c r="DR507" s="1611"/>
      <c r="DS507" s="1611"/>
      <c r="DT507" s="1611"/>
      <c r="DU507" s="1611"/>
      <c r="DV507" s="1611"/>
      <c r="DW507" s="1611"/>
      <c r="DX507" s="1611"/>
      <c r="DY507" s="1611"/>
      <c r="DZ507" s="1611"/>
      <c r="EA507" s="1611"/>
      <c r="EB507" s="1611"/>
      <c r="EC507" s="1611"/>
      <c r="ED507" s="1611"/>
      <c r="EE507" s="1611"/>
      <c r="EF507" s="1611"/>
      <c r="EG507" s="1611"/>
      <c r="EH507" s="1611"/>
      <c r="EI507" s="1611"/>
      <c r="EJ507" s="1611"/>
      <c r="EK507" s="1611"/>
      <c r="EL507" s="1611"/>
      <c r="EM507" s="1611"/>
      <c r="EN507" s="1611"/>
      <c r="EO507" s="1611"/>
      <c r="EP507" s="1611"/>
      <c r="EQ507" s="1611"/>
      <c r="ER507" s="1611"/>
      <c r="ES507" s="1611"/>
    </row>
    <row r="508" spans="2:149" s="898" customFormat="1">
      <c r="B508" s="1609"/>
      <c r="C508" s="1610"/>
      <c r="D508" s="1610"/>
      <c r="E508" s="1611"/>
      <c r="F508" s="1611"/>
      <c r="G508" s="1611"/>
      <c r="H508" s="1611"/>
      <c r="I508" s="1611"/>
      <c r="J508" s="1611"/>
      <c r="K508" s="1611"/>
      <c r="L508" s="1611"/>
      <c r="M508" s="1611"/>
      <c r="N508" s="1611"/>
      <c r="O508" s="1611"/>
      <c r="P508" s="1611"/>
      <c r="Q508" s="1611"/>
      <c r="R508" s="1611"/>
      <c r="S508" s="1611"/>
      <c r="T508" s="1611"/>
      <c r="U508" s="1611"/>
      <c r="V508" s="1611"/>
      <c r="W508" s="1611"/>
      <c r="X508" s="1611"/>
      <c r="Y508" s="1611"/>
      <c r="Z508" s="1611"/>
      <c r="AA508" s="1611"/>
      <c r="AB508" s="1611"/>
      <c r="AC508" s="1611"/>
      <c r="AD508" s="1611"/>
      <c r="AE508" s="1611"/>
      <c r="AF508" s="1611"/>
      <c r="AG508" s="1611"/>
      <c r="AH508" s="1611"/>
      <c r="AI508" s="1611"/>
      <c r="AJ508" s="1611"/>
      <c r="AK508" s="1611"/>
      <c r="AL508" s="1611"/>
      <c r="AM508" s="1611"/>
      <c r="AN508" s="1611"/>
      <c r="AO508" s="1611"/>
      <c r="AP508" s="1611"/>
      <c r="AQ508" s="1611"/>
      <c r="AR508" s="1611"/>
      <c r="AS508" s="1611"/>
      <c r="AT508" s="1611"/>
      <c r="AU508" s="1611"/>
      <c r="AV508" s="1611"/>
      <c r="AW508" s="1611"/>
      <c r="AX508" s="1611"/>
      <c r="AY508" s="1611"/>
      <c r="AZ508" s="1611"/>
      <c r="BA508" s="1611"/>
      <c r="BB508" s="1611"/>
      <c r="BC508" s="1611"/>
      <c r="BD508" s="1611"/>
      <c r="BE508" s="1611"/>
      <c r="BF508" s="1611"/>
      <c r="BG508" s="1611"/>
      <c r="BH508" s="1611"/>
      <c r="BI508" s="1611"/>
      <c r="BJ508" s="1611"/>
      <c r="BK508" s="1611"/>
      <c r="BL508" s="1611"/>
      <c r="BM508" s="1611"/>
      <c r="BN508" s="1611"/>
      <c r="BO508" s="1611"/>
      <c r="BP508" s="1611"/>
      <c r="BQ508" s="1611"/>
      <c r="BR508" s="1611"/>
      <c r="BS508" s="1611"/>
      <c r="BT508" s="1611"/>
      <c r="BU508" s="1611"/>
      <c r="BV508" s="1611"/>
      <c r="BW508" s="1611"/>
      <c r="BX508" s="1611"/>
      <c r="BY508" s="1611"/>
      <c r="BZ508" s="1611"/>
      <c r="CA508" s="1611"/>
      <c r="CB508" s="1611"/>
      <c r="CC508" s="1611"/>
      <c r="CD508" s="1611"/>
      <c r="CE508" s="1611"/>
      <c r="CF508" s="1611"/>
      <c r="CG508" s="1611"/>
      <c r="CH508" s="1611"/>
      <c r="CI508" s="1611"/>
      <c r="CJ508" s="1611"/>
      <c r="CK508" s="1611"/>
      <c r="CL508" s="1611"/>
      <c r="CM508" s="1611"/>
      <c r="CN508" s="1611"/>
      <c r="CO508" s="1611"/>
      <c r="CP508" s="1611"/>
      <c r="CQ508" s="1611"/>
      <c r="CR508" s="1611"/>
      <c r="CS508" s="1611"/>
      <c r="CT508" s="1611"/>
      <c r="CU508" s="1611"/>
      <c r="CV508" s="1611"/>
      <c r="CW508" s="1611"/>
      <c r="CX508" s="1611"/>
      <c r="CY508" s="1611"/>
      <c r="CZ508" s="1611"/>
      <c r="DA508" s="1611"/>
      <c r="DB508" s="1611"/>
      <c r="DC508" s="1611"/>
      <c r="DD508" s="1611"/>
      <c r="DE508" s="1611"/>
      <c r="DF508" s="1611"/>
      <c r="DG508" s="1611"/>
      <c r="DH508" s="1611"/>
      <c r="DI508" s="1611"/>
      <c r="DJ508" s="1611"/>
      <c r="DK508" s="1611"/>
      <c r="DL508" s="1611"/>
      <c r="DM508" s="1611"/>
      <c r="DN508" s="1611"/>
      <c r="DO508" s="1611"/>
      <c r="DP508" s="1611"/>
      <c r="DQ508" s="1611"/>
      <c r="DR508" s="1611"/>
      <c r="DS508" s="1611"/>
      <c r="DT508" s="1611"/>
      <c r="DU508" s="1611"/>
      <c r="DV508" s="1611"/>
      <c r="DW508" s="1611"/>
      <c r="DX508" s="1611"/>
      <c r="DY508" s="1611"/>
      <c r="DZ508" s="1611"/>
      <c r="EA508" s="1611"/>
      <c r="EB508" s="1611"/>
      <c r="EC508" s="1611"/>
      <c r="ED508" s="1611"/>
      <c r="EE508" s="1611"/>
      <c r="EF508" s="1611"/>
      <c r="EG508" s="1611"/>
      <c r="EH508" s="1611"/>
      <c r="EI508" s="1611"/>
      <c r="EJ508" s="1611"/>
      <c r="EK508" s="1611"/>
      <c r="EL508" s="1611"/>
      <c r="EM508" s="1611"/>
      <c r="EN508" s="1611"/>
      <c r="EO508" s="1611"/>
      <c r="EP508" s="1611"/>
      <c r="EQ508" s="1611"/>
      <c r="ER508" s="1611"/>
      <c r="ES508" s="1611"/>
    </row>
    <row r="509" spans="2:149" s="898" customFormat="1">
      <c r="B509" s="1609"/>
      <c r="C509" s="1610"/>
      <c r="D509" s="1610"/>
      <c r="E509" s="1611"/>
      <c r="F509" s="1611"/>
      <c r="G509" s="1611"/>
      <c r="H509" s="1611"/>
      <c r="I509" s="1611"/>
      <c r="J509" s="1611"/>
      <c r="K509" s="1611"/>
      <c r="L509" s="1611"/>
      <c r="M509" s="1611"/>
      <c r="N509" s="1611"/>
      <c r="O509" s="1611"/>
      <c r="P509" s="1611"/>
      <c r="Q509" s="1611"/>
      <c r="R509" s="1611"/>
      <c r="S509" s="1611"/>
      <c r="T509" s="1611"/>
      <c r="U509" s="1611"/>
      <c r="V509" s="1611"/>
      <c r="W509" s="1611"/>
      <c r="X509" s="1611"/>
      <c r="Y509" s="1611"/>
      <c r="Z509" s="1611"/>
      <c r="AA509" s="1611"/>
      <c r="AB509" s="1611"/>
      <c r="AC509" s="1611"/>
      <c r="AD509" s="1611"/>
      <c r="AE509" s="1611"/>
      <c r="AF509" s="1611"/>
      <c r="AG509" s="1611"/>
      <c r="AH509" s="1611"/>
      <c r="AI509" s="1611"/>
      <c r="AJ509" s="1611"/>
      <c r="AK509" s="1611"/>
      <c r="AL509" s="1611"/>
      <c r="AM509" s="1611"/>
      <c r="AN509" s="1611"/>
      <c r="AO509" s="1611"/>
      <c r="AP509" s="1611"/>
      <c r="AQ509" s="1611"/>
      <c r="AR509" s="1611"/>
      <c r="AS509" s="1611"/>
      <c r="AT509" s="1611"/>
      <c r="AU509" s="1611"/>
      <c r="AV509" s="1611"/>
      <c r="AW509" s="1611"/>
      <c r="AX509" s="1611"/>
      <c r="AY509" s="1611"/>
      <c r="AZ509" s="1611"/>
      <c r="BA509" s="1611"/>
      <c r="BB509" s="1611"/>
      <c r="BC509" s="1611"/>
      <c r="BD509" s="1611"/>
      <c r="BE509" s="1611"/>
      <c r="BF509" s="1611"/>
      <c r="BG509" s="1611"/>
      <c r="BH509" s="1611"/>
      <c r="BI509" s="1611"/>
      <c r="BJ509" s="1611"/>
      <c r="BK509" s="1611"/>
      <c r="BL509" s="1611"/>
      <c r="BM509" s="1611"/>
      <c r="BN509" s="1611"/>
      <c r="BO509" s="1611"/>
      <c r="BP509" s="1611"/>
      <c r="BQ509" s="1611"/>
      <c r="BR509" s="1611"/>
      <c r="BS509" s="1611"/>
      <c r="BT509" s="1611"/>
      <c r="BU509" s="1611"/>
      <c r="BV509" s="1611"/>
      <c r="BW509" s="1611"/>
      <c r="BX509" s="1611"/>
      <c r="BY509" s="1611"/>
      <c r="BZ509" s="1611"/>
      <c r="CA509" s="1611"/>
      <c r="CB509" s="1611"/>
      <c r="CC509" s="1611"/>
      <c r="CD509" s="1611"/>
      <c r="CE509" s="1611"/>
      <c r="CF509" s="1611"/>
      <c r="CG509" s="1611"/>
      <c r="CH509" s="1611"/>
      <c r="CI509" s="1611"/>
      <c r="CJ509" s="1611"/>
      <c r="CK509" s="1611"/>
      <c r="CL509" s="1611"/>
      <c r="CM509" s="1611"/>
      <c r="CN509" s="1611"/>
      <c r="CO509" s="1611"/>
      <c r="CP509" s="1611"/>
      <c r="CQ509" s="1611"/>
      <c r="CR509" s="1611"/>
      <c r="CS509" s="1611"/>
      <c r="CT509" s="1611"/>
      <c r="CU509" s="1611"/>
      <c r="CV509" s="1611"/>
      <c r="CW509" s="1611"/>
      <c r="CX509" s="1611"/>
      <c r="CY509" s="1611"/>
      <c r="CZ509" s="1611"/>
      <c r="DA509" s="1611"/>
      <c r="DB509" s="1611"/>
      <c r="DC509" s="1611"/>
      <c r="DD509" s="1611"/>
      <c r="DE509" s="1611"/>
      <c r="DF509" s="1611"/>
      <c r="DG509" s="1611"/>
      <c r="DH509" s="1611"/>
      <c r="DI509" s="1611"/>
      <c r="DJ509" s="1611"/>
      <c r="DK509" s="1611"/>
      <c r="DL509" s="1611"/>
      <c r="DM509" s="1611"/>
      <c r="DN509" s="1611"/>
      <c r="DO509" s="1611"/>
      <c r="DP509" s="1611"/>
      <c r="DQ509" s="1611"/>
      <c r="DR509" s="1611"/>
      <c r="DS509" s="1611"/>
      <c r="DT509" s="1611"/>
      <c r="DU509" s="1611"/>
      <c r="DV509" s="1611"/>
      <c r="DW509" s="1611"/>
      <c r="DX509" s="1611"/>
      <c r="DY509" s="1611"/>
      <c r="DZ509" s="1611"/>
      <c r="EA509" s="1611"/>
      <c r="EB509" s="1611"/>
      <c r="EC509" s="1611"/>
      <c r="ED509" s="1611"/>
      <c r="EE509" s="1611"/>
      <c r="EF509" s="1611"/>
      <c r="EG509" s="1611"/>
      <c r="EH509" s="1611"/>
      <c r="EI509" s="1611"/>
      <c r="EJ509" s="1611"/>
      <c r="EK509" s="1611"/>
      <c r="EL509" s="1611"/>
      <c r="EM509" s="1611"/>
      <c r="EN509" s="1611"/>
      <c r="EO509" s="1611"/>
      <c r="EP509" s="1611"/>
      <c r="EQ509" s="1611"/>
      <c r="ER509" s="1611"/>
      <c r="ES509" s="1611"/>
    </row>
    <row r="510" spans="2:149" s="898" customFormat="1">
      <c r="B510" s="1609"/>
      <c r="C510" s="1610"/>
      <c r="D510" s="1610"/>
      <c r="E510" s="1611"/>
      <c r="F510" s="1611"/>
      <c r="G510" s="1611"/>
      <c r="H510" s="1611"/>
      <c r="I510" s="1611"/>
      <c r="J510" s="1611"/>
      <c r="K510" s="1611"/>
      <c r="L510" s="1611"/>
      <c r="M510" s="1611"/>
      <c r="N510" s="1611"/>
      <c r="O510" s="1611"/>
      <c r="P510" s="1611"/>
      <c r="Q510" s="1611"/>
      <c r="R510" s="1611"/>
      <c r="S510" s="1611"/>
      <c r="T510" s="1611"/>
      <c r="U510" s="1611"/>
      <c r="V510" s="1611"/>
      <c r="W510" s="1611"/>
      <c r="X510" s="1611"/>
      <c r="Y510" s="1611"/>
      <c r="Z510" s="1611"/>
      <c r="AA510" s="1611"/>
      <c r="AB510" s="1611"/>
      <c r="AC510" s="1611"/>
      <c r="AD510" s="1611"/>
      <c r="AE510" s="1611"/>
      <c r="AF510" s="1611"/>
      <c r="AG510" s="1611"/>
      <c r="AH510" s="1611"/>
      <c r="AI510" s="1611"/>
      <c r="AJ510" s="1611"/>
      <c r="AK510" s="1611"/>
      <c r="AL510" s="1611"/>
      <c r="AM510" s="1611"/>
      <c r="AN510" s="1611"/>
      <c r="AO510" s="1611"/>
      <c r="AP510" s="1611"/>
      <c r="AQ510" s="1611"/>
      <c r="AR510" s="1611"/>
      <c r="AS510" s="1611"/>
      <c r="AT510" s="1611"/>
      <c r="AU510" s="1611"/>
      <c r="AV510" s="1611"/>
      <c r="AW510" s="1611"/>
      <c r="AX510" s="1611"/>
      <c r="AY510" s="1611"/>
      <c r="AZ510" s="1611"/>
      <c r="BA510" s="1611"/>
      <c r="BB510" s="1611"/>
      <c r="BC510" s="1611"/>
      <c r="BD510" s="1611"/>
      <c r="BE510" s="1611"/>
      <c r="BF510" s="1611"/>
      <c r="BG510" s="1611"/>
      <c r="BH510" s="1611"/>
      <c r="BI510" s="1611"/>
      <c r="BJ510" s="1611"/>
      <c r="BK510" s="1611"/>
      <c r="BL510" s="1611"/>
      <c r="BM510" s="1611"/>
      <c r="BN510" s="1611"/>
      <c r="BO510" s="1611"/>
      <c r="BP510" s="1611"/>
      <c r="BQ510" s="1611"/>
      <c r="BR510" s="1611"/>
      <c r="BS510" s="1611"/>
      <c r="BT510" s="1611"/>
      <c r="BU510" s="1611"/>
      <c r="BV510" s="1611"/>
      <c r="BW510" s="1611"/>
      <c r="BX510" s="1611"/>
      <c r="BY510" s="1611"/>
      <c r="BZ510" s="1611"/>
      <c r="CA510" s="1611"/>
      <c r="CB510" s="1611"/>
      <c r="CC510" s="1611"/>
      <c r="CD510" s="1611"/>
      <c r="CE510" s="1611"/>
      <c r="CF510" s="1611"/>
      <c r="CG510" s="1611"/>
      <c r="CH510" s="1611"/>
      <c r="CI510" s="1611"/>
      <c r="CJ510" s="1611"/>
      <c r="CK510" s="1611"/>
      <c r="CL510" s="1611"/>
      <c r="CM510" s="1611"/>
      <c r="CN510" s="1611"/>
      <c r="CO510" s="1611"/>
      <c r="CP510" s="1611"/>
      <c r="CQ510" s="1611"/>
      <c r="CR510" s="1611"/>
      <c r="CS510" s="1611"/>
      <c r="CT510" s="1611"/>
      <c r="CU510" s="1611"/>
      <c r="CV510" s="1611"/>
      <c r="CW510" s="1611"/>
      <c r="CX510" s="1611"/>
      <c r="CY510" s="1611"/>
      <c r="CZ510" s="1611"/>
      <c r="DA510" s="1611"/>
      <c r="DB510" s="1611"/>
      <c r="DC510" s="1611"/>
      <c r="DD510" s="1611"/>
      <c r="DE510" s="1611"/>
      <c r="DF510" s="1611"/>
      <c r="DG510" s="1611"/>
      <c r="DH510" s="1611"/>
      <c r="DI510" s="1611"/>
      <c r="DJ510" s="1611"/>
      <c r="DK510" s="1611"/>
      <c r="DL510" s="1611"/>
      <c r="DM510" s="1611"/>
      <c r="DN510" s="1611"/>
      <c r="DO510" s="1611"/>
      <c r="DP510" s="1611"/>
      <c r="DQ510" s="1611"/>
      <c r="DR510" s="1611"/>
      <c r="DS510" s="1611"/>
      <c r="DT510" s="1611"/>
      <c r="DU510" s="1611"/>
      <c r="DV510" s="1611"/>
      <c r="DW510" s="1611"/>
      <c r="DX510" s="1611"/>
      <c r="DY510" s="1611"/>
      <c r="DZ510" s="1611"/>
      <c r="EA510" s="1611"/>
      <c r="EB510" s="1611"/>
      <c r="EC510" s="1611"/>
      <c r="ED510" s="1611"/>
      <c r="EE510" s="1611"/>
      <c r="EF510" s="1611"/>
      <c r="EG510" s="1611"/>
      <c r="EH510" s="1611"/>
      <c r="EI510" s="1611"/>
      <c r="EJ510" s="1611"/>
      <c r="EK510" s="1611"/>
      <c r="EL510" s="1611"/>
      <c r="EM510" s="1611"/>
      <c r="EN510" s="1611"/>
      <c r="EO510" s="1611"/>
      <c r="EP510" s="1611"/>
      <c r="EQ510" s="1611"/>
      <c r="ER510" s="1611"/>
      <c r="ES510" s="1611"/>
    </row>
    <row r="511" spans="2:149" s="898" customFormat="1">
      <c r="B511" s="1609"/>
      <c r="C511" s="1610"/>
      <c r="D511" s="1610"/>
      <c r="E511" s="1611"/>
      <c r="F511" s="1611"/>
      <c r="G511" s="1611"/>
      <c r="H511" s="1611"/>
      <c r="I511" s="1611"/>
      <c r="J511" s="1611"/>
      <c r="K511" s="1611"/>
      <c r="L511" s="1611"/>
      <c r="M511" s="1611"/>
      <c r="N511" s="1611"/>
      <c r="O511" s="1611"/>
      <c r="P511" s="1611"/>
      <c r="Q511" s="1611"/>
      <c r="R511" s="1611"/>
      <c r="S511" s="1611"/>
      <c r="T511" s="1611"/>
      <c r="U511" s="1611"/>
      <c r="V511" s="1611"/>
      <c r="W511" s="1611"/>
      <c r="X511" s="1611"/>
      <c r="Y511" s="1611"/>
      <c r="Z511" s="1611"/>
      <c r="AA511" s="1611"/>
      <c r="AB511" s="1611"/>
      <c r="AC511" s="1611"/>
      <c r="AD511" s="1611"/>
      <c r="AE511" s="1611"/>
      <c r="AF511" s="1611"/>
      <c r="AG511" s="1611"/>
      <c r="AH511" s="1611"/>
      <c r="AI511" s="1611"/>
      <c r="AJ511" s="1611"/>
      <c r="AK511" s="1611"/>
      <c r="AL511" s="1611"/>
      <c r="AM511" s="1611"/>
      <c r="AN511" s="1611"/>
      <c r="AO511" s="1611"/>
      <c r="AP511" s="1611"/>
      <c r="AQ511" s="1611"/>
      <c r="AR511" s="1611"/>
      <c r="AS511" s="1611"/>
      <c r="AT511" s="1611"/>
      <c r="AU511" s="1611"/>
      <c r="AV511" s="1611"/>
      <c r="AW511" s="1611"/>
      <c r="AX511" s="1611"/>
      <c r="AY511" s="1611"/>
      <c r="AZ511" s="1611"/>
      <c r="BA511" s="1611"/>
      <c r="BB511" s="1611"/>
      <c r="BC511" s="1611"/>
      <c r="BD511" s="1611"/>
      <c r="BE511" s="1611"/>
      <c r="BF511" s="1611"/>
      <c r="BG511" s="1611"/>
      <c r="BH511" s="1611"/>
      <c r="BI511" s="1611"/>
      <c r="BJ511" s="1611"/>
      <c r="BK511" s="1611"/>
      <c r="BL511" s="1611"/>
      <c r="BM511" s="1611"/>
      <c r="BN511" s="1611"/>
      <c r="BO511" s="1611"/>
      <c r="BP511" s="1611"/>
      <c r="BQ511" s="1611"/>
      <c r="BR511" s="1611"/>
      <c r="BS511" s="1611"/>
      <c r="BT511" s="1611"/>
      <c r="BU511" s="1611"/>
      <c r="BV511" s="1611"/>
      <c r="BW511" s="1611"/>
      <c r="BX511" s="1611"/>
      <c r="BY511" s="1611"/>
      <c r="BZ511" s="1611"/>
      <c r="CA511" s="1611"/>
      <c r="CB511" s="1611"/>
      <c r="CC511" s="1611"/>
      <c r="CD511" s="1611"/>
      <c r="CE511" s="1611"/>
      <c r="CF511" s="1611"/>
      <c r="CG511" s="1611"/>
      <c r="CH511" s="1611"/>
      <c r="CI511" s="1611"/>
      <c r="CJ511" s="1611"/>
      <c r="CK511" s="1611"/>
      <c r="CL511" s="1611"/>
      <c r="CM511" s="1611"/>
      <c r="CN511" s="1611"/>
      <c r="CO511" s="1611"/>
      <c r="CP511" s="1611"/>
      <c r="CQ511" s="1611"/>
      <c r="CR511" s="1611"/>
      <c r="CS511" s="1611"/>
      <c r="CT511" s="1611"/>
      <c r="CU511" s="1611"/>
      <c r="CV511" s="1611"/>
      <c r="CW511" s="1611"/>
      <c r="CX511" s="1611"/>
      <c r="CY511" s="1611"/>
      <c r="CZ511" s="1611"/>
      <c r="DA511" s="1611"/>
      <c r="DB511" s="1611"/>
      <c r="DC511" s="1611"/>
      <c r="DD511" s="1611"/>
      <c r="DE511" s="1611"/>
      <c r="DF511" s="1611"/>
      <c r="DG511" s="1611"/>
      <c r="DH511" s="1611"/>
      <c r="DI511" s="1611"/>
      <c r="DJ511" s="1611"/>
      <c r="DK511" s="1611"/>
      <c r="DL511" s="1611"/>
      <c r="DM511" s="1611"/>
      <c r="DN511" s="1611"/>
      <c r="DO511" s="1611"/>
      <c r="DP511" s="1611"/>
      <c r="DQ511" s="1611"/>
      <c r="DR511" s="1611"/>
      <c r="DS511" s="1611"/>
      <c r="DT511" s="1611"/>
      <c r="DU511" s="1611"/>
      <c r="DV511" s="1611"/>
      <c r="DW511" s="1611"/>
      <c r="DX511" s="1611"/>
      <c r="DY511" s="1611"/>
      <c r="DZ511" s="1611"/>
      <c r="EA511" s="1611"/>
      <c r="EB511" s="1611"/>
      <c r="EC511" s="1611"/>
      <c r="ED511" s="1611"/>
      <c r="EE511" s="1611"/>
      <c r="EF511" s="1611"/>
      <c r="EG511" s="1611"/>
      <c r="EH511" s="1611"/>
      <c r="EI511" s="1611"/>
      <c r="EJ511" s="1611"/>
      <c r="EK511" s="1611"/>
      <c r="EL511" s="1611"/>
      <c r="EM511" s="1611"/>
      <c r="EN511" s="1611"/>
      <c r="EO511" s="1611"/>
      <c r="EP511" s="1611"/>
      <c r="EQ511" s="1611"/>
      <c r="ER511" s="1611"/>
      <c r="ES511" s="1611"/>
    </row>
    <row r="512" spans="2:149" s="898" customFormat="1">
      <c r="B512" s="1609"/>
      <c r="C512" s="1610"/>
      <c r="D512" s="1610"/>
      <c r="E512" s="1611"/>
      <c r="F512" s="1611"/>
      <c r="G512" s="1611"/>
      <c r="H512" s="1611"/>
      <c r="I512" s="1611"/>
      <c r="J512" s="1611"/>
      <c r="K512" s="1611"/>
      <c r="L512" s="1611"/>
      <c r="M512" s="1611"/>
      <c r="N512" s="1611"/>
      <c r="O512" s="1611"/>
      <c r="P512" s="1611"/>
      <c r="Q512" s="1611"/>
      <c r="R512" s="1611"/>
      <c r="S512" s="1611"/>
      <c r="T512" s="1611"/>
      <c r="U512" s="1611"/>
      <c r="V512" s="1611"/>
      <c r="W512" s="1611"/>
      <c r="X512" s="1611"/>
      <c r="Y512" s="1611"/>
      <c r="Z512" s="1611"/>
      <c r="AA512" s="1611"/>
      <c r="AB512" s="1611"/>
      <c r="AC512" s="1611"/>
      <c r="AD512" s="1611"/>
      <c r="AE512" s="1611"/>
      <c r="AF512" s="1611"/>
      <c r="AG512" s="1611"/>
      <c r="AH512" s="1611"/>
      <c r="AI512" s="1611"/>
      <c r="AJ512" s="1611"/>
      <c r="AK512" s="1611"/>
      <c r="AL512" s="1611"/>
      <c r="AM512" s="1611"/>
      <c r="AN512" s="1611"/>
      <c r="AO512" s="1611"/>
      <c r="AP512" s="1611"/>
      <c r="AQ512" s="1611"/>
      <c r="AR512" s="1611"/>
      <c r="AS512" s="1611"/>
      <c r="AT512" s="1611"/>
      <c r="AU512" s="1611"/>
      <c r="AV512" s="1611"/>
      <c r="AW512" s="1611"/>
      <c r="AX512" s="1611"/>
      <c r="AY512" s="1611"/>
      <c r="AZ512" s="1611"/>
      <c r="BA512" s="1611"/>
      <c r="BB512" s="1611"/>
      <c r="BC512" s="1611"/>
      <c r="BD512" s="1611"/>
      <c r="BE512" s="1611"/>
      <c r="BF512" s="1611"/>
      <c r="BG512" s="1611"/>
      <c r="BH512" s="1611"/>
      <c r="BI512" s="1611"/>
      <c r="BJ512" s="1611"/>
      <c r="BK512" s="1611"/>
      <c r="BL512" s="1611"/>
      <c r="BM512" s="1611"/>
      <c r="BN512" s="1611"/>
      <c r="BO512" s="1611"/>
      <c r="BP512" s="1611"/>
      <c r="BQ512" s="1611"/>
      <c r="BR512" s="1611"/>
      <c r="BS512" s="1611"/>
      <c r="BT512" s="1611"/>
      <c r="BU512" s="1611"/>
      <c r="BV512" s="1611"/>
      <c r="BW512" s="1611"/>
      <c r="BX512" s="1611"/>
      <c r="BY512" s="1611"/>
      <c r="BZ512" s="1611"/>
      <c r="CA512" s="1611"/>
      <c r="CB512" s="1611"/>
      <c r="CC512" s="1611"/>
      <c r="CD512" s="1611"/>
      <c r="CE512" s="1611"/>
      <c r="CF512" s="1611"/>
      <c r="CG512" s="1611"/>
      <c r="CH512" s="1611"/>
      <c r="CI512" s="1611"/>
      <c r="CJ512" s="1611"/>
      <c r="CK512" s="1611"/>
      <c r="CL512" s="1611"/>
      <c r="CM512" s="1611"/>
      <c r="CN512" s="1611"/>
      <c r="CO512" s="1611"/>
      <c r="CP512" s="1611"/>
      <c r="CQ512" s="1611"/>
      <c r="CR512" s="1611"/>
      <c r="CS512" s="1611"/>
      <c r="CT512" s="1611"/>
      <c r="CU512" s="1611"/>
      <c r="CV512" s="1611"/>
      <c r="CW512" s="1611"/>
      <c r="CX512" s="1611"/>
      <c r="CY512" s="1611"/>
      <c r="CZ512" s="1611"/>
      <c r="DA512" s="1611"/>
      <c r="DB512" s="1611"/>
      <c r="DC512" s="1611"/>
      <c r="DD512" s="1611"/>
      <c r="DE512" s="1611"/>
      <c r="DF512" s="1611"/>
      <c r="DG512" s="1611"/>
      <c r="DH512" s="1611"/>
      <c r="DI512" s="1611"/>
      <c r="DJ512" s="1611"/>
      <c r="DK512" s="1611"/>
      <c r="DL512" s="1611"/>
      <c r="DM512" s="1611"/>
      <c r="DN512" s="1611"/>
      <c r="DO512" s="1611"/>
      <c r="DP512" s="1611"/>
      <c r="DQ512" s="1611"/>
      <c r="DR512" s="1611"/>
      <c r="DS512" s="1611"/>
      <c r="DT512" s="1611"/>
      <c r="DU512" s="1611"/>
      <c r="DV512" s="1611"/>
      <c r="DW512" s="1611"/>
      <c r="DX512" s="1611"/>
      <c r="DY512" s="1611"/>
      <c r="DZ512" s="1611"/>
      <c r="EA512" s="1611"/>
      <c r="EB512" s="1611"/>
      <c r="EC512" s="1611"/>
      <c r="ED512" s="1611"/>
      <c r="EE512" s="1611"/>
      <c r="EF512" s="1611"/>
      <c r="EG512" s="1611"/>
      <c r="EH512" s="1611"/>
      <c r="EI512" s="1611"/>
      <c r="EJ512" s="1611"/>
      <c r="EK512" s="1611"/>
      <c r="EL512" s="1611"/>
      <c r="EM512" s="1611"/>
      <c r="EN512" s="1611"/>
      <c r="EO512" s="1611"/>
      <c r="EP512" s="1611"/>
      <c r="EQ512" s="1611"/>
      <c r="ER512" s="1611"/>
      <c r="ES512" s="1611"/>
    </row>
    <row r="513" spans="1:150" s="898" customFormat="1">
      <c r="B513" s="1609"/>
      <c r="C513" s="1610"/>
      <c r="D513" s="1610"/>
      <c r="E513" s="1611"/>
      <c r="F513" s="1611"/>
      <c r="G513" s="1611"/>
      <c r="H513" s="1611"/>
      <c r="I513" s="1611"/>
      <c r="J513" s="1611"/>
      <c r="K513" s="1611"/>
      <c r="L513" s="1611"/>
      <c r="M513" s="1611"/>
      <c r="N513" s="1611"/>
      <c r="O513" s="1611"/>
      <c r="P513" s="1611"/>
      <c r="Q513" s="1611"/>
      <c r="R513" s="1611"/>
      <c r="S513" s="1611"/>
      <c r="T513" s="1611"/>
      <c r="U513" s="1611"/>
      <c r="V513" s="1611"/>
      <c r="W513" s="1611"/>
      <c r="X513" s="1611"/>
      <c r="Y513" s="1611"/>
      <c r="Z513" s="1611"/>
      <c r="AA513" s="1611"/>
      <c r="AB513" s="1611"/>
      <c r="AC513" s="1611"/>
      <c r="AD513" s="1611"/>
      <c r="AE513" s="1611"/>
      <c r="AF513" s="1611"/>
      <c r="AG513" s="1611"/>
      <c r="AH513" s="1611"/>
      <c r="AI513" s="1611"/>
      <c r="AJ513" s="1611"/>
      <c r="AK513" s="1611"/>
      <c r="AL513" s="1611"/>
      <c r="AM513" s="1611"/>
      <c r="AN513" s="1611"/>
      <c r="AO513" s="1611"/>
      <c r="AP513" s="1611"/>
      <c r="AQ513" s="1611"/>
      <c r="AR513" s="1611"/>
      <c r="AS513" s="1611"/>
      <c r="AT513" s="1611"/>
      <c r="AU513" s="1611"/>
      <c r="AV513" s="1611"/>
      <c r="AW513" s="1611"/>
      <c r="AX513" s="1611"/>
      <c r="AY513" s="1611"/>
      <c r="AZ513" s="1611"/>
      <c r="BA513" s="1611"/>
      <c r="BB513" s="1611"/>
      <c r="BC513" s="1611"/>
      <c r="BD513" s="1611"/>
      <c r="BE513" s="1611"/>
      <c r="BF513" s="1611"/>
      <c r="BG513" s="1611"/>
      <c r="BH513" s="1611"/>
      <c r="BI513" s="1611"/>
      <c r="BJ513" s="1611"/>
      <c r="BK513" s="1611"/>
      <c r="BL513" s="1611"/>
      <c r="BM513" s="1611"/>
      <c r="BN513" s="1611"/>
      <c r="BO513" s="1611"/>
      <c r="BP513" s="1611"/>
      <c r="BQ513" s="1611"/>
      <c r="BR513" s="1611"/>
      <c r="BS513" s="1611"/>
      <c r="BT513" s="1611"/>
      <c r="BU513" s="1611"/>
      <c r="BV513" s="1611"/>
      <c r="BW513" s="1611"/>
      <c r="BX513" s="1611"/>
      <c r="BY513" s="1611"/>
      <c r="BZ513" s="1611"/>
      <c r="CA513" s="1611"/>
      <c r="CB513" s="1611"/>
      <c r="CC513" s="1611"/>
      <c r="CD513" s="1611"/>
      <c r="CE513" s="1611"/>
      <c r="CF513" s="1611"/>
      <c r="CG513" s="1611"/>
      <c r="CH513" s="1611"/>
      <c r="CI513" s="1611"/>
      <c r="CJ513" s="1611"/>
      <c r="CK513" s="1611"/>
      <c r="CL513" s="1611"/>
      <c r="CM513" s="1611"/>
      <c r="CN513" s="1611"/>
      <c r="CO513" s="1611"/>
      <c r="CP513" s="1611"/>
      <c r="CQ513" s="1611"/>
      <c r="CR513" s="1611"/>
      <c r="CS513" s="1611"/>
      <c r="CT513" s="1611"/>
      <c r="CU513" s="1611"/>
      <c r="CV513" s="1611"/>
      <c r="CW513" s="1611"/>
      <c r="CX513" s="1611"/>
      <c r="CY513" s="1611"/>
      <c r="CZ513" s="1611"/>
      <c r="DA513" s="1611"/>
      <c r="DB513" s="1611"/>
      <c r="DC513" s="1611"/>
      <c r="DD513" s="1611"/>
      <c r="DE513" s="1611"/>
      <c r="DF513" s="1611"/>
      <c r="DG513" s="1611"/>
      <c r="DH513" s="1611"/>
      <c r="DI513" s="1611"/>
      <c r="DJ513" s="1611"/>
      <c r="DK513" s="1611"/>
      <c r="DL513" s="1611"/>
      <c r="DM513" s="1611"/>
      <c r="DN513" s="1611"/>
      <c r="DO513" s="1611"/>
      <c r="DP513" s="1611"/>
      <c r="DQ513" s="1611"/>
      <c r="DR513" s="1611"/>
      <c r="DS513" s="1611"/>
      <c r="DT513" s="1611"/>
      <c r="DU513" s="1611"/>
      <c r="DV513" s="1611"/>
      <c r="DW513" s="1611"/>
      <c r="DX513" s="1611"/>
      <c r="DY513" s="1611"/>
      <c r="DZ513" s="1611"/>
      <c r="EA513" s="1611"/>
      <c r="EB513" s="1611"/>
      <c r="EC513" s="1611"/>
      <c r="ED513" s="1611"/>
      <c r="EE513" s="1611"/>
      <c r="EF513" s="1611"/>
      <c r="EG513" s="1611"/>
      <c r="EH513" s="1611"/>
      <c r="EI513" s="1611"/>
      <c r="EJ513" s="1611"/>
      <c r="EK513" s="1611"/>
      <c r="EL513" s="1611"/>
      <c r="EM513" s="1611"/>
      <c r="EN513" s="1611"/>
      <c r="EO513" s="1611"/>
      <c r="EP513" s="1611"/>
      <c r="EQ513" s="1611"/>
      <c r="ER513" s="1611"/>
      <c r="ES513" s="1611"/>
    </row>
    <row r="514" spans="1:150" s="898" customFormat="1">
      <c r="B514" s="1609"/>
      <c r="C514" s="1610"/>
      <c r="D514" s="1610"/>
      <c r="E514" s="1611"/>
      <c r="F514" s="1611"/>
      <c r="G514" s="1611"/>
      <c r="H514" s="1611"/>
      <c r="I514" s="1611"/>
      <c r="J514" s="1611"/>
      <c r="K514" s="1611"/>
      <c r="L514" s="1611"/>
      <c r="M514" s="1611"/>
      <c r="N514" s="1611"/>
      <c r="O514" s="1611"/>
      <c r="P514" s="1611"/>
      <c r="Q514" s="1611"/>
      <c r="R514" s="1611"/>
      <c r="S514" s="1611"/>
      <c r="T514" s="1611"/>
      <c r="U514" s="1611"/>
      <c r="V514" s="1611"/>
      <c r="W514" s="1611"/>
      <c r="X514" s="1611"/>
      <c r="Y514" s="1611"/>
      <c r="Z514" s="1611"/>
      <c r="AA514" s="1611"/>
      <c r="AB514" s="1611"/>
      <c r="AC514" s="1611"/>
      <c r="AD514" s="1611"/>
      <c r="AE514" s="1611"/>
      <c r="AF514" s="1611"/>
      <c r="AG514" s="1611"/>
      <c r="AH514" s="1611"/>
      <c r="AI514" s="1611"/>
      <c r="AJ514" s="1611"/>
      <c r="AK514" s="1611"/>
      <c r="AL514" s="1611"/>
      <c r="AM514" s="1611"/>
      <c r="AN514" s="1611"/>
      <c r="AO514" s="1611"/>
      <c r="AP514" s="1611"/>
      <c r="AQ514" s="1611"/>
      <c r="AR514" s="1611"/>
      <c r="AS514" s="1611"/>
      <c r="AT514" s="1611"/>
      <c r="AU514" s="1611"/>
      <c r="AV514" s="1611"/>
      <c r="AW514" s="1611"/>
      <c r="AX514" s="1611"/>
      <c r="AY514" s="1611"/>
      <c r="AZ514" s="1611"/>
      <c r="BA514" s="1611"/>
      <c r="BB514" s="1611"/>
      <c r="BC514" s="1611"/>
      <c r="BD514" s="1611"/>
      <c r="BE514" s="1611"/>
      <c r="BF514" s="1611"/>
      <c r="BG514" s="1611"/>
      <c r="BH514" s="1611"/>
      <c r="BI514" s="1611"/>
      <c r="BJ514" s="1611"/>
      <c r="BK514" s="1611"/>
      <c r="BL514" s="1611"/>
      <c r="BM514" s="1611"/>
      <c r="BN514" s="1611"/>
      <c r="BO514" s="1611"/>
      <c r="BP514" s="1611"/>
      <c r="BQ514" s="1611"/>
      <c r="BR514" s="1611"/>
      <c r="BS514" s="1611"/>
      <c r="BT514" s="1611"/>
      <c r="BU514" s="1611"/>
      <c r="BV514" s="1611"/>
      <c r="BW514" s="1611"/>
      <c r="BX514" s="1611"/>
      <c r="BY514" s="1611"/>
      <c r="BZ514" s="1611"/>
      <c r="CA514" s="1611"/>
      <c r="CB514" s="1611"/>
      <c r="CC514" s="1611"/>
      <c r="CD514" s="1611"/>
      <c r="CE514" s="1611"/>
      <c r="CF514" s="1611"/>
      <c r="CG514" s="1611"/>
      <c r="CH514" s="1611"/>
      <c r="CI514" s="1611"/>
      <c r="CJ514" s="1611"/>
      <c r="CK514" s="1611"/>
      <c r="CL514" s="1611"/>
      <c r="CM514" s="1611"/>
      <c r="CN514" s="1611"/>
      <c r="CO514" s="1611"/>
      <c r="CP514" s="1611"/>
      <c r="CQ514" s="1611"/>
      <c r="CR514" s="1611"/>
      <c r="CS514" s="1611"/>
      <c r="CT514" s="1611"/>
      <c r="CU514" s="1611"/>
      <c r="CV514" s="1611"/>
      <c r="CW514" s="1611"/>
      <c r="CX514" s="1611"/>
      <c r="CY514" s="1611"/>
      <c r="CZ514" s="1611"/>
      <c r="DA514" s="1611"/>
      <c r="DB514" s="1611"/>
      <c r="DC514" s="1611"/>
      <c r="DD514" s="1611"/>
      <c r="DE514" s="1611"/>
      <c r="DF514" s="1611"/>
      <c r="DG514" s="1611"/>
      <c r="DH514" s="1611"/>
      <c r="DI514" s="1611"/>
      <c r="DJ514" s="1611"/>
      <c r="DK514" s="1611"/>
      <c r="DL514" s="1611"/>
      <c r="DM514" s="1611"/>
      <c r="DN514" s="1611"/>
      <c r="DO514" s="1611"/>
      <c r="DP514" s="1611"/>
      <c r="DQ514" s="1611"/>
      <c r="DR514" s="1611"/>
      <c r="DS514" s="1611"/>
      <c r="DT514" s="1611"/>
      <c r="DU514" s="1611"/>
      <c r="DV514" s="1611"/>
      <c r="DW514" s="1611"/>
      <c r="DX514" s="1611"/>
      <c r="DY514" s="1611"/>
      <c r="DZ514" s="1611"/>
      <c r="EA514" s="1611"/>
      <c r="EB514" s="1611"/>
      <c r="EC514" s="1611"/>
      <c r="ED514" s="1611"/>
      <c r="EE514" s="1611"/>
      <c r="EF514" s="1611"/>
      <c r="EG514" s="1611"/>
      <c r="EH514" s="1611"/>
      <c r="EI514" s="1611"/>
      <c r="EJ514" s="1611"/>
      <c r="EK514" s="1611"/>
      <c r="EL514" s="1611"/>
      <c r="EM514" s="1611"/>
      <c r="EN514" s="1611"/>
      <c r="EO514" s="1611"/>
      <c r="EP514" s="1611"/>
      <c r="EQ514" s="1611"/>
      <c r="ER514" s="1611"/>
      <c r="ES514" s="1611"/>
    </row>
    <row r="515" spans="1:150" s="898" customFormat="1">
      <c r="B515" s="1609"/>
      <c r="C515" s="1610"/>
      <c r="D515" s="1610"/>
      <c r="E515" s="1611"/>
      <c r="F515" s="1611"/>
      <c r="G515" s="1611"/>
      <c r="H515" s="1611"/>
      <c r="I515" s="1611"/>
      <c r="J515" s="1611"/>
      <c r="K515" s="1611"/>
      <c r="L515" s="1611"/>
      <c r="M515" s="1611"/>
      <c r="N515" s="1611"/>
      <c r="O515" s="1611"/>
      <c r="P515" s="1611"/>
      <c r="Q515" s="1611"/>
      <c r="R515" s="1611"/>
      <c r="S515" s="1611"/>
      <c r="T515" s="1611"/>
      <c r="U515" s="1611"/>
      <c r="V515" s="1611"/>
      <c r="W515" s="1611"/>
      <c r="X515" s="1611"/>
      <c r="Y515" s="1611"/>
      <c r="Z515" s="1611"/>
      <c r="AA515" s="1611"/>
      <c r="AB515" s="1611"/>
      <c r="AC515" s="1611"/>
      <c r="AD515" s="1611"/>
      <c r="AE515" s="1611"/>
      <c r="AF515" s="1611"/>
      <c r="AG515" s="1611"/>
      <c r="AH515" s="1611"/>
      <c r="AI515" s="1611"/>
      <c r="AJ515" s="1611"/>
      <c r="AK515" s="1611"/>
      <c r="AL515" s="1611"/>
      <c r="AM515" s="1611"/>
      <c r="AN515" s="1611"/>
      <c r="AO515" s="1611"/>
      <c r="AP515" s="1611"/>
      <c r="AQ515" s="1611"/>
      <c r="AR515" s="1611"/>
      <c r="AS515" s="1611"/>
      <c r="AT515" s="1611"/>
      <c r="AU515" s="1611"/>
      <c r="AV515" s="1611"/>
      <c r="AW515" s="1611"/>
      <c r="AX515" s="1611"/>
      <c r="AY515" s="1611"/>
      <c r="AZ515" s="1611"/>
      <c r="BA515" s="1611"/>
      <c r="BB515" s="1611"/>
      <c r="BC515" s="1611"/>
      <c r="BD515" s="1611"/>
      <c r="BE515" s="1611"/>
      <c r="BF515" s="1611"/>
      <c r="BG515" s="1611"/>
      <c r="BH515" s="1611"/>
      <c r="BI515" s="1611"/>
      <c r="BJ515" s="1611"/>
      <c r="BK515" s="1611"/>
      <c r="BL515" s="1611"/>
      <c r="BM515" s="1611"/>
      <c r="BN515" s="1611"/>
      <c r="BO515" s="1611"/>
      <c r="BP515" s="1611"/>
      <c r="BQ515" s="1611"/>
      <c r="BR515" s="1611"/>
      <c r="BS515" s="1611"/>
      <c r="BT515" s="1611"/>
      <c r="BU515" s="1611"/>
      <c r="BV515" s="1611"/>
      <c r="BW515" s="1611"/>
      <c r="BX515" s="1611"/>
      <c r="BY515" s="1611"/>
      <c r="BZ515" s="1611"/>
      <c r="CA515" s="1611"/>
      <c r="CB515" s="1611"/>
      <c r="CC515" s="1611"/>
      <c r="CD515" s="1611"/>
      <c r="CE515" s="1611"/>
      <c r="CF515" s="1611"/>
      <c r="CG515" s="1611"/>
      <c r="CH515" s="1611"/>
      <c r="CI515" s="1611"/>
      <c r="CJ515" s="1611"/>
      <c r="CK515" s="1611"/>
      <c r="CL515" s="1611"/>
      <c r="CM515" s="1611"/>
      <c r="CN515" s="1611"/>
      <c r="CO515" s="1611"/>
      <c r="CP515" s="1611"/>
      <c r="CQ515" s="1611"/>
      <c r="CR515" s="1611"/>
      <c r="CS515" s="1611"/>
      <c r="CT515" s="1611"/>
      <c r="CU515" s="1611"/>
      <c r="CV515" s="1611"/>
      <c r="CW515" s="1611"/>
      <c r="CX515" s="1611"/>
      <c r="CY515" s="1611"/>
      <c r="CZ515" s="1611"/>
      <c r="DA515" s="1611"/>
      <c r="DB515" s="1611"/>
      <c r="DC515" s="1611"/>
      <c r="DD515" s="1611"/>
      <c r="DE515" s="1611"/>
      <c r="DF515" s="1611"/>
      <c r="DG515" s="1611"/>
      <c r="DH515" s="1611"/>
      <c r="DI515" s="1611"/>
      <c r="DJ515" s="1611"/>
      <c r="DK515" s="1611"/>
      <c r="DL515" s="1611"/>
      <c r="DM515" s="1611"/>
      <c r="DN515" s="1611"/>
      <c r="DO515" s="1611"/>
      <c r="DP515" s="1611"/>
      <c r="DQ515" s="1611"/>
      <c r="DR515" s="1611"/>
      <c r="DS515" s="1611"/>
      <c r="DT515" s="1611"/>
      <c r="DU515" s="1611"/>
      <c r="DV515" s="1611"/>
      <c r="DW515" s="1611"/>
      <c r="DX515" s="1611"/>
      <c r="DY515" s="1611"/>
      <c r="DZ515" s="1611"/>
      <c r="EA515" s="1611"/>
      <c r="EB515" s="1611"/>
      <c r="EC515" s="1611"/>
      <c r="ED515" s="1611"/>
      <c r="EE515" s="1611"/>
      <c r="EF515" s="1611"/>
      <c r="EG515" s="1611"/>
      <c r="EH515" s="1611"/>
      <c r="EI515" s="1611"/>
      <c r="EJ515" s="1611"/>
      <c r="EK515" s="1611"/>
      <c r="EL515" s="1611"/>
      <c r="EM515" s="1611"/>
      <c r="EN515" s="1611"/>
      <c r="EO515" s="1611"/>
      <c r="EP515" s="1611"/>
      <c r="EQ515" s="1611"/>
      <c r="ER515" s="1611"/>
      <c r="ES515" s="1611"/>
    </row>
    <row r="516" spans="1:150" s="898" customFormat="1">
      <c r="B516" s="1609"/>
      <c r="C516" s="1610"/>
      <c r="D516" s="1610"/>
      <c r="E516" s="1611"/>
      <c r="F516" s="1611"/>
      <c r="G516" s="1611"/>
      <c r="H516" s="1611"/>
      <c r="I516" s="1611"/>
      <c r="J516" s="1611"/>
      <c r="K516" s="1611"/>
      <c r="L516" s="1611"/>
      <c r="M516" s="1611"/>
      <c r="N516" s="1611"/>
      <c r="O516" s="1611"/>
      <c r="P516" s="1611"/>
      <c r="Q516" s="1611"/>
      <c r="R516" s="1611"/>
      <c r="S516" s="1611"/>
      <c r="T516" s="1611"/>
      <c r="U516" s="1611"/>
      <c r="V516" s="1611"/>
      <c r="W516" s="1611"/>
      <c r="X516" s="1611"/>
      <c r="Y516" s="1611"/>
      <c r="Z516" s="1611"/>
      <c r="AA516" s="1611"/>
      <c r="AB516" s="1611"/>
      <c r="AC516" s="1611"/>
      <c r="AD516" s="1611"/>
      <c r="AE516" s="1611"/>
      <c r="AF516" s="1611"/>
      <c r="AG516" s="1611"/>
      <c r="AH516" s="1611"/>
      <c r="AI516" s="1611"/>
      <c r="AJ516" s="1611"/>
      <c r="AK516" s="1611"/>
      <c r="AL516" s="1611"/>
      <c r="AM516" s="1611"/>
      <c r="AN516" s="1611"/>
      <c r="AO516" s="1611"/>
      <c r="AP516" s="1611"/>
      <c r="AQ516" s="1611"/>
      <c r="AR516" s="1611"/>
      <c r="AS516" s="1611"/>
      <c r="AT516" s="1611"/>
      <c r="AU516" s="1611"/>
      <c r="AV516" s="1611"/>
      <c r="AW516" s="1611"/>
      <c r="AX516" s="1611"/>
      <c r="AY516" s="1611"/>
      <c r="AZ516" s="1611"/>
      <c r="BA516" s="1611"/>
      <c r="BB516" s="1611"/>
      <c r="BC516" s="1611"/>
      <c r="BD516" s="1611"/>
      <c r="BE516" s="1611"/>
      <c r="BF516" s="1611"/>
      <c r="BG516" s="1611"/>
      <c r="BH516" s="1611"/>
      <c r="BI516" s="1611"/>
      <c r="BJ516" s="1611"/>
      <c r="BK516" s="1611"/>
      <c r="BL516" s="1611"/>
      <c r="BM516" s="1611"/>
      <c r="BN516" s="1611"/>
      <c r="BO516" s="1611"/>
      <c r="BP516" s="1611"/>
      <c r="BQ516" s="1611"/>
      <c r="BR516" s="1611"/>
      <c r="BS516" s="1611"/>
      <c r="BT516" s="1611"/>
      <c r="BU516" s="1611"/>
      <c r="BV516" s="1611"/>
      <c r="BW516" s="1611"/>
      <c r="BX516" s="1611"/>
      <c r="BY516" s="1611"/>
      <c r="BZ516" s="1611"/>
      <c r="CA516" s="1611"/>
      <c r="CB516" s="1611"/>
      <c r="CC516" s="1611"/>
      <c r="CD516" s="1611"/>
      <c r="CE516" s="1611"/>
      <c r="CF516" s="1611"/>
      <c r="CG516" s="1611"/>
      <c r="CH516" s="1611"/>
      <c r="CI516" s="1611"/>
      <c r="CJ516" s="1611"/>
      <c r="CK516" s="1611"/>
      <c r="CL516" s="1611"/>
      <c r="CM516" s="1611"/>
      <c r="CN516" s="1611"/>
      <c r="CO516" s="1611"/>
      <c r="CP516" s="1611"/>
      <c r="CQ516" s="1611"/>
      <c r="CR516" s="1611"/>
      <c r="CS516" s="1611"/>
      <c r="CT516" s="1611"/>
      <c r="CU516" s="1611"/>
      <c r="CV516" s="1611"/>
      <c r="CW516" s="1611"/>
      <c r="CX516" s="1611"/>
      <c r="CY516" s="1611"/>
      <c r="CZ516" s="1611"/>
      <c r="DA516" s="1611"/>
      <c r="DB516" s="1611"/>
      <c r="DC516" s="1611"/>
      <c r="DD516" s="1611"/>
      <c r="DE516" s="1611"/>
      <c r="DF516" s="1611"/>
      <c r="DG516" s="1611"/>
      <c r="DH516" s="1611"/>
      <c r="DI516" s="1611"/>
      <c r="DJ516" s="1611"/>
      <c r="DK516" s="1611"/>
      <c r="DL516" s="1611"/>
      <c r="DM516" s="1611"/>
      <c r="DN516" s="1611"/>
      <c r="DO516" s="1611"/>
      <c r="DP516" s="1611"/>
      <c r="DQ516" s="1611"/>
      <c r="DR516" s="1611"/>
      <c r="DS516" s="1611"/>
      <c r="DT516" s="1611"/>
      <c r="DU516" s="1611"/>
      <c r="DV516" s="1611"/>
      <c r="DW516" s="1611"/>
      <c r="DX516" s="1611"/>
      <c r="DY516" s="1611"/>
      <c r="DZ516" s="1611"/>
      <c r="EA516" s="1611"/>
      <c r="EB516" s="1611"/>
      <c r="EC516" s="1611"/>
      <c r="ED516" s="1611"/>
      <c r="EE516" s="1611"/>
      <c r="EF516" s="1611"/>
      <c r="EG516" s="1611"/>
      <c r="EH516" s="1611"/>
      <c r="EI516" s="1611"/>
      <c r="EJ516" s="1611"/>
      <c r="EK516" s="1611"/>
      <c r="EL516" s="1611"/>
      <c r="EM516" s="1611"/>
      <c r="EN516" s="1611"/>
      <c r="EO516" s="1611"/>
      <c r="EP516" s="1611"/>
      <c r="EQ516" s="1611"/>
      <c r="ER516" s="1611"/>
      <c r="ES516" s="1611"/>
    </row>
    <row r="517" spans="1:150" s="898" customFormat="1">
      <c r="B517" s="1609"/>
      <c r="C517" s="1610"/>
      <c r="D517" s="1610"/>
      <c r="E517" s="1611"/>
      <c r="F517" s="1611"/>
      <c r="G517" s="1611"/>
      <c r="H517" s="1611"/>
      <c r="I517" s="1611"/>
      <c r="J517" s="1611"/>
      <c r="K517" s="1611"/>
      <c r="L517" s="1611"/>
      <c r="M517" s="1611"/>
      <c r="N517" s="1611"/>
      <c r="O517" s="1611"/>
      <c r="P517" s="1611"/>
      <c r="Q517" s="1611"/>
      <c r="R517" s="1611"/>
      <c r="S517" s="1611"/>
      <c r="T517" s="1611"/>
      <c r="U517" s="1611"/>
      <c r="V517" s="1611"/>
      <c r="W517" s="1611"/>
      <c r="X517" s="1611"/>
      <c r="Y517" s="1611"/>
      <c r="Z517" s="1611"/>
      <c r="AA517" s="1611"/>
      <c r="AB517" s="1611"/>
      <c r="AC517" s="1611"/>
      <c r="AD517" s="1611"/>
      <c r="AE517" s="1611"/>
      <c r="AF517" s="1611"/>
      <c r="AG517" s="1611"/>
      <c r="AH517" s="1611"/>
      <c r="AI517" s="1611"/>
      <c r="AJ517" s="1611"/>
      <c r="AK517" s="1611"/>
      <c r="AL517" s="1611"/>
      <c r="AM517" s="1611"/>
      <c r="AN517" s="1611"/>
      <c r="AO517" s="1611"/>
      <c r="AP517" s="1611"/>
      <c r="AQ517" s="1611"/>
      <c r="AR517" s="1611"/>
      <c r="AS517" s="1611"/>
      <c r="AT517" s="1611"/>
      <c r="AU517" s="1611"/>
      <c r="AV517" s="1611"/>
      <c r="AW517" s="1611"/>
      <c r="AX517" s="1611"/>
      <c r="AY517" s="1611"/>
      <c r="AZ517" s="1611"/>
      <c r="BA517" s="1611"/>
      <c r="BB517" s="1611"/>
      <c r="BC517" s="1611"/>
      <c r="BD517" s="1611"/>
      <c r="BE517" s="1611"/>
      <c r="BF517" s="1611"/>
      <c r="BG517" s="1611"/>
      <c r="BH517" s="1611"/>
      <c r="BI517" s="1611"/>
      <c r="BJ517" s="1611"/>
      <c r="BK517" s="1611"/>
      <c r="BL517" s="1611"/>
      <c r="BM517" s="1611"/>
      <c r="BN517" s="1611"/>
      <c r="BO517" s="1611"/>
      <c r="BP517" s="1611"/>
      <c r="BQ517" s="1611"/>
      <c r="BR517" s="1611"/>
      <c r="BS517" s="1611"/>
      <c r="BT517" s="1611"/>
      <c r="BU517" s="1611"/>
      <c r="BV517" s="1611"/>
      <c r="BW517" s="1611"/>
      <c r="BX517" s="1611"/>
      <c r="BY517" s="1611"/>
      <c r="BZ517" s="1611"/>
      <c r="CA517" s="1611"/>
      <c r="CB517" s="1611"/>
      <c r="CC517" s="1611"/>
      <c r="CD517" s="1611"/>
      <c r="CE517" s="1611"/>
      <c r="CF517" s="1611"/>
      <c r="CG517" s="1611"/>
      <c r="CH517" s="1611"/>
      <c r="CI517" s="1611"/>
      <c r="CJ517" s="1611"/>
      <c r="CK517" s="1611"/>
      <c r="CL517" s="1611"/>
      <c r="CM517" s="1611"/>
      <c r="CN517" s="1611"/>
      <c r="CO517" s="1611"/>
      <c r="CP517" s="1611"/>
      <c r="CQ517" s="1611"/>
      <c r="CR517" s="1611"/>
      <c r="CS517" s="1611"/>
      <c r="CT517" s="1611"/>
      <c r="CU517" s="1611"/>
      <c r="CV517" s="1611"/>
      <c r="CW517" s="1611"/>
      <c r="CX517" s="1611"/>
      <c r="CY517" s="1611"/>
      <c r="CZ517" s="1611"/>
      <c r="DA517" s="1611"/>
      <c r="DB517" s="1611"/>
      <c r="DC517" s="1611"/>
      <c r="DD517" s="1611"/>
      <c r="DE517" s="1611"/>
      <c r="DF517" s="1611"/>
      <c r="DG517" s="1611"/>
      <c r="DH517" s="1611"/>
      <c r="DI517" s="1611"/>
      <c r="DJ517" s="1611"/>
      <c r="DK517" s="1611"/>
      <c r="DL517" s="1611"/>
      <c r="DM517" s="1611"/>
      <c r="DN517" s="1611"/>
      <c r="DO517" s="1611"/>
      <c r="DP517" s="1611"/>
      <c r="DQ517" s="1611"/>
      <c r="DR517" s="1611"/>
      <c r="DS517" s="1611"/>
      <c r="DT517" s="1611"/>
      <c r="DU517" s="1611"/>
      <c r="DV517" s="1611"/>
      <c r="DW517" s="1611"/>
      <c r="DX517" s="1611"/>
      <c r="DY517" s="1611"/>
      <c r="DZ517" s="1611"/>
      <c r="EA517" s="1611"/>
      <c r="EB517" s="1611"/>
      <c r="EC517" s="1611"/>
      <c r="ED517" s="1611"/>
      <c r="EE517" s="1611"/>
      <c r="EF517" s="1611"/>
      <c r="EG517" s="1611"/>
      <c r="EH517" s="1611"/>
      <c r="EI517" s="1611"/>
      <c r="EJ517" s="1611"/>
      <c r="EK517" s="1611"/>
      <c r="EL517" s="1611"/>
      <c r="EM517" s="1611"/>
      <c r="EN517" s="1611"/>
      <c r="EO517" s="1611"/>
      <c r="EP517" s="1611"/>
      <c r="EQ517" s="1611"/>
      <c r="ER517" s="1611"/>
      <c r="ES517" s="1611"/>
    </row>
    <row r="518" spans="1:150" s="898" customFormat="1">
      <c r="B518" s="1610"/>
      <c r="C518" s="1610"/>
      <c r="D518" s="1610"/>
      <c r="E518" s="1610"/>
      <c r="F518" s="1610"/>
      <c r="G518" s="1610"/>
      <c r="H518" s="1610"/>
      <c r="I518" s="1610"/>
      <c r="J518" s="1610"/>
      <c r="K518" s="1610"/>
      <c r="L518" s="1610"/>
      <c r="M518" s="1610"/>
      <c r="N518" s="1610"/>
      <c r="O518" s="1610"/>
      <c r="P518" s="1610"/>
      <c r="Q518" s="1610"/>
      <c r="R518" s="1610"/>
      <c r="S518" s="1610"/>
      <c r="T518" s="1610"/>
      <c r="U518" s="1610"/>
      <c r="V518" s="1610"/>
      <c r="W518" s="1610"/>
      <c r="X518" s="1610"/>
      <c r="Y518" s="1610"/>
      <c r="Z518" s="1610"/>
      <c r="AA518" s="1610"/>
      <c r="AB518" s="1610"/>
      <c r="AC518" s="1610"/>
      <c r="AD518" s="1610"/>
      <c r="AE518" s="1610"/>
      <c r="AF518" s="1610"/>
      <c r="AG518" s="1610"/>
      <c r="AH518" s="1610"/>
      <c r="AI518" s="1610"/>
      <c r="AJ518" s="1610"/>
      <c r="AK518" s="1610"/>
      <c r="AL518" s="1610"/>
      <c r="AM518" s="1610"/>
      <c r="AN518" s="1610"/>
      <c r="AO518" s="1610"/>
      <c r="AP518" s="1610"/>
      <c r="AQ518" s="1610"/>
      <c r="AR518" s="1610"/>
      <c r="AS518" s="1610"/>
      <c r="AT518" s="1610"/>
      <c r="AU518" s="1610"/>
      <c r="AV518" s="1610"/>
      <c r="AW518" s="1610"/>
      <c r="AX518" s="1610"/>
      <c r="AY518" s="1610"/>
      <c r="AZ518" s="1610"/>
      <c r="BA518" s="1610"/>
      <c r="BB518" s="1610"/>
      <c r="BC518" s="1610"/>
      <c r="BD518" s="1610"/>
      <c r="BE518" s="1610"/>
      <c r="BF518" s="1610"/>
      <c r="BG518" s="1610"/>
      <c r="BH518" s="1610"/>
      <c r="BI518" s="1610"/>
      <c r="BJ518" s="1610"/>
      <c r="BK518" s="1610"/>
      <c r="BL518" s="1610"/>
      <c r="BM518" s="1610"/>
      <c r="BN518" s="1610"/>
      <c r="BO518" s="1610"/>
      <c r="BP518" s="1610"/>
      <c r="BQ518" s="1610"/>
      <c r="BR518" s="1610"/>
      <c r="BS518" s="1610"/>
      <c r="BT518" s="1610"/>
      <c r="BU518" s="1610"/>
      <c r="BV518" s="1610"/>
      <c r="BW518" s="1610"/>
      <c r="BX518" s="1610"/>
      <c r="BY518" s="1610"/>
      <c r="BZ518" s="1610"/>
      <c r="CA518" s="1610"/>
      <c r="CB518" s="1610"/>
      <c r="CC518" s="1610"/>
      <c r="CD518" s="1610"/>
      <c r="CE518" s="1610"/>
      <c r="CF518" s="1610"/>
      <c r="CG518" s="1610"/>
      <c r="CH518" s="1610"/>
      <c r="CI518" s="1610"/>
      <c r="CJ518" s="1610"/>
      <c r="CK518" s="1610"/>
      <c r="CL518" s="1610"/>
      <c r="CM518" s="1610"/>
      <c r="CN518" s="1610"/>
      <c r="CO518" s="1610"/>
      <c r="CP518" s="1610"/>
      <c r="CQ518" s="1610"/>
      <c r="CR518" s="1610"/>
      <c r="CS518" s="1610"/>
      <c r="CT518" s="1610"/>
      <c r="CU518" s="1610"/>
      <c r="CV518" s="1610"/>
      <c r="CW518" s="1610"/>
      <c r="CX518" s="1610"/>
      <c r="CY518" s="1610"/>
      <c r="CZ518" s="1610"/>
      <c r="DA518" s="1610"/>
      <c r="DB518" s="1610"/>
      <c r="DC518" s="1610"/>
      <c r="DD518" s="1610"/>
      <c r="DE518" s="1610"/>
      <c r="DF518" s="1610"/>
      <c r="DG518" s="1610"/>
      <c r="DH518" s="1610"/>
      <c r="DI518" s="1610"/>
      <c r="DJ518" s="1610"/>
      <c r="DK518" s="1610"/>
      <c r="DL518" s="1610"/>
      <c r="DM518" s="1610"/>
      <c r="DN518" s="1610"/>
      <c r="DO518" s="1610"/>
      <c r="DP518" s="1610"/>
      <c r="DQ518" s="1610"/>
      <c r="DR518" s="1610"/>
      <c r="DS518" s="1610"/>
      <c r="DT518" s="1610"/>
      <c r="DU518" s="1610"/>
      <c r="DV518" s="1610"/>
      <c r="DW518" s="1610"/>
      <c r="DX518" s="1610"/>
      <c r="DY518" s="1610"/>
      <c r="DZ518" s="1610"/>
      <c r="EA518" s="1610"/>
      <c r="EB518" s="1610"/>
      <c r="EC518" s="1610"/>
      <c r="ED518" s="1610"/>
      <c r="EE518" s="1610"/>
      <c r="EF518" s="1610"/>
      <c r="EG518" s="1610"/>
      <c r="EH518" s="1610"/>
      <c r="EI518" s="1610"/>
      <c r="EJ518" s="1610"/>
      <c r="EK518" s="1610"/>
      <c r="EL518" s="1610"/>
      <c r="EM518" s="1610"/>
      <c r="EN518" s="1610"/>
      <c r="EO518" s="1610"/>
      <c r="EP518" s="1610"/>
      <c r="EQ518" s="1610"/>
      <c r="ER518" s="1610"/>
      <c r="ES518" s="1610"/>
    </row>
    <row r="519" spans="1:150" hidden="1">
      <c r="A519" s="16">
        <v>1</v>
      </c>
    </row>
    <row r="528" spans="1:150">
      <c r="ET528" s="16"/>
    </row>
    <row r="529" spans="150:150" hidden="1">
      <c r="ET529" s="16"/>
    </row>
    <row r="530" spans="150:150" hidden="1">
      <c r="ET530" s="16"/>
    </row>
    <row r="531" spans="150:150" hidden="1">
      <c r="ET531" s="16"/>
    </row>
    <row r="532" spans="150:150" hidden="1">
      <c r="ET532" s="16"/>
    </row>
    <row r="533" spans="150:150" hidden="1">
      <c r="ET533" s="16"/>
    </row>
    <row r="534" spans="150:150" hidden="1">
      <c r="ET534" s="16"/>
    </row>
    <row r="535" spans="150:150" hidden="1">
      <c r="ET535" s="16"/>
    </row>
    <row r="536" spans="150:150" hidden="1">
      <c r="ET536" s="16"/>
    </row>
    <row r="537" spans="150:150" hidden="1">
      <c r="ET537" s="16"/>
    </row>
    <row r="538" spans="150:150" hidden="1">
      <c r="ET538" s="16"/>
    </row>
    <row r="539" spans="150:150" hidden="1">
      <c r="ET539" s="16"/>
    </row>
    <row r="540" spans="150:150" hidden="1">
      <c r="ET540" s="16"/>
    </row>
    <row r="541" spans="150:150" hidden="1">
      <c r="ET541" s="16"/>
    </row>
    <row r="542" spans="150:150" hidden="1">
      <c r="ET542" s="16"/>
    </row>
    <row r="543" spans="150:150" hidden="1">
      <c r="ET543" s="16"/>
    </row>
    <row r="544" spans="150:150" hidden="1">
      <c r="ET544" s="16"/>
    </row>
    <row r="545" spans="150:150" hidden="1">
      <c r="ET545" s="16"/>
    </row>
    <row r="546" spans="150:150" hidden="1">
      <c r="ET546" s="16"/>
    </row>
    <row r="547" spans="150:150" hidden="1">
      <c r="ET547" s="16"/>
    </row>
    <row r="548" spans="150:150" hidden="1">
      <c r="ET548" s="16"/>
    </row>
    <row r="549" spans="150:150" hidden="1">
      <c r="ET549" s="16"/>
    </row>
    <row r="550" spans="150:150" hidden="1">
      <c r="ET550" s="16"/>
    </row>
    <row r="551" spans="150:150" hidden="1">
      <c r="ET551" s="16"/>
    </row>
    <row r="552" spans="150:150" hidden="1">
      <c r="ET552" s="16"/>
    </row>
    <row r="553" spans="150:150" hidden="1">
      <c r="ET553" s="16"/>
    </row>
    <row r="554" spans="150:150" hidden="1">
      <c r="ET554" s="16"/>
    </row>
    <row r="555" spans="150:150" hidden="1">
      <c r="ET555" s="16"/>
    </row>
    <row r="556" spans="150:150" hidden="1">
      <c r="ET556" s="16"/>
    </row>
    <row r="557" spans="150:150" hidden="1">
      <c r="ET557" s="16"/>
    </row>
    <row r="558" spans="150:150" hidden="1">
      <c r="ET558" s="16"/>
    </row>
    <row r="559" spans="150:150" hidden="1">
      <c r="ET559" s="16"/>
    </row>
    <row r="560" spans="150:150" hidden="1">
      <c r="ET560" s="16"/>
    </row>
    <row r="561" spans="150:150" hidden="1">
      <c r="ET561" s="16"/>
    </row>
    <row r="562" spans="150:150" hidden="1">
      <c r="ET562" s="16"/>
    </row>
    <row r="563" spans="150:150" hidden="1">
      <c r="ET563" s="16"/>
    </row>
    <row r="564" spans="150:150" hidden="1">
      <c r="ET564" s="16"/>
    </row>
    <row r="565" spans="150:150" hidden="1">
      <c r="ET565" s="16"/>
    </row>
    <row r="566" spans="150:150" hidden="1">
      <c r="ET566" s="16"/>
    </row>
    <row r="567" spans="150:150" hidden="1">
      <c r="ET567" s="16"/>
    </row>
    <row r="568" spans="150:150" hidden="1">
      <c r="ET568" s="16"/>
    </row>
    <row r="569" spans="150:150" hidden="1">
      <c r="ET569" s="16"/>
    </row>
    <row r="570" spans="150:150" hidden="1">
      <c r="ET570" s="16"/>
    </row>
    <row r="571" spans="150:150" hidden="1">
      <c r="ET571" s="16"/>
    </row>
    <row r="572" spans="150:150" hidden="1">
      <c r="ET572" s="16"/>
    </row>
    <row r="573" spans="150:150" hidden="1">
      <c r="ET573" s="16"/>
    </row>
    <row r="574" spans="150:150" hidden="1">
      <c r="ET574" s="16"/>
    </row>
    <row r="575" spans="150:150" hidden="1">
      <c r="ET575" s="16"/>
    </row>
    <row r="576" spans="150:150" hidden="1">
      <c r="ET576" s="16"/>
    </row>
    <row r="577" spans="150:150" hidden="1">
      <c r="ET577" s="16"/>
    </row>
    <row r="578" spans="150:150" hidden="1">
      <c r="ET578" s="16"/>
    </row>
    <row r="579" spans="150:150" hidden="1">
      <c r="ET579" s="16"/>
    </row>
    <row r="580" spans="150:150" hidden="1">
      <c r="ET580" s="16"/>
    </row>
    <row r="581" spans="150:150" hidden="1">
      <c r="ET581" s="16"/>
    </row>
    <row r="582" spans="150:150" hidden="1">
      <c r="ET582" s="16"/>
    </row>
    <row r="583" spans="150:150" hidden="1">
      <c r="ET583" s="16"/>
    </row>
    <row r="584" spans="150:150" hidden="1">
      <c r="ET584" s="16"/>
    </row>
    <row r="585" spans="150:150" hidden="1">
      <c r="ET585" s="16"/>
    </row>
    <row r="586" spans="150:150" hidden="1">
      <c r="ET586" s="16"/>
    </row>
    <row r="587" spans="150:150" hidden="1">
      <c r="ET587" s="16"/>
    </row>
    <row r="588" spans="150:150" hidden="1">
      <c r="ET588" s="16"/>
    </row>
    <row r="589" spans="150:150" hidden="1">
      <c r="ET589" s="16"/>
    </row>
    <row r="590" spans="150:150" hidden="1">
      <c r="ET590" s="16"/>
    </row>
    <row r="591" spans="150:150" hidden="1">
      <c r="ET591" s="16"/>
    </row>
    <row r="592" spans="150:150" hidden="1">
      <c r="ET592" s="16"/>
    </row>
    <row r="593" spans="150:150" hidden="1">
      <c r="ET593" s="16"/>
    </row>
    <row r="594" spans="150:150" hidden="1">
      <c r="ET594" s="16"/>
    </row>
    <row r="595" spans="150:150" hidden="1">
      <c r="ET595" s="16"/>
    </row>
    <row r="596" spans="150:150" hidden="1">
      <c r="ET596" s="16"/>
    </row>
    <row r="597" spans="150:150" hidden="1">
      <c r="ET597" s="16"/>
    </row>
    <row r="598" spans="150:150" hidden="1">
      <c r="ET598" s="16"/>
    </row>
    <row r="599" spans="150:150" hidden="1">
      <c r="ET599" s="16"/>
    </row>
    <row r="600" spans="150:150" hidden="1">
      <c r="ET600" s="16"/>
    </row>
    <row r="601" spans="150:150" hidden="1">
      <c r="ET601" s="16"/>
    </row>
    <row r="602" spans="150:150" hidden="1">
      <c r="ET602" s="16"/>
    </row>
    <row r="603" spans="150:150" hidden="1">
      <c r="ET603" s="16"/>
    </row>
    <row r="604" spans="150:150" hidden="1">
      <c r="ET604" s="16"/>
    </row>
    <row r="605" spans="150:150" hidden="1">
      <c r="ET605" s="16"/>
    </row>
    <row r="606" spans="150:150" hidden="1">
      <c r="ET606" s="16"/>
    </row>
    <row r="607" spans="150:150" hidden="1">
      <c r="ET607" s="16"/>
    </row>
    <row r="608" spans="150:150" hidden="1">
      <c r="ET608" s="16"/>
    </row>
    <row r="609" spans="150:150" hidden="1">
      <c r="ET609" s="16"/>
    </row>
    <row r="610" spans="150:150" hidden="1">
      <c r="ET610" s="16"/>
    </row>
    <row r="611" spans="150:150" hidden="1">
      <c r="ET611" s="16"/>
    </row>
    <row r="612" spans="150:150" hidden="1">
      <c r="ET612" s="16"/>
    </row>
    <row r="613" spans="150:150" hidden="1">
      <c r="ET613" s="16"/>
    </row>
    <row r="614" spans="150:150" hidden="1">
      <c r="ET614" s="16"/>
    </row>
    <row r="615" spans="150:150" hidden="1">
      <c r="ET615" s="16"/>
    </row>
    <row r="616" spans="150:150" hidden="1">
      <c r="ET616" s="16"/>
    </row>
    <row r="617" spans="150:150" hidden="1">
      <c r="ET617" s="16"/>
    </row>
    <row r="618" spans="150:150" hidden="1">
      <c r="ET618" s="16"/>
    </row>
    <row r="619" spans="150:150" hidden="1">
      <c r="ET619" s="16"/>
    </row>
    <row r="620" spans="150:150" hidden="1">
      <c r="ET620" s="16"/>
    </row>
    <row r="621" spans="150:150" hidden="1">
      <c r="ET621" s="16"/>
    </row>
    <row r="622" spans="150:150" hidden="1">
      <c r="ET622" s="16"/>
    </row>
    <row r="623" spans="150:150" hidden="1">
      <c r="ET623" s="16"/>
    </row>
    <row r="624" spans="150:150" hidden="1">
      <c r="ET624" s="16"/>
    </row>
    <row r="625" spans="150:150" hidden="1">
      <c r="ET625" s="16"/>
    </row>
    <row r="626" spans="150:150" hidden="1">
      <c r="ET626" s="16"/>
    </row>
    <row r="627" spans="150:150" hidden="1">
      <c r="ET627" s="16"/>
    </row>
    <row r="628" spans="150:150" hidden="1">
      <c r="ET628" s="16"/>
    </row>
    <row r="629" spans="150:150" hidden="1">
      <c r="ET629" s="16"/>
    </row>
    <row r="630" spans="150:150" hidden="1">
      <c r="ET630" s="16"/>
    </row>
    <row r="631" spans="150:150" hidden="1">
      <c r="ET631" s="16"/>
    </row>
    <row r="632" spans="150:150" hidden="1">
      <c r="ET632" s="16"/>
    </row>
    <row r="633" spans="150:150" hidden="1">
      <c r="ET633" s="16"/>
    </row>
    <row r="634" spans="150:150" hidden="1">
      <c r="ET634" s="16"/>
    </row>
    <row r="635" spans="150:150" hidden="1">
      <c r="ET635" s="16"/>
    </row>
    <row r="636" spans="150:150" hidden="1">
      <c r="ET636" s="16"/>
    </row>
    <row r="637" spans="150:150" hidden="1">
      <c r="ET637" s="16"/>
    </row>
    <row r="638" spans="150:150" hidden="1">
      <c r="ET638" s="16"/>
    </row>
    <row r="639" spans="150:150" hidden="1">
      <c r="ET639" s="16"/>
    </row>
    <row r="640" spans="150:150" hidden="1">
      <c r="ET640" s="16"/>
    </row>
    <row r="641" spans="150:150" hidden="1">
      <c r="ET641" s="16"/>
    </row>
    <row r="642" spans="150:150" hidden="1">
      <c r="ET642" s="16"/>
    </row>
    <row r="643" spans="150:150" hidden="1">
      <c r="ET643" s="16"/>
    </row>
    <row r="644" spans="150:150" hidden="1">
      <c r="ET644" s="16"/>
    </row>
    <row r="645" spans="150:150" hidden="1">
      <c r="ET645" s="16"/>
    </row>
    <row r="646" spans="150:150" hidden="1">
      <c r="ET646" s="16"/>
    </row>
    <row r="647" spans="150:150" hidden="1">
      <c r="ET647" s="16"/>
    </row>
    <row r="648" spans="150:150" hidden="1">
      <c r="ET648" s="16"/>
    </row>
    <row r="649" spans="150:150" hidden="1">
      <c r="ET649" s="16"/>
    </row>
    <row r="650" spans="150:150" hidden="1">
      <c r="ET650" s="16"/>
    </row>
    <row r="651" spans="150:150" hidden="1">
      <c r="ET651" s="16"/>
    </row>
    <row r="652" spans="150:150" hidden="1">
      <c r="ET652" s="16"/>
    </row>
    <row r="653" spans="150:150" hidden="1">
      <c r="ET653" s="16"/>
    </row>
    <row r="654" spans="150:150" hidden="1">
      <c r="ET654" s="16"/>
    </row>
    <row r="655" spans="150:150" hidden="1">
      <c r="ET655" s="16"/>
    </row>
    <row r="656" spans="150:150">
      <c r="ET656" s="16"/>
    </row>
    <row r="657" spans="4:150">
      <c r="ET657" s="16"/>
    </row>
    <row r="658" spans="4:150" hidden="1">
      <c r="ET658" s="16"/>
    </row>
    <row r="659" spans="4:150" hidden="1">
      <c r="ET659" s="16"/>
    </row>
    <row r="660" spans="4:150" hidden="1">
      <c r="ET660" s="16"/>
    </row>
    <row r="661" spans="4:150" hidden="1">
      <c r="ET661" s="16"/>
    </row>
    <row r="662" spans="4:150" hidden="1">
      <c r="ET662" s="16"/>
    </row>
    <row r="663" spans="4:150" hidden="1">
      <c r="ET663" s="16"/>
    </row>
    <row r="664" spans="4:150" hidden="1">
      <c r="ET664" s="16"/>
    </row>
    <row r="665" spans="4:150" hidden="1">
      <c r="ET665" s="16"/>
    </row>
    <row r="666" spans="4:150" hidden="1">
      <c r="ET666" s="16"/>
    </row>
    <row r="667" spans="4:150" hidden="1">
      <c r="ET667" s="16"/>
    </row>
    <row r="668" spans="4:150" hidden="1">
      <c r="ET668" s="16"/>
    </row>
    <row r="669" spans="4:150" hidden="1">
      <c r="ET669" s="16"/>
    </row>
    <row r="670" spans="4:150" hidden="1">
      <c r="D670" s="60"/>
      <c r="ET670" s="16"/>
    </row>
    <row r="671" spans="4:150">
      <c r="ET671" s="16"/>
    </row>
  </sheetData>
  <phoneticPr fontId="0" type="noConversion"/>
  <pageMargins left="0.75" right="0.75" top="1" bottom="1" header="0.5" footer="0.5"/>
  <pageSetup paperSize="9" scale="50"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0" tint="-0.14999847407452621"/>
    <pageSetUpPr autoPageBreaks="0"/>
  </sheetPr>
  <dimension ref="A1:IV678"/>
  <sheetViews>
    <sheetView showGridLines="0" zoomScale="85" zoomScaleNormal="85" workbookViewId="0">
      <pane xSplit="2" ySplit="8" topLeftCell="C78" activePane="bottomRight" state="frozen"/>
      <selection pane="topRight"/>
      <selection pane="bottomLeft"/>
      <selection pane="bottomRight" activeCell="B2" sqref="B2"/>
    </sheetView>
  </sheetViews>
  <sheetFormatPr defaultColWidth="0" defaultRowHeight="13.8" zeroHeight="1"/>
  <cols>
    <col min="1" max="1" width="1.77734375" style="16" customWidth="1"/>
    <col min="2" max="2" width="40.44140625" style="16" customWidth="1"/>
    <col min="3" max="3" width="12" style="16" customWidth="1"/>
    <col min="4" max="4" width="19.5546875" style="310" bestFit="1" customWidth="1"/>
    <col min="5" max="5" width="19.44140625" style="310" bestFit="1" customWidth="1"/>
    <col min="6" max="6" width="11.77734375" style="310" customWidth="1"/>
    <col min="7" max="7" width="11.77734375" style="310" bestFit="1" customWidth="1"/>
    <col min="8" max="8" width="16.21875" style="310" bestFit="1" customWidth="1"/>
    <col min="9" max="9" width="11.77734375" style="310" bestFit="1" customWidth="1"/>
    <col min="10" max="10" width="12.21875" style="310" bestFit="1" customWidth="1"/>
    <col min="11" max="124" width="11.77734375" style="310" bestFit="1" customWidth="1"/>
    <col min="125" max="125" width="15" style="310" customWidth="1"/>
    <col min="126" max="149" width="11.77734375" style="310" bestFit="1" customWidth="1"/>
    <col min="150" max="150" width="3.5546875" style="310" customWidth="1"/>
    <col min="151" max="16384" width="9.21875" style="16" hidden="1"/>
  </cols>
  <sheetData>
    <row r="1" spans="1:256"/>
    <row r="2" spans="1:256" ht="17.25" customHeight="1">
      <c r="B2" s="624" t="s">
        <v>1200</v>
      </c>
      <c r="C2" s="612"/>
      <c r="D2" s="616"/>
      <c r="E2" s="616"/>
      <c r="F2" s="616"/>
      <c r="G2" s="616"/>
      <c r="H2" s="616"/>
      <c r="I2" s="616"/>
      <c r="J2" s="616"/>
      <c r="K2" s="616"/>
      <c r="L2" s="616"/>
      <c r="M2" s="616"/>
      <c r="N2" s="616"/>
      <c r="O2" s="616"/>
      <c r="P2" s="616"/>
      <c r="Q2" s="616"/>
      <c r="R2" s="616"/>
      <c r="S2" s="616"/>
      <c r="T2" s="616"/>
      <c r="U2" s="616"/>
      <c r="V2" s="616"/>
      <c r="W2" s="616"/>
      <c r="X2" s="616"/>
      <c r="Y2" s="616"/>
      <c r="Z2" s="616"/>
      <c r="AA2" s="616"/>
      <c r="AB2" s="616"/>
      <c r="AC2" s="616"/>
      <c r="AD2" s="616"/>
      <c r="AE2" s="616"/>
      <c r="AF2" s="616"/>
      <c r="AG2" s="616"/>
      <c r="AH2" s="616"/>
      <c r="AI2" s="616"/>
      <c r="AJ2" s="616"/>
      <c r="AK2" s="616"/>
      <c r="AL2" s="616"/>
      <c r="AM2" s="616"/>
      <c r="AN2" s="616"/>
      <c r="AO2" s="616"/>
      <c r="AP2" s="616"/>
      <c r="AQ2" s="616"/>
      <c r="AR2" s="616"/>
      <c r="AS2" s="616"/>
      <c r="AT2" s="616"/>
      <c r="AU2" s="616"/>
      <c r="AV2" s="616"/>
      <c r="AW2" s="616"/>
      <c r="AX2" s="616"/>
      <c r="AY2" s="616"/>
      <c r="AZ2" s="616"/>
      <c r="BA2" s="616"/>
      <c r="BB2" s="616"/>
      <c r="BC2" s="616"/>
      <c r="BD2" s="616"/>
      <c r="BE2" s="616"/>
      <c r="BF2" s="616"/>
      <c r="BG2" s="616"/>
      <c r="BH2" s="616"/>
      <c r="BI2" s="616"/>
      <c r="BJ2" s="616"/>
      <c r="BK2" s="616"/>
      <c r="BL2" s="616"/>
      <c r="BM2" s="616"/>
      <c r="BN2" s="616"/>
      <c r="BO2" s="616"/>
      <c r="BP2" s="616"/>
      <c r="BQ2" s="616"/>
      <c r="BR2" s="616"/>
      <c r="BS2" s="616"/>
      <c r="BT2" s="616"/>
      <c r="BU2" s="616"/>
      <c r="BV2" s="616"/>
      <c r="BW2" s="616"/>
      <c r="BX2" s="616"/>
      <c r="BY2" s="616"/>
      <c r="BZ2" s="616"/>
      <c r="CA2" s="616"/>
      <c r="CB2" s="616"/>
      <c r="CC2" s="616"/>
      <c r="CD2" s="616"/>
      <c r="CE2" s="616"/>
      <c r="CF2" s="616"/>
      <c r="CG2" s="616"/>
      <c r="CH2" s="616"/>
      <c r="CI2" s="616"/>
      <c r="CJ2" s="616"/>
      <c r="CK2" s="616"/>
      <c r="CL2" s="616"/>
      <c r="CM2" s="616"/>
      <c r="CN2" s="616"/>
      <c r="CO2" s="616"/>
      <c r="CP2" s="616"/>
      <c r="CQ2" s="616"/>
      <c r="CR2" s="616"/>
      <c r="CS2" s="616"/>
      <c r="CT2" s="616"/>
      <c r="CU2" s="616"/>
      <c r="CV2" s="616"/>
      <c r="CW2" s="616"/>
      <c r="CX2" s="616"/>
      <c r="CY2" s="616"/>
      <c r="CZ2" s="616"/>
      <c r="DA2" s="616"/>
      <c r="DB2" s="616"/>
      <c r="DC2" s="616"/>
      <c r="DD2" s="616"/>
      <c r="DE2" s="616"/>
      <c r="DF2" s="616"/>
      <c r="DG2" s="616"/>
      <c r="DH2" s="616"/>
      <c r="DI2" s="616"/>
      <c r="DJ2" s="616"/>
      <c r="DK2" s="616"/>
      <c r="DL2" s="616"/>
      <c r="DM2" s="616"/>
      <c r="DN2" s="616"/>
      <c r="DO2" s="616"/>
      <c r="DP2" s="616"/>
      <c r="DQ2" s="616"/>
      <c r="DR2" s="616"/>
      <c r="DS2" s="616"/>
      <c r="DT2" s="616"/>
      <c r="DU2" s="616"/>
      <c r="DV2" s="616"/>
      <c r="DW2" s="616"/>
      <c r="DX2" s="616"/>
      <c r="DY2" s="616"/>
      <c r="DZ2" s="616"/>
      <c r="EA2" s="616"/>
      <c r="EB2" s="616"/>
      <c r="EC2" s="616"/>
      <c r="ED2" s="616"/>
      <c r="EE2" s="616"/>
      <c r="EF2" s="616"/>
      <c r="EG2" s="616"/>
      <c r="EH2" s="616"/>
      <c r="EI2" s="616"/>
      <c r="EJ2" s="616"/>
      <c r="EK2" s="616"/>
      <c r="EL2" s="616"/>
      <c r="EM2" s="616"/>
      <c r="EN2" s="616"/>
      <c r="EO2" s="616"/>
      <c r="EP2" s="616"/>
      <c r="EQ2" s="616"/>
      <c r="ER2" s="616"/>
      <c r="ES2" s="616"/>
    </row>
    <row r="3" spans="1:256">
      <c r="B3" s="16" t="str">
        <f ca="1">Project_Name &amp; ": " &amp; "Sheet " &amp; MID(CELL("Filename",A1),FIND("]",CELL("Filename",A1))+1,(LEN(CELL("Filename",A1)))-(FIND("]",CELL("Filename",A1)))+1)</f>
        <v>: Sheet Calc_DCF</v>
      </c>
    </row>
    <row r="4" spans="1:256" ht="14.4" thickBot="1">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428"/>
      <c r="AM4" s="428"/>
      <c r="AN4" s="428"/>
      <c r="AO4" s="428"/>
      <c r="AP4" s="428"/>
      <c r="AQ4" s="428"/>
      <c r="AR4" s="428"/>
      <c r="AS4" s="428"/>
      <c r="AT4" s="428"/>
      <c r="AU4" s="428"/>
      <c r="AV4" s="428"/>
      <c r="AW4" s="428"/>
      <c r="AX4" s="428"/>
      <c r="AY4" s="428"/>
      <c r="AZ4" s="428"/>
      <c r="BA4" s="428"/>
      <c r="BB4" s="428"/>
      <c r="BC4" s="428"/>
      <c r="BD4" s="428"/>
      <c r="BE4" s="428"/>
      <c r="BF4" s="428"/>
      <c r="BG4" s="428"/>
      <c r="BH4" s="428"/>
      <c r="BI4" s="428"/>
      <c r="BJ4" s="428"/>
      <c r="BK4" s="428"/>
      <c r="BL4" s="428"/>
      <c r="BM4" s="428"/>
      <c r="BN4" s="428"/>
      <c r="BO4" s="428"/>
      <c r="BP4" s="428"/>
      <c r="BQ4" s="428"/>
      <c r="BR4" s="428"/>
      <c r="BS4" s="428"/>
      <c r="BT4" s="428"/>
      <c r="BU4" s="428"/>
      <c r="BV4" s="428"/>
      <c r="BW4" s="428"/>
      <c r="BX4" s="428"/>
      <c r="BY4" s="428"/>
      <c r="BZ4" s="428"/>
      <c r="CA4" s="428"/>
      <c r="CB4" s="428"/>
      <c r="CC4" s="428"/>
      <c r="CD4" s="428"/>
      <c r="CE4" s="428"/>
      <c r="CF4" s="428"/>
      <c r="CG4" s="428"/>
      <c r="CH4" s="428"/>
      <c r="CI4" s="428"/>
      <c r="CJ4" s="428"/>
      <c r="CK4" s="428"/>
      <c r="CL4" s="428"/>
      <c r="CM4" s="428"/>
      <c r="CN4" s="428"/>
      <c r="CO4" s="428"/>
      <c r="CP4" s="428"/>
      <c r="CQ4" s="428"/>
      <c r="CR4" s="428"/>
      <c r="CS4" s="428"/>
      <c r="CT4" s="428"/>
      <c r="CU4" s="428"/>
      <c r="CV4" s="428"/>
      <c r="CW4" s="428"/>
      <c r="CX4" s="428"/>
      <c r="CY4" s="428"/>
      <c r="CZ4" s="428"/>
      <c r="DA4" s="428"/>
      <c r="DB4" s="428"/>
      <c r="DC4" s="428"/>
      <c r="DD4" s="428"/>
      <c r="DE4" s="428"/>
      <c r="DF4" s="428"/>
      <c r="DG4" s="428"/>
      <c r="DH4" s="428"/>
      <c r="DI4" s="428"/>
      <c r="DJ4" s="428"/>
      <c r="DK4" s="428"/>
      <c r="DL4" s="428"/>
      <c r="DM4" s="428"/>
      <c r="DN4" s="428"/>
      <c r="DO4" s="428"/>
      <c r="DP4" s="428"/>
      <c r="DQ4" s="428"/>
      <c r="DR4" s="428"/>
      <c r="DS4" s="428"/>
      <c r="DT4" s="428"/>
      <c r="DU4" s="428"/>
      <c r="DV4" s="428"/>
      <c r="DW4" s="428"/>
      <c r="DX4" s="428"/>
      <c r="DY4" s="428"/>
      <c r="DZ4" s="428"/>
      <c r="EA4" s="428"/>
      <c r="EB4" s="428"/>
      <c r="EC4" s="428"/>
      <c r="ED4" s="428"/>
      <c r="EE4" s="428"/>
      <c r="EF4" s="428"/>
      <c r="EG4" s="428"/>
      <c r="EH4" s="428"/>
      <c r="EI4" s="428"/>
      <c r="EJ4" s="428"/>
      <c r="EK4" s="428"/>
      <c r="EL4" s="428"/>
      <c r="EM4" s="428"/>
      <c r="EN4" s="428"/>
      <c r="EO4" s="428"/>
      <c r="EP4" s="428"/>
      <c r="EQ4" s="428"/>
      <c r="ER4" s="428"/>
      <c r="ES4" s="428"/>
    </row>
    <row r="5" spans="1:256" ht="14.4" thickTop="1"/>
    <row r="6" spans="1:256" s="301" customFormat="1">
      <c r="A6" s="16"/>
      <c r="B6" s="348" t="str">
        <f>CF_Tenant!B6</f>
        <v>Period End Dates</v>
      </c>
      <c r="C6" s="349" t="s">
        <v>511</v>
      </c>
      <c r="D6" s="349" t="s">
        <v>411</v>
      </c>
      <c r="E6" s="300">
        <f>CF_Tenant!E6</f>
        <v>44408</v>
      </c>
      <c r="F6" s="300">
        <f>CF_Tenant!F6</f>
        <v>44439</v>
      </c>
      <c r="G6" s="300">
        <f>CF_Tenant!G6</f>
        <v>44469</v>
      </c>
      <c r="H6" s="300">
        <f>CF_Tenant!H6</f>
        <v>44500</v>
      </c>
      <c r="I6" s="300">
        <f>CF_Tenant!I6</f>
        <v>44530</v>
      </c>
      <c r="J6" s="300">
        <f>CF_Tenant!J6</f>
        <v>44561</v>
      </c>
      <c r="K6" s="300">
        <f>CF_Tenant!K6</f>
        <v>44592</v>
      </c>
      <c r="L6" s="300">
        <f>CF_Tenant!L6</f>
        <v>44620</v>
      </c>
      <c r="M6" s="300">
        <f>CF_Tenant!M6</f>
        <v>44651</v>
      </c>
      <c r="N6" s="300">
        <f>CF_Tenant!N6</f>
        <v>44681</v>
      </c>
      <c r="O6" s="300">
        <f>CF_Tenant!O6</f>
        <v>44712</v>
      </c>
      <c r="P6" s="300">
        <f>CF_Tenant!P6</f>
        <v>44742</v>
      </c>
      <c r="Q6" s="300">
        <f>CF_Tenant!Q6</f>
        <v>44773</v>
      </c>
      <c r="R6" s="300">
        <f>CF_Tenant!R6</f>
        <v>44804</v>
      </c>
      <c r="S6" s="300">
        <f>CF_Tenant!S6</f>
        <v>44834</v>
      </c>
      <c r="T6" s="300">
        <f>CF_Tenant!T6</f>
        <v>44865</v>
      </c>
      <c r="U6" s="300">
        <f>CF_Tenant!U6</f>
        <v>44895</v>
      </c>
      <c r="V6" s="300">
        <f>CF_Tenant!V6</f>
        <v>44926</v>
      </c>
      <c r="W6" s="300">
        <f>CF_Tenant!W6</f>
        <v>44957</v>
      </c>
      <c r="X6" s="300">
        <f>CF_Tenant!X6</f>
        <v>44985</v>
      </c>
      <c r="Y6" s="300">
        <f>CF_Tenant!Y6</f>
        <v>45016</v>
      </c>
      <c r="Z6" s="300">
        <f>CF_Tenant!Z6</f>
        <v>45046</v>
      </c>
      <c r="AA6" s="300">
        <f>CF_Tenant!AA6</f>
        <v>45077</v>
      </c>
      <c r="AB6" s="300">
        <f>CF_Tenant!AB6</f>
        <v>45107</v>
      </c>
      <c r="AC6" s="300">
        <f>CF_Tenant!AC6</f>
        <v>45138</v>
      </c>
      <c r="AD6" s="300">
        <f>CF_Tenant!AD6</f>
        <v>45169</v>
      </c>
      <c r="AE6" s="300">
        <f>CF_Tenant!AE6</f>
        <v>45199</v>
      </c>
      <c r="AF6" s="300">
        <f>CF_Tenant!AF6</f>
        <v>45230</v>
      </c>
      <c r="AG6" s="300">
        <f>CF_Tenant!AG6</f>
        <v>45260</v>
      </c>
      <c r="AH6" s="300">
        <f>CF_Tenant!AH6</f>
        <v>45291</v>
      </c>
      <c r="AI6" s="300">
        <f>CF_Tenant!AI6</f>
        <v>45322</v>
      </c>
      <c r="AJ6" s="300">
        <f>CF_Tenant!AJ6</f>
        <v>45351</v>
      </c>
      <c r="AK6" s="300">
        <f>CF_Tenant!AK6</f>
        <v>45382</v>
      </c>
      <c r="AL6" s="300">
        <f>CF_Tenant!AL6</f>
        <v>45412</v>
      </c>
      <c r="AM6" s="300">
        <f>CF_Tenant!AM6</f>
        <v>45443</v>
      </c>
      <c r="AN6" s="300">
        <f>CF_Tenant!AN6</f>
        <v>45473</v>
      </c>
      <c r="AO6" s="300">
        <f>CF_Tenant!AO6</f>
        <v>45504</v>
      </c>
      <c r="AP6" s="300">
        <f>CF_Tenant!AP6</f>
        <v>45535</v>
      </c>
      <c r="AQ6" s="300">
        <f>CF_Tenant!AQ6</f>
        <v>45565</v>
      </c>
      <c r="AR6" s="300">
        <f>CF_Tenant!AR6</f>
        <v>45596</v>
      </c>
      <c r="AS6" s="300">
        <f>CF_Tenant!AS6</f>
        <v>45626</v>
      </c>
      <c r="AT6" s="300">
        <f>CF_Tenant!AT6</f>
        <v>45657</v>
      </c>
      <c r="AU6" s="300">
        <f>CF_Tenant!AU6</f>
        <v>45688</v>
      </c>
      <c r="AV6" s="300">
        <f>CF_Tenant!AV6</f>
        <v>45716</v>
      </c>
      <c r="AW6" s="300">
        <f>CF_Tenant!AW6</f>
        <v>45747</v>
      </c>
      <c r="AX6" s="300">
        <f>CF_Tenant!AX6</f>
        <v>45777</v>
      </c>
      <c r="AY6" s="300">
        <f>CF_Tenant!AY6</f>
        <v>45808</v>
      </c>
      <c r="AZ6" s="300">
        <f>CF_Tenant!AZ6</f>
        <v>45838</v>
      </c>
      <c r="BA6" s="300">
        <f>CF_Tenant!BA6</f>
        <v>45869</v>
      </c>
      <c r="BB6" s="300">
        <f>CF_Tenant!BB6</f>
        <v>45900</v>
      </c>
      <c r="BC6" s="300">
        <f>CF_Tenant!BC6</f>
        <v>45930</v>
      </c>
      <c r="BD6" s="300">
        <f>CF_Tenant!BD6</f>
        <v>45961</v>
      </c>
      <c r="BE6" s="300">
        <f>CF_Tenant!BE6</f>
        <v>45991</v>
      </c>
      <c r="BF6" s="300">
        <f>CF_Tenant!BF6</f>
        <v>46022</v>
      </c>
      <c r="BG6" s="300">
        <f>CF_Tenant!BG6</f>
        <v>46053</v>
      </c>
      <c r="BH6" s="300">
        <f>CF_Tenant!BH6</f>
        <v>46081</v>
      </c>
      <c r="BI6" s="300">
        <f>CF_Tenant!BI6</f>
        <v>46112</v>
      </c>
      <c r="BJ6" s="300">
        <f>CF_Tenant!BJ6</f>
        <v>46142</v>
      </c>
      <c r="BK6" s="300">
        <f>CF_Tenant!BK6</f>
        <v>46173</v>
      </c>
      <c r="BL6" s="300">
        <f>CF_Tenant!BL6</f>
        <v>46203</v>
      </c>
      <c r="BM6" s="300">
        <f>CF_Tenant!BM6</f>
        <v>46234</v>
      </c>
      <c r="BN6" s="300">
        <f>CF_Tenant!BN6</f>
        <v>46265</v>
      </c>
      <c r="BO6" s="300">
        <f>CF_Tenant!BO6</f>
        <v>46295</v>
      </c>
      <c r="BP6" s="300">
        <f>CF_Tenant!BP6</f>
        <v>46326</v>
      </c>
      <c r="BQ6" s="300">
        <f>CF_Tenant!BQ6</f>
        <v>46356</v>
      </c>
      <c r="BR6" s="300">
        <f>CF_Tenant!BR6</f>
        <v>46387</v>
      </c>
      <c r="BS6" s="300">
        <f>CF_Tenant!BS6</f>
        <v>46418</v>
      </c>
      <c r="BT6" s="300">
        <f>CF_Tenant!BT6</f>
        <v>46446</v>
      </c>
      <c r="BU6" s="300">
        <f>CF_Tenant!BU6</f>
        <v>46477</v>
      </c>
      <c r="BV6" s="300">
        <f>CF_Tenant!BV6</f>
        <v>46507</v>
      </c>
      <c r="BW6" s="300">
        <f>CF_Tenant!BW6</f>
        <v>46538</v>
      </c>
      <c r="BX6" s="300">
        <f>CF_Tenant!BX6</f>
        <v>46568</v>
      </c>
      <c r="BY6" s="300">
        <f>CF_Tenant!BY6</f>
        <v>46599</v>
      </c>
      <c r="BZ6" s="300">
        <f>CF_Tenant!BZ6</f>
        <v>46630</v>
      </c>
      <c r="CA6" s="300">
        <f>CF_Tenant!CA6</f>
        <v>46660</v>
      </c>
      <c r="CB6" s="300">
        <f>CF_Tenant!CB6</f>
        <v>46691</v>
      </c>
      <c r="CC6" s="300">
        <f>CF_Tenant!CC6</f>
        <v>46721</v>
      </c>
      <c r="CD6" s="300">
        <f>CF_Tenant!CD6</f>
        <v>46752</v>
      </c>
      <c r="CE6" s="300">
        <f>CF_Tenant!CE6</f>
        <v>46783</v>
      </c>
      <c r="CF6" s="300">
        <f>CF_Tenant!CF6</f>
        <v>46812</v>
      </c>
      <c r="CG6" s="300">
        <f>CF_Tenant!CG6</f>
        <v>46843</v>
      </c>
      <c r="CH6" s="300">
        <f>CF_Tenant!CH6</f>
        <v>46873</v>
      </c>
      <c r="CI6" s="300">
        <f>CF_Tenant!CI6</f>
        <v>46904</v>
      </c>
      <c r="CJ6" s="300">
        <f>CF_Tenant!CJ6</f>
        <v>46934</v>
      </c>
      <c r="CK6" s="300">
        <f>CF_Tenant!CK6</f>
        <v>46965</v>
      </c>
      <c r="CL6" s="300">
        <f>CF_Tenant!CL6</f>
        <v>46996</v>
      </c>
      <c r="CM6" s="300">
        <f>CF_Tenant!CM6</f>
        <v>47026</v>
      </c>
      <c r="CN6" s="300">
        <f>CF_Tenant!CN6</f>
        <v>47057</v>
      </c>
      <c r="CO6" s="300">
        <f>CF_Tenant!CO6</f>
        <v>47087</v>
      </c>
      <c r="CP6" s="300">
        <f>CF_Tenant!CP6</f>
        <v>47118</v>
      </c>
      <c r="CQ6" s="300">
        <f>CF_Tenant!CQ6</f>
        <v>47149</v>
      </c>
      <c r="CR6" s="300">
        <f>CF_Tenant!CR6</f>
        <v>47177</v>
      </c>
      <c r="CS6" s="300">
        <f>CF_Tenant!CS6</f>
        <v>47208</v>
      </c>
      <c r="CT6" s="300">
        <f>CF_Tenant!CT6</f>
        <v>47238</v>
      </c>
      <c r="CU6" s="300">
        <f>CF_Tenant!CU6</f>
        <v>47269</v>
      </c>
      <c r="CV6" s="300">
        <f>CF_Tenant!CV6</f>
        <v>47299</v>
      </c>
      <c r="CW6" s="300">
        <f>CF_Tenant!CW6</f>
        <v>47330</v>
      </c>
      <c r="CX6" s="300">
        <f>CF_Tenant!CX6</f>
        <v>47361</v>
      </c>
      <c r="CY6" s="300">
        <f>CF_Tenant!CY6</f>
        <v>47391</v>
      </c>
      <c r="CZ6" s="300">
        <f>CF_Tenant!CZ6</f>
        <v>47422</v>
      </c>
      <c r="DA6" s="300">
        <f>CF_Tenant!DA6</f>
        <v>47452</v>
      </c>
      <c r="DB6" s="300">
        <f>CF_Tenant!DB6</f>
        <v>47483</v>
      </c>
      <c r="DC6" s="300">
        <f>CF_Tenant!DC6</f>
        <v>47514</v>
      </c>
      <c r="DD6" s="300">
        <f>CF_Tenant!DD6</f>
        <v>47542</v>
      </c>
      <c r="DE6" s="300">
        <f>CF_Tenant!DE6</f>
        <v>47573</v>
      </c>
      <c r="DF6" s="300">
        <f>CF_Tenant!DF6</f>
        <v>47603</v>
      </c>
      <c r="DG6" s="300">
        <f>CF_Tenant!DG6</f>
        <v>47634</v>
      </c>
      <c r="DH6" s="300">
        <f>CF_Tenant!DH6</f>
        <v>47664</v>
      </c>
      <c r="DI6" s="300">
        <f>CF_Tenant!DI6</f>
        <v>47695</v>
      </c>
      <c r="DJ6" s="300">
        <f>CF_Tenant!DJ6</f>
        <v>47726</v>
      </c>
      <c r="DK6" s="300">
        <f>CF_Tenant!DK6</f>
        <v>47756</v>
      </c>
      <c r="DL6" s="300">
        <f>CF_Tenant!DL6</f>
        <v>47787</v>
      </c>
      <c r="DM6" s="300">
        <f>CF_Tenant!DM6</f>
        <v>47817</v>
      </c>
      <c r="DN6" s="300">
        <f>CF_Tenant!DN6</f>
        <v>47848</v>
      </c>
      <c r="DO6" s="300">
        <f>CF_Tenant!DO6</f>
        <v>47879</v>
      </c>
      <c r="DP6" s="300">
        <f>CF_Tenant!DP6</f>
        <v>47907</v>
      </c>
      <c r="DQ6" s="300">
        <f>CF_Tenant!DQ6</f>
        <v>47938</v>
      </c>
      <c r="DR6" s="300">
        <f>CF_Tenant!DR6</f>
        <v>47968</v>
      </c>
      <c r="DS6" s="300">
        <f>CF_Tenant!DS6</f>
        <v>47999</v>
      </c>
      <c r="DT6" s="300">
        <f>CF_Tenant!DT6</f>
        <v>48029</v>
      </c>
      <c r="DU6" s="300">
        <f>CF_Tenant!DU6</f>
        <v>48060</v>
      </c>
      <c r="DV6" s="300">
        <f>CF_Tenant!DV6</f>
        <v>48091</v>
      </c>
      <c r="DW6" s="300">
        <f>CF_Tenant!DW6</f>
        <v>48121</v>
      </c>
      <c r="DX6" s="300">
        <f>CF_Tenant!DX6</f>
        <v>48152</v>
      </c>
      <c r="DY6" s="300">
        <f>CF_Tenant!DY6</f>
        <v>48182</v>
      </c>
      <c r="DZ6" s="300">
        <f>CF_Tenant!DZ6</f>
        <v>48213</v>
      </c>
      <c r="EA6" s="300">
        <f>CF_Tenant!EA6</f>
        <v>48244</v>
      </c>
      <c r="EB6" s="300">
        <f>CF_Tenant!EB6</f>
        <v>48273</v>
      </c>
      <c r="EC6" s="300">
        <f>CF_Tenant!EC6</f>
        <v>48304</v>
      </c>
      <c r="ED6" s="300">
        <f>CF_Tenant!ED6</f>
        <v>48334</v>
      </c>
      <c r="EE6" s="300">
        <f>CF_Tenant!EE6</f>
        <v>48365</v>
      </c>
      <c r="EF6" s="300">
        <f>CF_Tenant!EF6</f>
        <v>48395</v>
      </c>
      <c r="EG6" s="300">
        <f>CF_Tenant!EG6</f>
        <v>48426</v>
      </c>
      <c r="EH6" s="300">
        <f>CF_Tenant!EH6</f>
        <v>48457</v>
      </c>
      <c r="EI6" s="300">
        <f>CF_Tenant!EI6</f>
        <v>48487</v>
      </c>
      <c r="EJ6" s="300">
        <f>CF_Tenant!EJ6</f>
        <v>48518</v>
      </c>
      <c r="EK6" s="300">
        <f>CF_Tenant!EK6</f>
        <v>48548</v>
      </c>
      <c r="EL6" s="300">
        <f>CF_Tenant!EL6</f>
        <v>48579</v>
      </c>
      <c r="EM6" s="300">
        <f>CF_Tenant!EM6</f>
        <v>48610</v>
      </c>
      <c r="EN6" s="300">
        <f>CF_Tenant!EN6</f>
        <v>48638</v>
      </c>
      <c r="EO6" s="300">
        <f>CF_Tenant!EO6</f>
        <v>48669</v>
      </c>
      <c r="EP6" s="300">
        <f>CF_Tenant!EP6</f>
        <v>48699</v>
      </c>
      <c r="EQ6" s="300">
        <f>CF_Tenant!EQ6</f>
        <v>48730</v>
      </c>
      <c r="ER6" s="300">
        <f>CF_Tenant!ER6</f>
        <v>48760</v>
      </c>
      <c r="ES6" s="300">
        <f>CF_Tenant!ES6</f>
        <v>48791</v>
      </c>
      <c r="ET6" s="310"/>
      <c r="EU6" s="16"/>
      <c r="EV6" s="16"/>
      <c r="EW6" s="16"/>
      <c r="EX6" s="16"/>
      <c r="EY6" s="16"/>
      <c r="EZ6" s="16"/>
      <c r="FA6" s="16"/>
      <c r="FB6" s="16"/>
      <c r="FC6" s="16"/>
      <c r="FD6" s="16"/>
      <c r="FE6" s="16"/>
      <c r="FF6" s="16"/>
      <c r="FG6" s="16"/>
      <c r="FH6" s="16"/>
      <c r="FI6" s="16"/>
      <c r="FJ6" s="16"/>
      <c r="FK6" s="16"/>
      <c r="FL6" s="16"/>
      <c r="FM6" s="16"/>
      <c r="FN6" s="16"/>
      <c r="FO6" s="16"/>
      <c r="FP6" s="16"/>
      <c r="FQ6" s="16"/>
      <c r="FR6" s="16"/>
      <c r="FS6" s="16"/>
      <c r="FT6" s="16"/>
      <c r="FU6" s="16"/>
      <c r="FV6" s="16"/>
      <c r="FW6" s="16"/>
      <c r="FX6" s="16"/>
      <c r="FY6" s="16"/>
      <c r="FZ6" s="16"/>
      <c r="GA6" s="16"/>
      <c r="GB6" s="16"/>
      <c r="GC6" s="16"/>
      <c r="GD6" s="16"/>
      <c r="GE6" s="16"/>
      <c r="GF6" s="16"/>
      <c r="GG6" s="16"/>
      <c r="GH6" s="16"/>
      <c r="GI6" s="16"/>
      <c r="GJ6" s="16"/>
      <c r="GK6" s="16"/>
      <c r="GL6" s="16"/>
      <c r="GM6" s="16"/>
      <c r="GN6" s="16"/>
      <c r="GO6" s="16"/>
      <c r="GP6" s="16"/>
      <c r="GQ6" s="16"/>
      <c r="GR6" s="16"/>
      <c r="GS6" s="16"/>
      <c r="GT6" s="16"/>
      <c r="GU6" s="16"/>
      <c r="GV6" s="16"/>
      <c r="GW6" s="16"/>
      <c r="GX6" s="16"/>
      <c r="GY6" s="16"/>
      <c r="GZ6" s="16"/>
      <c r="HA6" s="16"/>
      <c r="HB6" s="16"/>
      <c r="HC6" s="16"/>
      <c r="HD6" s="16"/>
      <c r="HE6" s="16"/>
      <c r="HF6" s="16"/>
      <c r="HG6" s="16"/>
      <c r="HH6" s="16"/>
      <c r="HI6" s="16"/>
      <c r="HJ6" s="16"/>
      <c r="HK6" s="16"/>
      <c r="HL6" s="16"/>
      <c r="HM6" s="16"/>
      <c r="HN6" s="16"/>
      <c r="HO6" s="16"/>
      <c r="HP6" s="16"/>
      <c r="HQ6" s="16"/>
      <c r="HR6" s="16"/>
      <c r="HS6" s="16"/>
      <c r="HT6" s="16"/>
      <c r="HU6" s="16"/>
      <c r="HV6" s="16"/>
      <c r="HW6" s="16"/>
      <c r="HX6" s="16"/>
      <c r="HY6" s="16"/>
      <c r="HZ6" s="16"/>
      <c r="IA6" s="16"/>
      <c r="IB6" s="16"/>
      <c r="IC6" s="16"/>
      <c r="ID6" s="16"/>
      <c r="IE6" s="16"/>
      <c r="IF6" s="16"/>
      <c r="IG6" s="16"/>
      <c r="IH6" s="16"/>
      <c r="II6" s="16"/>
      <c r="IJ6" s="16"/>
      <c r="IK6" s="16"/>
      <c r="IL6" s="16"/>
      <c r="IM6" s="16"/>
      <c r="IN6" s="16"/>
      <c r="IO6" s="16"/>
      <c r="IP6" s="16"/>
      <c r="IQ6" s="16"/>
      <c r="IR6" s="16"/>
      <c r="IS6" s="16"/>
      <c r="IT6" s="16"/>
      <c r="IU6" s="16"/>
      <c r="IV6" s="16"/>
    </row>
    <row r="7" spans="1:256" s="301" customFormat="1">
      <c r="A7" s="16"/>
      <c r="B7" s="348" t="str">
        <f>CF_Tenant!B7</f>
        <v>Year Number</v>
      </c>
      <c r="C7" s="17"/>
      <c r="D7" s="302"/>
      <c r="E7" s="303">
        <f>CF_Tenant!E7</f>
        <v>1</v>
      </c>
      <c r="F7" s="303">
        <f>CF_Tenant!F7</f>
        <v>1</v>
      </c>
      <c r="G7" s="303">
        <f>CF_Tenant!G7</f>
        <v>1</v>
      </c>
      <c r="H7" s="303">
        <f>CF_Tenant!H7</f>
        <v>1</v>
      </c>
      <c r="I7" s="303">
        <f>CF_Tenant!I7</f>
        <v>1</v>
      </c>
      <c r="J7" s="303">
        <f>CF_Tenant!J7</f>
        <v>1</v>
      </c>
      <c r="K7" s="303">
        <f>CF_Tenant!K7</f>
        <v>1</v>
      </c>
      <c r="L7" s="303">
        <f>CF_Tenant!L7</f>
        <v>1</v>
      </c>
      <c r="M7" s="303">
        <f>CF_Tenant!M7</f>
        <v>1</v>
      </c>
      <c r="N7" s="303">
        <f>CF_Tenant!N7</f>
        <v>1</v>
      </c>
      <c r="O7" s="303">
        <f>CF_Tenant!O7</f>
        <v>1</v>
      </c>
      <c r="P7" s="303">
        <f>CF_Tenant!P7</f>
        <v>1</v>
      </c>
      <c r="Q7" s="303">
        <f>CF_Tenant!Q7</f>
        <v>2</v>
      </c>
      <c r="R7" s="303">
        <f>CF_Tenant!R7</f>
        <v>2</v>
      </c>
      <c r="S7" s="303">
        <f>CF_Tenant!S7</f>
        <v>2</v>
      </c>
      <c r="T7" s="303">
        <f>CF_Tenant!T7</f>
        <v>2</v>
      </c>
      <c r="U7" s="303">
        <f>CF_Tenant!U7</f>
        <v>2</v>
      </c>
      <c r="V7" s="303">
        <f>CF_Tenant!V7</f>
        <v>2</v>
      </c>
      <c r="W7" s="303">
        <f>CF_Tenant!W7</f>
        <v>2</v>
      </c>
      <c r="X7" s="303">
        <f>CF_Tenant!X7</f>
        <v>2</v>
      </c>
      <c r="Y7" s="303">
        <f>CF_Tenant!Y7</f>
        <v>2</v>
      </c>
      <c r="Z7" s="303">
        <f>CF_Tenant!Z7</f>
        <v>2</v>
      </c>
      <c r="AA7" s="303">
        <f>CF_Tenant!AA7</f>
        <v>2</v>
      </c>
      <c r="AB7" s="303">
        <f>CF_Tenant!AB7</f>
        <v>2</v>
      </c>
      <c r="AC7" s="303">
        <f>CF_Tenant!AC7</f>
        <v>3</v>
      </c>
      <c r="AD7" s="303">
        <f>CF_Tenant!AD7</f>
        <v>3</v>
      </c>
      <c r="AE7" s="303">
        <f>CF_Tenant!AE7</f>
        <v>3</v>
      </c>
      <c r="AF7" s="303">
        <f>CF_Tenant!AF7</f>
        <v>3</v>
      </c>
      <c r="AG7" s="303">
        <f>CF_Tenant!AG7</f>
        <v>3</v>
      </c>
      <c r="AH7" s="303">
        <f>CF_Tenant!AH7</f>
        <v>3</v>
      </c>
      <c r="AI7" s="303">
        <f>CF_Tenant!AI7</f>
        <v>3</v>
      </c>
      <c r="AJ7" s="303">
        <f>CF_Tenant!AJ7</f>
        <v>3</v>
      </c>
      <c r="AK7" s="303">
        <f>CF_Tenant!AK7</f>
        <v>3</v>
      </c>
      <c r="AL7" s="303">
        <f>CF_Tenant!AL7</f>
        <v>3</v>
      </c>
      <c r="AM7" s="303">
        <f>CF_Tenant!AM7</f>
        <v>3</v>
      </c>
      <c r="AN7" s="303">
        <f>CF_Tenant!AN7</f>
        <v>3</v>
      </c>
      <c r="AO7" s="303">
        <f>CF_Tenant!AO7</f>
        <v>4</v>
      </c>
      <c r="AP7" s="303">
        <f>CF_Tenant!AP7</f>
        <v>4</v>
      </c>
      <c r="AQ7" s="303">
        <f>CF_Tenant!AQ7</f>
        <v>4</v>
      </c>
      <c r="AR7" s="303">
        <f>CF_Tenant!AR7</f>
        <v>4</v>
      </c>
      <c r="AS7" s="303">
        <f>CF_Tenant!AS7</f>
        <v>4</v>
      </c>
      <c r="AT7" s="303">
        <f>CF_Tenant!AT7</f>
        <v>4</v>
      </c>
      <c r="AU7" s="303">
        <f>CF_Tenant!AU7</f>
        <v>4</v>
      </c>
      <c r="AV7" s="303">
        <f>CF_Tenant!AV7</f>
        <v>4</v>
      </c>
      <c r="AW7" s="303">
        <f>CF_Tenant!AW7</f>
        <v>4</v>
      </c>
      <c r="AX7" s="303">
        <f>CF_Tenant!AX7</f>
        <v>4</v>
      </c>
      <c r="AY7" s="303">
        <f>CF_Tenant!AY7</f>
        <v>4</v>
      </c>
      <c r="AZ7" s="303">
        <f>CF_Tenant!AZ7</f>
        <v>4</v>
      </c>
      <c r="BA7" s="303">
        <f>CF_Tenant!BA7</f>
        <v>5</v>
      </c>
      <c r="BB7" s="303">
        <f>CF_Tenant!BB7</f>
        <v>5</v>
      </c>
      <c r="BC7" s="303">
        <f>CF_Tenant!BC7</f>
        <v>5</v>
      </c>
      <c r="BD7" s="303">
        <f>CF_Tenant!BD7</f>
        <v>5</v>
      </c>
      <c r="BE7" s="303">
        <f>CF_Tenant!BE7</f>
        <v>5</v>
      </c>
      <c r="BF7" s="303">
        <f>CF_Tenant!BF7</f>
        <v>5</v>
      </c>
      <c r="BG7" s="303">
        <f>CF_Tenant!BG7</f>
        <v>5</v>
      </c>
      <c r="BH7" s="303">
        <f>CF_Tenant!BH7</f>
        <v>5</v>
      </c>
      <c r="BI7" s="303">
        <f>CF_Tenant!BI7</f>
        <v>5</v>
      </c>
      <c r="BJ7" s="303">
        <f>CF_Tenant!BJ7</f>
        <v>5</v>
      </c>
      <c r="BK7" s="303">
        <f>CF_Tenant!BK7</f>
        <v>5</v>
      </c>
      <c r="BL7" s="303">
        <f>CF_Tenant!BL7</f>
        <v>5</v>
      </c>
      <c r="BM7" s="303">
        <f>CF_Tenant!BM7</f>
        <v>6</v>
      </c>
      <c r="BN7" s="303">
        <f>CF_Tenant!BN7</f>
        <v>6</v>
      </c>
      <c r="BO7" s="303">
        <f>CF_Tenant!BO7</f>
        <v>6</v>
      </c>
      <c r="BP7" s="303">
        <f>CF_Tenant!BP7</f>
        <v>6</v>
      </c>
      <c r="BQ7" s="303">
        <f>CF_Tenant!BQ7</f>
        <v>6</v>
      </c>
      <c r="BR7" s="303">
        <f>CF_Tenant!BR7</f>
        <v>6</v>
      </c>
      <c r="BS7" s="303">
        <f>CF_Tenant!BS7</f>
        <v>6</v>
      </c>
      <c r="BT7" s="303">
        <f>CF_Tenant!BT7</f>
        <v>6</v>
      </c>
      <c r="BU7" s="303">
        <f>CF_Tenant!BU7</f>
        <v>6</v>
      </c>
      <c r="BV7" s="303">
        <f>CF_Tenant!BV7</f>
        <v>6</v>
      </c>
      <c r="BW7" s="303">
        <f>CF_Tenant!BW7</f>
        <v>6</v>
      </c>
      <c r="BX7" s="303">
        <f>CF_Tenant!BX7</f>
        <v>6</v>
      </c>
      <c r="BY7" s="303">
        <f>CF_Tenant!BY7</f>
        <v>7</v>
      </c>
      <c r="BZ7" s="303">
        <f>CF_Tenant!BZ7</f>
        <v>7</v>
      </c>
      <c r="CA7" s="303">
        <f>CF_Tenant!CA7</f>
        <v>7</v>
      </c>
      <c r="CB7" s="303">
        <f>CF_Tenant!CB7</f>
        <v>7</v>
      </c>
      <c r="CC7" s="303">
        <f>CF_Tenant!CC7</f>
        <v>7</v>
      </c>
      <c r="CD7" s="303">
        <f>CF_Tenant!CD7</f>
        <v>7</v>
      </c>
      <c r="CE7" s="303">
        <f>CF_Tenant!CE7</f>
        <v>7</v>
      </c>
      <c r="CF7" s="303">
        <f>CF_Tenant!CF7</f>
        <v>7</v>
      </c>
      <c r="CG7" s="303">
        <f>CF_Tenant!CG7</f>
        <v>7</v>
      </c>
      <c r="CH7" s="303">
        <f>CF_Tenant!CH7</f>
        <v>7</v>
      </c>
      <c r="CI7" s="303">
        <f>CF_Tenant!CI7</f>
        <v>7</v>
      </c>
      <c r="CJ7" s="303">
        <f>CF_Tenant!CJ7</f>
        <v>7</v>
      </c>
      <c r="CK7" s="303">
        <f>CF_Tenant!CK7</f>
        <v>8</v>
      </c>
      <c r="CL7" s="303">
        <f>CF_Tenant!CL7</f>
        <v>8</v>
      </c>
      <c r="CM7" s="303">
        <f>CF_Tenant!CM7</f>
        <v>8</v>
      </c>
      <c r="CN7" s="303">
        <f>CF_Tenant!CN7</f>
        <v>8</v>
      </c>
      <c r="CO7" s="303">
        <f>CF_Tenant!CO7</f>
        <v>8</v>
      </c>
      <c r="CP7" s="303">
        <f>CF_Tenant!CP7</f>
        <v>8</v>
      </c>
      <c r="CQ7" s="303">
        <f>CF_Tenant!CQ7</f>
        <v>8</v>
      </c>
      <c r="CR7" s="303">
        <f>CF_Tenant!CR7</f>
        <v>8</v>
      </c>
      <c r="CS7" s="303">
        <f>CF_Tenant!CS7</f>
        <v>8</v>
      </c>
      <c r="CT7" s="303">
        <f>CF_Tenant!CT7</f>
        <v>8</v>
      </c>
      <c r="CU7" s="303">
        <f>CF_Tenant!CU7</f>
        <v>8</v>
      </c>
      <c r="CV7" s="303">
        <f>CF_Tenant!CV7</f>
        <v>8</v>
      </c>
      <c r="CW7" s="303">
        <f>CF_Tenant!CW7</f>
        <v>9</v>
      </c>
      <c r="CX7" s="303">
        <f>CF_Tenant!CX7</f>
        <v>9</v>
      </c>
      <c r="CY7" s="303">
        <f>CF_Tenant!CY7</f>
        <v>9</v>
      </c>
      <c r="CZ7" s="303">
        <f>CF_Tenant!CZ7</f>
        <v>9</v>
      </c>
      <c r="DA7" s="303">
        <f>CF_Tenant!DA7</f>
        <v>9</v>
      </c>
      <c r="DB7" s="303">
        <f>CF_Tenant!DB7</f>
        <v>9</v>
      </c>
      <c r="DC7" s="303">
        <f>CF_Tenant!DC7</f>
        <v>9</v>
      </c>
      <c r="DD7" s="303">
        <f>CF_Tenant!DD7</f>
        <v>9</v>
      </c>
      <c r="DE7" s="303">
        <f>CF_Tenant!DE7</f>
        <v>9</v>
      </c>
      <c r="DF7" s="303">
        <f>CF_Tenant!DF7</f>
        <v>9</v>
      </c>
      <c r="DG7" s="303">
        <f>CF_Tenant!DG7</f>
        <v>9</v>
      </c>
      <c r="DH7" s="303">
        <f>CF_Tenant!DH7</f>
        <v>9</v>
      </c>
      <c r="DI7" s="303">
        <f>CF_Tenant!DI7</f>
        <v>10</v>
      </c>
      <c r="DJ7" s="303">
        <f>CF_Tenant!DJ7</f>
        <v>10</v>
      </c>
      <c r="DK7" s="303">
        <f>CF_Tenant!DK7</f>
        <v>10</v>
      </c>
      <c r="DL7" s="303">
        <f>CF_Tenant!DL7</f>
        <v>10</v>
      </c>
      <c r="DM7" s="303">
        <f>CF_Tenant!DM7</f>
        <v>10</v>
      </c>
      <c r="DN7" s="303">
        <f>CF_Tenant!DN7</f>
        <v>10</v>
      </c>
      <c r="DO7" s="303">
        <f>CF_Tenant!DO7</f>
        <v>10</v>
      </c>
      <c r="DP7" s="303">
        <f>CF_Tenant!DP7</f>
        <v>10</v>
      </c>
      <c r="DQ7" s="303">
        <f>CF_Tenant!DQ7</f>
        <v>10</v>
      </c>
      <c r="DR7" s="303">
        <f>CF_Tenant!DR7</f>
        <v>10</v>
      </c>
      <c r="DS7" s="303">
        <f>CF_Tenant!DS7</f>
        <v>10</v>
      </c>
      <c r="DT7" s="303">
        <f>CF_Tenant!DT7</f>
        <v>10</v>
      </c>
      <c r="DU7" s="303">
        <f>CF_Tenant!DU7</f>
        <v>11</v>
      </c>
      <c r="DV7" s="303">
        <f>CF_Tenant!DV7</f>
        <v>11</v>
      </c>
      <c r="DW7" s="303">
        <f>CF_Tenant!DW7</f>
        <v>11</v>
      </c>
      <c r="DX7" s="303">
        <f>CF_Tenant!DX7</f>
        <v>11</v>
      </c>
      <c r="DY7" s="303">
        <f>CF_Tenant!DY7</f>
        <v>11</v>
      </c>
      <c r="DZ7" s="303">
        <f>CF_Tenant!DZ7</f>
        <v>11</v>
      </c>
      <c r="EA7" s="303">
        <f>CF_Tenant!EA7</f>
        <v>11</v>
      </c>
      <c r="EB7" s="303">
        <f>CF_Tenant!EB7</f>
        <v>11</v>
      </c>
      <c r="EC7" s="303">
        <f>CF_Tenant!EC7</f>
        <v>11</v>
      </c>
      <c r="ED7" s="303">
        <f>CF_Tenant!ED7</f>
        <v>11</v>
      </c>
      <c r="EE7" s="303">
        <f>CF_Tenant!EE7</f>
        <v>11</v>
      </c>
      <c r="EF7" s="303">
        <f>CF_Tenant!EF7</f>
        <v>11</v>
      </c>
      <c r="EG7" s="303">
        <f>CF_Tenant!EG7</f>
        <v>12</v>
      </c>
      <c r="EH7" s="303">
        <f>CF_Tenant!EH7</f>
        <v>12</v>
      </c>
      <c r="EI7" s="303">
        <f>CF_Tenant!EI7</f>
        <v>12</v>
      </c>
      <c r="EJ7" s="303">
        <f>CF_Tenant!EJ7</f>
        <v>12</v>
      </c>
      <c r="EK7" s="303">
        <f>CF_Tenant!EK7</f>
        <v>12</v>
      </c>
      <c r="EL7" s="303">
        <f>CF_Tenant!EL7</f>
        <v>12</v>
      </c>
      <c r="EM7" s="303">
        <f>CF_Tenant!EM7</f>
        <v>12</v>
      </c>
      <c r="EN7" s="303">
        <f>CF_Tenant!EN7</f>
        <v>12</v>
      </c>
      <c r="EO7" s="303">
        <f>CF_Tenant!EO7</f>
        <v>12</v>
      </c>
      <c r="EP7" s="303">
        <f>CF_Tenant!EP7</f>
        <v>12</v>
      </c>
      <c r="EQ7" s="303">
        <f>CF_Tenant!EQ7</f>
        <v>12</v>
      </c>
      <c r="ER7" s="303">
        <f>CF_Tenant!ER7</f>
        <v>12</v>
      </c>
      <c r="ES7" s="303">
        <f>CF_Tenant!ES7</f>
        <v>13</v>
      </c>
      <c r="ET7" s="310"/>
      <c r="EU7" s="16"/>
      <c r="EV7" s="16"/>
      <c r="EW7" s="16"/>
      <c r="EX7" s="16"/>
      <c r="EY7" s="16"/>
      <c r="EZ7" s="16"/>
      <c r="FA7" s="16"/>
      <c r="FB7" s="16"/>
      <c r="FC7" s="16"/>
      <c r="FD7" s="16"/>
      <c r="FE7" s="16"/>
      <c r="FF7" s="16"/>
      <c r="FG7" s="16"/>
      <c r="FH7" s="16"/>
      <c r="FI7" s="16"/>
      <c r="FJ7" s="16"/>
      <c r="FK7" s="16"/>
      <c r="FL7" s="16"/>
      <c r="FM7" s="16"/>
      <c r="FN7" s="16"/>
      <c r="FO7" s="16"/>
      <c r="FP7" s="16"/>
      <c r="FQ7" s="16"/>
      <c r="FR7" s="16"/>
      <c r="FS7" s="16"/>
      <c r="FT7" s="16"/>
      <c r="FU7" s="16"/>
      <c r="FV7" s="16"/>
      <c r="FW7" s="16"/>
      <c r="FX7" s="16"/>
      <c r="FY7" s="16"/>
      <c r="FZ7" s="16"/>
      <c r="GA7" s="16"/>
      <c r="GB7" s="16"/>
      <c r="GC7" s="16"/>
      <c r="GD7" s="16"/>
      <c r="GE7" s="16"/>
      <c r="GF7" s="16"/>
      <c r="GG7" s="16"/>
      <c r="GH7" s="16"/>
      <c r="GI7" s="16"/>
      <c r="GJ7" s="16"/>
      <c r="GK7" s="16"/>
      <c r="GL7" s="16"/>
      <c r="GM7" s="16"/>
      <c r="GN7" s="16"/>
      <c r="GO7" s="16"/>
      <c r="GP7" s="16"/>
      <c r="GQ7" s="16"/>
      <c r="GR7" s="16"/>
      <c r="GS7" s="16"/>
      <c r="GT7" s="16"/>
      <c r="GU7" s="16"/>
      <c r="GV7" s="16"/>
      <c r="GW7" s="16"/>
      <c r="GX7" s="16"/>
      <c r="GY7" s="16"/>
      <c r="GZ7" s="16"/>
      <c r="HA7" s="16"/>
      <c r="HB7" s="16"/>
      <c r="HC7" s="16"/>
      <c r="HD7" s="16"/>
      <c r="HE7" s="16"/>
      <c r="HF7" s="16"/>
      <c r="HG7" s="16"/>
      <c r="HH7" s="16"/>
      <c r="HI7" s="16"/>
      <c r="HJ7" s="16"/>
      <c r="HK7" s="16"/>
      <c r="HL7" s="16"/>
      <c r="HM7" s="16"/>
      <c r="HN7" s="16"/>
      <c r="HO7" s="16"/>
      <c r="HP7" s="16"/>
      <c r="HQ7" s="16"/>
      <c r="HR7" s="16"/>
      <c r="HS7" s="16"/>
      <c r="HT7" s="16"/>
      <c r="HU7" s="16"/>
      <c r="HV7" s="16"/>
      <c r="HW7" s="16"/>
      <c r="HX7" s="16"/>
      <c r="HY7" s="16"/>
      <c r="HZ7" s="16"/>
      <c r="IA7" s="16"/>
      <c r="IB7" s="16"/>
      <c r="IC7" s="16"/>
      <c r="ID7" s="16"/>
      <c r="IE7" s="16"/>
      <c r="IF7" s="16"/>
      <c r="IG7" s="16"/>
      <c r="IH7" s="16"/>
      <c r="II7" s="16"/>
      <c r="IJ7" s="16"/>
      <c r="IK7" s="16"/>
      <c r="IL7" s="16"/>
      <c r="IM7" s="16"/>
      <c r="IN7" s="16"/>
      <c r="IO7" s="16"/>
      <c r="IP7" s="16"/>
      <c r="IQ7" s="16"/>
      <c r="IR7" s="16"/>
      <c r="IS7" s="16"/>
      <c r="IT7" s="16"/>
      <c r="IU7" s="16"/>
      <c r="IV7" s="16"/>
    </row>
    <row r="8" spans="1:256" s="301" customFormat="1" ht="12.75" customHeight="1">
      <c r="A8" s="16"/>
      <c r="B8" s="348" t="str">
        <f>CF_Tenant!B8</f>
        <v>Month Number</v>
      </c>
      <c r="C8" s="17"/>
      <c r="D8" s="302"/>
      <c r="E8" s="304">
        <f>CF_Tenant!E8</f>
        <v>1</v>
      </c>
      <c r="F8" s="304">
        <f>CF_Tenant!F8</f>
        <v>2</v>
      </c>
      <c r="G8" s="304">
        <f>CF_Tenant!G8</f>
        <v>3</v>
      </c>
      <c r="H8" s="304">
        <f>CF_Tenant!H8</f>
        <v>4</v>
      </c>
      <c r="I8" s="304">
        <f>CF_Tenant!I8</f>
        <v>5</v>
      </c>
      <c r="J8" s="304">
        <f>CF_Tenant!J8</f>
        <v>6</v>
      </c>
      <c r="K8" s="304">
        <f>CF_Tenant!K8</f>
        <v>7</v>
      </c>
      <c r="L8" s="304">
        <f>CF_Tenant!L8</f>
        <v>8</v>
      </c>
      <c r="M8" s="304">
        <f>CF_Tenant!M8</f>
        <v>9</v>
      </c>
      <c r="N8" s="304">
        <f>CF_Tenant!N8</f>
        <v>10</v>
      </c>
      <c r="O8" s="304">
        <f>CF_Tenant!O8</f>
        <v>11</v>
      </c>
      <c r="P8" s="304">
        <f>CF_Tenant!P8</f>
        <v>12</v>
      </c>
      <c r="Q8" s="304">
        <f>CF_Tenant!Q8</f>
        <v>13</v>
      </c>
      <c r="R8" s="304">
        <f>CF_Tenant!R8</f>
        <v>14</v>
      </c>
      <c r="S8" s="304">
        <f>CF_Tenant!S8</f>
        <v>15</v>
      </c>
      <c r="T8" s="304">
        <f>CF_Tenant!T8</f>
        <v>16</v>
      </c>
      <c r="U8" s="304">
        <f>CF_Tenant!U8</f>
        <v>17</v>
      </c>
      <c r="V8" s="304">
        <f>CF_Tenant!V8</f>
        <v>18</v>
      </c>
      <c r="W8" s="304">
        <f>CF_Tenant!W8</f>
        <v>19</v>
      </c>
      <c r="X8" s="304">
        <f>CF_Tenant!X8</f>
        <v>20</v>
      </c>
      <c r="Y8" s="304">
        <f>CF_Tenant!Y8</f>
        <v>21</v>
      </c>
      <c r="Z8" s="304">
        <f>CF_Tenant!Z8</f>
        <v>22</v>
      </c>
      <c r="AA8" s="304">
        <f>CF_Tenant!AA8</f>
        <v>23</v>
      </c>
      <c r="AB8" s="304">
        <f>CF_Tenant!AB8</f>
        <v>24</v>
      </c>
      <c r="AC8" s="304">
        <f>CF_Tenant!AC8</f>
        <v>25</v>
      </c>
      <c r="AD8" s="304">
        <f>CF_Tenant!AD8</f>
        <v>26</v>
      </c>
      <c r="AE8" s="304">
        <f>CF_Tenant!AE8</f>
        <v>27</v>
      </c>
      <c r="AF8" s="304">
        <f>CF_Tenant!AF8</f>
        <v>28</v>
      </c>
      <c r="AG8" s="304">
        <f>CF_Tenant!AG8</f>
        <v>29</v>
      </c>
      <c r="AH8" s="304">
        <f>CF_Tenant!AH8</f>
        <v>30</v>
      </c>
      <c r="AI8" s="304">
        <f>CF_Tenant!AI8</f>
        <v>31</v>
      </c>
      <c r="AJ8" s="304">
        <f>CF_Tenant!AJ8</f>
        <v>32</v>
      </c>
      <c r="AK8" s="304">
        <f>CF_Tenant!AK8</f>
        <v>33</v>
      </c>
      <c r="AL8" s="304">
        <f>CF_Tenant!AL8</f>
        <v>34</v>
      </c>
      <c r="AM8" s="304">
        <f>CF_Tenant!AM8</f>
        <v>35</v>
      </c>
      <c r="AN8" s="304">
        <f>CF_Tenant!AN8</f>
        <v>36</v>
      </c>
      <c r="AO8" s="304">
        <f>CF_Tenant!AO8</f>
        <v>37</v>
      </c>
      <c r="AP8" s="304">
        <f>CF_Tenant!AP8</f>
        <v>38</v>
      </c>
      <c r="AQ8" s="304">
        <f>CF_Tenant!AQ8</f>
        <v>39</v>
      </c>
      <c r="AR8" s="304">
        <f>CF_Tenant!AR8</f>
        <v>40</v>
      </c>
      <c r="AS8" s="304">
        <f>CF_Tenant!AS8</f>
        <v>41</v>
      </c>
      <c r="AT8" s="304">
        <f>CF_Tenant!AT8</f>
        <v>42</v>
      </c>
      <c r="AU8" s="304">
        <f>CF_Tenant!AU8</f>
        <v>43</v>
      </c>
      <c r="AV8" s="304">
        <f>CF_Tenant!AV8</f>
        <v>44</v>
      </c>
      <c r="AW8" s="304">
        <f>CF_Tenant!AW8</f>
        <v>45</v>
      </c>
      <c r="AX8" s="304">
        <f>CF_Tenant!AX8</f>
        <v>46</v>
      </c>
      <c r="AY8" s="304">
        <f>CF_Tenant!AY8</f>
        <v>47</v>
      </c>
      <c r="AZ8" s="304">
        <f>CF_Tenant!AZ8</f>
        <v>48</v>
      </c>
      <c r="BA8" s="304">
        <f>CF_Tenant!BA8</f>
        <v>49</v>
      </c>
      <c r="BB8" s="304">
        <f>CF_Tenant!BB8</f>
        <v>50</v>
      </c>
      <c r="BC8" s="304">
        <f>CF_Tenant!BC8</f>
        <v>51</v>
      </c>
      <c r="BD8" s="304">
        <f>CF_Tenant!BD8</f>
        <v>52</v>
      </c>
      <c r="BE8" s="304">
        <f>CF_Tenant!BE8</f>
        <v>53</v>
      </c>
      <c r="BF8" s="304">
        <f>CF_Tenant!BF8</f>
        <v>54</v>
      </c>
      <c r="BG8" s="304">
        <f>CF_Tenant!BG8</f>
        <v>55</v>
      </c>
      <c r="BH8" s="304">
        <f>CF_Tenant!BH8</f>
        <v>56</v>
      </c>
      <c r="BI8" s="304">
        <f>CF_Tenant!BI8</f>
        <v>57</v>
      </c>
      <c r="BJ8" s="304">
        <f>CF_Tenant!BJ8</f>
        <v>58</v>
      </c>
      <c r="BK8" s="304">
        <f>CF_Tenant!BK8</f>
        <v>59</v>
      </c>
      <c r="BL8" s="304">
        <f>CF_Tenant!BL8</f>
        <v>60</v>
      </c>
      <c r="BM8" s="304">
        <f>CF_Tenant!BM8</f>
        <v>61</v>
      </c>
      <c r="BN8" s="304">
        <f>CF_Tenant!BN8</f>
        <v>62</v>
      </c>
      <c r="BO8" s="304">
        <f>CF_Tenant!BO8</f>
        <v>63</v>
      </c>
      <c r="BP8" s="304">
        <f>CF_Tenant!BP8</f>
        <v>64</v>
      </c>
      <c r="BQ8" s="304">
        <f>CF_Tenant!BQ8</f>
        <v>65</v>
      </c>
      <c r="BR8" s="304">
        <f>CF_Tenant!BR8</f>
        <v>66</v>
      </c>
      <c r="BS8" s="304">
        <f>CF_Tenant!BS8</f>
        <v>67</v>
      </c>
      <c r="BT8" s="304">
        <f>CF_Tenant!BT8</f>
        <v>68</v>
      </c>
      <c r="BU8" s="304">
        <f>CF_Tenant!BU8</f>
        <v>69</v>
      </c>
      <c r="BV8" s="304">
        <f>CF_Tenant!BV8</f>
        <v>70</v>
      </c>
      <c r="BW8" s="304">
        <f>CF_Tenant!BW8</f>
        <v>71</v>
      </c>
      <c r="BX8" s="304">
        <f>CF_Tenant!BX8</f>
        <v>72</v>
      </c>
      <c r="BY8" s="304">
        <f>CF_Tenant!BY8</f>
        <v>73</v>
      </c>
      <c r="BZ8" s="304">
        <f>CF_Tenant!BZ8</f>
        <v>74</v>
      </c>
      <c r="CA8" s="304">
        <f>CF_Tenant!CA8</f>
        <v>75</v>
      </c>
      <c r="CB8" s="304">
        <f>CF_Tenant!CB8</f>
        <v>76</v>
      </c>
      <c r="CC8" s="304">
        <f>CF_Tenant!CC8</f>
        <v>77</v>
      </c>
      <c r="CD8" s="304">
        <f>CF_Tenant!CD8</f>
        <v>78</v>
      </c>
      <c r="CE8" s="304">
        <f>CF_Tenant!CE8</f>
        <v>79</v>
      </c>
      <c r="CF8" s="304">
        <f>CF_Tenant!CF8</f>
        <v>80</v>
      </c>
      <c r="CG8" s="304">
        <f>CF_Tenant!CG8</f>
        <v>81</v>
      </c>
      <c r="CH8" s="304">
        <f>CF_Tenant!CH8</f>
        <v>82</v>
      </c>
      <c r="CI8" s="304">
        <f>CF_Tenant!CI8</f>
        <v>83</v>
      </c>
      <c r="CJ8" s="304">
        <f>CF_Tenant!CJ8</f>
        <v>84</v>
      </c>
      <c r="CK8" s="304">
        <f>CF_Tenant!CK8</f>
        <v>85</v>
      </c>
      <c r="CL8" s="304">
        <f>CF_Tenant!CL8</f>
        <v>86</v>
      </c>
      <c r="CM8" s="304">
        <f>CF_Tenant!CM8</f>
        <v>87</v>
      </c>
      <c r="CN8" s="304">
        <f>CF_Tenant!CN8</f>
        <v>88</v>
      </c>
      <c r="CO8" s="304">
        <f>CF_Tenant!CO8</f>
        <v>89</v>
      </c>
      <c r="CP8" s="304">
        <f>CF_Tenant!CP8</f>
        <v>90</v>
      </c>
      <c r="CQ8" s="304">
        <f>CF_Tenant!CQ8</f>
        <v>91</v>
      </c>
      <c r="CR8" s="304">
        <f>CF_Tenant!CR8</f>
        <v>92</v>
      </c>
      <c r="CS8" s="304">
        <f>CF_Tenant!CS8</f>
        <v>93</v>
      </c>
      <c r="CT8" s="304">
        <f>CF_Tenant!CT8</f>
        <v>94</v>
      </c>
      <c r="CU8" s="304">
        <f>CF_Tenant!CU8</f>
        <v>95</v>
      </c>
      <c r="CV8" s="304">
        <f>CF_Tenant!CV8</f>
        <v>96</v>
      </c>
      <c r="CW8" s="304">
        <f>CF_Tenant!CW8</f>
        <v>97</v>
      </c>
      <c r="CX8" s="304">
        <f>CF_Tenant!CX8</f>
        <v>98</v>
      </c>
      <c r="CY8" s="304">
        <f>CF_Tenant!CY8</f>
        <v>99</v>
      </c>
      <c r="CZ8" s="304">
        <f>CF_Tenant!CZ8</f>
        <v>100</v>
      </c>
      <c r="DA8" s="304">
        <f>CF_Tenant!DA8</f>
        <v>101</v>
      </c>
      <c r="DB8" s="304">
        <f>CF_Tenant!DB8</f>
        <v>102</v>
      </c>
      <c r="DC8" s="304">
        <f>CF_Tenant!DC8</f>
        <v>103</v>
      </c>
      <c r="DD8" s="304">
        <f>CF_Tenant!DD8</f>
        <v>104</v>
      </c>
      <c r="DE8" s="304">
        <f>CF_Tenant!DE8</f>
        <v>105</v>
      </c>
      <c r="DF8" s="304">
        <f>CF_Tenant!DF8</f>
        <v>106</v>
      </c>
      <c r="DG8" s="304">
        <f>CF_Tenant!DG8</f>
        <v>107</v>
      </c>
      <c r="DH8" s="304">
        <f>CF_Tenant!DH8</f>
        <v>108</v>
      </c>
      <c r="DI8" s="304">
        <f>CF_Tenant!DI8</f>
        <v>109</v>
      </c>
      <c r="DJ8" s="304">
        <f>CF_Tenant!DJ8</f>
        <v>110</v>
      </c>
      <c r="DK8" s="304">
        <f>CF_Tenant!DK8</f>
        <v>111</v>
      </c>
      <c r="DL8" s="304">
        <f>CF_Tenant!DL8</f>
        <v>112</v>
      </c>
      <c r="DM8" s="304">
        <f>CF_Tenant!DM8</f>
        <v>113</v>
      </c>
      <c r="DN8" s="304">
        <f>CF_Tenant!DN8</f>
        <v>114</v>
      </c>
      <c r="DO8" s="304">
        <f>CF_Tenant!DO8</f>
        <v>115</v>
      </c>
      <c r="DP8" s="304">
        <f>CF_Tenant!DP8</f>
        <v>116</v>
      </c>
      <c r="DQ8" s="304">
        <f>CF_Tenant!DQ8</f>
        <v>117</v>
      </c>
      <c r="DR8" s="304">
        <f>CF_Tenant!DR8</f>
        <v>118</v>
      </c>
      <c r="DS8" s="304">
        <f>CF_Tenant!DS8</f>
        <v>119</v>
      </c>
      <c r="DT8" s="304">
        <f>CF_Tenant!DT8</f>
        <v>120</v>
      </c>
      <c r="DU8" s="304">
        <f>CF_Tenant!DU8</f>
        <v>121</v>
      </c>
      <c r="DV8" s="304">
        <f>CF_Tenant!DV8</f>
        <v>122</v>
      </c>
      <c r="DW8" s="304">
        <f>CF_Tenant!DW8</f>
        <v>123</v>
      </c>
      <c r="DX8" s="304">
        <f>CF_Tenant!DX8</f>
        <v>124</v>
      </c>
      <c r="DY8" s="304">
        <f>CF_Tenant!DY8</f>
        <v>125</v>
      </c>
      <c r="DZ8" s="304">
        <f>CF_Tenant!DZ8</f>
        <v>126</v>
      </c>
      <c r="EA8" s="304">
        <f>CF_Tenant!EA8</f>
        <v>127</v>
      </c>
      <c r="EB8" s="304">
        <f>CF_Tenant!EB8</f>
        <v>128</v>
      </c>
      <c r="EC8" s="304">
        <f>CF_Tenant!EC8</f>
        <v>129</v>
      </c>
      <c r="ED8" s="304">
        <f>CF_Tenant!ED8</f>
        <v>130</v>
      </c>
      <c r="EE8" s="304">
        <f>CF_Tenant!EE8</f>
        <v>131</v>
      </c>
      <c r="EF8" s="304">
        <f>CF_Tenant!EF8</f>
        <v>132</v>
      </c>
      <c r="EG8" s="304">
        <f>CF_Tenant!EG8</f>
        <v>133</v>
      </c>
      <c r="EH8" s="304">
        <f>CF_Tenant!EH8</f>
        <v>134</v>
      </c>
      <c r="EI8" s="304">
        <f>CF_Tenant!EI8</f>
        <v>135</v>
      </c>
      <c r="EJ8" s="304">
        <f>CF_Tenant!EJ8</f>
        <v>136</v>
      </c>
      <c r="EK8" s="304">
        <f>CF_Tenant!EK8</f>
        <v>137</v>
      </c>
      <c r="EL8" s="304">
        <f>CF_Tenant!EL8</f>
        <v>138</v>
      </c>
      <c r="EM8" s="304">
        <f>CF_Tenant!EM8</f>
        <v>139</v>
      </c>
      <c r="EN8" s="304">
        <f>CF_Tenant!EN8</f>
        <v>140</v>
      </c>
      <c r="EO8" s="304">
        <f>CF_Tenant!EO8</f>
        <v>141</v>
      </c>
      <c r="EP8" s="304">
        <f>CF_Tenant!EP8</f>
        <v>142</v>
      </c>
      <c r="EQ8" s="304">
        <f>CF_Tenant!EQ8</f>
        <v>143</v>
      </c>
      <c r="ER8" s="304">
        <f>CF_Tenant!ER8</f>
        <v>144</v>
      </c>
      <c r="ES8" s="304">
        <f>CF_Tenant!ES8</f>
        <v>145</v>
      </c>
      <c r="ET8" s="310"/>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c r="HJ8" s="16"/>
      <c r="HK8" s="16"/>
      <c r="HL8" s="16"/>
      <c r="HM8" s="16"/>
      <c r="HN8" s="16"/>
      <c r="HO8" s="16"/>
      <c r="HP8" s="16"/>
      <c r="HQ8" s="16"/>
      <c r="HR8" s="16"/>
      <c r="HS8" s="16"/>
      <c r="HT8" s="16"/>
      <c r="HU8" s="16"/>
      <c r="HV8" s="16"/>
      <c r="HW8" s="16"/>
      <c r="HX8" s="16"/>
      <c r="HY8" s="16"/>
      <c r="HZ8" s="16"/>
      <c r="IA8" s="16"/>
      <c r="IB8" s="16"/>
      <c r="IC8" s="16"/>
      <c r="ID8" s="16"/>
      <c r="IE8" s="16"/>
      <c r="IF8" s="16"/>
      <c r="IG8" s="16"/>
      <c r="IH8" s="16"/>
      <c r="II8" s="16"/>
      <c r="IJ8" s="16"/>
      <c r="IK8" s="16"/>
      <c r="IL8" s="16"/>
      <c r="IM8" s="16"/>
      <c r="IN8" s="16"/>
      <c r="IO8" s="16"/>
      <c r="IP8" s="16"/>
      <c r="IQ8" s="16"/>
      <c r="IR8" s="16"/>
      <c r="IS8" s="16"/>
      <c r="IT8" s="16"/>
      <c r="IU8" s="16"/>
      <c r="IV8" s="16"/>
    </row>
    <row r="9" spans="1:256"/>
    <row r="10" spans="1:256" ht="12.75" customHeight="1">
      <c r="B10" s="17" t="s">
        <v>739</v>
      </c>
      <c r="C10" s="18"/>
      <c r="D10" s="311"/>
      <c r="E10" s="302"/>
      <c r="F10" s="302"/>
      <c r="G10" s="302"/>
      <c r="H10" s="302"/>
      <c r="I10" s="302"/>
      <c r="J10" s="302"/>
      <c r="K10" s="302"/>
      <c r="L10" s="302"/>
      <c r="M10" s="302"/>
      <c r="N10" s="302"/>
      <c r="O10" s="302"/>
      <c r="P10" s="302"/>
      <c r="Q10" s="302"/>
      <c r="R10" s="302"/>
      <c r="S10" s="302"/>
      <c r="T10" s="302"/>
      <c r="U10" s="302"/>
      <c r="V10" s="302"/>
      <c r="W10" s="302"/>
      <c r="X10" s="302"/>
      <c r="Y10" s="302"/>
      <c r="Z10" s="302"/>
      <c r="AA10" s="302"/>
      <c r="AB10" s="302"/>
      <c r="AC10" s="302"/>
      <c r="AD10" s="302"/>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2"/>
      <c r="BO10" s="302"/>
      <c r="BP10" s="302"/>
      <c r="BQ10" s="302"/>
      <c r="BR10" s="302"/>
      <c r="BS10" s="302"/>
      <c r="BT10" s="302"/>
      <c r="BU10" s="302"/>
      <c r="BV10" s="302"/>
      <c r="BW10" s="302"/>
      <c r="BX10" s="302"/>
      <c r="BY10" s="302"/>
      <c r="BZ10" s="302"/>
      <c r="CA10" s="302"/>
      <c r="CB10" s="302"/>
      <c r="CC10" s="302"/>
      <c r="CD10" s="302"/>
      <c r="CE10" s="302"/>
      <c r="CF10" s="302"/>
      <c r="CG10" s="302"/>
      <c r="CH10" s="302"/>
      <c r="CI10" s="302"/>
      <c r="CJ10" s="302"/>
      <c r="CK10" s="302"/>
      <c r="CL10" s="302"/>
      <c r="CM10" s="302"/>
      <c r="CN10" s="302"/>
      <c r="CO10" s="302"/>
      <c r="CP10" s="302"/>
      <c r="CQ10" s="302"/>
      <c r="CR10" s="302"/>
      <c r="CS10" s="302"/>
      <c r="CT10" s="302"/>
      <c r="CU10" s="302"/>
      <c r="CV10" s="302"/>
      <c r="CW10" s="302"/>
      <c r="CX10" s="302"/>
      <c r="CY10" s="302"/>
      <c r="CZ10" s="302"/>
      <c r="DA10" s="302"/>
      <c r="DB10" s="302"/>
      <c r="DC10" s="302"/>
      <c r="DD10" s="302"/>
      <c r="DE10" s="302"/>
      <c r="DF10" s="302"/>
      <c r="DG10" s="302"/>
      <c r="DH10" s="302"/>
      <c r="DI10" s="302"/>
      <c r="DJ10" s="302"/>
      <c r="DK10" s="302"/>
      <c r="DL10" s="302"/>
      <c r="DM10" s="302"/>
      <c r="DN10" s="302"/>
      <c r="DO10" s="302"/>
      <c r="DP10" s="302"/>
      <c r="DQ10" s="302"/>
      <c r="DR10" s="302"/>
      <c r="DS10" s="302"/>
      <c r="DT10" s="302"/>
      <c r="DU10" s="302"/>
      <c r="DV10" s="302"/>
      <c r="DW10" s="302"/>
      <c r="DX10" s="302"/>
      <c r="DY10" s="302"/>
      <c r="DZ10" s="302"/>
      <c r="EA10" s="302"/>
      <c r="EB10" s="302"/>
      <c r="EC10" s="302"/>
      <c r="ED10" s="302"/>
      <c r="EE10" s="302"/>
      <c r="EF10" s="302"/>
      <c r="EG10" s="302"/>
      <c r="EH10" s="302"/>
      <c r="EI10" s="302"/>
      <c r="EJ10" s="302"/>
      <c r="EK10" s="302"/>
      <c r="EL10" s="302"/>
      <c r="EM10" s="302"/>
      <c r="EN10" s="302"/>
      <c r="EO10" s="302"/>
      <c r="EP10" s="302"/>
      <c r="EQ10" s="302"/>
      <c r="ER10" s="302"/>
      <c r="ES10" s="302"/>
    </row>
    <row r="11" spans="1:256"/>
    <row r="12" spans="1:256" s="443" customFormat="1" ht="12.75" customHeight="1">
      <c r="B12" s="443" t="s">
        <v>554</v>
      </c>
      <c r="C12" s="16"/>
      <c r="D12" s="310"/>
      <c r="E12" s="123">
        <f>CF_Tenant!E66</f>
        <v>1</v>
      </c>
      <c r="F12" s="123">
        <f>CF_Tenant!F66</f>
        <v>1</v>
      </c>
      <c r="G12" s="123">
        <f>CF_Tenant!G66</f>
        <v>1</v>
      </c>
      <c r="H12" s="123">
        <f>CF_Tenant!H66</f>
        <v>1</v>
      </c>
      <c r="I12" s="123">
        <f>CF_Tenant!I66</f>
        <v>1</v>
      </c>
      <c r="J12" s="123">
        <f>CF_Tenant!J66</f>
        <v>1</v>
      </c>
      <c r="K12" s="123">
        <f>CF_Tenant!K66</f>
        <v>1</v>
      </c>
      <c r="L12" s="123">
        <f>CF_Tenant!L66</f>
        <v>1</v>
      </c>
      <c r="M12" s="123">
        <f>CF_Tenant!M66</f>
        <v>1</v>
      </c>
      <c r="N12" s="123">
        <f>CF_Tenant!N66</f>
        <v>1</v>
      </c>
      <c r="O12" s="123">
        <f>CF_Tenant!O66</f>
        <v>1</v>
      </c>
      <c r="P12" s="123">
        <f>CF_Tenant!P66</f>
        <v>1</v>
      </c>
      <c r="Q12" s="123">
        <f>CF_Tenant!Q66</f>
        <v>2</v>
      </c>
      <c r="R12" s="123">
        <f>CF_Tenant!R66</f>
        <v>2</v>
      </c>
      <c r="S12" s="123">
        <f>CF_Tenant!S66</f>
        <v>2</v>
      </c>
      <c r="T12" s="123">
        <f>CF_Tenant!T66</f>
        <v>2</v>
      </c>
      <c r="U12" s="123">
        <f>CF_Tenant!U66</f>
        <v>2</v>
      </c>
      <c r="V12" s="123">
        <f>CF_Tenant!V66</f>
        <v>2</v>
      </c>
      <c r="W12" s="123">
        <f>CF_Tenant!W66</f>
        <v>2</v>
      </c>
      <c r="X12" s="123">
        <f>CF_Tenant!X66</f>
        <v>2</v>
      </c>
      <c r="Y12" s="123">
        <f>CF_Tenant!Y66</f>
        <v>2</v>
      </c>
      <c r="Z12" s="123">
        <f>CF_Tenant!Z66</f>
        <v>2</v>
      </c>
      <c r="AA12" s="123">
        <f>CF_Tenant!AA66</f>
        <v>2</v>
      </c>
      <c r="AB12" s="123">
        <f>CF_Tenant!AB66</f>
        <v>2</v>
      </c>
      <c r="AC12" s="123">
        <f>CF_Tenant!AC66</f>
        <v>3</v>
      </c>
      <c r="AD12" s="123">
        <f>CF_Tenant!AD66</f>
        <v>3</v>
      </c>
      <c r="AE12" s="123">
        <f>CF_Tenant!AE66</f>
        <v>3</v>
      </c>
      <c r="AF12" s="123">
        <f>CF_Tenant!AF66</f>
        <v>3</v>
      </c>
      <c r="AG12" s="123">
        <f>CF_Tenant!AG66</f>
        <v>3</v>
      </c>
      <c r="AH12" s="123">
        <f>CF_Tenant!AH66</f>
        <v>3</v>
      </c>
      <c r="AI12" s="123">
        <f>CF_Tenant!AI66</f>
        <v>3</v>
      </c>
      <c r="AJ12" s="123">
        <f>CF_Tenant!AJ66</f>
        <v>3</v>
      </c>
      <c r="AK12" s="123">
        <f>CF_Tenant!AK66</f>
        <v>3</v>
      </c>
      <c r="AL12" s="123">
        <f>CF_Tenant!AL66</f>
        <v>3</v>
      </c>
      <c r="AM12" s="123">
        <f>CF_Tenant!AM66</f>
        <v>3</v>
      </c>
      <c r="AN12" s="123">
        <f>CF_Tenant!AN66</f>
        <v>3</v>
      </c>
      <c r="AO12" s="123">
        <f>CF_Tenant!AO66</f>
        <v>4</v>
      </c>
      <c r="AP12" s="123">
        <f>CF_Tenant!AP66</f>
        <v>4</v>
      </c>
      <c r="AQ12" s="123">
        <f>CF_Tenant!AQ66</f>
        <v>4</v>
      </c>
      <c r="AR12" s="123">
        <f>CF_Tenant!AR66</f>
        <v>4</v>
      </c>
      <c r="AS12" s="123">
        <f>CF_Tenant!AS66</f>
        <v>4</v>
      </c>
      <c r="AT12" s="123">
        <f>CF_Tenant!AT66</f>
        <v>4</v>
      </c>
      <c r="AU12" s="123">
        <f>CF_Tenant!AU66</f>
        <v>4</v>
      </c>
      <c r="AV12" s="123">
        <f>CF_Tenant!AV66</f>
        <v>4</v>
      </c>
      <c r="AW12" s="123">
        <f>CF_Tenant!AW66</f>
        <v>4</v>
      </c>
      <c r="AX12" s="123">
        <f>CF_Tenant!AX66</f>
        <v>4</v>
      </c>
      <c r="AY12" s="123">
        <f>CF_Tenant!AY66</f>
        <v>4</v>
      </c>
      <c r="AZ12" s="123">
        <f>CF_Tenant!AZ66</f>
        <v>4</v>
      </c>
      <c r="BA12" s="123">
        <f>CF_Tenant!BA66</f>
        <v>5</v>
      </c>
      <c r="BB12" s="123">
        <f>CF_Tenant!BB66</f>
        <v>5</v>
      </c>
      <c r="BC12" s="123">
        <f>CF_Tenant!BC66</f>
        <v>5</v>
      </c>
      <c r="BD12" s="123">
        <f>CF_Tenant!BD66</f>
        <v>5</v>
      </c>
      <c r="BE12" s="123">
        <f>CF_Tenant!BE66</f>
        <v>5</v>
      </c>
      <c r="BF12" s="123">
        <f>CF_Tenant!BF66</f>
        <v>5</v>
      </c>
      <c r="BG12" s="123">
        <f>CF_Tenant!BG66</f>
        <v>5</v>
      </c>
      <c r="BH12" s="123">
        <f>CF_Tenant!BH66</f>
        <v>5</v>
      </c>
      <c r="BI12" s="123">
        <f>CF_Tenant!BI66</f>
        <v>5</v>
      </c>
      <c r="BJ12" s="123">
        <f>CF_Tenant!BJ66</f>
        <v>5</v>
      </c>
      <c r="BK12" s="123">
        <f>CF_Tenant!BK66</f>
        <v>5</v>
      </c>
      <c r="BL12" s="123">
        <f>CF_Tenant!BL66</f>
        <v>5</v>
      </c>
      <c r="BM12" s="123">
        <f>CF_Tenant!BM66</f>
        <v>6</v>
      </c>
      <c r="BN12" s="123">
        <f>CF_Tenant!BN66</f>
        <v>6</v>
      </c>
      <c r="BO12" s="123">
        <f>CF_Tenant!BO66</f>
        <v>6</v>
      </c>
      <c r="BP12" s="123">
        <f>CF_Tenant!BP66</f>
        <v>6</v>
      </c>
      <c r="BQ12" s="123">
        <f>CF_Tenant!BQ66</f>
        <v>6</v>
      </c>
      <c r="BR12" s="123">
        <f>CF_Tenant!BR66</f>
        <v>6</v>
      </c>
      <c r="BS12" s="123">
        <f>CF_Tenant!BS66</f>
        <v>6</v>
      </c>
      <c r="BT12" s="123">
        <f>CF_Tenant!BT66</f>
        <v>6</v>
      </c>
      <c r="BU12" s="123">
        <f>CF_Tenant!BU66</f>
        <v>6</v>
      </c>
      <c r="BV12" s="123">
        <f>CF_Tenant!BV66</f>
        <v>6</v>
      </c>
      <c r="BW12" s="123">
        <f>CF_Tenant!BW66</f>
        <v>6</v>
      </c>
      <c r="BX12" s="123">
        <f>CF_Tenant!BX66</f>
        <v>6</v>
      </c>
      <c r="BY12" s="123">
        <f>CF_Tenant!BY66</f>
        <v>7</v>
      </c>
      <c r="BZ12" s="123">
        <f>CF_Tenant!BZ66</f>
        <v>7</v>
      </c>
      <c r="CA12" s="123">
        <f>CF_Tenant!CA66</f>
        <v>7</v>
      </c>
      <c r="CB12" s="123">
        <f>CF_Tenant!CB66</f>
        <v>7</v>
      </c>
      <c r="CC12" s="123">
        <f>CF_Tenant!CC66</f>
        <v>7</v>
      </c>
      <c r="CD12" s="123">
        <f>CF_Tenant!CD66</f>
        <v>7</v>
      </c>
      <c r="CE12" s="123">
        <f>CF_Tenant!CE66</f>
        <v>7</v>
      </c>
      <c r="CF12" s="123">
        <f>CF_Tenant!CF66</f>
        <v>7</v>
      </c>
      <c r="CG12" s="123">
        <f>CF_Tenant!CG66</f>
        <v>7</v>
      </c>
      <c r="CH12" s="123">
        <f>CF_Tenant!CH66</f>
        <v>7</v>
      </c>
      <c r="CI12" s="123">
        <f>CF_Tenant!CI66</f>
        <v>7</v>
      </c>
      <c r="CJ12" s="123">
        <f>CF_Tenant!CJ66</f>
        <v>7</v>
      </c>
      <c r="CK12" s="123">
        <f>CF_Tenant!CK66</f>
        <v>8</v>
      </c>
      <c r="CL12" s="123">
        <f>CF_Tenant!CL66</f>
        <v>8</v>
      </c>
      <c r="CM12" s="123">
        <f>CF_Tenant!CM66</f>
        <v>8</v>
      </c>
      <c r="CN12" s="123">
        <f>CF_Tenant!CN66</f>
        <v>8</v>
      </c>
      <c r="CO12" s="123">
        <f>CF_Tenant!CO66</f>
        <v>8</v>
      </c>
      <c r="CP12" s="123">
        <f>CF_Tenant!CP66</f>
        <v>8</v>
      </c>
      <c r="CQ12" s="123">
        <f>CF_Tenant!CQ66</f>
        <v>8</v>
      </c>
      <c r="CR12" s="123">
        <f>CF_Tenant!CR66</f>
        <v>8</v>
      </c>
      <c r="CS12" s="123">
        <f>CF_Tenant!CS66</f>
        <v>8</v>
      </c>
      <c r="CT12" s="123">
        <f>CF_Tenant!CT66</f>
        <v>8</v>
      </c>
      <c r="CU12" s="123">
        <f>CF_Tenant!CU66</f>
        <v>8</v>
      </c>
      <c r="CV12" s="123">
        <f>CF_Tenant!CV66</f>
        <v>8</v>
      </c>
      <c r="CW12" s="123">
        <f>CF_Tenant!CW66</f>
        <v>9</v>
      </c>
      <c r="CX12" s="123">
        <f>CF_Tenant!CX66</f>
        <v>9</v>
      </c>
      <c r="CY12" s="123">
        <f>CF_Tenant!CY66</f>
        <v>9</v>
      </c>
      <c r="CZ12" s="123">
        <f>CF_Tenant!CZ66</f>
        <v>9</v>
      </c>
      <c r="DA12" s="123">
        <f>CF_Tenant!DA66</f>
        <v>9</v>
      </c>
      <c r="DB12" s="123">
        <f>CF_Tenant!DB66</f>
        <v>9</v>
      </c>
      <c r="DC12" s="123">
        <f>CF_Tenant!DC66</f>
        <v>9</v>
      </c>
      <c r="DD12" s="123">
        <f>CF_Tenant!DD66</f>
        <v>9</v>
      </c>
      <c r="DE12" s="123">
        <f>CF_Tenant!DE66</f>
        <v>9</v>
      </c>
      <c r="DF12" s="123">
        <f>CF_Tenant!DF66</f>
        <v>9</v>
      </c>
      <c r="DG12" s="123">
        <f>CF_Tenant!DG66</f>
        <v>9</v>
      </c>
      <c r="DH12" s="123">
        <f>CF_Tenant!DH66</f>
        <v>9</v>
      </c>
      <c r="DI12" s="123">
        <f>CF_Tenant!DI66</f>
        <v>10</v>
      </c>
      <c r="DJ12" s="123">
        <f>CF_Tenant!DJ66</f>
        <v>10</v>
      </c>
      <c r="DK12" s="123">
        <f>CF_Tenant!DK66</f>
        <v>10</v>
      </c>
      <c r="DL12" s="123">
        <f>CF_Tenant!DL66</f>
        <v>10</v>
      </c>
      <c r="DM12" s="123">
        <f>CF_Tenant!DM66</f>
        <v>10</v>
      </c>
      <c r="DN12" s="123">
        <f>CF_Tenant!DN66</f>
        <v>10</v>
      </c>
      <c r="DO12" s="123">
        <f>CF_Tenant!DO66</f>
        <v>10</v>
      </c>
      <c r="DP12" s="123">
        <f>CF_Tenant!DP66</f>
        <v>10</v>
      </c>
      <c r="DQ12" s="123">
        <f>CF_Tenant!DQ66</f>
        <v>10</v>
      </c>
      <c r="DR12" s="123">
        <f>CF_Tenant!DR66</f>
        <v>10</v>
      </c>
      <c r="DS12" s="123">
        <f>CF_Tenant!DS66</f>
        <v>10</v>
      </c>
      <c r="DT12" s="123">
        <f>CF_Tenant!DT66</f>
        <v>10</v>
      </c>
      <c r="DU12" s="123">
        <f>CF_Tenant!DU66</f>
        <v>11</v>
      </c>
      <c r="DV12" s="123">
        <f>CF_Tenant!DV66</f>
        <v>11</v>
      </c>
      <c r="DW12" s="123">
        <f>CF_Tenant!DW66</f>
        <v>11</v>
      </c>
      <c r="DX12" s="123">
        <f>CF_Tenant!DX66</f>
        <v>11</v>
      </c>
      <c r="DY12" s="123">
        <f>CF_Tenant!DY66</f>
        <v>11</v>
      </c>
      <c r="DZ12" s="123">
        <f>CF_Tenant!DZ66</f>
        <v>11</v>
      </c>
      <c r="EA12" s="123">
        <f>CF_Tenant!EA66</f>
        <v>11</v>
      </c>
      <c r="EB12" s="123">
        <f>CF_Tenant!EB66</f>
        <v>11</v>
      </c>
      <c r="EC12" s="123">
        <f>CF_Tenant!EC66</f>
        <v>11</v>
      </c>
      <c r="ED12" s="123">
        <f>CF_Tenant!ED66</f>
        <v>11</v>
      </c>
      <c r="EE12" s="123">
        <f>CF_Tenant!EE66</f>
        <v>11</v>
      </c>
      <c r="EF12" s="123">
        <f>CF_Tenant!EF66</f>
        <v>11</v>
      </c>
      <c r="EG12" s="123">
        <f>CF_Tenant!EG66</f>
        <v>12</v>
      </c>
      <c r="EH12" s="123">
        <f>CF_Tenant!EH66</f>
        <v>12</v>
      </c>
      <c r="EI12" s="123">
        <f>CF_Tenant!EI66</f>
        <v>12</v>
      </c>
      <c r="EJ12" s="123">
        <f>CF_Tenant!EJ66</f>
        <v>12</v>
      </c>
      <c r="EK12" s="123">
        <f>CF_Tenant!EK66</f>
        <v>12</v>
      </c>
      <c r="EL12" s="123">
        <f>CF_Tenant!EL66</f>
        <v>12</v>
      </c>
      <c r="EM12" s="123">
        <f>CF_Tenant!EM66</f>
        <v>12</v>
      </c>
      <c r="EN12" s="123">
        <f>CF_Tenant!EN66</f>
        <v>12</v>
      </c>
      <c r="EO12" s="123">
        <f>CF_Tenant!EO66</f>
        <v>12</v>
      </c>
      <c r="EP12" s="123">
        <f>CF_Tenant!EP66</f>
        <v>12</v>
      </c>
      <c r="EQ12" s="123">
        <f>CF_Tenant!EQ66</f>
        <v>12</v>
      </c>
      <c r="ER12" s="123">
        <f>CF_Tenant!ER66</f>
        <v>12</v>
      </c>
      <c r="ES12" s="123">
        <f>CF_Tenant!ES66</f>
        <v>13</v>
      </c>
      <c r="ET12" s="308"/>
    </row>
    <row r="13" spans="1:256" s="443" customFormat="1" ht="12.75" customHeight="1">
      <c r="B13" s="443" t="s">
        <v>801</v>
      </c>
      <c r="C13" s="310"/>
      <c r="D13" s="310"/>
      <c r="E13" s="551">
        <f>CF_Tenant!D63</f>
        <v>44378</v>
      </c>
      <c r="F13" s="551">
        <f t="shared" ref="F13:AK13" si="0">EOMONTH(F6,-1)+1</f>
        <v>44409</v>
      </c>
      <c r="G13" s="551">
        <f t="shared" si="0"/>
        <v>44440</v>
      </c>
      <c r="H13" s="551">
        <f t="shared" si="0"/>
        <v>44470</v>
      </c>
      <c r="I13" s="551">
        <f t="shared" si="0"/>
        <v>44501</v>
      </c>
      <c r="J13" s="551">
        <f t="shared" si="0"/>
        <v>44531</v>
      </c>
      <c r="K13" s="551">
        <f t="shared" si="0"/>
        <v>44562</v>
      </c>
      <c r="L13" s="551">
        <f t="shared" si="0"/>
        <v>44593</v>
      </c>
      <c r="M13" s="551">
        <f t="shared" si="0"/>
        <v>44621</v>
      </c>
      <c r="N13" s="551">
        <f t="shared" si="0"/>
        <v>44652</v>
      </c>
      <c r="O13" s="551">
        <f t="shared" si="0"/>
        <v>44682</v>
      </c>
      <c r="P13" s="551">
        <f t="shared" si="0"/>
        <v>44713</v>
      </c>
      <c r="Q13" s="551">
        <f t="shared" si="0"/>
        <v>44743</v>
      </c>
      <c r="R13" s="551">
        <f t="shared" si="0"/>
        <v>44774</v>
      </c>
      <c r="S13" s="551">
        <f t="shared" si="0"/>
        <v>44805</v>
      </c>
      <c r="T13" s="551">
        <f t="shared" si="0"/>
        <v>44835</v>
      </c>
      <c r="U13" s="551">
        <f t="shared" si="0"/>
        <v>44866</v>
      </c>
      <c r="V13" s="551">
        <f t="shared" si="0"/>
        <v>44896</v>
      </c>
      <c r="W13" s="551">
        <f t="shared" si="0"/>
        <v>44927</v>
      </c>
      <c r="X13" s="551">
        <f t="shared" si="0"/>
        <v>44958</v>
      </c>
      <c r="Y13" s="551">
        <f t="shared" si="0"/>
        <v>44986</v>
      </c>
      <c r="Z13" s="551">
        <f t="shared" si="0"/>
        <v>45017</v>
      </c>
      <c r="AA13" s="551">
        <f t="shared" si="0"/>
        <v>45047</v>
      </c>
      <c r="AB13" s="551">
        <f t="shared" si="0"/>
        <v>45078</v>
      </c>
      <c r="AC13" s="551">
        <f t="shared" si="0"/>
        <v>45108</v>
      </c>
      <c r="AD13" s="551">
        <f t="shared" si="0"/>
        <v>45139</v>
      </c>
      <c r="AE13" s="551">
        <f t="shared" si="0"/>
        <v>45170</v>
      </c>
      <c r="AF13" s="551">
        <f t="shared" si="0"/>
        <v>45200</v>
      </c>
      <c r="AG13" s="551">
        <f t="shared" si="0"/>
        <v>45231</v>
      </c>
      <c r="AH13" s="551">
        <f t="shared" si="0"/>
        <v>45261</v>
      </c>
      <c r="AI13" s="551">
        <f t="shared" si="0"/>
        <v>45292</v>
      </c>
      <c r="AJ13" s="551">
        <f t="shared" si="0"/>
        <v>45323</v>
      </c>
      <c r="AK13" s="551">
        <f t="shared" si="0"/>
        <v>45352</v>
      </c>
      <c r="AL13" s="551">
        <f t="shared" ref="AL13:BQ13" si="1">EOMONTH(AL6,-1)+1</f>
        <v>45383</v>
      </c>
      <c r="AM13" s="551">
        <f t="shared" si="1"/>
        <v>45413</v>
      </c>
      <c r="AN13" s="551">
        <f t="shared" si="1"/>
        <v>45444</v>
      </c>
      <c r="AO13" s="551">
        <f t="shared" si="1"/>
        <v>45474</v>
      </c>
      <c r="AP13" s="551">
        <f t="shared" si="1"/>
        <v>45505</v>
      </c>
      <c r="AQ13" s="551">
        <f t="shared" si="1"/>
        <v>45536</v>
      </c>
      <c r="AR13" s="551">
        <f t="shared" si="1"/>
        <v>45566</v>
      </c>
      <c r="AS13" s="551">
        <f t="shared" si="1"/>
        <v>45597</v>
      </c>
      <c r="AT13" s="551">
        <f t="shared" si="1"/>
        <v>45627</v>
      </c>
      <c r="AU13" s="551">
        <f t="shared" si="1"/>
        <v>45658</v>
      </c>
      <c r="AV13" s="551">
        <f t="shared" si="1"/>
        <v>45689</v>
      </c>
      <c r="AW13" s="551">
        <f t="shared" si="1"/>
        <v>45717</v>
      </c>
      <c r="AX13" s="551">
        <f t="shared" si="1"/>
        <v>45748</v>
      </c>
      <c r="AY13" s="551">
        <f t="shared" si="1"/>
        <v>45778</v>
      </c>
      <c r="AZ13" s="551">
        <f t="shared" si="1"/>
        <v>45809</v>
      </c>
      <c r="BA13" s="551">
        <f t="shared" si="1"/>
        <v>45839</v>
      </c>
      <c r="BB13" s="551">
        <f t="shared" si="1"/>
        <v>45870</v>
      </c>
      <c r="BC13" s="551">
        <f t="shared" si="1"/>
        <v>45901</v>
      </c>
      <c r="BD13" s="551">
        <f t="shared" si="1"/>
        <v>45931</v>
      </c>
      <c r="BE13" s="551">
        <f t="shared" si="1"/>
        <v>45962</v>
      </c>
      <c r="BF13" s="551">
        <f t="shared" si="1"/>
        <v>45992</v>
      </c>
      <c r="BG13" s="551">
        <f t="shared" si="1"/>
        <v>46023</v>
      </c>
      <c r="BH13" s="551">
        <f t="shared" si="1"/>
        <v>46054</v>
      </c>
      <c r="BI13" s="551">
        <f t="shared" si="1"/>
        <v>46082</v>
      </c>
      <c r="BJ13" s="551">
        <f t="shared" si="1"/>
        <v>46113</v>
      </c>
      <c r="BK13" s="551">
        <f t="shared" si="1"/>
        <v>46143</v>
      </c>
      <c r="BL13" s="551">
        <f t="shared" si="1"/>
        <v>46174</v>
      </c>
      <c r="BM13" s="551">
        <f t="shared" si="1"/>
        <v>46204</v>
      </c>
      <c r="BN13" s="551">
        <f t="shared" si="1"/>
        <v>46235</v>
      </c>
      <c r="BO13" s="551">
        <f t="shared" si="1"/>
        <v>46266</v>
      </c>
      <c r="BP13" s="551">
        <f t="shared" si="1"/>
        <v>46296</v>
      </c>
      <c r="BQ13" s="551">
        <f t="shared" si="1"/>
        <v>46327</v>
      </c>
      <c r="BR13" s="551">
        <f t="shared" ref="BR13:CW13" si="2">EOMONTH(BR6,-1)+1</f>
        <v>46357</v>
      </c>
      <c r="BS13" s="551">
        <f t="shared" si="2"/>
        <v>46388</v>
      </c>
      <c r="BT13" s="551">
        <f t="shared" si="2"/>
        <v>46419</v>
      </c>
      <c r="BU13" s="551">
        <f t="shared" si="2"/>
        <v>46447</v>
      </c>
      <c r="BV13" s="551">
        <f t="shared" si="2"/>
        <v>46478</v>
      </c>
      <c r="BW13" s="551">
        <f t="shared" si="2"/>
        <v>46508</v>
      </c>
      <c r="BX13" s="551">
        <f t="shared" si="2"/>
        <v>46539</v>
      </c>
      <c r="BY13" s="551">
        <f t="shared" si="2"/>
        <v>46569</v>
      </c>
      <c r="BZ13" s="551">
        <f t="shared" si="2"/>
        <v>46600</v>
      </c>
      <c r="CA13" s="551">
        <f t="shared" si="2"/>
        <v>46631</v>
      </c>
      <c r="CB13" s="551">
        <f t="shared" si="2"/>
        <v>46661</v>
      </c>
      <c r="CC13" s="551">
        <f t="shared" si="2"/>
        <v>46692</v>
      </c>
      <c r="CD13" s="551">
        <f t="shared" si="2"/>
        <v>46722</v>
      </c>
      <c r="CE13" s="551">
        <f t="shared" si="2"/>
        <v>46753</v>
      </c>
      <c r="CF13" s="551">
        <f t="shared" si="2"/>
        <v>46784</v>
      </c>
      <c r="CG13" s="551">
        <f t="shared" si="2"/>
        <v>46813</v>
      </c>
      <c r="CH13" s="551">
        <f t="shared" si="2"/>
        <v>46844</v>
      </c>
      <c r="CI13" s="551">
        <f t="shared" si="2"/>
        <v>46874</v>
      </c>
      <c r="CJ13" s="551">
        <f t="shared" si="2"/>
        <v>46905</v>
      </c>
      <c r="CK13" s="551">
        <f t="shared" si="2"/>
        <v>46935</v>
      </c>
      <c r="CL13" s="551">
        <f t="shared" si="2"/>
        <v>46966</v>
      </c>
      <c r="CM13" s="551">
        <f t="shared" si="2"/>
        <v>46997</v>
      </c>
      <c r="CN13" s="551">
        <f t="shared" si="2"/>
        <v>47027</v>
      </c>
      <c r="CO13" s="551">
        <f t="shared" si="2"/>
        <v>47058</v>
      </c>
      <c r="CP13" s="551">
        <f t="shared" si="2"/>
        <v>47088</v>
      </c>
      <c r="CQ13" s="551">
        <f t="shared" si="2"/>
        <v>47119</v>
      </c>
      <c r="CR13" s="551">
        <f t="shared" si="2"/>
        <v>47150</v>
      </c>
      <c r="CS13" s="551">
        <f t="shared" si="2"/>
        <v>47178</v>
      </c>
      <c r="CT13" s="551">
        <f t="shared" si="2"/>
        <v>47209</v>
      </c>
      <c r="CU13" s="551">
        <f t="shared" si="2"/>
        <v>47239</v>
      </c>
      <c r="CV13" s="551">
        <f t="shared" si="2"/>
        <v>47270</v>
      </c>
      <c r="CW13" s="551">
        <f t="shared" si="2"/>
        <v>47300</v>
      </c>
      <c r="CX13" s="551">
        <f t="shared" ref="CX13:EC13" si="3">EOMONTH(CX6,-1)+1</f>
        <v>47331</v>
      </c>
      <c r="CY13" s="551">
        <f t="shared" si="3"/>
        <v>47362</v>
      </c>
      <c r="CZ13" s="551">
        <f t="shared" si="3"/>
        <v>47392</v>
      </c>
      <c r="DA13" s="551">
        <f t="shared" si="3"/>
        <v>47423</v>
      </c>
      <c r="DB13" s="551">
        <f t="shared" si="3"/>
        <v>47453</v>
      </c>
      <c r="DC13" s="551">
        <f t="shared" si="3"/>
        <v>47484</v>
      </c>
      <c r="DD13" s="551">
        <f t="shared" si="3"/>
        <v>47515</v>
      </c>
      <c r="DE13" s="551">
        <f t="shared" si="3"/>
        <v>47543</v>
      </c>
      <c r="DF13" s="551">
        <f t="shared" si="3"/>
        <v>47574</v>
      </c>
      <c r="DG13" s="551">
        <f t="shared" si="3"/>
        <v>47604</v>
      </c>
      <c r="DH13" s="551">
        <f t="shared" si="3"/>
        <v>47635</v>
      </c>
      <c r="DI13" s="551">
        <f t="shared" si="3"/>
        <v>47665</v>
      </c>
      <c r="DJ13" s="551">
        <f t="shared" si="3"/>
        <v>47696</v>
      </c>
      <c r="DK13" s="551">
        <f t="shared" si="3"/>
        <v>47727</v>
      </c>
      <c r="DL13" s="551">
        <f t="shared" si="3"/>
        <v>47757</v>
      </c>
      <c r="DM13" s="551">
        <f t="shared" si="3"/>
        <v>47788</v>
      </c>
      <c r="DN13" s="551">
        <f t="shared" si="3"/>
        <v>47818</v>
      </c>
      <c r="DO13" s="551">
        <f t="shared" si="3"/>
        <v>47849</v>
      </c>
      <c r="DP13" s="551">
        <f t="shared" si="3"/>
        <v>47880</v>
      </c>
      <c r="DQ13" s="551">
        <f t="shared" si="3"/>
        <v>47908</v>
      </c>
      <c r="DR13" s="551">
        <f t="shared" si="3"/>
        <v>47939</v>
      </c>
      <c r="DS13" s="551">
        <f t="shared" si="3"/>
        <v>47969</v>
      </c>
      <c r="DT13" s="551">
        <f t="shared" si="3"/>
        <v>48000</v>
      </c>
      <c r="DU13" s="551">
        <f t="shared" si="3"/>
        <v>48030</v>
      </c>
      <c r="DV13" s="551">
        <f t="shared" si="3"/>
        <v>48061</v>
      </c>
      <c r="DW13" s="551">
        <f t="shared" si="3"/>
        <v>48092</v>
      </c>
      <c r="DX13" s="551">
        <f t="shared" si="3"/>
        <v>48122</v>
      </c>
      <c r="DY13" s="551">
        <f t="shared" si="3"/>
        <v>48153</v>
      </c>
      <c r="DZ13" s="551">
        <f t="shared" si="3"/>
        <v>48183</v>
      </c>
      <c r="EA13" s="551">
        <f t="shared" si="3"/>
        <v>48214</v>
      </c>
      <c r="EB13" s="551">
        <f t="shared" si="3"/>
        <v>48245</v>
      </c>
      <c r="EC13" s="551">
        <f t="shared" si="3"/>
        <v>48274</v>
      </c>
      <c r="ED13" s="551">
        <f t="shared" ref="ED13:ES13" si="4">EOMONTH(ED6,-1)+1</f>
        <v>48305</v>
      </c>
      <c r="EE13" s="551">
        <f t="shared" si="4"/>
        <v>48335</v>
      </c>
      <c r="EF13" s="551">
        <f t="shared" si="4"/>
        <v>48366</v>
      </c>
      <c r="EG13" s="551">
        <f t="shared" si="4"/>
        <v>48396</v>
      </c>
      <c r="EH13" s="551">
        <f t="shared" si="4"/>
        <v>48427</v>
      </c>
      <c r="EI13" s="551">
        <f t="shared" si="4"/>
        <v>48458</v>
      </c>
      <c r="EJ13" s="551">
        <f t="shared" si="4"/>
        <v>48488</v>
      </c>
      <c r="EK13" s="551">
        <f t="shared" si="4"/>
        <v>48519</v>
      </c>
      <c r="EL13" s="551">
        <f t="shared" si="4"/>
        <v>48549</v>
      </c>
      <c r="EM13" s="551">
        <f t="shared" si="4"/>
        <v>48580</v>
      </c>
      <c r="EN13" s="551">
        <f t="shared" si="4"/>
        <v>48611</v>
      </c>
      <c r="EO13" s="551">
        <f t="shared" si="4"/>
        <v>48639</v>
      </c>
      <c r="EP13" s="551">
        <f t="shared" si="4"/>
        <v>48670</v>
      </c>
      <c r="EQ13" s="551">
        <f t="shared" si="4"/>
        <v>48700</v>
      </c>
      <c r="ER13" s="551">
        <f t="shared" si="4"/>
        <v>48731</v>
      </c>
      <c r="ES13" s="551">
        <f t="shared" si="4"/>
        <v>48761</v>
      </c>
      <c r="ET13" s="308"/>
    </row>
    <row r="14" spans="1:256" s="443" customFormat="1" ht="12.75" customHeight="1">
      <c r="B14" s="443" t="s">
        <v>802</v>
      </c>
      <c r="C14" s="310"/>
      <c r="D14" s="310"/>
      <c r="E14" s="308"/>
      <c r="F14" s="123">
        <f>F13-E13</f>
        <v>31</v>
      </c>
      <c r="G14" s="123">
        <f t="shared" ref="G14:BR14" si="5">G13-F13</f>
        <v>31</v>
      </c>
      <c r="H14" s="123">
        <f t="shared" si="5"/>
        <v>30</v>
      </c>
      <c r="I14" s="123">
        <f t="shared" si="5"/>
        <v>31</v>
      </c>
      <c r="J14" s="123">
        <f t="shared" si="5"/>
        <v>30</v>
      </c>
      <c r="K14" s="123">
        <f t="shared" si="5"/>
        <v>31</v>
      </c>
      <c r="L14" s="123">
        <f t="shared" si="5"/>
        <v>31</v>
      </c>
      <c r="M14" s="123">
        <f t="shared" si="5"/>
        <v>28</v>
      </c>
      <c r="N14" s="123">
        <f t="shared" si="5"/>
        <v>31</v>
      </c>
      <c r="O14" s="123">
        <f t="shared" si="5"/>
        <v>30</v>
      </c>
      <c r="P14" s="123">
        <f t="shared" si="5"/>
        <v>31</v>
      </c>
      <c r="Q14" s="123">
        <f t="shared" si="5"/>
        <v>30</v>
      </c>
      <c r="R14" s="123">
        <f t="shared" si="5"/>
        <v>31</v>
      </c>
      <c r="S14" s="123">
        <f t="shared" si="5"/>
        <v>31</v>
      </c>
      <c r="T14" s="123">
        <f t="shared" si="5"/>
        <v>30</v>
      </c>
      <c r="U14" s="123">
        <f t="shared" si="5"/>
        <v>31</v>
      </c>
      <c r="V14" s="123">
        <f t="shared" si="5"/>
        <v>30</v>
      </c>
      <c r="W14" s="123">
        <f t="shared" si="5"/>
        <v>31</v>
      </c>
      <c r="X14" s="123">
        <f t="shared" si="5"/>
        <v>31</v>
      </c>
      <c r="Y14" s="123">
        <f t="shared" si="5"/>
        <v>28</v>
      </c>
      <c r="Z14" s="123">
        <f t="shared" si="5"/>
        <v>31</v>
      </c>
      <c r="AA14" s="123">
        <f t="shared" si="5"/>
        <v>30</v>
      </c>
      <c r="AB14" s="123">
        <f t="shared" si="5"/>
        <v>31</v>
      </c>
      <c r="AC14" s="123">
        <f t="shared" si="5"/>
        <v>30</v>
      </c>
      <c r="AD14" s="123">
        <f t="shared" si="5"/>
        <v>31</v>
      </c>
      <c r="AE14" s="123">
        <f t="shared" si="5"/>
        <v>31</v>
      </c>
      <c r="AF14" s="123">
        <f t="shared" si="5"/>
        <v>30</v>
      </c>
      <c r="AG14" s="123">
        <f t="shared" si="5"/>
        <v>31</v>
      </c>
      <c r="AH14" s="123">
        <f t="shared" si="5"/>
        <v>30</v>
      </c>
      <c r="AI14" s="123">
        <f t="shared" si="5"/>
        <v>31</v>
      </c>
      <c r="AJ14" s="123">
        <f t="shared" si="5"/>
        <v>31</v>
      </c>
      <c r="AK14" s="123">
        <f t="shared" si="5"/>
        <v>29</v>
      </c>
      <c r="AL14" s="123">
        <f t="shared" si="5"/>
        <v>31</v>
      </c>
      <c r="AM14" s="123">
        <f t="shared" si="5"/>
        <v>30</v>
      </c>
      <c r="AN14" s="123">
        <f t="shared" si="5"/>
        <v>31</v>
      </c>
      <c r="AO14" s="123">
        <f t="shared" si="5"/>
        <v>30</v>
      </c>
      <c r="AP14" s="123">
        <f t="shared" si="5"/>
        <v>31</v>
      </c>
      <c r="AQ14" s="123">
        <f t="shared" si="5"/>
        <v>31</v>
      </c>
      <c r="AR14" s="123">
        <f t="shared" si="5"/>
        <v>30</v>
      </c>
      <c r="AS14" s="123">
        <f t="shared" si="5"/>
        <v>31</v>
      </c>
      <c r="AT14" s="123">
        <f t="shared" si="5"/>
        <v>30</v>
      </c>
      <c r="AU14" s="123">
        <f t="shared" si="5"/>
        <v>31</v>
      </c>
      <c r="AV14" s="123">
        <f t="shared" si="5"/>
        <v>31</v>
      </c>
      <c r="AW14" s="123">
        <f t="shared" si="5"/>
        <v>28</v>
      </c>
      <c r="AX14" s="123">
        <f t="shared" si="5"/>
        <v>31</v>
      </c>
      <c r="AY14" s="123">
        <f t="shared" si="5"/>
        <v>30</v>
      </c>
      <c r="AZ14" s="123">
        <f t="shared" si="5"/>
        <v>31</v>
      </c>
      <c r="BA14" s="123">
        <f t="shared" si="5"/>
        <v>30</v>
      </c>
      <c r="BB14" s="123">
        <f t="shared" si="5"/>
        <v>31</v>
      </c>
      <c r="BC14" s="123">
        <f t="shared" si="5"/>
        <v>31</v>
      </c>
      <c r="BD14" s="123">
        <f t="shared" si="5"/>
        <v>30</v>
      </c>
      <c r="BE14" s="123">
        <f t="shared" si="5"/>
        <v>31</v>
      </c>
      <c r="BF14" s="123">
        <f t="shared" si="5"/>
        <v>30</v>
      </c>
      <c r="BG14" s="123">
        <f t="shared" si="5"/>
        <v>31</v>
      </c>
      <c r="BH14" s="123">
        <f t="shared" si="5"/>
        <v>31</v>
      </c>
      <c r="BI14" s="123">
        <f t="shared" si="5"/>
        <v>28</v>
      </c>
      <c r="BJ14" s="123">
        <f t="shared" si="5"/>
        <v>31</v>
      </c>
      <c r="BK14" s="123">
        <f t="shared" si="5"/>
        <v>30</v>
      </c>
      <c r="BL14" s="123">
        <f t="shared" si="5"/>
        <v>31</v>
      </c>
      <c r="BM14" s="123">
        <f t="shared" si="5"/>
        <v>30</v>
      </c>
      <c r="BN14" s="123">
        <f t="shared" si="5"/>
        <v>31</v>
      </c>
      <c r="BO14" s="123">
        <f t="shared" si="5"/>
        <v>31</v>
      </c>
      <c r="BP14" s="123">
        <f t="shared" si="5"/>
        <v>30</v>
      </c>
      <c r="BQ14" s="123">
        <f t="shared" si="5"/>
        <v>31</v>
      </c>
      <c r="BR14" s="123">
        <f t="shared" si="5"/>
        <v>30</v>
      </c>
      <c r="BS14" s="123">
        <f t="shared" ref="BS14:ED14" si="6">BS13-BR13</f>
        <v>31</v>
      </c>
      <c r="BT14" s="123">
        <f t="shared" si="6"/>
        <v>31</v>
      </c>
      <c r="BU14" s="123">
        <f t="shared" si="6"/>
        <v>28</v>
      </c>
      <c r="BV14" s="123">
        <f t="shared" si="6"/>
        <v>31</v>
      </c>
      <c r="BW14" s="123">
        <f t="shared" si="6"/>
        <v>30</v>
      </c>
      <c r="BX14" s="123">
        <f t="shared" si="6"/>
        <v>31</v>
      </c>
      <c r="BY14" s="123">
        <f t="shared" si="6"/>
        <v>30</v>
      </c>
      <c r="BZ14" s="123">
        <f t="shared" si="6"/>
        <v>31</v>
      </c>
      <c r="CA14" s="123">
        <f t="shared" si="6"/>
        <v>31</v>
      </c>
      <c r="CB14" s="123">
        <f t="shared" si="6"/>
        <v>30</v>
      </c>
      <c r="CC14" s="123">
        <f t="shared" si="6"/>
        <v>31</v>
      </c>
      <c r="CD14" s="123">
        <f t="shared" si="6"/>
        <v>30</v>
      </c>
      <c r="CE14" s="123">
        <f t="shared" si="6"/>
        <v>31</v>
      </c>
      <c r="CF14" s="123">
        <f t="shared" si="6"/>
        <v>31</v>
      </c>
      <c r="CG14" s="123">
        <f t="shared" si="6"/>
        <v>29</v>
      </c>
      <c r="CH14" s="123">
        <f t="shared" si="6"/>
        <v>31</v>
      </c>
      <c r="CI14" s="123">
        <f t="shared" si="6"/>
        <v>30</v>
      </c>
      <c r="CJ14" s="123">
        <f t="shared" si="6"/>
        <v>31</v>
      </c>
      <c r="CK14" s="123">
        <f t="shared" si="6"/>
        <v>30</v>
      </c>
      <c r="CL14" s="123">
        <f t="shared" si="6"/>
        <v>31</v>
      </c>
      <c r="CM14" s="123">
        <f t="shared" si="6"/>
        <v>31</v>
      </c>
      <c r="CN14" s="123">
        <f t="shared" si="6"/>
        <v>30</v>
      </c>
      <c r="CO14" s="123">
        <f t="shared" si="6"/>
        <v>31</v>
      </c>
      <c r="CP14" s="123">
        <f t="shared" si="6"/>
        <v>30</v>
      </c>
      <c r="CQ14" s="123">
        <f t="shared" si="6"/>
        <v>31</v>
      </c>
      <c r="CR14" s="123">
        <f t="shared" si="6"/>
        <v>31</v>
      </c>
      <c r="CS14" s="123">
        <f t="shared" si="6"/>
        <v>28</v>
      </c>
      <c r="CT14" s="123">
        <f t="shared" si="6"/>
        <v>31</v>
      </c>
      <c r="CU14" s="123">
        <f t="shared" si="6"/>
        <v>30</v>
      </c>
      <c r="CV14" s="123">
        <f t="shared" si="6"/>
        <v>31</v>
      </c>
      <c r="CW14" s="123">
        <f t="shared" si="6"/>
        <v>30</v>
      </c>
      <c r="CX14" s="123">
        <f t="shared" si="6"/>
        <v>31</v>
      </c>
      <c r="CY14" s="123">
        <f t="shared" si="6"/>
        <v>31</v>
      </c>
      <c r="CZ14" s="123">
        <f t="shared" si="6"/>
        <v>30</v>
      </c>
      <c r="DA14" s="123">
        <f t="shared" si="6"/>
        <v>31</v>
      </c>
      <c r="DB14" s="123">
        <f t="shared" si="6"/>
        <v>30</v>
      </c>
      <c r="DC14" s="123">
        <f t="shared" si="6"/>
        <v>31</v>
      </c>
      <c r="DD14" s="123">
        <f t="shared" si="6"/>
        <v>31</v>
      </c>
      <c r="DE14" s="123">
        <f t="shared" si="6"/>
        <v>28</v>
      </c>
      <c r="DF14" s="123">
        <f t="shared" si="6"/>
        <v>31</v>
      </c>
      <c r="DG14" s="123">
        <f t="shared" si="6"/>
        <v>30</v>
      </c>
      <c r="DH14" s="123">
        <f t="shared" si="6"/>
        <v>31</v>
      </c>
      <c r="DI14" s="123">
        <f t="shared" si="6"/>
        <v>30</v>
      </c>
      <c r="DJ14" s="123">
        <f t="shared" si="6"/>
        <v>31</v>
      </c>
      <c r="DK14" s="123">
        <f t="shared" si="6"/>
        <v>31</v>
      </c>
      <c r="DL14" s="123">
        <f t="shared" si="6"/>
        <v>30</v>
      </c>
      <c r="DM14" s="123">
        <f t="shared" si="6"/>
        <v>31</v>
      </c>
      <c r="DN14" s="123">
        <f t="shared" si="6"/>
        <v>30</v>
      </c>
      <c r="DO14" s="123">
        <f t="shared" si="6"/>
        <v>31</v>
      </c>
      <c r="DP14" s="123">
        <f t="shared" si="6"/>
        <v>31</v>
      </c>
      <c r="DQ14" s="123">
        <f t="shared" si="6"/>
        <v>28</v>
      </c>
      <c r="DR14" s="123">
        <f t="shared" si="6"/>
        <v>31</v>
      </c>
      <c r="DS14" s="123">
        <f t="shared" si="6"/>
        <v>30</v>
      </c>
      <c r="DT14" s="123">
        <f t="shared" si="6"/>
        <v>31</v>
      </c>
      <c r="DU14" s="123">
        <f t="shared" si="6"/>
        <v>30</v>
      </c>
      <c r="DV14" s="123">
        <f t="shared" si="6"/>
        <v>31</v>
      </c>
      <c r="DW14" s="123">
        <f t="shared" si="6"/>
        <v>31</v>
      </c>
      <c r="DX14" s="123">
        <f t="shared" si="6"/>
        <v>30</v>
      </c>
      <c r="DY14" s="123">
        <f t="shared" si="6"/>
        <v>31</v>
      </c>
      <c r="DZ14" s="123">
        <f t="shared" si="6"/>
        <v>30</v>
      </c>
      <c r="EA14" s="123">
        <f t="shared" si="6"/>
        <v>31</v>
      </c>
      <c r="EB14" s="123">
        <f t="shared" si="6"/>
        <v>31</v>
      </c>
      <c r="EC14" s="123">
        <f t="shared" si="6"/>
        <v>29</v>
      </c>
      <c r="ED14" s="123">
        <f t="shared" si="6"/>
        <v>31</v>
      </c>
      <c r="EE14" s="123">
        <f t="shared" ref="EE14:EQ14" si="7">EE13-ED13</f>
        <v>30</v>
      </c>
      <c r="EF14" s="123">
        <f t="shared" si="7"/>
        <v>31</v>
      </c>
      <c r="EG14" s="123">
        <f t="shared" si="7"/>
        <v>30</v>
      </c>
      <c r="EH14" s="123">
        <f t="shared" si="7"/>
        <v>31</v>
      </c>
      <c r="EI14" s="123">
        <f t="shared" si="7"/>
        <v>31</v>
      </c>
      <c r="EJ14" s="123">
        <f t="shared" si="7"/>
        <v>30</v>
      </c>
      <c r="EK14" s="123">
        <f t="shared" si="7"/>
        <v>31</v>
      </c>
      <c r="EL14" s="123">
        <f t="shared" si="7"/>
        <v>30</v>
      </c>
      <c r="EM14" s="123">
        <f t="shared" si="7"/>
        <v>31</v>
      </c>
      <c r="EN14" s="123">
        <f t="shared" si="7"/>
        <v>31</v>
      </c>
      <c r="EO14" s="123">
        <f t="shared" si="7"/>
        <v>28</v>
      </c>
      <c r="EP14" s="123">
        <f t="shared" si="7"/>
        <v>31</v>
      </c>
      <c r="EQ14" s="123">
        <f t="shared" si="7"/>
        <v>30</v>
      </c>
      <c r="ER14" s="123">
        <f>ER13-EQ13</f>
        <v>31</v>
      </c>
      <c r="ES14" s="123">
        <f>ES13-ER13</f>
        <v>30</v>
      </c>
      <c r="ET14" s="308"/>
    </row>
    <row r="15" spans="1:256" s="443" customFormat="1" ht="12.75" customHeight="1">
      <c r="B15" s="443" t="s">
        <v>803</v>
      </c>
      <c r="C15" s="16"/>
      <c r="D15" s="310"/>
      <c r="E15" s="552">
        <v>0</v>
      </c>
      <c r="F15" s="552">
        <f>(F14/365)+E15</f>
        <v>8.4931506849315067E-2</v>
      </c>
      <c r="G15" s="552">
        <f t="shared" ref="G15:BR15" si="8">(G14/365)+F15</f>
        <v>0.16986301369863013</v>
      </c>
      <c r="H15" s="552">
        <f t="shared" si="8"/>
        <v>0.25205479452054791</v>
      </c>
      <c r="I15" s="552">
        <f t="shared" si="8"/>
        <v>0.33698630136986296</v>
      </c>
      <c r="J15" s="552">
        <f t="shared" si="8"/>
        <v>0.41917808219178077</v>
      </c>
      <c r="K15" s="552">
        <f t="shared" si="8"/>
        <v>0.50410958904109582</v>
      </c>
      <c r="L15" s="552">
        <f t="shared" si="8"/>
        <v>0.58904109589041087</v>
      </c>
      <c r="M15" s="552">
        <f t="shared" si="8"/>
        <v>0.66575342465753418</v>
      </c>
      <c r="N15" s="552">
        <f t="shared" si="8"/>
        <v>0.75068493150684923</v>
      </c>
      <c r="O15" s="552">
        <f t="shared" si="8"/>
        <v>0.83287671232876703</v>
      </c>
      <c r="P15" s="552">
        <f t="shared" si="8"/>
        <v>0.91780821917808209</v>
      </c>
      <c r="Q15" s="552">
        <f t="shared" si="8"/>
        <v>0.99999999999999989</v>
      </c>
      <c r="R15" s="552">
        <f t="shared" si="8"/>
        <v>1.0849315068493151</v>
      </c>
      <c r="S15" s="552">
        <f t="shared" si="8"/>
        <v>1.1698630136986301</v>
      </c>
      <c r="T15" s="552">
        <f t="shared" si="8"/>
        <v>1.2520547945205478</v>
      </c>
      <c r="U15" s="552">
        <f t="shared" si="8"/>
        <v>1.3369863013698629</v>
      </c>
      <c r="V15" s="552">
        <f t="shared" si="8"/>
        <v>1.4191780821917805</v>
      </c>
      <c r="W15" s="552">
        <f t="shared" si="8"/>
        <v>1.5041095890410956</v>
      </c>
      <c r="X15" s="552">
        <f t="shared" si="8"/>
        <v>1.5890410958904106</v>
      </c>
      <c r="Y15" s="552">
        <f t="shared" si="8"/>
        <v>1.6657534246575338</v>
      </c>
      <c r="Z15" s="552">
        <f t="shared" si="8"/>
        <v>1.7506849315068489</v>
      </c>
      <c r="AA15" s="552">
        <f t="shared" si="8"/>
        <v>1.8328767123287668</v>
      </c>
      <c r="AB15" s="552">
        <f t="shared" si="8"/>
        <v>1.9178082191780819</v>
      </c>
      <c r="AC15" s="552">
        <f t="shared" si="8"/>
        <v>1.9999999999999996</v>
      </c>
      <c r="AD15" s="552">
        <f t="shared" si="8"/>
        <v>2.0849315068493146</v>
      </c>
      <c r="AE15" s="552">
        <f t="shared" si="8"/>
        <v>2.1698630136986297</v>
      </c>
      <c r="AF15" s="552">
        <f t="shared" si="8"/>
        <v>2.2520547945205474</v>
      </c>
      <c r="AG15" s="552">
        <f t="shared" si="8"/>
        <v>2.3369863013698624</v>
      </c>
      <c r="AH15" s="552">
        <f t="shared" si="8"/>
        <v>2.4191780821917801</v>
      </c>
      <c r="AI15" s="552">
        <f t="shared" si="8"/>
        <v>2.5041095890410952</v>
      </c>
      <c r="AJ15" s="552">
        <f t="shared" si="8"/>
        <v>2.5890410958904102</v>
      </c>
      <c r="AK15" s="552">
        <f t="shared" si="8"/>
        <v>2.668493150684931</v>
      </c>
      <c r="AL15" s="552">
        <f t="shared" si="8"/>
        <v>2.753424657534246</v>
      </c>
      <c r="AM15" s="552">
        <f t="shared" si="8"/>
        <v>2.8356164383561637</v>
      </c>
      <c r="AN15" s="552">
        <f t="shared" si="8"/>
        <v>2.9205479452054788</v>
      </c>
      <c r="AO15" s="552">
        <f t="shared" si="8"/>
        <v>3.0027397260273965</v>
      </c>
      <c r="AP15" s="552">
        <f t="shared" si="8"/>
        <v>3.0876712328767115</v>
      </c>
      <c r="AQ15" s="552">
        <f t="shared" si="8"/>
        <v>3.1726027397260266</v>
      </c>
      <c r="AR15" s="552">
        <f t="shared" si="8"/>
        <v>3.2547945205479443</v>
      </c>
      <c r="AS15" s="552">
        <f t="shared" si="8"/>
        <v>3.3397260273972593</v>
      </c>
      <c r="AT15" s="552">
        <f t="shared" si="8"/>
        <v>3.421917808219177</v>
      </c>
      <c r="AU15" s="552">
        <f t="shared" si="8"/>
        <v>3.5068493150684921</v>
      </c>
      <c r="AV15" s="552">
        <f t="shared" si="8"/>
        <v>3.5917808219178071</v>
      </c>
      <c r="AW15" s="552">
        <f t="shared" si="8"/>
        <v>3.6684931506849305</v>
      </c>
      <c r="AX15" s="552">
        <f t="shared" si="8"/>
        <v>3.7534246575342456</v>
      </c>
      <c r="AY15" s="552">
        <f t="shared" si="8"/>
        <v>3.8356164383561633</v>
      </c>
      <c r="AZ15" s="552">
        <f t="shared" si="8"/>
        <v>3.9205479452054783</v>
      </c>
      <c r="BA15" s="552">
        <f t="shared" si="8"/>
        <v>4.0027397260273965</v>
      </c>
      <c r="BB15" s="552">
        <f t="shared" si="8"/>
        <v>4.087671232876712</v>
      </c>
      <c r="BC15" s="552">
        <f t="shared" si="8"/>
        <v>4.1726027397260275</v>
      </c>
      <c r="BD15" s="552">
        <f t="shared" si="8"/>
        <v>4.2547945205479456</v>
      </c>
      <c r="BE15" s="552">
        <f t="shared" si="8"/>
        <v>4.3397260273972611</v>
      </c>
      <c r="BF15" s="552">
        <f t="shared" si="8"/>
        <v>4.4219178082191792</v>
      </c>
      <c r="BG15" s="552">
        <f t="shared" si="8"/>
        <v>4.5068493150684947</v>
      </c>
      <c r="BH15" s="552">
        <f t="shared" si="8"/>
        <v>4.5917808219178102</v>
      </c>
      <c r="BI15" s="552">
        <f t="shared" si="8"/>
        <v>4.6684931506849336</v>
      </c>
      <c r="BJ15" s="552">
        <f t="shared" si="8"/>
        <v>4.7534246575342491</v>
      </c>
      <c r="BK15" s="552">
        <f t="shared" si="8"/>
        <v>4.8356164383561673</v>
      </c>
      <c r="BL15" s="552">
        <f t="shared" si="8"/>
        <v>4.9205479452054828</v>
      </c>
      <c r="BM15" s="552">
        <f t="shared" si="8"/>
        <v>5.0027397260274009</v>
      </c>
      <c r="BN15" s="552">
        <f t="shared" si="8"/>
        <v>5.0876712328767164</v>
      </c>
      <c r="BO15" s="552">
        <f t="shared" si="8"/>
        <v>5.1726027397260319</v>
      </c>
      <c r="BP15" s="552">
        <f t="shared" si="8"/>
        <v>5.25479452054795</v>
      </c>
      <c r="BQ15" s="552">
        <f t="shared" si="8"/>
        <v>5.3397260273972655</v>
      </c>
      <c r="BR15" s="552">
        <f t="shared" si="8"/>
        <v>5.4219178082191837</v>
      </c>
      <c r="BS15" s="552">
        <f t="shared" ref="BS15:ED15" si="9">(BS14/365)+BR15</f>
        <v>5.5068493150684992</v>
      </c>
      <c r="BT15" s="552">
        <f t="shared" si="9"/>
        <v>5.5917808219178147</v>
      </c>
      <c r="BU15" s="552">
        <f t="shared" si="9"/>
        <v>5.6684931506849381</v>
      </c>
      <c r="BV15" s="552">
        <f t="shared" si="9"/>
        <v>5.7534246575342536</v>
      </c>
      <c r="BW15" s="552">
        <f t="shared" si="9"/>
        <v>5.8356164383561717</v>
      </c>
      <c r="BX15" s="552">
        <f t="shared" si="9"/>
        <v>5.9205479452054872</v>
      </c>
      <c r="BY15" s="552">
        <f t="shared" si="9"/>
        <v>6.0027397260274054</v>
      </c>
      <c r="BZ15" s="552">
        <f t="shared" si="9"/>
        <v>6.0876712328767209</v>
      </c>
      <c r="CA15" s="552">
        <f t="shared" si="9"/>
        <v>6.1726027397260363</v>
      </c>
      <c r="CB15" s="552">
        <f t="shared" si="9"/>
        <v>6.2547945205479545</v>
      </c>
      <c r="CC15" s="552">
        <f t="shared" si="9"/>
        <v>6.33972602739727</v>
      </c>
      <c r="CD15" s="552">
        <f t="shared" si="9"/>
        <v>6.4219178082191881</v>
      </c>
      <c r="CE15" s="552">
        <f t="shared" si="9"/>
        <v>6.5068493150685036</v>
      </c>
      <c r="CF15" s="552">
        <f t="shared" si="9"/>
        <v>6.5917808219178191</v>
      </c>
      <c r="CG15" s="552">
        <f t="shared" si="9"/>
        <v>6.6712328767123399</v>
      </c>
      <c r="CH15" s="552">
        <f t="shared" si="9"/>
        <v>6.7561643835616554</v>
      </c>
      <c r="CI15" s="552">
        <f t="shared" si="9"/>
        <v>6.8383561643835735</v>
      </c>
      <c r="CJ15" s="552">
        <f t="shared" si="9"/>
        <v>6.923287671232889</v>
      </c>
      <c r="CK15" s="552">
        <f t="shared" si="9"/>
        <v>7.0054794520548072</v>
      </c>
      <c r="CL15" s="552">
        <f t="shared" si="9"/>
        <v>7.0904109589041227</v>
      </c>
      <c r="CM15" s="552">
        <f t="shared" si="9"/>
        <v>7.1753424657534381</v>
      </c>
      <c r="CN15" s="552">
        <f t="shared" si="9"/>
        <v>7.2575342465753563</v>
      </c>
      <c r="CO15" s="552">
        <f t="shared" si="9"/>
        <v>7.3424657534246718</v>
      </c>
      <c r="CP15" s="552">
        <f t="shared" si="9"/>
        <v>7.4246575342465899</v>
      </c>
      <c r="CQ15" s="552">
        <f t="shared" si="9"/>
        <v>7.5095890410959054</v>
      </c>
      <c r="CR15" s="552">
        <f t="shared" si="9"/>
        <v>7.5945205479452209</v>
      </c>
      <c r="CS15" s="552">
        <f t="shared" si="9"/>
        <v>7.6712328767123443</v>
      </c>
      <c r="CT15" s="552">
        <f t="shared" si="9"/>
        <v>7.7561643835616598</v>
      </c>
      <c r="CU15" s="552">
        <f t="shared" si="9"/>
        <v>7.838356164383578</v>
      </c>
      <c r="CV15" s="552">
        <f t="shared" si="9"/>
        <v>7.9232876712328935</v>
      </c>
      <c r="CW15" s="552">
        <f t="shared" si="9"/>
        <v>8.0054794520548107</v>
      </c>
      <c r="CX15" s="552">
        <f t="shared" si="9"/>
        <v>8.0904109589041262</v>
      </c>
      <c r="CY15" s="552">
        <f t="shared" si="9"/>
        <v>8.1753424657534417</v>
      </c>
      <c r="CZ15" s="552">
        <f t="shared" si="9"/>
        <v>8.2575342465753589</v>
      </c>
      <c r="DA15" s="552">
        <f t="shared" si="9"/>
        <v>8.3424657534246744</v>
      </c>
      <c r="DB15" s="552">
        <f t="shared" si="9"/>
        <v>8.4246575342465917</v>
      </c>
      <c r="DC15" s="552">
        <f t="shared" si="9"/>
        <v>8.5095890410959072</v>
      </c>
      <c r="DD15" s="552">
        <f t="shared" si="9"/>
        <v>8.5945205479452227</v>
      </c>
      <c r="DE15" s="552">
        <f t="shared" si="9"/>
        <v>8.6712328767123452</v>
      </c>
      <c r="DF15" s="552">
        <f t="shared" si="9"/>
        <v>8.7561643835616607</v>
      </c>
      <c r="DG15" s="552">
        <f t="shared" si="9"/>
        <v>8.838356164383578</v>
      </c>
      <c r="DH15" s="552">
        <f t="shared" si="9"/>
        <v>8.9232876712328935</v>
      </c>
      <c r="DI15" s="552">
        <f t="shared" si="9"/>
        <v>9.0054794520548107</v>
      </c>
      <c r="DJ15" s="552">
        <f t="shared" si="9"/>
        <v>9.0904109589041262</v>
      </c>
      <c r="DK15" s="552">
        <f t="shared" si="9"/>
        <v>9.1753424657534417</v>
      </c>
      <c r="DL15" s="552">
        <f t="shared" si="9"/>
        <v>9.2575342465753589</v>
      </c>
      <c r="DM15" s="552">
        <f t="shared" si="9"/>
        <v>9.3424657534246744</v>
      </c>
      <c r="DN15" s="552">
        <f t="shared" si="9"/>
        <v>9.4246575342465917</v>
      </c>
      <c r="DO15" s="552">
        <f t="shared" si="9"/>
        <v>9.5095890410959072</v>
      </c>
      <c r="DP15" s="552">
        <f t="shared" si="9"/>
        <v>9.5945205479452227</v>
      </c>
      <c r="DQ15" s="552">
        <f t="shared" si="9"/>
        <v>9.6712328767123452</v>
      </c>
      <c r="DR15" s="552">
        <f t="shared" si="9"/>
        <v>9.7561643835616607</v>
      </c>
      <c r="DS15" s="552">
        <f t="shared" si="9"/>
        <v>9.838356164383578</v>
      </c>
      <c r="DT15" s="552">
        <f t="shared" si="9"/>
        <v>9.9232876712328935</v>
      </c>
      <c r="DU15" s="552">
        <f t="shared" si="9"/>
        <v>10.005479452054811</v>
      </c>
      <c r="DV15" s="552">
        <f t="shared" si="9"/>
        <v>10.090410958904126</v>
      </c>
      <c r="DW15" s="552">
        <f t="shared" si="9"/>
        <v>10.175342465753442</v>
      </c>
      <c r="DX15" s="552">
        <f t="shared" si="9"/>
        <v>10.257534246575359</v>
      </c>
      <c r="DY15" s="552">
        <f t="shared" si="9"/>
        <v>10.342465753424674</v>
      </c>
      <c r="DZ15" s="552">
        <f t="shared" si="9"/>
        <v>10.424657534246592</v>
      </c>
      <c r="EA15" s="552">
        <f t="shared" si="9"/>
        <v>10.509589041095907</v>
      </c>
      <c r="EB15" s="552">
        <f t="shared" si="9"/>
        <v>10.594520547945223</v>
      </c>
      <c r="EC15" s="552">
        <f t="shared" si="9"/>
        <v>10.673972602739743</v>
      </c>
      <c r="ED15" s="552">
        <f t="shared" si="9"/>
        <v>10.758904109589059</v>
      </c>
      <c r="EE15" s="552">
        <f t="shared" ref="EE15:EQ15" si="10">(EE14/365)+ED15</f>
        <v>10.841095890410976</v>
      </c>
      <c r="EF15" s="552">
        <f t="shared" si="10"/>
        <v>10.926027397260292</v>
      </c>
      <c r="EG15" s="552">
        <f t="shared" si="10"/>
        <v>11.008219178082209</v>
      </c>
      <c r="EH15" s="552">
        <f t="shared" si="10"/>
        <v>11.093150684931524</v>
      </c>
      <c r="EI15" s="552">
        <f t="shared" si="10"/>
        <v>11.17808219178084</v>
      </c>
      <c r="EJ15" s="552">
        <f t="shared" si="10"/>
        <v>11.260273972602757</v>
      </c>
      <c r="EK15" s="552">
        <f t="shared" si="10"/>
        <v>11.345205479452073</v>
      </c>
      <c r="EL15" s="552">
        <f t="shared" si="10"/>
        <v>11.42739726027399</v>
      </c>
      <c r="EM15" s="552">
        <f t="shared" si="10"/>
        <v>11.512328767123305</v>
      </c>
      <c r="EN15" s="552">
        <f t="shared" si="10"/>
        <v>11.597260273972621</v>
      </c>
      <c r="EO15" s="552">
        <f t="shared" si="10"/>
        <v>11.673972602739743</v>
      </c>
      <c r="EP15" s="552">
        <f t="shared" si="10"/>
        <v>11.758904109589059</v>
      </c>
      <c r="EQ15" s="552">
        <f t="shared" si="10"/>
        <v>11.841095890410976</v>
      </c>
      <c r="ER15" s="552">
        <f>(ER14/365)+EQ15</f>
        <v>11.926027397260292</v>
      </c>
      <c r="ES15" s="552">
        <f>(ES14/365)+ER15</f>
        <v>12.008219178082209</v>
      </c>
      <c r="ET15" s="308"/>
    </row>
    <row r="16" spans="1:256"/>
    <row r="17" spans="1:256" s="305" customFormat="1">
      <c r="A17" s="16">
        <f>MAX($A$1:A16)+1</f>
        <v>1</v>
      </c>
      <c r="B17" s="17" t="s">
        <v>804</v>
      </c>
      <c r="C17" s="18"/>
      <c r="D17" s="311"/>
      <c r="E17" s="302"/>
      <c r="F17" s="302"/>
      <c r="G17" s="302"/>
      <c r="H17" s="302"/>
      <c r="I17" s="302"/>
      <c r="J17" s="302"/>
      <c r="K17" s="302"/>
      <c r="L17" s="302"/>
      <c r="M17" s="302"/>
      <c r="N17" s="302"/>
      <c r="O17" s="302"/>
      <c r="P17" s="302"/>
      <c r="Q17" s="302"/>
      <c r="R17" s="302"/>
      <c r="S17" s="302"/>
      <c r="T17" s="302"/>
      <c r="U17" s="302"/>
      <c r="V17" s="302"/>
      <c r="W17" s="302"/>
      <c r="X17" s="302"/>
      <c r="Y17" s="302"/>
      <c r="Z17" s="302"/>
      <c r="AA17" s="302"/>
      <c r="AB17" s="302"/>
      <c r="AC17" s="302"/>
      <c r="AD17" s="302"/>
      <c r="AE17" s="302"/>
      <c r="AF17" s="302"/>
      <c r="AG17" s="302"/>
      <c r="AH17" s="302"/>
      <c r="AI17" s="302"/>
      <c r="AJ17" s="302"/>
      <c r="AK17" s="302"/>
      <c r="AL17" s="302"/>
      <c r="AM17" s="302"/>
      <c r="AN17" s="302"/>
      <c r="AO17" s="302"/>
      <c r="AP17" s="302"/>
      <c r="AQ17" s="302"/>
      <c r="AR17" s="302"/>
      <c r="AS17" s="302"/>
      <c r="AT17" s="302"/>
      <c r="AU17" s="302"/>
      <c r="AV17" s="302"/>
      <c r="AW17" s="302"/>
      <c r="AX17" s="302"/>
      <c r="AY17" s="302"/>
      <c r="AZ17" s="302"/>
      <c r="BA17" s="302"/>
      <c r="BB17" s="302"/>
      <c r="BC17" s="302"/>
      <c r="BD17" s="302"/>
      <c r="BE17" s="302"/>
      <c r="BF17" s="302"/>
      <c r="BG17" s="302"/>
      <c r="BH17" s="302"/>
      <c r="BI17" s="302"/>
      <c r="BJ17" s="302"/>
      <c r="BK17" s="302"/>
      <c r="BL17" s="302"/>
      <c r="BM17" s="302"/>
      <c r="BN17" s="302"/>
      <c r="BO17" s="302"/>
      <c r="BP17" s="302"/>
      <c r="BQ17" s="302"/>
      <c r="BR17" s="302"/>
      <c r="BS17" s="302"/>
      <c r="BT17" s="302"/>
      <c r="BU17" s="302"/>
      <c r="BV17" s="302"/>
      <c r="BW17" s="302"/>
      <c r="BX17" s="302"/>
      <c r="BY17" s="302"/>
      <c r="BZ17" s="302"/>
      <c r="CA17" s="302"/>
      <c r="CB17" s="302"/>
      <c r="CC17" s="302"/>
      <c r="CD17" s="302"/>
      <c r="CE17" s="302"/>
      <c r="CF17" s="302"/>
      <c r="CG17" s="302"/>
      <c r="CH17" s="302"/>
      <c r="CI17" s="302"/>
      <c r="CJ17" s="302"/>
      <c r="CK17" s="302"/>
      <c r="CL17" s="302"/>
      <c r="CM17" s="302"/>
      <c r="CN17" s="302"/>
      <c r="CO17" s="302"/>
      <c r="CP17" s="302"/>
      <c r="CQ17" s="302"/>
      <c r="CR17" s="302"/>
      <c r="CS17" s="302"/>
      <c r="CT17" s="302"/>
      <c r="CU17" s="302"/>
      <c r="CV17" s="302"/>
      <c r="CW17" s="302"/>
      <c r="CX17" s="302"/>
      <c r="CY17" s="302"/>
      <c r="CZ17" s="302"/>
      <c r="DA17" s="302"/>
      <c r="DB17" s="302"/>
      <c r="DC17" s="302"/>
      <c r="DD17" s="302"/>
      <c r="DE17" s="302"/>
      <c r="DF17" s="302"/>
      <c r="DG17" s="302"/>
      <c r="DH17" s="302"/>
      <c r="DI17" s="302"/>
      <c r="DJ17" s="302"/>
      <c r="DK17" s="302"/>
      <c r="DL17" s="302"/>
      <c r="DM17" s="302"/>
      <c r="DN17" s="302"/>
      <c r="DO17" s="302"/>
      <c r="DP17" s="302"/>
      <c r="DQ17" s="302"/>
      <c r="DR17" s="302"/>
      <c r="DS17" s="302"/>
      <c r="DT17" s="302"/>
      <c r="DU17" s="302"/>
      <c r="DV17" s="302"/>
      <c r="DW17" s="302"/>
      <c r="DX17" s="302"/>
      <c r="DY17" s="302"/>
      <c r="DZ17" s="302"/>
      <c r="EA17" s="302"/>
      <c r="EB17" s="302"/>
      <c r="EC17" s="302"/>
      <c r="ED17" s="302"/>
      <c r="EE17" s="302"/>
      <c r="EF17" s="302"/>
      <c r="EG17" s="302"/>
      <c r="EH17" s="302"/>
      <c r="EI17" s="302"/>
      <c r="EJ17" s="302"/>
      <c r="EK17" s="302"/>
      <c r="EL17" s="302"/>
      <c r="EM17" s="302"/>
      <c r="EN17" s="302"/>
      <c r="EO17" s="302"/>
      <c r="EP17" s="302"/>
      <c r="EQ17" s="302"/>
      <c r="ER17" s="302"/>
      <c r="ES17" s="302"/>
      <c r="ET17" s="310"/>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c r="HU17" s="16"/>
      <c r="HV17" s="16"/>
      <c r="HW17" s="16"/>
      <c r="HX17" s="16"/>
      <c r="HY17" s="16"/>
      <c r="HZ17" s="16"/>
      <c r="IA17" s="16"/>
      <c r="IB17" s="16"/>
      <c r="IC17" s="16"/>
      <c r="ID17" s="16"/>
      <c r="IE17" s="16"/>
      <c r="IF17" s="16"/>
      <c r="IG17" s="16"/>
      <c r="IH17" s="16"/>
      <c r="II17" s="16"/>
      <c r="IJ17" s="16"/>
      <c r="IK17" s="16"/>
      <c r="IL17" s="16"/>
      <c r="IM17" s="16"/>
      <c r="IN17" s="16"/>
      <c r="IO17" s="16"/>
      <c r="IP17" s="16"/>
      <c r="IQ17" s="16"/>
      <c r="IR17" s="16"/>
      <c r="IS17" s="16"/>
      <c r="IT17" s="16"/>
      <c r="IU17" s="16"/>
      <c r="IV17" s="16"/>
    </row>
    <row r="18" spans="1:256">
      <c r="AS18" s="314"/>
      <c r="AT18" s="314"/>
      <c r="AU18" s="314"/>
      <c r="AV18" s="314"/>
      <c r="AW18" s="314"/>
      <c r="AX18" s="314"/>
      <c r="AY18" s="314"/>
      <c r="AZ18" s="314"/>
      <c r="BA18" s="314"/>
      <c r="BB18" s="314"/>
      <c r="BC18" s="314"/>
      <c r="BD18" s="314"/>
      <c r="BE18" s="314"/>
      <c r="BF18" s="314"/>
      <c r="BG18" s="314"/>
      <c r="BH18" s="314"/>
      <c r="BI18" s="314"/>
      <c r="BJ18" s="314"/>
      <c r="BK18" s="314"/>
      <c r="BL18" s="314"/>
      <c r="BM18" s="314"/>
      <c r="BN18" s="314"/>
    </row>
    <row r="19" spans="1:256">
      <c r="B19" s="443" t="s">
        <v>805</v>
      </c>
      <c r="E19" s="553">
        <f>DT_MR!E15</f>
        <v>120.24720000000001</v>
      </c>
      <c r="F19" s="553">
        <f>DT_MR!F15</f>
        <v>120.4949</v>
      </c>
      <c r="G19" s="553">
        <f>DT_MR!G15</f>
        <v>120.7431</v>
      </c>
      <c r="H19" s="553">
        <f>DT_MR!H15</f>
        <v>120.9918</v>
      </c>
      <c r="I19" s="553">
        <f>DT_MR!I15</f>
        <v>121.241</v>
      </c>
      <c r="J19" s="553">
        <f>DT_MR!J15</f>
        <v>121.4907</v>
      </c>
      <c r="K19" s="553">
        <f>DT_MR!K15</f>
        <v>121.741</v>
      </c>
      <c r="L19" s="553">
        <f>DT_MR!L15</f>
        <v>121.9918</v>
      </c>
      <c r="M19" s="553">
        <f>DT_MR!M15</f>
        <v>122.24299999999999</v>
      </c>
      <c r="N19" s="553">
        <f>DT_MR!N15</f>
        <v>122.4948</v>
      </c>
      <c r="O19" s="553">
        <f>DT_MR!O15</f>
        <v>122.74720000000001</v>
      </c>
      <c r="P19" s="553">
        <f>DT_MR!P15</f>
        <v>123</v>
      </c>
      <c r="Q19" s="553">
        <f>DT_MR!Q15</f>
        <v>123.2534</v>
      </c>
      <c r="R19" s="553">
        <f>DT_MR!R15</f>
        <v>123.5072</v>
      </c>
      <c r="S19" s="553">
        <f>DT_MR!S15</f>
        <v>123.7616</v>
      </c>
      <c r="T19" s="553">
        <f>DT_MR!T15</f>
        <v>124.0166</v>
      </c>
      <c r="U19" s="553">
        <f>DT_MR!U15</f>
        <v>124.27200000000001</v>
      </c>
      <c r="V19" s="553">
        <f>DT_MR!V15</f>
        <v>124.52800000000001</v>
      </c>
      <c r="W19" s="553">
        <f>DT_MR!W15</f>
        <v>124.78449999999999</v>
      </c>
      <c r="X19" s="553">
        <f>DT_MR!X15</f>
        <v>125.0416</v>
      </c>
      <c r="Y19" s="553">
        <f>DT_MR!Y15</f>
        <v>125.2991</v>
      </c>
      <c r="Z19" s="553">
        <f>DT_MR!Z15</f>
        <v>125.55719999999999</v>
      </c>
      <c r="AA19" s="553">
        <f>DT_MR!AA15</f>
        <v>125.8158</v>
      </c>
      <c r="AB19" s="553">
        <f>DT_MR!AB15</f>
        <v>126.075</v>
      </c>
      <c r="AC19" s="553">
        <f>DT_MR!AC15</f>
        <v>126.3347</v>
      </c>
      <c r="AD19" s="553">
        <f>DT_MR!AD15</f>
        <v>126.5949</v>
      </c>
      <c r="AE19" s="553">
        <f>DT_MR!AE15</f>
        <v>126.8557</v>
      </c>
      <c r="AF19" s="553">
        <f>DT_MR!AF15</f>
        <v>127.117</v>
      </c>
      <c r="AG19" s="553">
        <f>DT_MR!AG15</f>
        <v>127.3788</v>
      </c>
      <c r="AH19" s="553">
        <f>DT_MR!AH15</f>
        <v>127.6412</v>
      </c>
      <c r="AI19" s="553">
        <f>DT_MR!AI15</f>
        <v>127.9041</v>
      </c>
      <c r="AJ19" s="553">
        <f>DT_MR!AJ15</f>
        <v>128.16759999999999</v>
      </c>
      <c r="AK19" s="553">
        <f>DT_MR!AK15</f>
        <v>128.4316</v>
      </c>
      <c r="AL19" s="553">
        <f>DT_MR!AL15</f>
        <v>128.6961</v>
      </c>
      <c r="AM19" s="553">
        <f>DT_MR!AM15</f>
        <v>128.96119999999999</v>
      </c>
      <c r="AN19" s="553">
        <f>DT_MR!AN15</f>
        <v>129.2269</v>
      </c>
      <c r="AO19" s="553">
        <f>DT_MR!AO15</f>
        <v>129.4931</v>
      </c>
      <c r="AP19" s="553">
        <f>DT_MR!AP15</f>
        <v>129.75980000000001</v>
      </c>
      <c r="AQ19" s="553">
        <f>DT_MR!AQ15</f>
        <v>130.02709999999999</v>
      </c>
      <c r="AR19" s="553">
        <f>DT_MR!AR15</f>
        <v>130.29490000000001</v>
      </c>
      <c r="AS19" s="553">
        <f>DT_MR!AS15</f>
        <v>130.5633</v>
      </c>
      <c r="AT19" s="553">
        <f>DT_MR!AT15</f>
        <v>130.8322</v>
      </c>
      <c r="AU19" s="553">
        <f>DT_MR!AU15</f>
        <v>131.10169999999999</v>
      </c>
      <c r="AV19" s="553">
        <f>DT_MR!AV15</f>
        <v>131.37180000000001</v>
      </c>
      <c r="AW19" s="553">
        <f>DT_MR!AW15</f>
        <v>131.64240000000001</v>
      </c>
      <c r="AX19" s="553">
        <f>DT_MR!AX15</f>
        <v>131.9135</v>
      </c>
      <c r="AY19" s="553">
        <f>DT_MR!AY15</f>
        <v>132.18530000000001</v>
      </c>
      <c r="AZ19" s="553">
        <f>DT_MR!AZ15</f>
        <v>132.45750000000001</v>
      </c>
      <c r="BA19" s="553">
        <f>DT_MR!BA15</f>
        <v>132.7304</v>
      </c>
      <c r="BB19" s="553">
        <f>DT_MR!BB15</f>
        <v>133.00380000000001</v>
      </c>
      <c r="BC19" s="553">
        <f>DT_MR!BC15</f>
        <v>133.27780000000001</v>
      </c>
      <c r="BD19" s="553">
        <f>DT_MR!BD15</f>
        <v>133.5523</v>
      </c>
      <c r="BE19" s="553">
        <f>DT_MR!BE15</f>
        <v>133.82740000000001</v>
      </c>
      <c r="BF19" s="553">
        <f>DT_MR!BF15</f>
        <v>134.10300000000001</v>
      </c>
      <c r="BG19" s="553">
        <f>DT_MR!BG15</f>
        <v>134.3793</v>
      </c>
      <c r="BH19" s="553">
        <f>DT_MR!BH15</f>
        <v>134.65610000000001</v>
      </c>
      <c r="BI19" s="553">
        <f>DT_MR!BI15</f>
        <v>134.93340000000001</v>
      </c>
      <c r="BJ19" s="553">
        <f>DT_MR!BJ15</f>
        <v>135.2114</v>
      </c>
      <c r="BK19" s="553">
        <f>DT_MR!BK15</f>
        <v>135.48990000000001</v>
      </c>
      <c r="BL19" s="553">
        <f>DT_MR!BL15</f>
        <v>135.76900000000001</v>
      </c>
      <c r="BM19" s="553">
        <f>DT_MR!BM15</f>
        <v>136.04859999999999</v>
      </c>
      <c r="BN19" s="553">
        <f>DT_MR!BN15</f>
        <v>136.3289</v>
      </c>
      <c r="BO19" s="553">
        <f>DT_MR!BO15</f>
        <v>136.6097</v>
      </c>
      <c r="BP19" s="553">
        <f>DT_MR!BP15</f>
        <v>136.89109999999999</v>
      </c>
      <c r="BQ19" s="553">
        <f>DT_MR!BQ15</f>
        <v>137.17310000000001</v>
      </c>
      <c r="BR19" s="553">
        <f>DT_MR!BR15</f>
        <v>137.4556</v>
      </c>
      <c r="BS19" s="553">
        <f>DT_MR!BS15</f>
        <v>137.7388</v>
      </c>
      <c r="BT19" s="553">
        <f>DT_MR!BT15</f>
        <v>138.02250000000001</v>
      </c>
      <c r="BU19" s="553">
        <f>DT_MR!BU15</f>
        <v>138.30680000000001</v>
      </c>
      <c r="BV19" s="553">
        <f>DT_MR!BV15</f>
        <v>138.5917</v>
      </c>
      <c r="BW19" s="553">
        <f>DT_MR!BW15</f>
        <v>138.87710000000001</v>
      </c>
      <c r="BX19" s="553">
        <f>DT_MR!BX15</f>
        <v>139.16319999999999</v>
      </c>
      <c r="BY19" s="553">
        <f>DT_MR!BY15</f>
        <v>139.44990000000001</v>
      </c>
      <c r="BZ19" s="553">
        <f>DT_MR!BZ15</f>
        <v>139.7371</v>
      </c>
      <c r="CA19" s="553">
        <f>DT_MR!CA15</f>
        <v>140.0249</v>
      </c>
      <c r="CB19" s="553">
        <f>DT_MR!CB15</f>
        <v>140.3134</v>
      </c>
      <c r="CC19" s="553">
        <f>DT_MR!CC15</f>
        <v>140.60239999999999</v>
      </c>
      <c r="CD19" s="553">
        <f>DT_MR!CD15</f>
        <v>140.892</v>
      </c>
      <c r="CE19" s="553">
        <f>DT_MR!CE15</f>
        <v>141.18219999999999</v>
      </c>
      <c r="CF19" s="553">
        <f>DT_MR!CF15</f>
        <v>141.47300000000001</v>
      </c>
      <c r="CG19" s="553">
        <f>DT_MR!CG15</f>
        <v>141.7645</v>
      </c>
      <c r="CH19" s="553">
        <f>DT_MR!CH15</f>
        <v>142.0565</v>
      </c>
      <c r="CI19" s="553">
        <f>DT_MR!CI15</f>
        <v>142.34909999999999</v>
      </c>
      <c r="CJ19" s="553">
        <f>DT_MR!CJ15</f>
        <v>142.64230000000001</v>
      </c>
      <c r="CK19" s="553">
        <f>DT_MR!CK15</f>
        <v>142.93610000000001</v>
      </c>
      <c r="CL19" s="553">
        <f>DT_MR!CL15</f>
        <v>143.23050000000001</v>
      </c>
      <c r="CM19" s="553">
        <f>DT_MR!CM15</f>
        <v>143.5256</v>
      </c>
      <c r="CN19" s="553">
        <f>DT_MR!CN15</f>
        <v>143.8212</v>
      </c>
      <c r="CO19" s="553">
        <f>DT_MR!CO15</f>
        <v>144.11750000000001</v>
      </c>
      <c r="CP19" s="553">
        <f>DT_MR!CP15</f>
        <v>144.4143</v>
      </c>
      <c r="CQ19" s="553">
        <f>DT_MR!CQ15</f>
        <v>144.71180000000001</v>
      </c>
      <c r="CR19" s="553">
        <f>DT_MR!CR15</f>
        <v>145.00989999999999</v>
      </c>
      <c r="CS19" s="553">
        <f>DT_MR!CS15</f>
        <v>145.30860000000001</v>
      </c>
      <c r="CT19" s="553">
        <f>DT_MR!CT15</f>
        <v>145.6079</v>
      </c>
      <c r="CU19" s="553">
        <f>DT_MR!CU15</f>
        <v>145.90780000000001</v>
      </c>
      <c r="CV19" s="553">
        <f>DT_MR!CV15</f>
        <v>146.20830000000001</v>
      </c>
      <c r="CW19" s="553">
        <f>DT_MR!CW15</f>
        <v>146.5095</v>
      </c>
      <c r="CX19" s="553">
        <f>DT_MR!CX15</f>
        <v>146.81129999999999</v>
      </c>
      <c r="CY19" s="553">
        <f>DT_MR!CY15</f>
        <v>147.11369999999999</v>
      </c>
      <c r="CZ19" s="553">
        <f>DT_MR!CZ15</f>
        <v>147.41669999999999</v>
      </c>
      <c r="DA19" s="553">
        <f>DT_MR!DA15</f>
        <v>147.72040000000001</v>
      </c>
      <c r="DB19" s="553">
        <f>DT_MR!DB15</f>
        <v>148.0247</v>
      </c>
      <c r="DC19" s="553">
        <f>DT_MR!DC15</f>
        <v>148.3296</v>
      </c>
      <c r="DD19" s="553">
        <f>DT_MR!DD15</f>
        <v>148.63509999999999</v>
      </c>
      <c r="DE19" s="553">
        <f>DT_MR!DE15</f>
        <v>148.94130000000001</v>
      </c>
      <c r="DF19" s="553">
        <f>DT_MR!DF15</f>
        <v>149.24809999999999</v>
      </c>
      <c r="DG19" s="553">
        <f>DT_MR!DG15</f>
        <v>149.55549999999999</v>
      </c>
      <c r="DH19" s="553">
        <f>DT_MR!DH15</f>
        <v>149.86359999999999</v>
      </c>
      <c r="DI19" s="553">
        <f>DT_MR!DI15</f>
        <v>150.17230000000001</v>
      </c>
      <c r="DJ19" s="553">
        <f>DT_MR!DJ15</f>
        <v>150.48159999999999</v>
      </c>
      <c r="DK19" s="553">
        <f>DT_MR!DK15</f>
        <v>150.79150000000001</v>
      </c>
      <c r="DL19" s="553">
        <f>DT_MR!DL15</f>
        <v>151.10220000000001</v>
      </c>
      <c r="DM19" s="553">
        <f>DT_MR!DM15</f>
        <v>151.4134</v>
      </c>
      <c r="DN19" s="553">
        <f>DT_MR!DN15</f>
        <v>151.7253</v>
      </c>
      <c r="DO19" s="553">
        <f>DT_MR!DO15</f>
        <v>152.0378</v>
      </c>
      <c r="DP19" s="553">
        <f>DT_MR!DP15</f>
        <v>152.351</v>
      </c>
      <c r="DQ19" s="553">
        <f>DT_MR!DQ15</f>
        <v>152.66480000000001</v>
      </c>
      <c r="DR19" s="553">
        <f>DT_MR!DR15</f>
        <v>152.97929999999999</v>
      </c>
      <c r="DS19" s="553">
        <f>DT_MR!DS15</f>
        <v>153.2944</v>
      </c>
      <c r="DT19" s="553">
        <f>DT_MR!DT15</f>
        <v>153.61009999999999</v>
      </c>
      <c r="DU19" s="553">
        <f>DT_MR!DU15</f>
        <v>153.92660000000001</v>
      </c>
      <c r="DV19" s="553">
        <f>DT_MR!DV15</f>
        <v>154.24359999999999</v>
      </c>
      <c r="DW19" s="553">
        <f>DT_MR!DW15</f>
        <v>154.56129999999999</v>
      </c>
      <c r="DX19" s="553">
        <f>DT_MR!DX15</f>
        <v>154.87970000000001</v>
      </c>
      <c r="DY19" s="553">
        <f>DT_MR!DY15</f>
        <v>155.1987</v>
      </c>
      <c r="DZ19" s="553">
        <f>DT_MR!DZ15</f>
        <v>155.51840000000001</v>
      </c>
      <c r="EA19" s="553">
        <f>DT_MR!EA15</f>
        <v>155.83879999999999</v>
      </c>
      <c r="EB19" s="553">
        <f>DT_MR!EB15</f>
        <v>156.15979999999999</v>
      </c>
      <c r="EC19" s="553">
        <f>DT_MR!EC15</f>
        <v>156.48140000000001</v>
      </c>
      <c r="ED19" s="553">
        <f>DT_MR!ED15</f>
        <v>156.8038</v>
      </c>
      <c r="EE19" s="553">
        <f>DT_MR!EE15</f>
        <v>157.1267</v>
      </c>
      <c r="EF19" s="553">
        <f>DT_MR!EF15</f>
        <v>157.4504</v>
      </c>
      <c r="EG19" s="553">
        <f>DT_MR!EG15</f>
        <v>157.7747</v>
      </c>
      <c r="EH19" s="553">
        <f>DT_MR!EH15</f>
        <v>158.09970000000001</v>
      </c>
      <c r="EI19" s="553">
        <f>DT_MR!EI15</f>
        <v>158.4254</v>
      </c>
      <c r="EJ19" s="553">
        <f>DT_MR!EJ15</f>
        <v>158.7517</v>
      </c>
      <c r="EK19" s="553">
        <f>DT_MR!EK15</f>
        <v>159.0787</v>
      </c>
      <c r="EL19" s="553">
        <f>DT_MR!EL15</f>
        <v>159.40639999999999</v>
      </c>
      <c r="EM19" s="553">
        <f>DT_MR!EM15</f>
        <v>159.7347</v>
      </c>
      <c r="EN19" s="553">
        <f>DT_MR!EN15</f>
        <v>160.06379999999999</v>
      </c>
      <c r="EO19" s="553">
        <f>DT_MR!EO15</f>
        <v>160.39349999999999</v>
      </c>
      <c r="EP19" s="553">
        <f>DT_MR!EP15</f>
        <v>160.72380000000001</v>
      </c>
      <c r="EQ19" s="553">
        <f>DT_MR!EQ15</f>
        <v>161.0549</v>
      </c>
      <c r="ER19" s="553">
        <f>DT_MR!ER15</f>
        <v>161.38669999999999</v>
      </c>
      <c r="ES19" s="553">
        <f>DT_MR!ES15</f>
        <v>161.7191</v>
      </c>
    </row>
    <row r="20" spans="1:256"/>
    <row r="21" spans="1:256" s="443" customFormat="1" ht="12.75" customHeight="1">
      <c r="B21" s="443" t="s">
        <v>806</v>
      </c>
      <c r="C21" s="16"/>
      <c r="D21" s="310"/>
      <c r="E21" s="553">
        <f>DT_BLI!E15</f>
        <v>18.333300000000001</v>
      </c>
      <c r="F21" s="553">
        <f>DT_BLI!F15</f>
        <v>10.041700000000001</v>
      </c>
      <c r="G21" s="553">
        <f>DT_BLI!G15</f>
        <v>10.041700000000001</v>
      </c>
      <c r="H21" s="553">
        <f>DT_BLI!H15</f>
        <v>10.041700000000001</v>
      </c>
      <c r="I21" s="553">
        <f>DT_BLI!I15</f>
        <v>10.041700000000001</v>
      </c>
      <c r="J21" s="553">
        <f>DT_BLI!J15</f>
        <v>10.041700000000001</v>
      </c>
      <c r="K21" s="553">
        <f>DT_BLI!K15</f>
        <v>10.041700000000001</v>
      </c>
      <c r="L21" s="553">
        <f>DT_BLI!L15</f>
        <v>10.041700000000001</v>
      </c>
      <c r="M21" s="553">
        <f>DT_BLI!M15</f>
        <v>10.041700000000001</v>
      </c>
      <c r="N21" s="553">
        <f>DT_BLI!N15</f>
        <v>10.041700000000001</v>
      </c>
      <c r="O21" s="553">
        <f>DT_BLI!O15</f>
        <v>10.041700000000001</v>
      </c>
      <c r="P21" s="553">
        <f>DT_BLI!P15</f>
        <v>10.041700000000001</v>
      </c>
      <c r="Q21" s="553">
        <f>DT_BLI!Q15</f>
        <v>10.041700000000001</v>
      </c>
      <c r="R21" s="553">
        <f>DT_BLI!R15</f>
        <v>14.250999999999999</v>
      </c>
      <c r="S21" s="553">
        <f>DT_BLI!S15</f>
        <v>14.250999999999999</v>
      </c>
      <c r="T21" s="553">
        <f>DT_BLI!T15</f>
        <v>14.250999999999999</v>
      </c>
      <c r="U21" s="553">
        <f>DT_BLI!U15</f>
        <v>14.250999999999999</v>
      </c>
      <c r="V21" s="553">
        <f>DT_BLI!V15</f>
        <v>14.250999999999999</v>
      </c>
      <c r="W21" s="553">
        <f>DT_BLI!W15</f>
        <v>14.250999999999999</v>
      </c>
      <c r="X21" s="553">
        <f>DT_BLI!X15</f>
        <v>14.250999999999999</v>
      </c>
      <c r="Y21" s="553">
        <f>DT_BLI!Y15</f>
        <v>14.250999999999999</v>
      </c>
      <c r="Z21" s="553">
        <f>DT_BLI!Z15</f>
        <v>14.250999999999999</v>
      </c>
      <c r="AA21" s="553">
        <f>DT_BLI!AA15</f>
        <v>14.250999999999999</v>
      </c>
      <c r="AB21" s="553">
        <f>DT_BLI!AB15</f>
        <v>14.250999999999999</v>
      </c>
      <c r="AC21" s="553">
        <f>DT_BLI!AC15</f>
        <v>14.250999999999999</v>
      </c>
      <c r="AD21" s="553">
        <f>DT_BLI!AD15</f>
        <v>18.461500000000001</v>
      </c>
      <c r="AE21" s="553">
        <f>DT_BLI!AE15</f>
        <v>18.461500000000001</v>
      </c>
      <c r="AF21" s="553">
        <f>DT_BLI!AF15</f>
        <v>18.461500000000001</v>
      </c>
      <c r="AG21" s="553">
        <f>DT_BLI!AG15</f>
        <v>18.461500000000001</v>
      </c>
      <c r="AH21" s="553">
        <f>DT_BLI!AH15</f>
        <v>18.461500000000001</v>
      </c>
      <c r="AI21" s="553">
        <f>DT_BLI!AI15</f>
        <v>18.461500000000001</v>
      </c>
      <c r="AJ21" s="553">
        <f>DT_BLI!AJ15</f>
        <v>18.461500000000001</v>
      </c>
      <c r="AK21" s="553">
        <f>DT_BLI!AK15</f>
        <v>18.461500000000001</v>
      </c>
      <c r="AL21" s="553">
        <f>DT_BLI!AL15</f>
        <v>18.461500000000001</v>
      </c>
      <c r="AM21" s="553">
        <f>DT_BLI!AM15</f>
        <v>18.461500000000001</v>
      </c>
      <c r="AN21" s="553">
        <f>DT_BLI!AN15</f>
        <v>18.461500000000001</v>
      </c>
      <c r="AO21" s="553">
        <f>DT_BLI!AO15</f>
        <v>18.461500000000001</v>
      </c>
      <c r="AP21" s="553">
        <f>DT_BLI!AP15</f>
        <v>19.1999</v>
      </c>
      <c r="AQ21" s="553">
        <f>DT_BLI!AQ15</f>
        <v>19.1999</v>
      </c>
      <c r="AR21" s="553">
        <f>DT_BLI!AR15</f>
        <v>19.1999</v>
      </c>
      <c r="AS21" s="553">
        <f>DT_BLI!AS15</f>
        <v>19.1999</v>
      </c>
      <c r="AT21" s="553">
        <f>DT_BLI!AT15</f>
        <v>19.1999</v>
      </c>
      <c r="AU21" s="553">
        <f>DT_BLI!AU15</f>
        <v>19.1999</v>
      </c>
      <c r="AV21" s="553">
        <f>DT_BLI!AV15</f>
        <v>19.1999</v>
      </c>
      <c r="AW21" s="553">
        <f>DT_BLI!AW15</f>
        <v>19.1999</v>
      </c>
      <c r="AX21" s="553">
        <f>DT_BLI!AX15</f>
        <v>19.1999</v>
      </c>
      <c r="AY21" s="553">
        <f>DT_BLI!AY15</f>
        <v>19.1999</v>
      </c>
      <c r="AZ21" s="553">
        <f>DT_BLI!AZ15</f>
        <v>19.1999</v>
      </c>
      <c r="BA21" s="553">
        <f>DT_BLI!BA15</f>
        <v>0</v>
      </c>
      <c r="BB21" s="553">
        <f>DT_BLI!BB15</f>
        <v>0</v>
      </c>
      <c r="BC21" s="553">
        <f>DT_BLI!BC15</f>
        <v>0</v>
      </c>
      <c r="BD21" s="553">
        <f>DT_BLI!BD15</f>
        <v>11.1294</v>
      </c>
      <c r="BE21" s="553">
        <f>DT_BLI!BE15</f>
        <v>11.1294</v>
      </c>
      <c r="BF21" s="553">
        <f>DT_BLI!BF15</f>
        <v>11.1294</v>
      </c>
      <c r="BG21" s="553">
        <f>DT_BLI!BG15</f>
        <v>11.1294</v>
      </c>
      <c r="BH21" s="553">
        <f>DT_BLI!BH15</f>
        <v>11.1294</v>
      </c>
      <c r="BI21" s="553">
        <f>DT_BLI!BI15</f>
        <v>11.1294</v>
      </c>
      <c r="BJ21" s="553">
        <f>DT_BLI!BJ15</f>
        <v>11.1294</v>
      </c>
      <c r="BK21" s="553">
        <f>DT_BLI!BK15</f>
        <v>11.1294</v>
      </c>
      <c r="BL21" s="553">
        <f>DT_BLI!BL15</f>
        <v>11.1294</v>
      </c>
      <c r="BM21" s="553">
        <f>DT_BLI!BM15</f>
        <v>11.1294</v>
      </c>
      <c r="BN21" s="553">
        <f>DT_BLI!BN15</f>
        <v>11.1294</v>
      </c>
      <c r="BO21" s="553">
        <f>DT_BLI!BO15</f>
        <v>11.1294</v>
      </c>
      <c r="BP21" s="553">
        <f>DT_BLI!BP15</f>
        <v>11.4076</v>
      </c>
      <c r="BQ21" s="553">
        <f>DT_BLI!BQ15</f>
        <v>11.4076</v>
      </c>
      <c r="BR21" s="553">
        <f>DT_BLI!BR15</f>
        <v>11.4076</v>
      </c>
      <c r="BS21" s="553">
        <f>DT_BLI!BS15</f>
        <v>11.4076</v>
      </c>
      <c r="BT21" s="553">
        <f>DT_BLI!BT15</f>
        <v>11.4076</v>
      </c>
      <c r="BU21" s="553">
        <f>DT_BLI!BU15</f>
        <v>11.4076</v>
      </c>
      <c r="BV21" s="553">
        <f>DT_BLI!BV15</f>
        <v>11.4076</v>
      </c>
      <c r="BW21" s="553">
        <f>DT_BLI!BW15</f>
        <v>11.4076</v>
      </c>
      <c r="BX21" s="553">
        <f>DT_BLI!BX15</f>
        <v>11.4076</v>
      </c>
      <c r="BY21" s="553">
        <f>DT_BLI!BY15</f>
        <v>11.4076</v>
      </c>
      <c r="BZ21" s="553">
        <f>DT_BLI!BZ15</f>
        <v>11.4076</v>
      </c>
      <c r="CA21" s="553">
        <f>DT_BLI!CA15</f>
        <v>11.4076</v>
      </c>
      <c r="CB21" s="553">
        <f>DT_BLI!CB15</f>
        <v>11.6928</v>
      </c>
      <c r="CC21" s="553">
        <f>DT_BLI!CC15</f>
        <v>11.6928</v>
      </c>
      <c r="CD21" s="553">
        <f>DT_BLI!CD15</f>
        <v>11.6928</v>
      </c>
      <c r="CE21" s="553">
        <f>DT_BLI!CE15</f>
        <v>11.6928</v>
      </c>
      <c r="CF21" s="553">
        <f>DT_BLI!CF15</f>
        <v>11.6928</v>
      </c>
      <c r="CG21" s="553">
        <f>DT_BLI!CG15</f>
        <v>11.6928</v>
      </c>
      <c r="CH21" s="553">
        <f>DT_BLI!CH15</f>
        <v>11.6928</v>
      </c>
      <c r="CI21" s="553">
        <f>DT_BLI!CI15</f>
        <v>11.6928</v>
      </c>
      <c r="CJ21" s="553">
        <f>DT_BLI!CJ15</f>
        <v>11.6928</v>
      </c>
      <c r="CK21" s="553">
        <f>DT_BLI!CK15</f>
        <v>11.6928</v>
      </c>
      <c r="CL21" s="553">
        <f>DT_BLI!CL15</f>
        <v>11.6928</v>
      </c>
      <c r="CM21" s="553">
        <f>DT_BLI!CM15</f>
        <v>11.6928</v>
      </c>
      <c r="CN21" s="553">
        <f>DT_BLI!CN15</f>
        <v>11.985099999999999</v>
      </c>
      <c r="CO21" s="553">
        <f>DT_BLI!CO15</f>
        <v>11.985099999999999</v>
      </c>
      <c r="CP21" s="553">
        <f>DT_BLI!CP15</f>
        <v>11.985099999999999</v>
      </c>
      <c r="CQ21" s="553">
        <f>DT_BLI!CQ15</f>
        <v>11.985099999999999</v>
      </c>
      <c r="CR21" s="553">
        <f>DT_BLI!CR15</f>
        <v>11.985099999999999</v>
      </c>
      <c r="CS21" s="553">
        <f>DT_BLI!CS15</f>
        <v>11.985099999999999</v>
      </c>
      <c r="CT21" s="553">
        <f>DT_BLI!CT15</f>
        <v>11.985099999999999</v>
      </c>
      <c r="CU21" s="553">
        <f>DT_BLI!CU15</f>
        <v>11.985099999999999</v>
      </c>
      <c r="CV21" s="553">
        <f>DT_BLI!CV15</f>
        <v>11.985099999999999</v>
      </c>
      <c r="CW21" s="553">
        <f>DT_BLI!CW15</f>
        <v>11.985099999999999</v>
      </c>
      <c r="CX21" s="553">
        <f>DT_BLI!CX15</f>
        <v>11.985099999999999</v>
      </c>
      <c r="CY21" s="553">
        <f>DT_BLI!CY15</f>
        <v>11.985099999999999</v>
      </c>
      <c r="CZ21" s="553">
        <f>DT_BLI!CZ15</f>
        <v>12.284700000000001</v>
      </c>
      <c r="DA21" s="553">
        <f>DT_BLI!DA15</f>
        <v>12.284700000000001</v>
      </c>
      <c r="DB21" s="553">
        <f>DT_BLI!DB15</f>
        <v>12.284700000000001</v>
      </c>
      <c r="DC21" s="553">
        <f>DT_BLI!DC15</f>
        <v>12.284700000000001</v>
      </c>
      <c r="DD21" s="553">
        <f>DT_BLI!DD15</f>
        <v>12.284700000000001</v>
      </c>
      <c r="DE21" s="553">
        <f>DT_BLI!DE15</f>
        <v>12.284700000000001</v>
      </c>
      <c r="DF21" s="553">
        <f>DT_BLI!DF15</f>
        <v>12.284700000000001</v>
      </c>
      <c r="DG21" s="553">
        <f>DT_BLI!DG15</f>
        <v>12.284700000000001</v>
      </c>
      <c r="DH21" s="553">
        <f>DT_BLI!DH15</f>
        <v>12.284700000000001</v>
      </c>
      <c r="DI21" s="553">
        <f>DT_BLI!DI15</f>
        <v>12.284700000000001</v>
      </c>
      <c r="DJ21" s="553">
        <f>DT_BLI!DJ15</f>
        <v>12.284700000000001</v>
      </c>
      <c r="DK21" s="553">
        <f>DT_BLI!DK15</f>
        <v>12.284700000000001</v>
      </c>
      <c r="DL21" s="553">
        <f>DT_BLI!DL15</f>
        <v>0</v>
      </c>
      <c r="DM21" s="553">
        <f>DT_BLI!DM15</f>
        <v>0</v>
      </c>
      <c r="DN21" s="553">
        <f>DT_BLI!DN15</f>
        <v>0</v>
      </c>
      <c r="DO21" s="553">
        <f>DT_BLI!DO15</f>
        <v>12.6698</v>
      </c>
      <c r="DP21" s="553">
        <f>DT_BLI!DP15</f>
        <v>12.6698</v>
      </c>
      <c r="DQ21" s="553">
        <f>DT_BLI!DQ15</f>
        <v>12.6698</v>
      </c>
      <c r="DR21" s="553">
        <f>DT_BLI!DR15</f>
        <v>12.6698</v>
      </c>
      <c r="DS21" s="553">
        <f>DT_BLI!DS15</f>
        <v>12.6698</v>
      </c>
      <c r="DT21" s="553">
        <f>DT_BLI!DT15</f>
        <v>12.6698</v>
      </c>
      <c r="DU21" s="553">
        <f>DT_BLI!DU15</f>
        <v>12.6698</v>
      </c>
      <c r="DV21" s="553">
        <f>DT_BLI!DV15</f>
        <v>12.6698</v>
      </c>
      <c r="DW21" s="553">
        <f>DT_BLI!DW15</f>
        <v>12.6698</v>
      </c>
      <c r="DX21" s="553">
        <f>DT_BLI!DX15</f>
        <v>12.6698</v>
      </c>
      <c r="DY21" s="553">
        <f>DT_BLI!DY15</f>
        <v>12.6698</v>
      </c>
      <c r="DZ21" s="553">
        <f>DT_BLI!DZ15</f>
        <v>12.6698</v>
      </c>
      <c r="EA21" s="553">
        <f>DT_BLI!EA15</f>
        <v>12.986599999999999</v>
      </c>
      <c r="EB21" s="553">
        <f>DT_BLI!EB15</f>
        <v>12.986599999999999</v>
      </c>
      <c r="EC21" s="553">
        <f>DT_BLI!EC15</f>
        <v>12.986599999999999</v>
      </c>
      <c r="ED21" s="553">
        <f>DT_BLI!ED15</f>
        <v>12.986599999999999</v>
      </c>
      <c r="EE21" s="553">
        <f>DT_BLI!EE15</f>
        <v>12.986599999999999</v>
      </c>
      <c r="EF21" s="553">
        <f>DT_BLI!EF15</f>
        <v>12.986599999999999</v>
      </c>
      <c r="EG21" s="553">
        <f>DT_BLI!EG15</f>
        <v>12.986599999999999</v>
      </c>
      <c r="EH21" s="553">
        <f>DT_BLI!EH15</f>
        <v>12.986599999999999</v>
      </c>
      <c r="EI21" s="553">
        <f>DT_BLI!EI15</f>
        <v>12.986599999999999</v>
      </c>
      <c r="EJ21" s="553">
        <f>DT_BLI!EJ15</f>
        <v>12.986599999999999</v>
      </c>
      <c r="EK21" s="553">
        <f>DT_BLI!EK15</f>
        <v>12.986599999999999</v>
      </c>
      <c r="EL21" s="553">
        <f>DT_BLI!EL15</f>
        <v>12.986599999999999</v>
      </c>
      <c r="EM21" s="553">
        <f>DT_BLI!EM15</f>
        <v>13.311199999999999</v>
      </c>
      <c r="EN21" s="553">
        <f>DT_BLI!EN15</f>
        <v>13.311199999999999</v>
      </c>
      <c r="EO21" s="553">
        <f>DT_BLI!EO15</f>
        <v>13.311199999999999</v>
      </c>
      <c r="EP21" s="553">
        <f>DT_BLI!EP15</f>
        <v>13.311199999999999</v>
      </c>
      <c r="EQ21" s="553">
        <f>DT_BLI!EQ15</f>
        <v>13.311199999999999</v>
      </c>
      <c r="ER21" s="553">
        <f>DT_BLI!ER15</f>
        <v>13.311199999999999</v>
      </c>
      <c r="ES21" s="553">
        <f>DT_BLI!ES15</f>
        <v>13.311199999999999</v>
      </c>
      <c r="ET21" s="308"/>
    </row>
    <row r="22" spans="1:256" s="443" customFormat="1" ht="12.75" customHeight="1">
      <c r="B22" s="554" t="s">
        <v>520</v>
      </c>
      <c r="C22" s="382"/>
      <c r="D22" s="555"/>
      <c r="E22" s="556">
        <f>DT_OR!E15</f>
        <v>5.1000000000000004E-3</v>
      </c>
      <c r="F22" s="556">
        <f>DT_OR!F15</f>
        <v>1.03E-2</v>
      </c>
      <c r="G22" s="556">
        <f>DT_OR!G15</f>
        <v>1.55E-2</v>
      </c>
      <c r="H22" s="556">
        <f>DT_OR!H15</f>
        <v>2.07E-2</v>
      </c>
      <c r="I22" s="556">
        <f>DT_OR!I15</f>
        <v>2.5899999999999999E-2</v>
      </c>
      <c r="J22" s="556">
        <f>DT_OR!J15</f>
        <v>3.1099999999999999E-2</v>
      </c>
      <c r="K22" s="556">
        <f>DT_OR!K15</f>
        <v>3.6299999999999999E-2</v>
      </c>
      <c r="L22" s="556">
        <f>DT_OR!L15</f>
        <v>4.1500000000000002E-2</v>
      </c>
      <c r="M22" s="556">
        <f>DT_OR!M15</f>
        <v>4.6699999999999998E-2</v>
      </c>
      <c r="N22" s="556">
        <f>DT_OR!N15</f>
        <v>5.1999999999999998E-2</v>
      </c>
      <c r="O22" s="556">
        <f>DT_OR!O15</f>
        <v>5.7200000000000001E-2</v>
      </c>
      <c r="P22" s="556">
        <f>DT_OR!P15</f>
        <v>6.25E-2</v>
      </c>
      <c r="Q22" s="556">
        <f>DT_OR!Q15</f>
        <v>6.7799999999999999E-2</v>
      </c>
      <c r="R22" s="556">
        <f>DT_OR!R15</f>
        <v>7.3099999999999998E-2</v>
      </c>
      <c r="S22" s="556">
        <f>DT_OR!S15</f>
        <v>7.8399999999999997E-2</v>
      </c>
      <c r="T22" s="556">
        <f>DT_OR!T15</f>
        <v>8.3699999999999997E-2</v>
      </c>
      <c r="U22" s="556">
        <f>DT_OR!U15</f>
        <v>8.8999999999999996E-2</v>
      </c>
      <c r="V22" s="556">
        <f>DT_OR!V15</f>
        <v>9.4299999999999995E-2</v>
      </c>
      <c r="W22" s="556">
        <f>DT_OR!W15</f>
        <v>9.9699999999999997E-2</v>
      </c>
      <c r="X22" s="556">
        <f>DT_OR!X15</f>
        <v>0.105</v>
      </c>
      <c r="Y22" s="556">
        <f>DT_OR!Y15</f>
        <v>0.1104</v>
      </c>
      <c r="Z22" s="556">
        <f>DT_OR!Z15</f>
        <v>0.1158</v>
      </c>
      <c r="AA22" s="556">
        <f>DT_OR!AA15</f>
        <v>0.1212</v>
      </c>
      <c r="AB22" s="556">
        <f>DT_OR!AB15</f>
        <v>0.12659999999999999</v>
      </c>
      <c r="AC22" s="556">
        <f>DT_OR!AC15</f>
        <v>0.13200000000000001</v>
      </c>
      <c r="AD22" s="556">
        <f>DT_OR!AD15</f>
        <v>0.13739999999999999</v>
      </c>
      <c r="AE22" s="556">
        <f>DT_OR!AE15</f>
        <v>0.14280000000000001</v>
      </c>
      <c r="AF22" s="556">
        <f>DT_OR!AF15</f>
        <v>0.14829999999999999</v>
      </c>
      <c r="AG22" s="556">
        <f>DT_OR!AG15</f>
        <v>0.1537</v>
      </c>
      <c r="AH22" s="556">
        <f>DT_OR!AH15</f>
        <v>0.15920000000000001</v>
      </c>
      <c r="AI22" s="556">
        <f>DT_OR!AI15</f>
        <v>0.16470000000000001</v>
      </c>
      <c r="AJ22" s="556">
        <f>DT_OR!AJ15</f>
        <v>0.17019999999999999</v>
      </c>
      <c r="AK22" s="556">
        <f>DT_OR!AK15</f>
        <v>0.1757</v>
      </c>
      <c r="AL22" s="556">
        <f>DT_OR!AL15</f>
        <v>0.1812</v>
      </c>
      <c r="AM22" s="556">
        <f>DT_OR!AM15</f>
        <v>0.1867</v>
      </c>
      <c r="AN22" s="556">
        <f>DT_OR!AN15</f>
        <v>0.19220000000000001</v>
      </c>
      <c r="AO22" s="556">
        <f>DT_OR!AO15</f>
        <v>0.1978</v>
      </c>
      <c r="AP22" s="556">
        <f>DT_OR!AP15</f>
        <v>0.20330000000000001</v>
      </c>
      <c r="AQ22" s="556">
        <f>DT_OR!AQ15</f>
        <v>0.2089</v>
      </c>
      <c r="AR22" s="556">
        <f>DT_OR!AR15</f>
        <v>0.2145</v>
      </c>
      <c r="AS22" s="556">
        <f>DT_OR!AS15</f>
        <v>0.22009999999999999</v>
      </c>
      <c r="AT22" s="556">
        <f>DT_OR!AT15</f>
        <v>0.22570000000000001</v>
      </c>
      <c r="AU22" s="556">
        <f>DT_OR!AU15</f>
        <v>0.23130000000000001</v>
      </c>
      <c r="AV22" s="556">
        <f>DT_OR!AV15</f>
        <v>0.2369</v>
      </c>
      <c r="AW22" s="556">
        <f>DT_OR!AW15</f>
        <v>0.24249999999999999</v>
      </c>
      <c r="AX22" s="556">
        <f>DT_OR!AX15</f>
        <v>0.2482</v>
      </c>
      <c r="AY22" s="556">
        <f>DT_OR!AY15</f>
        <v>0.25390000000000001</v>
      </c>
      <c r="AZ22" s="556">
        <f>DT_OR!AZ15</f>
        <v>0.25950000000000001</v>
      </c>
      <c r="BA22" s="556">
        <f>DT_OR!BA15</f>
        <v>0</v>
      </c>
      <c r="BB22" s="556">
        <f>DT_OR!BB15</f>
        <v>0</v>
      </c>
      <c r="BC22" s="556">
        <f>DT_OR!BC15</f>
        <v>0</v>
      </c>
      <c r="BD22" s="556">
        <f>DT_OR!BD15</f>
        <v>2.7823000000000002</v>
      </c>
      <c r="BE22" s="556">
        <f>DT_OR!BE15</f>
        <v>2.7881</v>
      </c>
      <c r="BF22" s="556">
        <f>DT_OR!BF15</f>
        <v>2.7938000000000001</v>
      </c>
      <c r="BG22" s="556">
        <f>DT_OR!BG15</f>
        <v>2.7995999999999999</v>
      </c>
      <c r="BH22" s="556">
        <f>DT_OR!BH15</f>
        <v>2.8052999999999999</v>
      </c>
      <c r="BI22" s="556">
        <f>DT_OR!BI15</f>
        <v>2.8111000000000002</v>
      </c>
      <c r="BJ22" s="556">
        <f>DT_OR!BJ15</f>
        <v>2.8169</v>
      </c>
      <c r="BK22" s="556">
        <f>DT_OR!BK15</f>
        <v>2.8227000000000002</v>
      </c>
      <c r="BL22" s="556">
        <f>DT_OR!BL15</f>
        <v>2.8285</v>
      </c>
      <c r="BM22" s="556">
        <f>DT_OR!BM15</f>
        <v>2.8342999999999998</v>
      </c>
      <c r="BN22" s="556">
        <f>DT_OR!BN15</f>
        <v>2.8401999999999998</v>
      </c>
      <c r="BO22" s="556">
        <f>DT_OR!BO15</f>
        <v>2.8460000000000001</v>
      </c>
      <c r="BP22" s="556">
        <f>DT_OR!BP15</f>
        <v>2.8519000000000001</v>
      </c>
      <c r="BQ22" s="556">
        <f>DT_OR!BQ15</f>
        <v>2.8578000000000001</v>
      </c>
      <c r="BR22" s="556">
        <f>DT_OR!BR15</f>
        <v>2.8637000000000001</v>
      </c>
      <c r="BS22" s="556">
        <f>DT_OR!BS15</f>
        <v>2.8696000000000002</v>
      </c>
      <c r="BT22" s="556">
        <f>DT_OR!BT15</f>
        <v>2.8755000000000002</v>
      </c>
      <c r="BU22" s="556">
        <f>DT_OR!BU15</f>
        <v>2.8814000000000002</v>
      </c>
      <c r="BV22" s="556">
        <f>DT_OR!BV15</f>
        <v>2.8873000000000002</v>
      </c>
      <c r="BW22" s="556">
        <f>DT_OR!BW15</f>
        <v>2.8933</v>
      </c>
      <c r="BX22" s="556">
        <f>DT_OR!BX15</f>
        <v>2.8992</v>
      </c>
      <c r="BY22" s="556">
        <f>DT_OR!BY15</f>
        <v>2.9051999999999998</v>
      </c>
      <c r="BZ22" s="556">
        <f>DT_OR!BZ15</f>
        <v>2.9112</v>
      </c>
      <c r="CA22" s="556">
        <f>DT_OR!CA15</f>
        <v>2.9171999999999998</v>
      </c>
      <c r="CB22" s="556">
        <f>DT_OR!CB15</f>
        <v>2.9232</v>
      </c>
      <c r="CC22" s="556">
        <f>DT_OR!CC15</f>
        <v>2.9291999999999998</v>
      </c>
      <c r="CD22" s="556">
        <f>DT_OR!CD15</f>
        <v>2.9352999999999998</v>
      </c>
      <c r="CE22" s="556">
        <f>DT_OR!CE15</f>
        <v>2.9413</v>
      </c>
      <c r="CF22" s="556">
        <f>DT_OR!CF15</f>
        <v>2.9474</v>
      </c>
      <c r="CG22" s="556">
        <f>DT_OR!CG15</f>
        <v>2.9533999999999998</v>
      </c>
      <c r="CH22" s="556">
        <f>DT_OR!CH15</f>
        <v>2.9594999999999998</v>
      </c>
      <c r="CI22" s="556">
        <f>DT_OR!CI15</f>
        <v>2.9655999999999998</v>
      </c>
      <c r="CJ22" s="556">
        <f>DT_OR!CJ15</f>
        <v>2.9716999999999998</v>
      </c>
      <c r="CK22" s="556">
        <f>DT_OR!CK15</f>
        <v>2.9777999999999998</v>
      </c>
      <c r="CL22" s="556">
        <f>DT_OR!CL15</f>
        <v>2.984</v>
      </c>
      <c r="CM22" s="556">
        <f>DT_OR!CM15</f>
        <v>2.9901</v>
      </c>
      <c r="CN22" s="556">
        <f>DT_OR!CN15</f>
        <v>2.9963000000000002</v>
      </c>
      <c r="CO22" s="556">
        <f>DT_OR!CO15</f>
        <v>3.0024000000000002</v>
      </c>
      <c r="CP22" s="556">
        <f>DT_OR!CP15</f>
        <v>3.0085999999999999</v>
      </c>
      <c r="CQ22" s="556">
        <f>DT_OR!CQ15</f>
        <v>3.0148000000000001</v>
      </c>
      <c r="CR22" s="556">
        <f>DT_OR!CR15</f>
        <v>3.0209999999999999</v>
      </c>
      <c r="CS22" s="556">
        <f>DT_OR!CS15</f>
        <v>3.0272999999999999</v>
      </c>
      <c r="CT22" s="556">
        <f>DT_OR!CT15</f>
        <v>3.0335000000000001</v>
      </c>
      <c r="CU22" s="556">
        <f>DT_OR!CU15</f>
        <v>3.0396999999999998</v>
      </c>
      <c r="CV22" s="556">
        <f>DT_OR!CV15</f>
        <v>3.0459999999999998</v>
      </c>
      <c r="CW22" s="556">
        <f>DT_OR!CW15</f>
        <v>3.0522999999999998</v>
      </c>
      <c r="CX22" s="556">
        <f>DT_OR!CX15</f>
        <v>3.0586000000000002</v>
      </c>
      <c r="CY22" s="556">
        <f>DT_OR!CY15</f>
        <v>3.0649000000000002</v>
      </c>
      <c r="CZ22" s="556">
        <f>DT_OR!CZ15</f>
        <v>3.0712000000000002</v>
      </c>
      <c r="DA22" s="556">
        <f>DT_OR!DA15</f>
        <v>3.0775000000000001</v>
      </c>
      <c r="DB22" s="556">
        <f>DT_OR!DB15</f>
        <v>3.0838000000000001</v>
      </c>
      <c r="DC22" s="556">
        <f>DT_OR!DC15</f>
        <v>3.0901999999999998</v>
      </c>
      <c r="DD22" s="556">
        <f>DT_OR!DD15</f>
        <v>3.0966</v>
      </c>
      <c r="DE22" s="556">
        <f>DT_OR!DE15</f>
        <v>3.1029</v>
      </c>
      <c r="DF22" s="556">
        <f>DT_OR!DF15</f>
        <v>3.1093000000000002</v>
      </c>
      <c r="DG22" s="556">
        <f>DT_OR!DG15</f>
        <v>3.1156999999999999</v>
      </c>
      <c r="DH22" s="556">
        <f>DT_OR!DH15</f>
        <v>3.1221999999999999</v>
      </c>
      <c r="DI22" s="556">
        <f>DT_OR!DI15</f>
        <v>3.1286</v>
      </c>
      <c r="DJ22" s="556">
        <f>DT_OR!DJ15</f>
        <v>3.1349999999999998</v>
      </c>
      <c r="DK22" s="556">
        <f>DT_OR!DK15</f>
        <v>3.1415000000000002</v>
      </c>
      <c r="DL22" s="556">
        <f>DT_OR!DL15</f>
        <v>0</v>
      </c>
      <c r="DM22" s="556">
        <f>DT_OR!DM15</f>
        <v>0</v>
      </c>
      <c r="DN22" s="556">
        <f>DT_OR!DN15</f>
        <v>0</v>
      </c>
      <c r="DO22" s="556">
        <f>DT_OR!DO15</f>
        <v>3.1675</v>
      </c>
      <c r="DP22" s="556">
        <f>DT_OR!DP15</f>
        <v>3.1739999999999999</v>
      </c>
      <c r="DQ22" s="556">
        <f>DT_OR!DQ15</f>
        <v>3.1804999999999999</v>
      </c>
      <c r="DR22" s="556">
        <f>DT_OR!DR15</f>
        <v>3.1871</v>
      </c>
      <c r="DS22" s="556">
        <f>DT_OR!DS15</f>
        <v>3.1936</v>
      </c>
      <c r="DT22" s="556">
        <f>DT_OR!DT15</f>
        <v>3.2002000000000002</v>
      </c>
      <c r="DU22" s="556">
        <f>DT_OR!DU15</f>
        <v>3.2067999999999999</v>
      </c>
      <c r="DV22" s="556">
        <f>DT_OR!DV15</f>
        <v>3.2134</v>
      </c>
      <c r="DW22" s="556">
        <f>DT_OR!DW15</f>
        <v>3.22</v>
      </c>
      <c r="DX22" s="556">
        <f>DT_OR!DX15</f>
        <v>3.2267000000000001</v>
      </c>
      <c r="DY22" s="556">
        <f>DT_OR!DY15</f>
        <v>3.2332999999999998</v>
      </c>
      <c r="DZ22" s="556">
        <f>DT_OR!DZ15</f>
        <v>3.24</v>
      </c>
      <c r="EA22" s="556">
        <f>DT_OR!EA15</f>
        <v>3.2465999999999999</v>
      </c>
      <c r="EB22" s="556">
        <f>DT_OR!EB15</f>
        <v>3.2532999999999999</v>
      </c>
      <c r="EC22" s="556">
        <f>DT_OR!EC15</f>
        <v>3.26</v>
      </c>
      <c r="ED22" s="556">
        <f>DT_OR!ED15</f>
        <v>3.2667000000000002</v>
      </c>
      <c r="EE22" s="556">
        <f>DT_OR!EE15</f>
        <v>3.2734999999999999</v>
      </c>
      <c r="EF22" s="556">
        <f>DT_OR!EF15</f>
        <v>3.2801999999999998</v>
      </c>
      <c r="EG22" s="556">
        <f>DT_OR!EG15</f>
        <v>3.2869999999999999</v>
      </c>
      <c r="EH22" s="556">
        <f>DT_OR!EH15</f>
        <v>3.2936999999999999</v>
      </c>
      <c r="EI22" s="556">
        <f>DT_OR!EI15</f>
        <v>3.3005</v>
      </c>
      <c r="EJ22" s="556">
        <f>DT_OR!EJ15</f>
        <v>3.3073000000000001</v>
      </c>
      <c r="EK22" s="556">
        <f>DT_OR!EK15</f>
        <v>3.3140999999999998</v>
      </c>
      <c r="EL22" s="556">
        <f>DT_OR!EL15</f>
        <v>3.3210000000000002</v>
      </c>
      <c r="EM22" s="556">
        <f>DT_OR!EM15</f>
        <v>3.3277999999999999</v>
      </c>
      <c r="EN22" s="556">
        <f>DT_OR!EN15</f>
        <v>3.3347000000000002</v>
      </c>
      <c r="EO22" s="556">
        <f>DT_OR!EO15</f>
        <v>3.3414999999999999</v>
      </c>
      <c r="EP22" s="556">
        <f>DT_OR!EP15</f>
        <v>3.3483999999999998</v>
      </c>
      <c r="EQ22" s="556">
        <f>DT_OR!EQ15</f>
        <v>3.3553000000000002</v>
      </c>
      <c r="ER22" s="556">
        <f>DT_OR!ER15</f>
        <v>3.3622000000000001</v>
      </c>
      <c r="ES22" s="556">
        <f>DT_OR!ES15</f>
        <v>3.3691</v>
      </c>
      <c r="ET22" s="308"/>
    </row>
    <row r="23" spans="1:256" s="350" customFormat="1" ht="12.75" customHeight="1">
      <c r="B23" s="443" t="s">
        <v>807</v>
      </c>
      <c r="C23" s="16"/>
      <c r="D23"/>
      <c r="E23" s="553">
        <f t="shared" ref="E23:BP23" si="11">SUM(E21:E22)</f>
        <v>18.3384</v>
      </c>
      <c r="F23" s="553">
        <f t="shared" si="11"/>
        <v>10.052000000000001</v>
      </c>
      <c r="G23" s="553">
        <f t="shared" si="11"/>
        <v>10.0572</v>
      </c>
      <c r="H23" s="553">
        <f t="shared" si="11"/>
        <v>10.0624</v>
      </c>
      <c r="I23" s="553">
        <f t="shared" si="11"/>
        <v>10.067600000000001</v>
      </c>
      <c r="J23" s="553">
        <f t="shared" si="11"/>
        <v>10.072800000000001</v>
      </c>
      <c r="K23" s="553">
        <f t="shared" si="11"/>
        <v>10.078000000000001</v>
      </c>
      <c r="L23" s="553">
        <f t="shared" si="11"/>
        <v>10.0832</v>
      </c>
      <c r="M23" s="553">
        <f t="shared" si="11"/>
        <v>10.0884</v>
      </c>
      <c r="N23" s="553">
        <f t="shared" si="11"/>
        <v>10.0937</v>
      </c>
      <c r="O23" s="553">
        <f t="shared" si="11"/>
        <v>10.0989</v>
      </c>
      <c r="P23" s="553">
        <f t="shared" si="11"/>
        <v>10.104200000000001</v>
      </c>
      <c r="Q23" s="553">
        <f t="shared" si="11"/>
        <v>10.109500000000001</v>
      </c>
      <c r="R23" s="553">
        <f t="shared" si="11"/>
        <v>14.3241</v>
      </c>
      <c r="S23" s="553">
        <f t="shared" si="11"/>
        <v>14.3294</v>
      </c>
      <c r="T23" s="553">
        <f t="shared" si="11"/>
        <v>14.3347</v>
      </c>
      <c r="U23" s="553">
        <f t="shared" si="11"/>
        <v>14.34</v>
      </c>
      <c r="V23" s="553">
        <f t="shared" si="11"/>
        <v>14.3453</v>
      </c>
      <c r="W23" s="553">
        <f t="shared" si="11"/>
        <v>14.3507</v>
      </c>
      <c r="X23" s="553">
        <f t="shared" si="11"/>
        <v>14.356</v>
      </c>
      <c r="Y23" s="553">
        <f t="shared" si="11"/>
        <v>14.3614</v>
      </c>
      <c r="Z23" s="553">
        <f t="shared" si="11"/>
        <v>14.3668</v>
      </c>
      <c r="AA23" s="553">
        <f t="shared" si="11"/>
        <v>14.372199999999999</v>
      </c>
      <c r="AB23" s="553">
        <f t="shared" si="11"/>
        <v>14.377599999999999</v>
      </c>
      <c r="AC23" s="553">
        <f t="shared" si="11"/>
        <v>14.382999999999999</v>
      </c>
      <c r="AD23" s="553">
        <f t="shared" si="11"/>
        <v>18.5989</v>
      </c>
      <c r="AE23" s="553">
        <f t="shared" si="11"/>
        <v>18.604300000000002</v>
      </c>
      <c r="AF23" s="553">
        <f t="shared" si="11"/>
        <v>18.6098</v>
      </c>
      <c r="AG23" s="553">
        <f t="shared" si="11"/>
        <v>18.615200000000002</v>
      </c>
      <c r="AH23" s="553">
        <f t="shared" si="11"/>
        <v>18.620699999999999</v>
      </c>
      <c r="AI23" s="553">
        <f t="shared" si="11"/>
        <v>18.626200000000001</v>
      </c>
      <c r="AJ23" s="553">
        <f t="shared" si="11"/>
        <v>18.631700000000002</v>
      </c>
      <c r="AK23" s="553">
        <f t="shared" si="11"/>
        <v>18.6372</v>
      </c>
      <c r="AL23" s="553">
        <f t="shared" si="11"/>
        <v>18.642700000000001</v>
      </c>
      <c r="AM23" s="553">
        <f t="shared" si="11"/>
        <v>18.648199999999999</v>
      </c>
      <c r="AN23" s="553">
        <f t="shared" si="11"/>
        <v>18.653700000000001</v>
      </c>
      <c r="AO23" s="553">
        <f t="shared" si="11"/>
        <v>18.659300000000002</v>
      </c>
      <c r="AP23" s="553">
        <f t="shared" si="11"/>
        <v>19.403199999999998</v>
      </c>
      <c r="AQ23" s="553">
        <f t="shared" si="11"/>
        <v>19.408799999999999</v>
      </c>
      <c r="AR23" s="553">
        <f t="shared" si="11"/>
        <v>19.414400000000001</v>
      </c>
      <c r="AS23" s="553">
        <f t="shared" si="11"/>
        <v>19.419999999999998</v>
      </c>
      <c r="AT23" s="553">
        <f t="shared" si="11"/>
        <v>19.425599999999999</v>
      </c>
      <c r="AU23" s="553">
        <f t="shared" si="11"/>
        <v>19.4312</v>
      </c>
      <c r="AV23" s="553">
        <f t="shared" si="11"/>
        <v>19.436799999999998</v>
      </c>
      <c r="AW23" s="553">
        <f t="shared" si="11"/>
        <v>19.442399999999999</v>
      </c>
      <c r="AX23" s="553">
        <f t="shared" si="11"/>
        <v>19.4481</v>
      </c>
      <c r="AY23" s="553">
        <f t="shared" si="11"/>
        <v>19.453800000000001</v>
      </c>
      <c r="AZ23" s="553">
        <f t="shared" si="11"/>
        <v>19.459399999999999</v>
      </c>
      <c r="BA23" s="553">
        <f t="shared" si="11"/>
        <v>0</v>
      </c>
      <c r="BB23" s="553">
        <f t="shared" si="11"/>
        <v>0</v>
      </c>
      <c r="BC23" s="553">
        <f t="shared" si="11"/>
        <v>0</v>
      </c>
      <c r="BD23" s="553">
        <f t="shared" si="11"/>
        <v>13.9117</v>
      </c>
      <c r="BE23" s="553">
        <f t="shared" si="11"/>
        <v>13.9175</v>
      </c>
      <c r="BF23" s="553">
        <f t="shared" si="11"/>
        <v>13.923200000000001</v>
      </c>
      <c r="BG23" s="553">
        <f t="shared" si="11"/>
        <v>13.929</v>
      </c>
      <c r="BH23" s="553">
        <f t="shared" si="11"/>
        <v>13.934699999999999</v>
      </c>
      <c r="BI23" s="553">
        <f t="shared" si="11"/>
        <v>13.9405</v>
      </c>
      <c r="BJ23" s="553">
        <f t="shared" si="11"/>
        <v>13.946300000000001</v>
      </c>
      <c r="BK23" s="553">
        <f t="shared" si="11"/>
        <v>13.952100000000002</v>
      </c>
      <c r="BL23" s="553">
        <f t="shared" si="11"/>
        <v>13.9579</v>
      </c>
      <c r="BM23" s="553">
        <f t="shared" si="11"/>
        <v>13.963699999999999</v>
      </c>
      <c r="BN23" s="553">
        <f t="shared" si="11"/>
        <v>13.9696</v>
      </c>
      <c r="BO23" s="553">
        <f t="shared" si="11"/>
        <v>13.9754</v>
      </c>
      <c r="BP23" s="553">
        <f t="shared" si="11"/>
        <v>14.259500000000001</v>
      </c>
      <c r="BQ23" s="553">
        <f t="shared" ref="BQ23:EB23" si="12">SUM(BQ21:BQ22)</f>
        <v>14.2654</v>
      </c>
      <c r="BR23" s="553">
        <f t="shared" si="12"/>
        <v>14.2713</v>
      </c>
      <c r="BS23" s="553">
        <f t="shared" si="12"/>
        <v>14.277200000000001</v>
      </c>
      <c r="BT23" s="553">
        <f t="shared" si="12"/>
        <v>14.283100000000001</v>
      </c>
      <c r="BU23" s="553">
        <f t="shared" si="12"/>
        <v>14.289000000000001</v>
      </c>
      <c r="BV23" s="553">
        <f t="shared" si="12"/>
        <v>14.2949</v>
      </c>
      <c r="BW23" s="553">
        <f t="shared" si="12"/>
        <v>14.3009</v>
      </c>
      <c r="BX23" s="553">
        <f t="shared" si="12"/>
        <v>14.306800000000001</v>
      </c>
      <c r="BY23" s="553">
        <f t="shared" si="12"/>
        <v>14.312799999999999</v>
      </c>
      <c r="BZ23" s="553">
        <f t="shared" si="12"/>
        <v>14.3188</v>
      </c>
      <c r="CA23" s="553">
        <f t="shared" si="12"/>
        <v>14.3248</v>
      </c>
      <c r="CB23" s="553">
        <f t="shared" si="12"/>
        <v>14.616</v>
      </c>
      <c r="CC23" s="553">
        <f t="shared" si="12"/>
        <v>14.622</v>
      </c>
      <c r="CD23" s="553">
        <f t="shared" si="12"/>
        <v>14.6281</v>
      </c>
      <c r="CE23" s="553">
        <f t="shared" si="12"/>
        <v>14.6341</v>
      </c>
      <c r="CF23" s="553">
        <f t="shared" si="12"/>
        <v>14.6402</v>
      </c>
      <c r="CG23" s="553">
        <f t="shared" si="12"/>
        <v>14.6462</v>
      </c>
      <c r="CH23" s="553">
        <f t="shared" si="12"/>
        <v>14.6523</v>
      </c>
      <c r="CI23" s="553">
        <f t="shared" si="12"/>
        <v>14.6584</v>
      </c>
      <c r="CJ23" s="553">
        <f t="shared" si="12"/>
        <v>14.6645</v>
      </c>
      <c r="CK23" s="553">
        <f t="shared" si="12"/>
        <v>14.6706</v>
      </c>
      <c r="CL23" s="553">
        <f t="shared" si="12"/>
        <v>14.6768</v>
      </c>
      <c r="CM23" s="553">
        <f t="shared" si="12"/>
        <v>14.6829</v>
      </c>
      <c r="CN23" s="553">
        <f t="shared" si="12"/>
        <v>14.981399999999999</v>
      </c>
      <c r="CO23" s="553">
        <f t="shared" si="12"/>
        <v>14.987499999999999</v>
      </c>
      <c r="CP23" s="553">
        <f t="shared" si="12"/>
        <v>14.993699999999999</v>
      </c>
      <c r="CQ23" s="553">
        <f t="shared" si="12"/>
        <v>14.9999</v>
      </c>
      <c r="CR23" s="553">
        <f t="shared" si="12"/>
        <v>15.0061</v>
      </c>
      <c r="CS23" s="553">
        <f t="shared" si="12"/>
        <v>15.0124</v>
      </c>
      <c r="CT23" s="553">
        <f t="shared" si="12"/>
        <v>15.018599999999999</v>
      </c>
      <c r="CU23" s="553">
        <f t="shared" si="12"/>
        <v>15.024799999999999</v>
      </c>
      <c r="CV23" s="553">
        <f t="shared" si="12"/>
        <v>15.031099999999999</v>
      </c>
      <c r="CW23" s="553">
        <f t="shared" si="12"/>
        <v>15.037399999999998</v>
      </c>
      <c r="CX23" s="553">
        <f t="shared" si="12"/>
        <v>15.043699999999999</v>
      </c>
      <c r="CY23" s="553">
        <f t="shared" si="12"/>
        <v>15.049999999999999</v>
      </c>
      <c r="CZ23" s="553">
        <f t="shared" si="12"/>
        <v>15.355900000000002</v>
      </c>
      <c r="DA23" s="553">
        <f t="shared" si="12"/>
        <v>15.362200000000001</v>
      </c>
      <c r="DB23" s="553">
        <f t="shared" si="12"/>
        <v>15.368500000000001</v>
      </c>
      <c r="DC23" s="553">
        <f t="shared" si="12"/>
        <v>15.3749</v>
      </c>
      <c r="DD23" s="553">
        <f t="shared" si="12"/>
        <v>15.381300000000001</v>
      </c>
      <c r="DE23" s="553">
        <f t="shared" si="12"/>
        <v>15.387600000000001</v>
      </c>
      <c r="DF23" s="553">
        <f t="shared" si="12"/>
        <v>15.394000000000002</v>
      </c>
      <c r="DG23" s="553">
        <f t="shared" si="12"/>
        <v>15.400400000000001</v>
      </c>
      <c r="DH23" s="553">
        <f t="shared" si="12"/>
        <v>15.4069</v>
      </c>
      <c r="DI23" s="553">
        <f t="shared" si="12"/>
        <v>15.413300000000001</v>
      </c>
      <c r="DJ23" s="553">
        <f t="shared" si="12"/>
        <v>15.419700000000001</v>
      </c>
      <c r="DK23" s="553">
        <f t="shared" si="12"/>
        <v>15.426200000000001</v>
      </c>
      <c r="DL23" s="553">
        <f t="shared" si="12"/>
        <v>0</v>
      </c>
      <c r="DM23" s="553">
        <f t="shared" si="12"/>
        <v>0</v>
      </c>
      <c r="DN23" s="553">
        <f t="shared" si="12"/>
        <v>0</v>
      </c>
      <c r="DO23" s="553">
        <f t="shared" si="12"/>
        <v>15.837300000000001</v>
      </c>
      <c r="DP23" s="553">
        <f t="shared" si="12"/>
        <v>15.8438</v>
      </c>
      <c r="DQ23" s="553">
        <f t="shared" si="12"/>
        <v>15.850300000000001</v>
      </c>
      <c r="DR23" s="553">
        <f t="shared" si="12"/>
        <v>15.8569</v>
      </c>
      <c r="DS23" s="553">
        <f t="shared" si="12"/>
        <v>15.8634</v>
      </c>
      <c r="DT23" s="553">
        <f t="shared" si="12"/>
        <v>15.870000000000001</v>
      </c>
      <c r="DU23" s="553">
        <f t="shared" si="12"/>
        <v>15.8766</v>
      </c>
      <c r="DV23" s="553">
        <f t="shared" si="12"/>
        <v>15.8832</v>
      </c>
      <c r="DW23" s="553">
        <f t="shared" si="12"/>
        <v>15.889800000000001</v>
      </c>
      <c r="DX23" s="553">
        <f t="shared" si="12"/>
        <v>15.8965</v>
      </c>
      <c r="DY23" s="553">
        <f t="shared" si="12"/>
        <v>15.9031</v>
      </c>
      <c r="DZ23" s="553">
        <f t="shared" si="12"/>
        <v>15.909800000000001</v>
      </c>
      <c r="EA23" s="553">
        <f t="shared" si="12"/>
        <v>16.2332</v>
      </c>
      <c r="EB23" s="553">
        <f t="shared" si="12"/>
        <v>16.239899999999999</v>
      </c>
      <c r="EC23" s="553">
        <f t="shared" ref="EC23:EQ23" si="13">SUM(EC21:EC22)</f>
        <v>16.246600000000001</v>
      </c>
      <c r="ED23" s="553">
        <f t="shared" si="13"/>
        <v>16.253299999999999</v>
      </c>
      <c r="EE23" s="553">
        <f t="shared" si="13"/>
        <v>16.260099999999998</v>
      </c>
      <c r="EF23" s="553">
        <f t="shared" si="13"/>
        <v>16.2668</v>
      </c>
      <c r="EG23" s="553">
        <f t="shared" si="13"/>
        <v>16.273599999999998</v>
      </c>
      <c r="EH23" s="553">
        <f t="shared" si="13"/>
        <v>16.2803</v>
      </c>
      <c r="EI23" s="553">
        <f t="shared" si="13"/>
        <v>16.287099999999999</v>
      </c>
      <c r="EJ23" s="553">
        <f t="shared" si="13"/>
        <v>16.293900000000001</v>
      </c>
      <c r="EK23" s="553">
        <f t="shared" si="13"/>
        <v>16.300699999999999</v>
      </c>
      <c r="EL23" s="553">
        <f t="shared" si="13"/>
        <v>16.307600000000001</v>
      </c>
      <c r="EM23" s="553">
        <f t="shared" si="13"/>
        <v>16.638999999999999</v>
      </c>
      <c r="EN23" s="553">
        <f t="shared" si="13"/>
        <v>16.645900000000001</v>
      </c>
      <c r="EO23" s="553">
        <f t="shared" si="13"/>
        <v>16.652699999999999</v>
      </c>
      <c r="EP23" s="553">
        <f t="shared" si="13"/>
        <v>16.659599999999998</v>
      </c>
      <c r="EQ23" s="553">
        <f t="shared" si="13"/>
        <v>16.666499999999999</v>
      </c>
      <c r="ER23" s="553">
        <f>SUM(ER21:ER22)</f>
        <v>16.673400000000001</v>
      </c>
      <c r="ES23" s="553">
        <f>SUM(ES21:ES22)</f>
        <v>16.680299999999999</v>
      </c>
      <c r="ET23" s="1261"/>
    </row>
    <row r="24" spans="1:256"/>
    <row r="25" spans="1:256" s="443" customFormat="1">
      <c r="B25" s="554" t="s">
        <v>808</v>
      </c>
      <c r="C25" s="382"/>
      <c r="D25" s="555"/>
      <c r="E25" s="556">
        <f ca="1">CF_Building!E172</f>
        <v>100</v>
      </c>
      <c r="F25" s="556">
        <f ca="1">CF_Building!F172</f>
        <v>100</v>
      </c>
      <c r="G25" s="556">
        <f ca="1">CF_Building!G172</f>
        <v>100</v>
      </c>
      <c r="H25" s="556">
        <f ca="1">CF_Building!H172</f>
        <v>100</v>
      </c>
      <c r="I25" s="556">
        <f ca="1">CF_Building!I172</f>
        <v>100</v>
      </c>
      <c r="J25" s="556">
        <f ca="1">CF_Building!J172</f>
        <v>100</v>
      </c>
      <c r="K25" s="556">
        <f ca="1">CF_Building!K172</f>
        <v>100</v>
      </c>
      <c r="L25" s="556">
        <f ca="1">CF_Building!L172</f>
        <v>100</v>
      </c>
      <c r="M25" s="556">
        <f ca="1">CF_Building!M172</f>
        <v>100</v>
      </c>
      <c r="N25" s="556">
        <f ca="1">CF_Building!N172</f>
        <v>100</v>
      </c>
      <c r="O25" s="556">
        <f ca="1">CF_Building!O172</f>
        <v>100</v>
      </c>
      <c r="P25" s="556">
        <f ca="1">CF_Building!P172</f>
        <v>100</v>
      </c>
      <c r="Q25" s="556">
        <f ca="1">CF_Building!Q172</f>
        <v>100</v>
      </c>
      <c r="R25" s="556">
        <f ca="1">CF_Building!R172</f>
        <v>100</v>
      </c>
      <c r="S25" s="556">
        <f ca="1">CF_Building!S172</f>
        <v>100</v>
      </c>
      <c r="T25" s="556">
        <f ca="1">CF_Building!T172</f>
        <v>100</v>
      </c>
      <c r="U25" s="556">
        <f ca="1">CF_Building!U172</f>
        <v>100</v>
      </c>
      <c r="V25" s="556">
        <f ca="1">CF_Building!V172</f>
        <v>100</v>
      </c>
      <c r="W25" s="556">
        <f ca="1">CF_Building!W172</f>
        <v>100</v>
      </c>
      <c r="X25" s="556">
        <f ca="1">CF_Building!X172</f>
        <v>100</v>
      </c>
      <c r="Y25" s="556">
        <f ca="1">CF_Building!Y172</f>
        <v>100</v>
      </c>
      <c r="Z25" s="556">
        <f ca="1">CF_Building!Z172</f>
        <v>100</v>
      </c>
      <c r="AA25" s="556">
        <f ca="1">CF_Building!AA172</f>
        <v>100</v>
      </c>
      <c r="AB25" s="556">
        <f ca="1">CF_Building!AB172</f>
        <v>100</v>
      </c>
      <c r="AC25" s="556">
        <f ca="1">CF_Building!AC172</f>
        <v>100</v>
      </c>
      <c r="AD25" s="556">
        <f ca="1">CF_Building!AD172</f>
        <v>100</v>
      </c>
      <c r="AE25" s="556">
        <f ca="1">CF_Building!AE172</f>
        <v>100</v>
      </c>
      <c r="AF25" s="556">
        <f ca="1">CF_Building!AF172</f>
        <v>100</v>
      </c>
      <c r="AG25" s="556">
        <f ca="1">CF_Building!AG172</f>
        <v>100</v>
      </c>
      <c r="AH25" s="556">
        <f ca="1">CF_Building!AH172</f>
        <v>100</v>
      </c>
      <c r="AI25" s="556">
        <f ca="1">CF_Building!AI172</f>
        <v>100</v>
      </c>
      <c r="AJ25" s="556">
        <f ca="1">CF_Building!AJ172</f>
        <v>100</v>
      </c>
      <c r="AK25" s="556">
        <f ca="1">CF_Building!AK172</f>
        <v>100</v>
      </c>
      <c r="AL25" s="556">
        <f ca="1">CF_Building!AL172</f>
        <v>100</v>
      </c>
      <c r="AM25" s="556">
        <f ca="1">CF_Building!AM172</f>
        <v>100</v>
      </c>
      <c r="AN25" s="556">
        <f ca="1">CF_Building!AN172</f>
        <v>100</v>
      </c>
      <c r="AO25" s="556">
        <f ca="1">CF_Building!AO172</f>
        <v>100</v>
      </c>
      <c r="AP25" s="556">
        <f ca="1">CF_Building!AP172</f>
        <v>100</v>
      </c>
      <c r="AQ25" s="556">
        <f ca="1">CF_Building!AQ172</f>
        <v>100</v>
      </c>
      <c r="AR25" s="556">
        <f ca="1">CF_Building!AR172</f>
        <v>100</v>
      </c>
      <c r="AS25" s="556">
        <f ca="1">CF_Building!AS172</f>
        <v>100</v>
      </c>
      <c r="AT25" s="556">
        <f ca="1">CF_Building!AT172</f>
        <v>100</v>
      </c>
      <c r="AU25" s="556">
        <f ca="1">CF_Building!AU172</f>
        <v>100</v>
      </c>
      <c r="AV25" s="556">
        <f ca="1">CF_Building!AV172</f>
        <v>100</v>
      </c>
      <c r="AW25" s="556">
        <f ca="1">CF_Building!AW172</f>
        <v>100</v>
      </c>
      <c r="AX25" s="556">
        <f ca="1">CF_Building!AX172</f>
        <v>100</v>
      </c>
      <c r="AY25" s="556">
        <f ca="1">CF_Building!AY172</f>
        <v>100</v>
      </c>
      <c r="AZ25" s="556">
        <f ca="1">CF_Building!AZ172</f>
        <v>100</v>
      </c>
      <c r="BA25" s="556">
        <f ca="1">CF_Building!BA172</f>
        <v>100</v>
      </c>
      <c r="BB25" s="556">
        <f ca="1">CF_Building!BB172</f>
        <v>100</v>
      </c>
      <c r="BC25" s="556">
        <f ca="1">CF_Building!BC172</f>
        <v>100</v>
      </c>
      <c r="BD25" s="556">
        <f ca="1">CF_Building!BD172</f>
        <v>100</v>
      </c>
      <c r="BE25" s="556">
        <f ca="1">CF_Building!BE172</f>
        <v>100</v>
      </c>
      <c r="BF25" s="556">
        <f ca="1">CF_Building!BF172</f>
        <v>100</v>
      </c>
      <c r="BG25" s="556">
        <f ca="1">CF_Building!BG172</f>
        <v>100</v>
      </c>
      <c r="BH25" s="556">
        <f ca="1">CF_Building!BH172</f>
        <v>100</v>
      </c>
      <c r="BI25" s="556">
        <f ca="1">CF_Building!BI172</f>
        <v>100</v>
      </c>
      <c r="BJ25" s="556">
        <f ca="1">CF_Building!BJ172</f>
        <v>100</v>
      </c>
      <c r="BK25" s="556">
        <f ca="1">CF_Building!BK172</f>
        <v>100</v>
      </c>
      <c r="BL25" s="556">
        <f ca="1">CF_Building!BL172</f>
        <v>100</v>
      </c>
      <c r="BM25" s="556">
        <f ca="1">CF_Building!BM172</f>
        <v>100</v>
      </c>
      <c r="BN25" s="556">
        <f ca="1">CF_Building!BN172</f>
        <v>100</v>
      </c>
      <c r="BO25" s="556">
        <f ca="1">CF_Building!BO172</f>
        <v>100</v>
      </c>
      <c r="BP25" s="556">
        <f ca="1">CF_Building!BP172</f>
        <v>100</v>
      </c>
      <c r="BQ25" s="556">
        <f ca="1">CF_Building!BQ172</f>
        <v>100</v>
      </c>
      <c r="BR25" s="556">
        <f ca="1">CF_Building!BR172</f>
        <v>100</v>
      </c>
      <c r="BS25" s="556">
        <f ca="1">CF_Building!BS172</f>
        <v>100</v>
      </c>
      <c r="BT25" s="556">
        <f ca="1">CF_Building!BT172</f>
        <v>100</v>
      </c>
      <c r="BU25" s="556">
        <f ca="1">CF_Building!BU172</f>
        <v>100</v>
      </c>
      <c r="BV25" s="556">
        <f ca="1">CF_Building!BV172</f>
        <v>100</v>
      </c>
      <c r="BW25" s="556">
        <f ca="1">CF_Building!BW172</f>
        <v>100</v>
      </c>
      <c r="BX25" s="556">
        <f ca="1">CF_Building!BX172</f>
        <v>100</v>
      </c>
      <c r="BY25" s="556">
        <f ca="1">CF_Building!BY172</f>
        <v>100</v>
      </c>
      <c r="BZ25" s="556">
        <f ca="1">CF_Building!BZ172</f>
        <v>100</v>
      </c>
      <c r="CA25" s="556">
        <f ca="1">CF_Building!CA172</f>
        <v>100</v>
      </c>
      <c r="CB25" s="556">
        <f ca="1">CF_Building!CB172</f>
        <v>100</v>
      </c>
      <c r="CC25" s="556">
        <f ca="1">CF_Building!CC172</f>
        <v>100</v>
      </c>
      <c r="CD25" s="556">
        <f ca="1">CF_Building!CD172</f>
        <v>100</v>
      </c>
      <c r="CE25" s="556">
        <f ca="1">CF_Building!CE172</f>
        <v>100</v>
      </c>
      <c r="CF25" s="556">
        <f ca="1">CF_Building!CF172</f>
        <v>100</v>
      </c>
      <c r="CG25" s="556">
        <f ca="1">CF_Building!CG172</f>
        <v>100</v>
      </c>
      <c r="CH25" s="556">
        <f ca="1">CF_Building!CH172</f>
        <v>100</v>
      </c>
      <c r="CI25" s="556">
        <f ca="1">CF_Building!CI172</f>
        <v>100</v>
      </c>
      <c r="CJ25" s="556">
        <f ca="1">CF_Building!CJ172</f>
        <v>100</v>
      </c>
      <c r="CK25" s="556">
        <f ca="1">CF_Building!CK172</f>
        <v>100</v>
      </c>
      <c r="CL25" s="556">
        <f ca="1">CF_Building!CL172</f>
        <v>100</v>
      </c>
      <c r="CM25" s="556">
        <f ca="1">CF_Building!CM172</f>
        <v>100</v>
      </c>
      <c r="CN25" s="556">
        <f ca="1">CF_Building!CN172</f>
        <v>100</v>
      </c>
      <c r="CO25" s="556">
        <f ca="1">CF_Building!CO172</f>
        <v>100</v>
      </c>
      <c r="CP25" s="556">
        <f ca="1">CF_Building!CP172</f>
        <v>100</v>
      </c>
      <c r="CQ25" s="556">
        <f ca="1">CF_Building!CQ172</f>
        <v>100</v>
      </c>
      <c r="CR25" s="556">
        <f ca="1">CF_Building!CR172</f>
        <v>100</v>
      </c>
      <c r="CS25" s="556">
        <f ca="1">CF_Building!CS172</f>
        <v>100</v>
      </c>
      <c r="CT25" s="556">
        <f ca="1">CF_Building!CT172</f>
        <v>100</v>
      </c>
      <c r="CU25" s="556">
        <f ca="1">CF_Building!CU172</f>
        <v>100</v>
      </c>
      <c r="CV25" s="556">
        <f ca="1">CF_Building!CV172</f>
        <v>100</v>
      </c>
      <c r="CW25" s="556">
        <f ca="1">CF_Building!CW172</f>
        <v>100</v>
      </c>
      <c r="CX25" s="556">
        <f ca="1">CF_Building!CX172</f>
        <v>100</v>
      </c>
      <c r="CY25" s="556">
        <f ca="1">CF_Building!CY172</f>
        <v>100</v>
      </c>
      <c r="CZ25" s="556">
        <f ca="1">CF_Building!CZ172</f>
        <v>100</v>
      </c>
      <c r="DA25" s="556">
        <f ca="1">CF_Building!DA172</f>
        <v>100</v>
      </c>
      <c r="DB25" s="556">
        <f ca="1">CF_Building!DB172</f>
        <v>100</v>
      </c>
      <c r="DC25" s="556">
        <f ca="1">CF_Building!DC172</f>
        <v>100</v>
      </c>
      <c r="DD25" s="556">
        <f ca="1">CF_Building!DD172</f>
        <v>100</v>
      </c>
      <c r="DE25" s="556">
        <f ca="1">CF_Building!DE172</f>
        <v>100</v>
      </c>
      <c r="DF25" s="556">
        <f ca="1">CF_Building!DF172</f>
        <v>100</v>
      </c>
      <c r="DG25" s="556">
        <f ca="1">CF_Building!DG172</f>
        <v>100</v>
      </c>
      <c r="DH25" s="556">
        <f ca="1">CF_Building!DH172</f>
        <v>100</v>
      </c>
      <c r="DI25" s="556">
        <f ca="1">CF_Building!DI172</f>
        <v>100</v>
      </c>
      <c r="DJ25" s="556">
        <f ca="1">CF_Building!DJ172</f>
        <v>100</v>
      </c>
      <c r="DK25" s="556">
        <f ca="1">CF_Building!DK172</f>
        <v>100</v>
      </c>
      <c r="DL25" s="556">
        <f ca="1">CF_Building!DL172</f>
        <v>100</v>
      </c>
      <c r="DM25" s="556">
        <f ca="1">CF_Building!DM172</f>
        <v>100</v>
      </c>
      <c r="DN25" s="556">
        <f ca="1">CF_Building!DN172</f>
        <v>100</v>
      </c>
      <c r="DO25" s="556">
        <f ca="1">CF_Building!DO172</f>
        <v>100</v>
      </c>
      <c r="DP25" s="556">
        <f ca="1">CF_Building!DP172</f>
        <v>100</v>
      </c>
      <c r="DQ25" s="556">
        <f ca="1">CF_Building!DQ172</f>
        <v>100</v>
      </c>
      <c r="DR25" s="556">
        <f ca="1">CF_Building!DR172</f>
        <v>100</v>
      </c>
      <c r="DS25" s="556">
        <f ca="1">CF_Building!DS172</f>
        <v>100</v>
      </c>
      <c r="DT25" s="556">
        <f ca="1">CF_Building!DT172</f>
        <v>100</v>
      </c>
      <c r="DU25" s="556">
        <f ca="1">CF_Building!DU172</f>
        <v>100</v>
      </c>
      <c r="DV25" s="556">
        <f ca="1">CF_Building!DV172</f>
        <v>100</v>
      </c>
      <c r="DW25" s="556">
        <f ca="1">CF_Building!DW172</f>
        <v>100</v>
      </c>
      <c r="DX25" s="556">
        <f ca="1">CF_Building!DX172</f>
        <v>100</v>
      </c>
      <c r="DY25" s="556">
        <f ca="1">CF_Building!DY172</f>
        <v>100</v>
      </c>
      <c r="DZ25" s="556">
        <f ca="1">CF_Building!DZ172</f>
        <v>100</v>
      </c>
      <c r="EA25" s="556">
        <f ca="1">CF_Building!EA172</f>
        <v>100</v>
      </c>
      <c r="EB25" s="556">
        <f ca="1">CF_Building!EB172</f>
        <v>100</v>
      </c>
      <c r="EC25" s="556">
        <f ca="1">CF_Building!EC172</f>
        <v>100</v>
      </c>
      <c r="ED25" s="556">
        <f ca="1">CF_Building!ED172</f>
        <v>100</v>
      </c>
      <c r="EE25" s="556">
        <f ca="1">CF_Building!EE172</f>
        <v>100</v>
      </c>
      <c r="EF25" s="556">
        <f ca="1">CF_Building!EF172</f>
        <v>100</v>
      </c>
      <c r="EG25" s="556">
        <f ca="1">CF_Building!EG172</f>
        <v>100</v>
      </c>
      <c r="EH25" s="556">
        <f ca="1">CF_Building!EH172</f>
        <v>100</v>
      </c>
      <c r="EI25" s="556">
        <f ca="1">CF_Building!EI172</f>
        <v>100</v>
      </c>
      <c r="EJ25" s="556">
        <f ca="1">CF_Building!EJ172</f>
        <v>100</v>
      </c>
      <c r="EK25" s="556">
        <f ca="1">CF_Building!EK172</f>
        <v>100</v>
      </c>
      <c r="EL25" s="556">
        <f ca="1">CF_Building!EL172</f>
        <v>100</v>
      </c>
      <c r="EM25" s="556">
        <f ca="1">CF_Building!EM172</f>
        <v>100</v>
      </c>
      <c r="EN25" s="556">
        <f ca="1">CF_Building!EN172</f>
        <v>100</v>
      </c>
      <c r="EO25" s="556">
        <f ca="1">CF_Building!EO172</f>
        <v>100</v>
      </c>
      <c r="EP25" s="556">
        <f ca="1">CF_Building!EP172</f>
        <v>100</v>
      </c>
      <c r="EQ25" s="556">
        <f ca="1">CF_Building!EQ172</f>
        <v>100</v>
      </c>
      <c r="ER25" s="556">
        <f ca="1">CF_Building!ER172</f>
        <v>100</v>
      </c>
      <c r="ES25" s="556">
        <f ca="1">CF_Building!ES172</f>
        <v>100</v>
      </c>
      <c r="ET25" s="308"/>
    </row>
    <row r="26" spans="1:256" s="443" customFormat="1">
      <c r="B26" s="444" t="s">
        <v>366</v>
      </c>
      <c r="C26" s="16"/>
      <c r="D26" s="310"/>
      <c r="E26" s="553">
        <f ca="1">SUM(E23,E25)</f>
        <v>118.33840000000001</v>
      </c>
      <c r="F26" s="553">
        <f t="shared" ref="F26:BQ26" ca="1" si="14">SUM(F23,F25)</f>
        <v>110.05200000000001</v>
      </c>
      <c r="G26" s="553">
        <f t="shared" ca="1" si="14"/>
        <v>110.05719999999999</v>
      </c>
      <c r="H26" s="553">
        <f t="shared" ca="1" si="14"/>
        <v>110.0624</v>
      </c>
      <c r="I26" s="553">
        <f t="shared" ca="1" si="14"/>
        <v>110.0676</v>
      </c>
      <c r="J26" s="553">
        <f t="shared" ca="1" si="14"/>
        <v>110.0728</v>
      </c>
      <c r="K26" s="553">
        <f t="shared" ca="1" si="14"/>
        <v>110.078</v>
      </c>
      <c r="L26" s="553">
        <f t="shared" ca="1" si="14"/>
        <v>110.08320000000001</v>
      </c>
      <c r="M26" s="553">
        <f t="shared" ca="1" si="14"/>
        <v>110.08840000000001</v>
      </c>
      <c r="N26" s="553">
        <f t="shared" ca="1" si="14"/>
        <v>110.0937</v>
      </c>
      <c r="O26" s="553">
        <f t="shared" ca="1" si="14"/>
        <v>110.0989</v>
      </c>
      <c r="P26" s="553">
        <f t="shared" ca="1" si="14"/>
        <v>110.10420000000001</v>
      </c>
      <c r="Q26" s="553">
        <f t="shared" ca="1" si="14"/>
        <v>110.1095</v>
      </c>
      <c r="R26" s="553">
        <f t="shared" ca="1" si="14"/>
        <v>114.3241</v>
      </c>
      <c r="S26" s="553">
        <f t="shared" ca="1" si="14"/>
        <v>114.32939999999999</v>
      </c>
      <c r="T26" s="553">
        <f t="shared" ca="1" si="14"/>
        <v>114.3347</v>
      </c>
      <c r="U26" s="553">
        <f t="shared" ca="1" si="14"/>
        <v>114.34</v>
      </c>
      <c r="V26" s="553">
        <f t="shared" ca="1" si="14"/>
        <v>114.34529999999999</v>
      </c>
      <c r="W26" s="553">
        <f t="shared" ca="1" si="14"/>
        <v>114.3507</v>
      </c>
      <c r="X26" s="553">
        <f t="shared" ca="1" si="14"/>
        <v>114.35599999999999</v>
      </c>
      <c r="Y26" s="553">
        <f t="shared" ca="1" si="14"/>
        <v>114.3614</v>
      </c>
      <c r="Z26" s="553">
        <f t="shared" ca="1" si="14"/>
        <v>114.3668</v>
      </c>
      <c r="AA26" s="553">
        <f t="shared" ca="1" si="14"/>
        <v>114.37219999999999</v>
      </c>
      <c r="AB26" s="553">
        <f t="shared" ca="1" si="14"/>
        <v>114.3776</v>
      </c>
      <c r="AC26" s="553">
        <f t="shared" ca="1" si="14"/>
        <v>114.383</v>
      </c>
      <c r="AD26" s="553">
        <f t="shared" ca="1" si="14"/>
        <v>118.5989</v>
      </c>
      <c r="AE26" s="553">
        <f t="shared" ca="1" si="14"/>
        <v>118.60429999999999</v>
      </c>
      <c r="AF26" s="553">
        <f t="shared" ca="1" si="14"/>
        <v>118.60980000000001</v>
      </c>
      <c r="AG26" s="553">
        <f t="shared" ca="1" si="14"/>
        <v>118.6152</v>
      </c>
      <c r="AH26" s="553">
        <f t="shared" ca="1" si="14"/>
        <v>118.6207</v>
      </c>
      <c r="AI26" s="553">
        <f t="shared" ca="1" si="14"/>
        <v>118.6262</v>
      </c>
      <c r="AJ26" s="553">
        <f t="shared" ca="1" si="14"/>
        <v>118.6317</v>
      </c>
      <c r="AK26" s="553">
        <f t="shared" ca="1" si="14"/>
        <v>118.63720000000001</v>
      </c>
      <c r="AL26" s="553">
        <f t="shared" ca="1" si="14"/>
        <v>118.6427</v>
      </c>
      <c r="AM26" s="553">
        <f t="shared" ca="1" si="14"/>
        <v>118.6482</v>
      </c>
      <c r="AN26" s="553">
        <f t="shared" ca="1" si="14"/>
        <v>118.6537</v>
      </c>
      <c r="AO26" s="553">
        <f t="shared" ca="1" si="14"/>
        <v>118.6593</v>
      </c>
      <c r="AP26" s="553">
        <f t="shared" ca="1" si="14"/>
        <v>119.4032</v>
      </c>
      <c r="AQ26" s="553">
        <f t="shared" ca="1" si="14"/>
        <v>119.4088</v>
      </c>
      <c r="AR26" s="553">
        <f t="shared" ca="1" si="14"/>
        <v>119.4144</v>
      </c>
      <c r="AS26" s="553">
        <f t="shared" ca="1" si="14"/>
        <v>119.42</v>
      </c>
      <c r="AT26" s="553">
        <f t="shared" ca="1" si="14"/>
        <v>119.4256</v>
      </c>
      <c r="AU26" s="553">
        <f t="shared" ca="1" si="14"/>
        <v>119.4312</v>
      </c>
      <c r="AV26" s="553">
        <f t="shared" ca="1" si="14"/>
        <v>119.43680000000001</v>
      </c>
      <c r="AW26" s="553">
        <f t="shared" ca="1" si="14"/>
        <v>119.44239999999999</v>
      </c>
      <c r="AX26" s="553">
        <f t="shared" ca="1" si="14"/>
        <v>119.4481</v>
      </c>
      <c r="AY26" s="553">
        <f t="shared" ca="1" si="14"/>
        <v>119.4538</v>
      </c>
      <c r="AZ26" s="553">
        <f t="shared" ca="1" si="14"/>
        <v>119.4594</v>
      </c>
      <c r="BA26" s="553">
        <f t="shared" ca="1" si="14"/>
        <v>100</v>
      </c>
      <c r="BB26" s="553">
        <f t="shared" ca="1" si="14"/>
        <v>100</v>
      </c>
      <c r="BC26" s="553">
        <f t="shared" ca="1" si="14"/>
        <v>100</v>
      </c>
      <c r="BD26" s="553">
        <f t="shared" ca="1" si="14"/>
        <v>113.9117</v>
      </c>
      <c r="BE26" s="553">
        <f t="shared" ca="1" si="14"/>
        <v>113.9175</v>
      </c>
      <c r="BF26" s="553">
        <f t="shared" ca="1" si="14"/>
        <v>113.92320000000001</v>
      </c>
      <c r="BG26" s="553">
        <f t="shared" ca="1" si="14"/>
        <v>113.929</v>
      </c>
      <c r="BH26" s="553">
        <f t="shared" ca="1" si="14"/>
        <v>113.93469999999999</v>
      </c>
      <c r="BI26" s="553">
        <f t="shared" ca="1" si="14"/>
        <v>113.9405</v>
      </c>
      <c r="BJ26" s="553">
        <f t="shared" ca="1" si="14"/>
        <v>113.94630000000001</v>
      </c>
      <c r="BK26" s="553">
        <f t="shared" ca="1" si="14"/>
        <v>113.9521</v>
      </c>
      <c r="BL26" s="553">
        <f t="shared" ca="1" si="14"/>
        <v>113.9579</v>
      </c>
      <c r="BM26" s="553">
        <f t="shared" ca="1" si="14"/>
        <v>113.9637</v>
      </c>
      <c r="BN26" s="553">
        <f t="shared" ca="1" si="14"/>
        <v>113.9696</v>
      </c>
      <c r="BO26" s="553">
        <f t="shared" ca="1" si="14"/>
        <v>113.97540000000001</v>
      </c>
      <c r="BP26" s="553">
        <f t="shared" ca="1" si="14"/>
        <v>114.2595</v>
      </c>
      <c r="BQ26" s="553">
        <f t="shared" ca="1" si="14"/>
        <v>114.2654</v>
      </c>
      <c r="BR26" s="553">
        <f t="shared" ref="BR26:EC26" ca="1" si="15">SUM(BR23,BR25)</f>
        <v>114.2713</v>
      </c>
      <c r="BS26" s="553">
        <f t="shared" ca="1" si="15"/>
        <v>114.27719999999999</v>
      </c>
      <c r="BT26" s="553">
        <f t="shared" ca="1" si="15"/>
        <v>114.2831</v>
      </c>
      <c r="BU26" s="553">
        <f t="shared" ca="1" si="15"/>
        <v>114.289</v>
      </c>
      <c r="BV26" s="553">
        <f t="shared" ca="1" si="15"/>
        <v>114.2949</v>
      </c>
      <c r="BW26" s="553">
        <f t="shared" ca="1" si="15"/>
        <v>114.3009</v>
      </c>
      <c r="BX26" s="553">
        <f t="shared" ca="1" si="15"/>
        <v>114.3068</v>
      </c>
      <c r="BY26" s="553">
        <f t="shared" ca="1" si="15"/>
        <v>114.3128</v>
      </c>
      <c r="BZ26" s="553">
        <f t="shared" ca="1" si="15"/>
        <v>114.3188</v>
      </c>
      <c r="CA26" s="553">
        <f t="shared" ca="1" si="15"/>
        <v>114.3248</v>
      </c>
      <c r="CB26" s="553">
        <f t="shared" ca="1" si="15"/>
        <v>114.616</v>
      </c>
      <c r="CC26" s="553">
        <f t="shared" ca="1" si="15"/>
        <v>114.622</v>
      </c>
      <c r="CD26" s="553">
        <f t="shared" ca="1" si="15"/>
        <v>114.6281</v>
      </c>
      <c r="CE26" s="553">
        <f t="shared" ca="1" si="15"/>
        <v>114.6341</v>
      </c>
      <c r="CF26" s="553">
        <f t="shared" ca="1" si="15"/>
        <v>114.64019999999999</v>
      </c>
      <c r="CG26" s="553">
        <f t="shared" ca="1" si="15"/>
        <v>114.64619999999999</v>
      </c>
      <c r="CH26" s="553">
        <f t="shared" ca="1" si="15"/>
        <v>114.6523</v>
      </c>
      <c r="CI26" s="553">
        <f t="shared" ca="1" si="15"/>
        <v>114.6584</v>
      </c>
      <c r="CJ26" s="553">
        <f t="shared" ca="1" si="15"/>
        <v>114.6645</v>
      </c>
      <c r="CK26" s="553">
        <f t="shared" ca="1" si="15"/>
        <v>114.67060000000001</v>
      </c>
      <c r="CL26" s="553">
        <f t="shared" ca="1" si="15"/>
        <v>114.6768</v>
      </c>
      <c r="CM26" s="553">
        <f t="shared" ca="1" si="15"/>
        <v>114.6829</v>
      </c>
      <c r="CN26" s="553">
        <f t="shared" ca="1" si="15"/>
        <v>114.98139999999999</v>
      </c>
      <c r="CO26" s="553">
        <f t="shared" ca="1" si="15"/>
        <v>114.9875</v>
      </c>
      <c r="CP26" s="553">
        <f t="shared" ca="1" si="15"/>
        <v>114.9937</v>
      </c>
      <c r="CQ26" s="553">
        <f t="shared" ca="1" si="15"/>
        <v>114.9999</v>
      </c>
      <c r="CR26" s="553">
        <f t="shared" ca="1" si="15"/>
        <v>115.0061</v>
      </c>
      <c r="CS26" s="553">
        <f t="shared" ca="1" si="15"/>
        <v>115.0124</v>
      </c>
      <c r="CT26" s="553">
        <f t="shared" ca="1" si="15"/>
        <v>115.01859999999999</v>
      </c>
      <c r="CU26" s="553">
        <f t="shared" ca="1" si="15"/>
        <v>115.0248</v>
      </c>
      <c r="CV26" s="553">
        <f t="shared" ca="1" si="15"/>
        <v>115.0311</v>
      </c>
      <c r="CW26" s="553">
        <f t="shared" ca="1" si="15"/>
        <v>115.03739999999999</v>
      </c>
      <c r="CX26" s="553">
        <f t="shared" ca="1" si="15"/>
        <v>115.0437</v>
      </c>
      <c r="CY26" s="553">
        <f t="shared" ca="1" si="15"/>
        <v>115.05</v>
      </c>
      <c r="CZ26" s="553">
        <f t="shared" ca="1" si="15"/>
        <v>115.35590000000001</v>
      </c>
      <c r="DA26" s="553">
        <f t="shared" ca="1" si="15"/>
        <v>115.3622</v>
      </c>
      <c r="DB26" s="553">
        <f t="shared" ca="1" si="15"/>
        <v>115.3685</v>
      </c>
      <c r="DC26" s="553">
        <f t="shared" ca="1" si="15"/>
        <v>115.3749</v>
      </c>
      <c r="DD26" s="553">
        <f t="shared" ca="1" si="15"/>
        <v>115.3813</v>
      </c>
      <c r="DE26" s="553">
        <f t="shared" ca="1" si="15"/>
        <v>115.38760000000001</v>
      </c>
      <c r="DF26" s="553">
        <f t="shared" ca="1" si="15"/>
        <v>115.39400000000001</v>
      </c>
      <c r="DG26" s="553">
        <f t="shared" ca="1" si="15"/>
        <v>115.4004</v>
      </c>
      <c r="DH26" s="553">
        <f t="shared" ca="1" si="15"/>
        <v>115.40690000000001</v>
      </c>
      <c r="DI26" s="553">
        <f t="shared" ca="1" si="15"/>
        <v>115.41330000000001</v>
      </c>
      <c r="DJ26" s="553">
        <f t="shared" ca="1" si="15"/>
        <v>115.41970000000001</v>
      </c>
      <c r="DK26" s="553">
        <f t="shared" ca="1" si="15"/>
        <v>115.42619999999999</v>
      </c>
      <c r="DL26" s="553">
        <f t="shared" ca="1" si="15"/>
        <v>100</v>
      </c>
      <c r="DM26" s="553">
        <f t="shared" ca="1" si="15"/>
        <v>100</v>
      </c>
      <c r="DN26" s="553">
        <f t="shared" ca="1" si="15"/>
        <v>100</v>
      </c>
      <c r="DO26" s="553">
        <f t="shared" ca="1" si="15"/>
        <v>115.8373</v>
      </c>
      <c r="DP26" s="553">
        <f t="shared" ca="1" si="15"/>
        <v>115.8438</v>
      </c>
      <c r="DQ26" s="553">
        <f t="shared" ca="1" si="15"/>
        <v>115.8503</v>
      </c>
      <c r="DR26" s="553">
        <f t="shared" ca="1" si="15"/>
        <v>115.8569</v>
      </c>
      <c r="DS26" s="553">
        <f t="shared" ca="1" si="15"/>
        <v>115.8634</v>
      </c>
      <c r="DT26" s="553">
        <f t="shared" ca="1" si="15"/>
        <v>115.87</v>
      </c>
      <c r="DU26" s="553">
        <f t="shared" ca="1" si="15"/>
        <v>115.8766</v>
      </c>
      <c r="DV26" s="553">
        <f t="shared" ca="1" si="15"/>
        <v>115.8832</v>
      </c>
      <c r="DW26" s="553">
        <f t="shared" ca="1" si="15"/>
        <v>115.88980000000001</v>
      </c>
      <c r="DX26" s="553">
        <f t="shared" ca="1" si="15"/>
        <v>115.8965</v>
      </c>
      <c r="DY26" s="553">
        <f t="shared" ca="1" si="15"/>
        <v>115.90309999999999</v>
      </c>
      <c r="DZ26" s="553">
        <f t="shared" ca="1" si="15"/>
        <v>115.9098</v>
      </c>
      <c r="EA26" s="553">
        <f t="shared" ca="1" si="15"/>
        <v>116.2332</v>
      </c>
      <c r="EB26" s="553">
        <f t="shared" ca="1" si="15"/>
        <v>116.23990000000001</v>
      </c>
      <c r="EC26" s="553">
        <f t="shared" ca="1" si="15"/>
        <v>116.2466</v>
      </c>
      <c r="ED26" s="553">
        <f t="shared" ref="ED26:ES26" ca="1" si="16">SUM(ED23,ED25)</f>
        <v>116.2533</v>
      </c>
      <c r="EE26" s="553">
        <f t="shared" ca="1" si="16"/>
        <v>116.26009999999999</v>
      </c>
      <c r="EF26" s="553">
        <f t="shared" ca="1" si="16"/>
        <v>116.2668</v>
      </c>
      <c r="EG26" s="553">
        <f t="shared" ca="1" si="16"/>
        <v>116.2736</v>
      </c>
      <c r="EH26" s="553">
        <f t="shared" ca="1" si="16"/>
        <v>116.2803</v>
      </c>
      <c r="EI26" s="553">
        <f t="shared" ca="1" si="16"/>
        <v>116.2871</v>
      </c>
      <c r="EJ26" s="553">
        <f t="shared" ca="1" si="16"/>
        <v>116.29390000000001</v>
      </c>
      <c r="EK26" s="553">
        <f t="shared" ca="1" si="16"/>
        <v>116.30070000000001</v>
      </c>
      <c r="EL26" s="553">
        <f t="shared" ca="1" si="16"/>
        <v>116.30760000000001</v>
      </c>
      <c r="EM26" s="553">
        <f t="shared" ca="1" si="16"/>
        <v>116.639</v>
      </c>
      <c r="EN26" s="553">
        <f t="shared" ca="1" si="16"/>
        <v>116.6459</v>
      </c>
      <c r="EO26" s="553">
        <f t="shared" ca="1" si="16"/>
        <v>116.6527</v>
      </c>
      <c r="EP26" s="553">
        <f t="shared" ca="1" si="16"/>
        <v>116.6596</v>
      </c>
      <c r="EQ26" s="553">
        <f t="shared" ca="1" si="16"/>
        <v>116.6665</v>
      </c>
      <c r="ER26" s="553">
        <f t="shared" ca="1" si="16"/>
        <v>116.6734</v>
      </c>
      <c r="ES26" s="553">
        <f t="shared" ca="1" si="16"/>
        <v>116.6803</v>
      </c>
      <c r="ET26" s="308"/>
    </row>
    <row r="27" spans="1:256"/>
    <row r="28" spans="1:256" s="443" customFormat="1">
      <c r="B28" s="444" t="s">
        <v>494</v>
      </c>
      <c r="C28" s="16"/>
      <c r="D28" s="310"/>
      <c r="E28" s="553">
        <f>CF_Building!E21</f>
        <v>2.5051495906746069</v>
      </c>
      <c r="F28" s="553">
        <f>CF_Building!F21</f>
        <v>2.5103097886628603</v>
      </c>
      <c r="G28" s="553">
        <f>CF_Building!G21</f>
        <v>2.5154806158140892</v>
      </c>
      <c r="H28" s="553">
        <f>CF_Building!H21</f>
        <v>2.5206620940226294</v>
      </c>
      <c r="I28" s="553">
        <f>CF_Building!I21</f>
        <v>2.5258542452279151</v>
      </c>
      <c r="J28" s="553">
        <f>CF_Building!J21</f>
        <v>2.531057091414572</v>
      </c>
      <c r="K28" s="553">
        <f>CF_Building!K21</f>
        <v>2.5362706546125104</v>
      </c>
      <c r="L28" s="553">
        <f>CF_Building!L21</f>
        <v>2.5414949568970191</v>
      </c>
      <c r="M28" s="553">
        <f>CF_Building!M21</f>
        <v>2.5467300203888579</v>
      </c>
      <c r="N28" s="553">
        <f>CF_Building!N21</f>
        <v>2.551975867254352</v>
      </c>
      <c r="O28" s="553">
        <f>CF_Building!O21</f>
        <v>2.5572325197054857</v>
      </c>
      <c r="P28" s="553">
        <f>CF_Building!P21</f>
        <v>2.5624999999999964</v>
      </c>
      <c r="Q28" s="553">
        <f>CF_Building!Q21</f>
        <v>2.5677783304414685</v>
      </c>
      <c r="R28" s="553">
        <f>CF_Building!R21</f>
        <v>2.5730675333794282</v>
      </c>
      <c r="S28" s="553">
        <f>CF_Building!S21</f>
        <v>2.5783676312094381</v>
      </c>
      <c r="T28" s="553">
        <f>CF_Building!T21</f>
        <v>2.5836786463731918</v>
      </c>
      <c r="U28" s="553">
        <f>CF_Building!U21</f>
        <v>2.5890006013586095</v>
      </c>
      <c r="V28" s="553">
        <f>CF_Building!V21</f>
        <v>2.5943335186999326</v>
      </c>
      <c r="W28" s="553">
        <f>CF_Building!W21</f>
        <v>2.5996774209778195</v>
      </c>
      <c r="X28" s="553">
        <f>CF_Building!X21</f>
        <v>2.6050323308194407</v>
      </c>
      <c r="Y28" s="553">
        <f>CF_Building!Y21</f>
        <v>2.6103982708985756</v>
      </c>
      <c r="Z28" s="553">
        <f>CF_Building!Z21</f>
        <v>2.6157752639357073</v>
      </c>
      <c r="AA28" s="553">
        <f>CF_Building!AA21</f>
        <v>2.6211633326981194</v>
      </c>
      <c r="AB28" s="553">
        <f>CF_Building!AB21</f>
        <v>2.6265624999999928</v>
      </c>
      <c r="AC28" s="553">
        <f>CF_Building!AC21</f>
        <v>2.6319727887025017</v>
      </c>
      <c r="AD28" s="553">
        <f>CF_Building!AD21</f>
        <v>2.6373942217139104</v>
      </c>
      <c r="AE28" s="553">
        <f>CF_Building!AE21</f>
        <v>2.6428268219896704</v>
      </c>
      <c r="AF28" s="553">
        <f>CF_Building!AF21</f>
        <v>2.6482706125325182</v>
      </c>
      <c r="AG28" s="553">
        <f>CF_Building!AG21</f>
        <v>2.6537256163925713</v>
      </c>
      <c r="AH28" s="553">
        <f>CF_Building!AH21</f>
        <v>2.6591918566674275</v>
      </c>
      <c r="AI28" s="553">
        <f>CF_Building!AI21</f>
        <v>2.6646693565022614</v>
      </c>
      <c r="AJ28" s="553">
        <f>CF_Building!AJ21</f>
        <v>2.6701581390899234</v>
      </c>
      <c r="AK28" s="553">
        <f>CF_Building!AK21</f>
        <v>2.6756582276710366</v>
      </c>
      <c r="AL28" s="553">
        <f>CF_Building!AL21</f>
        <v>2.6811696455340965</v>
      </c>
      <c r="AM28" s="553">
        <f>CF_Building!AM21</f>
        <v>2.686692416015569</v>
      </c>
      <c r="AN28" s="553">
        <f>CF_Building!AN21</f>
        <v>2.692226562499989</v>
      </c>
      <c r="AO28" s="553">
        <f>CF_Building!AO21</f>
        <v>2.6977721084200605</v>
      </c>
      <c r="AP28" s="553">
        <f>CF_Building!AP21</f>
        <v>2.7033290772567544</v>
      </c>
      <c r="AQ28" s="553">
        <f>CF_Building!AQ21</f>
        <v>2.7088974925394083</v>
      </c>
      <c r="AR28" s="553">
        <f>CF_Building!AR21</f>
        <v>2.7144773778458271</v>
      </c>
      <c r="AS28" s="553">
        <f>CF_Building!AS21</f>
        <v>2.7200687568023816</v>
      </c>
      <c r="AT28" s="553">
        <f>CF_Building!AT21</f>
        <v>2.7256716530841092</v>
      </c>
      <c r="AU28" s="553">
        <f>CF_Building!AU21</f>
        <v>2.7312860904148142</v>
      </c>
      <c r="AV28" s="553">
        <f>CF_Building!AV21</f>
        <v>2.7369120925671675</v>
      </c>
      <c r="AW28" s="553">
        <f>CF_Building!AW21</f>
        <v>2.7425496833628085</v>
      </c>
      <c r="AX28" s="553">
        <f>CF_Building!AX21</f>
        <v>2.7481988866724447</v>
      </c>
      <c r="AY28" s="553">
        <f>CF_Building!AY21</f>
        <v>2.7538597264159539</v>
      </c>
      <c r="AZ28" s="553">
        <f>CF_Building!AZ21</f>
        <v>2.7595322265624849</v>
      </c>
      <c r="BA28" s="553">
        <f>CF_Building!BA21</f>
        <v>2.7652164111305582</v>
      </c>
      <c r="BB28" s="553">
        <f>CF_Building!BB21</f>
        <v>2.7709123041881694</v>
      </c>
      <c r="BC28" s="553">
        <f>CF_Building!BC21</f>
        <v>2.7766199298528895</v>
      </c>
      <c r="BD28" s="553">
        <f>CF_Building!BD21</f>
        <v>2.7823393122919686</v>
      </c>
      <c r="BE28" s="553">
        <f>CF_Building!BE21</f>
        <v>2.7880704757224368</v>
      </c>
      <c r="BF28" s="553">
        <f>CF_Building!BF21</f>
        <v>2.7938134444112075</v>
      </c>
      <c r="BG28" s="553">
        <f>CF_Building!BG21</f>
        <v>2.7995682426751798</v>
      </c>
      <c r="BH28" s="553">
        <f>CF_Building!BH21</f>
        <v>2.8053348948813421</v>
      </c>
      <c r="BI28" s="553">
        <f>CF_Building!BI21</f>
        <v>2.8111134254468744</v>
      </c>
      <c r="BJ28" s="553">
        <f>CF_Building!BJ21</f>
        <v>2.8169038588392517</v>
      </c>
      <c r="BK28" s="553">
        <f>CF_Building!BK21</f>
        <v>2.8227062195763488</v>
      </c>
      <c r="BL28" s="553">
        <f>CF_Building!BL21</f>
        <v>2.828520532226543</v>
      </c>
      <c r="BM28" s="553">
        <f>CF_Building!BM21</f>
        <v>2.8343468214088183</v>
      </c>
      <c r="BN28" s="553">
        <f>CF_Building!BN21</f>
        <v>2.8401851117928696</v>
      </c>
      <c r="BO28" s="553">
        <f>CF_Building!BO21</f>
        <v>2.8460354280992077</v>
      </c>
      <c r="BP28" s="553">
        <f>CF_Building!BP21</f>
        <v>2.8518977950992639</v>
      </c>
      <c r="BQ28" s="553">
        <f>CF_Building!BQ21</f>
        <v>2.8577722376154937</v>
      </c>
      <c r="BR28" s="553">
        <f>CF_Building!BR21</f>
        <v>2.8636587805214839</v>
      </c>
      <c r="BS28" s="553">
        <f>CF_Building!BS21</f>
        <v>2.8695574487420559</v>
      </c>
      <c r="BT28" s="553">
        <f>CF_Building!BT21</f>
        <v>2.875468267253372</v>
      </c>
      <c r="BU28" s="553">
        <f>CF_Building!BU21</f>
        <v>2.8813912610830426</v>
      </c>
      <c r="BV28" s="553">
        <f>CF_Building!BV21</f>
        <v>2.8873264553102294</v>
      </c>
      <c r="BW28" s="553">
        <f>CF_Building!BW21</f>
        <v>2.8932738750657538</v>
      </c>
      <c r="BX28" s="553">
        <f>CF_Building!BX21</f>
        <v>2.8992335455322027</v>
      </c>
      <c r="BY28" s="553">
        <f>CF_Building!BY21</f>
        <v>2.9052054919440349</v>
      </c>
      <c r="BZ28" s="553">
        <f>CF_Building!BZ21</f>
        <v>2.9111897395876873</v>
      </c>
      <c r="CA28" s="553">
        <f>CF_Building!CA21</f>
        <v>2.9171863138016842</v>
      </c>
      <c r="CB28" s="553">
        <f>CF_Building!CB21</f>
        <v>2.9231952399767418</v>
      </c>
      <c r="CC28" s="553">
        <f>CF_Building!CC21</f>
        <v>2.9292165435558775</v>
      </c>
      <c r="CD28" s="553">
        <f>CF_Building!CD21</f>
        <v>2.9352502500345174</v>
      </c>
      <c r="CE28" s="553">
        <f>CF_Building!CE21</f>
        <v>2.9412963849606033</v>
      </c>
      <c r="CF28" s="553">
        <f>CF_Building!CF21</f>
        <v>2.9473549739347025</v>
      </c>
      <c r="CG28" s="553">
        <f>CF_Building!CG21</f>
        <v>2.9534260426101144</v>
      </c>
      <c r="CH28" s="553">
        <f>CF_Building!CH21</f>
        <v>2.9595096166929808</v>
      </c>
      <c r="CI28" s="553">
        <f>CF_Building!CI21</f>
        <v>2.9656057219423935</v>
      </c>
      <c r="CJ28" s="553">
        <f>CF_Building!CJ21</f>
        <v>2.9717143841705034</v>
      </c>
      <c r="CK28" s="553">
        <f>CF_Building!CK21</f>
        <v>2.9778356292426311</v>
      </c>
      <c r="CL28" s="553">
        <f>CF_Building!CL21</f>
        <v>2.9839694830773751</v>
      </c>
      <c r="CM28" s="553">
        <f>CF_Building!CM21</f>
        <v>2.9901159716467216</v>
      </c>
      <c r="CN28" s="553">
        <f>CF_Building!CN21</f>
        <v>2.9962751209761556</v>
      </c>
      <c r="CO28" s="553">
        <f>CF_Building!CO21</f>
        <v>3.0024469571447696</v>
      </c>
      <c r="CP28" s="553">
        <f>CF_Building!CP21</f>
        <v>3.0086315062853752</v>
      </c>
      <c r="CQ28" s="553">
        <f>CF_Building!CQ21</f>
        <v>3.0148287945846133</v>
      </c>
      <c r="CR28" s="553">
        <f>CF_Building!CR21</f>
        <v>3.021038848283065</v>
      </c>
      <c r="CS28" s="553">
        <f>CF_Building!CS21</f>
        <v>3.0272616936753622</v>
      </c>
      <c r="CT28" s="553">
        <f>CF_Building!CT21</f>
        <v>3.0334973571103001</v>
      </c>
      <c r="CU28" s="553">
        <f>CF_Building!CU21</f>
        <v>3.0397458649909481</v>
      </c>
      <c r="CV28" s="553">
        <f>CF_Building!CV21</f>
        <v>3.0460072437747612</v>
      </c>
      <c r="CW28" s="553">
        <f>CF_Building!CW21</f>
        <v>3.0522815199736923</v>
      </c>
      <c r="CX28" s="553">
        <f>CF_Building!CX21</f>
        <v>3.0585687201543048</v>
      </c>
      <c r="CY28" s="553">
        <f>CF_Building!CY21</f>
        <v>3.0648688709378851</v>
      </c>
      <c r="CZ28" s="553">
        <f>CF_Building!CZ21</f>
        <v>3.0711819990005549</v>
      </c>
      <c r="DA28" s="553">
        <f>CF_Building!DA21</f>
        <v>3.0775081310733845</v>
      </c>
      <c r="DB28" s="553">
        <f>CF_Building!DB21</f>
        <v>3.0838472939425055</v>
      </c>
      <c r="DC28" s="553">
        <f>CF_Building!DC21</f>
        <v>3.0901995144492247</v>
      </c>
      <c r="DD28" s="553">
        <f>CF_Building!DD21</f>
        <v>3.0965648194901378</v>
      </c>
      <c r="DE28" s="553">
        <f>CF_Building!DE21</f>
        <v>3.1029432360172429</v>
      </c>
      <c r="DF28" s="553">
        <f>CF_Building!DF21</f>
        <v>3.1093347910380542</v>
      </c>
      <c r="DG28" s="553">
        <f>CF_Building!DG21</f>
        <v>3.1157395116157183</v>
      </c>
      <c r="DH28" s="553">
        <f>CF_Building!DH21</f>
        <v>3.1221574248691266</v>
      </c>
      <c r="DI28" s="553">
        <f>CF_Building!DI21</f>
        <v>3.128588557973031</v>
      </c>
      <c r="DJ28" s="553">
        <f>CF_Building!DJ21</f>
        <v>3.135032938158159</v>
      </c>
      <c r="DK28" s="553">
        <f>CF_Building!DK21</f>
        <v>3.141490592711329</v>
      </c>
      <c r="DL28" s="553">
        <f>CF_Building!DL21</f>
        <v>3.1479615489755655</v>
      </c>
      <c r="DM28" s="553">
        <f>CF_Building!DM21</f>
        <v>3.1544458343502155</v>
      </c>
      <c r="DN28" s="553">
        <f>CF_Building!DN21</f>
        <v>3.1609434762910644</v>
      </c>
      <c r="DO28" s="553">
        <f>CF_Building!DO21</f>
        <v>3.1674545023104517</v>
      </c>
      <c r="DP28" s="553">
        <f>CF_Building!DP21</f>
        <v>3.1739789399773874</v>
      </c>
      <c r="DQ28" s="553">
        <f>CF_Building!DQ21</f>
        <v>3.1805168169176699</v>
      </c>
      <c r="DR28" s="553">
        <f>CF_Building!DR21</f>
        <v>3.1870681608140017</v>
      </c>
      <c r="DS28" s="553">
        <f>CF_Building!DS21</f>
        <v>3.1936329994061072</v>
      </c>
      <c r="DT28" s="553">
        <f>CF_Building!DT21</f>
        <v>3.2002113604908504</v>
      </c>
      <c r="DU28" s="553">
        <f>CF_Building!DU21</f>
        <v>3.206803271922352</v>
      </c>
      <c r="DV28" s="553">
        <f>CF_Building!DV21</f>
        <v>3.2134087616121079</v>
      </c>
      <c r="DW28" s="553">
        <f>CF_Building!DW21</f>
        <v>3.2200278575291068</v>
      </c>
      <c r="DX28" s="553">
        <f>CF_Building!DX21</f>
        <v>3.2266605876999495</v>
      </c>
      <c r="DY28" s="553">
        <f>CF_Building!DY21</f>
        <v>3.2333069802089658</v>
      </c>
      <c r="DZ28" s="553">
        <f>CF_Building!DZ21</f>
        <v>3.2399670631983359</v>
      </c>
      <c r="EA28" s="553">
        <f>CF_Building!EA21</f>
        <v>3.2466408648682079</v>
      </c>
      <c r="EB28" s="553">
        <f>CF_Building!EB21</f>
        <v>3.253328413476817</v>
      </c>
      <c r="EC28" s="553">
        <f>CF_Building!EC21</f>
        <v>3.2600297373406066</v>
      </c>
      <c r="ED28" s="553">
        <f>CF_Building!ED21</f>
        <v>3.2667448648343469</v>
      </c>
      <c r="EE28" s="553">
        <f>CF_Building!EE21</f>
        <v>3.2734738243912553</v>
      </c>
      <c r="EF28" s="553">
        <f>CF_Building!EF21</f>
        <v>3.2802166445031173</v>
      </c>
      <c r="EG28" s="553">
        <f>CF_Building!EG21</f>
        <v>3.2869733537204069</v>
      </c>
      <c r="EH28" s="553">
        <f>CF_Building!EH21</f>
        <v>3.2937439806524069</v>
      </c>
      <c r="EI28" s="553">
        <f>CF_Building!EI21</f>
        <v>3.300528553967331</v>
      </c>
      <c r="EJ28" s="553">
        <f>CF_Building!EJ21</f>
        <v>3.3073271023924447</v>
      </c>
      <c r="EK28" s="553">
        <f>CF_Building!EK21</f>
        <v>3.3141396547141864</v>
      </c>
      <c r="EL28" s="553">
        <f>CF_Building!EL21</f>
        <v>3.3209662397782909</v>
      </c>
      <c r="EM28" s="553">
        <f>CF_Building!EM21</f>
        <v>3.3278068864899093</v>
      </c>
      <c r="EN28" s="553">
        <f>CF_Building!EN21</f>
        <v>3.3346616238137337</v>
      </c>
      <c r="EO28" s="553">
        <f>CF_Building!EO21</f>
        <v>3.341530480774118</v>
      </c>
      <c r="EP28" s="553">
        <f>CF_Building!EP21</f>
        <v>3.3484134864552018</v>
      </c>
      <c r="EQ28" s="553">
        <f>CF_Building!EQ21</f>
        <v>3.3553106700010327</v>
      </c>
      <c r="ER28" s="553">
        <f>CF_Building!ER21</f>
        <v>3.3622220606156912</v>
      </c>
      <c r="ES28" s="553">
        <f>CF_Building!ES21</f>
        <v>3.3691476875634128</v>
      </c>
      <c r="ET28" s="308"/>
    </row>
    <row r="29" spans="1:256" s="443" customFormat="1">
      <c r="B29" s="444" t="s">
        <v>495</v>
      </c>
      <c r="C29" s="16"/>
      <c r="D29" s="310"/>
      <c r="E29" s="553">
        <f>CF_Building!E22</f>
        <v>0</v>
      </c>
      <c r="F29" s="553">
        <f>CF_Building!F22</f>
        <v>0</v>
      </c>
      <c r="G29" s="553">
        <f>CF_Building!G22</f>
        <v>0</v>
      </c>
      <c r="H29" s="553">
        <f>CF_Building!H22</f>
        <v>0</v>
      </c>
      <c r="I29" s="553">
        <f>CF_Building!I22</f>
        <v>0</v>
      </c>
      <c r="J29" s="553">
        <f>CF_Building!J22</f>
        <v>0</v>
      </c>
      <c r="K29" s="553">
        <f>CF_Building!K22</f>
        <v>0</v>
      </c>
      <c r="L29" s="553">
        <f>CF_Building!L22</f>
        <v>0</v>
      </c>
      <c r="M29" s="553">
        <f>CF_Building!M22</f>
        <v>0</v>
      </c>
      <c r="N29" s="553">
        <f>CF_Building!N22</f>
        <v>0</v>
      </c>
      <c r="O29" s="553">
        <f>CF_Building!O22</f>
        <v>0</v>
      </c>
      <c r="P29" s="553">
        <f>CF_Building!P22</f>
        <v>0</v>
      </c>
      <c r="Q29" s="553">
        <f>CF_Building!Q22</f>
        <v>0</v>
      </c>
      <c r="R29" s="553">
        <f>CF_Building!R22</f>
        <v>0</v>
      </c>
      <c r="S29" s="553">
        <f>CF_Building!S22</f>
        <v>0</v>
      </c>
      <c r="T29" s="553">
        <f>CF_Building!T22</f>
        <v>0</v>
      </c>
      <c r="U29" s="553">
        <f>CF_Building!U22</f>
        <v>0</v>
      </c>
      <c r="V29" s="553">
        <f>CF_Building!V22</f>
        <v>0</v>
      </c>
      <c r="W29" s="553">
        <f>CF_Building!W22</f>
        <v>0</v>
      </c>
      <c r="X29" s="553">
        <f>CF_Building!X22</f>
        <v>0</v>
      </c>
      <c r="Y29" s="553">
        <f>CF_Building!Y22</f>
        <v>0</v>
      </c>
      <c r="Z29" s="553">
        <f>CF_Building!Z22</f>
        <v>0</v>
      </c>
      <c r="AA29" s="553">
        <f>CF_Building!AA22</f>
        <v>0</v>
      </c>
      <c r="AB29" s="553">
        <f>CF_Building!AB22</f>
        <v>0</v>
      </c>
      <c r="AC29" s="553">
        <f>CF_Building!AC22</f>
        <v>0</v>
      </c>
      <c r="AD29" s="553">
        <f>CF_Building!AD22</f>
        <v>0</v>
      </c>
      <c r="AE29" s="553">
        <f>CF_Building!AE22</f>
        <v>0</v>
      </c>
      <c r="AF29" s="553">
        <f>CF_Building!AF22</f>
        <v>0</v>
      </c>
      <c r="AG29" s="553">
        <f>CF_Building!AG22</f>
        <v>0</v>
      </c>
      <c r="AH29" s="553">
        <f>CF_Building!AH22</f>
        <v>0</v>
      </c>
      <c r="AI29" s="553">
        <f>CF_Building!AI22</f>
        <v>0</v>
      </c>
      <c r="AJ29" s="553">
        <f>CF_Building!AJ22</f>
        <v>0</v>
      </c>
      <c r="AK29" s="553">
        <f>CF_Building!AK22</f>
        <v>0</v>
      </c>
      <c r="AL29" s="553">
        <f>CF_Building!AL22</f>
        <v>0</v>
      </c>
      <c r="AM29" s="553">
        <f>CF_Building!AM22</f>
        <v>0</v>
      </c>
      <c r="AN29" s="553">
        <f>CF_Building!AN22</f>
        <v>0</v>
      </c>
      <c r="AO29" s="553">
        <f>CF_Building!AO22</f>
        <v>0</v>
      </c>
      <c r="AP29" s="553">
        <f>CF_Building!AP22</f>
        <v>0</v>
      </c>
      <c r="AQ29" s="553">
        <f>CF_Building!AQ22</f>
        <v>0</v>
      </c>
      <c r="AR29" s="553">
        <f>CF_Building!AR22</f>
        <v>0</v>
      </c>
      <c r="AS29" s="553">
        <f>CF_Building!AS22</f>
        <v>0</v>
      </c>
      <c r="AT29" s="553">
        <f>CF_Building!AT22</f>
        <v>0</v>
      </c>
      <c r="AU29" s="553">
        <f>CF_Building!AU22</f>
        <v>0</v>
      </c>
      <c r="AV29" s="553">
        <f>CF_Building!AV22</f>
        <v>0</v>
      </c>
      <c r="AW29" s="553">
        <f>CF_Building!AW22</f>
        <v>0</v>
      </c>
      <c r="AX29" s="553">
        <f>CF_Building!AX22</f>
        <v>0</v>
      </c>
      <c r="AY29" s="553">
        <f>CF_Building!AY22</f>
        <v>0</v>
      </c>
      <c r="AZ29" s="553">
        <f>CF_Building!AZ22</f>
        <v>0</v>
      </c>
      <c r="BA29" s="553">
        <f>CF_Building!BA22</f>
        <v>0</v>
      </c>
      <c r="BB29" s="553">
        <f>CF_Building!BB22</f>
        <v>0</v>
      </c>
      <c r="BC29" s="553">
        <f>CF_Building!BC22</f>
        <v>0</v>
      </c>
      <c r="BD29" s="553">
        <f>CF_Building!BD22</f>
        <v>0</v>
      </c>
      <c r="BE29" s="553">
        <f>CF_Building!BE22</f>
        <v>0</v>
      </c>
      <c r="BF29" s="553">
        <f>CF_Building!BF22</f>
        <v>0</v>
      </c>
      <c r="BG29" s="553">
        <f>CF_Building!BG22</f>
        <v>0</v>
      </c>
      <c r="BH29" s="553">
        <f>CF_Building!BH22</f>
        <v>0</v>
      </c>
      <c r="BI29" s="553">
        <f>CF_Building!BI22</f>
        <v>0</v>
      </c>
      <c r="BJ29" s="553">
        <f>CF_Building!BJ22</f>
        <v>0</v>
      </c>
      <c r="BK29" s="553">
        <f>CF_Building!BK22</f>
        <v>0</v>
      </c>
      <c r="BL29" s="553">
        <f>CF_Building!BL22</f>
        <v>0</v>
      </c>
      <c r="BM29" s="553">
        <f>CF_Building!BM22</f>
        <v>0</v>
      </c>
      <c r="BN29" s="553">
        <f>CF_Building!BN22</f>
        <v>0</v>
      </c>
      <c r="BO29" s="553">
        <f>CF_Building!BO22</f>
        <v>0</v>
      </c>
      <c r="BP29" s="553">
        <f>CF_Building!BP22</f>
        <v>0</v>
      </c>
      <c r="BQ29" s="553">
        <f>CF_Building!BQ22</f>
        <v>0</v>
      </c>
      <c r="BR29" s="553">
        <f>CF_Building!BR22</f>
        <v>0</v>
      </c>
      <c r="BS29" s="553">
        <f>CF_Building!BS22</f>
        <v>0</v>
      </c>
      <c r="BT29" s="553">
        <f>CF_Building!BT22</f>
        <v>0</v>
      </c>
      <c r="BU29" s="553">
        <f>CF_Building!BU22</f>
        <v>0</v>
      </c>
      <c r="BV29" s="553">
        <f>CF_Building!BV22</f>
        <v>0</v>
      </c>
      <c r="BW29" s="553">
        <f>CF_Building!BW22</f>
        <v>0</v>
      </c>
      <c r="BX29" s="553">
        <f>CF_Building!BX22</f>
        <v>0</v>
      </c>
      <c r="BY29" s="553">
        <f>CF_Building!BY22</f>
        <v>0</v>
      </c>
      <c r="BZ29" s="553">
        <f>CF_Building!BZ22</f>
        <v>0</v>
      </c>
      <c r="CA29" s="553">
        <f>CF_Building!CA22</f>
        <v>0</v>
      </c>
      <c r="CB29" s="553">
        <f>CF_Building!CB22</f>
        <v>0</v>
      </c>
      <c r="CC29" s="553">
        <f>CF_Building!CC22</f>
        <v>0</v>
      </c>
      <c r="CD29" s="553">
        <f>CF_Building!CD22</f>
        <v>0</v>
      </c>
      <c r="CE29" s="553">
        <f>CF_Building!CE22</f>
        <v>0</v>
      </c>
      <c r="CF29" s="553">
        <f>CF_Building!CF22</f>
        <v>0</v>
      </c>
      <c r="CG29" s="553">
        <f>CF_Building!CG22</f>
        <v>0</v>
      </c>
      <c r="CH29" s="553">
        <f>CF_Building!CH22</f>
        <v>0</v>
      </c>
      <c r="CI29" s="553">
        <f>CF_Building!CI22</f>
        <v>0</v>
      </c>
      <c r="CJ29" s="553">
        <f>CF_Building!CJ22</f>
        <v>0</v>
      </c>
      <c r="CK29" s="553">
        <f>CF_Building!CK22</f>
        <v>0</v>
      </c>
      <c r="CL29" s="553">
        <f>CF_Building!CL22</f>
        <v>0</v>
      </c>
      <c r="CM29" s="553">
        <f>CF_Building!CM22</f>
        <v>0</v>
      </c>
      <c r="CN29" s="553">
        <f>CF_Building!CN22</f>
        <v>0</v>
      </c>
      <c r="CO29" s="553">
        <f>CF_Building!CO22</f>
        <v>0</v>
      </c>
      <c r="CP29" s="553">
        <f>CF_Building!CP22</f>
        <v>0</v>
      </c>
      <c r="CQ29" s="553">
        <f>CF_Building!CQ22</f>
        <v>0</v>
      </c>
      <c r="CR29" s="553">
        <f>CF_Building!CR22</f>
        <v>0</v>
      </c>
      <c r="CS29" s="553">
        <f>CF_Building!CS22</f>
        <v>0</v>
      </c>
      <c r="CT29" s="553">
        <f>CF_Building!CT22</f>
        <v>0</v>
      </c>
      <c r="CU29" s="553">
        <f>CF_Building!CU22</f>
        <v>0</v>
      </c>
      <c r="CV29" s="553">
        <f>CF_Building!CV22</f>
        <v>0</v>
      </c>
      <c r="CW29" s="553">
        <f>CF_Building!CW22</f>
        <v>0</v>
      </c>
      <c r="CX29" s="553">
        <f>CF_Building!CX22</f>
        <v>0</v>
      </c>
      <c r="CY29" s="553">
        <f>CF_Building!CY22</f>
        <v>0</v>
      </c>
      <c r="CZ29" s="553">
        <f>CF_Building!CZ22</f>
        <v>0</v>
      </c>
      <c r="DA29" s="553">
        <f>CF_Building!DA22</f>
        <v>0</v>
      </c>
      <c r="DB29" s="553">
        <f>CF_Building!DB22</f>
        <v>0</v>
      </c>
      <c r="DC29" s="553">
        <f>CF_Building!DC22</f>
        <v>0</v>
      </c>
      <c r="DD29" s="553">
        <f>CF_Building!DD22</f>
        <v>0</v>
      </c>
      <c r="DE29" s="553">
        <f>CF_Building!DE22</f>
        <v>0</v>
      </c>
      <c r="DF29" s="553">
        <f>CF_Building!DF22</f>
        <v>0</v>
      </c>
      <c r="DG29" s="553">
        <f>CF_Building!DG22</f>
        <v>0</v>
      </c>
      <c r="DH29" s="553">
        <f>CF_Building!DH22</f>
        <v>0</v>
      </c>
      <c r="DI29" s="553">
        <f>CF_Building!DI22</f>
        <v>0</v>
      </c>
      <c r="DJ29" s="553">
        <f>CF_Building!DJ22</f>
        <v>0</v>
      </c>
      <c r="DK29" s="553">
        <f>CF_Building!DK22</f>
        <v>0</v>
      </c>
      <c r="DL29" s="553">
        <f>CF_Building!DL22</f>
        <v>0</v>
      </c>
      <c r="DM29" s="553">
        <f>CF_Building!DM22</f>
        <v>0</v>
      </c>
      <c r="DN29" s="553">
        <f>CF_Building!DN22</f>
        <v>0</v>
      </c>
      <c r="DO29" s="553">
        <f>CF_Building!DO22</f>
        <v>0</v>
      </c>
      <c r="DP29" s="553">
        <f>CF_Building!DP22</f>
        <v>0</v>
      </c>
      <c r="DQ29" s="553">
        <f>CF_Building!DQ22</f>
        <v>0</v>
      </c>
      <c r="DR29" s="553">
        <f>CF_Building!DR22</f>
        <v>0</v>
      </c>
      <c r="DS29" s="553">
        <f>CF_Building!DS22</f>
        <v>0</v>
      </c>
      <c r="DT29" s="553">
        <f>CF_Building!DT22</f>
        <v>0</v>
      </c>
      <c r="DU29" s="553">
        <f>CF_Building!DU22</f>
        <v>0</v>
      </c>
      <c r="DV29" s="553">
        <f>CF_Building!DV22</f>
        <v>0</v>
      </c>
      <c r="DW29" s="553">
        <f>CF_Building!DW22</f>
        <v>0</v>
      </c>
      <c r="DX29" s="553">
        <f>CF_Building!DX22</f>
        <v>0</v>
      </c>
      <c r="DY29" s="553">
        <f>CF_Building!DY22</f>
        <v>0</v>
      </c>
      <c r="DZ29" s="553">
        <f>CF_Building!DZ22</f>
        <v>0</v>
      </c>
      <c r="EA29" s="553">
        <f>CF_Building!EA22</f>
        <v>0</v>
      </c>
      <c r="EB29" s="553">
        <f>CF_Building!EB22</f>
        <v>0</v>
      </c>
      <c r="EC29" s="553">
        <f>CF_Building!EC22</f>
        <v>0</v>
      </c>
      <c r="ED29" s="553">
        <f>CF_Building!ED22</f>
        <v>0</v>
      </c>
      <c r="EE29" s="553">
        <f>CF_Building!EE22</f>
        <v>0</v>
      </c>
      <c r="EF29" s="553">
        <f>CF_Building!EF22</f>
        <v>0</v>
      </c>
      <c r="EG29" s="553">
        <f>CF_Building!EG22</f>
        <v>0</v>
      </c>
      <c r="EH29" s="553">
        <f>CF_Building!EH22</f>
        <v>0</v>
      </c>
      <c r="EI29" s="553">
        <f>CF_Building!EI22</f>
        <v>0</v>
      </c>
      <c r="EJ29" s="553">
        <f>CF_Building!EJ22</f>
        <v>0</v>
      </c>
      <c r="EK29" s="553">
        <f>CF_Building!EK22</f>
        <v>0</v>
      </c>
      <c r="EL29" s="553">
        <f>CF_Building!EL22</f>
        <v>0</v>
      </c>
      <c r="EM29" s="553">
        <f>CF_Building!EM22</f>
        <v>0</v>
      </c>
      <c r="EN29" s="553">
        <f>CF_Building!EN22</f>
        <v>0</v>
      </c>
      <c r="EO29" s="553">
        <f>CF_Building!EO22</f>
        <v>0</v>
      </c>
      <c r="EP29" s="553">
        <f>CF_Building!EP22</f>
        <v>0</v>
      </c>
      <c r="EQ29" s="553">
        <f>CF_Building!EQ22</f>
        <v>0</v>
      </c>
      <c r="ER29" s="553">
        <f>CF_Building!ER22</f>
        <v>0</v>
      </c>
      <c r="ES29" s="553">
        <f>CF_Building!ES22</f>
        <v>0</v>
      </c>
      <c r="ET29" s="308"/>
    </row>
    <row r="30" spans="1:256" s="443" customFormat="1">
      <c r="B30" s="557" t="s">
        <v>809</v>
      </c>
      <c r="C30" s="382"/>
      <c r="D30" s="555"/>
      <c r="E30" s="556">
        <f>CF_Building!E25</f>
        <v>0</v>
      </c>
      <c r="F30" s="556">
        <f>CF_Building!F25</f>
        <v>0</v>
      </c>
      <c r="G30" s="556">
        <f>CF_Building!G25</f>
        <v>0</v>
      </c>
      <c r="H30" s="556">
        <f>CF_Building!H25</f>
        <v>0</v>
      </c>
      <c r="I30" s="556">
        <f>CF_Building!I25</f>
        <v>0</v>
      </c>
      <c r="J30" s="556">
        <f>CF_Building!J25</f>
        <v>0</v>
      </c>
      <c r="K30" s="556">
        <f>CF_Building!K25</f>
        <v>0</v>
      </c>
      <c r="L30" s="556">
        <f>CF_Building!L25</f>
        <v>0</v>
      </c>
      <c r="M30" s="556">
        <f>CF_Building!M25</f>
        <v>0</v>
      </c>
      <c r="N30" s="556">
        <f>CF_Building!N25</f>
        <v>0</v>
      </c>
      <c r="O30" s="556">
        <f>CF_Building!O25</f>
        <v>0</v>
      </c>
      <c r="P30" s="556">
        <f>CF_Building!P25</f>
        <v>0</v>
      </c>
      <c r="Q30" s="556">
        <f>CF_Building!Q25</f>
        <v>0</v>
      </c>
      <c r="R30" s="556">
        <f>CF_Building!R25</f>
        <v>0</v>
      </c>
      <c r="S30" s="556">
        <f>CF_Building!S25</f>
        <v>0</v>
      </c>
      <c r="T30" s="556">
        <f>CF_Building!T25</f>
        <v>0</v>
      </c>
      <c r="U30" s="556">
        <f>CF_Building!U25</f>
        <v>0</v>
      </c>
      <c r="V30" s="556">
        <f>CF_Building!V25</f>
        <v>0</v>
      </c>
      <c r="W30" s="556">
        <f>CF_Building!W25</f>
        <v>0</v>
      </c>
      <c r="X30" s="556">
        <f>CF_Building!X25</f>
        <v>0</v>
      </c>
      <c r="Y30" s="556">
        <f>CF_Building!Y25</f>
        <v>0</v>
      </c>
      <c r="Z30" s="556">
        <f>CF_Building!Z25</f>
        <v>0</v>
      </c>
      <c r="AA30" s="556">
        <f>CF_Building!AA25</f>
        <v>0</v>
      </c>
      <c r="AB30" s="556">
        <f>CF_Building!AB25</f>
        <v>0</v>
      </c>
      <c r="AC30" s="556">
        <f>CF_Building!AC25</f>
        <v>0</v>
      </c>
      <c r="AD30" s="556">
        <f>CF_Building!AD25</f>
        <v>0</v>
      </c>
      <c r="AE30" s="556">
        <f>CF_Building!AE25</f>
        <v>0</v>
      </c>
      <c r="AF30" s="556">
        <f>CF_Building!AF25</f>
        <v>0</v>
      </c>
      <c r="AG30" s="556">
        <f>CF_Building!AG25</f>
        <v>0</v>
      </c>
      <c r="AH30" s="556">
        <f>CF_Building!AH25</f>
        <v>0</v>
      </c>
      <c r="AI30" s="556">
        <f>CF_Building!AI25</f>
        <v>0</v>
      </c>
      <c r="AJ30" s="556">
        <f>CF_Building!AJ25</f>
        <v>0</v>
      </c>
      <c r="AK30" s="556">
        <f>CF_Building!AK25</f>
        <v>0</v>
      </c>
      <c r="AL30" s="556">
        <f>CF_Building!AL25</f>
        <v>0</v>
      </c>
      <c r="AM30" s="556">
        <f>CF_Building!AM25</f>
        <v>0</v>
      </c>
      <c r="AN30" s="556">
        <f>CF_Building!AN25</f>
        <v>0</v>
      </c>
      <c r="AO30" s="556">
        <f>CF_Building!AO25</f>
        <v>0</v>
      </c>
      <c r="AP30" s="556">
        <f>CF_Building!AP25</f>
        <v>0</v>
      </c>
      <c r="AQ30" s="556">
        <f>CF_Building!AQ25</f>
        <v>0</v>
      </c>
      <c r="AR30" s="556">
        <f>CF_Building!AR25</f>
        <v>0</v>
      </c>
      <c r="AS30" s="556">
        <f>CF_Building!AS25</f>
        <v>0</v>
      </c>
      <c r="AT30" s="556">
        <f>CF_Building!AT25</f>
        <v>0</v>
      </c>
      <c r="AU30" s="556">
        <f>CF_Building!AU25</f>
        <v>0</v>
      </c>
      <c r="AV30" s="556">
        <f>CF_Building!AV25</f>
        <v>0</v>
      </c>
      <c r="AW30" s="556">
        <f>CF_Building!AW25</f>
        <v>0</v>
      </c>
      <c r="AX30" s="556">
        <f>CF_Building!AX25</f>
        <v>0</v>
      </c>
      <c r="AY30" s="556">
        <f>CF_Building!AY25</f>
        <v>0</v>
      </c>
      <c r="AZ30" s="556">
        <f>CF_Building!AZ25</f>
        <v>0</v>
      </c>
      <c r="BA30" s="556">
        <f>CF_Building!BA25</f>
        <v>0</v>
      </c>
      <c r="BB30" s="556">
        <f>CF_Building!BB25</f>
        <v>0</v>
      </c>
      <c r="BC30" s="556">
        <f>CF_Building!BC25</f>
        <v>0</v>
      </c>
      <c r="BD30" s="556">
        <f>CF_Building!BD25</f>
        <v>0</v>
      </c>
      <c r="BE30" s="556">
        <f>CF_Building!BE25</f>
        <v>0</v>
      </c>
      <c r="BF30" s="556">
        <f>CF_Building!BF25</f>
        <v>0</v>
      </c>
      <c r="BG30" s="556">
        <f>CF_Building!BG25</f>
        <v>0</v>
      </c>
      <c r="BH30" s="556">
        <f>CF_Building!BH25</f>
        <v>0</v>
      </c>
      <c r="BI30" s="556">
        <f>CF_Building!BI25</f>
        <v>0</v>
      </c>
      <c r="BJ30" s="556">
        <f>CF_Building!BJ25</f>
        <v>0</v>
      </c>
      <c r="BK30" s="556">
        <f>CF_Building!BK25</f>
        <v>0</v>
      </c>
      <c r="BL30" s="556">
        <f>CF_Building!BL25</f>
        <v>0</v>
      </c>
      <c r="BM30" s="556">
        <f>CF_Building!BM25</f>
        <v>0</v>
      </c>
      <c r="BN30" s="556">
        <f>CF_Building!BN25</f>
        <v>0</v>
      </c>
      <c r="BO30" s="556">
        <f>CF_Building!BO25</f>
        <v>0</v>
      </c>
      <c r="BP30" s="556">
        <f>CF_Building!BP25</f>
        <v>0</v>
      </c>
      <c r="BQ30" s="556">
        <f>CF_Building!BQ25</f>
        <v>0</v>
      </c>
      <c r="BR30" s="556">
        <f>CF_Building!BR25</f>
        <v>0</v>
      </c>
      <c r="BS30" s="556">
        <f>CF_Building!BS25</f>
        <v>0</v>
      </c>
      <c r="BT30" s="556">
        <f>CF_Building!BT25</f>
        <v>0</v>
      </c>
      <c r="BU30" s="556">
        <f>CF_Building!BU25</f>
        <v>0</v>
      </c>
      <c r="BV30" s="556">
        <f>CF_Building!BV25</f>
        <v>0</v>
      </c>
      <c r="BW30" s="556">
        <f>CF_Building!BW25</f>
        <v>0</v>
      </c>
      <c r="BX30" s="556">
        <f>CF_Building!BX25</f>
        <v>0</v>
      </c>
      <c r="BY30" s="556">
        <f>CF_Building!BY25</f>
        <v>0</v>
      </c>
      <c r="BZ30" s="556">
        <f>CF_Building!BZ25</f>
        <v>0</v>
      </c>
      <c r="CA30" s="556">
        <f>CF_Building!CA25</f>
        <v>0</v>
      </c>
      <c r="CB30" s="556">
        <f>CF_Building!CB25</f>
        <v>0</v>
      </c>
      <c r="CC30" s="556">
        <f>CF_Building!CC25</f>
        <v>0</v>
      </c>
      <c r="CD30" s="556">
        <f>CF_Building!CD25</f>
        <v>0</v>
      </c>
      <c r="CE30" s="556">
        <f>CF_Building!CE25</f>
        <v>0</v>
      </c>
      <c r="CF30" s="556">
        <f>CF_Building!CF25</f>
        <v>0</v>
      </c>
      <c r="CG30" s="556">
        <f>CF_Building!CG25</f>
        <v>0</v>
      </c>
      <c r="CH30" s="556">
        <f>CF_Building!CH25</f>
        <v>0</v>
      </c>
      <c r="CI30" s="556">
        <f>CF_Building!CI25</f>
        <v>0</v>
      </c>
      <c r="CJ30" s="556">
        <f>CF_Building!CJ25</f>
        <v>0</v>
      </c>
      <c r="CK30" s="556">
        <f>CF_Building!CK25</f>
        <v>0</v>
      </c>
      <c r="CL30" s="556">
        <f>CF_Building!CL25</f>
        <v>0</v>
      </c>
      <c r="CM30" s="556">
        <f>CF_Building!CM25</f>
        <v>0</v>
      </c>
      <c r="CN30" s="556">
        <f>CF_Building!CN25</f>
        <v>0</v>
      </c>
      <c r="CO30" s="556">
        <f>CF_Building!CO25</f>
        <v>0</v>
      </c>
      <c r="CP30" s="556">
        <f>CF_Building!CP25</f>
        <v>0</v>
      </c>
      <c r="CQ30" s="556">
        <f>CF_Building!CQ25</f>
        <v>0</v>
      </c>
      <c r="CR30" s="556">
        <f>CF_Building!CR25</f>
        <v>0</v>
      </c>
      <c r="CS30" s="556">
        <f>CF_Building!CS25</f>
        <v>0</v>
      </c>
      <c r="CT30" s="556">
        <f>CF_Building!CT25</f>
        <v>0</v>
      </c>
      <c r="CU30" s="556">
        <f>CF_Building!CU25</f>
        <v>0</v>
      </c>
      <c r="CV30" s="556">
        <f>CF_Building!CV25</f>
        <v>0</v>
      </c>
      <c r="CW30" s="556">
        <f>CF_Building!CW25</f>
        <v>0</v>
      </c>
      <c r="CX30" s="556">
        <f>CF_Building!CX25</f>
        <v>0</v>
      </c>
      <c r="CY30" s="556">
        <f>CF_Building!CY25</f>
        <v>0</v>
      </c>
      <c r="CZ30" s="556">
        <f>CF_Building!CZ25</f>
        <v>0</v>
      </c>
      <c r="DA30" s="556">
        <f>CF_Building!DA25</f>
        <v>0</v>
      </c>
      <c r="DB30" s="556">
        <f>CF_Building!DB25</f>
        <v>0</v>
      </c>
      <c r="DC30" s="556">
        <f>CF_Building!DC25</f>
        <v>0</v>
      </c>
      <c r="DD30" s="556">
        <f>CF_Building!DD25</f>
        <v>0</v>
      </c>
      <c r="DE30" s="556">
        <f>CF_Building!DE25</f>
        <v>0</v>
      </c>
      <c r="DF30" s="556">
        <f>CF_Building!DF25</f>
        <v>0</v>
      </c>
      <c r="DG30" s="556">
        <f>CF_Building!DG25</f>
        <v>0</v>
      </c>
      <c r="DH30" s="556">
        <f>CF_Building!DH25</f>
        <v>0</v>
      </c>
      <c r="DI30" s="556">
        <f>CF_Building!DI25</f>
        <v>0</v>
      </c>
      <c r="DJ30" s="556">
        <f>CF_Building!DJ25</f>
        <v>0</v>
      </c>
      <c r="DK30" s="556">
        <f>CF_Building!DK25</f>
        <v>0</v>
      </c>
      <c r="DL30" s="556">
        <f>CF_Building!DL25</f>
        <v>0</v>
      </c>
      <c r="DM30" s="556">
        <f>CF_Building!DM25</f>
        <v>0</v>
      </c>
      <c r="DN30" s="556">
        <f>CF_Building!DN25</f>
        <v>0</v>
      </c>
      <c r="DO30" s="556">
        <f>CF_Building!DO25</f>
        <v>0</v>
      </c>
      <c r="DP30" s="556">
        <f>CF_Building!DP25</f>
        <v>0</v>
      </c>
      <c r="DQ30" s="556">
        <f>CF_Building!DQ25</f>
        <v>0</v>
      </c>
      <c r="DR30" s="556">
        <f>CF_Building!DR25</f>
        <v>0</v>
      </c>
      <c r="DS30" s="556">
        <f>CF_Building!DS25</f>
        <v>0</v>
      </c>
      <c r="DT30" s="556">
        <f>CF_Building!DT25</f>
        <v>0</v>
      </c>
      <c r="DU30" s="556">
        <f>CF_Building!DU25</f>
        <v>0</v>
      </c>
      <c r="DV30" s="556">
        <f>CF_Building!DV25</f>
        <v>0</v>
      </c>
      <c r="DW30" s="556">
        <f>CF_Building!DW25</f>
        <v>0</v>
      </c>
      <c r="DX30" s="556">
        <f>CF_Building!DX25</f>
        <v>0</v>
      </c>
      <c r="DY30" s="556">
        <f>CF_Building!DY25</f>
        <v>0</v>
      </c>
      <c r="DZ30" s="556">
        <f>CF_Building!DZ25</f>
        <v>0</v>
      </c>
      <c r="EA30" s="556">
        <f>CF_Building!EA25</f>
        <v>0</v>
      </c>
      <c r="EB30" s="556">
        <f>CF_Building!EB25</f>
        <v>0</v>
      </c>
      <c r="EC30" s="556">
        <f>CF_Building!EC25</f>
        <v>0</v>
      </c>
      <c r="ED30" s="556">
        <f>CF_Building!ED25</f>
        <v>0</v>
      </c>
      <c r="EE30" s="556">
        <f>CF_Building!EE25</f>
        <v>0</v>
      </c>
      <c r="EF30" s="556">
        <f>CF_Building!EF25</f>
        <v>0</v>
      </c>
      <c r="EG30" s="556">
        <f>CF_Building!EG25</f>
        <v>0</v>
      </c>
      <c r="EH30" s="556">
        <f>CF_Building!EH25</f>
        <v>0</v>
      </c>
      <c r="EI30" s="556">
        <f>CF_Building!EI25</f>
        <v>0</v>
      </c>
      <c r="EJ30" s="556">
        <f>CF_Building!EJ25</f>
        <v>0</v>
      </c>
      <c r="EK30" s="556">
        <f>CF_Building!EK25</f>
        <v>0</v>
      </c>
      <c r="EL30" s="556">
        <f>CF_Building!EL25</f>
        <v>0</v>
      </c>
      <c r="EM30" s="556">
        <f>CF_Building!EM25</f>
        <v>0</v>
      </c>
      <c r="EN30" s="556">
        <f>CF_Building!EN25</f>
        <v>0</v>
      </c>
      <c r="EO30" s="556">
        <f>CF_Building!EO25</f>
        <v>0</v>
      </c>
      <c r="EP30" s="556">
        <f>CF_Building!EP25</f>
        <v>0</v>
      </c>
      <c r="EQ30" s="556">
        <f>CF_Building!EQ25</f>
        <v>0</v>
      </c>
      <c r="ER30" s="556">
        <f>CF_Building!ER25</f>
        <v>0</v>
      </c>
      <c r="ES30" s="556">
        <f>CF_Building!ES25</f>
        <v>0</v>
      </c>
      <c r="ET30" s="308"/>
    </row>
    <row r="31" spans="1:256" s="443" customFormat="1">
      <c r="B31" s="444" t="s">
        <v>510</v>
      </c>
      <c r="C31" s="16"/>
      <c r="D31" s="310"/>
      <c r="E31" s="553">
        <f>SUM(E28:E30)</f>
        <v>2.5051495906746069</v>
      </c>
      <c r="F31" s="553">
        <f t="shared" ref="F31:BQ31" si="17">SUM(F28:F30)</f>
        <v>2.5103097886628603</v>
      </c>
      <c r="G31" s="553">
        <f t="shared" si="17"/>
        <v>2.5154806158140892</v>
      </c>
      <c r="H31" s="553">
        <f t="shared" si="17"/>
        <v>2.5206620940226294</v>
      </c>
      <c r="I31" s="553">
        <f t="shared" si="17"/>
        <v>2.5258542452279151</v>
      </c>
      <c r="J31" s="553">
        <f t="shared" si="17"/>
        <v>2.531057091414572</v>
      </c>
      <c r="K31" s="553">
        <f t="shared" si="17"/>
        <v>2.5362706546125104</v>
      </c>
      <c r="L31" s="553">
        <f t="shared" si="17"/>
        <v>2.5414949568970191</v>
      </c>
      <c r="M31" s="553">
        <f t="shared" si="17"/>
        <v>2.5467300203888579</v>
      </c>
      <c r="N31" s="553">
        <f t="shared" si="17"/>
        <v>2.551975867254352</v>
      </c>
      <c r="O31" s="553">
        <f t="shared" si="17"/>
        <v>2.5572325197054857</v>
      </c>
      <c r="P31" s="553">
        <f t="shared" si="17"/>
        <v>2.5624999999999964</v>
      </c>
      <c r="Q31" s="553">
        <f t="shared" si="17"/>
        <v>2.5677783304414685</v>
      </c>
      <c r="R31" s="553">
        <f t="shared" si="17"/>
        <v>2.5730675333794282</v>
      </c>
      <c r="S31" s="553">
        <f t="shared" si="17"/>
        <v>2.5783676312094381</v>
      </c>
      <c r="T31" s="553">
        <f t="shared" si="17"/>
        <v>2.5836786463731918</v>
      </c>
      <c r="U31" s="553">
        <f t="shared" si="17"/>
        <v>2.5890006013586095</v>
      </c>
      <c r="V31" s="553">
        <f t="shared" si="17"/>
        <v>2.5943335186999326</v>
      </c>
      <c r="W31" s="553">
        <f t="shared" si="17"/>
        <v>2.5996774209778195</v>
      </c>
      <c r="X31" s="553">
        <f t="shared" si="17"/>
        <v>2.6050323308194407</v>
      </c>
      <c r="Y31" s="553">
        <f t="shared" si="17"/>
        <v>2.6103982708985756</v>
      </c>
      <c r="Z31" s="553">
        <f t="shared" si="17"/>
        <v>2.6157752639357073</v>
      </c>
      <c r="AA31" s="553">
        <f t="shared" si="17"/>
        <v>2.6211633326981194</v>
      </c>
      <c r="AB31" s="553">
        <f t="shared" si="17"/>
        <v>2.6265624999999928</v>
      </c>
      <c r="AC31" s="553">
        <f t="shared" si="17"/>
        <v>2.6319727887025017</v>
      </c>
      <c r="AD31" s="553">
        <f t="shared" si="17"/>
        <v>2.6373942217139104</v>
      </c>
      <c r="AE31" s="553">
        <f t="shared" si="17"/>
        <v>2.6428268219896704</v>
      </c>
      <c r="AF31" s="553">
        <f t="shared" si="17"/>
        <v>2.6482706125325182</v>
      </c>
      <c r="AG31" s="553">
        <f t="shared" si="17"/>
        <v>2.6537256163925713</v>
      </c>
      <c r="AH31" s="553">
        <f t="shared" si="17"/>
        <v>2.6591918566674275</v>
      </c>
      <c r="AI31" s="553">
        <f t="shared" si="17"/>
        <v>2.6646693565022614</v>
      </c>
      <c r="AJ31" s="553">
        <f t="shared" si="17"/>
        <v>2.6701581390899234</v>
      </c>
      <c r="AK31" s="553">
        <f t="shared" si="17"/>
        <v>2.6756582276710366</v>
      </c>
      <c r="AL31" s="553">
        <f t="shared" si="17"/>
        <v>2.6811696455340965</v>
      </c>
      <c r="AM31" s="553">
        <f t="shared" si="17"/>
        <v>2.686692416015569</v>
      </c>
      <c r="AN31" s="553">
        <f t="shared" si="17"/>
        <v>2.692226562499989</v>
      </c>
      <c r="AO31" s="553">
        <f t="shared" si="17"/>
        <v>2.6977721084200605</v>
      </c>
      <c r="AP31" s="553">
        <f t="shared" si="17"/>
        <v>2.7033290772567544</v>
      </c>
      <c r="AQ31" s="553">
        <f t="shared" si="17"/>
        <v>2.7088974925394083</v>
      </c>
      <c r="AR31" s="553">
        <f t="shared" si="17"/>
        <v>2.7144773778458271</v>
      </c>
      <c r="AS31" s="553">
        <f t="shared" si="17"/>
        <v>2.7200687568023816</v>
      </c>
      <c r="AT31" s="553">
        <f t="shared" si="17"/>
        <v>2.7256716530841092</v>
      </c>
      <c r="AU31" s="553">
        <f t="shared" si="17"/>
        <v>2.7312860904148142</v>
      </c>
      <c r="AV31" s="553">
        <f t="shared" si="17"/>
        <v>2.7369120925671675</v>
      </c>
      <c r="AW31" s="553">
        <f t="shared" si="17"/>
        <v>2.7425496833628085</v>
      </c>
      <c r="AX31" s="553">
        <f t="shared" si="17"/>
        <v>2.7481988866724447</v>
      </c>
      <c r="AY31" s="553">
        <f t="shared" si="17"/>
        <v>2.7538597264159539</v>
      </c>
      <c r="AZ31" s="553">
        <f t="shared" si="17"/>
        <v>2.7595322265624849</v>
      </c>
      <c r="BA31" s="553">
        <f t="shared" si="17"/>
        <v>2.7652164111305582</v>
      </c>
      <c r="BB31" s="553">
        <f t="shared" si="17"/>
        <v>2.7709123041881694</v>
      </c>
      <c r="BC31" s="553">
        <f t="shared" si="17"/>
        <v>2.7766199298528895</v>
      </c>
      <c r="BD31" s="553">
        <f t="shared" si="17"/>
        <v>2.7823393122919686</v>
      </c>
      <c r="BE31" s="553">
        <f t="shared" si="17"/>
        <v>2.7880704757224368</v>
      </c>
      <c r="BF31" s="553">
        <f t="shared" si="17"/>
        <v>2.7938134444112075</v>
      </c>
      <c r="BG31" s="553">
        <f t="shared" si="17"/>
        <v>2.7995682426751798</v>
      </c>
      <c r="BH31" s="553">
        <f t="shared" si="17"/>
        <v>2.8053348948813421</v>
      </c>
      <c r="BI31" s="553">
        <f t="shared" si="17"/>
        <v>2.8111134254468744</v>
      </c>
      <c r="BJ31" s="553">
        <f t="shared" si="17"/>
        <v>2.8169038588392517</v>
      </c>
      <c r="BK31" s="553">
        <f t="shared" si="17"/>
        <v>2.8227062195763488</v>
      </c>
      <c r="BL31" s="553">
        <f t="shared" si="17"/>
        <v>2.828520532226543</v>
      </c>
      <c r="BM31" s="553">
        <f t="shared" si="17"/>
        <v>2.8343468214088183</v>
      </c>
      <c r="BN31" s="553">
        <f t="shared" si="17"/>
        <v>2.8401851117928696</v>
      </c>
      <c r="BO31" s="553">
        <f t="shared" si="17"/>
        <v>2.8460354280992077</v>
      </c>
      <c r="BP31" s="553">
        <f t="shared" si="17"/>
        <v>2.8518977950992639</v>
      </c>
      <c r="BQ31" s="553">
        <f t="shared" si="17"/>
        <v>2.8577722376154937</v>
      </c>
      <c r="BR31" s="553">
        <f t="shared" ref="BR31:EC31" si="18">SUM(BR28:BR30)</f>
        <v>2.8636587805214839</v>
      </c>
      <c r="BS31" s="553">
        <f t="shared" si="18"/>
        <v>2.8695574487420559</v>
      </c>
      <c r="BT31" s="553">
        <f t="shared" si="18"/>
        <v>2.875468267253372</v>
      </c>
      <c r="BU31" s="553">
        <f t="shared" si="18"/>
        <v>2.8813912610830426</v>
      </c>
      <c r="BV31" s="553">
        <f t="shared" si="18"/>
        <v>2.8873264553102294</v>
      </c>
      <c r="BW31" s="553">
        <f t="shared" si="18"/>
        <v>2.8932738750657538</v>
      </c>
      <c r="BX31" s="553">
        <f t="shared" si="18"/>
        <v>2.8992335455322027</v>
      </c>
      <c r="BY31" s="553">
        <f t="shared" si="18"/>
        <v>2.9052054919440349</v>
      </c>
      <c r="BZ31" s="553">
        <f t="shared" si="18"/>
        <v>2.9111897395876873</v>
      </c>
      <c r="CA31" s="553">
        <f t="shared" si="18"/>
        <v>2.9171863138016842</v>
      </c>
      <c r="CB31" s="553">
        <f t="shared" si="18"/>
        <v>2.9231952399767418</v>
      </c>
      <c r="CC31" s="553">
        <f t="shared" si="18"/>
        <v>2.9292165435558775</v>
      </c>
      <c r="CD31" s="553">
        <f t="shared" si="18"/>
        <v>2.9352502500345174</v>
      </c>
      <c r="CE31" s="553">
        <f t="shared" si="18"/>
        <v>2.9412963849606033</v>
      </c>
      <c r="CF31" s="553">
        <f t="shared" si="18"/>
        <v>2.9473549739347025</v>
      </c>
      <c r="CG31" s="553">
        <f t="shared" si="18"/>
        <v>2.9534260426101144</v>
      </c>
      <c r="CH31" s="553">
        <f t="shared" si="18"/>
        <v>2.9595096166929808</v>
      </c>
      <c r="CI31" s="553">
        <f t="shared" si="18"/>
        <v>2.9656057219423935</v>
      </c>
      <c r="CJ31" s="553">
        <f t="shared" si="18"/>
        <v>2.9717143841705034</v>
      </c>
      <c r="CK31" s="553">
        <f t="shared" si="18"/>
        <v>2.9778356292426311</v>
      </c>
      <c r="CL31" s="553">
        <f t="shared" si="18"/>
        <v>2.9839694830773751</v>
      </c>
      <c r="CM31" s="553">
        <f t="shared" si="18"/>
        <v>2.9901159716467216</v>
      </c>
      <c r="CN31" s="553">
        <f t="shared" si="18"/>
        <v>2.9962751209761556</v>
      </c>
      <c r="CO31" s="553">
        <f t="shared" si="18"/>
        <v>3.0024469571447696</v>
      </c>
      <c r="CP31" s="553">
        <f t="shared" si="18"/>
        <v>3.0086315062853752</v>
      </c>
      <c r="CQ31" s="553">
        <f t="shared" si="18"/>
        <v>3.0148287945846133</v>
      </c>
      <c r="CR31" s="553">
        <f t="shared" si="18"/>
        <v>3.021038848283065</v>
      </c>
      <c r="CS31" s="553">
        <f t="shared" si="18"/>
        <v>3.0272616936753622</v>
      </c>
      <c r="CT31" s="553">
        <f t="shared" si="18"/>
        <v>3.0334973571103001</v>
      </c>
      <c r="CU31" s="553">
        <f t="shared" si="18"/>
        <v>3.0397458649909481</v>
      </c>
      <c r="CV31" s="553">
        <f t="shared" si="18"/>
        <v>3.0460072437747612</v>
      </c>
      <c r="CW31" s="553">
        <f t="shared" si="18"/>
        <v>3.0522815199736923</v>
      </c>
      <c r="CX31" s="553">
        <f t="shared" si="18"/>
        <v>3.0585687201543048</v>
      </c>
      <c r="CY31" s="553">
        <f t="shared" si="18"/>
        <v>3.0648688709378851</v>
      </c>
      <c r="CZ31" s="553">
        <f t="shared" si="18"/>
        <v>3.0711819990005549</v>
      </c>
      <c r="DA31" s="553">
        <f t="shared" si="18"/>
        <v>3.0775081310733845</v>
      </c>
      <c r="DB31" s="553">
        <f t="shared" si="18"/>
        <v>3.0838472939425055</v>
      </c>
      <c r="DC31" s="553">
        <f t="shared" si="18"/>
        <v>3.0901995144492247</v>
      </c>
      <c r="DD31" s="553">
        <f t="shared" si="18"/>
        <v>3.0965648194901378</v>
      </c>
      <c r="DE31" s="553">
        <f t="shared" si="18"/>
        <v>3.1029432360172429</v>
      </c>
      <c r="DF31" s="553">
        <f t="shared" si="18"/>
        <v>3.1093347910380542</v>
      </c>
      <c r="DG31" s="553">
        <f t="shared" si="18"/>
        <v>3.1157395116157183</v>
      </c>
      <c r="DH31" s="553">
        <f t="shared" si="18"/>
        <v>3.1221574248691266</v>
      </c>
      <c r="DI31" s="553">
        <f t="shared" si="18"/>
        <v>3.128588557973031</v>
      </c>
      <c r="DJ31" s="553">
        <f t="shared" si="18"/>
        <v>3.135032938158159</v>
      </c>
      <c r="DK31" s="553">
        <f t="shared" si="18"/>
        <v>3.141490592711329</v>
      </c>
      <c r="DL31" s="553">
        <f t="shared" si="18"/>
        <v>3.1479615489755655</v>
      </c>
      <c r="DM31" s="553">
        <f t="shared" si="18"/>
        <v>3.1544458343502155</v>
      </c>
      <c r="DN31" s="553">
        <f t="shared" si="18"/>
        <v>3.1609434762910644</v>
      </c>
      <c r="DO31" s="553">
        <f t="shared" si="18"/>
        <v>3.1674545023104517</v>
      </c>
      <c r="DP31" s="553">
        <f t="shared" si="18"/>
        <v>3.1739789399773874</v>
      </c>
      <c r="DQ31" s="553">
        <f t="shared" si="18"/>
        <v>3.1805168169176699</v>
      </c>
      <c r="DR31" s="553">
        <f t="shared" si="18"/>
        <v>3.1870681608140017</v>
      </c>
      <c r="DS31" s="553">
        <f t="shared" si="18"/>
        <v>3.1936329994061072</v>
      </c>
      <c r="DT31" s="553">
        <f t="shared" si="18"/>
        <v>3.2002113604908504</v>
      </c>
      <c r="DU31" s="553">
        <f t="shared" si="18"/>
        <v>3.206803271922352</v>
      </c>
      <c r="DV31" s="553">
        <f t="shared" si="18"/>
        <v>3.2134087616121079</v>
      </c>
      <c r="DW31" s="553">
        <f t="shared" si="18"/>
        <v>3.2200278575291068</v>
      </c>
      <c r="DX31" s="553">
        <f t="shared" si="18"/>
        <v>3.2266605876999495</v>
      </c>
      <c r="DY31" s="553">
        <f t="shared" si="18"/>
        <v>3.2333069802089658</v>
      </c>
      <c r="DZ31" s="553">
        <f t="shared" si="18"/>
        <v>3.2399670631983359</v>
      </c>
      <c r="EA31" s="553">
        <f t="shared" si="18"/>
        <v>3.2466408648682079</v>
      </c>
      <c r="EB31" s="553">
        <f t="shared" si="18"/>
        <v>3.253328413476817</v>
      </c>
      <c r="EC31" s="553">
        <f t="shared" si="18"/>
        <v>3.2600297373406066</v>
      </c>
      <c r="ED31" s="553">
        <f t="shared" ref="ED31:EQ31" si="19">SUM(ED28:ED30)</f>
        <v>3.2667448648343469</v>
      </c>
      <c r="EE31" s="553">
        <f t="shared" si="19"/>
        <v>3.2734738243912553</v>
      </c>
      <c r="EF31" s="553">
        <f t="shared" si="19"/>
        <v>3.2802166445031173</v>
      </c>
      <c r="EG31" s="553">
        <f t="shared" si="19"/>
        <v>3.2869733537204069</v>
      </c>
      <c r="EH31" s="553">
        <f t="shared" si="19"/>
        <v>3.2937439806524069</v>
      </c>
      <c r="EI31" s="553">
        <f t="shared" si="19"/>
        <v>3.300528553967331</v>
      </c>
      <c r="EJ31" s="553">
        <f t="shared" si="19"/>
        <v>3.3073271023924447</v>
      </c>
      <c r="EK31" s="553">
        <f t="shared" si="19"/>
        <v>3.3141396547141864</v>
      </c>
      <c r="EL31" s="553">
        <f t="shared" si="19"/>
        <v>3.3209662397782909</v>
      </c>
      <c r="EM31" s="553">
        <f t="shared" si="19"/>
        <v>3.3278068864899093</v>
      </c>
      <c r="EN31" s="553">
        <f t="shared" si="19"/>
        <v>3.3346616238137337</v>
      </c>
      <c r="EO31" s="553">
        <f t="shared" si="19"/>
        <v>3.341530480774118</v>
      </c>
      <c r="EP31" s="553">
        <f t="shared" si="19"/>
        <v>3.3484134864552018</v>
      </c>
      <c r="EQ31" s="553">
        <f t="shared" si="19"/>
        <v>3.3553106700010327</v>
      </c>
      <c r="ER31" s="553">
        <f>SUM(ER28:ER30)</f>
        <v>3.3622220606156912</v>
      </c>
      <c r="ES31" s="553">
        <f>SUM(ES28:ES30)</f>
        <v>3.3691476875634128</v>
      </c>
      <c r="ET31" s="308"/>
    </row>
    <row r="32" spans="1:256"/>
    <row r="33" spans="1:256" s="443" customFormat="1">
      <c r="B33" s="444" t="s">
        <v>521</v>
      </c>
      <c r="C33" s="16"/>
      <c r="D33" s="310"/>
      <c r="E33" s="553">
        <f>DT_NLC!E15</f>
        <v>26.407399999999999</v>
      </c>
      <c r="F33" s="553">
        <f>DT_NLC!F15</f>
        <v>0</v>
      </c>
      <c r="G33" s="553">
        <f>DT_NLC!G15</f>
        <v>0</v>
      </c>
      <c r="H33" s="553">
        <f>DT_NLC!H15</f>
        <v>0</v>
      </c>
      <c r="I33" s="553">
        <f>DT_NLC!I15</f>
        <v>0</v>
      </c>
      <c r="J33" s="553">
        <f>DT_NLC!J15</f>
        <v>0</v>
      </c>
      <c r="K33" s="553">
        <f>DT_NLC!K15</f>
        <v>0</v>
      </c>
      <c r="L33" s="553">
        <f>DT_NLC!L15</f>
        <v>0</v>
      </c>
      <c r="M33" s="553">
        <f>DT_NLC!M15</f>
        <v>0</v>
      </c>
      <c r="N33" s="553">
        <f>DT_NLC!N15</f>
        <v>0</v>
      </c>
      <c r="O33" s="553">
        <f>DT_NLC!O15</f>
        <v>0</v>
      </c>
      <c r="P33" s="553">
        <f>DT_NLC!P15</f>
        <v>0</v>
      </c>
      <c r="Q33" s="553">
        <f>DT_NLC!Q15</f>
        <v>0</v>
      </c>
      <c r="R33" s="553">
        <f>DT_NLC!R15</f>
        <v>0</v>
      </c>
      <c r="S33" s="553">
        <f>DT_NLC!S15</f>
        <v>0</v>
      </c>
      <c r="T33" s="553">
        <f>DT_NLC!T15</f>
        <v>0</v>
      </c>
      <c r="U33" s="553">
        <f>DT_NLC!U15</f>
        <v>0</v>
      </c>
      <c r="V33" s="553">
        <f>DT_NLC!V15</f>
        <v>0</v>
      </c>
      <c r="W33" s="553">
        <f>DT_NLC!W15</f>
        <v>0</v>
      </c>
      <c r="X33" s="553">
        <f>DT_NLC!X15</f>
        <v>0</v>
      </c>
      <c r="Y33" s="553">
        <f>DT_NLC!Y15</f>
        <v>0</v>
      </c>
      <c r="Z33" s="553">
        <f>DT_NLC!Z15</f>
        <v>0</v>
      </c>
      <c r="AA33" s="553">
        <f>DT_NLC!AA15</f>
        <v>0</v>
      </c>
      <c r="AB33" s="553">
        <f>DT_NLC!AB15</f>
        <v>0</v>
      </c>
      <c r="AC33" s="553">
        <f>DT_NLC!AC15</f>
        <v>0</v>
      </c>
      <c r="AD33" s="553">
        <f>DT_NLC!AD15</f>
        <v>0</v>
      </c>
      <c r="AE33" s="553">
        <f>DT_NLC!AE15</f>
        <v>0</v>
      </c>
      <c r="AF33" s="553">
        <f>DT_NLC!AF15</f>
        <v>0</v>
      </c>
      <c r="AG33" s="553">
        <f>DT_NLC!AG15</f>
        <v>0</v>
      </c>
      <c r="AH33" s="553">
        <f>DT_NLC!AH15</f>
        <v>0</v>
      </c>
      <c r="AI33" s="553">
        <f>DT_NLC!AI15</f>
        <v>0</v>
      </c>
      <c r="AJ33" s="553">
        <f>DT_NLC!AJ15</f>
        <v>0</v>
      </c>
      <c r="AK33" s="553">
        <f>DT_NLC!AK15</f>
        <v>0</v>
      </c>
      <c r="AL33" s="553">
        <f>DT_NLC!AL15</f>
        <v>0</v>
      </c>
      <c r="AM33" s="553">
        <f>DT_NLC!AM15</f>
        <v>0</v>
      </c>
      <c r="AN33" s="553">
        <f>DT_NLC!AN15</f>
        <v>0</v>
      </c>
      <c r="AO33" s="553">
        <f>DT_NLC!AO15</f>
        <v>0</v>
      </c>
      <c r="AP33" s="553">
        <f>DT_NLC!AP15</f>
        <v>0</v>
      </c>
      <c r="AQ33" s="553">
        <f>DT_NLC!AQ15</f>
        <v>0</v>
      </c>
      <c r="AR33" s="553">
        <f>DT_NLC!AR15</f>
        <v>0</v>
      </c>
      <c r="AS33" s="553">
        <f>DT_NLC!AS15</f>
        <v>0</v>
      </c>
      <c r="AT33" s="553">
        <f>DT_NLC!AT15</f>
        <v>0</v>
      </c>
      <c r="AU33" s="553">
        <f>DT_NLC!AU15</f>
        <v>0</v>
      </c>
      <c r="AV33" s="553">
        <f>DT_NLC!AV15</f>
        <v>0</v>
      </c>
      <c r="AW33" s="553">
        <f>DT_NLC!AW15</f>
        <v>0</v>
      </c>
      <c r="AX33" s="553">
        <f>DT_NLC!AX15</f>
        <v>0</v>
      </c>
      <c r="AY33" s="553">
        <f>DT_NLC!AY15</f>
        <v>0</v>
      </c>
      <c r="AZ33" s="553">
        <f>DT_NLC!AZ15</f>
        <v>0</v>
      </c>
      <c r="BA33" s="553">
        <f>DT_NLC!BA15</f>
        <v>0</v>
      </c>
      <c r="BB33" s="553">
        <f>DT_NLC!BB15</f>
        <v>0</v>
      </c>
      <c r="BC33" s="553">
        <f>DT_NLC!BC15</f>
        <v>0</v>
      </c>
      <c r="BD33" s="553">
        <f>DT_NLC!BD15</f>
        <v>15.0246</v>
      </c>
      <c r="BE33" s="553">
        <f>DT_NLC!BE15</f>
        <v>0</v>
      </c>
      <c r="BF33" s="553">
        <f>DT_NLC!BF15</f>
        <v>0</v>
      </c>
      <c r="BG33" s="553">
        <f>DT_NLC!BG15</f>
        <v>0</v>
      </c>
      <c r="BH33" s="553">
        <f>DT_NLC!BH15</f>
        <v>0</v>
      </c>
      <c r="BI33" s="553">
        <f>DT_NLC!BI15</f>
        <v>0</v>
      </c>
      <c r="BJ33" s="553">
        <f>DT_NLC!BJ15</f>
        <v>0</v>
      </c>
      <c r="BK33" s="553">
        <f>DT_NLC!BK15</f>
        <v>0</v>
      </c>
      <c r="BL33" s="553">
        <f>DT_NLC!BL15</f>
        <v>0</v>
      </c>
      <c r="BM33" s="553">
        <f>DT_NLC!BM15</f>
        <v>0</v>
      </c>
      <c r="BN33" s="553">
        <f>DT_NLC!BN15</f>
        <v>0</v>
      </c>
      <c r="BO33" s="553">
        <f>DT_NLC!BO15</f>
        <v>0</v>
      </c>
      <c r="BP33" s="553">
        <f>DT_NLC!BP15</f>
        <v>0</v>
      </c>
      <c r="BQ33" s="553">
        <f>DT_NLC!BQ15</f>
        <v>0</v>
      </c>
      <c r="BR33" s="553">
        <f>DT_NLC!BR15</f>
        <v>0</v>
      </c>
      <c r="BS33" s="553">
        <f>DT_NLC!BS15</f>
        <v>0</v>
      </c>
      <c r="BT33" s="553">
        <f>DT_NLC!BT15</f>
        <v>0</v>
      </c>
      <c r="BU33" s="553">
        <f>DT_NLC!BU15</f>
        <v>0</v>
      </c>
      <c r="BV33" s="553">
        <f>DT_NLC!BV15</f>
        <v>0</v>
      </c>
      <c r="BW33" s="553">
        <f>DT_NLC!BW15</f>
        <v>0</v>
      </c>
      <c r="BX33" s="553">
        <f>DT_NLC!BX15</f>
        <v>0</v>
      </c>
      <c r="BY33" s="553">
        <f>DT_NLC!BY15</f>
        <v>0</v>
      </c>
      <c r="BZ33" s="553">
        <f>DT_NLC!BZ15</f>
        <v>0</v>
      </c>
      <c r="CA33" s="553">
        <f>DT_NLC!CA15</f>
        <v>0</v>
      </c>
      <c r="CB33" s="553">
        <f>DT_NLC!CB15</f>
        <v>0</v>
      </c>
      <c r="CC33" s="553">
        <f>DT_NLC!CC15</f>
        <v>0</v>
      </c>
      <c r="CD33" s="553">
        <f>DT_NLC!CD15</f>
        <v>0</v>
      </c>
      <c r="CE33" s="553">
        <f>DT_NLC!CE15</f>
        <v>0</v>
      </c>
      <c r="CF33" s="553">
        <f>DT_NLC!CF15</f>
        <v>0</v>
      </c>
      <c r="CG33" s="553">
        <f>DT_NLC!CG15</f>
        <v>0</v>
      </c>
      <c r="CH33" s="553">
        <f>DT_NLC!CH15</f>
        <v>0</v>
      </c>
      <c r="CI33" s="553">
        <f>DT_NLC!CI15</f>
        <v>0</v>
      </c>
      <c r="CJ33" s="553">
        <f>DT_NLC!CJ15</f>
        <v>0</v>
      </c>
      <c r="CK33" s="553">
        <f>DT_NLC!CK15</f>
        <v>0</v>
      </c>
      <c r="CL33" s="553">
        <f>DT_NLC!CL15</f>
        <v>0</v>
      </c>
      <c r="CM33" s="553">
        <f>DT_NLC!CM15</f>
        <v>0</v>
      </c>
      <c r="CN33" s="553">
        <f>DT_NLC!CN15</f>
        <v>0</v>
      </c>
      <c r="CO33" s="553">
        <f>DT_NLC!CO15</f>
        <v>0</v>
      </c>
      <c r="CP33" s="553">
        <f>DT_NLC!CP15</f>
        <v>0</v>
      </c>
      <c r="CQ33" s="553">
        <f>DT_NLC!CQ15</f>
        <v>0</v>
      </c>
      <c r="CR33" s="553">
        <f>DT_NLC!CR15</f>
        <v>0</v>
      </c>
      <c r="CS33" s="553">
        <f>DT_NLC!CS15</f>
        <v>0</v>
      </c>
      <c r="CT33" s="553">
        <f>DT_NLC!CT15</f>
        <v>0</v>
      </c>
      <c r="CU33" s="553">
        <f>DT_NLC!CU15</f>
        <v>0</v>
      </c>
      <c r="CV33" s="553">
        <f>DT_NLC!CV15</f>
        <v>0</v>
      </c>
      <c r="CW33" s="553">
        <f>DT_NLC!CW15</f>
        <v>0</v>
      </c>
      <c r="CX33" s="553">
        <f>DT_NLC!CX15</f>
        <v>0</v>
      </c>
      <c r="CY33" s="553">
        <f>DT_NLC!CY15</f>
        <v>0</v>
      </c>
      <c r="CZ33" s="553">
        <f>DT_NLC!CZ15</f>
        <v>0</v>
      </c>
      <c r="DA33" s="553">
        <f>DT_NLC!DA15</f>
        <v>0</v>
      </c>
      <c r="DB33" s="553">
        <f>DT_NLC!DB15</f>
        <v>0</v>
      </c>
      <c r="DC33" s="553">
        <f>DT_NLC!DC15</f>
        <v>0</v>
      </c>
      <c r="DD33" s="553">
        <f>DT_NLC!DD15</f>
        <v>0</v>
      </c>
      <c r="DE33" s="553">
        <f>DT_NLC!DE15</f>
        <v>0</v>
      </c>
      <c r="DF33" s="553">
        <f>DT_NLC!DF15</f>
        <v>0</v>
      </c>
      <c r="DG33" s="553">
        <f>DT_NLC!DG15</f>
        <v>0</v>
      </c>
      <c r="DH33" s="553">
        <f>DT_NLC!DH15</f>
        <v>0</v>
      </c>
      <c r="DI33" s="553">
        <f>DT_NLC!DI15</f>
        <v>0</v>
      </c>
      <c r="DJ33" s="553">
        <f>DT_NLC!DJ15</f>
        <v>0</v>
      </c>
      <c r="DK33" s="553">
        <f>DT_NLC!DK15</f>
        <v>0</v>
      </c>
      <c r="DL33" s="553">
        <f>DT_NLC!DL15</f>
        <v>0</v>
      </c>
      <c r="DM33" s="553">
        <f>DT_NLC!DM15</f>
        <v>0</v>
      </c>
      <c r="DN33" s="553">
        <f>DT_NLC!DN15</f>
        <v>0</v>
      </c>
      <c r="DO33" s="553">
        <f>DT_NLC!DO15</f>
        <v>17.104299999999999</v>
      </c>
      <c r="DP33" s="553">
        <f>DT_NLC!DP15</f>
        <v>0</v>
      </c>
      <c r="DQ33" s="553">
        <f>DT_NLC!DQ15</f>
        <v>0</v>
      </c>
      <c r="DR33" s="553">
        <f>DT_NLC!DR15</f>
        <v>0</v>
      </c>
      <c r="DS33" s="553">
        <f>DT_NLC!DS15</f>
        <v>0</v>
      </c>
      <c r="DT33" s="553">
        <f>DT_NLC!DT15</f>
        <v>0</v>
      </c>
      <c r="DU33" s="553">
        <f>DT_NLC!DU15</f>
        <v>0</v>
      </c>
      <c r="DV33" s="553">
        <f>DT_NLC!DV15</f>
        <v>0</v>
      </c>
      <c r="DW33" s="553">
        <f>DT_NLC!DW15</f>
        <v>0</v>
      </c>
      <c r="DX33" s="553">
        <f>DT_NLC!DX15</f>
        <v>0</v>
      </c>
      <c r="DY33" s="553">
        <f>DT_NLC!DY15</f>
        <v>0</v>
      </c>
      <c r="DZ33" s="553">
        <f>DT_NLC!DZ15</f>
        <v>0</v>
      </c>
      <c r="EA33" s="553">
        <f>DT_NLC!EA15</f>
        <v>0</v>
      </c>
      <c r="EB33" s="553">
        <f>DT_NLC!EB15</f>
        <v>0</v>
      </c>
      <c r="EC33" s="553">
        <f>DT_NLC!EC15</f>
        <v>0</v>
      </c>
      <c r="ED33" s="553">
        <f>DT_NLC!ED15</f>
        <v>0</v>
      </c>
      <c r="EE33" s="553">
        <f>DT_NLC!EE15</f>
        <v>0</v>
      </c>
      <c r="EF33" s="553">
        <f>DT_NLC!EF15</f>
        <v>0</v>
      </c>
      <c r="EG33" s="553">
        <f>DT_NLC!EG15</f>
        <v>0</v>
      </c>
      <c r="EH33" s="553">
        <f>DT_NLC!EH15</f>
        <v>0</v>
      </c>
      <c r="EI33" s="553">
        <f>DT_NLC!EI15</f>
        <v>0</v>
      </c>
      <c r="EJ33" s="553">
        <f>DT_NLC!EJ15</f>
        <v>0</v>
      </c>
      <c r="EK33" s="553">
        <f>DT_NLC!EK15</f>
        <v>0</v>
      </c>
      <c r="EL33" s="553">
        <f>DT_NLC!EL15</f>
        <v>0</v>
      </c>
      <c r="EM33" s="553">
        <f>DT_NLC!EM15</f>
        <v>0</v>
      </c>
      <c r="EN33" s="553">
        <f>DT_NLC!EN15</f>
        <v>0</v>
      </c>
      <c r="EO33" s="553">
        <f>DT_NLC!EO15</f>
        <v>0</v>
      </c>
      <c r="EP33" s="553">
        <f>DT_NLC!EP15</f>
        <v>0</v>
      </c>
      <c r="EQ33" s="553">
        <f>DT_NLC!EQ15</f>
        <v>0</v>
      </c>
      <c r="ER33" s="553">
        <f>DT_NLC!ER15</f>
        <v>0</v>
      </c>
      <c r="ES33" s="553">
        <f>DT_NLC!ES15</f>
        <v>0</v>
      </c>
      <c r="ET33" s="308"/>
    </row>
    <row r="34" spans="1:256" s="443" customFormat="1">
      <c r="B34" s="444" t="s">
        <v>378</v>
      </c>
      <c r="C34" s="16"/>
      <c r="D34" s="310"/>
      <c r="E34" s="553">
        <f>DT_TI!E15</f>
        <v>0</v>
      </c>
      <c r="F34" s="553">
        <f>DT_TI!F15</f>
        <v>0</v>
      </c>
      <c r="G34" s="553">
        <f>DT_TI!G15</f>
        <v>0</v>
      </c>
      <c r="H34" s="553">
        <f>DT_TI!H15</f>
        <v>0</v>
      </c>
      <c r="I34" s="553">
        <f>DT_TI!I15</f>
        <v>0</v>
      </c>
      <c r="J34" s="553">
        <f>DT_TI!J15</f>
        <v>0</v>
      </c>
      <c r="K34" s="553">
        <f>DT_TI!K15</f>
        <v>0</v>
      </c>
      <c r="L34" s="553">
        <f>DT_TI!L15</f>
        <v>0</v>
      </c>
      <c r="M34" s="553">
        <f>DT_TI!M15</f>
        <v>0</v>
      </c>
      <c r="N34" s="553">
        <f>DT_TI!N15</f>
        <v>0</v>
      </c>
      <c r="O34" s="553">
        <f>DT_TI!O15</f>
        <v>0</v>
      </c>
      <c r="P34" s="553">
        <f>DT_TI!P15</f>
        <v>0</v>
      </c>
      <c r="Q34" s="553">
        <f>DT_TI!Q15</f>
        <v>0</v>
      </c>
      <c r="R34" s="553">
        <f>DT_TI!R15</f>
        <v>0</v>
      </c>
      <c r="S34" s="553">
        <f>DT_TI!S15</f>
        <v>0</v>
      </c>
      <c r="T34" s="553">
        <f>DT_TI!T15</f>
        <v>0</v>
      </c>
      <c r="U34" s="553">
        <f>DT_TI!U15</f>
        <v>0</v>
      </c>
      <c r="V34" s="553">
        <f>DT_TI!V15</f>
        <v>0</v>
      </c>
      <c r="W34" s="553">
        <f>DT_TI!W15</f>
        <v>0</v>
      </c>
      <c r="X34" s="553">
        <f>DT_TI!X15</f>
        <v>0</v>
      </c>
      <c r="Y34" s="553">
        <f>DT_TI!Y15</f>
        <v>0</v>
      </c>
      <c r="Z34" s="553">
        <f>DT_TI!Z15</f>
        <v>0</v>
      </c>
      <c r="AA34" s="553">
        <f>DT_TI!AA15</f>
        <v>0</v>
      </c>
      <c r="AB34" s="553">
        <f>DT_TI!AB15</f>
        <v>0</v>
      </c>
      <c r="AC34" s="553">
        <f>DT_TI!AC15</f>
        <v>0</v>
      </c>
      <c r="AD34" s="553">
        <f>DT_TI!AD15</f>
        <v>0</v>
      </c>
      <c r="AE34" s="553">
        <f>DT_TI!AE15</f>
        <v>0</v>
      </c>
      <c r="AF34" s="553">
        <f>DT_TI!AF15</f>
        <v>0</v>
      </c>
      <c r="AG34" s="553">
        <f>DT_TI!AG15</f>
        <v>0</v>
      </c>
      <c r="AH34" s="553">
        <f>DT_TI!AH15</f>
        <v>0</v>
      </c>
      <c r="AI34" s="553">
        <f>DT_TI!AI15</f>
        <v>0</v>
      </c>
      <c r="AJ34" s="553">
        <f>DT_TI!AJ15</f>
        <v>0</v>
      </c>
      <c r="AK34" s="553">
        <f>DT_TI!AK15</f>
        <v>0</v>
      </c>
      <c r="AL34" s="553">
        <f>DT_TI!AL15</f>
        <v>0</v>
      </c>
      <c r="AM34" s="553">
        <f>DT_TI!AM15</f>
        <v>0</v>
      </c>
      <c r="AN34" s="553">
        <f>DT_TI!AN15</f>
        <v>0</v>
      </c>
      <c r="AO34" s="553">
        <f>DT_TI!AO15</f>
        <v>0</v>
      </c>
      <c r="AP34" s="553">
        <f>DT_TI!AP15</f>
        <v>0</v>
      </c>
      <c r="AQ34" s="553">
        <f>DT_TI!AQ15</f>
        <v>0</v>
      </c>
      <c r="AR34" s="553">
        <f>DT_TI!AR15</f>
        <v>0</v>
      </c>
      <c r="AS34" s="553">
        <f>DT_TI!AS15</f>
        <v>0</v>
      </c>
      <c r="AT34" s="553">
        <f>DT_TI!AT15</f>
        <v>0</v>
      </c>
      <c r="AU34" s="553">
        <f>DT_TI!AU15</f>
        <v>0</v>
      </c>
      <c r="AV34" s="553">
        <f>DT_TI!AV15</f>
        <v>0</v>
      </c>
      <c r="AW34" s="553">
        <f>DT_TI!AW15</f>
        <v>0</v>
      </c>
      <c r="AX34" s="553">
        <f>DT_TI!AX15</f>
        <v>0</v>
      </c>
      <c r="AY34" s="553">
        <f>DT_TI!AY15</f>
        <v>0</v>
      </c>
      <c r="AZ34" s="553">
        <f>DT_TI!AZ15</f>
        <v>0</v>
      </c>
      <c r="BA34" s="553">
        <f>DT_TI!BA15</f>
        <v>0</v>
      </c>
      <c r="BB34" s="553">
        <f>DT_TI!BB15</f>
        <v>0</v>
      </c>
      <c r="BC34" s="553">
        <f>DT_TI!BC15</f>
        <v>0</v>
      </c>
      <c r="BD34" s="553">
        <f>DT_TI!BD15</f>
        <v>0</v>
      </c>
      <c r="BE34" s="553">
        <f>DT_TI!BE15</f>
        <v>0</v>
      </c>
      <c r="BF34" s="553">
        <f>DT_TI!BF15</f>
        <v>0</v>
      </c>
      <c r="BG34" s="553">
        <f>DT_TI!BG15</f>
        <v>0</v>
      </c>
      <c r="BH34" s="553">
        <f>DT_TI!BH15</f>
        <v>0</v>
      </c>
      <c r="BI34" s="553">
        <f>DT_TI!BI15</f>
        <v>0</v>
      </c>
      <c r="BJ34" s="553">
        <f>DT_TI!BJ15</f>
        <v>0</v>
      </c>
      <c r="BK34" s="553">
        <f>DT_TI!BK15</f>
        <v>0</v>
      </c>
      <c r="BL34" s="553">
        <f>DT_TI!BL15</f>
        <v>0</v>
      </c>
      <c r="BM34" s="553">
        <f>DT_TI!BM15</f>
        <v>0</v>
      </c>
      <c r="BN34" s="553">
        <f>DT_TI!BN15</f>
        <v>0</v>
      </c>
      <c r="BO34" s="553">
        <f>DT_TI!BO15</f>
        <v>0</v>
      </c>
      <c r="BP34" s="553">
        <f>DT_TI!BP15</f>
        <v>0</v>
      </c>
      <c r="BQ34" s="553">
        <f>DT_TI!BQ15</f>
        <v>0</v>
      </c>
      <c r="BR34" s="553">
        <f>DT_TI!BR15</f>
        <v>0</v>
      </c>
      <c r="BS34" s="553">
        <f>DT_TI!BS15</f>
        <v>0</v>
      </c>
      <c r="BT34" s="553">
        <f>DT_TI!BT15</f>
        <v>0</v>
      </c>
      <c r="BU34" s="553">
        <f>DT_TI!BU15</f>
        <v>0</v>
      </c>
      <c r="BV34" s="553">
        <f>DT_TI!BV15</f>
        <v>0</v>
      </c>
      <c r="BW34" s="553">
        <f>DT_TI!BW15</f>
        <v>0</v>
      </c>
      <c r="BX34" s="553">
        <f>DT_TI!BX15</f>
        <v>0</v>
      </c>
      <c r="BY34" s="553">
        <f>DT_TI!BY15</f>
        <v>0</v>
      </c>
      <c r="BZ34" s="553">
        <f>DT_TI!BZ15</f>
        <v>0</v>
      </c>
      <c r="CA34" s="553">
        <f>DT_TI!CA15</f>
        <v>0</v>
      </c>
      <c r="CB34" s="553">
        <f>DT_TI!CB15</f>
        <v>0</v>
      </c>
      <c r="CC34" s="553">
        <f>DT_TI!CC15</f>
        <v>0</v>
      </c>
      <c r="CD34" s="553">
        <f>DT_TI!CD15</f>
        <v>0</v>
      </c>
      <c r="CE34" s="553">
        <f>DT_TI!CE15</f>
        <v>0</v>
      </c>
      <c r="CF34" s="553">
        <f>DT_TI!CF15</f>
        <v>0</v>
      </c>
      <c r="CG34" s="553">
        <f>DT_TI!CG15</f>
        <v>0</v>
      </c>
      <c r="CH34" s="553">
        <f>DT_TI!CH15</f>
        <v>0</v>
      </c>
      <c r="CI34" s="553">
        <f>DT_TI!CI15</f>
        <v>0</v>
      </c>
      <c r="CJ34" s="553">
        <f>DT_TI!CJ15</f>
        <v>0</v>
      </c>
      <c r="CK34" s="553">
        <f>DT_TI!CK15</f>
        <v>0</v>
      </c>
      <c r="CL34" s="553">
        <f>DT_TI!CL15</f>
        <v>0</v>
      </c>
      <c r="CM34" s="553">
        <f>DT_TI!CM15</f>
        <v>0</v>
      </c>
      <c r="CN34" s="553">
        <f>DT_TI!CN15</f>
        <v>0</v>
      </c>
      <c r="CO34" s="553">
        <f>DT_TI!CO15</f>
        <v>0</v>
      </c>
      <c r="CP34" s="553">
        <f>DT_TI!CP15</f>
        <v>0</v>
      </c>
      <c r="CQ34" s="553">
        <f>DT_TI!CQ15</f>
        <v>0</v>
      </c>
      <c r="CR34" s="553">
        <f>DT_TI!CR15</f>
        <v>0</v>
      </c>
      <c r="CS34" s="553">
        <f>DT_TI!CS15</f>
        <v>0</v>
      </c>
      <c r="CT34" s="553">
        <f>DT_TI!CT15</f>
        <v>0</v>
      </c>
      <c r="CU34" s="553">
        <f>DT_TI!CU15</f>
        <v>0</v>
      </c>
      <c r="CV34" s="553">
        <f>DT_TI!CV15</f>
        <v>0</v>
      </c>
      <c r="CW34" s="553">
        <f>DT_TI!CW15</f>
        <v>0</v>
      </c>
      <c r="CX34" s="553">
        <f>DT_TI!CX15</f>
        <v>0</v>
      </c>
      <c r="CY34" s="553">
        <f>DT_TI!CY15</f>
        <v>0</v>
      </c>
      <c r="CZ34" s="553">
        <f>DT_TI!CZ15</f>
        <v>0</v>
      </c>
      <c r="DA34" s="553">
        <f>DT_TI!DA15</f>
        <v>0</v>
      </c>
      <c r="DB34" s="553">
        <f>DT_TI!DB15</f>
        <v>0</v>
      </c>
      <c r="DC34" s="553">
        <f>DT_TI!DC15</f>
        <v>0</v>
      </c>
      <c r="DD34" s="553">
        <f>DT_TI!DD15</f>
        <v>0</v>
      </c>
      <c r="DE34" s="553">
        <f>DT_TI!DE15</f>
        <v>0</v>
      </c>
      <c r="DF34" s="553">
        <f>DT_TI!DF15</f>
        <v>0</v>
      </c>
      <c r="DG34" s="553">
        <f>DT_TI!DG15</f>
        <v>0</v>
      </c>
      <c r="DH34" s="553">
        <f>DT_TI!DH15</f>
        <v>0</v>
      </c>
      <c r="DI34" s="553">
        <f>DT_TI!DI15</f>
        <v>0</v>
      </c>
      <c r="DJ34" s="553">
        <f>DT_TI!DJ15</f>
        <v>0</v>
      </c>
      <c r="DK34" s="553">
        <f>DT_TI!DK15</f>
        <v>0</v>
      </c>
      <c r="DL34" s="553">
        <f>DT_TI!DL15</f>
        <v>0</v>
      </c>
      <c r="DM34" s="553">
        <f>DT_TI!DM15</f>
        <v>0</v>
      </c>
      <c r="DN34" s="553">
        <f>DT_TI!DN15</f>
        <v>0</v>
      </c>
      <c r="DO34" s="553">
        <f>DT_TI!DO15</f>
        <v>0</v>
      </c>
      <c r="DP34" s="553">
        <f>DT_TI!DP15</f>
        <v>0</v>
      </c>
      <c r="DQ34" s="553">
        <f>DT_TI!DQ15</f>
        <v>0</v>
      </c>
      <c r="DR34" s="553">
        <f>DT_TI!DR15</f>
        <v>0</v>
      </c>
      <c r="DS34" s="553">
        <f>DT_TI!DS15</f>
        <v>0</v>
      </c>
      <c r="DT34" s="553">
        <f>DT_TI!DT15</f>
        <v>0</v>
      </c>
      <c r="DU34" s="553">
        <f>DT_TI!DU15</f>
        <v>0</v>
      </c>
      <c r="DV34" s="553">
        <f>DT_TI!DV15</f>
        <v>0</v>
      </c>
      <c r="DW34" s="553">
        <f>DT_TI!DW15</f>
        <v>0</v>
      </c>
      <c r="DX34" s="553">
        <f>DT_TI!DX15</f>
        <v>0</v>
      </c>
      <c r="DY34" s="553">
        <f>DT_TI!DY15</f>
        <v>0</v>
      </c>
      <c r="DZ34" s="553">
        <f>DT_TI!DZ15</f>
        <v>0</v>
      </c>
      <c r="EA34" s="553">
        <f>DT_TI!EA15</f>
        <v>0</v>
      </c>
      <c r="EB34" s="553">
        <f>DT_TI!EB15</f>
        <v>0</v>
      </c>
      <c r="EC34" s="553">
        <f>DT_TI!EC15</f>
        <v>0</v>
      </c>
      <c r="ED34" s="553">
        <f>DT_TI!ED15</f>
        <v>0</v>
      </c>
      <c r="EE34" s="553">
        <f>DT_TI!EE15</f>
        <v>0</v>
      </c>
      <c r="EF34" s="553">
        <f>DT_TI!EF15</f>
        <v>0</v>
      </c>
      <c r="EG34" s="553">
        <f>DT_TI!EG15</f>
        <v>0</v>
      </c>
      <c r="EH34" s="553">
        <f>DT_TI!EH15</f>
        <v>0</v>
      </c>
      <c r="EI34" s="553">
        <f>DT_TI!EI15</f>
        <v>0</v>
      </c>
      <c r="EJ34" s="553">
        <f>DT_TI!EJ15</f>
        <v>0</v>
      </c>
      <c r="EK34" s="553">
        <f>DT_TI!EK15</f>
        <v>0</v>
      </c>
      <c r="EL34" s="553">
        <f>DT_TI!EL15</f>
        <v>0</v>
      </c>
      <c r="EM34" s="553">
        <f>DT_TI!EM15</f>
        <v>0</v>
      </c>
      <c r="EN34" s="553">
        <f>DT_TI!EN15</f>
        <v>0</v>
      </c>
      <c r="EO34" s="553">
        <f>DT_TI!EO15</f>
        <v>0</v>
      </c>
      <c r="EP34" s="553">
        <f>DT_TI!EP15</f>
        <v>0</v>
      </c>
      <c r="EQ34" s="553">
        <f>DT_TI!EQ15</f>
        <v>0</v>
      </c>
      <c r="ER34" s="553">
        <f>DT_TI!ER15</f>
        <v>0</v>
      </c>
      <c r="ES34" s="553">
        <f>DT_TI!ES15</f>
        <v>0</v>
      </c>
      <c r="ET34" s="308"/>
    </row>
    <row r="35" spans="1:256" s="350" customFormat="1">
      <c r="B35" s="557" t="s">
        <v>810</v>
      </c>
      <c r="C35" s="382"/>
      <c r="D35" s="555"/>
      <c r="E35" s="556">
        <f t="shared" ref="E35:BP35" si="20">SUM(E33:E34)</f>
        <v>26.407399999999999</v>
      </c>
      <c r="F35" s="556">
        <f t="shared" si="20"/>
        <v>0</v>
      </c>
      <c r="G35" s="556">
        <f t="shared" si="20"/>
        <v>0</v>
      </c>
      <c r="H35" s="556">
        <f t="shared" si="20"/>
        <v>0</v>
      </c>
      <c r="I35" s="556">
        <f t="shared" si="20"/>
        <v>0</v>
      </c>
      <c r="J35" s="556">
        <f t="shared" si="20"/>
        <v>0</v>
      </c>
      <c r="K35" s="556">
        <f t="shared" si="20"/>
        <v>0</v>
      </c>
      <c r="L35" s="556">
        <f t="shared" si="20"/>
        <v>0</v>
      </c>
      <c r="M35" s="556">
        <f t="shared" si="20"/>
        <v>0</v>
      </c>
      <c r="N35" s="556">
        <f t="shared" si="20"/>
        <v>0</v>
      </c>
      <c r="O35" s="556">
        <f t="shared" si="20"/>
        <v>0</v>
      </c>
      <c r="P35" s="556">
        <f t="shared" si="20"/>
        <v>0</v>
      </c>
      <c r="Q35" s="556">
        <f t="shared" si="20"/>
        <v>0</v>
      </c>
      <c r="R35" s="556">
        <f t="shared" si="20"/>
        <v>0</v>
      </c>
      <c r="S35" s="556">
        <f t="shared" si="20"/>
        <v>0</v>
      </c>
      <c r="T35" s="556">
        <f t="shared" si="20"/>
        <v>0</v>
      </c>
      <c r="U35" s="556">
        <f t="shared" si="20"/>
        <v>0</v>
      </c>
      <c r="V35" s="556">
        <f t="shared" si="20"/>
        <v>0</v>
      </c>
      <c r="W35" s="556">
        <f t="shared" si="20"/>
        <v>0</v>
      </c>
      <c r="X35" s="556">
        <f t="shared" si="20"/>
        <v>0</v>
      </c>
      <c r="Y35" s="556">
        <f t="shared" si="20"/>
        <v>0</v>
      </c>
      <c r="Z35" s="556">
        <f t="shared" si="20"/>
        <v>0</v>
      </c>
      <c r="AA35" s="556">
        <f t="shared" si="20"/>
        <v>0</v>
      </c>
      <c r="AB35" s="556">
        <f t="shared" si="20"/>
        <v>0</v>
      </c>
      <c r="AC35" s="556">
        <f t="shared" si="20"/>
        <v>0</v>
      </c>
      <c r="AD35" s="556">
        <f t="shared" si="20"/>
        <v>0</v>
      </c>
      <c r="AE35" s="556">
        <f t="shared" si="20"/>
        <v>0</v>
      </c>
      <c r="AF35" s="556">
        <f t="shared" si="20"/>
        <v>0</v>
      </c>
      <c r="AG35" s="556">
        <f t="shared" si="20"/>
        <v>0</v>
      </c>
      <c r="AH35" s="556">
        <f t="shared" si="20"/>
        <v>0</v>
      </c>
      <c r="AI35" s="556">
        <f t="shared" si="20"/>
        <v>0</v>
      </c>
      <c r="AJ35" s="556">
        <f t="shared" si="20"/>
        <v>0</v>
      </c>
      <c r="AK35" s="556">
        <f t="shared" si="20"/>
        <v>0</v>
      </c>
      <c r="AL35" s="556">
        <f t="shared" si="20"/>
        <v>0</v>
      </c>
      <c r="AM35" s="556">
        <f t="shared" si="20"/>
        <v>0</v>
      </c>
      <c r="AN35" s="556">
        <f t="shared" si="20"/>
        <v>0</v>
      </c>
      <c r="AO35" s="556">
        <f t="shared" si="20"/>
        <v>0</v>
      </c>
      <c r="AP35" s="556">
        <f t="shared" si="20"/>
        <v>0</v>
      </c>
      <c r="AQ35" s="556">
        <f t="shared" si="20"/>
        <v>0</v>
      </c>
      <c r="AR35" s="556">
        <f t="shared" si="20"/>
        <v>0</v>
      </c>
      <c r="AS35" s="556">
        <f t="shared" si="20"/>
        <v>0</v>
      </c>
      <c r="AT35" s="556">
        <f t="shared" si="20"/>
        <v>0</v>
      </c>
      <c r="AU35" s="556">
        <f t="shared" si="20"/>
        <v>0</v>
      </c>
      <c r="AV35" s="556">
        <f t="shared" si="20"/>
        <v>0</v>
      </c>
      <c r="AW35" s="556">
        <f t="shared" si="20"/>
        <v>0</v>
      </c>
      <c r="AX35" s="556">
        <f t="shared" si="20"/>
        <v>0</v>
      </c>
      <c r="AY35" s="556">
        <f t="shared" si="20"/>
        <v>0</v>
      </c>
      <c r="AZ35" s="556">
        <f t="shared" si="20"/>
        <v>0</v>
      </c>
      <c r="BA35" s="556">
        <f t="shared" si="20"/>
        <v>0</v>
      </c>
      <c r="BB35" s="556">
        <f t="shared" si="20"/>
        <v>0</v>
      </c>
      <c r="BC35" s="556">
        <f t="shared" si="20"/>
        <v>0</v>
      </c>
      <c r="BD35" s="556">
        <f t="shared" si="20"/>
        <v>15.0246</v>
      </c>
      <c r="BE35" s="556">
        <f t="shared" si="20"/>
        <v>0</v>
      </c>
      <c r="BF35" s="556">
        <f t="shared" si="20"/>
        <v>0</v>
      </c>
      <c r="BG35" s="556">
        <f t="shared" si="20"/>
        <v>0</v>
      </c>
      <c r="BH35" s="556">
        <f t="shared" si="20"/>
        <v>0</v>
      </c>
      <c r="BI35" s="556">
        <f t="shared" si="20"/>
        <v>0</v>
      </c>
      <c r="BJ35" s="556">
        <f t="shared" si="20"/>
        <v>0</v>
      </c>
      <c r="BK35" s="556">
        <f t="shared" si="20"/>
        <v>0</v>
      </c>
      <c r="BL35" s="556">
        <f t="shared" si="20"/>
        <v>0</v>
      </c>
      <c r="BM35" s="556">
        <f t="shared" si="20"/>
        <v>0</v>
      </c>
      <c r="BN35" s="556">
        <f t="shared" si="20"/>
        <v>0</v>
      </c>
      <c r="BO35" s="556">
        <f t="shared" si="20"/>
        <v>0</v>
      </c>
      <c r="BP35" s="556">
        <f t="shared" si="20"/>
        <v>0</v>
      </c>
      <c r="BQ35" s="556">
        <f t="shared" ref="BQ35:EB35" si="21">SUM(BQ33:BQ34)</f>
        <v>0</v>
      </c>
      <c r="BR35" s="556">
        <f t="shared" si="21"/>
        <v>0</v>
      </c>
      <c r="BS35" s="556">
        <f t="shared" si="21"/>
        <v>0</v>
      </c>
      <c r="BT35" s="556">
        <f t="shared" si="21"/>
        <v>0</v>
      </c>
      <c r="BU35" s="556">
        <f t="shared" si="21"/>
        <v>0</v>
      </c>
      <c r="BV35" s="556">
        <f t="shared" si="21"/>
        <v>0</v>
      </c>
      <c r="BW35" s="556">
        <f t="shared" si="21"/>
        <v>0</v>
      </c>
      <c r="BX35" s="556">
        <f t="shared" si="21"/>
        <v>0</v>
      </c>
      <c r="BY35" s="556">
        <f t="shared" si="21"/>
        <v>0</v>
      </c>
      <c r="BZ35" s="556">
        <f t="shared" si="21"/>
        <v>0</v>
      </c>
      <c r="CA35" s="556">
        <f t="shared" si="21"/>
        <v>0</v>
      </c>
      <c r="CB35" s="556">
        <f t="shared" si="21"/>
        <v>0</v>
      </c>
      <c r="CC35" s="556">
        <f t="shared" si="21"/>
        <v>0</v>
      </c>
      <c r="CD35" s="556">
        <f t="shared" si="21"/>
        <v>0</v>
      </c>
      <c r="CE35" s="556">
        <f t="shared" si="21"/>
        <v>0</v>
      </c>
      <c r="CF35" s="556">
        <f t="shared" si="21"/>
        <v>0</v>
      </c>
      <c r="CG35" s="556">
        <f t="shared" si="21"/>
        <v>0</v>
      </c>
      <c r="CH35" s="556">
        <f t="shared" si="21"/>
        <v>0</v>
      </c>
      <c r="CI35" s="556">
        <f t="shared" si="21"/>
        <v>0</v>
      </c>
      <c r="CJ35" s="556">
        <f t="shared" si="21"/>
        <v>0</v>
      </c>
      <c r="CK35" s="556">
        <f t="shared" si="21"/>
        <v>0</v>
      </c>
      <c r="CL35" s="556">
        <f t="shared" si="21"/>
        <v>0</v>
      </c>
      <c r="CM35" s="556">
        <f t="shared" si="21"/>
        <v>0</v>
      </c>
      <c r="CN35" s="556">
        <f t="shared" si="21"/>
        <v>0</v>
      </c>
      <c r="CO35" s="556">
        <f t="shared" si="21"/>
        <v>0</v>
      </c>
      <c r="CP35" s="556">
        <f t="shared" si="21"/>
        <v>0</v>
      </c>
      <c r="CQ35" s="556">
        <f t="shared" si="21"/>
        <v>0</v>
      </c>
      <c r="CR35" s="556">
        <f t="shared" si="21"/>
        <v>0</v>
      </c>
      <c r="CS35" s="556">
        <f t="shared" si="21"/>
        <v>0</v>
      </c>
      <c r="CT35" s="556">
        <f t="shared" si="21"/>
        <v>0</v>
      </c>
      <c r="CU35" s="556">
        <f t="shared" si="21"/>
        <v>0</v>
      </c>
      <c r="CV35" s="556">
        <f t="shared" si="21"/>
        <v>0</v>
      </c>
      <c r="CW35" s="556">
        <f t="shared" si="21"/>
        <v>0</v>
      </c>
      <c r="CX35" s="556">
        <f t="shared" si="21"/>
        <v>0</v>
      </c>
      <c r="CY35" s="556">
        <f t="shared" si="21"/>
        <v>0</v>
      </c>
      <c r="CZ35" s="556">
        <f t="shared" si="21"/>
        <v>0</v>
      </c>
      <c r="DA35" s="556">
        <f t="shared" si="21"/>
        <v>0</v>
      </c>
      <c r="DB35" s="556">
        <f t="shared" si="21"/>
        <v>0</v>
      </c>
      <c r="DC35" s="556">
        <f t="shared" si="21"/>
        <v>0</v>
      </c>
      <c r="DD35" s="556">
        <f t="shared" si="21"/>
        <v>0</v>
      </c>
      <c r="DE35" s="556">
        <f t="shared" si="21"/>
        <v>0</v>
      </c>
      <c r="DF35" s="556">
        <f t="shared" si="21"/>
        <v>0</v>
      </c>
      <c r="DG35" s="556">
        <f t="shared" si="21"/>
        <v>0</v>
      </c>
      <c r="DH35" s="556">
        <f t="shared" si="21"/>
        <v>0</v>
      </c>
      <c r="DI35" s="556">
        <f t="shared" si="21"/>
        <v>0</v>
      </c>
      <c r="DJ35" s="556">
        <f t="shared" si="21"/>
        <v>0</v>
      </c>
      <c r="DK35" s="556">
        <f t="shared" si="21"/>
        <v>0</v>
      </c>
      <c r="DL35" s="556">
        <f t="shared" si="21"/>
        <v>0</v>
      </c>
      <c r="DM35" s="556">
        <f t="shared" si="21"/>
        <v>0</v>
      </c>
      <c r="DN35" s="556">
        <f t="shared" si="21"/>
        <v>0</v>
      </c>
      <c r="DO35" s="556">
        <f t="shared" si="21"/>
        <v>17.104299999999999</v>
      </c>
      <c r="DP35" s="556">
        <f t="shared" si="21"/>
        <v>0</v>
      </c>
      <c r="DQ35" s="556">
        <f t="shared" si="21"/>
        <v>0</v>
      </c>
      <c r="DR35" s="556">
        <f t="shared" si="21"/>
        <v>0</v>
      </c>
      <c r="DS35" s="556">
        <f t="shared" si="21"/>
        <v>0</v>
      </c>
      <c r="DT35" s="556">
        <f t="shared" si="21"/>
        <v>0</v>
      </c>
      <c r="DU35" s="556">
        <f t="shared" si="21"/>
        <v>0</v>
      </c>
      <c r="DV35" s="556">
        <f t="shared" si="21"/>
        <v>0</v>
      </c>
      <c r="DW35" s="556">
        <f t="shared" si="21"/>
        <v>0</v>
      </c>
      <c r="DX35" s="556">
        <f t="shared" si="21"/>
        <v>0</v>
      </c>
      <c r="DY35" s="556">
        <f t="shared" si="21"/>
        <v>0</v>
      </c>
      <c r="DZ35" s="556">
        <f t="shared" si="21"/>
        <v>0</v>
      </c>
      <c r="EA35" s="556">
        <f t="shared" si="21"/>
        <v>0</v>
      </c>
      <c r="EB35" s="556">
        <f t="shared" si="21"/>
        <v>0</v>
      </c>
      <c r="EC35" s="556">
        <f t="shared" ref="EC35:EQ35" si="22">SUM(EC33:EC34)</f>
        <v>0</v>
      </c>
      <c r="ED35" s="556">
        <f t="shared" si="22"/>
        <v>0</v>
      </c>
      <c r="EE35" s="556">
        <f t="shared" si="22"/>
        <v>0</v>
      </c>
      <c r="EF35" s="556">
        <f t="shared" si="22"/>
        <v>0</v>
      </c>
      <c r="EG35" s="556">
        <f t="shared" si="22"/>
        <v>0</v>
      </c>
      <c r="EH35" s="556">
        <f t="shared" si="22"/>
        <v>0</v>
      </c>
      <c r="EI35" s="556">
        <f t="shared" si="22"/>
        <v>0</v>
      </c>
      <c r="EJ35" s="556">
        <f t="shared" si="22"/>
        <v>0</v>
      </c>
      <c r="EK35" s="556">
        <f t="shared" si="22"/>
        <v>0</v>
      </c>
      <c r="EL35" s="556">
        <f t="shared" si="22"/>
        <v>0</v>
      </c>
      <c r="EM35" s="556">
        <f t="shared" si="22"/>
        <v>0</v>
      </c>
      <c r="EN35" s="556">
        <f t="shared" si="22"/>
        <v>0</v>
      </c>
      <c r="EO35" s="556">
        <f t="shared" si="22"/>
        <v>0</v>
      </c>
      <c r="EP35" s="556">
        <f t="shared" si="22"/>
        <v>0</v>
      </c>
      <c r="EQ35" s="556">
        <f t="shared" si="22"/>
        <v>0</v>
      </c>
      <c r="ER35" s="556">
        <f>SUM(ER33:ER34)</f>
        <v>0</v>
      </c>
      <c r="ES35" s="556">
        <f>SUM(ES33:ES34)</f>
        <v>0</v>
      </c>
      <c r="ET35" s="1261"/>
    </row>
    <row r="36" spans="1:256"/>
    <row r="37" spans="1:256" s="443" customFormat="1">
      <c r="B37" s="444" t="s">
        <v>811</v>
      </c>
      <c r="C37" s="16"/>
      <c r="D37" s="310"/>
      <c r="E37" s="553">
        <f ca="1">SUM(E26,-E31,-E35)</f>
        <v>89.425850409325406</v>
      </c>
      <c r="F37" s="553">
        <f t="shared" ref="F37:BQ37" ca="1" si="23">SUM(F26,-F31,-F35)</f>
        <v>107.54169021133714</v>
      </c>
      <c r="G37" s="553">
        <f t="shared" ca="1" si="23"/>
        <v>107.54171938418591</v>
      </c>
      <c r="H37" s="553">
        <f t="shared" ca="1" si="23"/>
        <v>107.54173790597737</v>
      </c>
      <c r="I37" s="553">
        <f t="shared" ca="1" si="23"/>
        <v>107.54174575477208</v>
      </c>
      <c r="J37" s="553">
        <f t="shared" ca="1" si="23"/>
        <v>107.54174290858543</v>
      </c>
      <c r="K37" s="553">
        <f t="shared" ca="1" si="23"/>
        <v>107.54172934538749</v>
      </c>
      <c r="L37" s="553">
        <f t="shared" ca="1" si="23"/>
        <v>107.54170504310298</v>
      </c>
      <c r="M37" s="553">
        <f t="shared" ca="1" si="23"/>
        <v>107.54166997961114</v>
      </c>
      <c r="N37" s="553">
        <f t="shared" ca="1" si="23"/>
        <v>107.54172413274564</v>
      </c>
      <c r="O37" s="553">
        <f t="shared" ca="1" si="23"/>
        <v>107.54166748029452</v>
      </c>
      <c r="P37" s="553">
        <f t="shared" ca="1" si="23"/>
        <v>107.54170000000001</v>
      </c>
      <c r="Q37" s="553">
        <f t="shared" ca="1" si="23"/>
        <v>107.54172166955853</v>
      </c>
      <c r="R37" s="553">
        <f t="shared" ca="1" si="23"/>
        <v>111.75103246662057</v>
      </c>
      <c r="S37" s="553">
        <f t="shared" ca="1" si="23"/>
        <v>111.75103236879056</v>
      </c>
      <c r="T37" s="553">
        <f t="shared" ca="1" si="23"/>
        <v>111.75102135362681</v>
      </c>
      <c r="U37" s="553">
        <f t="shared" ca="1" si="23"/>
        <v>111.7509993986414</v>
      </c>
      <c r="V37" s="553">
        <f t="shared" ca="1" si="23"/>
        <v>111.75096648130007</v>
      </c>
      <c r="W37" s="553">
        <f t="shared" ca="1" si="23"/>
        <v>111.75102257902219</v>
      </c>
      <c r="X37" s="553">
        <f t="shared" ca="1" si="23"/>
        <v>111.75096766918055</v>
      </c>
      <c r="Y37" s="553">
        <f t="shared" ca="1" si="23"/>
        <v>111.75100172910143</v>
      </c>
      <c r="Z37" s="553">
        <f t="shared" ca="1" si="23"/>
        <v>111.75102473606429</v>
      </c>
      <c r="AA37" s="553">
        <f t="shared" ca="1" si="23"/>
        <v>111.75103666730188</v>
      </c>
      <c r="AB37" s="553">
        <f t="shared" ca="1" si="23"/>
        <v>111.75103750000001</v>
      </c>
      <c r="AC37" s="553">
        <f t="shared" ca="1" si="23"/>
        <v>111.7510272112975</v>
      </c>
      <c r="AD37" s="553">
        <f t="shared" ca="1" si="23"/>
        <v>115.9615057782861</v>
      </c>
      <c r="AE37" s="553">
        <f t="shared" ca="1" si="23"/>
        <v>115.96147317801032</v>
      </c>
      <c r="AF37" s="553">
        <f t="shared" ca="1" si="23"/>
        <v>115.96152938746749</v>
      </c>
      <c r="AG37" s="553">
        <f t="shared" ca="1" si="23"/>
        <v>115.96147438360742</v>
      </c>
      <c r="AH37" s="553">
        <f t="shared" ca="1" si="23"/>
        <v>115.96150814333257</v>
      </c>
      <c r="AI37" s="553">
        <f t="shared" ca="1" si="23"/>
        <v>115.96153064349774</v>
      </c>
      <c r="AJ37" s="553">
        <f t="shared" ca="1" si="23"/>
        <v>115.96154186091007</v>
      </c>
      <c r="AK37" s="553">
        <f t="shared" ca="1" si="23"/>
        <v>115.96154177232897</v>
      </c>
      <c r="AL37" s="553">
        <f t="shared" ca="1" si="23"/>
        <v>115.96153035446591</v>
      </c>
      <c r="AM37" s="553">
        <f t="shared" ca="1" si="23"/>
        <v>115.96150758398443</v>
      </c>
      <c r="AN37" s="553">
        <f t="shared" ca="1" si="23"/>
        <v>115.96147343750002</v>
      </c>
      <c r="AO37" s="553">
        <f t="shared" ca="1" si="23"/>
        <v>115.96152789157995</v>
      </c>
      <c r="AP37" s="553">
        <f t="shared" ca="1" si="23"/>
        <v>116.69987092274324</v>
      </c>
      <c r="AQ37" s="553">
        <f t="shared" ca="1" si="23"/>
        <v>116.69990250746059</v>
      </c>
      <c r="AR37" s="553">
        <f t="shared" ca="1" si="23"/>
        <v>116.69992262215418</v>
      </c>
      <c r="AS37" s="553">
        <f t="shared" ca="1" si="23"/>
        <v>116.69993124319763</v>
      </c>
      <c r="AT37" s="553">
        <f t="shared" ca="1" si="23"/>
        <v>116.6999283469159</v>
      </c>
      <c r="AU37" s="553">
        <f t="shared" ca="1" si="23"/>
        <v>116.69991390958519</v>
      </c>
      <c r="AV37" s="553">
        <f t="shared" ca="1" si="23"/>
        <v>116.69988790743284</v>
      </c>
      <c r="AW37" s="553">
        <f t="shared" ca="1" si="23"/>
        <v>116.69985031663718</v>
      </c>
      <c r="AX37" s="553">
        <f t="shared" ca="1" si="23"/>
        <v>116.69990111332756</v>
      </c>
      <c r="AY37" s="553">
        <f t="shared" ca="1" si="23"/>
        <v>116.69994027358405</v>
      </c>
      <c r="AZ37" s="553">
        <f t="shared" ca="1" si="23"/>
        <v>116.69986777343752</v>
      </c>
      <c r="BA37" s="553">
        <f t="shared" ca="1" si="23"/>
        <v>97.234783588869448</v>
      </c>
      <c r="BB37" s="553">
        <f t="shared" ca="1" si="23"/>
        <v>97.229087695811828</v>
      </c>
      <c r="BC37" s="553">
        <f t="shared" ca="1" si="23"/>
        <v>97.223380070147115</v>
      </c>
      <c r="BD37" s="553">
        <f t="shared" ca="1" si="23"/>
        <v>96.104760687708023</v>
      </c>
      <c r="BE37" s="553">
        <f t="shared" ca="1" si="23"/>
        <v>111.12942952427757</v>
      </c>
      <c r="BF37" s="553">
        <f t="shared" ca="1" si="23"/>
        <v>111.12938655558879</v>
      </c>
      <c r="BG37" s="553">
        <f t="shared" ca="1" si="23"/>
        <v>111.12943175732482</v>
      </c>
      <c r="BH37" s="553">
        <f t="shared" ca="1" si="23"/>
        <v>111.12936510511865</v>
      </c>
      <c r="BI37" s="553">
        <f t="shared" ca="1" si="23"/>
        <v>111.12938657455312</v>
      </c>
      <c r="BJ37" s="553">
        <f t="shared" ca="1" si="23"/>
        <v>111.12939614116075</v>
      </c>
      <c r="BK37" s="553">
        <f t="shared" ca="1" si="23"/>
        <v>111.12939378042365</v>
      </c>
      <c r="BL37" s="553">
        <f t="shared" ca="1" si="23"/>
        <v>111.12937946777345</v>
      </c>
      <c r="BM37" s="553">
        <f t="shared" ca="1" si="23"/>
        <v>111.12935317859119</v>
      </c>
      <c r="BN37" s="553">
        <f t="shared" ca="1" si="23"/>
        <v>111.12941488820714</v>
      </c>
      <c r="BO37" s="553">
        <f t="shared" ca="1" si="23"/>
        <v>111.12936457190079</v>
      </c>
      <c r="BP37" s="553">
        <f t="shared" ca="1" si="23"/>
        <v>111.40760220490074</v>
      </c>
      <c r="BQ37" s="553">
        <f t="shared" ca="1" si="23"/>
        <v>111.40762776238451</v>
      </c>
      <c r="BR37" s="553">
        <f t="shared" ref="BR37:EC37" ca="1" si="24">SUM(BR26,-BR31,-BR35)</f>
        <v>111.40764121947851</v>
      </c>
      <c r="BS37" s="553">
        <f t="shared" ca="1" si="24"/>
        <v>111.40764255125794</v>
      </c>
      <c r="BT37" s="553">
        <f t="shared" ca="1" si="24"/>
        <v>111.40763173274664</v>
      </c>
      <c r="BU37" s="553">
        <f t="shared" ca="1" si="24"/>
        <v>111.40760873891696</v>
      </c>
      <c r="BV37" s="553">
        <f t="shared" ca="1" si="24"/>
        <v>111.40757354468977</v>
      </c>
      <c r="BW37" s="553">
        <f t="shared" ca="1" si="24"/>
        <v>111.40762612493424</v>
      </c>
      <c r="BX37" s="553">
        <f t="shared" ca="1" si="24"/>
        <v>111.4075664544678</v>
      </c>
      <c r="BY37" s="553">
        <f t="shared" ca="1" si="24"/>
        <v>111.40759450805596</v>
      </c>
      <c r="BZ37" s="553">
        <f t="shared" ca="1" si="24"/>
        <v>111.40761026041231</v>
      </c>
      <c r="CA37" s="553">
        <f t="shared" ca="1" si="24"/>
        <v>111.40761368619832</v>
      </c>
      <c r="CB37" s="553">
        <f t="shared" ca="1" si="24"/>
        <v>111.69280476002326</v>
      </c>
      <c r="CC37" s="553">
        <f t="shared" ca="1" si="24"/>
        <v>111.69278345644412</v>
      </c>
      <c r="CD37" s="553">
        <f t="shared" ca="1" si="24"/>
        <v>111.69284974996549</v>
      </c>
      <c r="CE37" s="553">
        <f t="shared" ca="1" si="24"/>
        <v>111.6928036150394</v>
      </c>
      <c r="CF37" s="553">
        <f t="shared" ca="1" si="24"/>
        <v>111.69284502606529</v>
      </c>
      <c r="CG37" s="553">
        <f t="shared" ca="1" si="24"/>
        <v>111.69277395738987</v>
      </c>
      <c r="CH37" s="553">
        <f t="shared" ca="1" si="24"/>
        <v>111.69279038330701</v>
      </c>
      <c r="CI37" s="553">
        <f t="shared" ca="1" si="24"/>
        <v>111.6927942780576</v>
      </c>
      <c r="CJ37" s="553">
        <f t="shared" ca="1" si="24"/>
        <v>111.69278561582951</v>
      </c>
      <c r="CK37" s="553">
        <f t="shared" ca="1" si="24"/>
        <v>111.69276437075737</v>
      </c>
      <c r="CL37" s="553">
        <f t="shared" ca="1" si="24"/>
        <v>111.69283051692263</v>
      </c>
      <c r="CM37" s="553">
        <f t="shared" ca="1" si="24"/>
        <v>111.69278402835329</v>
      </c>
      <c r="CN37" s="553">
        <f t="shared" ca="1" si="24"/>
        <v>111.98512487902384</v>
      </c>
      <c r="CO37" s="553">
        <f t="shared" ca="1" si="24"/>
        <v>111.98505304285523</v>
      </c>
      <c r="CP37" s="553">
        <f t="shared" ca="1" si="24"/>
        <v>111.98506849371464</v>
      </c>
      <c r="CQ37" s="553">
        <f t="shared" ca="1" si="24"/>
        <v>111.98507120541538</v>
      </c>
      <c r="CR37" s="553">
        <f t="shared" ca="1" si="24"/>
        <v>111.98506115171693</v>
      </c>
      <c r="CS37" s="553">
        <f t="shared" ca="1" si="24"/>
        <v>111.98513830632464</v>
      </c>
      <c r="CT37" s="553">
        <f t="shared" ca="1" si="24"/>
        <v>111.98510264288969</v>
      </c>
      <c r="CU37" s="553">
        <f t="shared" ca="1" si="24"/>
        <v>111.98505413500905</v>
      </c>
      <c r="CV37" s="553">
        <f t="shared" ca="1" si="24"/>
        <v>111.98509275622523</v>
      </c>
      <c r="CW37" s="553">
        <f t="shared" ca="1" si="24"/>
        <v>111.9851184800263</v>
      </c>
      <c r="CX37" s="553">
        <f t="shared" ca="1" si="24"/>
        <v>111.9851312798457</v>
      </c>
      <c r="CY37" s="553">
        <f t="shared" ca="1" si="24"/>
        <v>111.98513112906211</v>
      </c>
      <c r="CZ37" s="553">
        <f t="shared" ca="1" si="24"/>
        <v>112.28471800099945</v>
      </c>
      <c r="DA37" s="553">
        <f t="shared" ca="1" si="24"/>
        <v>112.28469186892661</v>
      </c>
      <c r="DB37" s="553">
        <f t="shared" ca="1" si="24"/>
        <v>112.28465270605749</v>
      </c>
      <c r="DC37" s="553">
        <f t="shared" ca="1" si="24"/>
        <v>112.28470048555077</v>
      </c>
      <c r="DD37" s="553">
        <f t="shared" ca="1" si="24"/>
        <v>112.28473518050986</v>
      </c>
      <c r="DE37" s="553">
        <f t="shared" ca="1" si="24"/>
        <v>112.28465676398277</v>
      </c>
      <c r="DF37" s="553">
        <f t="shared" ca="1" si="24"/>
        <v>112.28466520896195</v>
      </c>
      <c r="DG37" s="553">
        <f t="shared" ca="1" si="24"/>
        <v>112.28466048838429</v>
      </c>
      <c r="DH37" s="553">
        <f t="shared" ca="1" si="24"/>
        <v>112.28474257513088</v>
      </c>
      <c r="DI37" s="553">
        <f t="shared" ca="1" si="24"/>
        <v>112.28471144202697</v>
      </c>
      <c r="DJ37" s="553">
        <f t="shared" ca="1" si="24"/>
        <v>112.28466706184184</v>
      </c>
      <c r="DK37" s="553">
        <f t="shared" ca="1" si="24"/>
        <v>112.28470940728866</v>
      </c>
      <c r="DL37" s="553">
        <f t="shared" ca="1" si="24"/>
        <v>96.852038451024441</v>
      </c>
      <c r="DM37" s="553">
        <f t="shared" ca="1" si="24"/>
        <v>96.845554165649787</v>
      </c>
      <c r="DN37" s="553">
        <f t="shared" ca="1" si="24"/>
        <v>96.839056523708933</v>
      </c>
      <c r="DO37" s="553">
        <f t="shared" ca="1" si="24"/>
        <v>95.565545497689556</v>
      </c>
      <c r="DP37" s="553">
        <f t="shared" ca="1" si="24"/>
        <v>112.66982106002261</v>
      </c>
      <c r="DQ37" s="553">
        <f t="shared" ca="1" si="24"/>
        <v>112.66978318308233</v>
      </c>
      <c r="DR37" s="553">
        <f t="shared" ca="1" si="24"/>
        <v>112.66983183918599</v>
      </c>
      <c r="DS37" s="553">
        <f t="shared" ca="1" si="24"/>
        <v>112.66976700059389</v>
      </c>
      <c r="DT37" s="553">
        <f t="shared" ca="1" si="24"/>
        <v>112.66978863950915</v>
      </c>
      <c r="DU37" s="553">
        <f t="shared" ca="1" si="24"/>
        <v>112.66979672807764</v>
      </c>
      <c r="DV37" s="553">
        <f t="shared" ca="1" si="24"/>
        <v>112.66979123838789</v>
      </c>
      <c r="DW37" s="553">
        <f t="shared" ca="1" si="24"/>
        <v>112.6697721424709</v>
      </c>
      <c r="DX37" s="553">
        <f t="shared" ca="1" si="24"/>
        <v>112.66983941230005</v>
      </c>
      <c r="DY37" s="553">
        <f t="shared" ca="1" si="24"/>
        <v>112.66979301979103</v>
      </c>
      <c r="DZ37" s="553">
        <f t="shared" ca="1" si="24"/>
        <v>112.66983293680167</v>
      </c>
      <c r="EA37" s="553">
        <f t="shared" ca="1" si="24"/>
        <v>112.98655913513178</v>
      </c>
      <c r="EB37" s="553">
        <f t="shared" ca="1" si="24"/>
        <v>112.98657158652318</v>
      </c>
      <c r="EC37" s="553">
        <f t="shared" ca="1" si="24"/>
        <v>112.9865702626594</v>
      </c>
      <c r="ED37" s="553">
        <f t="shared" ref="ED37:ES37" ca="1" si="25">SUM(ED26,-ED31,-ED35)</f>
        <v>112.98655513516564</v>
      </c>
      <c r="EE37" s="553">
        <f t="shared" ca="1" si="25"/>
        <v>112.98662617560873</v>
      </c>
      <c r="EF37" s="553">
        <f t="shared" ca="1" si="25"/>
        <v>112.98658335549689</v>
      </c>
      <c r="EG37" s="553">
        <f t="shared" ca="1" si="25"/>
        <v>112.98662664627959</v>
      </c>
      <c r="EH37" s="553">
        <f t="shared" ca="1" si="25"/>
        <v>112.98655601934759</v>
      </c>
      <c r="EI37" s="553">
        <f t="shared" ca="1" si="25"/>
        <v>112.98657144603267</v>
      </c>
      <c r="EJ37" s="553">
        <f t="shared" ca="1" si="25"/>
        <v>112.98657289760756</v>
      </c>
      <c r="EK37" s="553">
        <f t="shared" ca="1" si="25"/>
        <v>112.98656034528582</v>
      </c>
      <c r="EL37" s="553">
        <f t="shared" ca="1" si="25"/>
        <v>112.98663376022172</v>
      </c>
      <c r="EM37" s="553">
        <f t="shared" ca="1" si="25"/>
        <v>113.31119311351009</v>
      </c>
      <c r="EN37" s="553">
        <f t="shared" ca="1" si="25"/>
        <v>113.31123837618627</v>
      </c>
      <c r="EO37" s="553">
        <f t="shared" ca="1" si="25"/>
        <v>113.31116951922587</v>
      </c>
      <c r="EP37" s="553">
        <f t="shared" ca="1" si="25"/>
        <v>113.3111865135448</v>
      </c>
      <c r="EQ37" s="553">
        <f t="shared" ca="1" si="25"/>
        <v>113.31118932999897</v>
      </c>
      <c r="ER37" s="553">
        <f t="shared" ca="1" si="25"/>
        <v>113.31117793938431</v>
      </c>
      <c r="ES37" s="553">
        <f t="shared" ca="1" si="25"/>
        <v>113.31115231243659</v>
      </c>
      <c r="ET37" s="308"/>
    </row>
    <row r="38" spans="1:256"/>
    <row r="39" spans="1:256" s="443" customFormat="1">
      <c r="B39" s="444" t="s">
        <v>812</v>
      </c>
      <c r="C39" s="16"/>
      <c r="D39" s="310"/>
      <c r="E39" s="553">
        <f>CF_Building!E56</f>
        <v>0</v>
      </c>
      <c r="F39" s="553">
        <f>CF_Building!F56</f>
        <v>0</v>
      </c>
      <c r="G39" s="553">
        <f>CF_Building!G56</f>
        <v>0</v>
      </c>
      <c r="H39" s="553">
        <f>CF_Building!H56</f>
        <v>0</v>
      </c>
      <c r="I39" s="553">
        <f>CF_Building!I56</f>
        <v>0</v>
      </c>
      <c r="J39" s="553">
        <f>CF_Building!J56</f>
        <v>0</v>
      </c>
      <c r="K39" s="553">
        <f>CF_Building!K56</f>
        <v>0</v>
      </c>
      <c r="L39" s="553">
        <f>CF_Building!L56</f>
        <v>0</v>
      </c>
      <c r="M39" s="553">
        <f>CF_Building!M56</f>
        <v>0</v>
      </c>
      <c r="N39" s="553">
        <f>CF_Building!N56</f>
        <v>0</v>
      </c>
      <c r="O39" s="553">
        <f>CF_Building!O56</f>
        <v>0</v>
      </c>
      <c r="P39" s="553">
        <f>CF_Building!P56</f>
        <v>0</v>
      </c>
      <c r="Q39" s="553">
        <f>CF_Building!Q56</f>
        <v>0</v>
      </c>
      <c r="R39" s="553">
        <f>CF_Building!R56</f>
        <v>0</v>
      </c>
      <c r="S39" s="553">
        <f>CF_Building!S56</f>
        <v>0</v>
      </c>
      <c r="T39" s="553">
        <f>CF_Building!T56</f>
        <v>0</v>
      </c>
      <c r="U39" s="553">
        <f>CF_Building!U56</f>
        <v>0</v>
      </c>
      <c r="V39" s="553">
        <f>CF_Building!V56</f>
        <v>0</v>
      </c>
      <c r="W39" s="553">
        <f>CF_Building!W56</f>
        <v>0</v>
      </c>
      <c r="X39" s="553">
        <f>CF_Building!X56</f>
        <v>0</v>
      </c>
      <c r="Y39" s="553">
        <f>CF_Building!Y56</f>
        <v>0</v>
      </c>
      <c r="Z39" s="553">
        <f>CF_Building!Z56</f>
        <v>0</v>
      </c>
      <c r="AA39" s="553">
        <f>CF_Building!AA56</f>
        <v>0</v>
      </c>
      <c r="AB39" s="553">
        <f>CF_Building!AB56</f>
        <v>0</v>
      </c>
      <c r="AC39" s="553">
        <f>CF_Building!AC56</f>
        <v>0</v>
      </c>
      <c r="AD39" s="553">
        <f>CF_Building!AD56</f>
        <v>0</v>
      </c>
      <c r="AE39" s="553">
        <f>CF_Building!AE56</f>
        <v>0</v>
      </c>
      <c r="AF39" s="553">
        <f>CF_Building!AF56</f>
        <v>0</v>
      </c>
      <c r="AG39" s="553">
        <f>CF_Building!AG56</f>
        <v>0</v>
      </c>
      <c r="AH39" s="553">
        <f>CF_Building!AH56</f>
        <v>0</v>
      </c>
      <c r="AI39" s="553">
        <f>CF_Building!AI56</f>
        <v>0</v>
      </c>
      <c r="AJ39" s="553">
        <f>CF_Building!AJ56</f>
        <v>0</v>
      </c>
      <c r="AK39" s="553">
        <f>CF_Building!AK56</f>
        <v>0</v>
      </c>
      <c r="AL39" s="553">
        <f>CF_Building!AL56</f>
        <v>0</v>
      </c>
      <c r="AM39" s="553">
        <f>CF_Building!AM56</f>
        <v>0</v>
      </c>
      <c r="AN39" s="553">
        <f>CF_Building!AN56</f>
        <v>0</v>
      </c>
      <c r="AO39" s="553">
        <f>CF_Building!AO56</f>
        <v>0</v>
      </c>
      <c r="AP39" s="553">
        <f>CF_Building!AP56</f>
        <v>0</v>
      </c>
      <c r="AQ39" s="553">
        <f>CF_Building!AQ56</f>
        <v>0</v>
      </c>
      <c r="AR39" s="553">
        <f>CF_Building!AR56</f>
        <v>0</v>
      </c>
      <c r="AS39" s="553">
        <f>CF_Building!AS56</f>
        <v>0</v>
      </c>
      <c r="AT39" s="553">
        <f>CF_Building!AT56</f>
        <v>0</v>
      </c>
      <c r="AU39" s="553">
        <f>CF_Building!AU56</f>
        <v>0</v>
      </c>
      <c r="AV39" s="553">
        <f>CF_Building!AV56</f>
        <v>0</v>
      </c>
      <c r="AW39" s="553">
        <f>CF_Building!AW56</f>
        <v>0</v>
      </c>
      <c r="AX39" s="553">
        <f>CF_Building!AX56</f>
        <v>0</v>
      </c>
      <c r="AY39" s="553">
        <f>CF_Building!AY56</f>
        <v>0</v>
      </c>
      <c r="AZ39" s="553">
        <f>CF_Building!AZ56</f>
        <v>0</v>
      </c>
      <c r="BA39" s="553">
        <f>CF_Building!BA56</f>
        <v>0</v>
      </c>
      <c r="BB39" s="553">
        <f>CF_Building!BB56</f>
        <v>0</v>
      </c>
      <c r="BC39" s="553">
        <f>CF_Building!BC56</f>
        <v>0</v>
      </c>
      <c r="BD39" s="553">
        <f>CF_Building!BD56</f>
        <v>0</v>
      </c>
      <c r="BE39" s="553">
        <f>CF_Building!BE56</f>
        <v>0</v>
      </c>
      <c r="BF39" s="553">
        <f>CF_Building!BF56</f>
        <v>0</v>
      </c>
      <c r="BG39" s="553">
        <f>CF_Building!BG56</f>
        <v>0</v>
      </c>
      <c r="BH39" s="553">
        <f>CF_Building!BH56</f>
        <v>0</v>
      </c>
      <c r="BI39" s="553">
        <f>CF_Building!BI56</f>
        <v>0</v>
      </c>
      <c r="BJ39" s="553">
        <f>CF_Building!BJ56</f>
        <v>0</v>
      </c>
      <c r="BK39" s="553">
        <f>CF_Building!BK56</f>
        <v>0</v>
      </c>
      <c r="BL39" s="553">
        <f>CF_Building!BL56</f>
        <v>0</v>
      </c>
      <c r="BM39" s="553">
        <f>CF_Building!BM56</f>
        <v>0</v>
      </c>
      <c r="BN39" s="553">
        <f>CF_Building!BN56</f>
        <v>0</v>
      </c>
      <c r="BO39" s="553">
        <f>CF_Building!BO56</f>
        <v>0</v>
      </c>
      <c r="BP39" s="553">
        <f>CF_Building!BP56</f>
        <v>0</v>
      </c>
      <c r="BQ39" s="553">
        <f>CF_Building!BQ56</f>
        <v>0</v>
      </c>
      <c r="BR39" s="553">
        <f>CF_Building!BR56</f>
        <v>0</v>
      </c>
      <c r="BS39" s="553">
        <f>CF_Building!BS56</f>
        <v>0</v>
      </c>
      <c r="BT39" s="553">
        <f>CF_Building!BT56</f>
        <v>0</v>
      </c>
      <c r="BU39" s="553">
        <f>CF_Building!BU56</f>
        <v>0</v>
      </c>
      <c r="BV39" s="553">
        <f>CF_Building!BV56</f>
        <v>0</v>
      </c>
      <c r="BW39" s="553">
        <f>CF_Building!BW56</f>
        <v>0</v>
      </c>
      <c r="BX39" s="553">
        <f>CF_Building!BX56</f>
        <v>0</v>
      </c>
      <c r="BY39" s="553">
        <f>CF_Building!BY56</f>
        <v>0</v>
      </c>
      <c r="BZ39" s="553">
        <f>CF_Building!BZ56</f>
        <v>0</v>
      </c>
      <c r="CA39" s="553">
        <f>CF_Building!CA56</f>
        <v>0</v>
      </c>
      <c r="CB39" s="553">
        <f>CF_Building!CB56</f>
        <v>0</v>
      </c>
      <c r="CC39" s="553">
        <f>CF_Building!CC56</f>
        <v>0</v>
      </c>
      <c r="CD39" s="553">
        <f>CF_Building!CD56</f>
        <v>0</v>
      </c>
      <c r="CE39" s="553">
        <f>CF_Building!CE56</f>
        <v>0</v>
      </c>
      <c r="CF39" s="553">
        <f>CF_Building!CF56</f>
        <v>0</v>
      </c>
      <c r="CG39" s="553">
        <f>CF_Building!CG56</f>
        <v>0</v>
      </c>
      <c r="CH39" s="553">
        <f>CF_Building!CH56</f>
        <v>0</v>
      </c>
      <c r="CI39" s="553">
        <f>CF_Building!CI56</f>
        <v>0</v>
      </c>
      <c r="CJ39" s="553">
        <f>CF_Building!CJ56</f>
        <v>0</v>
      </c>
      <c r="CK39" s="553">
        <f>CF_Building!CK56</f>
        <v>0</v>
      </c>
      <c r="CL39" s="553">
        <f>CF_Building!CL56</f>
        <v>0</v>
      </c>
      <c r="CM39" s="553">
        <f>CF_Building!CM56</f>
        <v>0</v>
      </c>
      <c r="CN39" s="553">
        <f>CF_Building!CN56</f>
        <v>0</v>
      </c>
      <c r="CO39" s="553">
        <f>CF_Building!CO56</f>
        <v>0</v>
      </c>
      <c r="CP39" s="553">
        <f>CF_Building!CP56</f>
        <v>0</v>
      </c>
      <c r="CQ39" s="553">
        <f>CF_Building!CQ56</f>
        <v>0</v>
      </c>
      <c r="CR39" s="553">
        <f>CF_Building!CR56</f>
        <v>0</v>
      </c>
      <c r="CS39" s="553">
        <f>CF_Building!CS56</f>
        <v>0</v>
      </c>
      <c r="CT39" s="553">
        <f>CF_Building!CT56</f>
        <v>0</v>
      </c>
      <c r="CU39" s="553">
        <f>CF_Building!CU56</f>
        <v>0</v>
      </c>
      <c r="CV39" s="553">
        <f>CF_Building!CV56</f>
        <v>0</v>
      </c>
      <c r="CW39" s="553">
        <f>CF_Building!CW56</f>
        <v>0</v>
      </c>
      <c r="CX39" s="553">
        <f>CF_Building!CX56</f>
        <v>0</v>
      </c>
      <c r="CY39" s="553">
        <f>CF_Building!CY56</f>
        <v>0</v>
      </c>
      <c r="CZ39" s="553">
        <f>CF_Building!CZ56</f>
        <v>0</v>
      </c>
      <c r="DA39" s="553">
        <f>CF_Building!DA56</f>
        <v>0</v>
      </c>
      <c r="DB39" s="553">
        <f>CF_Building!DB56</f>
        <v>0</v>
      </c>
      <c r="DC39" s="553">
        <f>CF_Building!DC56</f>
        <v>0</v>
      </c>
      <c r="DD39" s="553">
        <f>CF_Building!DD56</f>
        <v>0</v>
      </c>
      <c r="DE39" s="553">
        <f>CF_Building!DE56</f>
        <v>0</v>
      </c>
      <c r="DF39" s="553">
        <f>CF_Building!DF56</f>
        <v>0</v>
      </c>
      <c r="DG39" s="553">
        <f>CF_Building!DG56</f>
        <v>0</v>
      </c>
      <c r="DH39" s="553">
        <f>CF_Building!DH56</f>
        <v>0</v>
      </c>
      <c r="DI39" s="553">
        <f>CF_Building!DI56</f>
        <v>0</v>
      </c>
      <c r="DJ39" s="553">
        <f>CF_Building!DJ56</f>
        <v>0</v>
      </c>
      <c r="DK39" s="553">
        <f>CF_Building!DK56</f>
        <v>0</v>
      </c>
      <c r="DL39" s="553">
        <f>CF_Building!DL56</f>
        <v>0</v>
      </c>
      <c r="DM39" s="553">
        <f>CF_Building!DM56</f>
        <v>0</v>
      </c>
      <c r="DN39" s="553">
        <f>CF_Building!DN56</f>
        <v>0</v>
      </c>
      <c r="DO39" s="553">
        <f>CF_Building!DO56</f>
        <v>0</v>
      </c>
      <c r="DP39" s="553">
        <f>CF_Building!DP56</f>
        <v>0</v>
      </c>
      <c r="DQ39" s="553">
        <f>CF_Building!DQ56</f>
        <v>0</v>
      </c>
      <c r="DR39" s="553">
        <f>CF_Building!DR56</f>
        <v>0</v>
      </c>
      <c r="DS39" s="553">
        <f>CF_Building!DS56</f>
        <v>0</v>
      </c>
      <c r="DT39" s="553">
        <f>CF_Building!DT56</f>
        <v>0</v>
      </c>
      <c r="DU39" s="553">
        <f>CF_Building!DU56</f>
        <v>0</v>
      </c>
      <c r="DV39" s="553">
        <f>CF_Building!DV56</f>
        <v>0</v>
      </c>
      <c r="DW39" s="553">
        <f>CF_Building!DW56</f>
        <v>0</v>
      </c>
      <c r="DX39" s="553">
        <f>CF_Building!DX56</f>
        <v>0</v>
      </c>
      <c r="DY39" s="553">
        <f>CF_Building!DY56</f>
        <v>0</v>
      </c>
      <c r="DZ39" s="553">
        <f>CF_Building!DZ56</f>
        <v>0</v>
      </c>
      <c r="EA39" s="553">
        <f>CF_Building!EA56</f>
        <v>0</v>
      </c>
      <c r="EB39" s="553">
        <f>CF_Building!EB56</f>
        <v>0</v>
      </c>
      <c r="EC39" s="553">
        <f>CF_Building!EC56</f>
        <v>0</v>
      </c>
      <c r="ED39" s="553">
        <f>CF_Building!ED56</f>
        <v>0</v>
      </c>
      <c r="EE39" s="553">
        <f>CF_Building!EE56</f>
        <v>0</v>
      </c>
      <c r="EF39" s="553">
        <f>CF_Building!EF56</f>
        <v>0</v>
      </c>
      <c r="EG39" s="553">
        <f>CF_Building!EG56</f>
        <v>0</v>
      </c>
      <c r="EH39" s="553">
        <f>CF_Building!EH56</f>
        <v>0</v>
      </c>
      <c r="EI39" s="553">
        <f>CF_Building!EI56</f>
        <v>0</v>
      </c>
      <c r="EJ39" s="553">
        <f>CF_Building!EJ56</f>
        <v>0</v>
      </c>
      <c r="EK39" s="553">
        <f>CF_Building!EK56</f>
        <v>0</v>
      </c>
      <c r="EL39" s="553">
        <f>CF_Building!EL56</f>
        <v>0</v>
      </c>
      <c r="EM39" s="553">
        <f>CF_Building!EM56</f>
        <v>0</v>
      </c>
      <c r="EN39" s="553">
        <f>CF_Building!EN56</f>
        <v>0</v>
      </c>
      <c r="EO39" s="553">
        <f>CF_Building!EO56</f>
        <v>0</v>
      </c>
      <c r="EP39" s="553">
        <f>CF_Building!EP56</f>
        <v>0</v>
      </c>
      <c r="EQ39" s="553">
        <f>CF_Building!EQ56</f>
        <v>0</v>
      </c>
      <c r="ER39" s="553">
        <f>CF_Building!ER56</f>
        <v>0</v>
      </c>
      <c r="ES39" s="553">
        <f>CF_Building!ES56</f>
        <v>0</v>
      </c>
      <c r="ET39" s="308"/>
    </row>
    <row r="40" spans="1:256" s="443" customFormat="1">
      <c r="B40" s="444" t="s">
        <v>813</v>
      </c>
      <c r="C40" s="16"/>
      <c r="D40" s="310"/>
      <c r="E40" s="553">
        <f>CF_Building!E57</f>
        <v>0</v>
      </c>
      <c r="F40" s="553">
        <f>CF_Building!F57</f>
        <v>0</v>
      </c>
      <c r="G40" s="553">
        <f>CF_Building!G57</f>
        <v>0</v>
      </c>
      <c r="H40" s="553">
        <f>CF_Building!H57</f>
        <v>0</v>
      </c>
      <c r="I40" s="553">
        <f>CF_Building!I57</f>
        <v>0</v>
      </c>
      <c r="J40" s="553">
        <f>CF_Building!J57</f>
        <v>0</v>
      </c>
      <c r="K40" s="553">
        <f>CF_Building!K57</f>
        <v>0</v>
      </c>
      <c r="L40" s="553">
        <f>CF_Building!L57</f>
        <v>0</v>
      </c>
      <c r="M40" s="553">
        <f>CF_Building!M57</f>
        <v>0</v>
      </c>
      <c r="N40" s="553">
        <f>CF_Building!N57</f>
        <v>0</v>
      </c>
      <c r="O40" s="553">
        <f>CF_Building!O57</f>
        <v>0</v>
      </c>
      <c r="P40" s="553">
        <f>CF_Building!P57</f>
        <v>0</v>
      </c>
      <c r="Q40" s="553">
        <f>CF_Building!Q57</f>
        <v>0</v>
      </c>
      <c r="R40" s="553">
        <f>CF_Building!R57</f>
        <v>0</v>
      </c>
      <c r="S40" s="553">
        <f>CF_Building!S57</f>
        <v>0</v>
      </c>
      <c r="T40" s="553">
        <f>CF_Building!T57</f>
        <v>0</v>
      </c>
      <c r="U40" s="553">
        <f>CF_Building!U57</f>
        <v>0</v>
      </c>
      <c r="V40" s="553">
        <f>CF_Building!V57</f>
        <v>0</v>
      </c>
      <c r="W40" s="553">
        <f>CF_Building!W57</f>
        <v>0</v>
      </c>
      <c r="X40" s="553">
        <f>CF_Building!X57</f>
        <v>0</v>
      </c>
      <c r="Y40" s="553">
        <f>CF_Building!Y57</f>
        <v>0</v>
      </c>
      <c r="Z40" s="553">
        <f>CF_Building!Z57</f>
        <v>0</v>
      </c>
      <c r="AA40" s="553">
        <f>CF_Building!AA57</f>
        <v>0</v>
      </c>
      <c r="AB40" s="553">
        <f>CF_Building!AB57</f>
        <v>0</v>
      </c>
      <c r="AC40" s="553">
        <f>CF_Building!AC57</f>
        <v>0</v>
      </c>
      <c r="AD40" s="553">
        <f>CF_Building!AD57</f>
        <v>0</v>
      </c>
      <c r="AE40" s="553">
        <f>CF_Building!AE57</f>
        <v>0</v>
      </c>
      <c r="AF40" s="553">
        <f>CF_Building!AF57</f>
        <v>0</v>
      </c>
      <c r="AG40" s="553">
        <f>CF_Building!AG57</f>
        <v>0</v>
      </c>
      <c r="AH40" s="553">
        <f>CF_Building!AH57</f>
        <v>0</v>
      </c>
      <c r="AI40" s="553">
        <f>CF_Building!AI57</f>
        <v>0</v>
      </c>
      <c r="AJ40" s="553">
        <f>CF_Building!AJ57</f>
        <v>0</v>
      </c>
      <c r="AK40" s="553">
        <f>CF_Building!AK57</f>
        <v>0</v>
      </c>
      <c r="AL40" s="553">
        <f>CF_Building!AL57</f>
        <v>0</v>
      </c>
      <c r="AM40" s="553">
        <f>CF_Building!AM57</f>
        <v>0</v>
      </c>
      <c r="AN40" s="553">
        <f>CF_Building!AN57</f>
        <v>0</v>
      </c>
      <c r="AO40" s="553">
        <f>CF_Building!AO57</f>
        <v>0</v>
      </c>
      <c r="AP40" s="553">
        <f>CF_Building!AP57</f>
        <v>0</v>
      </c>
      <c r="AQ40" s="553">
        <f>CF_Building!AQ57</f>
        <v>0</v>
      </c>
      <c r="AR40" s="553">
        <f>CF_Building!AR57</f>
        <v>0</v>
      </c>
      <c r="AS40" s="553">
        <f>CF_Building!AS57</f>
        <v>0</v>
      </c>
      <c r="AT40" s="553">
        <f>CF_Building!AT57</f>
        <v>0</v>
      </c>
      <c r="AU40" s="553">
        <f>CF_Building!AU57</f>
        <v>0</v>
      </c>
      <c r="AV40" s="553">
        <f>CF_Building!AV57</f>
        <v>0</v>
      </c>
      <c r="AW40" s="553">
        <f>CF_Building!AW57</f>
        <v>0</v>
      </c>
      <c r="AX40" s="553">
        <f>CF_Building!AX57</f>
        <v>0</v>
      </c>
      <c r="AY40" s="553">
        <f>CF_Building!AY57</f>
        <v>0</v>
      </c>
      <c r="AZ40" s="553">
        <f>CF_Building!AZ57</f>
        <v>0</v>
      </c>
      <c r="BA40" s="553">
        <f>CF_Building!BA57</f>
        <v>0</v>
      </c>
      <c r="BB40" s="553">
        <f>CF_Building!BB57</f>
        <v>0</v>
      </c>
      <c r="BC40" s="553">
        <f>CF_Building!BC57</f>
        <v>0</v>
      </c>
      <c r="BD40" s="553">
        <f>CF_Building!BD57</f>
        <v>0</v>
      </c>
      <c r="BE40" s="553">
        <f>CF_Building!BE57</f>
        <v>0</v>
      </c>
      <c r="BF40" s="553">
        <f>CF_Building!BF57</f>
        <v>0</v>
      </c>
      <c r="BG40" s="553">
        <f>CF_Building!BG57</f>
        <v>0</v>
      </c>
      <c r="BH40" s="553">
        <f>CF_Building!BH57</f>
        <v>0</v>
      </c>
      <c r="BI40" s="553">
        <f>CF_Building!BI57</f>
        <v>0</v>
      </c>
      <c r="BJ40" s="553">
        <f>CF_Building!BJ57</f>
        <v>0</v>
      </c>
      <c r="BK40" s="553">
        <f>CF_Building!BK57</f>
        <v>0</v>
      </c>
      <c r="BL40" s="553">
        <f>CF_Building!BL57</f>
        <v>0</v>
      </c>
      <c r="BM40" s="553">
        <f>CF_Building!BM57</f>
        <v>0</v>
      </c>
      <c r="BN40" s="553">
        <f>CF_Building!BN57</f>
        <v>0</v>
      </c>
      <c r="BO40" s="553">
        <f>CF_Building!BO57</f>
        <v>0</v>
      </c>
      <c r="BP40" s="553">
        <f>CF_Building!BP57</f>
        <v>0</v>
      </c>
      <c r="BQ40" s="553">
        <f>CF_Building!BQ57</f>
        <v>0</v>
      </c>
      <c r="BR40" s="553">
        <f>CF_Building!BR57</f>
        <v>0</v>
      </c>
      <c r="BS40" s="553">
        <f>CF_Building!BS57</f>
        <v>0</v>
      </c>
      <c r="BT40" s="553">
        <f>CF_Building!BT57</f>
        <v>0</v>
      </c>
      <c r="BU40" s="553">
        <f>CF_Building!BU57</f>
        <v>0</v>
      </c>
      <c r="BV40" s="553">
        <f>CF_Building!BV57</f>
        <v>0</v>
      </c>
      <c r="BW40" s="553">
        <f>CF_Building!BW57</f>
        <v>0</v>
      </c>
      <c r="BX40" s="553">
        <f>CF_Building!BX57</f>
        <v>0</v>
      </c>
      <c r="BY40" s="553">
        <f>CF_Building!BY57</f>
        <v>0</v>
      </c>
      <c r="BZ40" s="553">
        <f>CF_Building!BZ57</f>
        <v>0</v>
      </c>
      <c r="CA40" s="553">
        <f>CF_Building!CA57</f>
        <v>0</v>
      </c>
      <c r="CB40" s="553">
        <f>CF_Building!CB57</f>
        <v>0</v>
      </c>
      <c r="CC40" s="553">
        <f>CF_Building!CC57</f>
        <v>0</v>
      </c>
      <c r="CD40" s="553">
        <f>CF_Building!CD57</f>
        <v>0</v>
      </c>
      <c r="CE40" s="553">
        <f>CF_Building!CE57</f>
        <v>0</v>
      </c>
      <c r="CF40" s="553">
        <f>CF_Building!CF57</f>
        <v>0</v>
      </c>
      <c r="CG40" s="553">
        <f>CF_Building!CG57</f>
        <v>0</v>
      </c>
      <c r="CH40" s="553">
        <f>CF_Building!CH57</f>
        <v>0</v>
      </c>
      <c r="CI40" s="553">
        <f>CF_Building!CI57</f>
        <v>0</v>
      </c>
      <c r="CJ40" s="553">
        <f>CF_Building!CJ57</f>
        <v>0</v>
      </c>
      <c r="CK40" s="553">
        <f>CF_Building!CK57</f>
        <v>0</v>
      </c>
      <c r="CL40" s="553">
        <f>CF_Building!CL57</f>
        <v>0</v>
      </c>
      <c r="CM40" s="553">
        <f>CF_Building!CM57</f>
        <v>0</v>
      </c>
      <c r="CN40" s="553">
        <f>CF_Building!CN57</f>
        <v>0</v>
      </c>
      <c r="CO40" s="553">
        <f>CF_Building!CO57</f>
        <v>0</v>
      </c>
      <c r="CP40" s="553">
        <f>CF_Building!CP57</f>
        <v>0</v>
      </c>
      <c r="CQ40" s="553">
        <f>CF_Building!CQ57</f>
        <v>0</v>
      </c>
      <c r="CR40" s="553">
        <f>CF_Building!CR57</f>
        <v>0</v>
      </c>
      <c r="CS40" s="553">
        <f>CF_Building!CS57</f>
        <v>0</v>
      </c>
      <c r="CT40" s="553">
        <f>CF_Building!CT57</f>
        <v>0</v>
      </c>
      <c r="CU40" s="553">
        <f>CF_Building!CU57</f>
        <v>0</v>
      </c>
      <c r="CV40" s="553">
        <f>CF_Building!CV57</f>
        <v>0</v>
      </c>
      <c r="CW40" s="553">
        <f>CF_Building!CW57</f>
        <v>0</v>
      </c>
      <c r="CX40" s="553">
        <f>CF_Building!CX57</f>
        <v>0</v>
      </c>
      <c r="CY40" s="553">
        <f>CF_Building!CY57</f>
        <v>0</v>
      </c>
      <c r="CZ40" s="553">
        <f>CF_Building!CZ57</f>
        <v>0</v>
      </c>
      <c r="DA40" s="553">
        <f>CF_Building!DA57</f>
        <v>0</v>
      </c>
      <c r="DB40" s="553">
        <f>CF_Building!DB57</f>
        <v>0</v>
      </c>
      <c r="DC40" s="553">
        <f>CF_Building!DC57</f>
        <v>0</v>
      </c>
      <c r="DD40" s="553">
        <f>CF_Building!DD57</f>
        <v>0</v>
      </c>
      <c r="DE40" s="553">
        <f>CF_Building!DE57</f>
        <v>0</v>
      </c>
      <c r="DF40" s="553">
        <f>CF_Building!DF57</f>
        <v>0</v>
      </c>
      <c r="DG40" s="553">
        <f>CF_Building!DG57</f>
        <v>0</v>
      </c>
      <c r="DH40" s="553">
        <f>CF_Building!DH57</f>
        <v>0</v>
      </c>
      <c r="DI40" s="553">
        <f>CF_Building!DI57</f>
        <v>0</v>
      </c>
      <c r="DJ40" s="553">
        <f>CF_Building!DJ57</f>
        <v>0</v>
      </c>
      <c r="DK40" s="553">
        <f>CF_Building!DK57</f>
        <v>0</v>
      </c>
      <c r="DL40" s="553">
        <f>CF_Building!DL57</f>
        <v>0</v>
      </c>
      <c r="DM40" s="553">
        <f>CF_Building!DM57</f>
        <v>0</v>
      </c>
      <c r="DN40" s="553">
        <f>CF_Building!DN57</f>
        <v>0</v>
      </c>
      <c r="DO40" s="553">
        <f>CF_Building!DO57</f>
        <v>0</v>
      </c>
      <c r="DP40" s="553">
        <f>CF_Building!DP57</f>
        <v>0</v>
      </c>
      <c r="DQ40" s="553">
        <f>CF_Building!DQ57</f>
        <v>0</v>
      </c>
      <c r="DR40" s="553">
        <f>CF_Building!DR57</f>
        <v>0</v>
      </c>
      <c r="DS40" s="553">
        <f>CF_Building!DS57</f>
        <v>0</v>
      </c>
      <c r="DT40" s="553">
        <f>CF_Building!DT57</f>
        <v>0</v>
      </c>
      <c r="DU40" s="553">
        <f>CF_Building!DU57</f>
        <v>0</v>
      </c>
      <c r="DV40" s="553">
        <f>CF_Building!DV57</f>
        <v>0</v>
      </c>
      <c r="DW40" s="553">
        <f>CF_Building!DW57</f>
        <v>0</v>
      </c>
      <c r="DX40" s="553">
        <f>CF_Building!DX57</f>
        <v>0</v>
      </c>
      <c r="DY40" s="553">
        <f>CF_Building!DY57</f>
        <v>0</v>
      </c>
      <c r="DZ40" s="553">
        <f>CF_Building!DZ57</f>
        <v>0</v>
      </c>
      <c r="EA40" s="553">
        <f>CF_Building!EA57</f>
        <v>0</v>
      </c>
      <c r="EB40" s="553">
        <f>CF_Building!EB57</f>
        <v>0</v>
      </c>
      <c r="EC40" s="553">
        <f>CF_Building!EC57</f>
        <v>0</v>
      </c>
      <c r="ED40" s="553">
        <f>CF_Building!ED57</f>
        <v>0</v>
      </c>
      <c r="EE40" s="553">
        <f>CF_Building!EE57</f>
        <v>0</v>
      </c>
      <c r="EF40" s="553">
        <f>CF_Building!EF57</f>
        <v>0</v>
      </c>
      <c r="EG40" s="553">
        <f>CF_Building!EG57</f>
        <v>0</v>
      </c>
      <c r="EH40" s="553">
        <f>CF_Building!EH57</f>
        <v>0</v>
      </c>
      <c r="EI40" s="553">
        <f>CF_Building!EI57</f>
        <v>0</v>
      </c>
      <c r="EJ40" s="553">
        <f>CF_Building!EJ57</f>
        <v>0</v>
      </c>
      <c r="EK40" s="553">
        <f>CF_Building!EK57</f>
        <v>0</v>
      </c>
      <c r="EL40" s="553">
        <f>CF_Building!EL57</f>
        <v>0</v>
      </c>
      <c r="EM40" s="553">
        <f>CF_Building!EM57</f>
        <v>0</v>
      </c>
      <c r="EN40" s="553">
        <f>CF_Building!EN57</f>
        <v>0</v>
      </c>
      <c r="EO40" s="553">
        <f>CF_Building!EO57</f>
        <v>0</v>
      </c>
      <c r="EP40" s="553">
        <f>CF_Building!EP57</f>
        <v>0</v>
      </c>
      <c r="EQ40" s="553">
        <f>CF_Building!EQ57</f>
        <v>0</v>
      </c>
      <c r="ER40" s="553">
        <f>CF_Building!ER57</f>
        <v>0</v>
      </c>
      <c r="ES40" s="553">
        <f>CF_Building!ES57</f>
        <v>0</v>
      </c>
      <c r="ET40" s="308"/>
    </row>
    <row r="41" spans="1:256" s="443" customFormat="1">
      <c r="B41" s="444" t="s">
        <v>814</v>
      </c>
      <c r="C41" s="16"/>
      <c r="D41" s="310"/>
      <c r="E41" s="553">
        <f>CF_Building!E58</f>
        <v>0</v>
      </c>
      <c r="F41" s="553">
        <f>CF_Building!F58</f>
        <v>0</v>
      </c>
      <c r="G41" s="553">
        <f>CF_Building!G58</f>
        <v>0</v>
      </c>
      <c r="H41" s="553">
        <f>CF_Building!H58</f>
        <v>0</v>
      </c>
      <c r="I41" s="553">
        <f>CF_Building!I58</f>
        <v>0</v>
      </c>
      <c r="J41" s="553">
        <f>CF_Building!J58</f>
        <v>0</v>
      </c>
      <c r="K41" s="553">
        <f>CF_Building!K58</f>
        <v>0</v>
      </c>
      <c r="L41" s="553">
        <f>CF_Building!L58</f>
        <v>0</v>
      </c>
      <c r="M41" s="553">
        <f>CF_Building!M58</f>
        <v>0</v>
      </c>
      <c r="N41" s="553">
        <f>CF_Building!N58</f>
        <v>0</v>
      </c>
      <c r="O41" s="553">
        <f>CF_Building!O58</f>
        <v>0</v>
      </c>
      <c r="P41" s="553">
        <f>CF_Building!P58</f>
        <v>0</v>
      </c>
      <c r="Q41" s="553">
        <f>CF_Building!Q58</f>
        <v>0</v>
      </c>
      <c r="R41" s="553">
        <f>CF_Building!R58</f>
        <v>0</v>
      </c>
      <c r="S41" s="553">
        <f>CF_Building!S58</f>
        <v>0</v>
      </c>
      <c r="T41" s="553">
        <f>CF_Building!T58</f>
        <v>0</v>
      </c>
      <c r="U41" s="553">
        <f>CF_Building!U58</f>
        <v>0</v>
      </c>
      <c r="V41" s="553">
        <f>CF_Building!V58</f>
        <v>0</v>
      </c>
      <c r="W41" s="553">
        <f>CF_Building!W58</f>
        <v>0</v>
      </c>
      <c r="X41" s="553">
        <f>CF_Building!X58</f>
        <v>0</v>
      </c>
      <c r="Y41" s="553">
        <f>CF_Building!Y58</f>
        <v>0</v>
      </c>
      <c r="Z41" s="553">
        <f>CF_Building!Z58</f>
        <v>0</v>
      </c>
      <c r="AA41" s="553">
        <f>CF_Building!AA58</f>
        <v>0</v>
      </c>
      <c r="AB41" s="553">
        <f>CF_Building!AB58</f>
        <v>0</v>
      </c>
      <c r="AC41" s="553">
        <f>CF_Building!AC58</f>
        <v>0</v>
      </c>
      <c r="AD41" s="553">
        <f>CF_Building!AD58</f>
        <v>0</v>
      </c>
      <c r="AE41" s="553">
        <f>CF_Building!AE58</f>
        <v>0</v>
      </c>
      <c r="AF41" s="553">
        <f>CF_Building!AF58</f>
        <v>0</v>
      </c>
      <c r="AG41" s="553">
        <f>CF_Building!AG58</f>
        <v>0</v>
      </c>
      <c r="AH41" s="553">
        <f>CF_Building!AH58</f>
        <v>0</v>
      </c>
      <c r="AI41" s="553">
        <f>CF_Building!AI58</f>
        <v>0</v>
      </c>
      <c r="AJ41" s="553">
        <f>CF_Building!AJ58</f>
        <v>0</v>
      </c>
      <c r="AK41" s="553">
        <f>CF_Building!AK58</f>
        <v>0</v>
      </c>
      <c r="AL41" s="553">
        <f>CF_Building!AL58</f>
        <v>0</v>
      </c>
      <c r="AM41" s="553">
        <f>CF_Building!AM58</f>
        <v>0</v>
      </c>
      <c r="AN41" s="553">
        <f>CF_Building!AN58</f>
        <v>0</v>
      </c>
      <c r="AO41" s="553">
        <f>CF_Building!AO58</f>
        <v>0</v>
      </c>
      <c r="AP41" s="553">
        <f>CF_Building!AP58</f>
        <v>0</v>
      </c>
      <c r="AQ41" s="553">
        <f>CF_Building!AQ58</f>
        <v>0</v>
      </c>
      <c r="AR41" s="553">
        <f>CF_Building!AR58</f>
        <v>0</v>
      </c>
      <c r="AS41" s="553">
        <f>CF_Building!AS58</f>
        <v>0</v>
      </c>
      <c r="AT41" s="553">
        <f>CF_Building!AT58</f>
        <v>0</v>
      </c>
      <c r="AU41" s="553">
        <f>CF_Building!AU58</f>
        <v>0</v>
      </c>
      <c r="AV41" s="553">
        <f>CF_Building!AV58</f>
        <v>0</v>
      </c>
      <c r="AW41" s="553">
        <f>CF_Building!AW58</f>
        <v>0</v>
      </c>
      <c r="AX41" s="553">
        <f>CF_Building!AX58</f>
        <v>0</v>
      </c>
      <c r="AY41" s="553">
        <f>CF_Building!AY58</f>
        <v>0</v>
      </c>
      <c r="AZ41" s="553">
        <f>CF_Building!AZ58</f>
        <v>0</v>
      </c>
      <c r="BA41" s="553">
        <f>CF_Building!BA58</f>
        <v>0</v>
      </c>
      <c r="BB41" s="553">
        <f>CF_Building!BB58</f>
        <v>0</v>
      </c>
      <c r="BC41" s="553">
        <f>CF_Building!BC58</f>
        <v>0</v>
      </c>
      <c r="BD41" s="553">
        <f>CF_Building!BD58</f>
        <v>0</v>
      </c>
      <c r="BE41" s="553">
        <f>CF_Building!BE58</f>
        <v>0</v>
      </c>
      <c r="BF41" s="553">
        <f>CF_Building!BF58</f>
        <v>0</v>
      </c>
      <c r="BG41" s="553">
        <f>CF_Building!BG58</f>
        <v>0</v>
      </c>
      <c r="BH41" s="553">
        <f>CF_Building!BH58</f>
        <v>0</v>
      </c>
      <c r="BI41" s="553">
        <f>CF_Building!BI58</f>
        <v>0</v>
      </c>
      <c r="BJ41" s="553">
        <f>CF_Building!BJ58</f>
        <v>0</v>
      </c>
      <c r="BK41" s="553">
        <f>CF_Building!BK58</f>
        <v>0</v>
      </c>
      <c r="BL41" s="553">
        <f>CF_Building!BL58</f>
        <v>0</v>
      </c>
      <c r="BM41" s="553">
        <f>CF_Building!BM58</f>
        <v>0</v>
      </c>
      <c r="BN41" s="553">
        <f>CF_Building!BN58</f>
        <v>0</v>
      </c>
      <c r="BO41" s="553">
        <f>CF_Building!BO58</f>
        <v>0</v>
      </c>
      <c r="BP41" s="553">
        <f>CF_Building!BP58</f>
        <v>0</v>
      </c>
      <c r="BQ41" s="553">
        <f>CF_Building!BQ58</f>
        <v>0</v>
      </c>
      <c r="BR41" s="553">
        <f>CF_Building!BR58</f>
        <v>0</v>
      </c>
      <c r="BS41" s="553">
        <f>CF_Building!BS58</f>
        <v>0</v>
      </c>
      <c r="BT41" s="553">
        <f>CF_Building!BT58</f>
        <v>0</v>
      </c>
      <c r="BU41" s="553">
        <f>CF_Building!BU58</f>
        <v>0</v>
      </c>
      <c r="BV41" s="553">
        <f>CF_Building!BV58</f>
        <v>0</v>
      </c>
      <c r="BW41" s="553">
        <f>CF_Building!BW58</f>
        <v>0</v>
      </c>
      <c r="BX41" s="553">
        <f>CF_Building!BX58</f>
        <v>0</v>
      </c>
      <c r="BY41" s="553">
        <f>CF_Building!BY58</f>
        <v>0</v>
      </c>
      <c r="BZ41" s="553">
        <f>CF_Building!BZ58</f>
        <v>0</v>
      </c>
      <c r="CA41" s="553">
        <f>CF_Building!CA58</f>
        <v>0</v>
      </c>
      <c r="CB41" s="553">
        <f>CF_Building!CB58</f>
        <v>0</v>
      </c>
      <c r="CC41" s="553">
        <f>CF_Building!CC58</f>
        <v>0</v>
      </c>
      <c r="CD41" s="553">
        <f>CF_Building!CD58</f>
        <v>0</v>
      </c>
      <c r="CE41" s="553">
        <f>CF_Building!CE58</f>
        <v>0</v>
      </c>
      <c r="CF41" s="553">
        <f>CF_Building!CF58</f>
        <v>0</v>
      </c>
      <c r="CG41" s="553">
        <f>CF_Building!CG58</f>
        <v>0</v>
      </c>
      <c r="CH41" s="553">
        <f>CF_Building!CH58</f>
        <v>0</v>
      </c>
      <c r="CI41" s="553">
        <f>CF_Building!CI58</f>
        <v>0</v>
      </c>
      <c r="CJ41" s="553">
        <f>CF_Building!CJ58</f>
        <v>0</v>
      </c>
      <c r="CK41" s="553">
        <f>CF_Building!CK58</f>
        <v>0</v>
      </c>
      <c r="CL41" s="553">
        <f>CF_Building!CL58</f>
        <v>0</v>
      </c>
      <c r="CM41" s="553">
        <f>CF_Building!CM58</f>
        <v>0</v>
      </c>
      <c r="CN41" s="553">
        <f>CF_Building!CN58</f>
        <v>0</v>
      </c>
      <c r="CO41" s="553">
        <f>CF_Building!CO58</f>
        <v>0</v>
      </c>
      <c r="CP41" s="553">
        <f>CF_Building!CP58</f>
        <v>0</v>
      </c>
      <c r="CQ41" s="553">
        <f>CF_Building!CQ58</f>
        <v>0</v>
      </c>
      <c r="CR41" s="553">
        <f>CF_Building!CR58</f>
        <v>0</v>
      </c>
      <c r="CS41" s="553">
        <f>CF_Building!CS58</f>
        <v>0</v>
      </c>
      <c r="CT41" s="553">
        <f>CF_Building!CT58</f>
        <v>0</v>
      </c>
      <c r="CU41" s="553">
        <f>CF_Building!CU58</f>
        <v>0</v>
      </c>
      <c r="CV41" s="553">
        <f>CF_Building!CV58</f>
        <v>0</v>
      </c>
      <c r="CW41" s="553">
        <f>CF_Building!CW58</f>
        <v>0</v>
      </c>
      <c r="CX41" s="553">
        <f>CF_Building!CX58</f>
        <v>0</v>
      </c>
      <c r="CY41" s="553">
        <f>CF_Building!CY58</f>
        <v>0</v>
      </c>
      <c r="CZ41" s="553">
        <f>CF_Building!CZ58</f>
        <v>0</v>
      </c>
      <c r="DA41" s="553">
        <f>CF_Building!DA58</f>
        <v>0</v>
      </c>
      <c r="DB41" s="553">
        <f>CF_Building!DB58</f>
        <v>0</v>
      </c>
      <c r="DC41" s="553">
        <f>CF_Building!DC58</f>
        <v>0</v>
      </c>
      <c r="DD41" s="553">
        <f>CF_Building!DD58</f>
        <v>0</v>
      </c>
      <c r="DE41" s="553">
        <f>CF_Building!DE58</f>
        <v>0</v>
      </c>
      <c r="DF41" s="553">
        <f>CF_Building!DF58</f>
        <v>0</v>
      </c>
      <c r="DG41" s="553">
        <f>CF_Building!DG58</f>
        <v>0</v>
      </c>
      <c r="DH41" s="553">
        <f>CF_Building!DH58</f>
        <v>0</v>
      </c>
      <c r="DI41" s="553">
        <f>CF_Building!DI58</f>
        <v>0</v>
      </c>
      <c r="DJ41" s="553">
        <f>CF_Building!DJ58</f>
        <v>0</v>
      </c>
      <c r="DK41" s="553">
        <f>CF_Building!DK58</f>
        <v>0</v>
      </c>
      <c r="DL41" s="553">
        <f>CF_Building!DL58</f>
        <v>0</v>
      </c>
      <c r="DM41" s="553">
        <f>CF_Building!DM58</f>
        <v>0</v>
      </c>
      <c r="DN41" s="553">
        <f>CF_Building!DN58</f>
        <v>0</v>
      </c>
      <c r="DO41" s="553">
        <f>CF_Building!DO58</f>
        <v>0</v>
      </c>
      <c r="DP41" s="553">
        <f>CF_Building!DP58</f>
        <v>0</v>
      </c>
      <c r="DQ41" s="553">
        <f>CF_Building!DQ58</f>
        <v>0</v>
      </c>
      <c r="DR41" s="553">
        <f>CF_Building!DR58</f>
        <v>0</v>
      </c>
      <c r="DS41" s="553">
        <f>CF_Building!DS58</f>
        <v>0</v>
      </c>
      <c r="DT41" s="553">
        <f>CF_Building!DT58</f>
        <v>0</v>
      </c>
      <c r="DU41" s="553">
        <f>CF_Building!DU58</f>
        <v>0</v>
      </c>
      <c r="DV41" s="553">
        <f>CF_Building!DV58</f>
        <v>0</v>
      </c>
      <c r="DW41" s="553">
        <f>CF_Building!DW58</f>
        <v>0</v>
      </c>
      <c r="DX41" s="553">
        <f>CF_Building!DX58</f>
        <v>0</v>
      </c>
      <c r="DY41" s="553">
        <f>CF_Building!DY58</f>
        <v>0</v>
      </c>
      <c r="DZ41" s="553">
        <f>CF_Building!DZ58</f>
        <v>0</v>
      </c>
      <c r="EA41" s="553">
        <f>CF_Building!EA58</f>
        <v>0</v>
      </c>
      <c r="EB41" s="553">
        <f>CF_Building!EB58</f>
        <v>0</v>
      </c>
      <c r="EC41" s="553">
        <f>CF_Building!EC58</f>
        <v>0</v>
      </c>
      <c r="ED41" s="553">
        <f>CF_Building!ED58</f>
        <v>0</v>
      </c>
      <c r="EE41" s="553">
        <f>CF_Building!EE58</f>
        <v>0</v>
      </c>
      <c r="EF41" s="553">
        <f>CF_Building!EF58</f>
        <v>0</v>
      </c>
      <c r="EG41" s="553">
        <f>CF_Building!EG58</f>
        <v>0</v>
      </c>
      <c r="EH41" s="553">
        <f>CF_Building!EH58</f>
        <v>0</v>
      </c>
      <c r="EI41" s="553">
        <f>CF_Building!EI58</f>
        <v>0</v>
      </c>
      <c r="EJ41" s="553">
        <f>CF_Building!EJ58</f>
        <v>0</v>
      </c>
      <c r="EK41" s="553">
        <f>CF_Building!EK58</f>
        <v>0</v>
      </c>
      <c r="EL41" s="553">
        <f>CF_Building!EL58</f>
        <v>0</v>
      </c>
      <c r="EM41" s="553">
        <f>CF_Building!EM58</f>
        <v>0</v>
      </c>
      <c r="EN41" s="553">
        <f>CF_Building!EN58</f>
        <v>0</v>
      </c>
      <c r="EO41" s="553">
        <f>CF_Building!EO58</f>
        <v>0</v>
      </c>
      <c r="EP41" s="553">
        <f>CF_Building!EP58</f>
        <v>0</v>
      </c>
      <c r="EQ41" s="553">
        <f>CF_Building!EQ58</f>
        <v>0</v>
      </c>
      <c r="ER41" s="553">
        <f>CF_Building!ER58</f>
        <v>0</v>
      </c>
      <c r="ES41" s="553">
        <f>CF_Building!ES58</f>
        <v>0</v>
      </c>
      <c r="ET41" s="308"/>
    </row>
    <row r="42" spans="1:256" s="443" customFormat="1">
      <c r="B42" s="444" t="s">
        <v>815</v>
      </c>
      <c r="C42" s="16"/>
      <c r="D42" s="310"/>
      <c r="E42" s="553">
        <f>DT_CU!E15</f>
        <v>0</v>
      </c>
      <c r="F42" s="553">
        <f>DT_CU!F15</f>
        <v>0</v>
      </c>
      <c r="G42" s="553">
        <f>DT_CU!G15</f>
        <v>0</v>
      </c>
      <c r="H42" s="553">
        <f>DT_CU!H15</f>
        <v>0</v>
      </c>
      <c r="I42" s="553">
        <f>DT_CU!I15</f>
        <v>0</v>
      </c>
      <c r="J42" s="553">
        <f>DT_CU!J15</f>
        <v>0</v>
      </c>
      <c r="K42" s="553">
        <f>DT_CU!K15</f>
        <v>0</v>
      </c>
      <c r="L42" s="553">
        <f>DT_CU!L15</f>
        <v>0</v>
      </c>
      <c r="M42" s="553">
        <f>DT_CU!M15</f>
        <v>0</v>
      </c>
      <c r="N42" s="553">
        <f>DT_CU!N15</f>
        <v>0</v>
      </c>
      <c r="O42" s="553">
        <f>DT_CU!O15</f>
        <v>0</v>
      </c>
      <c r="P42" s="553">
        <f>DT_CU!P15</f>
        <v>0</v>
      </c>
      <c r="Q42" s="553">
        <f>DT_CU!Q15</f>
        <v>0</v>
      </c>
      <c r="R42" s="553">
        <f>DT_CU!R15</f>
        <v>0</v>
      </c>
      <c r="S42" s="553">
        <f>DT_CU!S15</f>
        <v>0</v>
      </c>
      <c r="T42" s="553">
        <f>DT_CU!T15</f>
        <v>0</v>
      </c>
      <c r="U42" s="553">
        <f>DT_CU!U15</f>
        <v>0</v>
      </c>
      <c r="V42" s="553">
        <f>DT_CU!V15</f>
        <v>0</v>
      </c>
      <c r="W42" s="553">
        <f>DT_CU!W15</f>
        <v>0</v>
      </c>
      <c r="X42" s="553">
        <f>DT_CU!X15</f>
        <v>0</v>
      </c>
      <c r="Y42" s="553">
        <f>DT_CU!Y15</f>
        <v>0</v>
      </c>
      <c r="Z42" s="553">
        <f>DT_CU!Z15</f>
        <v>0</v>
      </c>
      <c r="AA42" s="553">
        <f>DT_CU!AA15</f>
        <v>0</v>
      </c>
      <c r="AB42" s="553">
        <f>DT_CU!AB15</f>
        <v>0</v>
      </c>
      <c r="AC42" s="553">
        <f>DT_CU!AC15</f>
        <v>0</v>
      </c>
      <c r="AD42" s="553">
        <f>DT_CU!AD15</f>
        <v>0</v>
      </c>
      <c r="AE42" s="553">
        <f>DT_CU!AE15</f>
        <v>0</v>
      </c>
      <c r="AF42" s="553">
        <f>DT_CU!AF15</f>
        <v>0</v>
      </c>
      <c r="AG42" s="553">
        <f>DT_CU!AG15</f>
        <v>0</v>
      </c>
      <c r="AH42" s="553">
        <f>DT_CU!AH15</f>
        <v>0</v>
      </c>
      <c r="AI42" s="553">
        <f>DT_CU!AI15</f>
        <v>0</v>
      </c>
      <c r="AJ42" s="553">
        <f>DT_CU!AJ15</f>
        <v>0</v>
      </c>
      <c r="AK42" s="553">
        <f>DT_CU!AK15</f>
        <v>0</v>
      </c>
      <c r="AL42" s="553">
        <f>DT_CU!AL15</f>
        <v>0</v>
      </c>
      <c r="AM42" s="553">
        <f>DT_CU!AM15</f>
        <v>0</v>
      </c>
      <c r="AN42" s="553">
        <f>DT_CU!AN15</f>
        <v>0</v>
      </c>
      <c r="AO42" s="553">
        <f>DT_CU!AO15</f>
        <v>0</v>
      </c>
      <c r="AP42" s="553">
        <f>DT_CU!AP15</f>
        <v>0</v>
      </c>
      <c r="AQ42" s="553">
        <f>DT_CU!AQ15</f>
        <v>0</v>
      </c>
      <c r="AR42" s="553">
        <f>DT_CU!AR15</f>
        <v>0</v>
      </c>
      <c r="AS42" s="553">
        <f>DT_CU!AS15</f>
        <v>0</v>
      </c>
      <c r="AT42" s="553">
        <f>DT_CU!AT15</f>
        <v>0</v>
      </c>
      <c r="AU42" s="553">
        <f>DT_CU!AU15</f>
        <v>0</v>
      </c>
      <c r="AV42" s="553">
        <f>DT_CU!AV15</f>
        <v>0</v>
      </c>
      <c r="AW42" s="553">
        <f>DT_CU!AW15</f>
        <v>0</v>
      </c>
      <c r="AX42" s="553">
        <f>DT_CU!AX15</f>
        <v>0</v>
      </c>
      <c r="AY42" s="553">
        <f>DT_CU!AY15</f>
        <v>0</v>
      </c>
      <c r="AZ42" s="553">
        <f>DT_CU!AZ15</f>
        <v>100</v>
      </c>
      <c r="BA42" s="553">
        <f>DT_CU!BA15</f>
        <v>0</v>
      </c>
      <c r="BB42" s="553">
        <f>DT_CU!BB15</f>
        <v>0</v>
      </c>
      <c r="BC42" s="553">
        <f>DT_CU!BC15</f>
        <v>0</v>
      </c>
      <c r="BD42" s="553">
        <f>DT_CU!BD15</f>
        <v>0</v>
      </c>
      <c r="BE42" s="553">
        <f>DT_CU!BE15</f>
        <v>0</v>
      </c>
      <c r="BF42" s="553">
        <f>DT_CU!BF15</f>
        <v>0</v>
      </c>
      <c r="BG42" s="553">
        <f>DT_CU!BG15</f>
        <v>0</v>
      </c>
      <c r="BH42" s="553">
        <f>DT_CU!BH15</f>
        <v>0</v>
      </c>
      <c r="BI42" s="553">
        <f>DT_CU!BI15</f>
        <v>0</v>
      </c>
      <c r="BJ42" s="553">
        <f>DT_CU!BJ15</f>
        <v>0</v>
      </c>
      <c r="BK42" s="553">
        <f>DT_CU!BK15</f>
        <v>0</v>
      </c>
      <c r="BL42" s="553">
        <f>DT_CU!BL15</f>
        <v>0</v>
      </c>
      <c r="BM42" s="553">
        <f>DT_CU!BM15</f>
        <v>0</v>
      </c>
      <c r="BN42" s="553">
        <f>DT_CU!BN15</f>
        <v>0</v>
      </c>
      <c r="BO42" s="553">
        <f>DT_CU!BO15</f>
        <v>0</v>
      </c>
      <c r="BP42" s="553">
        <f>DT_CU!BP15</f>
        <v>0</v>
      </c>
      <c r="BQ42" s="553">
        <f>DT_CU!BQ15</f>
        <v>0</v>
      </c>
      <c r="BR42" s="553">
        <f>DT_CU!BR15</f>
        <v>0</v>
      </c>
      <c r="BS42" s="553">
        <f>DT_CU!BS15</f>
        <v>0</v>
      </c>
      <c r="BT42" s="553">
        <f>DT_CU!BT15</f>
        <v>0</v>
      </c>
      <c r="BU42" s="553">
        <f>DT_CU!BU15</f>
        <v>0</v>
      </c>
      <c r="BV42" s="553">
        <f>DT_CU!BV15</f>
        <v>0</v>
      </c>
      <c r="BW42" s="553">
        <f>DT_CU!BW15</f>
        <v>0</v>
      </c>
      <c r="BX42" s="553">
        <f>DT_CU!BX15</f>
        <v>0</v>
      </c>
      <c r="BY42" s="553">
        <f>DT_CU!BY15</f>
        <v>0</v>
      </c>
      <c r="BZ42" s="553">
        <f>DT_CU!BZ15</f>
        <v>0</v>
      </c>
      <c r="CA42" s="553">
        <f>DT_CU!CA15</f>
        <v>0</v>
      </c>
      <c r="CB42" s="553">
        <f>DT_CU!CB15</f>
        <v>0</v>
      </c>
      <c r="CC42" s="553">
        <f>DT_CU!CC15</f>
        <v>0</v>
      </c>
      <c r="CD42" s="553">
        <f>DT_CU!CD15</f>
        <v>0</v>
      </c>
      <c r="CE42" s="553">
        <f>DT_CU!CE15</f>
        <v>0</v>
      </c>
      <c r="CF42" s="553">
        <f>DT_CU!CF15</f>
        <v>0</v>
      </c>
      <c r="CG42" s="553">
        <f>DT_CU!CG15</f>
        <v>0</v>
      </c>
      <c r="CH42" s="553">
        <f>DT_CU!CH15</f>
        <v>0</v>
      </c>
      <c r="CI42" s="553">
        <f>DT_CU!CI15</f>
        <v>0</v>
      </c>
      <c r="CJ42" s="553">
        <f>DT_CU!CJ15</f>
        <v>0</v>
      </c>
      <c r="CK42" s="553">
        <f>DT_CU!CK15</f>
        <v>0</v>
      </c>
      <c r="CL42" s="553">
        <f>DT_CU!CL15</f>
        <v>0</v>
      </c>
      <c r="CM42" s="553">
        <f>DT_CU!CM15</f>
        <v>0</v>
      </c>
      <c r="CN42" s="553">
        <f>DT_CU!CN15</f>
        <v>0</v>
      </c>
      <c r="CO42" s="553">
        <f>DT_CU!CO15</f>
        <v>0</v>
      </c>
      <c r="CP42" s="553">
        <f>DT_CU!CP15</f>
        <v>0</v>
      </c>
      <c r="CQ42" s="553">
        <f>DT_CU!CQ15</f>
        <v>0</v>
      </c>
      <c r="CR42" s="553">
        <f>DT_CU!CR15</f>
        <v>0</v>
      </c>
      <c r="CS42" s="553">
        <f>DT_CU!CS15</f>
        <v>0</v>
      </c>
      <c r="CT42" s="553">
        <f>DT_CU!CT15</f>
        <v>0</v>
      </c>
      <c r="CU42" s="553">
        <f>DT_CU!CU15</f>
        <v>0</v>
      </c>
      <c r="CV42" s="553">
        <f>DT_CU!CV15</f>
        <v>0</v>
      </c>
      <c r="CW42" s="553">
        <f>DT_CU!CW15</f>
        <v>0</v>
      </c>
      <c r="CX42" s="553">
        <f>DT_CU!CX15</f>
        <v>0</v>
      </c>
      <c r="CY42" s="553">
        <f>DT_CU!CY15</f>
        <v>0</v>
      </c>
      <c r="CZ42" s="553">
        <f>DT_CU!CZ15</f>
        <v>0</v>
      </c>
      <c r="DA42" s="553">
        <f>DT_CU!DA15</f>
        <v>0</v>
      </c>
      <c r="DB42" s="553">
        <f>DT_CU!DB15</f>
        <v>0</v>
      </c>
      <c r="DC42" s="553">
        <f>DT_CU!DC15</f>
        <v>0</v>
      </c>
      <c r="DD42" s="553">
        <f>DT_CU!DD15</f>
        <v>0</v>
      </c>
      <c r="DE42" s="553">
        <f>DT_CU!DE15</f>
        <v>0</v>
      </c>
      <c r="DF42" s="553">
        <f>DT_CU!DF15</f>
        <v>0</v>
      </c>
      <c r="DG42" s="553">
        <f>DT_CU!DG15</f>
        <v>0</v>
      </c>
      <c r="DH42" s="553">
        <f>DT_CU!DH15</f>
        <v>0</v>
      </c>
      <c r="DI42" s="553">
        <f>DT_CU!DI15</f>
        <v>0</v>
      </c>
      <c r="DJ42" s="553">
        <f>DT_CU!DJ15</f>
        <v>0</v>
      </c>
      <c r="DK42" s="553">
        <f>DT_CU!DK15</f>
        <v>100</v>
      </c>
      <c r="DL42" s="553">
        <f>DT_CU!DL15</f>
        <v>0</v>
      </c>
      <c r="DM42" s="553">
        <f>DT_CU!DM15</f>
        <v>0</v>
      </c>
      <c r="DN42" s="553">
        <f>DT_CU!DN15</f>
        <v>0</v>
      </c>
      <c r="DO42" s="553">
        <f>DT_CU!DO15</f>
        <v>0</v>
      </c>
      <c r="DP42" s="553">
        <f>DT_CU!DP15</f>
        <v>0</v>
      </c>
      <c r="DQ42" s="553">
        <f>DT_CU!DQ15</f>
        <v>0</v>
      </c>
      <c r="DR42" s="553">
        <f>DT_CU!DR15</f>
        <v>0</v>
      </c>
      <c r="DS42" s="553">
        <f>DT_CU!DS15</f>
        <v>0</v>
      </c>
      <c r="DT42" s="553">
        <f>DT_CU!DT15</f>
        <v>0</v>
      </c>
      <c r="DU42" s="553">
        <f>DT_CU!DU15</f>
        <v>0</v>
      </c>
      <c r="DV42" s="553">
        <f>DT_CU!DV15</f>
        <v>0</v>
      </c>
      <c r="DW42" s="553">
        <f>DT_CU!DW15</f>
        <v>0</v>
      </c>
      <c r="DX42" s="553">
        <f>DT_CU!DX15</f>
        <v>0</v>
      </c>
      <c r="DY42" s="553">
        <f>DT_CU!DY15</f>
        <v>0</v>
      </c>
      <c r="DZ42" s="553">
        <f>DT_CU!DZ15</f>
        <v>0</v>
      </c>
      <c r="EA42" s="553">
        <f>DT_CU!EA15</f>
        <v>0</v>
      </c>
      <c r="EB42" s="553">
        <f>DT_CU!EB15</f>
        <v>0</v>
      </c>
      <c r="EC42" s="553">
        <f>DT_CU!EC15</f>
        <v>0</v>
      </c>
      <c r="ED42" s="553">
        <f>DT_CU!ED15</f>
        <v>0</v>
      </c>
      <c r="EE42" s="553">
        <f>DT_CU!EE15</f>
        <v>0</v>
      </c>
      <c r="EF42" s="553">
        <f>DT_CU!EF15</f>
        <v>0</v>
      </c>
      <c r="EG42" s="553">
        <f>DT_CU!EG15</f>
        <v>0</v>
      </c>
      <c r="EH42" s="553">
        <f>DT_CU!EH15</f>
        <v>0</v>
      </c>
      <c r="EI42" s="553">
        <f>DT_CU!EI15</f>
        <v>0</v>
      </c>
      <c r="EJ42" s="553">
        <f>DT_CU!EJ15</f>
        <v>0</v>
      </c>
      <c r="EK42" s="553">
        <f>DT_CU!EK15</f>
        <v>0</v>
      </c>
      <c r="EL42" s="553">
        <f>DT_CU!EL15</f>
        <v>0</v>
      </c>
      <c r="EM42" s="553">
        <f>DT_CU!EM15</f>
        <v>0</v>
      </c>
      <c r="EN42" s="553">
        <f>DT_CU!EN15</f>
        <v>0</v>
      </c>
      <c r="EO42" s="553">
        <f>DT_CU!EO15</f>
        <v>0</v>
      </c>
      <c r="EP42" s="553">
        <f>DT_CU!EP15</f>
        <v>0</v>
      </c>
      <c r="EQ42" s="553">
        <f>DT_CU!EQ15</f>
        <v>0</v>
      </c>
      <c r="ER42" s="553">
        <f>DT_CU!ER15</f>
        <v>0</v>
      </c>
      <c r="ES42" s="553">
        <f>DT_CU!ES15</f>
        <v>0</v>
      </c>
      <c r="ET42" s="308"/>
    </row>
    <row r="43" spans="1:256" s="443" customFormat="1">
      <c r="B43" s="558" t="s">
        <v>761</v>
      </c>
      <c r="C43" s="559"/>
      <c r="D43" s="560"/>
      <c r="E43" s="561">
        <f>SUM(E39:E42)</f>
        <v>0</v>
      </c>
      <c r="F43" s="561">
        <f t="shared" ref="F43:BQ43" si="26">SUM(F39:F42)</f>
        <v>0</v>
      </c>
      <c r="G43" s="561">
        <f t="shared" si="26"/>
        <v>0</v>
      </c>
      <c r="H43" s="561">
        <f t="shared" si="26"/>
        <v>0</v>
      </c>
      <c r="I43" s="561">
        <f t="shared" si="26"/>
        <v>0</v>
      </c>
      <c r="J43" s="561">
        <f t="shared" si="26"/>
        <v>0</v>
      </c>
      <c r="K43" s="561">
        <f t="shared" si="26"/>
        <v>0</v>
      </c>
      <c r="L43" s="561">
        <f t="shared" si="26"/>
        <v>0</v>
      </c>
      <c r="M43" s="561">
        <f t="shared" si="26"/>
        <v>0</v>
      </c>
      <c r="N43" s="561">
        <f t="shared" si="26"/>
        <v>0</v>
      </c>
      <c r="O43" s="561">
        <f t="shared" si="26"/>
        <v>0</v>
      </c>
      <c r="P43" s="561">
        <f t="shared" si="26"/>
        <v>0</v>
      </c>
      <c r="Q43" s="561">
        <f t="shared" si="26"/>
        <v>0</v>
      </c>
      <c r="R43" s="561">
        <f t="shared" si="26"/>
        <v>0</v>
      </c>
      <c r="S43" s="561">
        <f t="shared" si="26"/>
        <v>0</v>
      </c>
      <c r="T43" s="561">
        <f t="shared" si="26"/>
        <v>0</v>
      </c>
      <c r="U43" s="561">
        <f t="shared" si="26"/>
        <v>0</v>
      </c>
      <c r="V43" s="561">
        <f t="shared" si="26"/>
        <v>0</v>
      </c>
      <c r="W43" s="561">
        <f t="shared" si="26"/>
        <v>0</v>
      </c>
      <c r="X43" s="561">
        <f t="shared" si="26"/>
        <v>0</v>
      </c>
      <c r="Y43" s="561">
        <f t="shared" si="26"/>
        <v>0</v>
      </c>
      <c r="Z43" s="561">
        <f t="shared" si="26"/>
        <v>0</v>
      </c>
      <c r="AA43" s="561">
        <f t="shared" si="26"/>
        <v>0</v>
      </c>
      <c r="AB43" s="561">
        <f t="shared" si="26"/>
        <v>0</v>
      </c>
      <c r="AC43" s="561">
        <f t="shared" si="26"/>
        <v>0</v>
      </c>
      <c r="AD43" s="561">
        <f t="shared" si="26"/>
        <v>0</v>
      </c>
      <c r="AE43" s="561">
        <f t="shared" si="26"/>
        <v>0</v>
      </c>
      <c r="AF43" s="561">
        <f t="shared" si="26"/>
        <v>0</v>
      </c>
      <c r="AG43" s="561">
        <f t="shared" si="26"/>
        <v>0</v>
      </c>
      <c r="AH43" s="561">
        <f t="shared" si="26"/>
        <v>0</v>
      </c>
      <c r="AI43" s="561">
        <f t="shared" si="26"/>
        <v>0</v>
      </c>
      <c r="AJ43" s="561">
        <f t="shared" si="26"/>
        <v>0</v>
      </c>
      <c r="AK43" s="561">
        <f t="shared" si="26"/>
        <v>0</v>
      </c>
      <c r="AL43" s="561">
        <f t="shared" si="26"/>
        <v>0</v>
      </c>
      <c r="AM43" s="561">
        <f t="shared" si="26"/>
        <v>0</v>
      </c>
      <c r="AN43" s="561">
        <f t="shared" si="26"/>
        <v>0</v>
      </c>
      <c r="AO43" s="561">
        <f t="shared" si="26"/>
        <v>0</v>
      </c>
      <c r="AP43" s="561">
        <f t="shared" si="26"/>
        <v>0</v>
      </c>
      <c r="AQ43" s="561">
        <f t="shared" si="26"/>
        <v>0</v>
      </c>
      <c r="AR43" s="561">
        <f t="shared" si="26"/>
        <v>0</v>
      </c>
      <c r="AS43" s="561">
        <f t="shared" si="26"/>
        <v>0</v>
      </c>
      <c r="AT43" s="561">
        <f t="shared" si="26"/>
        <v>0</v>
      </c>
      <c r="AU43" s="561">
        <f t="shared" si="26"/>
        <v>0</v>
      </c>
      <c r="AV43" s="561">
        <f t="shared" si="26"/>
        <v>0</v>
      </c>
      <c r="AW43" s="561">
        <f t="shared" si="26"/>
        <v>0</v>
      </c>
      <c r="AX43" s="561">
        <f t="shared" si="26"/>
        <v>0</v>
      </c>
      <c r="AY43" s="561">
        <f t="shared" si="26"/>
        <v>0</v>
      </c>
      <c r="AZ43" s="561">
        <f t="shared" si="26"/>
        <v>100</v>
      </c>
      <c r="BA43" s="561">
        <f t="shared" si="26"/>
        <v>0</v>
      </c>
      <c r="BB43" s="561">
        <f t="shared" si="26"/>
        <v>0</v>
      </c>
      <c r="BC43" s="561">
        <f t="shared" si="26"/>
        <v>0</v>
      </c>
      <c r="BD43" s="561">
        <f t="shared" si="26"/>
        <v>0</v>
      </c>
      <c r="BE43" s="561">
        <f t="shared" si="26"/>
        <v>0</v>
      </c>
      <c r="BF43" s="561">
        <f t="shared" si="26"/>
        <v>0</v>
      </c>
      <c r="BG43" s="561">
        <f t="shared" si="26"/>
        <v>0</v>
      </c>
      <c r="BH43" s="561">
        <f t="shared" si="26"/>
        <v>0</v>
      </c>
      <c r="BI43" s="561">
        <f t="shared" si="26"/>
        <v>0</v>
      </c>
      <c r="BJ43" s="561">
        <f t="shared" si="26"/>
        <v>0</v>
      </c>
      <c r="BK43" s="561">
        <f t="shared" si="26"/>
        <v>0</v>
      </c>
      <c r="BL43" s="561">
        <f t="shared" si="26"/>
        <v>0</v>
      </c>
      <c r="BM43" s="561">
        <f t="shared" si="26"/>
        <v>0</v>
      </c>
      <c r="BN43" s="561">
        <f t="shared" si="26"/>
        <v>0</v>
      </c>
      <c r="BO43" s="561">
        <f t="shared" si="26"/>
        <v>0</v>
      </c>
      <c r="BP43" s="561">
        <f t="shared" si="26"/>
        <v>0</v>
      </c>
      <c r="BQ43" s="561">
        <f t="shared" si="26"/>
        <v>0</v>
      </c>
      <c r="BR43" s="561">
        <f t="shared" ref="BR43:EC43" si="27">SUM(BR39:BR42)</f>
        <v>0</v>
      </c>
      <c r="BS43" s="561">
        <f t="shared" si="27"/>
        <v>0</v>
      </c>
      <c r="BT43" s="561">
        <f t="shared" si="27"/>
        <v>0</v>
      </c>
      <c r="BU43" s="561">
        <f t="shared" si="27"/>
        <v>0</v>
      </c>
      <c r="BV43" s="561">
        <f t="shared" si="27"/>
        <v>0</v>
      </c>
      <c r="BW43" s="561">
        <f t="shared" si="27"/>
        <v>0</v>
      </c>
      <c r="BX43" s="561">
        <f t="shared" si="27"/>
        <v>0</v>
      </c>
      <c r="BY43" s="561">
        <f t="shared" si="27"/>
        <v>0</v>
      </c>
      <c r="BZ43" s="561">
        <f t="shared" si="27"/>
        <v>0</v>
      </c>
      <c r="CA43" s="561">
        <f t="shared" si="27"/>
        <v>0</v>
      </c>
      <c r="CB43" s="561">
        <f t="shared" si="27"/>
        <v>0</v>
      </c>
      <c r="CC43" s="561">
        <f t="shared" si="27"/>
        <v>0</v>
      </c>
      <c r="CD43" s="561">
        <f t="shared" si="27"/>
        <v>0</v>
      </c>
      <c r="CE43" s="561">
        <f t="shared" si="27"/>
        <v>0</v>
      </c>
      <c r="CF43" s="561">
        <f t="shared" si="27"/>
        <v>0</v>
      </c>
      <c r="CG43" s="561">
        <f t="shared" si="27"/>
        <v>0</v>
      </c>
      <c r="CH43" s="561">
        <f t="shared" si="27"/>
        <v>0</v>
      </c>
      <c r="CI43" s="561">
        <f t="shared" si="27"/>
        <v>0</v>
      </c>
      <c r="CJ43" s="561">
        <f t="shared" si="27"/>
        <v>0</v>
      </c>
      <c r="CK43" s="561">
        <f t="shared" si="27"/>
        <v>0</v>
      </c>
      <c r="CL43" s="561">
        <f t="shared" si="27"/>
        <v>0</v>
      </c>
      <c r="CM43" s="561">
        <f t="shared" si="27"/>
        <v>0</v>
      </c>
      <c r="CN43" s="561">
        <f t="shared" si="27"/>
        <v>0</v>
      </c>
      <c r="CO43" s="561">
        <f t="shared" si="27"/>
        <v>0</v>
      </c>
      <c r="CP43" s="561">
        <f t="shared" si="27"/>
        <v>0</v>
      </c>
      <c r="CQ43" s="561">
        <f t="shared" si="27"/>
        <v>0</v>
      </c>
      <c r="CR43" s="561">
        <f t="shared" si="27"/>
        <v>0</v>
      </c>
      <c r="CS43" s="561">
        <f t="shared" si="27"/>
        <v>0</v>
      </c>
      <c r="CT43" s="561">
        <f t="shared" si="27"/>
        <v>0</v>
      </c>
      <c r="CU43" s="561">
        <f t="shared" si="27"/>
        <v>0</v>
      </c>
      <c r="CV43" s="561">
        <f t="shared" si="27"/>
        <v>0</v>
      </c>
      <c r="CW43" s="561">
        <f t="shared" si="27"/>
        <v>0</v>
      </c>
      <c r="CX43" s="561">
        <f t="shared" si="27"/>
        <v>0</v>
      </c>
      <c r="CY43" s="561">
        <f t="shared" si="27"/>
        <v>0</v>
      </c>
      <c r="CZ43" s="561">
        <f t="shared" si="27"/>
        <v>0</v>
      </c>
      <c r="DA43" s="561">
        <f t="shared" si="27"/>
        <v>0</v>
      </c>
      <c r="DB43" s="561">
        <f t="shared" si="27"/>
        <v>0</v>
      </c>
      <c r="DC43" s="561">
        <f t="shared" si="27"/>
        <v>0</v>
      </c>
      <c r="DD43" s="561">
        <f t="shared" si="27"/>
        <v>0</v>
      </c>
      <c r="DE43" s="561">
        <f t="shared" si="27"/>
        <v>0</v>
      </c>
      <c r="DF43" s="561">
        <f t="shared" si="27"/>
        <v>0</v>
      </c>
      <c r="DG43" s="561">
        <f t="shared" si="27"/>
        <v>0</v>
      </c>
      <c r="DH43" s="561">
        <f t="shared" si="27"/>
        <v>0</v>
      </c>
      <c r="DI43" s="561">
        <f t="shared" si="27"/>
        <v>0</v>
      </c>
      <c r="DJ43" s="561">
        <f t="shared" si="27"/>
        <v>0</v>
      </c>
      <c r="DK43" s="561">
        <f t="shared" si="27"/>
        <v>100</v>
      </c>
      <c r="DL43" s="561">
        <f t="shared" si="27"/>
        <v>0</v>
      </c>
      <c r="DM43" s="561">
        <f t="shared" si="27"/>
        <v>0</v>
      </c>
      <c r="DN43" s="561">
        <f t="shared" si="27"/>
        <v>0</v>
      </c>
      <c r="DO43" s="561">
        <f t="shared" si="27"/>
        <v>0</v>
      </c>
      <c r="DP43" s="561">
        <f t="shared" si="27"/>
        <v>0</v>
      </c>
      <c r="DQ43" s="561">
        <f t="shared" si="27"/>
        <v>0</v>
      </c>
      <c r="DR43" s="561">
        <f t="shared" si="27"/>
        <v>0</v>
      </c>
      <c r="DS43" s="561">
        <f t="shared" si="27"/>
        <v>0</v>
      </c>
      <c r="DT43" s="561">
        <f t="shared" si="27"/>
        <v>0</v>
      </c>
      <c r="DU43" s="561">
        <f t="shared" si="27"/>
        <v>0</v>
      </c>
      <c r="DV43" s="561">
        <f t="shared" si="27"/>
        <v>0</v>
      </c>
      <c r="DW43" s="561">
        <f t="shared" si="27"/>
        <v>0</v>
      </c>
      <c r="DX43" s="561">
        <f t="shared" si="27"/>
        <v>0</v>
      </c>
      <c r="DY43" s="561">
        <f t="shared" si="27"/>
        <v>0</v>
      </c>
      <c r="DZ43" s="561">
        <f t="shared" si="27"/>
        <v>0</v>
      </c>
      <c r="EA43" s="561">
        <f t="shared" si="27"/>
        <v>0</v>
      </c>
      <c r="EB43" s="561">
        <f t="shared" si="27"/>
        <v>0</v>
      </c>
      <c r="EC43" s="561">
        <f t="shared" si="27"/>
        <v>0</v>
      </c>
      <c r="ED43" s="561">
        <f t="shared" ref="ED43:EQ43" si="28">SUM(ED39:ED42)</f>
        <v>0</v>
      </c>
      <c r="EE43" s="561">
        <f t="shared" si="28"/>
        <v>0</v>
      </c>
      <c r="EF43" s="561">
        <f t="shared" si="28"/>
        <v>0</v>
      </c>
      <c r="EG43" s="561">
        <f t="shared" si="28"/>
        <v>0</v>
      </c>
      <c r="EH43" s="561">
        <f t="shared" si="28"/>
        <v>0</v>
      </c>
      <c r="EI43" s="561">
        <f t="shared" si="28"/>
        <v>0</v>
      </c>
      <c r="EJ43" s="561">
        <f t="shared" si="28"/>
        <v>0</v>
      </c>
      <c r="EK43" s="561">
        <f t="shared" si="28"/>
        <v>0</v>
      </c>
      <c r="EL43" s="561">
        <f t="shared" si="28"/>
        <v>0</v>
      </c>
      <c r="EM43" s="561">
        <f t="shared" si="28"/>
        <v>0</v>
      </c>
      <c r="EN43" s="561">
        <f t="shared" si="28"/>
        <v>0</v>
      </c>
      <c r="EO43" s="561">
        <f t="shared" si="28"/>
        <v>0</v>
      </c>
      <c r="EP43" s="561">
        <f t="shared" si="28"/>
        <v>0</v>
      </c>
      <c r="EQ43" s="561">
        <f t="shared" si="28"/>
        <v>0</v>
      </c>
      <c r="ER43" s="561">
        <f>SUM(ER39:ER42)</f>
        <v>0</v>
      </c>
      <c r="ES43" s="561">
        <f>SUM(ES39:ES42)</f>
        <v>0</v>
      </c>
      <c r="ET43" s="308"/>
    </row>
    <row r="44" spans="1:256"/>
    <row r="45" spans="1:256" s="352" customFormat="1" ht="14.4" thickBot="1">
      <c r="A45" s="443"/>
      <c r="B45" s="562" t="s">
        <v>816</v>
      </c>
      <c r="C45" s="562"/>
      <c r="D45" s="563"/>
      <c r="E45" s="564">
        <f t="shared" ref="E45:BQ45" ca="1" si="29">SUM(E37,-E43)</f>
        <v>89.425850409325406</v>
      </c>
      <c r="F45" s="564">
        <f t="shared" ca="1" si="29"/>
        <v>107.54169021133714</v>
      </c>
      <c r="G45" s="564">
        <f t="shared" ca="1" si="29"/>
        <v>107.54171938418591</v>
      </c>
      <c r="H45" s="564">
        <f t="shared" ca="1" si="29"/>
        <v>107.54173790597737</v>
      </c>
      <c r="I45" s="564">
        <f t="shared" ca="1" si="29"/>
        <v>107.54174575477208</v>
      </c>
      <c r="J45" s="564">
        <f t="shared" ca="1" si="29"/>
        <v>107.54174290858543</v>
      </c>
      <c r="K45" s="564">
        <f t="shared" ca="1" si="29"/>
        <v>107.54172934538749</v>
      </c>
      <c r="L45" s="564">
        <f t="shared" ca="1" si="29"/>
        <v>107.54170504310298</v>
      </c>
      <c r="M45" s="564">
        <f t="shared" ca="1" si="29"/>
        <v>107.54166997961114</v>
      </c>
      <c r="N45" s="564">
        <f t="shared" ca="1" si="29"/>
        <v>107.54172413274564</v>
      </c>
      <c r="O45" s="564">
        <f t="shared" ca="1" si="29"/>
        <v>107.54166748029452</v>
      </c>
      <c r="P45" s="564">
        <f t="shared" ca="1" si="29"/>
        <v>107.54170000000001</v>
      </c>
      <c r="Q45" s="564">
        <f t="shared" ca="1" si="29"/>
        <v>107.54172166955853</v>
      </c>
      <c r="R45" s="564">
        <f t="shared" ca="1" si="29"/>
        <v>111.75103246662057</v>
      </c>
      <c r="S45" s="564">
        <f t="shared" ca="1" si="29"/>
        <v>111.75103236879056</v>
      </c>
      <c r="T45" s="564">
        <f t="shared" ca="1" si="29"/>
        <v>111.75102135362681</v>
      </c>
      <c r="U45" s="564">
        <f t="shared" ca="1" si="29"/>
        <v>111.7509993986414</v>
      </c>
      <c r="V45" s="564">
        <f t="shared" ca="1" si="29"/>
        <v>111.75096648130007</v>
      </c>
      <c r="W45" s="564">
        <f t="shared" ca="1" si="29"/>
        <v>111.75102257902219</v>
      </c>
      <c r="X45" s="564">
        <f t="shared" ca="1" si="29"/>
        <v>111.75096766918055</v>
      </c>
      <c r="Y45" s="564">
        <f t="shared" ca="1" si="29"/>
        <v>111.75100172910143</v>
      </c>
      <c r="Z45" s="564">
        <f t="shared" ca="1" si="29"/>
        <v>111.75102473606429</v>
      </c>
      <c r="AA45" s="564">
        <f t="shared" ca="1" si="29"/>
        <v>111.75103666730188</v>
      </c>
      <c r="AB45" s="564">
        <f t="shared" ca="1" si="29"/>
        <v>111.75103750000001</v>
      </c>
      <c r="AC45" s="564">
        <f t="shared" ca="1" si="29"/>
        <v>111.7510272112975</v>
      </c>
      <c r="AD45" s="564">
        <f t="shared" ca="1" si="29"/>
        <v>115.9615057782861</v>
      </c>
      <c r="AE45" s="564">
        <f t="shared" ca="1" si="29"/>
        <v>115.96147317801032</v>
      </c>
      <c r="AF45" s="564">
        <f t="shared" ca="1" si="29"/>
        <v>115.96152938746749</v>
      </c>
      <c r="AG45" s="564">
        <f t="shared" ca="1" si="29"/>
        <v>115.96147438360742</v>
      </c>
      <c r="AH45" s="564">
        <f t="shared" ca="1" si="29"/>
        <v>115.96150814333257</v>
      </c>
      <c r="AI45" s="564">
        <f t="shared" ca="1" si="29"/>
        <v>115.96153064349774</v>
      </c>
      <c r="AJ45" s="564">
        <f t="shared" ca="1" si="29"/>
        <v>115.96154186091007</v>
      </c>
      <c r="AK45" s="564">
        <f t="shared" ca="1" si="29"/>
        <v>115.96154177232897</v>
      </c>
      <c r="AL45" s="564">
        <f t="shared" ca="1" si="29"/>
        <v>115.96153035446591</v>
      </c>
      <c r="AM45" s="564">
        <f t="shared" ca="1" si="29"/>
        <v>115.96150758398443</v>
      </c>
      <c r="AN45" s="564">
        <f t="shared" ca="1" si="29"/>
        <v>115.96147343750002</v>
      </c>
      <c r="AO45" s="564">
        <f t="shared" ca="1" si="29"/>
        <v>115.96152789157995</v>
      </c>
      <c r="AP45" s="564">
        <f t="shared" ca="1" si="29"/>
        <v>116.69987092274324</v>
      </c>
      <c r="AQ45" s="564">
        <f t="shared" ca="1" si="29"/>
        <v>116.69990250746059</v>
      </c>
      <c r="AR45" s="564">
        <f t="shared" ca="1" si="29"/>
        <v>116.69992262215418</v>
      </c>
      <c r="AS45" s="564">
        <f t="shared" ca="1" si="29"/>
        <v>116.69993124319763</v>
      </c>
      <c r="AT45" s="564">
        <f t="shared" ca="1" si="29"/>
        <v>116.6999283469159</v>
      </c>
      <c r="AU45" s="564">
        <f t="shared" ca="1" si="29"/>
        <v>116.69991390958519</v>
      </c>
      <c r="AV45" s="564">
        <f t="shared" ca="1" si="29"/>
        <v>116.69988790743284</v>
      </c>
      <c r="AW45" s="564">
        <f t="shared" ca="1" si="29"/>
        <v>116.69985031663718</v>
      </c>
      <c r="AX45" s="564">
        <f t="shared" ca="1" si="29"/>
        <v>116.69990111332756</v>
      </c>
      <c r="AY45" s="564">
        <f t="shared" ca="1" si="29"/>
        <v>116.69994027358405</v>
      </c>
      <c r="AZ45" s="564">
        <f t="shared" ca="1" si="29"/>
        <v>16.699867773437518</v>
      </c>
      <c r="BA45" s="564">
        <f t="shared" ca="1" si="29"/>
        <v>97.234783588869448</v>
      </c>
      <c r="BB45" s="564">
        <f t="shared" ca="1" si="29"/>
        <v>97.229087695811828</v>
      </c>
      <c r="BC45" s="564">
        <f t="shared" ca="1" si="29"/>
        <v>97.223380070147115</v>
      </c>
      <c r="BD45" s="564">
        <f t="shared" ca="1" si="29"/>
        <v>96.104760687708023</v>
      </c>
      <c r="BE45" s="564">
        <f t="shared" ca="1" si="29"/>
        <v>111.12942952427757</v>
      </c>
      <c r="BF45" s="564">
        <f t="shared" ca="1" si="29"/>
        <v>111.12938655558879</v>
      </c>
      <c r="BG45" s="564">
        <f t="shared" ca="1" si="29"/>
        <v>111.12943175732482</v>
      </c>
      <c r="BH45" s="564">
        <f t="shared" ca="1" si="29"/>
        <v>111.12936510511865</v>
      </c>
      <c r="BI45" s="564">
        <f t="shared" ca="1" si="29"/>
        <v>111.12938657455312</v>
      </c>
      <c r="BJ45" s="564">
        <f t="shared" ca="1" si="29"/>
        <v>111.12939614116075</v>
      </c>
      <c r="BK45" s="564">
        <f t="shared" ca="1" si="29"/>
        <v>111.12939378042365</v>
      </c>
      <c r="BL45" s="564">
        <f t="shared" ca="1" si="29"/>
        <v>111.12937946777345</v>
      </c>
      <c r="BM45" s="564">
        <f t="shared" ca="1" si="29"/>
        <v>111.12935317859119</v>
      </c>
      <c r="BN45" s="564">
        <f t="shared" ca="1" si="29"/>
        <v>111.12941488820714</v>
      </c>
      <c r="BO45" s="564">
        <f t="shared" ca="1" si="29"/>
        <v>111.12936457190079</v>
      </c>
      <c r="BP45" s="564">
        <f t="shared" ca="1" si="29"/>
        <v>111.40760220490074</v>
      </c>
      <c r="BQ45" s="564">
        <f t="shared" ca="1" si="29"/>
        <v>111.40762776238451</v>
      </c>
      <c r="BR45" s="564">
        <f t="shared" ref="BR45:EC45" ca="1" si="30">SUM(BR37,-BR43)</f>
        <v>111.40764121947851</v>
      </c>
      <c r="BS45" s="564">
        <f t="shared" ca="1" si="30"/>
        <v>111.40764255125794</v>
      </c>
      <c r="BT45" s="564">
        <f t="shared" ca="1" si="30"/>
        <v>111.40763173274664</v>
      </c>
      <c r="BU45" s="564">
        <f t="shared" ca="1" si="30"/>
        <v>111.40760873891696</v>
      </c>
      <c r="BV45" s="564">
        <f t="shared" ca="1" si="30"/>
        <v>111.40757354468977</v>
      </c>
      <c r="BW45" s="564">
        <f t="shared" ca="1" si="30"/>
        <v>111.40762612493424</v>
      </c>
      <c r="BX45" s="564">
        <f t="shared" ca="1" si="30"/>
        <v>111.4075664544678</v>
      </c>
      <c r="BY45" s="564">
        <f t="shared" ca="1" si="30"/>
        <v>111.40759450805596</v>
      </c>
      <c r="BZ45" s="564">
        <f t="shared" ca="1" si="30"/>
        <v>111.40761026041231</v>
      </c>
      <c r="CA45" s="564">
        <f t="shared" ca="1" si="30"/>
        <v>111.40761368619832</v>
      </c>
      <c r="CB45" s="564">
        <f t="shared" ca="1" si="30"/>
        <v>111.69280476002326</v>
      </c>
      <c r="CC45" s="564">
        <f t="shared" ca="1" si="30"/>
        <v>111.69278345644412</v>
      </c>
      <c r="CD45" s="564">
        <f t="shared" ca="1" si="30"/>
        <v>111.69284974996549</v>
      </c>
      <c r="CE45" s="564">
        <f t="shared" ca="1" si="30"/>
        <v>111.6928036150394</v>
      </c>
      <c r="CF45" s="564">
        <f t="shared" ca="1" si="30"/>
        <v>111.69284502606529</v>
      </c>
      <c r="CG45" s="564">
        <f t="shared" ca="1" si="30"/>
        <v>111.69277395738987</v>
      </c>
      <c r="CH45" s="564">
        <f t="shared" ca="1" si="30"/>
        <v>111.69279038330701</v>
      </c>
      <c r="CI45" s="564">
        <f t="shared" ca="1" si="30"/>
        <v>111.6927942780576</v>
      </c>
      <c r="CJ45" s="564">
        <f t="shared" ca="1" si="30"/>
        <v>111.69278561582951</v>
      </c>
      <c r="CK45" s="564">
        <f t="shared" ca="1" si="30"/>
        <v>111.69276437075737</v>
      </c>
      <c r="CL45" s="564">
        <f t="shared" ca="1" si="30"/>
        <v>111.69283051692263</v>
      </c>
      <c r="CM45" s="564">
        <f t="shared" ca="1" si="30"/>
        <v>111.69278402835329</v>
      </c>
      <c r="CN45" s="564">
        <f t="shared" ca="1" si="30"/>
        <v>111.98512487902384</v>
      </c>
      <c r="CO45" s="564">
        <f t="shared" ca="1" si="30"/>
        <v>111.98505304285523</v>
      </c>
      <c r="CP45" s="564">
        <f t="shared" ca="1" si="30"/>
        <v>111.98506849371464</v>
      </c>
      <c r="CQ45" s="564">
        <f t="shared" ca="1" si="30"/>
        <v>111.98507120541538</v>
      </c>
      <c r="CR45" s="564">
        <f t="shared" ca="1" si="30"/>
        <v>111.98506115171693</v>
      </c>
      <c r="CS45" s="564">
        <f t="shared" ca="1" si="30"/>
        <v>111.98513830632464</v>
      </c>
      <c r="CT45" s="564">
        <f t="shared" ca="1" si="30"/>
        <v>111.98510264288969</v>
      </c>
      <c r="CU45" s="564">
        <f t="shared" ca="1" si="30"/>
        <v>111.98505413500905</v>
      </c>
      <c r="CV45" s="564">
        <f t="shared" ca="1" si="30"/>
        <v>111.98509275622523</v>
      </c>
      <c r="CW45" s="564">
        <f t="shared" ca="1" si="30"/>
        <v>111.9851184800263</v>
      </c>
      <c r="CX45" s="564">
        <f t="shared" ca="1" si="30"/>
        <v>111.9851312798457</v>
      </c>
      <c r="CY45" s="564">
        <f t="shared" ca="1" si="30"/>
        <v>111.98513112906211</v>
      </c>
      <c r="CZ45" s="564">
        <f t="shared" ca="1" si="30"/>
        <v>112.28471800099945</v>
      </c>
      <c r="DA45" s="564">
        <f t="shared" ca="1" si="30"/>
        <v>112.28469186892661</v>
      </c>
      <c r="DB45" s="564">
        <f t="shared" ca="1" si="30"/>
        <v>112.28465270605749</v>
      </c>
      <c r="DC45" s="564">
        <f t="shared" ca="1" si="30"/>
        <v>112.28470048555077</v>
      </c>
      <c r="DD45" s="564">
        <f t="shared" ca="1" si="30"/>
        <v>112.28473518050986</v>
      </c>
      <c r="DE45" s="564">
        <f t="shared" ca="1" si="30"/>
        <v>112.28465676398277</v>
      </c>
      <c r="DF45" s="564">
        <f t="shared" ca="1" si="30"/>
        <v>112.28466520896195</v>
      </c>
      <c r="DG45" s="564">
        <f t="shared" ca="1" si="30"/>
        <v>112.28466048838429</v>
      </c>
      <c r="DH45" s="564">
        <f t="shared" ca="1" si="30"/>
        <v>112.28474257513088</v>
      </c>
      <c r="DI45" s="564">
        <f t="shared" ca="1" si="30"/>
        <v>112.28471144202697</v>
      </c>
      <c r="DJ45" s="564">
        <f t="shared" ca="1" si="30"/>
        <v>112.28466706184184</v>
      </c>
      <c r="DK45" s="564">
        <f t="shared" ca="1" si="30"/>
        <v>12.284709407288659</v>
      </c>
      <c r="DL45" s="564">
        <f t="shared" ca="1" si="30"/>
        <v>96.852038451024441</v>
      </c>
      <c r="DM45" s="564">
        <f t="shared" ca="1" si="30"/>
        <v>96.845554165649787</v>
      </c>
      <c r="DN45" s="564">
        <f t="shared" ca="1" si="30"/>
        <v>96.839056523708933</v>
      </c>
      <c r="DO45" s="564">
        <f t="shared" ca="1" si="30"/>
        <v>95.565545497689556</v>
      </c>
      <c r="DP45" s="564">
        <f t="shared" ca="1" si="30"/>
        <v>112.66982106002261</v>
      </c>
      <c r="DQ45" s="564">
        <f t="shared" ca="1" si="30"/>
        <v>112.66978318308233</v>
      </c>
      <c r="DR45" s="564">
        <f t="shared" ca="1" si="30"/>
        <v>112.66983183918599</v>
      </c>
      <c r="DS45" s="564">
        <f t="shared" ca="1" si="30"/>
        <v>112.66976700059389</v>
      </c>
      <c r="DT45" s="564">
        <f t="shared" ca="1" si="30"/>
        <v>112.66978863950915</v>
      </c>
      <c r="DU45" s="564">
        <f t="shared" ca="1" si="30"/>
        <v>112.66979672807764</v>
      </c>
      <c r="DV45" s="564">
        <f t="shared" ca="1" si="30"/>
        <v>112.66979123838789</v>
      </c>
      <c r="DW45" s="564">
        <f t="shared" ca="1" si="30"/>
        <v>112.6697721424709</v>
      </c>
      <c r="DX45" s="564">
        <f t="shared" ca="1" si="30"/>
        <v>112.66983941230005</v>
      </c>
      <c r="DY45" s="564">
        <f t="shared" ca="1" si="30"/>
        <v>112.66979301979103</v>
      </c>
      <c r="DZ45" s="564">
        <f t="shared" ca="1" si="30"/>
        <v>112.66983293680167</v>
      </c>
      <c r="EA45" s="564">
        <f t="shared" ca="1" si="30"/>
        <v>112.98655913513178</v>
      </c>
      <c r="EB45" s="564">
        <f t="shared" ca="1" si="30"/>
        <v>112.98657158652318</v>
      </c>
      <c r="EC45" s="564">
        <f t="shared" ca="1" si="30"/>
        <v>112.9865702626594</v>
      </c>
      <c r="ED45" s="564">
        <f t="shared" ref="ED45:EQ45" ca="1" si="31">SUM(ED37,-ED43)</f>
        <v>112.98655513516564</v>
      </c>
      <c r="EE45" s="564">
        <f t="shared" ca="1" si="31"/>
        <v>112.98662617560873</v>
      </c>
      <c r="EF45" s="564">
        <f t="shared" ca="1" si="31"/>
        <v>112.98658335549689</v>
      </c>
      <c r="EG45" s="564">
        <f t="shared" ca="1" si="31"/>
        <v>112.98662664627959</v>
      </c>
      <c r="EH45" s="564">
        <f t="shared" ca="1" si="31"/>
        <v>112.98655601934759</v>
      </c>
      <c r="EI45" s="564">
        <f t="shared" ca="1" si="31"/>
        <v>112.98657144603267</v>
      </c>
      <c r="EJ45" s="564">
        <f t="shared" ca="1" si="31"/>
        <v>112.98657289760756</v>
      </c>
      <c r="EK45" s="564">
        <f t="shared" ca="1" si="31"/>
        <v>112.98656034528582</v>
      </c>
      <c r="EL45" s="564">
        <f t="shared" ca="1" si="31"/>
        <v>112.98663376022172</v>
      </c>
      <c r="EM45" s="564">
        <f t="shared" ca="1" si="31"/>
        <v>113.31119311351009</v>
      </c>
      <c r="EN45" s="564">
        <f t="shared" ca="1" si="31"/>
        <v>113.31123837618627</v>
      </c>
      <c r="EO45" s="564">
        <f t="shared" ca="1" si="31"/>
        <v>113.31116951922587</v>
      </c>
      <c r="EP45" s="564">
        <f t="shared" ca="1" si="31"/>
        <v>113.3111865135448</v>
      </c>
      <c r="EQ45" s="564">
        <f t="shared" ca="1" si="31"/>
        <v>113.31118932999897</v>
      </c>
      <c r="ER45" s="564">
        <f ca="1">SUM(ER37,-ER43)</f>
        <v>113.31117793938431</v>
      </c>
      <c r="ES45" s="564">
        <f ca="1">SUM(ES37,-ES43)</f>
        <v>113.31115231243659</v>
      </c>
      <c r="ET45" s="351"/>
    </row>
    <row r="46" spans="1:256" ht="14.4" thickTop="1"/>
    <row r="47" spans="1:256" s="305" customFormat="1">
      <c r="A47" s="16">
        <f>MAX($A$1:A46)+1</f>
        <v>2</v>
      </c>
      <c r="B47" s="17" t="s">
        <v>817</v>
      </c>
      <c r="C47" s="18"/>
      <c r="D47" s="311"/>
      <c r="E47" s="302"/>
      <c r="F47" s="302"/>
      <c r="G47" s="302"/>
      <c r="H47" s="302"/>
      <c r="I47" s="302"/>
      <c r="J47" s="302"/>
      <c r="K47" s="302"/>
      <c r="L47" s="302"/>
      <c r="M47" s="302"/>
      <c r="N47" s="302"/>
      <c r="O47" s="302"/>
      <c r="P47" s="302"/>
      <c r="Q47" s="302"/>
      <c r="R47" s="302"/>
      <c r="S47" s="302"/>
      <c r="T47" s="302"/>
      <c r="U47" s="302"/>
      <c r="V47" s="302"/>
      <c r="W47" s="302"/>
      <c r="X47" s="302"/>
      <c r="Y47" s="302"/>
      <c r="Z47" s="302"/>
      <c r="AA47" s="302"/>
      <c r="AB47" s="302"/>
      <c r="AC47" s="302"/>
      <c r="AD47" s="302"/>
      <c r="AE47" s="302"/>
      <c r="AF47" s="302"/>
      <c r="AG47" s="302"/>
      <c r="AH47" s="302"/>
      <c r="AI47" s="302"/>
      <c r="AJ47" s="302"/>
      <c r="AK47" s="302"/>
      <c r="AL47" s="302"/>
      <c r="AM47" s="302"/>
      <c r="AN47" s="302"/>
      <c r="AO47" s="302"/>
      <c r="AP47" s="302"/>
      <c r="AQ47" s="302"/>
      <c r="AR47" s="302"/>
      <c r="AS47" s="302"/>
      <c r="AT47" s="302"/>
      <c r="AU47" s="302"/>
      <c r="AV47" s="302"/>
      <c r="AW47" s="302"/>
      <c r="AX47" s="302"/>
      <c r="AY47" s="302"/>
      <c r="AZ47" s="302"/>
      <c r="BA47" s="302"/>
      <c r="BB47" s="302"/>
      <c r="BC47" s="302"/>
      <c r="BD47" s="302"/>
      <c r="BE47" s="302"/>
      <c r="BF47" s="302"/>
      <c r="BG47" s="302"/>
      <c r="BH47" s="302"/>
      <c r="BI47" s="302"/>
      <c r="BJ47" s="302"/>
      <c r="BK47" s="302"/>
      <c r="BL47" s="302"/>
      <c r="BM47" s="302"/>
      <c r="BN47" s="302"/>
      <c r="BO47" s="302"/>
      <c r="BP47" s="302"/>
      <c r="BQ47" s="302"/>
      <c r="BR47" s="302"/>
      <c r="BS47" s="302"/>
      <c r="BT47" s="302"/>
      <c r="BU47" s="302"/>
      <c r="BV47" s="302"/>
      <c r="BW47" s="302"/>
      <c r="BX47" s="302"/>
      <c r="BY47" s="302"/>
      <c r="BZ47" s="302"/>
      <c r="CA47" s="302"/>
      <c r="CB47" s="302"/>
      <c r="CC47" s="302"/>
      <c r="CD47" s="302"/>
      <c r="CE47" s="302"/>
      <c r="CF47" s="302"/>
      <c r="CG47" s="302"/>
      <c r="CH47" s="302"/>
      <c r="CI47" s="302"/>
      <c r="CJ47" s="302"/>
      <c r="CK47" s="302"/>
      <c r="CL47" s="302"/>
      <c r="CM47" s="302"/>
      <c r="CN47" s="302"/>
      <c r="CO47" s="302"/>
      <c r="CP47" s="302"/>
      <c r="CQ47" s="302"/>
      <c r="CR47" s="302"/>
      <c r="CS47" s="302"/>
      <c r="CT47" s="302"/>
      <c r="CU47" s="302"/>
      <c r="CV47" s="302"/>
      <c r="CW47" s="302"/>
      <c r="CX47" s="302"/>
      <c r="CY47" s="302"/>
      <c r="CZ47" s="302"/>
      <c r="DA47" s="302"/>
      <c r="DB47" s="302"/>
      <c r="DC47" s="302"/>
      <c r="DD47" s="302"/>
      <c r="DE47" s="302"/>
      <c r="DF47" s="302"/>
      <c r="DG47" s="302"/>
      <c r="DH47" s="302"/>
      <c r="DI47" s="302"/>
      <c r="DJ47" s="302"/>
      <c r="DK47" s="302"/>
      <c r="DL47" s="302"/>
      <c r="DM47" s="302"/>
      <c r="DN47" s="302"/>
      <c r="DO47" s="302"/>
      <c r="DP47" s="302"/>
      <c r="DQ47" s="302"/>
      <c r="DR47" s="302"/>
      <c r="DS47" s="302"/>
      <c r="DT47" s="302"/>
      <c r="DU47" s="302"/>
      <c r="DV47" s="302"/>
      <c r="DW47" s="302"/>
      <c r="DX47" s="302"/>
      <c r="DY47" s="302"/>
      <c r="DZ47" s="302"/>
      <c r="EA47" s="302"/>
      <c r="EB47" s="302"/>
      <c r="EC47" s="302"/>
      <c r="ED47" s="302"/>
      <c r="EE47" s="302"/>
      <c r="EF47" s="302"/>
      <c r="EG47" s="302"/>
      <c r="EH47" s="302"/>
      <c r="EI47" s="302"/>
      <c r="EJ47" s="302"/>
      <c r="EK47" s="302"/>
      <c r="EL47" s="302"/>
      <c r="EM47" s="302"/>
      <c r="EN47" s="302"/>
      <c r="EO47" s="302"/>
      <c r="EP47" s="302"/>
      <c r="EQ47" s="302"/>
      <c r="ER47" s="302"/>
      <c r="ES47" s="302"/>
      <c r="ET47" s="310"/>
      <c r="EU47" s="16"/>
      <c r="EV47" s="16"/>
      <c r="EW47" s="16"/>
      <c r="EX47" s="16"/>
      <c r="EY47" s="16"/>
      <c r="EZ47" s="16"/>
      <c r="FA47" s="16"/>
      <c r="FB47" s="16"/>
      <c r="FC47" s="16"/>
      <c r="FD47" s="16"/>
      <c r="FE47" s="16"/>
      <c r="FF47" s="16"/>
      <c r="FG47" s="16"/>
      <c r="FH47" s="16"/>
      <c r="FI47" s="16"/>
      <c r="FJ47" s="16"/>
      <c r="FK47" s="16"/>
      <c r="FL47" s="16"/>
      <c r="FM47" s="16"/>
      <c r="FN47" s="16"/>
      <c r="FO47" s="16"/>
      <c r="FP47" s="16"/>
      <c r="FQ47" s="16"/>
      <c r="FR47" s="16"/>
      <c r="FS47" s="16"/>
      <c r="FT47" s="16"/>
      <c r="FU47" s="16"/>
      <c r="FV47" s="16"/>
      <c r="FW47" s="16"/>
      <c r="FX47" s="16"/>
      <c r="FY47" s="16"/>
      <c r="FZ47" s="16"/>
      <c r="GA47" s="16"/>
      <c r="GB47" s="16"/>
      <c r="GC47" s="16"/>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6"/>
      <c r="HX47" s="16"/>
      <c r="HY47" s="16"/>
      <c r="HZ47" s="16"/>
      <c r="IA47" s="16"/>
      <c r="IB47" s="16"/>
      <c r="IC47" s="16"/>
      <c r="ID47" s="16"/>
      <c r="IE47" s="16"/>
      <c r="IF47" s="16"/>
      <c r="IG47" s="16"/>
      <c r="IH47" s="16"/>
      <c r="II47" s="16"/>
      <c r="IJ47" s="16"/>
      <c r="IK47" s="16"/>
      <c r="IL47" s="16"/>
      <c r="IM47" s="16"/>
      <c r="IN47" s="16"/>
      <c r="IO47" s="16"/>
      <c r="IP47" s="16"/>
      <c r="IQ47" s="16"/>
      <c r="IR47" s="16"/>
      <c r="IS47" s="16"/>
      <c r="IT47" s="16"/>
      <c r="IU47" s="16"/>
      <c r="IV47" s="16"/>
    </row>
    <row r="48" spans="1:256"/>
    <row r="49" spans="1:256" s="354" customFormat="1">
      <c r="B49" s="16"/>
      <c r="C49" s="16"/>
      <c r="D49" s="310"/>
      <c r="E49" s="565">
        <v>1</v>
      </c>
      <c r="F49" s="565">
        <v>2</v>
      </c>
      <c r="G49" s="565">
        <v>3</v>
      </c>
      <c r="H49" s="565">
        <v>4</v>
      </c>
      <c r="I49" s="565">
        <v>5</v>
      </c>
      <c r="J49" s="565">
        <v>6</v>
      </c>
      <c r="K49" s="565">
        <v>7</v>
      </c>
      <c r="L49" s="565">
        <v>8</v>
      </c>
      <c r="M49" s="565">
        <v>9</v>
      </c>
      <c r="N49" s="565">
        <v>10</v>
      </c>
      <c r="O49" s="310"/>
      <c r="P49" s="310"/>
      <c r="Q49" s="310"/>
      <c r="R49" s="310"/>
      <c r="S49" s="310"/>
      <c r="T49" s="310"/>
      <c r="U49" s="310"/>
      <c r="V49" s="310"/>
      <c r="W49" s="310"/>
      <c r="X49" s="310"/>
      <c r="Y49" s="310"/>
      <c r="Z49" s="310"/>
      <c r="AA49" s="310"/>
      <c r="AB49" s="310"/>
      <c r="AC49" s="310"/>
      <c r="AD49" s="310"/>
      <c r="AE49" s="310"/>
      <c r="AF49" s="310"/>
      <c r="AG49" s="310"/>
      <c r="AH49" s="310"/>
      <c r="AI49" s="310"/>
      <c r="AJ49" s="310"/>
      <c r="AK49" s="310"/>
      <c r="AL49" s="310"/>
      <c r="AM49" s="310"/>
      <c r="AN49" s="310"/>
      <c r="AO49" s="310"/>
      <c r="AP49" s="310"/>
      <c r="AQ49" s="310"/>
      <c r="AR49" s="310"/>
      <c r="AS49" s="310"/>
      <c r="AT49" s="310"/>
      <c r="AU49" s="310"/>
      <c r="AV49" s="310"/>
      <c r="AW49" s="310"/>
      <c r="AX49" s="310"/>
      <c r="AY49" s="310"/>
      <c r="AZ49" s="310"/>
      <c r="BA49" s="310"/>
      <c r="BB49" s="310"/>
      <c r="BC49" s="310"/>
      <c r="BD49" s="310"/>
      <c r="BE49" s="310"/>
      <c r="BF49" s="310"/>
      <c r="BG49" s="310"/>
      <c r="BH49" s="310"/>
      <c r="BI49" s="310"/>
      <c r="BJ49" s="310"/>
      <c r="BK49" s="310"/>
      <c r="BL49" s="310"/>
      <c r="BM49" s="310"/>
      <c r="BN49" s="310"/>
      <c r="BO49" s="310"/>
      <c r="BP49" s="310"/>
      <c r="BQ49" s="310"/>
      <c r="BR49" s="310"/>
      <c r="BS49" s="310"/>
      <c r="BT49" s="310"/>
      <c r="BU49" s="310"/>
      <c r="BV49" s="310"/>
      <c r="BW49" s="310"/>
      <c r="BX49" s="310"/>
      <c r="BY49" s="310"/>
      <c r="BZ49" s="310"/>
      <c r="CA49" s="310"/>
      <c r="CB49" s="310"/>
      <c r="CC49" s="310"/>
      <c r="CD49" s="310"/>
      <c r="CE49" s="310"/>
      <c r="CF49" s="310"/>
      <c r="CG49" s="310"/>
      <c r="CH49" s="310"/>
      <c r="CI49" s="310"/>
      <c r="CJ49" s="310"/>
      <c r="CK49" s="310"/>
      <c r="CL49" s="310"/>
      <c r="CM49" s="310"/>
      <c r="CN49" s="310"/>
      <c r="CO49" s="310"/>
      <c r="CP49" s="310"/>
      <c r="CQ49" s="310"/>
      <c r="CR49" s="310"/>
      <c r="CS49" s="310"/>
      <c r="CT49" s="310"/>
      <c r="CU49" s="310"/>
      <c r="CV49" s="310"/>
      <c r="CW49" s="310"/>
      <c r="CX49" s="310"/>
      <c r="CY49" s="310"/>
      <c r="CZ49" s="310"/>
      <c r="DA49" s="310"/>
      <c r="DB49" s="310"/>
      <c r="DC49" s="310"/>
      <c r="DD49" s="310"/>
      <c r="DE49" s="310"/>
      <c r="DF49" s="310"/>
      <c r="DG49" s="310"/>
      <c r="DH49" s="310"/>
      <c r="DI49" s="310"/>
      <c r="DJ49" s="310"/>
      <c r="DK49" s="310"/>
      <c r="DL49" s="310"/>
      <c r="DM49" s="310"/>
      <c r="DN49" s="310"/>
      <c r="DO49" s="310"/>
      <c r="DP49" s="310"/>
      <c r="DQ49" s="310"/>
      <c r="DR49" s="310"/>
      <c r="DS49" s="310"/>
      <c r="DT49" s="310"/>
      <c r="DU49" s="310"/>
      <c r="DV49" s="310"/>
      <c r="DW49" s="310"/>
      <c r="DX49" s="310"/>
      <c r="DY49" s="310"/>
      <c r="DZ49" s="310"/>
      <c r="EA49" s="310"/>
      <c r="EB49" s="310"/>
      <c r="EC49" s="310"/>
      <c r="ED49" s="310"/>
      <c r="EE49" s="310"/>
      <c r="EF49" s="310"/>
      <c r="EG49" s="310"/>
      <c r="EH49" s="310"/>
      <c r="EI49" s="310"/>
      <c r="EJ49" s="310"/>
      <c r="EK49" s="310"/>
      <c r="EL49" s="310"/>
      <c r="EM49" s="310"/>
      <c r="EN49" s="310"/>
      <c r="EO49" s="310"/>
      <c r="EP49" s="310"/>
      <c r="EQ49" s="310"/>
      <c r="ER49" s="310"/>
      <c r="ES49" s="310"/>
      <c r="ET49" s="353"/>
    </row>
    <row r="50" spans="1:256"/>
    <row r="51" spans="1:256" s="444" customFormat="1" ht="12.75" customHeight="1">
      <c r="A51" s="443"/>
      <c r="B51" s="444" t="s">
        <v>818</v>
      </c>
      <c r="C51" s="16"/>
      <c r="D51" s="310"/>
      <c r="E51" s="553">
        <f t="shared" ref="E51:N51" si="32">SUMIF($E$8:$ES$8,E$49*12,$E19:$ES19)</f>
        <v>123</v>
      </c>
      <c r="F51" s="553">
        <f t="shared" si="32"/>
        <v>126.075</v>
      </c>
      <c r="G51" s="553">
        <f t="shared" si="32"/>
        <v>129.2269</v>
      </c>
      <c r="H51" s="553">
        <f t="shared" si="32"/>
        <v>132.45750000000001</v>
      </c>
      <c r="I51" s="553">
        <f t="shared" si="32"/>
        <v>135.76900000000001</v>
      </c>
      <c r="J51" s="553">
        <f t="shared" si="32"/>
        <v>139.16319999999999</v>
      </c>
      <c r="K51" s="553">
        <f t="shared" si="32"/>
        <v>142.64230000000001</v>
      </c>
      <c r="L51" s="553">
        <f t="shared" si="32"/>
        <v>146.20830000000001</v>
      </c>
      <c r="M51" s="553">
        <f t="shared" si="32"/>
        <v>149.86359999999999</v>
      </c>
      <c r="N51" s="553">
        <f t="shared" si="32"/>
        <v>153.61009999999999</v>
      </c>
      <c r="O51" s="310"/>
      <c r="P51" s="310"/>
      <c r="Q51" s="310"/>
      <c r="R51" s="310"/>
      <c r="S51" s="310"/>
      <c r="T51" s="310"/>
      <c r="U51" s="310"/>
      <c r="V51" s="310"/>
      <c r="W51" s="310"/>
      <c r="X51" s="310"/>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0"/>
      <c r="BC51" s="310"/>
      <c r="BD51" s="310"/>
      <c r="BE51" s="310"/>
      <c r="BF51" s="310"/>
      <c r="BG51" s="310"/>
      <c r="BH51" s="310"/>
      <c r="BI51" s="310"/>
      <c r="BJ51" s="310"/>
      <c r="BK51" s="310"/>
      <c r="BL51" s="310"/>
      <c r="BM51" s="310"/>
      <c r="BN51" s="310"/>
      <c r="BO51" s="310"/>
      <c r="BP51" s="310"/>
      <c r="BQ51" s="310"/>
      <c r="BR51" s="310"/>
      <c r="BS51" s="310"/>
      <c r="BT51" s="310"/>
      <c r="BU51" s="310"/>
      <c r="BV51" s="310"/>
      <c r="BW51" s="310"/>
      <c r="BX51" s="310"/>
      <c r="BY51" s="310"/>
      <c r="BZ51" s="310"/>
      <c r="CA51" s="310"/>
      <c r="CB51" s="310"/>
      <c r="CC51" s="310"/>
      <c r="CD51" s="310"/>
      <c r="CE51" s="310"/>
      <c r="CF51" s="310"/>
      <c r="CG51" s="310"/>
      <c r="CH51" s="310"/>
      <c r="CI51" s="310"/>
      <c r="CJ51" s="310"/>
      <c r="CK51" s="310"/>
      <c r="CL51" s="310"/>
      <c r="CM51" s="310"/>
      <c r="CN51" s="310"/>
      <c r="CO51" s="310"/>
      <c r="CP51" s="310"/>
      <c r="CQ51" s="310"/>
      <c r="CR51" s="310"/>
      <c r="CS51" s="310"/>
      <c r="CT51" s="310"/>
      <c r="CU51" s="310"/>
      <c r="CV51" s="310"/>
      <c r="CW51" s="310"/>
      <c r="CX51" s="310"/>
      <c r="CY51" s="310"/>
      <c r="CZ51" s="310"/>
      <c r="DA51" s="310"/>
      <c r="DB51" s="310"/>
      <c r="DC51" s="310"/>
      <c r="DD51" s="310"/>
      <c r="DE51" s="310"/>
      <c r="DF51" s="310"/>
      <c r="DG51" s="310"/>
      <c r="DH51" s="310"/>
      <c r="DI51" s="310"/>
      <c r="DJ51" s="310"/>
      <c r="DK51" s="310"/>
      <c r="DL51" s="310"/>
      <c r="DM51" s="310"/>
      <c r="DN51" s="310"/>
      <c r="DO51" s="310"/>
      <c r="DP51" s="310"/>
      <c r="DQ51" s="310"/>
      <c r="DR51" s="310"/>
      <c r="DS51" s="310"/>
      <c r="DT51" s="310"/>
      <c r="DU51" s="310"/>
      <c r="DV51" s="310"/>
      <c r="DW51" s="310"/>
      <c r="DX51" s="310"/>
      <c r="DY51" s="310"/>
      <c r="DZ51" s="310"/>
      <c r="EA51" s="310"/>
      <c r="EB51" s="310"/>
      <c r="EC51" s="310"/>
      <c r="ED51" s="310"/>
      <c r="EE51" s="310"/>
      <c r="EF51" s="310"/>
      <c r="EG51" s="310"/>
      <c r="EH51" s="310"/>
      <c r="EI51" s="310"/>
      <c r="EJ51" s="310"/>
      <c r="EK51" s="310"/>
      <c r="EL51" s="310"/>
      <c r="EM51" s="310"/>
      <c r="EN51" s="310"/>
      <c r="EO51" s="310"/>
      <c r="EP51" s="310"/>
      <c r="EQ51" s="310"/>
      <c r="ER51" s="310"/>
      <c r="ES51" s="310"/>
      <c r="ET51" s="308"/>
      <c r="EU51" s="443"/>
      <c r="EV51" s="443"/>
      <c r="EW51" s="443"/>
      <c r="EX51" s="443"/>
      <c r="EY51" s="443"/>
      <c r="EZ51" s="443"/>
      <c r="FA51" s="443"/>
      <c r="FB51" s="443"/>
      <c r="FC51" s="443"/>
      <c r="FD51" s="443"/>
      <c r="FE51" s="443"/>
      <c r="FF51" s="443"/>
      <c r="FG51" s="443"/>
      <c r="FH51" s="443"/>
      <c r="FI51" s="443"/>
      <c r="FJ51" s="443"/>
      <c r="FK51" s="443"/>
      <c r="FL51" s="443"/>
      <c r="FM51" s="443"/>
      <c r="FN51" s="443"/>
      <c r="FO51" s="443"/>
      <c r="FP51" s="443"/>
      <c r="FQ51" s="443"/>
      <c r="FR51" s="443"/>
      <c r="FS51" s="443"/>
      <c r="FT51" s="443"/>
      <c r="FU51" s="443"/>
      <c r="FV51" s="443"/>
      <c r="FW51" s="443"/>
      <c r="FX51" s="443"/>
      <c r="FY51" s="443"/>
      <c r="FZ51" s="443"/>
      <c r="GA51" s="443"/>
      <c r="GB51" s="443"/>
      <c r="GC51" s="443"/>
      <c r="GD51" s="443"/>
      <c r="GE51" s="443"/>
      <c r="GF51" s="443"/>
      <c r="GG51" s="443"/>
      <c r="GH51" s="443"/>
      <c r="GI51" s="443"/>
      <c r="GJ51" s="443"/>
      <c r="GK51" s="443"/>
      <c r="GL51" s="443"/>
      <c r="GM51" s="443"/>
      <c r="GN51" s="443"/>
      <c r="GO51" s="443"/>
      <c r="GP51" s="443"/>
      <c r="GQ51" s="443"/>
      <c r="GR51" s="443"/>
      <c r="GS51" s="443"/>
      <c r="GT51" s="443"/>
      <c r="GU51" s="443"/>
      <c r="GV51" s="443"/>
      <c r="GW51" s="443"/>
      <c r="GX51" s="443"/>
      <c r="GY51" s="443"/>
      <c r="GZ51" s="443"/>
      <c r="HA51" s="443"/>
      <c r="HB51" s="443"/>
      <c r="HC51" s="443"/>
      <c r="HD51" s="443"/>
      <c r="HE51" s="443"/>
      <c r="HF51" s="443"/>
      <c r="HG51" s="443"/>
      <c r="HH51" s="443"/>
      <c r="HI51" s="443"/>
      <c r="HJ51" s="443"/>
      <c r="HK51" s="443"/>
      <c r="HL51" s="443"/>
      <c r="HM51" s="443"/>
      <c r="HN51" s="443"/>
      <c r="HO51" s="443"/>
      <c r="HP51" s="443"/>
      <c r="HQ51" s="443"/>
      <c r="HR51" s="443"/>
      <c r="HS51" s="443"/>
      <c r="HT51" s="443"/>
      <c r="HU51" s="443"/>
      <c r="HV51" s="443"/>
      <c r="HW51" s="443"/>
      <c r="HX51" s="443"/>
      <c r="HY51" s="443"/>
      <c r="HZ51" s="443"/>
      <c r="IA51" s="443"/>
      <c r="IB51" s="443"/>
      <c r="IC51" s="443"/>
      <c r="ID51" s="443"/>
      <c r="IE51" s="443"/>
      <c r="IF51" s="443"/>
      <c r="IG51" s="443"/>
      <c r="IH51" s="443"/>
      <c r="II51" s="443"/>
      <c r="IJ51" s="443"/>
      <c r="IK51" s="443"/>
      <c r="IL51" s="443"/>
      <c r="IM51" s="443"/>
      <c r="IN51" s="443"/>
      <c r="IO51" s="443"/>
      <c r="IP51" s="443"/>
      <c r="IQ51" s="443"/>
      <c r="IR51" s="443"/>
      <c r="IS51" s="443"/>
      <c r="IT51" s="443"/>
      <c r="IU51" s="443"/>
      <c r="IV51" s="443"/>
    </row>
    <row r="52" spans="1:256">
      <c r="E52" s="1192"/>
      <c r="F52" s="1192"/>
      <c r="G52" s="1192"/>
      <c r="H52" s="1192"/>
      <c r="I52" s="1192"/>
      <c r="J52" s="1192"/>
    </row>
    <row r="53" spans="1:256" s="444" customFormat="1" ht="12.75" customHeight="1">
      <c r="A53" s="443"/>
      <c r="B53" s="444" t="s">
        <v>806</v>
      </c>
      <c r="C53" s="16"/>
      <c r="D53" s="310"/>
      <c r="E53" s="553">
        <f>SUMIF($E$7:$ES$7,E$49,$E21:$ES21)</f>
        <v>128.79200000000003</v>
      </c>
      <c r="F53" s="553">
        <f t="shared" ref="F53:N53" si="33">SUMIF($E$7:$ES$7,F$49,$E21:$ES21)</f>
        <v>166.80270000000002</v>
      </c>
      <c r="G53" s="553">
        <f t="shared" si="33"/>
        <v>217.32750000000001</v>
      </c>
      <c r="H53" s="553">
        <f t="shared" si="33"/>
        <v>229.66040000000004</v>
      </c>
      <c r="I53" s="553">
        <f t="shared" si="33"/>
        <v>100.16460000000002</v>
      </c>
      <c r="J53" s="553">
        <f t="shared" si="33"/>
        <v>136.0566</v>
      </c>
      <c r="K53" s="553">
        <f t="shared" si="33"/>
        <v>139.45800000000003</v>
      </c>
      <c r="L53" s="553">
        <f t="shared" si="33"/>
        <v>142.9443</v>
      </c>
      <c r="M53" s="553">
        <f t="shared" si="33"/>
        <v>146.51760000000002</v>
      </c>
      <c r="N53" s="553">
        <f t="shared" si="33"/>
        <v>112.87289999999999</v>
      </c>
      <c r="O53" s="310"/>
      <c r="P53" s="310"/>
      <c r="Q53" s="310"/>
      <c r="R53" s="310"/>
      <c r="S53" s="310"/>
      <c r="T53" s="310"/>
      <c r="U53" s="310"/>
      <c r="V53" s="310"/>
      <c r="W53" s="310"/>
      <c r="X53" s="310"/>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0"/>
      <c r="BC53" s="310"/>
      <c r="BD53" s="310"/>
      <c r="BE53" s="310"/>
      <c r="BF53" s="310"/>
      <c r="BG53" s="310"/>
      <c r="BH53" s="310"/>
      <c r="BI53" s="310"/>
      <c r="BJ53" s="310"/>
      <c r="BK53" s="310"/>
      <c r="BL53" s="310"/>
      <c r="BM53" s="310"/>
      <c r="BN53" s="310"/>
      <c r="BO53" s="310"/>
      <c r="BP53" s="310"/>
      <c r="BQ53" s="310"/>
      <c r="BR53" s="310"/>
      <c r="BS53" s="310"/>
      <c r="BT53" s="310"/>
      <c r="BU53" s="310"/>
      <c r="BV53" s="310"/>
      <c r="BW53" s="310"/>
      <c r="BX53" s="310"/>
      <c r="BY53" s="310"/>
      <c r="BZ53" s="310"/>
      <c r="CA53" s="310"/>
      <c r="CB53" s="310"/>
      <c r="CC53" s="310"/>
      <c r="CD53" s="310"/>
      <c r="CE53" s="310"/>
      <c r="CF53" s="310"/>
      <c r="CG53" s="310"/>
      <c r="CH53" s="310"/>
      <c r="CI53" s="310"/>
      <c r="CJ53" s="310"/>
      <c r="CK53" s="310"/>
      <c r="CL53" s="310"/>
      <c r="CM53" s="310"/>
      <c r="CN53" s="310"/>
      <c r="CO53" s="310"/>
      <c r="CP53" s="310"/>
      <c r="CQ53" s="310"/>
      <c r="CR53" s="310"/>
      <c r="CS53" s="310"/>
      <c r="CT53" s="310"/>
      <c r="CU53" s="310"/>
      <c r="CV53" s="310"/>
      <c r="CW53" s="310"/>
      <c r="CX53" s="310"/>
      <c r="CY53" s="310"/>
      <c r="CZ53" s="310"/>
      <c r="DA53" s="310"/>
      <c r="DB53" s="310"/>
      <c r="DC53" s="310"/>
      <c r="DD53" s="310"/>
      <c r="DE53" s="310"/>
      <c r="DF53" s="310"/>
      <c r="DG53" s="310"/>
      <c r="DH53" s="310"/>
      <c r="DI53" s="310"/>
      <c r="DJ53" s="310"/>
      <c r="DK53" s="310"/>
      <c r="DL53" s="310"/>
      <c r="DM53" s="310"/>
      <c r="DN53" s="310"/>
      <c r="DO53" s="310"/>
      <c r="DP53" s="310"/>
      <c r="DQ53" s="310"/>
      <c r="DR53" s="310"/>
      <c r="DS53" s="310"/>
      <c r="DT53" s="310"/>
      <c r="DU53" s="310"/>
      <c r="DV53" s="310"/>
      <c r="DW53" s="310"/>
      <c r="DX53" s="310"/>
      <c r="DY53" s="310"/>
      <c r="DZ53" s="310"/>
      <c r="EA53" s="310"/>
      <c r="EB53" s="310"/>
      <c r="EC53" s="310"/>
      <c r="ED53" s="310"/>
      <c r="EE53" s="310"/>
      <c r="EF53" s="310"/>
      <c r="EG53" s="310"/>
      <c r="EH53" s="310"/>
      <c r="EI53" s="310"/>
      <c r="EJ53" s="310"/>
      <c r="EK53" s="310"/>
      <c r="EL53" s="310"/>
      <c r="EM53" s="310"/>
      <c r="EN53" s="310"/>
      <c r="EO53" s="310"/>
      <c r="EP53" s="310"/>
      <c r="EQ53" s="310"/>
      <c r="ER53" s="310"/>
      <c r="ES53" s="310"/>
      <c r="ET53" s="308"/>
      <c r="EU53" s="443"/>
      <c r="EV53" s="443"/>
      <c r="EW53" s="443"/>
      <c r="EX53" s="443"/>
      <c r="EY53" s="443"/>
      <c r="EZ53" s="443"/>
      <c r="FA53" s="443"/>
      <c r="FB53" s="443"/>
      <c r="FC53" s="443"/>
      <c r="FD53" s="443"/>
      <c r="FE53" s="443"/>
      <c r="FF53" s="443"/>
      <c r="FG53" s="443"/>
      <c r="FH53" s="443"/>
      <c r="FI53" s="443"/>
      <c r="FJ53" s="443"/>
      <c r="FK53" s="443"/>
      <c r="FL53" s="443"/>
      <c r="FM53" s="443"/>
      <c r="FN53" s="443"/>
      <c r="FO53" s="443"/>
      <c r="FP53" s="443"/>
      <c r="FQ53" s="443"/>
      <c r="FR53" s="443"/>
      <c r="FS53" s="443"/>
      <c r="FT53" s="443"/>
      <c r="FU53" s="443"/>
      <c r="FV53" s="443"/>
      <c r="FW53" s="443"/>
      <c r="FX53" s="443"/>
      <c r="FY53" s="443"/>
      <c r="FZ53" s="443"/>
      <c r="GA53" s="443"/>
      <c r="GB53" s="443"/>
      <c r="GC53" s="443"/>
      <c r="GD53" s="443"/>
      <c r="GE53" s="443"/>
      <c r="GF53" s="443"/>
      <c r="GG53" s="443"/>
      <c r="GH53" s="443"/>
      <c r="GI53" s="443"/>
      <c r="GJ53" s="443"/>
      <c r="GK53" s="443"/>
      <c r="GL53" s="443"/>
      <c r="GM53" s="443"/>
      <c r="GN53" s="443"/>
      <c r="GO53" s="443"/>
      <c r="GP53" s="443"/>
      <c r="GQ53" s="443"/>
      <c r="GR53" s="443"/>
      <c r="GS53" s="443"/>
      <c r="GT53" s="443"/>
      <c r="GU53" s="443"/>
      <c r="GV53" s="443"/>
      <c r="GW53" s="443"/>
      <c r="GX53" s="443"/>
      <c r="GY53" s="443"/>
      <c r="GZ53" s="443"/>
      <c r="HA53" s="443"/>
      <c r="HB53" s="443"/>
      <c r="HC53" s="443"/>
      <c r="HD53" s="443"/>
      <c r="HE53" s="443"/>
      <c r="HF53" s="443"/>
      <c r="HG53" s="443"/>
      <c r="HH53" s="443"/>
      <c r="HI53" s="443"/>
      <c r="HJ53" s="443"/>
      <c r="HK53" s="443"/>
      <c r="HL53" s="443"/>
      <c r="HM53" s="443"/>
      <c r="HN53" s="443"/>
      <c r="HO53" s="443"/>
      <c r="HP53" s="443"/>
      <c r="HQ53" s="443"/>
      <c r="HR53" s="443"/>
      <c r="HS53" s="443"/>
      <c r="HT53" s="443"/>
      <c r="HU53" s="443"/>
      <c r="HV53" s="443"/>
      <c r="HW53" s="443"/>
      <c r="HX53" s="443"/>
      <c r="HY53" s="443"/>
      <c r="HZ53" s="443"/>
      <c r="IA53" s="443"/>
      <c r="IB53" s="443"/>
      <c r="IC53" s="443"/>
      <c r="ID53" s="443"/>
      <c r="IE53" s="443"/>
      <c r="IF53" s="443"/>
      <c r="IG53" s="443"/>
      <c r="IH53" s="443"/>
      <c r="II53" s="443"/>
      <c r="IJ53" s="443"/>
      <c r="IK53" s="443"/>
      <c r="IL53" s="443"/>
      <c r="IM53" s="443"/>
      <c r="IN53" s="443"/>
      <c r="IO53" s="443"/>
      <c r="IP53" s="443"/>
      <c r="IQ53" s="443"/>
      <c r="IR53" s="443"/>
      <c r="IS53" s="443"/>
      <c r="IT53" s="443"/>
      <c r="IU53" s="443"/>
      <c r="IV53" s="443"/>
    </row>
    <row r="54" spans="1:256" s="444" customFormat="1" ht="12.75" customHeight="1">
      <c r="A54" s="443"/>
      <c r="B54" s="444" t="s">
        <v>520</v>
      </c>
      <c r="C54" s="16"/>
      <c r="D54" s="310"/>
      <c r="E54" s="553">
        <f t="shared" ref="E54:N54" si="34">SUMIF($E$7:$ES$7,E$49,$E22:$ES22)</f>
        <v>0.40480000000000005</v>
      </c>
      <c r="F54" s="553">
        <f>SUMIF($E$7:$ES$7,F$49,$E22:$ES22)</f>
        <v>1.165</v>
      </c>
      <c r="G54" s="553">
        <f t="shared" si="34"/>
        <v>1.9440999999999999</v>
      </c>
      <c r="H54" s="553">
        <f t="shared" si="34"/>
        <v>2.7426000000000004</v>
      </c>
      <c r="I54" s="553">
        <f t="shared" si="34"/>
        <v>25.2483</v>
      </c>
      <c r="J54" s="553">
        <f t="shared" si="34"/>
        <v>34.400199999999998</v>
      </c>
      <c r="K54" s="553">
        <f t="shared" si="34"/>
        <v>35.26019999999999</v>
      </c>
      <c r="L54" s="553">
        <f t="shared" si="34"/>
        <v>36.141500000000001</v>
      </c>
      <c r="M54" s="553">
        <f t="shared" si="34"/>
        <v>37.045200000000001</v>
      </c>
      <c r="N54" s="553">
        <f t="shared" si="34"/>
        <v>28.507999999999999</v>
      </c>
      <c r="O54" s="310"/>
      <c r="P54" s="310"/>
      <c r="Q54" s="310"/>
      <c r="R54" s="310"/>
      <c r="S54" s="310"/>
      <c r="T54" s="310"/>
      <c r="U54" s="310"/>
      <c r="V54" s="310"/>
      <c r="W54" s="310"/>
      <c r="X54" s="310"/>
      <c r="Y54" s="310"/>
      <c r="Z54" s="310"/>
      <c r="AA54" s="310"/>
      <c r="AB54" s="310"/>
      <c r="AC54" s="310"/>
      <c r="AD54" s="310"/>
      <c r="AE54" s="310"/>
      <c r="AF54" s="310"/>
      <c r="AG54" s="310"/>
      <c r="AH54" s="310"/>
      <c r="AI54" s="310"/>
      <c r="AJ54" s="310"/>
      <c r="AK54" s="310"/>
      <c r="AL54" s="310"/>
      <c r="AM54" s="310"/>
      <c r="AN54" s="310"/>
      <c r="AO54" s="310"/>
      <c r="AP54" s="310"/>
      <c r="AQ54" s="310"/>
      <c r="AR54" s="310"/>
      <c r="AS54" s="310"/>
      <c r="AT54" s="310"/>
      <c r="AU54" s="310"/>
      <c r="AV54" s="310"/>
      <c r="AW54" s="310"/>
      <c r="AX54" s="310"/>
      <c r="AY54" s="310"/>
      <c r="AZ54" s="310"/>
      <c r="BA54" s="310"/>
      <c r="BB54" s="310"/>
      <c r="BC54" s="310"/>
      <c r="BD54" s="310"/>
      <c r="BE54" s="310"/>
      <c r="BF54" s="310"/>
      <c r="BG54" s="310"/>
      <c r="BH54" s="310"/>
      <c r="BI54" s="310"/>
      <c r="BJ54" s="310"/>
      <c r="BK54" s="310"/>
      <c r="BL54" s="310"/>
      <c r="BM54" s="310"/>
      <c r="BN54" s="310"/>
      <c r="BO54" s="310"/>
      <c r="BP54" s="310"/>
      <c r="BQ54" s="310"/>
      <c r="BR54" s="310"/>
      <c r="BS54" s="310"/>
      <c r="BT54" s="310"/>
      <c r="BU54" s="310"/>
      <c r="BV54" s="310"/>
      <c r="BW54" s="310"/>
      <c r="BX54" s="310"/>
      <c r="BY54" s="310"/>
      <c r="BZ54" s="310"/>
      <c r="CA54" s="310"/>
      <c r="CB54" s="310"/>
      <c r="CC54" s="310"/>
      <c r="CD54" s="310"/>
      <c r="CE54" s="310"/>
      <c r="CF54" s="310"/>
      <c r="CG54" s="310"/>
      <c r="CH54" s="310"/>
      <c r="CI54" s="310"/>
      <c r="CJ54" s="310"/>
      <c r="CK54" s="310"/>
      <c r="CL54" s="310"/>
      <c r="CM54" s="310"/>
      <c r="CN54" s="310"/>
      <c r="CO54" s="310"/>
      <c r="CP54" s="310"/>
      <c r="CQ54" s="310"/>
      <c r="CR54" s="310"/>
      <c r="CS54" s="310"/>
      <c r="CT54" s="310"/>
      <c r="CU54" s="310"/>
      <c r="CV54" s="310"/>
      <c r="CW54" s="310"/>
      <c r="CX54" s="310"/>
      <c r="CY54" s="310"/>
      <c r="CZ54" s="310"/>
      <c r="DA54" s="310"/>
      <c r="DB54" s="310"/>
      <c r="DC54" s="310"/>
      <c r="DD54" s="310"/>
      <c r="DE54" s="310"/>
      <c r="DF54" s="310"/>
      <c r="DG54" s="310"/>
      <c r="DH54" s="310"/>
      <c r="DI54" s="310"/>
      <c r="DJ54" s="310"/>
      <c r="DK54" s="310"/>
      <c r="DL54" s="310"/>
      <c r="DM54" s="310"/>
      <c r="DN54" s="310"/>
      <c r="DO54" s="310"/>
      <c r="DP54" s="310"/>
      <c r="DQ54" s="310"/>
      <c r="DR54" s="310"/>
      <c r="DS54" s="310"/>
      <c r="DT54" s="310"/>
      <c r="DU54" s="310"/>
      <c r="DV54" s="310"/>
      <c r="DW54" s="310"/>
      <c r="DX54" s="310"/>
      <c r="DY54" s="310"/>
      <c r="DZ54" s="310"/>
      <c r="EA54" s="310"/>
      <c r="EB54" s="310"/>
      <c r="EC54" s="310"/>
      <c r="ED54" s="310"/>
      <c r="EE54" s="310"/>
      <c r="EF54" s="310"/>
      <c r="EG54" s="310"/>
      <c r="EH54" s="310"/>
      <c r="EI54" s="310"/>
      <c r="EJ54" s="310"/>
      <c r="EK54" s="310"/>
      <c r="EL54" s="310"/>
      <c r="EM54" s="310"/>
      <c r="EN54" s="310"/>
      <c r="EO54" s="310"/>
      <c r="EP54" s="310"/>
      <c r="EQ54" s="310"/>
      <c r="ER54" s="310"/>
      <c r="ES54" s="310"/>
      <c r="ET54" s="308"/>
      <c r="EU54" s="443"/>
      <c r="EV54" s="443"/>
      <c r="EW54" s="443"/>
      <c r="EX54" s="443"/>
      <c r="EY54" s="443"/>
      <c r="EZ54" s="443"/>
      <c r="FA54" s="443"/>
      <c r="FB54" s="443"/>
      <c r="FC54" s="443"/>
      <c r="FD54" s="443"/>
      <c r="FE54" s="443"/>
      <c r="FF54" s="443"/>
      <c r="FG54" s="443"/>
      <c r="FH54" s="443"/>
      <c r="FI54" s="443"/>
      <c r="FJ54" s="443"/>
      <c r="FK54" s="443"/>
      <c r="FL54" s="443"/>
      <c r="FM54" s="443"/>
      <c r="FN54" s="443"/>
      <c r="FO54" s="443"/>
      <c r="FP54" s="443"/>
      <c r="FQ54" s="443"/>
      <c r="FR54" s="443"/>
      <c r="FS54" s="443"/>
      <c r="FT54" s="443"/>
      <c r="FU54" s="443"/>
      <c r="FV54" s="443"/>
      <c r="FW54" s="443"/>
      <c r="FX54" s="443"/>
      <c r="FY54" s="443"/>
      <c r="FZ54" s="443"/>
      <c r="GA54" s="443"/>
      <c r="GB54" s="443"/>
      <c r="GC54" s="443"/>
      <c r="GD54" s="443"/>
      <c r="GE54" s="443"/>
      <c r="GF54" s="443"/>
      <c r="GG54" s="443"/>
      <c r="GH54" s="443"/>
      <c r="GI54" s="443"/>
      <c r="GJ54" s="443"/>
      <c r="GK54" s="443"/>
      <c r="GL54" s="443"/>
      <c r="GM54" s="443"/>
      <c r="GN54" s="443"/>
      <c r="GO54" s="443"/>
      <c r="GP54" s="443"/>
      <c r="GQ54" s="443"/>
      <c r="GR54" s="443"/>
      <c r="GS54" s="443"/>
      <c r="GT54" s="443"/>
      <c r="GU54" s="443"/>
      <c r="GV54" s="443"/>
      <c r="GW54" s="443"/>
      <c r="GX54" s="443"/>
      <c r="GY54" s="443"/>
      <c r="GZ54" s="443"/>
      <c r="HA54" s="443"/>
      <c r="HB54" s="443"/>
      <c r="HC54" s="443"/>
      <c r="HD54" s="443"/>
      <c r="HE54" s="443"/>
      <c r="HF54" s="443"/>
      <c r="HG54" s="443"/>
      <c r="HH54" s="443"/>
      <c r="HI54" s="443"/>
      <c r="HJ54" s="443"/>
      <c r="HK54" s="443"/>
      <c r="HL54" s="443"/>
      <c r="HM54" s="443"/>
      <c r="HN54" s="443"/>
      <c r="HO54" s="443"/>
      <c r="HP54" s="443"/>
      <c r="HQ54" s="443"/>
      <c r="HR54" s="443"/>
      <c r="HS54" s="443"/>
      <c r="HT54" s="443"/>
      <c r="HU54" s="443"/>
      <c r="HV54" s="443"/>
      <c r="HW54" s="443"/>
      <c r="HX54" s="443"/>
      <c r="HY54" s="443"/>
      <c r="HZ54" s="443"/>
      <c r="IA54" s="443"/>
      <c r="IB54" s="443"/>
      <c r="IC54" s="443"/>
      <c r="ID54" s="443"/>
      <c r="IE54" s="443"/>
      <c r="IF54" s="443"/>
      <c r="IG54" s="443"/>
      <c r="IH54" s="443"/>
      <c r="II54" s="443"/>
      <c r="IJ54" s="443"/>
      <c r="IK54" s="443"/>
      <c r="IL54" s="443"/>
      <c r="IM54" s="443"/>
      <c r="IN54" s="443"/>
      <c r="IO54" s="443"/>
      <c r="IP54" s="443"/>
      <c r="IQ54" s="443"/>
      <c r="IR54" s="443"/>
      <c r="IS54" s="443"/>
      <c r="IT54" s="443"/>
      <c r="IU54" s="443"/>
      <c r="IV54" s="443"/>
    </row>
    <row r="55" spans="1:256" s="445" customFormat="1" ht="12.75" customHeight="1">
      <c r="A55" s="350"/>
      <c r="B55" s="558" t="s">
        <v>807</v>
      </c>
      <c r="C55" s="559"/>
      <c r="D55" s="560"/>
      <c r="E55" s="561">
        <f t="shared" ref="E55:N55" si="35">SUM(E53:E54)</f>
        <v>129.19680000000002</v>
      </c>
      <c r="F55" s="561">
        <f t="shared" si="35"/>
        <v>167.96770000000001</v>
      </c>
      <c r="G55" s="561">
        <f t="shared" si="35"/>
        <v>219.27160000000001</v>
      </c>
      <c r="H55" s="561">
        <f t="shared" si="35"/>
        <v>232.40300000000005</v>
      </c>
      <c r="I55" s="561">
        <f t="shared" si="35"/>
        <v>125.41290000000002</v>
      </c>
      <c r="J55" s="561">
        <f t="shared" si="35"/>
        <v>170.45679999999999</v>
      </c>
      <c r="K55" s="561">
        <f t="shared" si="35"/>
        <v>174.71820000000002</v>
      </c>
      <c r="L55" s="561">
        <f t="shared" si="35"/>
        <v>179.08580000000001</v>
      </c>
      <c r="M55" s="561">
        <f t="shared" si="35"/>
        <v>183.56280000000001</v>
      </c>
      <c r="N55" s="561">
        <f t="shared" si="35"/>
        <v>141.3809</v>
      </c>
      <c r="O55" s="310"/>
      <c r="P55" s="310"/>
      <c r="Q55" s="310"/>
      <c r="R55" s="310"/>
      <c r="S55" s="310"/>
      <c r="T55" s="310"/>
      <c r="U55" s="310"/>
      <c r="V55" s="310"/>
      <c r="W55" s="310"/>
      <c r="X55" s="310"/>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0"/>
      <c r="BC55" s="310"/>
      <c r="BD55" s="310"/>
      <c r="BE55" s="310"/>
      <c r="BF55" s="310"/>
      <c r="BG55" s="310"/>
      <c r="BH55" s="310"/>
      <c r="BI55" s="310"/>
      <c r="BJ55" s="310"/>
      <c r="BK55" s="310"/>
      <c r="BL55" s="310"/>
      <c r="BM55" s="310"/>
      <c r="BN55" s="310"/>
      <c r="BO55" s="310"/>
      <c r="BP55" s="310"/>
      <c r="BQ55" s="310"/>
      <c r="BR55" s="310"/>
      <c r="BS55" s="310"/>
      <c r="BT55" s="310"/>
      <c r="BU55" s="310"/>
      <c r="BV55" s="310"/>
      <c r="BW55" s="310"/>
      <c r="BX55" s="310"/>
      <c r="BY55" s="310"/>
      <c r="BZ55" s="310"/>
      <c r="CA55" s="310"/>
      <c r="CB55" s="310"/>
      <c r="CC55" s="310"/>
      <c r="CD55" s="310"/>
      <c r="CE55" s="310"/>
      <c r="CF55" s="310"/>
      <c r="CG55" s="310"/>
      <c r="CH55" s="310"/>
      <c r="CI55" s="310"/>
      <c r="CJ55" s="310"/>
      <c r="CK55" s="310"/>
      <c r="CL55" s="310"/>
      <c r="CM55" s="310"/>
      <c r="CN55" s="310"/>
      <c r="CO55" s="310"/>
      <c r="CP55" s="310"/>
      <c r="CQ55" s="310"/>
      <c r="CR55" s="310"/>
      <c r="CS55" s="310"/>
      <c r="CT55" s="310"/>
      <c r="CU55" s="310"/>
      <c r="CV55" s="310"/>
      <c r="CW55" s="310"/>
      <c r="CX55" s="310"/>
      <c r="CY55" s="310"/>
      <c r="CZ55" s="310"/>
      <c r="DA55" s="310"/>
      <c r="DB55" s="310"/>
      <c r="DC55" s="310"/>
      <c r="DD55" s="310"/>
      <c r="DE55" s="310"/>
      <c r="DF55" s="310"/>
      <c r="DG55" s="310"/>
      <c r="DH55" s="310"/>
      <c r="DI55" s="310"/>
      <c r="DJ55" s="310"/>
      <c r="DK55" s="310"/>
      <c r="DL55" s="310"/>
      <c r="DM55" s="310"/>
      <c r="DN55" s="310"/>
      <c r="DO55" s="310"/>
      <c r="DP55" s="310"/>
      <c r="DQ55" s="310"/>
      <c r="DR55" s="310"/>
      <c r="DS55" s="310"/>
      <c r="DT55" s="310"/>
      <c r="DU55" s="310"/>
      <c r="DV55" s="310"/>
      <c r="DW55" s="310"/>
      <c r="DX55" s="310"/>
      <c r="DY55" s="310"/>
      <c r="DZ55" s="310"/>
      <c r="EA55" s="310"/>
      <c r="EB55" s="310"/>
      <c r="EC55" s="310"/>
      <c r="ED55" s="310"/>
      <c r="EE55" s="310"/>
      <c r="EF55" s="310"/>
      <c r="EG55" s="310"/>
      <c r="EH55" s="310"/>
      <c r="EI55" s="310"/>
      <c r="EJ55" s="310"/>
      <c r="EK55" s="310"/>
      <c r="EL55" s="310"/>
      <c r="EM55" s="310"/>
      <c r="EN55" s="310"/>
      <c r="EO55" s="310"/>
      <c r="EP55" s="310"/>
      <c r="EQ55" s="310"/>
      <c r="ER55" s="310"/>
      <c r="ES55" s="310"/>
      <c r="ET55" s="1261"/>
      <c r="EU55" s="350"/>
      <c r="EV55" s="350"/>
      <c r="EW55" s="350"/>
      <c r="EX55" s="350"/>
      <c r="EY55" s="350"/>
      <c r="EZ55" s="350"/>
      <c r="FA55" s="350"/>
      <c r="FB55" s="350"/>
      <c r="FC55" s="350"/>
      <c r="FD55" s="350"/>
      <c r="FE55" s="350"/>
      <c r="FF55" s="350"/>
      <c r="FG55" s="350"/>
      <c r="FH55" s="350"/>
      <c r="FI55" s="350"/>
      <c r="FJ55" s="350"/>
      <c r="FK55" s="350"/>
      <c r="FL55" s="350"/>
      <c r="FM55" s="350"/>
      <c r="FN55" s="350"/>
      <c r="FO55" s="350"/>
      <c r="FP55" s="350"/>
      <c r="FQ55" s="350"/>
      <c r="FR55" s="350"/>
      <c r="FS55" s="350"/>
      <c r="FT55" s="350"/>
      <c r="FU55" s="350"/>
      <c r="FV55" s="350"/>
      <c r="FW55" s="350"/>
      <c r="FX55" s="350"/>
      <c r="FY55" s="350"/>
      <c r="FZ55" s="350"/>
      <c r="GA55" s="350"/>
      <c r="GB55" s="350"/>
      <c r="GC55" s="350"/>
      <c r="GD55" s="350"/>
      <c r="GE55" s="350"/>
      <c r="GF55" s="350"/>
      <c r="GG55" s="350"/>
      <c r="GH55" s="350"/>
      <c r="GI55" s="350"/>
      <c r="GJ55" s="350"/>
      <c r="GK55" s="350"/>
      <c r="GL55" s="350"/>
      <c r="GM55" s="350"/>
      <c r="GN55" s="350"/>
      <c r="GO55" s="350"/>
      <c r="GP55" s="350"/>
      <c r="GQ55" s="350"/>
      <c r="GR55" s="350"/>
      <c r="GS55" s="350"/>
      <c r="GT55" s="350"/>
      <c r="GU55" s="350"/>
      <c r="GV55" s="350"/>
      <c r="GW55" s="350"/>
      <c r="GX55" s="350"/>
      <c r="GY55" s="350"/>
      <c r="GZ55" s="350"/>
      <c r="HA55" s="350"/>
      <c r="HB55" s="350"/>
      <c r="HC55" s="350"/>
      <c r="HD55" s="350"/>
      <c r="HE55" s="350"/>
      <c r="HF55" s="350"/>
      <c r="HG55" s="350"/>
      <c r="HH55" s="350"/>
      <c r="HI55" s="350"/>
      <c r="HJ55" s="350"/>
      <c r="HK55" s="350"/>
      <c r="HL55" s="350"/>
      <c r="HM55" s="350"/>
      <c r="HN55" s="350"/>
      <c r="HO55" s="350"/>
      <c r="HP55" s="350"/>
      <c r="HQ55" s="350"/>
      <c r="HR55" s="350"/>
      <c r="HS55" s="350"/>
      <c r="HT55" s="350"/>
      <c r="HU55" s="350"/>
      <c r="HV55" s="350"/>
      <c r="HW55" s="350"/>
      <c r="HX55" s="350"/>
      <c r="HY55" s="350"/>
      <c r="HZ55" s="350"/>
      <c r="IA55" s="350"/>
      <c r="IB55" s="350"/>
      <c r="IC55" s="350"/>
      <c r="ID55" s="350"/>
      <c r="IE55" s="350"/>
      <c r="IF55" s="350"/>
      <c r="IG55" s="350"/>
      <c r="IH55" s="350"/>
      <c r="II55" s="350"/>
      <c r="IJ55" s="350"/>
      <c r="IK55" s="350"/>
      <c r="IL55" s="350"/>
      <c r="IM55" s="350"/>
      <c r="IN55" s="350"/>
      <c r="IO55" s="350"/>
      <c r="IP55" s="350"/>
      <c r="IQ55" s="350"/>
      <c r="IR55" s="350"/>
      <c r="IS55" s="350"/>
      <c r="IT55" s="350"/>
      <c r="IU55" s="350"/>
      <c r="IV55" s="350"/>
    </row>
    <row r="56" spans="1:256">
      <c r="E56" s="1192"/>
      <c r="F56" s="1192"/>
      <c r="G56" s="1192"/>
      <c r="H56" s="1192"/>
      <c r="I56" s="1192"/>
    </row>
    <row r="57" spans="1:256" s="444" customFormat="1">
      <c r="A57" s="443"/>
      <c r="B57" s="443" t="s">
        <v>808</v>
      </c>
      <c r="C57" s="16"/>
      <c r="D57" s="310"/>
      <c r="E57" s="553">
        <f t="shared" ref="E57:N57" ca="1" si="36">SUMIF($E$7:$ES$7,E$49,$E25:$ES25)</f>
        <v>1200</v>
      </c>
      <c r="F57" s="553">
        <f t="shared" ca="1" si="36"/>
        <v>1200</v>
      </c>
      <c r="G57" s="553">
        <f t="shared" ca="1" si="36"/>
        <v>1200</v>
      </c>
      <c r="H57" s="553">
        <f t="shared" ca="1" si="36"/>
        <v>1200</v>
      </c>
      <c r="I57" s="553">
        <f t="shared" ca="1" si="36"/>
        <v>1200</v>
      </c>
      <c r="J57" s="553">
        <f t="shared" ca="1" si="36"/>
        <v>1200</v>
      </c>
      <c r="K57" s="553">
        <f t="shared" ca="1" si="36"/>
        <v>1200</v>
      </c>
      <c r="L57" s="553">
        <f t="shared" ca="1" si="36"/>
        <v>1200</v>
      </c>
      <c r="M57" s="553">
        <f t="shared" ca="1" si="36"/>
        <v>1200</v>
      </c>
      <c r="N57" s="553">
        <f t="shared" ca="1" si="36"/>
        <v>1200</v>
      </c>
      <c r="O57" s="310"/>
      <c r="P57" s="310"/>
      <c r="Q57" s="310"/>
      <c r="R57" s="310"/>
      <c r="S57" s="310"/>
      <c r="T57" s="310"/>
      <c r="U57" s="310"/>
      <c r="V57" s="310"/>
      <c r="W57" s="310"/>
      <c r="X57" s="310"/>
      <c r="Y57" s="310"/>
      <c r="Z57" s="310"/>
      <c r="AA57" s="310"/>
      <c r="AB57" s="310"/>
      <c r="AC57" s="310"/>
      <c r="AD57" s="310"/>
      <c r="AE57" s="310"/>
      <c r="AF57" s="310"/>
      <c r="AG57" s="310"/>
      <c r="AH57" s="310"/>
      <c r="AI57" s="310"/>
      <c r="AJ57" s="310"/>
      <c r="AK57" s="310"/>
      <c r="AL57" s="310"/>
      <c r="AM57" s="310"/>
      <c r="AN57" s="310"/>
      <c r="AO57" s="310"/>
      <c r="AP57" s="310"/>
      <c r="AQ57" s="310"/>
      <c r="AR57" s="310"/>
      <c r="AS57" s="310"/>
      <c r="AT57" s="310"/>
      <c r="AU57" s="310"/>
      <c r="AV57" s="310"/>
      <c r="AW57" s="310"/>
      <c r="AX57" s="310"/>
      <c r="AY57" s="310"/>
      <c r="AZ57" s="310"/>
      <c r="BA57" s="310"/>
      <c r="BB57" s="310"/>
      <c r="BC57" s="310"/>
      <c r="BD57" s="310"/>
      <c r="BE57" s="310"/>
      <c r="BF57" s="310"/>
      <c r="BG57" s="310"/>
      <c r="BH57" s="310"/>
      <c r="BI57" s="310"/>
      <c r="BJ57" s="310"/>
      <c r="BK57" s="310"/>
      <c r="BL57" s="310"/>
      <c r="BM57" s="310"/>
      <c r="BN57" s="310"/>
      <c r="BO57" s="310"/>
      <c r="BP57" s="310"/>
      <c r="BQ57" s="310"/>
      <c r="BR57" s="310"/>
      <c r="BS57" s="310"/>
      <c r="BT57" s="310"/>
      <c r="BU57" s="310"/>
      <c r="BV57" s="310"/>
      <c r="BW57" s="310"/>
      <c r="BX57" s="310"/>
      <c r="BY57" s="310"/>
      <c r="BZ57" s="310"/>
      <c r="CA57" s="310"/>
      <c r="CB57" s="310"/>
      <c r="CC57" s="310"/>
      <c r="CD57" s="310"/>
      <c r="CE57" s="310"/>
      <c r="CF57" s="310"/>
      <c r="CG57" s="310"/>
      <c r="CH57" s="310"/>
      <c r="CI57" s="310"/>
      <c r="CJ57" s="310"/>
      <c r="CK57" s="310"/>
      <c r="CL57" s="310"/>
      <c r="CM57" s="310"/>
      <c r="CN57" s="310"/>
      <c r="CO57" s="310"/>
      <c r="CP57" s="310"/>
      <c r="CQ57" s="310"/>
      <c r="CR57" s="310"/>
      <c r="CS57" s="310"/>
      <c r="CT57" s="310"/>
      <c r="CU57" s="310"/>
      <c r="CV57" s="310"/>
      <c r="CW57" s="310"/>
      <c r="CX57" s="310"/>
      <c r="CY57" s="310"/>
      <c r="CZ57" s="310"/>
      <c r="DA57" s="310"/>
      <c r="DB57" s="310"/>
      <c r="DC57" s="310"/>
      <c r="DD57" s="310"/>
      <c r="DE57" s="310"/>
      <c r="DF57" s="310"/>
      <c r="DG57" s="310"/>
      <c r="DH57" s="310"/>
      <c r="DI57" s="310"/>
      <c r="DJ57" s="310"/>
      <c r="DK57" s="310"/>
      <c r="DL57" s="310"/>
      <c r="DM57" s="310"/>
      <c r="DN57" s="310"/>
      <c r="DO57" s="310"/>
      <c r="DP57" s="310"/>
      <c r="DQ57" s="310"/>
      <c r="DR57" s="310"/>
      <c r="DS57" s="310"/>
      <c r="DT57" s="310"/>
      <c r="DU57" s="310"/>
      <c r="DV57" s="310"/>
      <c r="DW57" s="310"/>
      <c r="DX57" s="310"/>
      <c r="DY57" s="310"/>
      <c r="DZ57" s="310"/>
      <c r="EA57" s="310"/>
      <c r="EB57" s="310"/>
      <c r="EC57" s="310"/>
      <c r="ED57" s="310"/>
      <c r="EE57" s="310"/>
      <c r="EF57" s="310"/>
      <c r="EG57" s="310"/>
      <c r="EH57" s="310"/>
      <c r="EI57" s="310"/>
      <c r="EJ57" s="310"/>
      <c r="EK57" s="310"/>
      <c r="EL57" s="310"/>
      <c r="EM57" s="310"/>
      <c r="EN57" s="310"/>
      <c r="EO57" s="310"/>
      <c r="EP57" s="310"/>
      <c r="EQ57" s="310"/>
      <c r="ER57" s="310"/>
      <c r="ES57" s="310"/>
      <c r="ET57" s="308"/>
      <c r="EU57" s="443"/>
      <c r="EV57" s="443"/>
      <c r="EW57" s="443"/>
      <c r="EX57" s="443"/>
      <c r="EY57" s="443"/>
      <c r="EZ57" s="443"/>
      <c r="FA57" s="443"/>
      <c r="FB57" s="443"/>
      <c r="FC57" s="443"/>
      <c r="FD57" s="443"/>
      <c r="FE57" s="443"/>
      <c r="FF57" s="443"/>
      <c r="FG57" s="443"/>
      <c r="FH57" s="443"/>
      <c r="FI57" s="443"/>
      <c r="FJ57" s="443"/>
      <c r="FK57" s="443"/>
      <c r="FL57" s="443"/>
      <c r="FM57" s="443"/>
      <c r="FN57" s="443"/>
      <c r="FO57" s="443"/>
      <c r="FP57" s="443"/>
      <c r="FQ57" s="443"/>
      <c r="FR57" s="443"/>
      <c r="FS57" s="443"/>
      <c r="FT57" s="443"/>
      <c r="FU57" s="443"/>
      <c r="FV57" s="443"/>
      <c r="FW57" s="443"/>
      <c r="FX57" s="443"/>
      <c r="FY57" s="443"/>
      <c r="FZ57" s="443"/>
      <c r="GA57" s="443"/>
      <c r="GB57" s="443"/>
      <c r="GC57" s="443"/>
      <c r="GD57" s="443"/>
      <c r="GE57" s="443"/>
      <c r="GF57" s="443"/>
      <c r="GG57" s="443"/>
      <c r="GH57" s="443"/>
      <c r="GI57" s="443"/>
      <c r="GJ57" s="443"/>
      <c r="GK57" s="443"/>
      <c r="GL57" s="443"/>
      <c r="GM57" s="443"/>
      <c r="GN57" s="443"/>
      <c r="GO57" s="443"/>
      <c r="GP57" s="443"/>
      <c r="GQ57" s="443"/>
      <c r="GR57" s="443"/>
      <c r="GS57" s="443"/>
      <c r="GT57" s="443"/>
      <c r="GU57" s="443"/>
      <c r="GV57" s="443"/>
      <c r="GW57" s="443"/>
      <c r="GX57" s="443"/>
      <c r="GY57" s="443"/>
      <c r="GZ57" s="443"/>
      <c r="HA57" s="443"/>
      <c r="HB57" s="443"/>
      <c r="HC57" s="443"/>
      <c r="HD57" s="443"/>
      <c r="HE57" s="443"/>
      <c r="HF57" s="443"/>
      <c r="HG57" s="443"/>
      <c r="HH57" s="443"/>
      <c r="HI57" s="443"/>
      <c r="HJ57" s="443"/>
      <c r="HK57" s="443"/>
      <c r="HL57" s="443"/>
      <c r="HM57" s="443"/>
      <c r="HN57" s="443"/>
      <c r="HO57" s="443"/>
      <c r="HP57" s="443"/>
      <c r="HQ57" s="443"/>
      <c r="HR57" s="443"/>
      <c r="HS57" s="443"/>
      <c r="HT57" s="443"/>
      <c r="HU57" s="443"/>
      <c r="HV57" s="443"/>
      <c r="HW57" s="443"/>
      <c r="HX57" s="443"/>
      <c r="HY57" s="443"/>
      <c r="HZ57" s="443"/>
      <c r="IA57" s="443"/>
      <c r="IB57" s="443"/>
      <c r="IC57" s="443"/>
      <c r="ID57" s="443"/>
      <c r="IE57" s="443"/>
      <c r="IF57" s="443"/>
      <c r="IG57" s="443"/>
      <c r="IH57" s="443"/>
      <c r="II57" s="443"/>
      <c r="IJ57" s="443"/>
      <c r="IK57" s="443"/>
      <c r="IL57" s="443"/>
      <c r="IM57" s="443"/>
      <c r="IN57" s="443"/>
      <c r="IO57" s="443"/>
      <c r="IP57" s="443"/>
      <c r="IQ57" s="443"/>
      <c r="IR57" s="443"/>
      <c r="IS57" s="443"/>
      <c r="IT57" s="443"/>
      <c r="IU57" s="443"/>
      <c r="IV57" s="443"/>
    </row>
    <row r="58" spans="1:256">
      <c r="B58" s="558" t="s">
        <v>366</v>
      </c>
      <c r="C58" s="559"/>
      <c r="D58" s="560"/>
      <c r="E58" s="561">
        <f ca="1">SUM(E55,E57)</f>
        <v>1329.1967999999999</v>
      </c>
      <c r="F58" s="561">
        <f t="shared" ref="F58:N58" ca="1" si="37">SUM(F55,F57)</f>
        <v>1367.9676999999999</v>
      </c>
      <c r="G58" s="561">
        <f t="shared" ca="1" si="37"/>
        <v>1419.2716</v>
      </c>
      <c r="H58" s="561">
        <f t="shared" ca="1" si="37"/>
        <v>1432.403</v>
      </c>
      <c r="I58" s="561">
        <f t="shared" ca="1" si="37"/>
        <v>1325.4129</v>
      </c>
      <c r="J58" s="561">
        <f t="shared" ca="1" si="37"/>
        <v>1370.4567999999999</v>
      </c>
      <c r="K58" s="561">
        <f t="shared" ca="1" si="37"/>
        <v>1374.7182</v>
      </c>
      <c r="L58" s="561">
        <f t="shared" ca="1" si="37"/>
        <v>1379.0858000000001</v>
      </c>
      <c r="M58" s="561">
        <f t="shared" ca="1" si="37"/>
        <v>1383.5627999999999</v>
      </c>
      <c r="N58" s="561">
        <f t="shared" ca="1" si="37"/>
        <v>1341.3809000000001</v>
      </c>
    </row>
    <row r="59" spans="1:256">
      <c r="F59" s="1193"/>
      <c r="G59" s="1193"/>
      <c r="H59" s="1193"/>
      <c r="I59" s="1193"/>
      <c r="J59" s="1193"/>
    </row>
    <row r="60" spans="1:256" s="444" customFormat="1">
      <c r="A60" s="443"/>
      <c r="B60" s="444" t="s">
        <v>494</v>
      </c>
      <c r="C60" s="16"/>
      <c r="D60" s="310"/>
      <c r="E60" s="553">
        <f t="shared" ref="E60:N60" si="38">SUMIF($E$7:$ES$7,E$49,$E28:$ES28)</f>
        <v>30.404717444674894</v>
      </c>
      <c r="F60" s="553">
        <f t="shared" si="38"/>
        <v>31.164835380791722</v>
      </c>
      <c r="G60" s="553">
        <f t="shared" si="38"/>
        <v>31.943956265311474</v>
      </c>
      <c r="H60" s="553">
        <f t="shared" si="38"/>
        <v>32.742555171944218</v>
      </c>
      <c r="I60" s="553">
        <f t="shared" si="38"/>
        <v>33.561119051242763</v>
      </c>
      <c r="J60" s="553">
        <f t="shared" si="38"/>
        <v>34.400147027523801</v>
      </c>
      <c r="K60" s="553">
        <f t="shared" si="38"/>
        <v>35.260150703211842</v>
      </c>
      <c r="L60" s="553">
        <f t="shared" si="38"/>
        <v>36.141654470792076</v>
      </c>
      <c r="M60" s="553">
        <f t="shared" si="38"/>
        <v>37.045195832561831</v>
      </c>
      <c r="N60" s="553">
        <f t="shared" si="38"/>
        <v>37.971325728375831</v>
      </c>
      <c r="O60" s="310"/>
      <c r="P60" s="310"/>
      <c r="Q60" s="310"/>
      <c r="R60" s="310"/>
      <c r="S60" s="310"/>
      <c r="T60" s="310"/>
      <c r="U60" s="310"/>
      <c r="V60" s="310"/>
      <c r="W60" s="310"/>
      <c r="X60" s="310"/>
      <c r="Y60" s="310"/>
      <c r="Z60" s="310"/>
      <c r="AA60" s="310"/>
      <c r="AB60" s="310"/>
      <c r="AC60" s="310"/>
      <c r="AD60" s="310"/>
      <c r="AE60" s="310"/>
      <c r="AF60" s="310"/>
      <c r="AG60" s="310"/>
      <c r="AH60" s="310"/>
      <c r="AI60" s="310"/>
      <c r="AJ60" s="310"/>
      <c r="AK60" s="310"/>
      <c r="AL60" s="310"/>
      <c r="AM60" s="310"/>
      <c r="AN60" s="310"/>
      <c r="AO60" s="310"/>
      <c r="AP60" s="310"/>
      <c r="AQ60" s="310"/>
      <c r="AR60" s="310"/>
      <c r="AS60" s="310"/>
      <c r="AT60" s="310"/>
      <c r="AU60" s="310"/>
      <c r="AV60" s="310"/>
      <c r="AW60" s="310"/>
      <c r="AX60" s="310"/>
      <c r="AY60" s="310"/>
      <c r="AZ60" s="310"/>
      <c r="BA60" s="310"/>
      <c r="BB60" s="310"/>
      <c r="BC60" s="310"/>
      <c r="BD60" s="310"/>
      <c r="BE60" s="310"/>
      <c r="BF60" s="310"/>
      <c r="BG60" s="310"/>
      <c r="BH60" s="310"/>
      <c r="BI60" s="310"/>
      <c r="BJ60" s="310"/>
      <c r="BK60" s="310"/>
      <c r="BL60" s="310"/>
      <c r="BM60" s="310"/>
      <c r="BN60" s="310"/>
      <c r="BO60" s="310"/>
      <c r="BP60" s="310"/>
      <c r="BQ60" s="310"/>
      <c r="BR60" s="310"/>
      <c r="BS60" s="310"/>
      <c r="BT60" s="310"/>
      <c r="BU60" s="310"/>
      <c r="BV60" s="310"/>
      <c r="BW60" s="310"/>
      <c r="BX60" s="310"/>
      <c r="BY60" s="310"/>
      <c r="BZ60" s="310"/>
      <c r="CA60" s="310"/>
      <c r="CB60" s="310"/>
      <c r="CC60" s="310"/>
      <c r="CD60" s="310"/>
      <c r="CE60" s="310"/>
      <c r="CF60" s="310"/>
      <c r="CG60" s="310"/>
      <c r="CH60" s="310"/>
      <c r="CI60" s="310"/>
      <c r="CJ60" s="310"/>
      <c r="CK60" s="310"/>
      <c r="CL60" s="310"/>
      <c r="CM60" s="310"/>
      <c r="CN60" s="310"/>
      <c r="CO60" s="310"/>
      <c r="CP60" s="310"/>
      <c r="CQ60" s="310"/>
      <c r="CR60" s="310"/>
      <c r="CS60" s="310"/>
      <c r="CT60" s="310"/>
      <c r="CU60" s="310"/>
      <c r="CV60" s="310"/>
      <c r="CW60" s="310"/>
      <c r="CX60" s="310"/>
      <c r="CY60" s="310"/>
      <c r="CZ60" s="310"/>
      <c r="DA60" s="310"/>
      <c r="DB60" s="310"/>
      <c r="DC60" s="310"/>
      <c r="DD60" s="310"/>
      <c r="DE60" s="310"/>
      <c r="DF60" s="310"/>
      <c r="DG60" s="310"/>
      <c r="DH60" s="310"/>
      <c r="DI60" s="310"/>
      <c r="DJ60" s="310"/>
      <c r="DK60" s="310"/>
      <c r="DL60" s="310"/>
      <c r="DM60" s="310"/>
      <c r="DN60" s="310"/>
      <c r="DO60" s="310"/>
      <c r="DP60" s="310"/>
      <c r="DQ60" s="310"/>
      <c r="DR60" s="310"/>
      <c r="DS60" s="310"/>
      <c r="DT60" s="310"/>
      <c r="DU60" s="310"/>
      <c r="DV60" s="310"/>
      <c r="DW60" s="310"/>
      <c r="DX60" s="310"/>
      <c r="DY60" s="310"/>
      <c r="DZ60" s="310"/>
      <c r="EA60" s="310"/>
      <c r="EB60" s="310"/>
      <c r="EC60" s="310"/>
      <c r="ED60" s="310"/>
      <c r="EE60" s="310"/>
      <c r="EF60" s="310"/>
      <c r="EG60" s="310"/>
      <c r="EH60" s="310"/>
      <c r="EI60" s="310"/>
      <c r="EJ60" s="310"/>
      <c r="EK60" s="310"/>
      <c r="EL60" s="310"/>
      <c r="EM60" s="310"/>
      <c r="EN60" s="310"/>
      <c r="EO60" s="310"/>
      <c r="EP60" s="310"/>
      <c r="EQ60" s="310"/>
      <c r="ER60" s="310"/>
      <c r="ES60" s="310"/>
      <c r="ET60" s="308"/>
      <c r="EU60" s="443"/>
      <c r="EV60" s="443"/>
      <c r="EW60" s="443"/>
      <c r="EX60" s="443"/>
      <c r="EY60" s="443"/>
      <c r="EZ60" s="443"/>
      <c r="FA60" s="443"/>
      <c r="FB60" s="443"/>
      <c r="FC60" s="443"/>
      <c r="FD60" s="443"/>
      <c r="FE60" s="443"/>
      <c r="FF60" s="443"/>
      <c r="FG60" s="443"/>
      <c r="FH60" s="443"/>
      <c r="FI60" s="443"/>
      <c r="FJ60" s="443"/>
      <c r="FK60" s="443"/>
      <c r="FL60" s="443"/>
      <c r="FM60" s="443"/>
      <c r="FN60" s="443"/>
      <c r="FO60" s="443"/>
      <c r="FP60" s="443"/>
      <c r="FQ60" s="443"/>
      <c r="FR60" s="443"/>
      <c r="FS60" s="443"/>
      <c r="FT60" s="443"/>
      <c r="FU60" s="443"/>
      <c r="FV60" s="443"/>
      <c r="FW60" s="443"/>
      <c r="FX60" s="443"/>
      <c r="FY60" s="443"/>
      <c r="FZ60" s="443"/>
      <c r="GA60" s="443"/>
      <c r="GB60" s="443"/>
      <c r="GC60" s="443"/>
      <c r="GD60" s="443"/>
      <c r="GE60" s="443"/>
      <c r="GF60" s="443"/>
      <c r="GG60" s="443"/>
      <c r="GH60" s="443"/>
      <c r="GI60" s="443"/>
      <c r="GJ60" s="443"/>
      <c r="GK60" s="443"/>
      <c r="GL60" s="443"/>
      <c r="GM60" s="443"/>
      <c r="GN60" s="443"/>
      <c r="GO60" s="443"/>
      <c r="GP60" s="443"/>
      <c r="GQ60" s="443"/>
      <c r="GR60" s="443"/>
      <c r="GS60" s="443"/>
      <c r="GT60" s="443"/>
      <c r="GU60" s="443"/>
      <c r="GV60" s="443"/>
      <c r="GW60" s="443"/>
      <c r="GX60" s="443"/>
      <c r="GY60" s="443"/>
      <c r="GZ60" s="443"/>
      <c r="HA60" s="443"/>
      <c r="HB60" s="443"/>
      <c r="HC60" s="443"/>
      <c r="HD60" s="443"/>
      <c r="HE60" s="443"/>
      <c r="HF60" s="443"/>
      <c r="HG60" s="443"/>
      <c r="HH60" s="443"/>
      <c r="HI60" s="443"/>
      <c r="HJ60" s="443"/>
      <c r="HK60" s="443"/>
      <c r="HL60" s="443"/>
      <c r="HM60" s="443"/>
      <c r="HN60" s="443"/>
      <c r="HO60" s="443"/>
      <c r="HP60" s="443"/>
      <c r="HQ60" s="443"/>
      <c r="HR60" s="443"/>
      <c r="HS60" s="443"/>
      <c r="HT60" s="443"/>
      <c r="HU60" s="443"/>
      <c r="HV60" s="443"/>
      <c r="HW60" s="443"/>
      <c r="HX60" s="443"/>
      <c r="HY60" s="443"/>
      <c r="HZ60" s="443"/>
      <c r="IA60" s="443"/>
      <c r="IB60" s="443"/>
      <c r="IC60" s="443"/>
      <c r="ID60" s="443"/>
      <c r="IE60" s="443"/>
      <c r="IF60" s="443"/>
      <c r="IG60" s="443"/>
      <c r="IH60" s="443"/>
      <c r="II60" s="443"/>
      <c r="IJ60" s="443"/>
      <c r="IK60" s="443"/>
      <c r="IL60" s="443"/>
      <c r="IM60" s="443"/>
      <c r="IN60" s="443"/>
      <c r="IO60" s="443"/>
      <c r="IP60" s="443"/>
      <c r="IQ60" s="443"/>
      <c r="IR60" s="443"/>
      <c r="IS60" s="443"/>
      <c r="IT60" s="443"/>
      <c r="IU60" s="443"/>
      <c r="IV60" s="443"/>
    </row>
    <row r="61" spans="1:256" s="444" customFormat="1">
      <c r="A61" s="443"/>
      <c r="B61" s="444" t="s">
        <v>495</v>
      </c>
      <c r="C61" s="16"/>
      <c r="D61" s="310"/>
      <c r="E61" s="553">
        <f t="shared" ref="E61:N61" si="39">SUMIF($E$7:$ES$7,E$49,$E29:$ES29)</f>
        <v>0</v>
      </c>
      <c r="F61" s="553">
        <f t="shared" si="39"/>
        <v>0</v>
      </c>
      <c r="G61" s="553">
        <f t="shared" si="39"/>
        <v>0</v>
      </c>
      <c r="H61" s="553">
        <f t="shared" si="39"/>
        <v>0</v>
      </c>
      <c r="I61" s="553">
        <f t="shared" si="39"/>
        <v>0</v>
      </c>
      <c r="J61" s="553">
        <f t="shared" si="39"/>
        <v>0</v>
      </c>
      <c r="K61" s="553">
        <f t="shared" si="39"/>
        <v>0</v>
      </c>
      <c r="L61" s="553">
        <f t="shared" si="39"/>
        <v>0</v>
      </c>
      <c r="M61" s="553">
        <f t="shared" si="39"/>
        <v>0</v>
      </c>
      <c r="N61" s="553">
        <f t="shared" si="39"/>
        <v>0</v>
      </c>
      <c r="O61" s="310"/>
      <c r="P61" s="310"/>
      <c r="Q61" s="310"/>
      <c r="R61" s="310"/>
      <c r="S61" s="310"/>
      <c r="T61" s="310"/>
      <c r="U61" s="310"/>
      <c r="V61" s="310"/>
      <c r="W61" s="310"/>
      <c r="X61" s="310"/>
      <c r="Y61" s="310"/>
      <c r="Z61" s="310"/>
      <c r="AA61" s="310"/>
      <c r="AB61" s="310"/>
      <c r="AC61" s="310"/>
      <c r="AD61" s="310"/>
      <c r="AE61" s="310"/>
      <c r="AF61" s="310"/>
      <c r="AG61" s="310"/>
      <c r="AH61" s="310"/>
      <c r="AI61" s="310"/>
      <c r="AJ61" s="310"/>
      <c r="AK61" s="310"/>
      <c r="AL61" s="310"/>
      <c r="AM61" s="310"/>
      <c r="AN61" s="310"/>
      <c r="AO61" s="310"/>
      <c r="AP61" s="310"/>
      <c r="AQ61" s="310"/>
      <c r="AR61" s="310"/>
      <c r="AS61" s="310"/>
      <c r="AT61" s="310"/>
      <c r="AU61" s="310"/>
      <c r="AV61" s="310"/>
      <c r="AW61" s="310"/>
      <c r="AX61" s="310"/>
      <c r="AY61" s="310"/>
      <c r="AZ61" s="310"/>
      <c r="BA61" s="310"/>
      <c r="BB61" s="310"/>
      <c r="BC61" s="310"/>
      <c r="BD61" s="310"/>
      <c r="BE61" s="310"/>
      <c r="BF61" s="310"/>
      <c r="BG61" s="310"/>
      <c r="BH61" s="310"/>
      <c r="BI61" s="310"/>
      <c r="BJ61" s="310"/>
      <c r="BK61" s="310"/>
      <c r="BL61" s="310"/>
      <c r="BM61" s="310"/>
      <c r="BN61" s="310"/>
      <c r="BO61" s="310"/>
      <c r="BP61" s="310"/>
      <c r="BQ61" s="310"/>
      <c r="BR61" s="310"/>
      <c r="BS61" s="310"/>
      <c r="BT61" s="310"/>
      <c r="BU61" s="310"/>
      <c r="BV61" s="310"/>
      <c r="BW61" s="310"/>
      <c r="BX61" s="310"/>
      <c r="BY61" s="310"/>
      <c r="BZ61" s="310"/>
      <c r="CA61" s="310"/>
      <c r="CB61" s="310"/>
      <c r="CC61" s="310"/>
      <c r="CD61" s="310"/>
      <c r="CE61" s="310"/>
      <c r="CF61" s="310"/>
      <c r="CG61" s="310"/>
      <c r="CH61" s="310"/>
      <c r="CI61" s="310"/>
      <c r="CJ61" s="310"/>
      <c r="CK61" s="310"/>
      <c r="CL61" s="310"/>
      <c r="CM61" s="310"/>
      <c r="CN61" s="310"/>
      <c r="CO61" s="310"/>
      <c r="CP61" s="310"/>
      <c r="CQ61" s="310"/>
      <c r="CR61" s="310"/>
      <c r="CS61" s="310"/>
      <c r="CT61" s="310"/>
      <c r="CU61" s="310"/>
      <c r="CV61" s="310"/>
      <c r="CW61" s="310"/>
      <c r="CX61" s="310"/>
      <c r="CY61" s="310"/>
      <c r="CZ61" s="310"/>
      <c r="DA61" s="310"/>
      <c r="DB61" s="310"/>
      <c r="DC61" s="310"/>
      <c r="DD61" s="310"/>
      <c r="DE61" s="310"/>
      <c r="DF61" s="310"/>
      <c r="DG61" s="310"/>
      <c r="DH61" s="310"/>
      <c r="DI61" s="310"/>
      <c r="DJ61" s="310"/>
      <c r="DK61" s="310"/>
      <c r="DL61" s="310"/>
      <c r="DM61" s="310"/>
      <c r="DN61" s="310"/>
      <c r="DO61" s="310"/>
      <c r="DP61" s="310"/>
      <c r="DQ61" s="310"/>
      <c r="DR61" s="310"/>
      <c r="DS61" s="310"/>
      <c r="DT61" s="310"/>
      <c r="DU61" s="310"/>
      <c r="DV61" s="310"/>
      <c r="DW61" s="310"/>
      <c r="DX61" s="310"/>
      <c r="DY61" s="310"/>
      <c r="DZ61" s="310"/>
      <c r="EA61" s="310"/>
      <c r="EB61" s="310"/>
      <c r="EC61" s="310"/>
      <c r="ED61" s="310"/>
      <c r="EE61" s="310"/>
      <c r="EF61" s="310"/>
      <c r="EG61" s="310"/>
      <c r="EH61" s="310"/>
      <c r="EI61" s="310"/>
      <c r="EJ61" s="310"/>
      <c r="EK61" s="310"/>
      <c r="EL61" s="310"/>
      <c r="EM61" s="310"/>
      <c r="EN61" s="310"/>
      <c r="EO61" s="310"/>
      <c r="EP61" s="310"/>
      <c r="EQ61" s="310"/>
      <c r="ER61" s="310"/>
      <c r="ES61" s="310"/>
      <c r="ET61" s="308"/>
      <c r="EU61" s="443"/>
      <c r="EV61" s="443"/>
      <c r="EW61" s="443"/>
      <c r="EX61" s="443"/>
      <c r="EY61" s="443"/>
      <c r="EZ61" s="443"/>
      <c r="FA61" s="443"/>
      <c r="FB61" s="443"/>
      <c r="FC61" s="443"/>
      <c r="FD61" s="443"/>
      <c r="FE61" s="443"/>
      <c r="FF61" s="443"/>
      <c r="FG61" s="443"/>
      <c r="FH61" s="443"/>
      <c r="FI61" s="443"/>
      <c r="FJ61" s="443"/>
      <c r="FK61" s="443"/>
      <c r="FL61" s="443"/>
      <c r="FM61" s="443"/>
      <c r="FN61" s="443"/>
      <c r="FO61" s="443"/>
      <c r="FP61" s="443"/>
      <c r="FQ61" s="443"/>
      <c r="FR61" s="443"/>
      <c r="FS61" s="443"/>
      <c r="FT61" s="443"/>
      <c r="FU61" s="443"/>
      <c r="FV61" s="443"/>
      <c r="FW61" s="443"/>
      <c r="FX61" s="443"/>
      <c r="FY61" s="443"/>
      <c r="FZ61" s="443"/>
      <c r="GA61" s="443"/>
      <c r="GB61" s="443"/>
      <c r="GC61" s="443"/>
      <c r="GD61" s="443"/>
      <c r="GE61" s="443"/>
      <c r="GF61" s="443"/>
      <c r="GG61" s="443"/>
      <c r="GH61" s="443"/>
      <c r="GI61" s="443"/>
      <c r="GJ61" s="443"/>
      <c r="GK61" s="443"/>
      <c r="GL61" s="443"/>
      <c r="GM61" s="443"/>
      <c r="GN61" s="443"/>
      <c r="GO61" s="443"/>
      <c r="GP61" s="443"/>
      <c r="GQ61" s="443"/>
      <c r="GR61" s="443"/>
      <c r="GS61" s="443"/>
      <c r="GT61" s="443"/>
      <c r="GU61" s="443"/>
      <c r="GV61" s="443"/>
      <c r="GW61" s="443"/>
      <c r="GX61" s="443"/>
      <c r="GY61" s="443"/>
      <c r="GZ61" s="443"/>
      <c r="HA61" s="443"/>
      <c r="HB61" s="443"/>
      <c r="HC61" s="443"/>
      <c r="HD61" s="443"/>
      <c r="HE61" s="443"/>
      <c r="HF61" s="443"/>
      <c r="HG61" s="443"/>
      <c r="HH61" s="443"/>
      <c r="HI61" s="443"/>
      <c r="HJ61" s="443"/>
      <c r="HK61" s="443"/>
      <c r="HL61" s="443"/>
      <c r="HM61" s="443"/>
      <c r="HN61" s="443"/>
      <c r="HO61" s="443"/>
      <c r="HP61" s="443"/>
      <c r="HQ61" s="443"/>
      <c r="HR61" s="443"/>
      <c r="HS61" s="443"/>
      <c r="HT61" s="443"/>
      <c r="HU61" s="443"/>
      <c r="HV61" s="443"/>
      <c r="HW61" s="443"/>
      <c r="HX61" s="443"/>
      <c r="HY61" s="443"/>
      <c r="HZ61" s="443"/>
      <c r="IA61" s="443"/>
      <c r="IB61" s="443"/>
      <c r="IC61" s="443"/>
      <c r="ID61" s="443"/>
      <c r="IE61" s="443"/>
      <c r="IF61" s="443"/>
      <c r="IG61" s="443"/>
      <c r="IH61" s="443"/>
      <c r="II61" s="443"/>
      <c r="IJ61" s="443"/>
      <c r="IK61" s="443"/>
      <c r="IL61" s="443"/>
      <c r="IM61" s="443"/>
      <c r="IN61" s="443"/>
      <c r="IO61" s="443"/>
      <c r="IP61" s="443"/>
      <c r="IQ61" s="443"/>
      <c r="IR61" s="443"/>
      <c r="IS61" s="443"/>
      <c r="IT61" s="443"/>
      <c r="IU61" s="443"/>
      <c r="IV61" s="443"/>
    </row>
    <row r="62" spans="1:256" s="444" customFormat="1">
      <c r="A62" s="443"/>
      <c r="B62" s="444" t="s">
        <v>809</v>
      </c>
      <c r="C62" s="16"/>
      <c r="D62" s="310"/>
      <c r="E62" s="553">
        <f t="shared" ref="E62:N62" si="40">SUMIF($E$7:$ES$7,E$49,$E30:$ES30)</f>
        <v>0</v>
      </c>
      <c r="F62" s="553">
        <f t="shared" si="40"/>
        <v>0</v>
      </c>
      <c r="G62" s="553">
        <f t="shared" si="40"/>
        <v>0</v>
      </c>
      <c r="H62" s="553">
        <f t="shared" si="40"/>
        <v>0</v>
      </c>
      <c r="I62" s="553">
        <f t="shared" si="40"/>
        <v>0</v>
      </c>
      <c r="J62" s="553">
        <f t="shared" si="40"/>
        <v>0</v>
      </c>
      <c r="K62" s="553">
        <f t="shared" si="40"/>
        <v>0</v>
      </c>
      <c r="L62" s="553">
        <f t="shared" si="40"/>
        <v>0</v>
      </c>
      <c r="M62" s="553">
        <f t="shared" si="40"/>
        <v>0</v>
      </c>
      <c r="N62" s="553">
        <f t="shared" si="40"/>
        <v>0</v>
      </c>
      <c r="O62" s="310"/>
      <c r="P62" s="310"/>
      <c r="Q62" s="310"/>
      <c r="R62" s="310"/>
      <c r="S62" s="310"/>
      <c r="T62" s="310"/>
      <c r="U62" s="310"/>
      <c r="V62" s="310"/>
      <c r="W62" s="310"/>
      <c r="X62" s="310"/>
      <c r="Y62" s="310"/>
      <c r="Z62" s="310"/>
      <c r="AA62" s="310"/>
      <c r="AB62" s="310"/>
      <c r="AC62" s="310"/>
      <c r="AD62" s="310"/>
      <c r="AE62" s="310"/>
      <c r="AF62" s="310"/>
      <c r="AG62" s="310"/>
      <c r="AH62" s="310"/>
      <c r="AI62" s="310"/>
      <c r="AJ62" s="310"/>
      <c r="AK62" s="310"/>
      <c r="AL62" s="310"/>
      <c r="AM62" s="310"/>
      <c r="AN62" s="310"/>
      <c r="AO62" s="310"/>
      <c r="AP62" s="310"/>
      <c r="AQ62" s="310"/>
      <c r="AR62" s="310"/>
      <c r="AS62" s="310"/>
      <c r="AT62" s="310"/>
      <c r="AU62" s="310"/>
      <c r="AV62" s="310"/>
      <c r="AW62" s="310"/>
      <c r="AX62" s="310"/>
      <c r="AY62" s="310"/>
      <c r="AZ62" s="310"/>
      <c r="BA62" s="310"/>
      <c r="BB62" s="310"/>
      <c r="BC62" s="310"/>
      <c r="BD62" s="310"/>
      <c r="BE62" s="310"/>
      <c r="BF62" s="310"/>
      <c r="BG62" s="310"/>
      <c r="BH62" s="310"/>
      <c r="BI62" s="310"/>
      <c r="BJ62" s="310"/>
      <c r="BK62" s="310"/>
      <c r="BL62" s="310"/>
      <c r="BM62" s="310"/>
      <c r="BN62" s="310"/>
      <c r="BO62" s="310"/>
      <c r="BP62" s="310"/>
      <c r="BQ62" s="310"/>
      <c r="BR62" s="310"/>
      <c r="BS62" s="310"/>
      <c r="BT62" s="310"/>
      <c r="BU62" s="310"/>
      <c r="BV62" s="310"/>
      <c r="BW62" s="310"/>
      <c r="BX62" s="310"/>
      <c r="BY62" s="310"/>
      <c r="BZ62" s="310"/>
      <c r="CA62" s="310"/>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c r="DR62" s="310"/>
      <c r="DS62" s="310"/>
      <c r="DT62" s="310"/>
      <c r="DU62" s="310"/>
      <c r="DV62" s="310"/>
      <c r="DW62" s="310"/>
      <c r="DX62" s="310"/>
      <c r="DY62" s="310"/>
      <c r="DZ62" s="310"/>
      <c r="EA62" s="310"/>
      <c r="EB62" s="310"/>
      <c r="EC62" s="310"/>
      <c r="ED62" s="310"/>
      <c r="EE62" s="310"/>
      <c r="EF62" s="310"/>
      <c r="EG62" s="310"/>
      <c r="EH62" s="310"/>
      <c r="EI62" s="310"/>
      <c r="EJ62" s="310"/>
      <c r="EK62" s="310"/>
      <c r="EL62" s="310"/>
      <c r="EM62" s="310"/>
      <c r="EN62" s="310"/>
      <c r="EO62" s="310"/>
      <c r="EP62" s="310"/>
      <c r="EQ62" s="310"/>
      <c r="ER62" s="310"/>
      <c r="ES62" s="310"/>
      <c r="ET62" s="308"/>
      <c r="EU62" s="443"/>
      <c r="EV62" s="443"/>
      <c r="EW62" s="443"/>
      <c r="EX62" s="443"/>
      <c r="EY62" s="443"/>
      <c r="EZ62" s="443"/>
      <c r="FA62" s="443"/>
      <c r="FB62" s="443"/>
      <c r="FC62" s="443"/>
      <c r="FD62" s="443"/>
      <c r="FE62" s="443"/>
      <c r="FF62" s="443"/>
      <c r="FG62" s="443"/>
      <c r="FH62" s="443"/>
      <c r="FI62" s="443"/>
      <c r="FJ62" s="443"/>
      <c r="FK62" s="443"/>
      <c r="FL62" s="443"/>
      <c r="FM62" s="443"/>
      <c r="FN62" s="443"/>
      <c r="FO62" s="443"/>
      <c r="FP62" s="443"/>
      <c r="FQ62" s="443"/>
      <c r="FR62" s="443"/>
      <c r="FS62" s="443"/>
      <c r="FT62" s="443"/>
      <c r="FU62" s="443"/>
      <c r="FV62" s="443"/>
      <c r="FW62" s="443"/>
      <c r="FX62" s="443"/>
      <c r="FY62" s="443"/>
      <c r="FZ62" s="443"/>
      <c r="GA62" s="443"/>
      <c r="GB62" s="443"/>
      <c r="GC62" s="443"/>
      <c r="GD62" s="443"/>
      <c r="GE62" s="443"/>
      <c r="GF62" s="443"/>
      <c r="GG62" s="443"/>
      <c r="GH62" s="443"/>
      <c r="GI62" s="443"/>
      <c r="GJ62" s="443"/>
      <c r="GK62" s="443"/>
      <c r="GL62" s="443"/>
      <c r="GM62" s="443"/>
      <c r="GN62" s="443"/>
      <c r="GO62" s="443"/>
      <c r="GP62" s="443"/>
      <c r="GQ62" s="443"/>
      <c r="GR62" s="443"/>
      <c r="GS62" s="443"/>
      <c r="GT62" s="443"/>
      <c r="GU62" s="443"/>
      <c r="GV62" s="443"/>
      <c r="GW62" s="443"/>
      <c r="GX62" s="443"/>
      <c r="GY62" s="443"/>
      <c r="GZ62" s="443"/>
      <c r="HA62" s="443"/>
      <c r="HB62" s="443"/>
      <c r="HC62" s="443"/>
      <c r="HD62" s="443"/>
      <c r="HE62" s="443"/>
      <c r="HF62" s="443"/>
      <c r="HG62" s="443"/>
      <c r="HH62" s="443"/>
      <c r="HI62" s="443"/>
      <c r="HJ62" s="443"/>
      <c r="HK62" s="443"/>
      <c r="HL62" s="443"/>
      <c r="HM62" s="443"/>
      <c r="HN62" s="443"/>
      <c r="HO62" s="443"/>
      <c r="HP62" s="443"/>
      <c r="HQ62" s="443"/>
      <c r="HR62" s="443"/>
      <c r="HS62" s="443"/>
      <c r="HT62" s="443"/>
      <c r="HU62" s="443"/>
      <c r="HV62" s="443"/>
      <c r="HW62" s="443"/>
      <c r="HX62" s="443"/>
      <c r="HY62" s="443"/>
      <c r="HZ62" s="443"/>
      <c r="IA62" s="443"/>
      <c r="IB62" s="443"/>
      <c r="IC62" s="443"/>
      <c r="ID62" s="443"/>
      <c r="IE62" s="443"/>
      <c r="IF62" s="443"/>
      <c r="IG62" s="443"/>
      <c r="IH62" s="443"/>
      <c r="II62" s="443"/>
      <c r="IJ62" s="443"/>
      <c r="IK62" s="443"/>
      <c r="IL62" s="443"/>
      <c r="IM62" s="443"/>
      <c r="IN62" s="443"/>
      <c r="IO62" s="443"/>
      <c r="IP62" s="443"/>
      <c r="IQ62" s="443"/>
      <c r="IR62" s="443"/>
      <c r="IS62" s="443"/>
      <c r="IT62" s="443"/>
      <c r="IU62" s="443"/>
      <c r="IV62" s="443"/>
    </row>
    <row r="63" spans="1:256" s="444" customFormat="1">
      <c r="A63" s="443"/>
      <c r="B63" s="558" t="s">
        <v>510</v>
      </c>
      <c r="C63" s="559"/>
      <c r="D63" s="560"/>
      <c r="E63" s="561">
        <f t="shared" ref="E63:N63" si="41">SUM(E60:E62)</f>
        <v>30.404717444674894</v>
      </c>
      <c r="F63" s="561">
        <f t="shared" si="41"/>
        <v>31.164835380791722</v>
      </c>
      <c r="G63" s="561">
        <f t="shared" si="41"/>
        <v>31.943956265311474</v>
      </c>
      <c r="H63" s="561">
        <f t="shared" si="41"/>
        <v>32.742555171944218</v>
      </c>
      <c r="I63" s="561">
        <f t="shared" si="41"/>
        <v>33.561119051242763</v>
      </c>
      <c r="J63" s="561">
        <f t="shared" si="41"/>
        <v>34.400147027523801</v>
      </c>
      <c r="K63" s="561">
        <f t="shared" si="41"/>
        <v>35.260150703211842</v>
      </c>
      <c r="L63" s="561">
        <f t="shared" si="41"/>
        <v>36.141654470792076</v>
      </c>
      <c r="M63" s="561">
        <f t="shared" si="41"/>
        <v>37.045195832561831</v>
      </c>
      <c r="N63" s="561">
        <f t="shared" si="41"/>
        <v>37.971325728375831</v>
      </c>
      <c r="O63" s="310"/>
      <c r="P63" s="310"/>
      <c r="Q63" s="310"/>
      <c r="R63" s="310"/>
      <c r="S63" s="310"/>
      <c r="T63" s="310"/>
      <c r="U63" s="310"/>
      <c r="V63" s="310"/>
      <c r="W63" s="310"/>
      <c r="X63" s="310"/>
      <c r="Y63" s="310"/>
      <c r="Z63" s="310"/>
      <c r="AA63" s="310"/>
      <c r="AB63" s="310"/>
      <c r="AC63" s="310"/>
      <c r="AD63" s="310"/>
      <c r="AE63" s="310"/>
      <c r="AF63" s="310"/>
      <c r="AG63" s="310"/>
      <c r="AH63" s="310"/>
      <c r="AI63" s="310"/>
      <c r="AJ63" s="310"/>
      <c r="AK63" s="310"/>
      <c r="AL63" s="310"/>
      <c r="AM63" s="310"/>
      <c r="AN63" s="310"/>
      <c r="AO63" s="310"/>
      <c r="AP63" s="310"/>
      <c r="AQ63" s="310"/>
      <c r="AR63" s="310"/>
      <c r="AS63" s="310"/>
      <c r="AT63" s="310"/>
      <c r="AU63" s="310"/>
      <c r="AV63" s="310"/>
      <c r="AW63" s="310"/>
      <c r="AX63" s="310"/>
      <c r="AY63" s="310"/>
      <c r="AZ63" s="310"/>
      <c r="BA63" s="310"/>
      <c r="BB63" s="310"/>
      <c r="BC63" s="310"/>
      <c r="BD63" s="310"/>
      <c r="BE63" s="310"/>
      <c r="BF63" s="310"/>
      <c r="BG63" s="310"/>
      <c r="BH63" s="310"/>
      <c r="BI63" s="310"/>
      <c r="BJ63" s="310"/>
      <c r="BK63" s="310"/>
      <c r="BL63" s="310"/>
      <c r="BM63" s="310"/>
      <c r="BN63" s="310"/>
      <c r="BO63" s="310"/>
      <c r="BP63" s="310"/>
      <c r="BQ63" s="310"/>
      <c r="BR63" s="310"/>
      <c r="BS63" s="310"/>
      <c r="BT63" s="310"/>
      <c r="BU63" s="310"/>
      <c r="BV63" s="310"/>
      <c r="BW63" s="310"/>
      <c r="BX63" s="310"/>
      <c r="BY63" s="310"/>
      <c r="BZ63" s="310"/>
      <c r="CA63" s="310"/>
      <c r="CB63" s="310"/>
      <c r="CC63" s="310"/>
      <c r="CD63" s="310"/>
      <c r="CE63" s="310"/>
      <c r="CF63" s="310"/>
      <c r="CG63" s="310"/>
      <c r="CH63" s="310"/>
      <c r="CI63" s="310"/>
      <c r="CJ63" s="310"/>
      <c r="CK63" s="310"/>
      <c r="CL63" s="310"/>
      <c r="CM63" s="310"/>
      <c r="CN63" s="310"/>
      <c r="CO63" s="310"/>
      <c r="CP63" s="310"/>
      <c r="CQ63" s="310"/>
      <c r="CR63" s="310"/>
      <c r="CS63" s="310"/>
      <c r="CT63" s="310"/>
      <c r="CU63" s="310"/>
      <c r="CV63" s="310"/>
      <c r="CW63" s="310"/>
      <c r="CX63" s="310"/>
      <c r="CY63" s="310"/>
      <c r="CZ63" s="310"/>
      <c r="DA63" s="310"/>
      <c r="DB63" s="310"/>
      <c r="DC63" s="310"/>
      <c r="DD63" s="310"/>
      <c r="DE63" s="310"/>
      <c r="DF63" s="310"/>
      <c r="DG63" s="310"/>
      <c r="DH63" s="310"/>
      <c r="DI63" s="310"/>
      <c r="DJ63" s="310"/>
      <c r="DK63" s="310"/>
      <c r="DL63" s="310"/>
      <c r="DM63" s="310"/>
      <c r="DN63" s="310"/>
      <c r="DO63" s="310"/>
      <c r="DP63" s="310"/>
      <c r="DQ63" s="310"/>
      <c r="DR63" s="310"/>
      <c r="DS63" s="310"/>
      <c r="DT63" s="310"/>
      <c r="DU63" s="310"/>
      <c r="DV63" s="310"/>
      <c r="DW63" s="310"/>
      <c r="DX63" s="310"/>
      <c r="DY63" s="310"/>
      <c r="DZ63" s="310"/>
      <c r="EA63" s="310"/>
      <c r="EB63" s="310"/>
      <c r="EC63" s="310"/>
      <c r="ED63" s="310"/>
      <c r="EE63" s="310"/>
      <c r="EF63" s="310"/>
      <c r="EG63" s="310"/>
      <c r="EH63" s="310"/>
      <c r="EI63" s="310"/>
      <c r="EJ63" s="310"/>
      <c r="EK63" s="310"/>
      <c r="EL63" s="310"/>
      <c r="EM63" s="310"/>
      <c r="EN63" s="310"/>
      <c r="EO63" s="310"/>
      <c r="EP63" s="310"/>
      <c r="EQ63" s="310"/>
      <c r="ER63" s="310"/>
      <c r="ES63" s="310"/>
      <c r="ET63" s="308"/>
      <c r="EU63" s="443"/>
      <c r="EV63" s="443"/>
      <c r="EW63" s="443"/>
      <c r="EX63" s="443"/>
      <c r="EY63" s="443"/>
      <c r="EZ63" s="443"/>
      <c r="FA63" s="443"/>
      <c r="FB63" s="443"/>
      <c r="FC63" s="443"/>
      <c r="FD63" s="443"/>
      <c r="FE63" s="443"/>
      <c r="FF63" s="443"/>
      <c r="FG63" s="443"/>
      <c r="FH63" s="443"/>
      <c r="FI63" s="443"/>
      <c r="FJ63" s="443"/>
      <c r="FK63" s="443"/>
      <c r="FL63" s="443"/>
      <c r="FM63" s="443"/>
      <c r="FN63" s="443"/>
      <c r="FO63" s="443"/>
      <c r="FP63" s="443"/>
      <c r="FQ63" s="443"/>
      <c r="FR63" s="443"/>
      <c r="FS63" s="443"/>
      <c r="FT63" s="443"/>
      <c r="FU63" s="443"/>
      <c r="FV63" s="443"/>
      <c r="FW63" s="443"/>
      <c r="FX63" s="443"/>
      <c r="FY63" s="443"/>
      <c r="FZ63" s="443"/>
      <c r="GA63" s="443"/>
      <c r="GB63" s="443"/>
      <c r="GC63" s="443"/>
      <c r="GD63" s="443"/>
      <c r="GE63" s="443"/>
      <c r="GF63" s="443"/>
      <c r="GG63" s="443"/>
      <c r="GH63" s="443"/>
      <c r="GI63" s="443"/>
      <c r="GJ63" s="443"/>
      <c r="GK63" s="443"/>
      <c r="GL63" s="443"/>
      <c r="GM63" s="443"/>
      <c r="GN63" s="443"/>
      <c r="GO63" s="443"/>
      <c r="GP63" s="443"/>
      <c r="GQ63" s="443"/>
      <c r="GR63" s="443"/>
      <c r="GS63" s="443"/>
      <c r="GT63" s="443"/>
      <c r="GU63" s="443"/>
      <c r="GV63" s="443"/>
      <c r="GW63" s="443"/>
      <c r="GX63" s="443"/>
      <c r="GY63" s="443"/>
      <c r="GZ63" s="443"/>
      <c r="HA63" s="443"/>
      <c r="HB63" s="443"/>
      <c r="HC63" s="443"/>
      <c r="HD63" s="443"/>
      <c r="HE63" s="443"/>
      <c r="HF63" s="443"/>
      <c r="HG63" s="443"/>
      <c r="HH63" s="443"/>
      <c r="HI63" s="443"/>
      <c r="HJ63" s="443"/>
      <c r="HK63" s="443"/>
      <c r="HL63" s="443"/>
      <c r="HM63" s="443"/>
      <c r="HN63" s="443"/>
      <c r="HO63" s="443"/>
      <c r="HP63" s="443"/>
      <c r="HQ63" s="443"/>
      <c r="HR63" s="443"/>
      <c r="HS63" s="443"/>
      <c r="HT63" s="443"/>
      <c r="HU63" s="443"/>
      <c r="HV63" s="443"/>
      <c r="HW63" s="443"/>
      <c r="HX63" s="443"/>
      <c r="HY63" s="443"/>
      <c r="HZ63" s="443"/>
      <c r="IA63" s="443"/>
      <c r="IB63" s="443"/>
      <c r="IC63" s="443"/>
      <c r="ID63" s="443"/>
      <c r="IE63" s="443"/>
      <c r="IF63" s="443"/>
      <c r="IG63" s="443"/>
      <c r="IH63" s="443"/>
      <c r="II63" s="443"/>
      <c r="IJ63" s="443"/>
      <c r="IK63" s="443"/>
      <c r="IL63" s="443"/>
      <c r="IM63" s="443"/>
      <c r="IN63" s="443"/>
      <c r="IO63" s="443"/>
      <c r="IP63" s="443"/>
      <c r="IQ63" s="443"/>
      <c r="IR63" s="443"/>
      <c r="IS63" s="443"/>
      <c r="IT63" s="443"/>
      <c r="IU63" s="443"/>
      <c r="IV63" s="443"/>
    </row>
    <row r="64" spans="1:256"/>
    <row r="65" spans="1:256" s="444" customFormat="1">
      <c r="A65" s="443"/>
      <c r="B65" s="444" t="s">
        <v>521</v>
      </c>
      <c r="C65" s="16"/>
      <c r="D65" s="310"/>
      <c r="E65" s="553">
        <f t="shared" ref="E65:N65" si="42">SUMIF($E$7:$ES$7,E$49,$E33:$ES33)</f>
        <v>26.407399999999999</v>
      </c>
      <c r="F65" s="553">
        <f t="shared" si="42"/>
        <v>0</v>
      </c>
      <c r="G65" s="553">
        <f t="shared" si="42"/>
        <v>0</v>
      </c>
      <c r="H65" s="553">
        <f t="shared" si="42"/>
        <v>0</v>
      </c>
      <c r="I65" s="553">
        <f t="shared" si="42"/>
        <v>15.0246</v>
      </c>
      <c r="J65" s="553">
        <f t="shared" si="42"/>
        <v>0</v>
      </c>
      <c r="K65" s="553">
        <f t="shared" si="42"/>
        <v>0</v>
      </c>
      <c r="L65" s="553">
        <f t="shared" si="42"/>
        <v>0</v>
      </c>
      <c r="M65" s="553">
        <f t="shared" si="42"/>
        <v>0</v>
      </c>
      <c r="N65" s="553">
        <f t="shared" si="42"/>
        <v>17.104299999999999</v>
      </c>
      <c r="O65" s="310"/>
      <c r="P65" s="310"/>
      <c r="Q65" s="310"/>
      <c r="R65" s="310"/>
      <c r="S65" s="310"/>
      <c r="T65" s="310"/>
      <c r="U65" s="310"/>
      <c r="V65" s="310"/>
      <c r="W65" s="310"/>
      <c r="X65" s="310"/>
      <c r="Y65" s="310"/>
      <c r="Z65" s="310"/>
      <c r="AA65" s="310"/>
      <c r="AB65" s="310"/>
      <c r="AC65" s="310"/>
      <c r="AD65" s="310"/>
      <c r="AE65" s="310"/>
      <c r="AF65" s="310"/>
      <c r="AG65" s="310"/>
      <c r="AH65" s="310"/>
      <c r="AI65" s="310"/>
      <c r="AJ65" s="310"/>
      <c r="AK65" s="310"/>
      <c r="AL65" s="310"/>
      <c r="AM65" s="310"/>
      <c r="AN65" s="310"/>
      <c r="AO65" s="310"/>
      <c r="AP65" s="310"/>
      <c r="AQ65" s="310"/>
      <c r="AR65" s="310"/>
      <c r="AS65" s="310"/>
      <c r="AT65" s="310"/>
      <c r="AU65" s="310"/>
      <c r="AV65" s="310"/>
      <c r="AW65" s="310"/>
      <c r="AX65" s="310"/>
      <c r="AY65" s="310"/>
      <c r="AZ65" s="310"/>
      <c r="BA65" s="310"/>
      <c r="BB65" s="310"/>
      <c r="BC65" s="310"/>
      <c r="BD65" s="310"/>
      <c r="BE65" s="310"/>
      <c r="BF65" s="310"/>
      <c r="BG65" s="310"/>
      <c r="BH65" s="310"/>
      <c r="BI65" s="310"/>
      <c r="BJ65" s="310"/>
      <c r="BK65" s="310"/>
      <c r="BL65" s="310"/>
      <c r="BM65" s="310"/>
      <c r="BN65" s="310"/>
      <c r="BO65" s="310"/>
      <c r="BP65" s="310"/>
      <c r="BQ65" s="310"/>
      <c r="BR65" s="310"/>
      <c r="BS65" s="310"/>
      <c r="BT65" s="310"/>
      <c r="BU65" s="310"/>
      <c r="BV65" s="310"/>
      <c r="BW65" s="310"/>
      <c r="BX65" s="310"/>
      <c r="BY65" s="310"/>
      <c r="BZ65" s="310"/>
      <c r="CA65" s="310"/>
      <c r="CB65" s="310"/>
      <c r="CC65" s="310"/>
      <c r="CD65" s="310"/>
      <c r="CE65" s="310"/>
      <c r="CF65" s="310"/>
      <c r="CG65" s="310"/>
      <c r="CH65" s="310"/>
      <c r="CI65" s="310"/>
      <c r="CJ65" s="310"/>
      <c r="CK65" s="310"/>
      <c r="CL65" s="310"/>
      <c r="CM65" s="310"/>
      <c r="CN65" s="310"/>
      <c r="CO65" s="310"/>
      <c r="CP65" s="310"/>
      <c r="CQ65" s="310"/>
      <c r="CR65" s="310"/>
      <c r="CS65" s="310"/>
      <c r="CT65" s="310"/>
      <c r="CU65" s="310"/>
      <c r="CV65" s="310"/>
      <c r="CW65" s="310"/>
      <c r="CX65" s="310"/>
      <c r="CY65" s="310"/>
      <c r="CZ65" s="310"/>
      <c r="DA65" s="310"/>
      <c r="DB65" s="310"/>
      <c r="DC65" s="310"/>
      <c r="DD65" s="310"/>
      <c r="DE65" s="310"/>
      <c r="DF65" s="310"/>
      <c r="DG65" s="310"/>
      <c r="DH65" s="310"/>
      <c r="DI65" s="310"/>
      <c r="DJ65" s="310"/>
      <c r="DK65" s="310"/>
      <c r="DL65" s="310"/>
      <c r="DM65" s="310"/>
      <c r="DN65" s="310"/>
      <c r="DO65" s="310"/>
      <c r="DP65" s="310"/>
      <c r="DQ65" s="310"/>
      <c r="DR65" s="310"/>
      <c r="DS65" s="310"/>
      <c r="DT65" s="310"/>
      <c r="DU65" s="310"/>
      <c r="DV65" s="310"/>
      <c r="DW65" s="310"/>
      <c r="DX65" s="310"/>
      <c r="DY65" s="310"/>
      <c r="DZ65" s="310"/>
      <c r="EA65" s="310"/>
      <c r="EB65" s="310"/>
      <c r="EC65" s="310"/>
      <c r="ED65" s="310"/>
      <c r="EE65" s="310"/>
      <c r="EF65" s="310"/>
      <c r="EG65" s="310"/>
      <c r="EH65" s="310"/>
      <c r="EI65" s="310"/>
      <c r="EJ65" s="310"/>
      <c r="EK65" s="310"/>
      <c r="EL65" s="310"/>
      <c r="EM65" s="310"/>
      <c r="EN65" s="310"/>
      <c r="EO65" s="310"/>
      <c r="EP65" s="310"/>
      <c r="EQ65" s="310"/>
      <c r="ER65" s="310"/>
      <c r="ES65" s="310"/>
      <c r="ET65" s="308"/>
      <c r="EU65" s="443"/>
      <c r="EV65" s="443"/>
      <c r="EW65" s="443"/>
      <c r="EX65" s="443"/>
      <c r="EY65" s="443"/>
      <c r="EZ65" s="443"/>
      <c r="FA65" s="443"/>
      <c r="FB65" s="443"/>
      <c r="FC65" s="443"/>
      <c r="FD65" s="443"/>
      <c r="FE65" s="443"/>
      <c r="FF65" s="443"/>
      <c r="FG65" s="443"/>
      <c r="FH65" s="443"/>
      <c r="FI65" s="443"/>
      <c r="FJ65" s="443"/>
      <c r="FK65" s="443"/>
      <c r="FL65" s="443"/>
      <c r="FM65" s="443"/>
      <c r="FN65" s="443"/>
      <c r="FO65" s="443"/>
      <c r="FP65" s="443"/>
      <c r="FQ65" s="443"/>
      <c r="FR65" s="443"/>
      <c r="FS65" s="443"/>
      <c r="FT65" s="443"/>
      <c r="FU65" s="443"/>
      <c r="FV65" s="443"/>
      <c r="FW65" s="443"/>
      <c r="FX65" s="443"/>
      <c r="FY65" s="443"/>
      <c r="FZ65" s="443"/>
      <c r="GA65" s="443"/>
      <c r="GB65" s="443"/>
      <c r="GC65" s="443"/>
      <c r="GD65" s="443"/>
      <c r="GE65" s="443"/>
      <c r="GF65" s="443"/>
      <c r="GG65" s="443"/>
      <c r="GH65" s="443"/>
      <c r="GI65" s="443"/>
      <c r="GJ65" s="443"/>
      <c r="GK65" s="443"/>
      <c r="GL65" s="443"/>
      <c r="GM65" s="443"/>
      <c r="GN65" s="443"/>
      <c r="GO65" s="443"/>
      <c r="GP65" s="443"/>
      <c r="GQ65" s="443"/>
      <c r="GR65" s="443"/>
      <c r="GS65" s="443"/>
      <c r="GT65" s="443"/>
      <c r="GU65" s="443"/>
      <c r="GV65" s="443"/>
      <c r="GW65" s="443"/>
      <c r="GX65" s="443"/>
      <c r="GY65" s="443"/>
      <c r="GZ65" s="443"/>
      <c r="HA65" s="443"/>
      <c r="HB65" s="443"/>
      <c r="HC65" s="443"/>
      <c r="HD65" s="443"/>
      <c r="HE65" s="443"/>
      <c r="HF65" s="443"/>
      <c r="HG65" s="443"/>
      <c r="HH65" s="443"/>
      <c r="HI65" s="443"/>
      <c r="HJ65" s="443"/>
      <c r="HK65" s="443"/>
      <c r="HL65" s="443"/>
      <c r="HM65" s="443"/>
      <c r="HN65" s="443"/>
      <c r="HO65" s="443"/>
      <c r="HP65" s="443"/>
      <c r="HQ65" s="443"/>
      <c r="HR65" s="443"/>
      <c r="HS65" s="443"/>
      <c r="HT65" s="443"/>
      <c r="HU65" s="443"/>
      <c r="HV65" s="443"/>
      <c r="HW65" s="443"/>
      <c r="HX65" s="443"/>
      <c r="HY65" s="443"/>
      <c r="HZ65" s="443"/>
      <c r="IA65" s="443"/>
      <c r="IB65" s="443"/>
      <c r="IC65" s="443"/>
      <c r="ID65" s="443"/>
      <c r="IE65" s="443"/>
      <c r="IF65" s="443"/>
      <c r="IG65" s="443"/>
      <c r="IH65" s="443"/>
      <c r="II65" s="443"/>
      <c r="IJ65" s="443"/>
      <c r="IK65" s="443"/>
      <c r="IL65" s="443"/>
      <c r="IM65" s="443"/>
      <c r="IN65" s="443"/>
      <c r="IO65" s="443"/>
      <c r="IP65" s="443"/>
      <c r="IQ65" s="443"/>
      <c r="IR65" s="443"/>
      <c r="IS65" s="443"/>
      <c r="IT65" s="443"/>
      <c r="IU65" s="443"/>
      <c r="IV65" s="443"/>
    </row>
    <row r="66" spans="1:256" s="444" customFormat="1" ht="14.25" customHeight="1">
      <c r="A66" s="443"/>
      <c r="B66" s="444" t="s">
        <v>378</v>
      </c>
      <c r="C66" s="16"/>
      <c r="D66" s="310"/>
      <c r="E66" s="553">
        <f t="shared" ref="E66:N66" si="43">SUMIF($E$7:$ES$7,E$49,$E34:$ES34)</f>
        <v>0</v>
      </c>
      <c r="F66" s="553">
        <f t="shared" si="43"/>
        <v>0</v>
      </c>
      <c r="G66" s="553">
        <f t="shared" si="43"/>
        <v>0</v>
      </c>
      <c r="H66" s="553">
        <f t="shared" si="43"/>
        <v>0</v>
      </c>
      <c r="I66" s="553">
        <f t="shared" si="43"/>
        <v>0</v>
      </c>
      <c r="J66" s="553">
        <f t="shared" si="43"/>
        <v>0</v>
      </c>
      <c r="K66" s="553">
        <f t="shared" si="43"/>
        <v>0</v>
      </c>
      <c r="L66" s="553">
        <f t="shared" si="43"/>
        <v>0</v>
      </c>
      <c r="M66" s="553">
        <f t="shared" si="43"/>
        <v>0</v>
      </c>
      <c r="N66" s="553">
        <f t="shared" si="43"/>
        <v>0</v>
      </c>
      <c r="O66" s="310"/>
      <c r="P66" s="310"/>
      <c r="Q66" s="310"/>
      <c r="R66" s="310"/>
      <c r="S66" s="310"/>
      <c r="T66" s="310"/>
      <c r="U66" s="310"/>
      <c r="V66" s="310"/>
      <c r="W66" s="310"/>
      <c r="X66" s="310"/>
      <c r="Y66" s="310"/>
      <c r="Z66" s="310"/>
      <c r="AA66" s="310"/>
      <c r="AB66" s="310"/>
      <c r="AC66" s="310"/>
      <c r="AD66" s="310"/>
      <c r="AE66" s="310"/>
      <c r="AF66" s="310"/>
      <c r="AG66" s="310"/>
      <c r="AH66" s="310"/>
      <c r="AI66" s="310"/>
      <c r="AJ66" s="310"/>
      <c r="AK66" s="310"/>
      <c r="AL66" s="310"/>
      <c r="AM66" s="310"/>
      <c r="AN66" s="310"/>
      <c r="AO66" s="310"/>
      <c r="AP66" s="310"/>
      <c r="AQ66" s="310"/>
      <c r="AR66" s="310"/>
      <c r="AS66" s="310"/>
      <c r="AT66" s="310"/>
      <c r="AU66" s="310"/>
      <c r="AV66" s="310"/>
      <c r="AW66" s="310"/>
      <c r="AX66" s="310"/>
      <c r="AY66" s="310"/>
      <c r="AZ66" s="310"/>
      <c r="BA66" s="310"/>
      <c r="BB66" s="310"/>
      <c r="BC66" s="310"/>
      <c r="BD66" s="310"/>
      <c r="BE66" s="310"/>
      <c r="BF66" s="310"/>
      <c r="BG66" s="310"/>
      <c r="BH66" s="310"/>
      <c r="BI66" s="310"/>
      <c r="BJ66" s="310"/>
      <c r="BK66" s="310"/>
      <c r="BL66" s="310"/>
      <c r="BM66" s="310"/>
      <c r="BN66" s="310"/>
      <c r="BO66" s="310"/>
      <c r="BP66" s="310"/>
      <c r="BQ66" s="310"/>
      <c r="BR66" s="310"/>
      <c r="BS66" s="310"/>
      <c r="BT66" s="310"/>
      <c r="BU66" s="310"/>
      <c r="BV66" s="310"/>
      <c r="BW66" s="310"/>
      <c r="BX66" s="310"/>
      <c r="BY66" s="310"/>
      <c r="BZ66" s="310"/>
      <c r="CA66" s="310"/>
      <c r="CB66" s="310"/>
      <c r="CC66" s="310"/>
      <c r="CD66" s="310"/>
      <c r="CE66" s="310"/>
      <c r="CF66" s="310"/>
      <c r="CG66" s="310"/>
      <c r="CH66" s="310"/>
      <c r="CI66" s="310"/>
      <c r="CJ66" s="310"/>
      <c r="CK66" s="310"/>
      <c r="CL66" s="310"/>
      <c r="CM66" s="310"/>
      <c r="CN66" s="310"/>
      <c r="CO66" s="310"/>
      <c r="CP66" s="310"/>
      <c r="CQ66" s="310"/>
      <c r="CR66" s="310"/>
      <c r="CS66" s="310"/>
      <c r="CT66" s="310"/>
      <c r="CU66" s="310"/>
      <c r="CV66" s="310"/>
      <c r="CW66" s="310"/>
      <c r="CX66" s="310"/>
      <c r="CY66" s="310"/>
      <c r="CZ66" s="310"/>
      <c r="DA66" s="310"/>
      <c r="DB66" s="310"/>
      <c r="DC66" s="310"/>
      <c r="DD66" s="310"/>
      <c r="DE66" s="310"/>
      <c r="DF66" s="310"/>
      <c r="DG66" s="310"/>
      <c r="DH66" s="310"/>
      <c r="DI66" s="310"/>
      <c r="DJ66" s="310"/>
      <c r="DK66" s="310"/>
      <c r="DL66" s="310"/>
      <c r="DM66" s="310"/>
      <c r="DN66" s="310"/>
      <c r="DO66" s="310"/>
      <c r="DP66" s="310"/>
      <c r="DQ66" s="310"/>
      <c r="DR66" s="310"/>
      <c r="DS66" s="310"/>
      <c r="DT66" s="310"/>
      <c r="DU66" s="310"/>
      <c r="DV66" s="310"/>
      <c r="DW66" s="310"/>
      <c r="DX66" s="310"/>
      <c r="DY66" s="310"/>
      <c r="DZ66" s="310"/>
      <c r="EA66" s="310"/>
      <c r="EB66" s="310"/>
      <c r="EC66" s="310"/>
      <c r="ED66" s="310"/>
      <c r="EE66" s="310"/>
      <c r="EF66" s="310"/>
      <c r="EG66" s="310"/>
      <c r="EH66" s="310"/>
      <c r="EI66" s="310"/>
      <c r="EJ66" s="310"/>
      <c r="EK66" s="310"/>
      <c r="EL66" s="310"/>
      <c r="EM66" s="310"/>
      <c r="EN66" s="310"/>
      <c r="EO66" s="310"/>
      <c r="EP66" s="310"/>
      <c r="EQ66" s="310"/>
      <c r="ER66" s="310"/>
      <c r="ES66" s="310"/>
      <c r="ET66" s="308"/>
      <c r="EU66" s="443"/>
      <c r="EV66" s="443"/>
      <c r="EW66" s="443"/>
      <c r="EX66" s="443"/>
      <c r="EY66" s="443"/>
      <c r="EZ66" s="443"/>
      <c r="FA66" s="443"/>
      <c r="FB66" s="443"/>
      <c r="FC66" s="443"/>
      <c r="FD66" s="443"/>
      <c r="FE66" s="443"/>
      <c r="FF66" s="443"/>
      <c r="FG66" s="443"/>
      <c r="FH66" s="443"/>
      <c r="FI66" s="443"/>
      <c r="FJ66" s="443"/>
      <c r="FK66" s="443"/>
      <c r="FL66" s="443"/>
      <c r="FM66" s="443"/>
      <c r="FN66" s="443"/>
      <c r="FO66" s="443"/>
      <c r="FP66" s="443"/>
      <c r="FQ66" s="443"/>
      <c r="FR66" s="443"/>
      <c r="FS66" s="443"/>
      <c r="FT66" s="443"/>
      <c r="FU66" s="443"/>
      <c r="FV66" s="443"/>
      <c r="FW66" s="443"/>
      <c r="FX66" s="443"/>
      <c r="FY66" s="443"/>
      <c r="FZ66" s="443"/>
      <c r="GA66" s="443"/>
      <c r="GB66" s="443"/>
      <c r="GC66" s="443"/>
      <c r="GD66" s="443"/>
      <c r="GE66" s="443"/>
      <c r="GF66" s="443"/>
      <c r="GG66" s="443"/>
      <c r="GH66" s="443"/>
      <c r="GI66" s="443"/>
      <c r="GJ66" s="443"/>
      <c r="GK66" s="443"/>
      <c r="GL66" s="443"/>
      <c r="GM66" s="443"/>
      <c r="GN66" s="443"/>
      <c r="GO66" s="443"/>
      <c r="GP66" s="443"/>
      <c r="GQ66" s="443"/>
      <c r="GR66" s="443"/>
      <c r="GS66" s="443"/>
      <c r="GT66" s="443"/>
      <c r="GU66" s="443"/>
      <c r="GV66" s="443"/>
      <c r="GW66" s="443"/>
      <c r="GX66" s="443"/>
      <c r="GY66" s="443"/>
      <c r="GZ66" s="443"/>
      <c r="HA66" s="443"/>
      <c r="HB66" s="443"/>
      <c r="HC66" s="443"/>
      <c r="HD66" s="443"/>
      <c r="HE66" s="443"/>
      <c r="HF66" s="443"/>
      <c r="HG66" s="443"/>
      <c r="HH66" s="443"/>
      <c r="HI66" s="443"/>
      <c r="HJ66" s="443"/>
      <c r="HK66" s="443"/>
      <c r="HL66" s="443"/>
      <c r="HM66" s="443"/>
      <c r="HN66" s="443"/>
      <c r="HO66" s="443"/>
      <c r="HP66" s="443"/>
      <c r="HQ66" s="443"/>
      <c r="HR66" s="443"/>
      <c r="HS66" s="443"/>
      <c r="HT66" s="443"/>
      <c r="HU66" s="443"/>
      <c r="HV66" s="443"/>
      <c r="HW66" s="443"/>
      <c r="HX66" s="443"/>
      <c r="HY66" s="443"/>
      <c r="HZ66" s="443"/>
      <c r="IA66" s="443"/>
      <c r="IB66" s="443"/>
      <c r="IC66" s="443"/>
      <c r="ID66" s="443"/>
      <c r="IE66" s="443"/>
      <c r="IF66" s="443"/>
      <c r="IG66" s="443"/>
      <c r="IH66" s="443"/>
      <c r="II66" s="443"/>
      <c r="IJ66" s="443"/>
      <c r="IK66" s="443"/>
      <c r="IL66" s="443"/>
      <c r="IM66" s="443"/>
      <c r="IN66" s="443"/>
      <c r="IO66" s="443"/>
      <c r="IP66" s="443"/>
      <c r="IQ66" s="443"/>
      <c r="IR66" s="443"/>
      <c r="IS66" s="443"/>
      <c r="IT66" s="443"/>
      <c r="IU66" s="443"/>
      <c r="IV66" s="443"/>
    </row>
    <row r="67" spans="1:256" s="445" customFormat="1">
      <c r="A67" s="350"/>
      <c r="B67" s="558" t="s">
        <v>819</v>
      </c>
      <c r="C67" s="559"/>
      <c r="D67" s="560"/>
      <c r="E67" s="561">
        <f t="shared" ref="E67:N67" si="44">SUM(E65:E66)</f>
        <v>26.407399999999999</v>
      </c>
      <c r="F67" s="561">
        <f t="shared" si="44"/>
        <v>0</v>
      </c>
      <c r="G67" s="561">
        <f t="shared" si="44"/>
        <v>0</v>
      </c>
      <c r="H67" s="561">
        <f t="shared" si="44"/>
        <v>0</v>
      </c>
      <c r="I67" s="561">
        <f t="shared" si="44"/>
        <v>15.0246</v>
      </c>
      <c r="J67" s="561">
        <f t="shared" si="44"/>
        <v>0</v>
      </c>
      <c r="K67" s="561">
        <f t="shared" si="44"/>
        <v>0</v>
      </c>
      <c r="L67" s="561">
        <f t="shared" si="44"/>
        <v>0</v>
      </c>
      <c r="M67" s="561">
        <f t="shared" si="44"/>
        <v>0</v>
      </c>
      <c r="N67" s="561">
        <f t="shared" si="44"/>
        <v>17.104299999999999</v>
      </c>
      <c r="O67" s="310"/>
      <c r="P67" s="310"/>
      <c r="Q67" s="310"/>
      <c r="R67" s="310"/>
      <c r="S67" s="310"/>
      <c r="T67" s="310"/>
      <c r="U67" s="310"/>
      <c r="V67" s="310"/>
      <c r="W67" s="310"/>
      <c r="X67" s="310"/>
      <c r="Y67" s="310"/>
      <c r="Z67" s="310"/>
      <c r="AA67" s="310"/>
      <c r="AB67" s="310"/>
      <c r="AC67" s="310"/>
      <c r="AD67" s="310"/>
      <c r="AE67" s="310"/>
      <c r="AF67" s="310"/>
      <c r="AG67" s="310"/>
      <c r="AH67" s="310"/>
      <c r="AI67" s="310"/>
      <c r="AJ67" s="310"/>
      <c r="AK67" s="310"/>
      <c r="AL67" s="310"/>
      <c r="AM67" s="310"/>
      <c r="AN67" s="310"/>
      <c r="AO67" s="310"/>
      <c r="AP67" s="310"/>
      <c r="AQ67" s="310"/>
      <c r="AR67" s="310"/>
      <c r="AS67" s="310"/>
      <c r="AT67" s="310"/>
      <c r="AU67" s="310"/>
      <c r="AV67" s="310"/>
      <c r="AW67" s="310"/>
      <c r="AX67" s="310"/>
      <c r="AY67" s="310"/>
      <c r="AZ67" s="310"/>
      <c r="BA67" s="310"/>
      <c r="BB67" s="310"/>
      <c r="BC67" s="310"/>
      <c r="BD67" s="310"/>
      <c r="BE67" s="310"/>
      <c r="BF67" s="310"/>
      <c r="BG67" s="310"/>
      <c r="BH67" s="310"/>
      <c r="BI67" s="310"/>
      <c r="BJ67" s="310"/>
      <c r="BK67" s="310"/>
      <c r="BL67" s="310"/>
      <c r="BM67" s="310"/>
      <c r="BN67" s="310"/>
      <c r="BO67" s="310"/>
      <c r="BP67" s="310"/>
      <c r="BQ67" s="310"/>
      <c r="BR67" s="310"/>
      <c r="BS67" s="310"/>
      <c r="BT67" s="310"/>
      <c r="BU67" s="310"/>
      <c r="BV67" s="310"/>
      <c r="BW67" s="310"/>
      <c r="BX67" s="310"/>
      <c r="BY67" s="310"/>
      <c r="BZ67" s="310"/>
      <c r="CA67" s="310"/>
      <c r="CB67" s="310"/>
      <c r="CC67" s="310"/>
      <c r="CD67" s="310"/>
      <c r="CE67" s="310"/>
      <c r="CF67" s="310"/>
      <c r="CG67" s="310"/>
      <c r="CH67" s="310"/>
      <c r="CI67" s="310"/>
      <c r="CJ67" s="310"/>
      <c r="CK67" s="310"/>
      <c r="CL67" s="310"/>
      <c r="CM67" s="310"/>
      <c r="CN67" s="310"/>
      <c r="CO67" s="310"/>
      <c r="CP67" s="310"/>
      <c r="CQ67" s="310"/>
      <c r="CR67" s="310"/>
      <c r="CS67" s="310"/>
      <c r="CT67" s="310"/>
      <c r="CU67" s="310"/>
      <c r="CV67" s="310"/>
      <c r="CW67" s="310"/>
      <c r="CX67" s="310"/>
      <c r="CY67" s="310"/>
      <c r="CZ67" s="310"/>
      <c r="DA67" s="310"/>
      <c r="DB67" s="310"/>
      <c r="DC67" s="310"/>
      <c r="DD67" s="310"/>
      <c r="DE67" s="310"/>
      <c r="DF67" s="310"/>
      <c r="DG67" s="310"/>
      <c r="DH67" s="310"/>
      <c r="DI67" s="310"/>
      <c r="DJ67" s="310"/>
      <c r="DK67" s="310"/>
      <c r="DL67" s="310"/>
      <c r="DM67" s="310"/>
      <c r="DN67" s="310"/>
      <c r="DO67" s="310"/>
      <c r="DP67" s="310"/>
      <c r="DQ67" s="310"/>
      <c r="DR67" s="310"/>
      <c r="DS67" s="310"/>
      <c r="DT67" s="310"/>
      <c r="DU67" s="310"/>
      <c r="DV67" s="310"/>
      <c r="DW67" s="310"/>
      <c r="DX67" s="310"/>
      <c r="DY67" s="310"/>
      <c r="DZ67" s="310"/>
      <c r="EA67" s="310"/>
      <c r="EB67" s="310"/>
      <c r="EC67" s="310"/>
      <c r="ED67" s="310"/>
      <c r="EE67" s="310"/>
      <c r="EF67" s="310"/>
      <c r="EG67" s="310"/>
      <c r="EH67" s="310"/>
      <c r="EI67" s="310"/>
      <c r="EJ67" s="310"/>
      <c r="EK67" s="310"/>
      <c r="EL67" s="310"/>
      <c r="EM67" s="310"/>
      <c r="EN67" s="310"/>
      <c r="EO67" s="310"/>
      <c r="EP67" s="310"/>
      <c r="EQ67" s="310"/>
      <c r="ER67" s="310"/>
      <c r="ES67" s="310"/>
      <c r="ET67" s="1261"/>
      <c r="EU67" s="350"/>
      <c r="EV67" s="350"/>
      <c r="EW67" s="350"/>
      <c r="EX67" s="350"/>
      <c r="EY67" s="350"/>
      <c r="EZ67" s="350"/>
      <c r="FA67" s="350"/>
      <c r="FB67" s="350"/>
      <c r="FC67" s="350"/>
      <c r="FD67" s="350"/>
      <c r="FE67" s="350"/>
      <c r="FF67" s="350"/>
      <c r="FG67" s="350"/>
      <c r="FH67" s="350"/>
      <c r="FI67" s="350"/>
      <c r="FJ67" s="350"/>
      <c r="FK67" s="350"/>
      <c r="FL67" s="350"/>
      <c r="FM67" s="350"/>
      <c r="FN67" s="350"/>
      <c r="FO67" s="350"/>
      <c r="FP67" s="350"/>
      <c r="FQ67" s="350"/>
      <c r="FR67" s="350"/>
      <c r="FS67" s="350"/>
      <c r="FT67" s="350"/>
      <c r="FU67" s="350"/>
      <c r="FV67" s="350"/>
      <c r="FW67" s="350"/>
      <c r="FX67" s="350"/>
      <c r="FY67" s="350"/>
      <c r="FZ67" s="350"/>
      <c r="GA67" s="350"/>
      <c r="GB67" s="350"/>
      <c r="GC67" s="350"/>
      <c r="GD67" s="350"/>
      <c r="GE67" s="350"/>
      <c r="GF67" s="350"/>
      <c r="GG67" s="350"/>
      <c r="GH67" s="350"/>
      <c r="GI67" s="350"/>
      <c r="GJ67" s="350"/>
      <c r="GK67" s="350"/>
      <c r="GL67" s="350"/>
      <c r="GM67" s="350"/>
      <c r="GN67" s="350"/>
      <c r="GO67" s="350"/>
      <c r="GP67" s="350"/>
      <c r="GQ67" s="350"/>
      <c r="GR67" s="350"/>
      <c r="GS67" s="350"/>
      <c r="GT67" s="350"/>
      <c r="GU67" s="350"/>
      <c r="GV67" s="350"/>
      <c r="GW67" s="350"/>
      <c r="GX67" s="350"/>
      <c r="GY67" s="350"/>
      <c r="GZ67" s="350"/>
      <c r="HA67" s="350"/>
      <c r="HB67" s="350"/>
      <c r="HC67" s="350"/>
      <c r="HD67" s="350"/>
      <c r="HE67" s="350"/>
      <c r="HF67" s="350"/>
      <c r="HG67" s="350"/>
      <c r="HH67" s="350"/>
      <c r="HI67" s="350"/>
      <c r="HJ67" s="350"/>
      <c r="HK67" s="350"/>
      <c r="HL67" s="350"/>
      <c r="HM67" s="350"/>
      <c r="HN67" s="350"/>
      <c r="HO67" s="350"/>
      <c r="HP67" s="350"/>
      <c r="HQ67" s="350"/>
      <c r="HR67" s="350"/>
      <c r="HS67" s="350"/>
      <c r="HT67" s="350"/>
      <c r="HU67" s="350"/>
      <c r="HV67" s="350"/>
      <c r="HW67" s="350"/>
      <c r="HX67" s="350"/>
      <c r="HY67" s="350"/>
      <c r="HZ67" s="350"/>
      <c r="IA67" s="350"/>
      <c r="IB67" s="350"/>
      <c r="IC67" s="350"/>
      <c r="ID67" s="350"/>
      <c r="IE67" s="350"/>
      <c r="IF67" s="350"/>
      <c r="IG67" s="350"/>
      <c r="IH67" s="350"/>
      <c r="II67" s="350"/>
      <c r="IJ67" s="350"/>
      <c r="IK67" s="350"/>
      <c r="IL67" s="350"/>
      <c r="IM67" s="350"/>
      <c r="IN67" s="350"/>
      <c r="IO67" s="350"/>
      <c r="IP67" s="350"/>
      <c r="IQ67" s="350"/>
      <c r="IR67" s="350"/>
      <c r="IS67" s="350"/>
      <c r="IT67" s="350"/>
      <c r="IU67" s="350"/>
      <c r="IV67" s="350"/>
    </row>
    <row r="68" spans="1:256"/>
    <row r="69" spans="1:256">
      <c r="B69" s="444" t="s">
        <v>811</v>
      </c>
      <c r="E69" s="553">
        <f ca="1">SUM(E58,-E67,-E63)</f>
        <v>1272.3846825553251</v>
      </c>
      <c r="F69" s="553">
        <f t="shared" ref="F69:N69" ca="1" si="45">SUM(F58,-F67,-F63)</f>
        <v>1336.8028646192081</v>
      </c>
      <c r="G69" s="553">
        <f t="shared" ca="1" si="45"/>
        <v>1387.3276437346885</v>
      </c>
      <c r="H69" s="553">
        <f t="shared" ca="1" si="45"/>
        <v>1399.6604448280559</v>
      </c>
      <c r="I69" s="553">
        <f t="shared" ca="1" si="45"/>
        <v>1276.8271809487574</v>
      </c>
      <c r="J69" s="553">
        <f t="shared" ca="1" si="45"/>
        <v>1336.0566529724761</v>
      </c>
      <c r="K69" s="553">
        <f t="shared" ca="1" si="45"/>
        <v>1339.4580492967882</v>
      </c>
      <c r="L69" s="553">
        <f t="shared" ca="1" si="45"/>
        <v>1342.9441455292081</v>
      </c>
      <c r="M69" s="553">
        <f t="shared" ca="1" si="45"/>
        <v>1346.5176041674381</v>
      </c>
      <c r="N69" s="553">
        <f t="shared" ca="1" si="45"/>
        <v>1286.3052742716243</v>
      </c>
    </row>
    <row r="70" spans="1:256"/>
    <row r="71" spans="1:256" s="444" customFormat="1">
      <c r="A71" s="443"/>
      <c r="B71" s="444" t="s">
        <v>761</v>
      </c>
      <c r="C71" s="16"/>
      <c r="D71" s="310"/>
      <c r="E71" s="553">
        <f t="shared" ref="E71:M71" si="46">SUMIF($E$7:$ES$7,E$49,$E43:$ES43)</f>
        <v>0</v>
      </c>
      <c r="F71" s="553">
        <f t="shared" si="46"/>
        <v>0</v>
      </c>
      <c r="G71" s="553">
        <f t="shared" si="46"/>
        <v>0</v>
      </c>
      <c r="H71" s="553">
        <f t="shared" si="46"/>
        <v>100</v>
      </c>
      <c r="I71" s="553">
        <f t="shared" si="46"/>
        <v>0</v>
      </c>
      <c r="J71" s="553">
        <f t="shared" si="46"/>
        <v>0</v>
      </c>
      <c r="K71" s="553">
        <f t="shared" si="46"/>
        <v>0</v>
      </c>
      <c r="L71" s="553">
        <f t="shared" si="46"/>
        <v>0</v>
      </c>
      <c r="M71" s="553">
        <f t="shared" si="46"/>
        <v>0</v>
      </c>
      <c r="N71" s="553">
        <f>SUMIF($E$7:$ES$7,N$49,$E43:$ES43)</f>
        <v>100</v>
      </c>
      <c r="O71" s="310"/>
      <c r="P71" s="310"/>
      <c r="Q71" s="310"/>
      <c r="R71" s="310"/>
      <c r="S71" s="310"/>
      <c r="T71" s="310"/>
      <c r="U71" s="310"/>
      <c r="V71" s="310"/>
      <c r="W71" s="310"/>
      <c r="X71" s="310"/>
      <c r="Y71" s="310"/>
      <c r="Z71" s="310"/>
      <c r="AA71" s="310"/>
      <c r="AB71" s="310"/>
      <c r="AC71" s="310"/>
      <c r="AD71" s="310"/>
      <c r="AE71" s="310"/>
      <c r="AF71" s="310"/>
      <c r="AG71" s="310"/>
      <c r="AH71" s="310"/>
      <c r="AI71" s="310"/>
      <c r="AJ71" s="310"/>
      <c r="AK71" s="310"/>
      <c r="AL71" s="310"/>
      <c r="AM71" s="310"/>
      <c r="AN71" s="310"/>
      <c r="AO71" s="310"/>
      <c r="AP71" s="310"/>
      <c r="AQ71" s="310"/>
      <c r="AR71" s="310"/>
      <c r="AS71" s="310"/>
      <c r="AT71" s="310"/>
      <c r="AU71" s="310"/>
      <c r="AV71" s="310"/>
      <c r="AW71" s="310"/>
      <c r="AX71" s="310"/>
      <c r="AY71" s="310"/>
      <c r="AZ71" s="310"/>
      <c r="BA71" s="310"/>
      <c r="BB71" s="310"/>
      <c r="BC71" s="310"/>
      <c r="BD71" s="310"/>
      <c r="BE71" s="310"/>
      <c r="BF71" s="310"/>
      <c r="BG71" s="310"/>
      <c r="BH71" s="310"/>
      <c r="BI71" s="310"/>
      <c r="BJ71" s="310"/>
      <c r="BK71" s="310"/>
      <c r="BL71" s="310"/>
      <c r="BM71" s="310"/>
      <c r="BN71" s="310"/>
      <c r="BO71" s="310"/>
      <c r="BP71" s="310"/>
      <c r="BQ71" s="310"/>
      <c r="BR71" s="310"/>
      <c r="BS71" s="310"/>
      <c r="BT71" s="310"/>
      <c r="BU71" s="310"/>
      <c r="BV71" s="310"/>
      <c r="BW71" s="310"/>
      <c r="BX71" s="310"/>
      <c r="BY71" s="310"/>
      <c r="BZ71" s="310"/>
      <c r="CA71" s="310"/>
      <c r="CB71" s="310"/>
      <c r="CC71" s="310"/>
      <c r="CD71" s="310"/>
      <c r="CE71" s="310"/>
      <c r="CF71" s="310"/>
      <c r="CG71" s="310"/>
      <c r="CH71" s="310"/>
      <c r="CI71" s="310"/>
      <c r="CJ71" s="310"/>
      <c r="CK71" s="310"/>
      <c r="CL71" s="310"/>
      <c r="CM71" s="310"/>
      <c r="CN71" s="310"/>
      <c r="CO71" s="310"/>
      <c r="CP71" s="310"/>
      <c r="CQ71" s="310"/>
      <c r="CR71" s="310"/>
      <c r="CS71" s="310"/>
      <c r="CT71" s="310"/>
      <c r="CU71" s="310"/>
      <c r="CV71" s="310"/>
      <c r="CW71" s="310"/>
      <c r="CX71" s="310"/>
      <c r="CY71" s="310"/>
      <c r="CZ71" s="310"/>
      <c r="DA71" s="310"/>
      <c r="DB71" s="310"/>
      <c r="DC71" s="310"/>
      <c r="DD71" s="310"/>
      <c r="DE71" s="310"/>
      <c r="DF71" s="310"/>
      <c r="DG71" s="310"/>
      <c r="DH71" s="310"/>
      <c r="DI71" s="310"/>
      <c r="DJ71" s="310"/>
      <c r="DK71" s="310"/>
      <c r="DL71" s="310"/>
      <c r="DM71" s="310"/>
      <c r="DN71" s="310"/>
      <c r="DO71" s="310"/>
      <c r="DP71" s="310"/>
      <c r="DQ71" s="310"/>
      <c r="DR71" s="310"/>
      <c r="DS71" s="310"/>
      <c r="DT71" s="310"/>
      <c r="DU71" s="310"/>
      <c r="DV71" s="310"/>
      <c r="DW71" s="310"/>
      <c r="DX71" s="310"/>
      <c r="DY71" s="310"/>
      <c r="DZ71" s="310"/>
      <c r="EA71" s="310"/>
      <c r="EB71" s="310"/>
      <c r="EC71" s="310"/>
      <c r="ED71" s="310"/>
      <c r="EE71" s="310"/>
      <c r="EF71" s="310"/>
      <c r="EG71" s="310"/>
      <c r="EH71" s="310"/>
      <c r="EI71" s="310"/>
      <c r="EJ71" s="310"/>
      <c r="EK71" s="310"/>
      <c r="EL71" s="310"/>
      <c r="EM71" s="310"/>
      <c r="EN71" s="310"/>
      <c r="EO71" s="310"/>
      <c r="EP71" s="310"/>
      <c r="EQ71" s="310"/>
      <c r="ER71" s="310"/>
      <c r="ES71" s="310"/>
      <c r="ET71" s="308"/>
      <c r="EU71" s="443"/>
      <c r="EV71" s="443"/>
      <c r="EW71" s="443"/>
      <c r="EX71" s="443"/>
      <c r="EY71" s="443"/>
      <c r="EZ71" s="443"/>
      <c r="FA71" s="443"/>
      <c r="FB71" s="443"/>
      <c r="FC71" s="443"/>
      <c r="FD71" s="443"/>
      <c r="FE71" s="443"/>
      <c r="FF71" s="443"/>
      <c r="FG71" s="443"/>
      <c r="FH71" s="443"/>
      <c r="FI71" s="443"/>
      <c r="FJ71" s="443"/>
      <c r="FK71" s="443"/>
      <c r="FL71" s="443"/>
      <c r="FM71" s="443"/>
      <c r="FN71" s="443"/>
      <c r="FO71" s="443"/>
      <c r="FP71" s="443"/>
      <c r="FQ71" s="443"/>
      <c r="FR71" s="443"/>
      <c r="FS71" s="443"/>
      <c r="FT71" s="443"/>
      <c r="FU71" s="443"/>
      <c r="FV71" s="443"/>
      <c r="FW71" s="443"/>
      <c r="FX71" s="443"/>
      <c r="FY71" s="443"/>
      <c r="FZ71" s="443"/>
      <c r="GA71" s="443"/>
      <c r="GB71" s="443"/>
      <c r="GC71" s="443"/>
      <c r="GD71" s="443"/>
      <c r="GE71" s="443"/>
      <c r="GF71" s="443"/>
      <c r="GG71" s="443"/>
      <c r="GH71" s="443"/>
      <c r="GI71" s="443"/>
      <c r="GJ71" s="443"/>
      <c r="GK71" s="443"/>
      <c r="GL71" s="443"/>
      <c r="GM71" s="443"/>
      <c r="GN71" s="443"/>
      <c r="GO71" s="443"/>
      <c r="GP71" s="443"/>
      <c r="GQ71" s="443"/>
      <c r="GR71" s="443"/>
      <c r="GS71" s="443"/>
      <c r="GT71" s="443"/>
      <c r="GU71" s="443"/>
      <c r="GV71" s="443"/>
      <c r="GW71" s="443"/>
      <c r="GX71" s="443"/>
      <c r="GY71" s="443"/>
      <c r="GZ71" s="443"/>
      <c r="HA71" s="443"/>
      <c r="HB71" s="443"/>
      <c r="HC71" s="443"/>
      <c r="HD71" s="443"/>
      <c r="HE71" s="443"/>
      <c r="HF71" s="443"/>
      <c r="HG71" s="443"/>
      <c r="HH71" s="443"/>
      <c r="HI71" s="443"/>
      <c r="HJ71" s="443"/>
      <c r="HK71" s="443"/>
      <c r="HL71" s="443"/>
      <c r="HM71" s="443"/>
      <c r="HN71" s="443"/>
      <c r="HO71" s="443"/>
      <c r="HP71" s="443"/>
      <c r="HQ71" s="443"/>
      <c r="HR71" s="443"/>
      <c r="HS71" s="443"/>
      <c r="HT71" s="443"/>
      <c r="HU71" s="443"/>
      <c r="HV71" s="443"/>
      <c r="HW71" s="443"/>
      <c r="HX71" s="443"/>
      <c r="HY71" s="443"/>
      <c r="HZ71" s="443"/>
      <c r="IA71" s="443"/>
      <c r="IB71" s="443"/>
      <c r="IC71" s="443"/>
      <c r="ID71" s="443"/>
      <c r="IE71" s="443"/>
      <c r="IF71" s="443"/>
      <c r="IG71" s="443"/>
      <c r="IH71" s="443"/>
      <c r="II71" s="443"/>
      <c r="IJ71" s="443"/>
      <c r="IK71" s="443"/>
      <c r="IL71" s="443"/>
      <c r="IM71" s="443"/>
      <c r="IN71" s="443"/>
      <c r="IO71" s="443"/>
      <c r="IP71" s="443"/>
      <c r="IQ71" s="443"/>
      <c r="IR71" s="443"/>
      <c r="IS71" s="443"/>
      <c r="IT71" s="443"/>
      <c r="IU71" s="443"/>
      <c r="IV71" s="443"/>
    </row>
    <row r="72" spans="1:256"/>
    <row r="73" spans="1:256" s="444" customFormat="1" ht="14.4" thickBot="1">
      <c r="A73" s="443"/>
      <c r="B73" s="562" t="s">
        <v>816</v>
      </c>
      <c r="C73" s="562"/>
      <c r="D73" s="563"/>
      <c r="E73" s="564">
        <f t="shared" ref="E73:N73" ca="1" si="47">SUM(E69,-E71)</f>
        <v>1272.3846825553251</v>
      </c>
      <c r="F73" s="564">
        <f t="shared" ca="1" si="47"/>
        <v>1336.8028646192081</v>
      </c>
      <c r="G73" s="564">
        <f t="shared" ca="1" si="47"/>
        <v>1387.3276437346885</v>
      </c>
      <c r="H73" s="564">
        <f t="shared" ca="1" si="47"/>
        <v>1299.6604448280559</v>
      </c>
      <c r="I73" s="564">
        <f t="shared" ca="1" si="47"/>
        <v>1276.8271809487574</v>
      </c>
      <c r="J73" s="564">
        <f t="shared" ca="1" si="47"/>
        <v>1336.0566529724761</v>
      </c>
      <c r="K73" s="564">
        <f t="shared" ca="1" si="47"/>
        <v>1339.4580492967882</v>
      </c>
      <c r="L73" s="564">
        <f t="shared" ca="1" si="47"/>
        <v>1342.9441455292081</v>
      </c>
      <c r="M73" s="564">
        <f t="shared" ca="1" si="47"/>
        <v>1346.5176041674381</v>
      </c>
      <c r="N73" s="564">
        <f t="shared" ca="1" si="47"/>
        <v>1186.3052742716243</v>
      </c>
      <c r="O73" s="310"/>
      <c r="P73" s="310"/>
      <c r="Q73" s="310"/>
      <c r="R73" s="310"/>
      <c r="S73" s="310"/>
      <c r="T73" s="310"/>
      <c r="U73" s="310"/>
      <c r="V73" s="310"/>
      <c r="W73" s="310"/>
      <c r="X73" s="310"/>
      <c r="Y73" s="310"/>
      <c r="Z73" s="310"/>
      <c r="AA73" s="310"/>
      <c r="AB73" s="310"/>
      <c r="AC73" s="310"/>
      <c r="AD73" s="310"/>
      <c r="AE73" s="310"/>
      <c r="AF73" s="310"/>
      <c r="AG73" s="310"/>
      <c r="AH73" s="310"/>
      <c r="AI73" s="310"/>
      <c r="AJ73" s="310"/>
      <c r="AK73" s="310"/>
      <c r="AL73" s="310"/>
      <c r="AM73" s="310"/>
      <c r="AN73" s="310"/>
      <c r="AO73" s="310"/>
      <c r="AP73" s="310"/>
      <c r="AQ73" s="310"/>
      <c r="AR73" s="310"/>
      <c r="AS73" s="310"/>
      <c r="AT73" s="310"/>
      <c r="AU73" s="310"/>
      <c r="AV73" s="310"/>
      <c r="AW73" s="310"/>
      <c r="AX73" s="310"/>
      <c r="AY73" s="310"/>
      <c r="AZ73" s="310"/>
      <c r="BA73" s="310"/>
      <c r="BB73" s="310"/>
      <c r="BC73" s="310"/>
      <c r="BD73" s="310"/>
      <c r="BE73" s="310"/>
      <c r="BF73" s="310"/>
      <c r="BG73" s="310"/>
      <c r="BH73" s="310"/>
      <c r="BI73" s="310"/>
      <c r="BJ73" s="310"/>
      <c r="BK73" s="310"/>
      <c r="BL73" s="310"/>
      <c r="BM73" s="310"/>
      <c r="BN73" s="310"/>
      <c r="BO73" s="310"/>
      <c r="BP73" s="310"/>
      <c r="BQ73" s="310"/>
      <c r="BR73" s="310"/>
      <c r="BS73" s="310"/>
      <c r="BT73" s="310"/>
      <c r="BU73" s="310"/>
      <c r="BV73" s="310"/>
      <c r="BW73" s="310"/>
      <c r="BX73" s="310"/>
      <c r="BY73" s="310"/>
      <c r="BZ73" s="310"/>
      <c r="CA73" s="310"/>
      <c r="CB73" s="310"/>
      <c r="CC73" s="310"/>
      <c r="CD73" s="310"/>
      <c r="CE73" s="310"/>
      <c r="CF73" s="310"/>
      <c r="CG73" s="310"/>
      <c r="CH73" s="310"/>
      <c r="CI73" s="310"/>
      <c r="CJ73" s="310"/>
      <c r="CK73" s="310"/>
      <c r="CL73" s="310"/>
      <c r="CM73" s="310"/>
      <c r="CN73" s="310"/>
      <c r="CO73" s="310"/>
      <c r="CP73" s="310"/>
      <c r="CQ73" s="310"/>
      <c r="CR73" s="310"/>
      <c r="CS73" s="310"/>
      <c r="CT73" s="310"/>
      <c r="CU73" s="310"/>
      <c r="CV73" s="310"/>
      <c r="CW73" s="310"/>
      <c r="CX73" s="310"/>
      <c r="CY73" s="310"/>
      <c r="CZ73" s="310"/>
      <c r="DA73" s="310"/>
      <c r="DB73" s="310"/>
      <c r="DC73" s="310"/>
      <c r="DD73" s="310"/>
      <c r="DE73" s="310"/>
      <c r="DF73" s="310"/>
      <c r="DG73" s="310"/>
      <c r="DH73" s="310"/>
      <c r="DI73" s="310"/>
      <c r="DJ73" s="310"/>
      <c r="DK73" s="310"/>
      <c r="DL73" s="310"/>
      <c r="DM73" s="310"/>
      <c r="DN73" s="310"/>
      <c r="DO73" s="310"/>
      <c r="DP73" s="310"/>
      <c r="DQ73" s="310"/>
      <c r="DR73" s="310"/>
      <c r="DS73" s="310"/>
      <c r="DT73" s="310"/>
      <c r="DU73" s="310"/>
      <c r="DV73" s="310"/>
      <c r="DW73" s="310"/>
      <c r="DX73" s="310"/>
      <c r="DY73" s="310"/>
      <c r="DZ73" s="310"/>
      <c r="EA73" s="310"/>
      <c r="EB73" s="310"/>
      <c r="EC73" s="310"/>
      <c r="ED73" s="310"/>
      <c r="EE73" s="310"/>
      <c r="EF73" s="310"/>
      <c r="EG73" s="310"/>
      <c r="EH73" s="310"/>
      <c r="EI73" s="310"/>
      <c r="EJ73" s="310"/>
      <c r="EK73" s="310"/>
      <c r="EL73" s="310"/>
      <c r="EM73" s="310"/>
      <c r="EN73" s="310"/>
      <c r="EO73" s="310"/>
      <c r="EP73" s="310"/>
      <c r="EQ73" s="310"/>
      <c r="ER73" s="310"/>
      <c r="ES73" s="310"/>
      <c r="ET73" s="308"/>
      <c r="EU73" s="443"/>
      <c r="EV73" s="443"/>
      <c r="EW73" s="443"/>
      <c r="EX73" s="443"/>
      <c r="EY73" s="443"/>
      <c r="EZ73" s="443"/>
      <c r="FA73" s="443"/>
      <c r="FB73" s="443"/>
      <c r="FC73" s="443"/>
      <c r="FD73" s="443"/>
      <c r="FE73" s="443"/>
      <c r="FF73" s="443"/>
      <c r="FG73" s="443"/>
      <c r="FH73" s="443"/>
      <c r="FI73" s="443"/>
      <c r="FJ73" s="443"/>
      <c r="FK73" s="443"/>
      <c r="FL73" s="443"/>
      <c r="FM73" s="443"/>
      <c r="FN73" s="443"/>
      <c r="FO73" s="443"/>
      <c r="FP73" s="443"/>
      <c r="FQ73" s="443"/>
      <c r="FR73" s="443"/>
      <c r="FS73" s="443"/>
      <c r="FT73" s="443"/>
      <c r="FU73" s="443"/>
      <c r="FV73" s="443"/>
      <c r="FW73" s="443"/>
      <c r="FX73" s="443"/>
      <c r="FY73" s="443"/>
      <c r="FZ73" s="443"/>
      <c r="GA73" s="443"/>
      <c r="GB73" s="443"/>
      <c r="GC73" s="443"/>
      <c r="GD73" s="443"/>
      <c r="GE73" s="443"/>
      <c r="GF73" s="443"/>
      <c r="GG73" s="443"/>
      <c r="GH73" s="443"/>
      <c r="GI73" s="443"/>
      <c r="GJ73" s="443"/>
      <c r="GK73" s="443"/>
      <c r="GL73" s="443"/>
      <c r="GM73" s="443"/>
      <c r="GN73" s="443"/>
      <c r="GO73" s="443"/>
      <c r="GP73" s="443"/>
      <c r="GQ73" s="443"/>
      <c r="GR73" s="443"/>
      <c r="GS73" s="443"/>
      <c r="GT73" s="443"/>
      <c r="GU73" s="443"/>
      <c r="GV73" s="443"/>
      <c r="GW73" s="443"/>
      <c r="GX73" s="443"/>
      <c r="GY73" s="443"/>
      <c r="GZ73" s="443"/>
      <c r="HA73" s="443"/>
      <c r="HB73" s="443"/>
      <c r="HC73" s="443"/>
      <c r="HD73" s="443"/>
      <c r="HE73" s="443"/>
      <c r="HF73" s="443"/>
      <c r="HG73" s="443"/>
      <c r="HH73" s="443"/>
      <c r="HI73" s="443"/>
      <c r="HJ73" s="443"/>
      <c r="HK73" s="443"/>
      <c r="HL73" s="443"/>
      <c r="HM73" s="443"/>
      <c r="HN73" s="443"/>
      <c r="HO73" s="443"/>
      <c r="HP73" s="443"/>
      <c r="HQ73" s="443"/>
      <c r="HR73" s="443"/>
      <c r="HS73" s="443"/>
      <c r="HT73" s="443"/>
      <c r="HU73" s="443"/>
      <c r="HV73" s="443"/>
      <c r="HW73" s="443"/>
      <c r="HX73" s="443"/>
      <c r="HY73" s="443"/>
      <c r="HZ73" s="443"/>
      <c r="IA73" s="443"/>
      <c r="IB73" s="443"/>
      <c r="IC73" s="443"/>
      <c r="ID73" s="443"/>
      <c r="IE73" s="443"/>
      <c r="IF73" s="443"/>
      <c r="IG73" s="443"/>
      <c r="IH73" s="443"/>
      <c r="II73" s="443"/>
      <c r="IJ73" s="443"/>
      <c r="IK73" s="443"/>
      <c r="IL73" s="443"/>
      <c r="IM73" s="443"/>
      <c r="IN73" s="443"/>
      <c r="IO73" s="443"/>
      <c r="IP73" s="443"/>
      <c r="IQ73" s="443"/>
      <c r="IR73" s="443"/>
      <c r="IS73" s="443"/>
      <c r="IT73" s="443"/>
      <c r="IU73" s="443"/>
      <c r="IV73" s="443"/>
    </row>
    <row r="74" spans="1:256" ht="14.4" thickTop="1"/>
    <row r="75" spans="1:256" ht="12.75" customHeight="1">
      <c r="B75" s="444" t="s">
        <v>820</v>
      </c>
      <c r="E75" s="566" t="e">
        <f t="shared" ref="E75:N75" ca="1" si="48">E69/$D$202</f>
        <v>#DIV/0!</v>
      </c>
      <c r="F75" s="566" t="e">
        <f t="shared" ca="1" si="48"/>
        <v>#DIV/0!</v>
      </c>
      <c r="G75" s="566" t="e">
        <f t="shared" ca="1" si="48"/>
        <v>#DIV/0!</v>
      </c>
      <c r="H75" s="566" t="e">
        <f t="shared" ca="1" si="48"/>
        <v>#DIV/0!</v>
      </c>
      <c r="I75" s="566" t="e">
        <f t="shared" ca="1" si="48"/>
        <v>#DIV/0!</v>
      </c>
      <c r="J75" s="566" t="e">
        <f t="shared" ca="1" si="48"/>
        <v>#DIV/0!</v>
      </c>
      <c r="K75" s="566" t="e">
        <f t="shared" ca="1" si="48"/>
        <v>#DIV/0!</v>
      </c>
      <c r="L75" s="566" t="e">
        <f t="shared" ca="1" si="48"/>
        <v>#DIV/0!</v>
      </c>
      <c r="M75" s="566" t="e">
        <f t="shared" ca="1" si="48"/>
        <v>#DIV/0!</v>
      </c>
      <c r="N75" s="566" t="e">
        <f t="shared" ca="1" si="48"/>
        <v>#DIV/0!</v>
      </c>
    </row>
    <row r="76" spans="1:256"/>
    <row r="77" spans="1:256" s="305" customFormat="1" ht="12.75" customHeight="1">
      <c r="A77" s="16">
        <f>MAX($A$1:A46)+1</f>
        <v>2</v>
      </c>
      <c r="B77" s="17" t="s">
        <v>821</v>
      </c>
      <c r="C77" s="18"/>
      <c r="D77" s="311"/>
      <c r="E77" s="302"/>
      <c r="F77" s="302"/>
      <c r="G77" s="302"/>
      <c r="H77" s="302"/>
      <c r="I77" s="302"/>
      <c r="J77" s="302"/>
      <c r="K77" s="302"/>
      <c r="L77" s="302"/>
      <c r="M77" s="302"/>
      <c r="N77" s="302"/>
      <c r="O77" s="302"/>
      <c r="P77" s="302"/>
      <c r="Q77" s="302"/>
      <c r="R77" s="302"/>
      <c r="S77" s="302"/>
      <c r="T77" s="302"/>
      <c r="U77" s="302"/>
      <c r="V77" s="302"/>
      <c r="W77" s="302"/>
      <c r="X77" s="302"/>
      <c r="Y77" s="302"/>
      <c r="Z77" s="302"/>
      <c r="AA77" s="302"/>
      <c r="AB77" s="302"/>
      <c r="AC77" s="302"/>
      <c r="AD77" s="302"/>
      <c r="AE77" s="302"/>
      <c r="AF77" s="302"/>
      <c r="AG77" s="302"/>
      <c r="AH77" s="302"/>
      <c r="AI77" s="302"/>
      <c r="AJ77" s="302"/>
      <c r="AK77" s="302"/>
      <c r="AL77" s="302"/>
      <c r="AM77" s="302"/>
      <c r="AN77" s="302"/>
      <c r="AO77" s="302"/>
      <c r="AP77" s="302"/>
      <c r="AQ77" s="302"/>
      <c r="AR77" s="302"/>
      <c r="AS77" s="302"/>
      <c r="AT77" s="302"/>
      <c r="AU77" s="302"/>
      <c r="AV77" s="302"/>
      <c r="AW77" s="302"/>
      <c r="AX77" s="302"/>
      <c r="AY77" s="302"/>
      <c r="AZ77" s="302"/>
      <c r="BA77" s="302"/>
      <c r="BB77" s="302"/>
      <c r="BC77" s="302"/>
      <c r="BD77" s="302"/>
      <c r="BE77" s="302"/>
      <c r="BF77" s="302"/>
      <c r="BG77" s="302"/>
      <c r="BH77" s="302"/>
      <c r="BI77" s="302"/>
      <c r="BJ77" s="302"/>
      <c r="BK77" s="302"/>
      <c r="BL77" s="302"/>
      <c r="BM77" s="302"/>
      <c r="BN77" s="302"/>
      <c r="BO77" s="302"/>
      <c r="BP77" s="302"/>
      <c r="BQ77" s="302"/>
      <c r="BR77" s="302"/>
      <c r="BS77" s="302"/>
      <c r="BT77" s="302"/>
      <c r="BU77" s="302"/>
      <c r="BV77" s="302"/>
      <c r="BW77" s="302"/>
      <c r="BX77" s="302"/>
      <c r="BY77" s="302"/>
      <c r="BZ77" s="302"/>
      <c r="CA77" s="302"/>
      <c r="CB77" s="302"/>
      <c r="CC77" s="302"/>
      <c r="CD77" s="302"/>
      <c r="CE77" s="302"/>
      <c r="CF77" s="302"/>
      <c r="CG77" s="302"/>
      <c r="CH77" s="302"/>
      <c r="CI77" s="302"/>
      <c r="CJ77" s="302"/>
      <c r="CK77" s="302"/>
      <c r="CL77" s="302"/>
      <c r="CM77" s="302"/>
      <c r="CN77" s="302"/>
      <c r="CO77" s="302"/>
      <c r="CP77" s="302"/>
      <c r="CQ77" s="302"/>
      <c r="CR77" s="302"/>
      <c r="CS77" s="302"/>
      <c r="CT77" s="302"/>
      <c r="CU77" s="302"/>
      <c r="CV77" s="302"/>
      <c r="CW77" s="302"/>
      <c r="CX77" s="302"/>
      <c r="CY77" s="302"/>
      <c r="CZ77" s="302"/>
      <c r="DA77" s="302"/>
      <c r="DB77" s="302"/>
      <c r="DC77" s="302"/>
      <c r="DD77" s="302"/>
      <c r="DE77" s="302"/>
      <c r="DF77" s="302"/>
      <c r="DG77" s="302"/>
      <c r="DH77" s="302"/>
      <c r="DI77" s="302"/>
      <c r="DJ77" s="302"/>
      <c r="DK77" s="302"/>
      <c r="DL77" s="302"/>
      <c r="DM77" s="302"/>
      <c r="DN77" s="302"/>
      <c r="DO77" s="302"/>
      <c r="DP77" s="302"/>
      <c r="DQ77" s="302"/>
      <c r="DR77" s="302"/>
      <c r="DS77" s="302"/>
      <c r="DT77" s="302"/>
      <c r="DU77" s="302"/>
      <c r="DV77" s="302"/>
      <c r="DW77" s="302"/>
      <c r="DX77" s="302"/>
      <c r="DY77" s="302"/>
      <c r="DZ77" s="302"/>
      <c r="EA77" s="302"/>
      <c r="EB77" s="302"/>
      <c r="EC77" s="302"/>
      <c r="ED77" s="302"/>
      <c r="EE77" s="302"/>
      <c r="EF77" s="302"/>
      <c r="EG77" s="302"/>
      <c r="EH77" s="302"/>
      <c r="EI77" s="302"/>
      <c r="EJ77" s="302"/>
      <c r="EK77" s="302"/>
      <c r="EL77" s="302"/>
      <c r="EM77" s="302"/>
      <c r="EN77" s="302"/>
      <c r="EO77" s="302"/>
      <c r="EP77" s="302"/>
      <c r="EQ77" s="302"/>
      <c r="ER77" s="302"/>
      <c r="ES77" s="302"/>
      <c r="ET77" s="310"/>
      <c r="EU77" s="16"/>
      <c r="EV77" s="16"/>
      <c r="EW77" s="16"/>
      <c r="EX77" s="16"/>
      <c r="EY77" s="16"/>
      <c r="EZ77" s="16"/>
      <c r="FA77" s="16"/>
      <c r="FB77" s="16"/>
      <c r="FC77" s="16"/>
      <c r="FD77" s="16"/>
      <c r="FE77" s="16"/>
      <c r="FF77" s="16"/>
      <c r="FG77" s="16"/>
      <c r="FH77" s="16"/>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6"/>
      <c r="GN77" s="16"/>
      <c r="GO77" s="16"/>
      <c r="GP77" s="16"/>
      <c r="GQ77" s="16"/>
      <c r="GR77" s="16"/>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6"/>
      <c r="HX77" s="16"/>
      <c r="HY77" s="16"/>
      <c r="HZ77" s="16"/>
      <c r="IA77" s="16"/>
      <c r="IB77" s="16"/>
      <c r="IC77" s="16"/>
      <c r="ID77" s="16"/>
      <c r="IE77" s="16"/>
      <c r="IF77" s="16"/>
      <c r="IG77" s="16"/>
      <c r="IH77" s="16"/>
      <c r="II77" s="16"/>
      <c r="IJ77" s="16"/>
      <c r="IK77" s="16"/>
      <c r="IL77" s="16"/>
      <c r="IM77" s="16"/>
      <c r="IN77" s="16"/>
      <c r="IO77" s="16"/>
      <c r="IP77" s="16"/>
      <c r="IQ77" s="16"/>
      <c r="IR77" s="16"/>
      <c r="IS77" s="16"/>
      <c r="IT77" s="16"/>
      <c r="IU77" s="16"/>
      <c r="IV77" s="16"/>
    </row>
    <row r="78" spans="1:256"/>
    <row r="79" spans="1:256" s="305" customFormat="1" ht="12.75" customHeight="1">
      <c r="A79" s="16">
        <f>MAX($A$1:A78)+1</f>
        <v>3</v>
      </c>
      <c r="B79" s="62" t="s">
        <v>822</v>
      </c>
      <c r="C79" s="129"/>
      <c r="D79" s="312"/>
      <c r="E79" s="313"/>
      <c r="F79" s="313"/>
      <c r="G79" s="313"/>
      <c r="H79" s="313"/>
      <c r="I79" s="313"/>
      <c r="J79" s="313"/>
      <c r="K79" s="313"/>
      <c r="L79" s="313"/>
      <c r="M79" s="313"/>
      <c r="N79" s="313"/>
      <c r="O79" s="313"/>
      <c r="P79" s="313"/>
      <c r="Q79" s="313"/>
      <c r="R79" s="313"/>
      <c r="S79" s="313"/>
      <c r="T79" s="313"/>
      <c r="U79" s="313"/>
      <c r="V79" s="313"/>
      <c r="W79" s="313"/>
      <c r="X79" s="313"/>
      <c r="Y79" s="313"/>
      <c r="Z79" s="313"/>
      <c r="AA79" s="313"/>
      <c r="AB79" s="313"/>
      <c r="AC79" s="313"/>
      <c r="AD79" s="313"/>
      <c r="AE79" s="313"/>
      <c r="AF79" s="313"/>
      <c r="AG79" s="313"/>
      <c r="AH79" s="313"/>
      <c r="AI79" s="313"/>
      <c r="AJ79" s="313"/>
      <c r="AK79" s="313"/>
      <c r="AL79" s="313"/>
      <c r="AM79" s="313"/>
      <c r="AN79" s="313"/>
      <c r="AO79" s="313"/>
      <c r="AP79" s="313"/>
      <c r="AQ79" s="313"/>
      <c r="AR79" s="313"/>
      <c r="AS79" s="313"/>
      <c r="AT79" s="313"/>
      <c r="AU79" s="313"/>
      <c r="AV79" s="313"/>
      <c r="AW79" s="313"/>
      <c r="AX79" s="313"/>
      <c r="AY79" s="313"/>
      <c r="AZ79" s="313"/>
      <c r="BA79" s="313"/>
      <c r="BB79" s="313"/>
      <c r="BC79" s="313"/>
      <c r="BD79" s="313"/>
      <c r="BE79" s="313"/>
      <c r="BF79" s="313"/>
      <c r="BG79" s="313"/>
      <c r="BH79" s="313"/>
      <c r="BI79" s="313"/>
      <c r="BJ79" s="313"/>
      <c r="BK79" s="313"/>
      <c r="BL79" s="313"/>
      <c r="BM79" s="313"/>
      <c r="BN79" s="313"/>
      <c r="BO79" s="313"/>
      <c r="BP79" s="313"/>
      <c r="BQ79" s="313"/>
      <c r="BR79" s="313"/>
      <c r="BS79" s="313"/>
      <c r="BT79" s="313"/>
      <c r="BU79" s="313"/>
      <c r="BV79" s="313"/>
      <c r="BW79" s="313"/>
      <c r="BX79" s="313"/>
      <c r="BY79" s="313"/>
      <c r="BZ79" s="313"/>
      <c r="CA79" s="313"/>
      <c r="CB79" s="313"/>
      <c r="CC79" s="313"/>
      <c r="CD79" s="313"/>
      <c r="CE79" s="313"/>
      <c r="CF79" s="313"/>
      <c r="CG79" s="313"/>
      <c r="CH79" s="313"/>
      <c r="CI79" s="313"/>
      <c r="CJ79" s="313"/>
      <c r="CK79" s="313"/>
      <c r="CL79" s="313"/>
      <c r="CM79" s="313"/>
      <c r="CN79" s="313"/>
      <c r="CO79" s="313"/>
      <c r="CP79" s="313"/>
      <c r="CQ79" s="313"/>
      <c r="CR79" s="313"/>
      <c r="CS79" s="313"/>
      <c r="CT79" s="313"/>
      <c r="CU79" s="313"/>
      <c r="CV79" s="313"/>
      <c r="CW79" s="313"/>
      <c r="CX79" s="313"/>
      <c r="CY79" s="313"/>
      <c r="CZ79" s="313"/>
      <c r="DA79" s="313"/>
      <c r="DB79" s="313"/>
      <c r="DC79" s="313"/>
      <c r="DD79" s="313"/>
      <c r="DE79" s="313"/>
      <c r="DF79" s="313"/>
      <c r="DG79" s="313"/>
      <c r="DH79" s="313"/>
      <c r="DI79" s="313"/>
      <c r="DJ79" s="313"/>
      <c r="DK79" s="313"/>
      <c r="DL79" s="313"/>
      <c r="DM79" s="313"/>
      <c r="DN79" s="313"/>
      <c r="DO79" s="313"/>
      <c r="DP79" s="313"/>
      <c r="DQ79" s="313"/>
      <c r="DR79" s="313"/>
      <c r="DS79" s="313"/>
      <c r="DT79" s="313"/>
      <c r="DU79" s="313"/>
      <c r="DV79" s="313"/>
      <c r="DW79" s="313"/>
      <c r="DX79" s="313"/>
      <c r="DY79" s="313"/>
      <c r="DZ79" s="313"/>
      <c r="EA79" s="313"/>
      <c r="EB79" s="313"/>
      <c r="EC79" s="313"/>
      <c r="ED79" s="313"/>
      <c r="EE79" s="313"/>
      <c r="EF79" s="313"/>
      <c r="EG79" s="313"/>
      <c r="EH79" s="313"/>
      <c r="EI79" s="313"/>
      <c r="EJ79" s="313"/>
      <c r="EK79" s="313"/>
      <c r="EL79" s="313"/>
      <c r="EM79" s="313"/>
      <c r="EN79" s="313"/>
      <c r="EO79" s="313"/>
      <c r="EP79" s="313"/>
      <c r="EQ79" s="313"/>
      <c r="ER79" s="313"/>
      <c r="ES79" s="313"/>
      <c r="ET79" s="310"/>
      <c r="EU79" s="16"/>
      <c r="EV79" s="16"/>
      <c r="EW79" s="16"/>
      <c r="EX79" s="16"/>
      <c r="EY79" s="16"/>
      <c r="EZ79" s="16"/>
      <c r="FA79" s="16"/>
      <c r="FB79" s="16"/>
      <c r="FC79" s="16"/>
      <c r="FD79" s="16"/>
      <c r="FE79" s="16"/>
      <c r="FF79" s="16"/>
      <c r="FG79" s="16"/>
      <c r="FH79" s="16"/>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6"/>
      <c r="GN79" s="16"/>
      <c r="GO79" s="16"/>
      <c r="GP79" s="16"/>
      <c r="GQ79" s="16"/>
      <c r="GR79" s="16"/>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6"/>
      <c r="HX79" s="16"/>
      <c r="HY79" s="16"/>
      <c r="HZ79" s="16"/>
      <c r="IA79" s="16"/>
      <c r="IB79" s="16"/>
      <c r="IC79" s="16"/>
      <c r="ID79" s="16"/>
      <c r="IE79" s="16"/>
      <c r="IF79" s="16"/>
      <c r="IG79" s="16"/>
      <c r="IH79" s="16"/>
      <c r="II79" s="16"/>
      <c r="IJ79" s="16"/>
      <c r="IK79" s="16"/>
      <c r="IL79" s="16"/>
      <c r="IM79" s="16"/>
      <c r="IN79" s="16"/>
      <c r="IO79" s="16"/>
      <c r="IP79" s="16"/>
      <c r="IQ79" s="16"/>
      <c r="IR79" s="16"/>
      <c r="IS79" s="16"/>
      <c r="IT79" s="16"/>
      <c r="IU79" s="16"/>
      <c r="IV79" s="16"/>
    </row>
    <row r="80" spans="1:256"/>
    <row r="81" spans="1:256" s="444" customFormat="1" ht="12.75" customHeight="1">
      <c r="A81" s="443"/>
      <c r="B81" s="443" t="str">
        <f>IP_Assumptions!B115</f>
        <v>Discount Rate (%)</v>
      </c>
      <c r="C81" s="443"/>
      <c r="D81" s="566">
        <f>DR</f>
        <v>0.09</v>
      </c>
      <c r="E81" s="310"/>
      <c r="F81" s="310"/>
      <c r="G81" s="310"/>
      <c r="H81" s="310"/>
      <c r="I81" s="310"/>
      <c r="J81" s="310"/>
      <c r="K81" s="310"/>
      <c r="L81" s="310"/>
      <c r="M81" s="310"/>
      <c r="N81" s="310"/>
      <c r="O81" s="310"/>
      <c r="P81" s="310"/>
      <c r="Q81" s="310"/>
      <c r="R81" s="310"/>
      <c r="S81" s="310"/>
      <c r="T81" s="310"/>
      <c r="U81" s="310"/>
      <c r="V81" s="310"/>
      <c r="W81" s="310"/>
      <c r="X81" s="310"/>
      <c r="Y81" s="310"/>
      <c r="Z81" s="310"/>
      <c r="AA81" s="310"/>
      <c r="AB81" s="310"/>
      <c r="AC81" s="310"/>
      <c r="AD81" s="310"/>
      <c r="AE81" s="310"/>
      <c r="AF81" s="310"/>
      <c r="AG81" s="310"/>
      <c r="AH81" s="310"/>
      <c r="AI81" s="310"/>
      <c r="AJ81" s="310"/>
      <c r="AK81" s="310"/>
      <c r="AL81" s="310"/>
      <c r="AM81" s="310"/>
      <c r="AN81" s="310"/>
      <c r="AO81" s="310"/>
      <c r="AP81" s="310"/>
      <c r="AQ81" s="310"/>
      <c r="AR81" s="310"/>
      <c r="AS81" s="310"/>
      <c r="AT81" s="310"/>
      <c r="AU81" s="310"/>
      <c r="AV81" s="310"/>
      <c r="AW81" s="310"/>
      <c r="AX81" s="310"/>
      <c r="AY81" s="310"/>
      <c r="AZ81" s="310"/>
      <c r="BA81" s="310"/>
      <c r="BB81" s="310"/>
      <c r="BC81" s="310"/>
      <c r="BD81" s="310"/>
      <c r="BE81" s="310"/>
      <c r="BF81" s="310"/>
      <c r="BG81" s="310"/>
      <c r="BH81" s="310"/>
      <c r="BI81" s="310"/>
      <c r="BJ81" s="310"/>
      <c r="BK81" s="310"/>
      <c r="BL81" s="310"/>
      <c r="BM81" s="310"/>
      <c r="BN81" s="310"/>
      <c r="BO81" s="310"/>
      <c r="BP81" s="310"/>
      <c r="BQ81" s="310"/>
      <c r="BR81" s="310"/>
      <c r="BS81" s="310"/>
      <c r="BT81" s="310"/>
      <c r="BU81" s="310"/>
      <c r="BV81" s="310"/>
      <c r="BW81" s="310"/>
      <c r="BX81" s="310"/>
      <c r="BY81" s="310"/>
      <c r="BZ81" s="310"/>
      <c r="CA81" s="310"/>
      <c r="CB81" s="310"/>
      <c r="CC81" s="310"/>
      <c r="CD81" s="310"/>
      <c r="CE81" s="310"/>
      <c r="CF81" s="310"/>
      <c r="CG81" s="310"/>
      <c r="CH81" s="310"/>
      <c r="CI81" s="310"/>
      <c r="CJ81" s="310"/>
      <c r="CK81" s="310"/>
      <c r="CL81" s="310"/>
      <c r="CM81" s="310"/>
      <c r="CN81" s="310"/>
      <c r="CO81" s="310"/>
      <c r="CP81" s="310"/>
      <c r="CQ81" s="310"/>
      <c r="CR81" s="310"/>
      <c r="CS81" s="310"/>
      <c r="CT81" s="310"/>
      <c r="CU81" s="310"/>
      <c r="CV81" s="310"/>
      <c r="CW81" s="310"/>
      <c r="CX81" s="310"/>
      <c r="CY81" s="310"/>
      <c r="CZ81" s="310"/>
      <c r="DA81" s="310"/>
      <c r="DB81" s="310"/>
      <c r="DC81" s="310"/>
      <c r="DD81" s="310"/>
      <c r="DE81" s="310"/>
      <c r="DF81" s="310"/>
      <c r="DG81" s="310"/>
      <c r="DH81" s="310"/>
      <c r="DI81" s="310"/>
      <c r="DJ81" s="310"/>
      <c r="DK81" s="310"/>
      <c r="DL81" s="310"/>
      <c r="DM81" s="310"/>
      <c r="DN81" s="310"/>
      <c r="DO81" s="310"/>
      <c r="DP81" s="310"/>
      <c r="DQ81" s="310"/>
      <c r="DR81" s="310"/>
      <c r="DS81" s="310"/>
      <c r="DT81" s="310"/>
      <c r="DU81" s="310"/>
      <c r="DV81" s="310"/>
      <c r="DW81" s="310"/>
      <c r="DX81" s="310"/>
      <c r="DY81" s="310"/>
      <c r="DZ81" s="310"/>
      <c r="EA81" s="310"/>
      <c r="EB81" s="310"/>
      <c r="EC81" s="310"/>
      <c r="ED81" s="310"/>
      <c r="EE81" s="310"/>
      <c r="EF81" s="310"/>
      <c r="EG81" s="310"/>
      <c r="EH81" s="310"/>
      <c r="EI81" s="310"/>
      <c r="EJ81" s="310"/>
      <c r="EK81" s="310"/>
      <c r="EL81" s="310"/>
      <c r="EM81" s="310"/>
      <c r="EN81" s="310"/>
      <c r="EO81" s="310"/>
      <c r="EP81" s="310"/>
      <c r="EQ81" s="310"/>
      <c r="ER81" s="310"/>
      <c r="ES81" s="310"/>
      <c r="ET81" s="308"/>
      <c r="EU81" s="443"/>
      <c r="EV81" s="443"/>
      <c r="EW81" s="443"/>
      <c r="EX81" s="443"/>
      <c r="EY81" s="443"/>
      <c r="EZ81" s="443"/>
      <c r="FA81" s="443"/>
      <c r="FB81" s="443"/>
      <c r="FC81" s="443"/>
      <c r="FD81" s="443"/>
      <c r="FE81" s="443"/>
      <c r="FF81" s="443"/>
      <c r="FG81" s="443"/>
      <c r="FH81" s="443"/>
      <c r="FI81" s="443"/>
      <c r="FJ81" s="443"/>
      <c r="FK81" s="443"/>
      <c r="FL81" s="443"/>
      <c r="FM81" s="443"/>
      <c r="FN81" s="443"/>
      <c r="FO81" s="443"/>
      <c r="FP81" s="443"/>
      <c r="FQ81" s="443"/>
      <c r="FR81" s="443"/>
      <c r="FS81" s="443"/>
      <c r="FT81" s="443"/>
      <c r="FU81" s="443"/>
      <c r="FV81" s="443"/>
      <c r="FW81" s="443"/>
      <c r="FX81" s="443"/>
      <c r="FY81" s="443"/>
      <c r="FZ81" s="443"/>
      <c r="GA81" s="443"/>
      <c r="GB81" s="443"/>
      <c r="GC81" s="443"/>
      <c r="GD81" s="443"/>
      <c r="GE81" s="443"/>
      <c r="GF81" s="443"/>
      <c r="GG81" s="443"/>
      <c r="GH81" s="443"/>
      <c r="GI81" s="443"/>
      <c r="GJ81" s="443"/>
      <c r="GK81" s="443"/>
      <c r="GL81" s="443"/>
      <c r="GM81" s="443"/>
      <c r="GN81" s="443"/>
      <c r="GO81" s="443"/>
      <c r="GP81" s="443"/>
      <c r="GQ81" s="443"/>
      <c r="GR81" s="443"/>
      <c r="GS81" s="443"/>
      <c r="GT81" s="443"/>
      <c r="GU81" s="443"/>
      <c r="GV81" s="443"/>
      <c r="GW81" s="443"/>
      <c r="GX81" s="443"/>
      <c r="GY81" s="443"/>
      <c r="GZ81" s="443"/>
      <c r="HA81" s="443"/>
      <c r="HB81" s="443"/>
      <c r="HC81" s="443"/>
      <c r="HD81" s="443"/>
      <c r="HE81" s="443"/>
      <c r="HF81" s="443"/>
      <c r="HG81" s="443"/>
      <c r="HH81" s="443"/>
      <c r="HI81" s="443"/>
      <c r="HJ81" s="443"/>
      <c r="HK81" s="443"/>
      <c r="HL81" s="443"/>
      <c r="HM81" s="443"/>
      <c r="HN81" s="443"/>
      <c r="HO81" s="443"/>
      <c r="HP81" s="443"/>
      <c r="HQ81" s="443"/>
      <c r="HR81" s="443"/>
      <c r="HS81" s="443"/>
      <c r="HT81" s="443"/>
      <c r="HU81" s="443"/>
      <c r="HV81" s="443"/>
      <c r="HW81" s="443"/>
      <c r="HX81" s="443"/>
      <c r="HY81" s="443"/>
      <c r="HZ81" s="443"/>
      <c r="IA81" s="443"/>
      <c r="IB81" s="443"/>
      <c r="IC81" s="443"/>
      <c r="ID81" s="443"/>
      <c r="IE81" s="443"/>
      <c r="IF81" s="443"/>
      <c r="IG81" s="443"/>
      <c r="IH81" s="443"/>
      <c r="II81" s="443"/>
      <c r="IJ81" s="443"/>
      <c r="IK81" s="443"/>
      <c r="IL81" s="443"/>
      <c r="IM81" s="443"/>
      <c r="IN81" s="443"/>
      <c r="IO81" s="443"/>
      <c r="IP81" s="443"/>
      <c r="IQ81" s="443"/>
      <c r="IR81" s="443"/>
      <c r="IS81" s="443"/>
      <c r="IT81" s="443"/>
      <c r="IU81" s="443"/>
      <c r="IV81" s="443"/>
    </row>
    <row r="82" spans="1:256"/>
    <row r="83" spans="1:256" s="443" customFormat="1" ht="12.75" customHeight="1">
      <c r="B83" s="443" t="str">
        <f>B45</f>
        <v>Net Cash Flow</v>
      </c>
      <c r="D83" s="308"/>
      <c r="E83" s="553">
        <f t="shared" ref="E83:BP83" ca="1" si="49">E45</f>
        <v>89.425850409325406</v>
      </c>
      <c r="F83" s="553">
        <f t="shared" ca="1" si="49"/>
        <v>107.54169021133714</v>
      </c>
      <c r="G83" s="553">
        <f t="shared" ca="1" si="49"/>
        <v>107.54171938418591</v>
      </c>
      <c r="H83" s="553">
        <f t="shared" ca="1" si="49"/>
        <v>107.54173790597737</v>
      </c>
      <c r="I83" s="553">
        <f t="shared" ca="1" si="49"/>
        <v>107.54174575477208</v>
      </c>
      <c r="J83" s="553">
        <f t="shared" ca="1" si="49"/>
        <v>107.54174290858543</v>
      </c>
      <c r="K83" s="553">
        <f t="shared" ca="1" si="49"/>
        <v>107.54172934538749</v>
      </c>
      <c r="L83" s="553">
        <f t="shared" ca="1" si="49"/>
        <v>107.54170504310298</v>
      </c>
      <c r="M83" s="553">
        <f t="shared" ca="1" si="49"/>
        <v>107.54166997961114</v>
      </c>
      <c r="N83" s="553">
        <f t="shared" ca="1" si="49"/>
        <v>107.54172413274564</v>
      </c>
      <c r="O83" s="553">
        <f t="shared" ca="1" si="49"/>
        <v>107.54166748029452</v>
      </c>
      <c r="P83" s="553">
        <f t="shared" ca="1" si="49"/>
        <v>107.54170000000001</v>
      </c>
      <c r="Q83" s="553">
        <f t="shared" ca="1" si="49"/>
        <v>107.54172166955853</v>
      </c>
      <c r="R83" s="553">
        <f t="shared" ca="1" si="49"/>
        <v>111.75103246662057</v>
      </c>
      <c r="S83" s="553">
        <f t="shared" ca="1" si="49"/>
        <v>111.75103236879056</v>
      </c>
      <c r="T83" s="553">
        <f t="shared" ca="1" si="49"/>
        <v>111.75102135362681</v>
      </c>
      <c r="U83" s="553">
        <f t="shared" ca="1" si="49"/>
        <v>111.7509993986414</v>
      </c>
      <c r="V83" s="553">
        <f t="shared" ca="1" si="49"/>
        <v>111.75096648130007</v>
      </c>
      <c r="W83" s="553">
        <f t="shared" ca="1" si="49"/>
        <v>111.75102257902219</v>
      </c>
      <c r="X83" s="553">
        <f t="shared" ca="1" si="49"/>
        <v>111.75096766918055</v>
      </c>
      <c r="Y83" s="553">
        <f t="shared" ca="1" si="49"/>
        <v>111.75100172910143</v>
      </c>
      <c r="Z83" s="553">
        <f t="shared" ca="1" si="49"/>
        <v>111.75102473606429</v>
      </c>
      <c r="AA83" s="553">
        <f t="shared" ca="1" si="49"/>
        <v>111.75103666730188</v>
      </c>
      <c r="AB83" s="553">
        <f t="shared" ca="1" si="49"/>
        <v>111.75103750000001</v>
      </c>
      <c r="AC83" s="553">
        <f t="shared" ca="1" si="49"/>
        <v>111.7510272112975</v>
      </c>
      <c r="AD83" s="553">
        <f t="shared" ca="1" si="49"/>
        <v>115.9615057782861</v>
      </c>
      <c r="AE83" s="553">
        <f t="shared" ca="1" si="49"/>
        <v>115.96147317801032</v>
      </c>
      <c r="AF83" s="553">
        <f t="shared" ca="1" si="49"/>
        <v>115.96152938746749</v>
      </c>
      <c r="AG83" s="553">
        <f t="shared" ca="1" si="49"/>
        <v>115.96147438360742</v>
      </c>
      <c r="AH83" s="553">
        <f t="shared" ca="1" si="49"/>
        <v>115.96150814333257</v>
      </c>
      <c r="AI83" s="553">
        <f t="shared" ca="1" si="49"/>
        <v>115.96153064349774</v>
      </c>
      <c r="AJ83" s="553">
        <f t="shared" ca="1" si="49"/>
        <v>115.96154186091007</v>
      </c>
      <c r="AK83" s="553">
        <f t="shared" ca="1" si="49"/>
        <v>115.96154177232897</v>
      </c>
      <c r="AL83" s="553">
        <f t="shared" ca="1" si="49"/>
        <v>115.96153035446591</v>
      </c>
      <c r="AM83" s="553">
        <f t="shared" ca="1" si="49"/>
        <v>115.96150758398443</v>
      </c>
      <c r="AN83" s="553">
        <f t="shared" ca="1" si="49"/>
        <v>115.96147343750002</v>
      </c>
      <c r="AO83" s="553">
        <f t="shared" ca="1" si="49"/>
        <v>115.96152789157995</v>
      </c>
      <c r="AP83" s="553">
        <f t="shared" ca="1" si="49"/>
        <v>116.69987092274324</v>
      </c>
      <c r="AQ83" s="553">
        <f t="shared" ca="1" si="49"/>
        <v>116.69990250746059</v>
      </c>
      <c r="AR83" s="553">
        <f t="shared" ca="1" si="49"/>
        <v>116.69992262215418</v>
      </c>
      <c r="AS83" s="553">
        <f t="shared" ca="1" si="49"/>
        <v>116.69993124319763</v>
      </c>
      <c r="AT83" s="553">
        <f t="shared" ca="1" si="49"/>
        <v>116.6999283469159</v>
      </c>
      <c r="AU83" s="553">
        <f t="shared" ca="1" si="49"/>
        <v>116.69991390958519</v>
      </c>
      <c r="AV83" s="553">
        <f t="shared" ca="1" si="49"/>
        <v>116.69988790743284</v>
      </c>
      <c r="AW83" s="553">
        <f t="shared" ca="1" si="49"/>
        <v>116.69985031663718</v>
      </c>
      <c r="AX83" s="553">
        <f t="shared" ca="1" si="49"/>
        <v>116.69990111332756</v>
      </c>
      <c r="AY83" s="553">
        <f t="shared" ca="1" si="49"/>
        <v>116.69994027358405</v>
      </c>
      <c r="AZ83" s="553">
        <f t="shared" ca="1" si="49"/>
        <v>16.699867773437518</v>
      </c>
      <c r="BA83" s="553">
        <f t="shared" ca="1" si="49"/>
        <v>97.234783588869448</v>
      </c>
      <c r="BB83" s="553">
        <f t="shared" ca="1" si="49"/>
        <v>97.229087695811828</v>
      </c>
      <c r="BC83" s="553">
        <f t="shared" ca="1" si="49"/>
        <v>97.223380070147115</v>
      </c>
      <c r="BD83" s="553">
        <f t="shared" ca="1" si="49"/>
        <v>96.104760687708023</v>
      </c>
      <c r="BE83" s="553">
        <f t="shared" ca="1" si="49"/>
        <v>111.12942952427757</v>
      </c>
      <c r="BF83" s="553">
        <f t="shared" ca="1" si="49"/>
        <v>111.12938655558879</v>
      </c>
      <c r="BG83" s="553">
        <f t="shared" ca="1" si="49"/>
        <v>111.12943175732482</v>
      </c>
      <c r="BH83" s="553">
        <f t="shared" ca="1" si="49"/>
        <v>111.12936510511865</v>
      </c>
      <c r="BI83" s="553">
        <f t="shared" ca="1" si="49"/>
        <v>111.12938657455312</v>
      </c>
      <c r="BJ83" s="553">
        <f t="shared" ca="1" si="49"/>
        <v>111.12939614116075</v>
      </c>
      <c r="BK83" s="553">
        <f t="shared" ca="1" si="49"/>
        <v>111.12939378042365</v>
      </c>
      <c r="BL83" s="553">
        <f t="shared" ca="1" si="49"/>
        <v>111.12937946777345</v>
      </c>
      <c r="BM83" s="553">
        <f t="shared" ca="1" si="49"/>
        <v>111.12935317859119</v>
      </c>
      <c r="BN83" s="553">
        <f t="shared" ca="1" si="49"/>
        <v>111.12941488820714</v>
      </c>
      <c r="BO83" s="553">
        <f t="shared" ca="1" si="49"/>
        <v>111.12936457190079</v>
      </c>
      <c r="BP83" s="553">
        <f t="shared" ca="1" si="49"/>
        <v>111.40760220490074</v>
      </c>
      <c r="BQ83" s="553">
        <f t="shared" ref="BQ83:EB83" ca="1" si="50">BQ45</f>
        <v>111.40762776238451</v>
      </c>
      <c r="BR83" s="553">
        <f t="shared" ca="1" si="50"/>
        <v>111.40764121947851</v>
      </c>
      <c r="BS83" s="553">
        <f t="shared" ca="1" si="50"/>
        <v>111.40764255125794</v>
      </c>
      <c r="BT83" s="553">
        <f t="shared" ca="1" si="50"/>
        <v>111.40763173274664</v>
      </c>
      <c r="BU83" s="553">
        <f t="shared" ca="1" si="50"/>
        <v>111.40760873891696</v>
      </c>
      <c r="BV83" s="553">
        <f t="shared" ca="1" si="50"/>
        <v>111.40757354468977</v>
      </c>
      <c r="BW83" s="553">
        <f t="shared" ca="1" si="50"/>
        <v>111.40762612493424</v>
      </c>
      <c r="BX83" s="553">
        <f t="shared" ca="1" si="50"/>
        <v>111.4075664544678</v>
      </c>
      <c r="BY83" s="553">
        <f t="shared" ca="1" si="50"/>
        <v>111.40759450805596</v>
      </c>
      <c r="BZ83" s="553">
        <f t="shared" ca="1" si="50"/>
        <v>111.40761026041231</v>
      </c>
      <c r="CA83" s="553">
        <f t="shared" ca="1" si="50"/>
        <v>111.40761368619832</v>
      </c>
      <c r="CB83" s="553">
        <f t="shared" ca="1" si="50"/>
        <v>111.69280476002326</v>
      </c>
      <c r="CC83" s="553">
        <f t="shared" ca="1" si="50"/>
        <v>111.69278345644412</v>
      </c>
      <c r="CD83" s="553">
        <f t="shared" ca="1" si="50"/>
        <v>111.69284974996549</v>
      </c>
      <c r="CE83" s="553">
        <f t="shared" ca="1" si="50"/>
        <v>111.6928036150394</v>
      </c>
      <c r="CF83" s="553">
        <f t="shared" ca="1" si="50"/>
        <v>111.69284502606529</v>
      </c>
      <c r="CG83" s="553">
        <f t="shared" ca="1" si="50"/>
        <v>111.69277395738987</v>
      </c>
      <c r="CH83" s="553">
        <f t="shared" ca="1" si="50"/>
        <v>111.69279038330701</v>
      </c>
      <c r="CI83" s="553">
        <f t="shared" ca="1" si="50"/>
        <v>111.6927942780576</v>
      </c>
      <c r="CJ83" s="553">
        <f t="shared" ca="1" si="50"/>
        <v>111.69278561582951</v>
      </c>
      <c r="CK83" s="553">
        <f t="shared" ca="1" si="50"/>
        <v>111.69276437075737</v>
      </c>
      <c r="CL83" s="553">
        <f t="shared" ca="1" si="50"/>
        <v>111.69283051692263</v>
      </c>
      <c r="CM83" s="553">
        <f t="shared" ca="1" si="50"/>
        <v>111.69278402835329</v>
      </c>
      <c r="CN83" s="553">
        <f t="shared" ca="1" si="50"/>
        <v>111.98512487902384</v>
      </c>
      <c r="CO83" s="553">
        <f t="shared" ca="1" si="50"/>
        <v>111.98505304285523</v>
      </c>
      <c r="CP83" s="553">
        <f t="shared" ca="1" si="50"/>
        <v>111.98506849371464</v>
      </c>
      <c r="CQ83" s="553">
        <f t="shared" ca="1" si="50"/>
        <v>111.98507120541538</v>
      </c>
      <c r="CR83" s="553">
        <f t="shared" ca="1" si="50"/>
        <v>111.98506115171693</v>
      </c>
      <c r="CS83" s="553">
        <f t="shared" ca="1" si="50"/>
        <v>111.98513830632464</v>
      </c>
      <c r="CT83" s="553">
        <f t="shared" ca="1" si="50"/>
        <v>111.98510264288969</v>
      </c>
      <c r="CU83" s="553">
        <f t="shared" ca="1" si="50"/>
        <v>111.98505413500905</v>
      </c>
      <c r="CV83" s="553">
        <f t="shared" ca="1" si="50"/>
        <v>111.98509275622523</v>
      </c>
      <c r="CW83" s="553">
        <f t="shared" ca="1" si="50"/>
        <v>111.9851184800263</v>
      </c>
      <c r="CX83" s="553">
        <f t="shared" ca="1" si="50"/>
        <v>111.9851312798457</v>
      </c>
      <c r="CY83" s="553">
        <f t="shared" ca="1" si="50"/>
        <v>111.98513112906211</v>
      </c>
      <c r="CZ83" s="553">
        <f t="shared" ca="1" si="50"/>
        <v>112.28471800099945</v>
      </c>
      <c r="DA83" s="553">
        <f t="shared" ca="1" si="50"/>
        <v>112.28469186892661</v>
      </c>
      <c r="DB83" s="553">
        <f t="shared" ca="1" si="50"/>
        <v>112.28465270605749</v>
      </c>
      <c r="DC83" s="553">
        <f t="shared" ca="1" si="50"/>
        <v>112.28470048555077</v>
      </c>
      <c r="DD83" s="553">
        <f t="shared" ca="1" si="50"/>
        <v>112.28473518050986</v>
      </c>
      <c r="DE83" s="553">
        <f t="shared" ca="1" si="50"/>
        <v>112.28465676398277</v>
      </c>
      <c r="DF83" s="553">
        <f t="shared" ca="1" si="50"/>
        <v>112.28466520896195</v>
      </c>
      <c r="DG83" s="553">
        <f t="shared" ca="1" si="50"/>
        <v>112.28466048838429</v>
      </c>
      <c r="DH83" s="553">
        <f t="shared" ca="1" si="50"/>
        <v>112.28474257513088</v>
      </c>
      <c r="DI83" s="553">
        <f t="shared" ca="1" si="50"/>
        <v>112.28471144202697</v>
      </c>
      <c r="DJ83" s="553">
        <f t="shared" ca="1" si="50"/>
        <v>112.28466706184184</v>
      </c>
      <c r="DK83" s="553">
        <f t="shared" ca="1" si="50"/>
        <v>12.284709407288659</v>
      </c>
      <c r="DL83" s="553">
        <f t="shared" ca="1" si="50"/>
        <v>96.852038451024441</v>
      </c>
      <c r="DM83" s="553">
        <f t="shared" ca="1" si="50"/>
        <v>96.845554165649787</v>
      </c>
      <c r="DN83" s="553">
        <f t="shared" ca="1" si="50"/>
        <v>96.839056523708933</v>
      </c>
      <c r="DO83" s="553">
        <f t="shared" ca="1" si="50"/>
        <v>95.565545497689556</v>
      </c>
      <c r="DP83" s="553">
        <f t="shared" ca="1" si="50"/>
        <v>112.66982106002261</v>
      </c>
      <c r="DQ83" s="553">
        <f t="shared" ca="1" si="50"/>
        <v>112.66978318308233</v>
      </c>
      <c r="DR83" s="553">
        <f t="shared" ca="1" si="50"/>
        <v>112.66983183918599</v>
      </c>
      <c r="DS83" s="553">
        <f t="shared" ca="1" si="50"/>
        <v>112.66976700059389</v>
      </c>
      <c r="DT83" s="553">
        <f t="shared" ca="1" si="50"/>
        <v>112.66978863950915</v>
      </c>
      <c r="DU83" s="553">
        <f t="shared" ca="1" si="50"/>
        <v>112.66979672807764</v>
      </c>
      <c r="DV83" s="553">
        <f t="shared" ca="1" si="50"/>
        <v>112.66979123838789</v>
      </c>
      <c r="DW83" s="553">
        <f t="shared" ca="1" si="50"/>
        <v>112.6697721424709</v>
      </c>
      <c r="DX83" s="553">
        <f t="shared" ca="1" si="50"/>
        <v>112.66983941230005</v>
      </c>
      <c r="DY83" s="553">
        <f t="shared" ca="1" si="50"/>
        <v>112.66979301979103</v>
      </c>
      <c r="DZ83" s="553">
        <f t="shared" ca="1" si="50"/>
        <v>112.66983293680167</v>
      </c>
      <c r="EA83" s="553">
        <f t="shared" ca="1" si="50"/>
        <v>112.98655913513178</v>
      </c>
      <c r="EB83" s="553">
        <f t="shared" ca="1" si="50"/>
        <v>112.98657158652318</v>
      </c>
      <c r="EC83" s="553">
        <f t="shared" ref="EC83:EQ83" ca="1" si="51">EC45</f>
        <v>112.9865702626594</v>
      </c>
      <c r="ED83" s="553">
        <f t="shared" ca="1" si="51"/>
        <v>112.98655513516564</v>
      </c>
      <c r="EE83" s="553">
        <f t="shared" ca="1" si="51"/>
        <v>112.98662617560873</v>
      </c>
      <c r="EF83" s="553">
        <f t="shared" ca="1" si="51"/>
        <v>112.98658335549689</v>
      </c>
      <c r="EG83" s="553">
        <f t="shared" ca="1" si="51"/>
        <v>112.98662664627959</v>
      </c>
      <c r="EH83" s="553">
        <f t="shared" ca="1" si="51"/>
        <v>112.98655601934759</v>
      </c>
      <c r="EI83" s="553">
        <f t="shared" ca="1" si="51"/>
        <v>112.98657144603267</v>
      </c>
      <c r="EJ83" s="553">
        <f t="shared" ca="1" si="51"/>
        <v>112.98657289760756</v>
      </c>
      <c r="EK83" s="553">
        <f t="shared" ca="1" si="51"/>
        <v>112.98656034528582</v>
      </c>
      <c r="EL83" s="553">
        <f t="shared" ca="1" si="51"/>
        <v>112.98663376022172</v>
      </c>
      <c r="EM83" s="553">
        <f t="shared" ca="1" si="51"/>
        <v>113.31119311351009</v>
      </c>
      <c r="EN83" s="553">
        <f t="shared" ca="1" si="51"/>
        <v>113.31123837618627</v>
      </c>
      <c r="EO83" s="553">
        <f t="shared" ca="1" si="51"/>
        <v>113.31116951922587</v>
      </c>
      <c r="EP83" s="553">
        <f t="shared" ca="1" si="51"/>
        <v>113.3111865135448</v>
      </c>
      <c r="EQ83" s="553">
        <f t="shared" ca="1" si="51"/>
        <v>113.31118932999897</v>
      </c>
      <c r="ER83" s="553">
        <f ca="1">ER45</f>
        <v>113.31117793938431</v>
      </c>
      <c r="ES83" s="553">
        <f ca="1">ES45</f>
        <v>113.31115231243659</v>
      </c>
      <c r="ET83" s="308"/>
    </row>
    <row r="84" spans="1:256" s="443" customFormat="1" ht="12.75" customHeight="1">
      <c r="B84" s="444" t="s">
        <v>823</v>
      </c>
      <c r="D84" s="308"/>
      <c r="E84" s="567">
        <f>1/(1+$D$81)^E15</f>
        <v>1</v>
      </c>
      <c r="F84" s="568">
        <f t="shared" ref="F84:BQ84" si="52">1/(1+$D$81)^F15</f>
        <v>0.99270751852772599</v>
      </c>
      <c r="G84" s="568">
        <f t="shared" si="52"/>
        <v>0.98546821734147516</v>
      </c>
      <c r="H84" s="568">
        <f t="shared" si="52"/>
        <v>0.97851271141178198</v>
      </c>
      <c r="I84" s="568">
        <f t="shared" si="52"/>
        <v>0.97137692559342703</v>
      </c>
      <c r="J84" s="568">
        <f t="shared" si="52"/>
        <v>0.96452087701972544</v>
      </c>
      <c r="K84" s="568">
        <f t="shared" si="52"/>
        <v>0.95748712639443745</v>
      </c>
      <c r="L84" s="568">
        <f t="shared" si="52"/>
        <v>0.950504669265265</v>
      </c>
      <c r="M84" s="568">
        <f t="shared" si="52"/>
        <v>0.94424171045429994</v>
      </c>
      <c r="N84" s="568">
        <f t="shared" si="52"/>
        <v>0.93735584527546345</v>
      </c>
      <c r="O84" s="568">
        <f t="shared" si="52"/>
        <v>0.93073991994645122</v>
      </c>
      <c r="P84" s="568">
        <f t="shared" si="52"/>
        <v>0.92395251632473585</v>
      </c>
      <c r="Q84" s="568">
        <f t="shared" si="52"/>
        <v>0.9174311926605504</v>
      </c>
      <c r="R84" s="568">
        <f t="shared" si="52"/>
        <v>0.91074084268598687</v>
      </c>
      <c r="S84" s="568">
        <f t="shared" si="52"/>
        <v>0.90409928196465617</v>
      </c>
      <c r="T84" s="568">
        <f t="shared" si="52"/>
        <v>0.89771808386402008</v>
      </c>
      <c r="U84" s="568">
        <f t="shared" si="52"/>
        <v>0.89117149137011642</v>
      </c>
      <c r="V84" s="568">
        <f t="shared" si="52"/>
        <v>0.88488153855020679</v>
      </c>
      <c r="W84" s="568">
        <f t="shared" si="52"/>
        <v>0.87842855632517192</v>
      </c>
      <c r="X84" s="568">
        <f t="shared" si="52"/>
        <v>0.87202263235345423</v>
      </c>
      <c r="Y84" s="568">
        <f t="shared" si="52"/>
        <v>0.86627679858192652</v>
      </c>
      <c r="Z84" s="568">
        <f t="shared" si="52"/>
        <v>0.85995949107840675</v>
      </c>
      <c r="AA84" s="568">
        <f t="shared" si="52"/>
        <v>0.85388983481325786</v>
      </c>
      <c r="AB84" s="568">
        <f t="shared" si="52"/>
        <v>0.84766285901351912</v>
      </c>
      <c r="AC84" s="568">
        <f t="shared" si="52"/>
        <v>0.84167999326655996</v>
      </c>
      <c r="AD84" s="568">
        <f t="shared" si="52"/>
        <v>0.83554205751007982</v>
      </c>
      <c r="AE84" s="568">
        <f t="shared" si="52"/>
        <v>0.82944888253638172</v>
      </c>
      <c r="AF84" s="568">
        <f t="shared" si="52"/>
        <v>0.82359457235231204</v>
      </c>
      <c r="AG84" s="568">
        <f t="shared" si="52"/>
        <v>0.81758852419276729</v>
      </c>
      <c r="AH84" s="568">
        <f t="shared" si="52"/>
        <v>0.81181792527541896</v>
      </c>
      <c r="AI84" s="568">
        <f t="shared" si="52"/>
        <v>0.805897758096488</v>
      </c>
      <c r="AJ84" s="568">
        <f t="shared" si="52"/>
        <v>0.80002076362702201</v>
      </c>
      <c r="AK84" s="568">
        <f t="shared" si="52"/>
        <v>0.79456173571923328</v>
      </c>
      <c r="AL84" s="568">
        <f t="shared" si="52"/>
        <v>0.78876740898292275</v>
      </c>
      <c r="AM84" s="568">
        <f t="shared" si="52"/>
        <v>0.78320023158056062</v>
      </c>
      <c r="AN84" s="568">
        <f t="shared" si="52"/>
        <v>0.77748875840267861</v>
      </c>
      <c r="AO84" s="568">
        <f t="shared" si="52"/>
        <v>0.77200118653158534</v>
      </c>
      <c r="AP84" s="568">
        <f t="shared" si="52"/>
        <v>0.76637138218223011</v>
      </c>
      <c r="AQ84" s="568">
        <f t="shared" si="52"/>
        <v>0.76078263307678506</v>
      </c>
      <c r="AR84" s="568">
        <f t="shared" si="52"/>
        <v>0.75541297424613452</v>
      </c>
      <c r="AS84" s="568">
        <f t="shared" si="52"/>
        <v>0.74990413912752907</v>
      </c>
      <c r="AT84" s="568">
        <f t="shared" si="52"/>
        <v>0.74461126149371337</v>
      </c>
      <c r="AU84" s="568">
        <f t="shared" si="52"/>
        <v>0.73918119766522372</v>
      </c>
      <c r="AV84" s="568">
        <f t="shared" si="52"/>
        <v>0.73379073247659665</v>
      </c>
      <c r="AW84" s="568">
        <f t="shared" si="52"/>
        <v>0.72895572084333315</v>
      </c>
      <c r="AX84" s="568">
        <f t="shared" si="52"/>
        <v>0.7236398247549749</v>
      </c>
      <c r="AY84" s="568">
        <f t="shared" si="52"/>
        <v>0.7185323225509731</v>
      </c>
      <c r="AZ84" s="568">
        <f t="shared" si="52"/>
        <v>0.71329243890154004</v>
      </c>
      <c r="BA84" s="568">
        <f t="shared" si="52"/>
        <v>0.70825796929503237</v>
      </c>
      <c r="BB84" s="568">
        <f t="shared" si="52"/>
        <v>0.70309301117635781</v>
      </c>
      <c r="BC84" s="568">
        <f t="shared" si="52"/>
        <v>0.69796571841906874</v>
      </c>
      <c r="BD84" s="568">
        <f t="shared" si="52"/>
        <v>0.69303942591388479</v>
      </c>
      <c r="BE84" s="568">
        <f t="shared" si="52"/>
        <v>0.68798544874085221</v>
      </c>
      <c r="BF84" s="568">
        <f t="shared" si="52"/>
        <v>0.68312959770065429</v>
      </c>
      <c r="BG84" s="568">
        <f t="shared" si="52"/>
        <v>0.67814788776626012</v>
      </c>
      <c r="BH84" s="568">
        <f t="shared" si="52"/>
        <v>0.67320250685926286</v>
      </c>
      <c r="BI84" s="568">
        <f t="shared" si="52"/>
        <v>0.66876671637003016</v>
      </c>
      <c r="BJ84" s="568">
        <f t="shared" si="52"/>
        <v>0.6638897474816281</v>
      </c>
      <c r="BK84" s="568">
        <f t="shared" si="52"/>
        <v>0.65920396564309436</v>
      </c>
      <c r="BL84" s="568">
        <f t="shared" si="52"/>
        <v>0.65439673293719236</v>
      </c>
      <c r="BM84" s="568">
        <f t="shared" si="52"/>
        <v>0.64977795348168077</v>
      </c>
      <c r="BN84" s="568">
        <f t="shared" si="52"/>
        <v>0.64503945979482347</v>
      </c>
      <c r="BO84" s="568">
        <f t="shared" si="52"/>
        <v>0.64033552148538397</v>
      </c>
      <c r="BP84" s="568">
        <f t="shared" si="52"/>
        <v>0.63581598707695819</v>
      </c>
      <c r="BQ84" s="568">
        <f t="shared" si="52"/>
        <v>0.63117931077142375</v>
      </c>
      <c r="BR84" s="568">
        <f t="shared" ref="BR84:EC84" si="53">1/(1+$D$81)^BR15</f>
        <v>0.62672440156023301</v>
      </c>
      <c r="BS84" s="568">
        <f t="shared" si="53"/>
        <v>0.62215402547363285</v>
      </c>
      <c r="BT84" s="568">
        <f t="shared" si="53"/>
        <v>0.61761697876996557</v>
      </c>
      <c r="BU84" s="568">
        <f t="shared" si="53"/>
        <v>0.61354744621103663</v>
      </c>
      <c r="BV84" s="568">
        <f t="shared" si="53"/>
        <v>0.60907316282718149</v>
      </c>
      <c r="BW84" s="568">
        <f t="shared" si="53"/>
        <v>0.60477428040650827</v>
      </c>
      <c r="BX84" s="568">
        <f t="shared" si="53"/>
        <v>0.6003639751717359</v>
      </c>
      <c r="BY84" s="568">
        <f t="shared" si="53"/>
        <v>0.59612656282722976</v>
      </c>
      <c r="BZ84" s="568">
        <f t="shared" si="53"/>
        <v>0.59177932091268182</v>
      </c>
      <c r="CA84" s="568">
        <f t="shared" si="53"/>
        <v>0.58746378117925102</v>
      </c>
      <c r="CB84" s="568">
        <f t="shared" si="53"/>
        <v>0.58331741933665859</v>
      </c>
      <c r="CC84" s="568">
        <f t="shared" si="53"/>
        <v>0.57906358786369128</v>
      </c>
      <c r="CD84" s="568">
        <f t="shared" si="53"/>
        <v>0.57497651519287396</v>
      </c>
      <c r="CE84" s="568">
        <f t="shared" si="53"/>
        <v>0.57078350960883728</v>
      </c>
      <c r="CF84" s="568">
        <f t="shared" si="53"/>
        <v>0.56662108144033518</v>
      </c>
      <c r="CG84" s="568">
        <f t="shared" si="53"/>
        <v>0.5627546814200397</v>
      </c>
      <c r="CH84" s="568">
        <f t="shared" si="53"/>
        <v>0.55865080333234851</v>
      </c>
      <c r="CI84" s="568">
        <f t="shared" si="53"/>
        <v>0.55470780557064636</v>
      </c>
      <c r="CJ84" s="568">
        <f t="shared" si="53"/>
        <v>0.55066260917599652</v>
      </c>
      <c r="CK84" s="568">
        <f t="shared" si="53"/>
        <v>0.54677599266621546</v>
      </c>
      <c r="CL84" s="568">
        <f t="shared" si="53"/>
        <v>0.54278863887021278</v>
      </c>
      <c r="CM84" s="568">
        <f t="shared" si="53"/>
        <v>0.53883036277789076</v>
      </c>
      <c r="CN84" s="568">
        <f t="shared" si="53"/>
        <v>0.53502725911868709</v>
      </c>
      <c r="CO84" s="568">
        <f t="shared" si="53"/>
        <v>0.53112558274440247</v>
      </c>
      <c r="CP84" s="568">
        <f t="shared" si="53"/>
        <v>0.52737685997974892</v>
      </c>
      <c r="CQ84" s="568">
        <f t="shared" si="53"/>
        <v>0.5235309739994406</v>
      </c>
      <c r="CR84" s="568">
        <f t="shared" si="53"/>
        <v>0.51971313407138797</v>
      </c>
      <c r="CS84" s="568">
        <f t="shared" si="53"/>
        <v>0.51628869855049486</v>
      </c>
      <c r="CT84" s="568">
        <f t="shared" si="53"/>
        <v>0.51252367278197075</v>
      </c>
      <c r="CU84" s="568">
        <f t="shared" si="53"/>
        <v>0.50890624364279458</v>
      </c>
      <c r="CV84" s="568">
        <f t="shared" si="53"/>
        <v>0.50519505428990485</v>
      </c>
      <c r="CW84" s="568">
        <f t="shared" si="53"/>
        <v>0.50162935106992224</v>
      </c>
      <c r="CX84" s="568">
        <f t="shared" si="53"/>
        <v>0.49797122832129592</v>
      </c>
      <c r="CY84" s="568">
        <f t="shared" si="53"/>
        <v>0.49433978236503723</v>
      </c>
      <c r="CZ84" s="568">
        <f t="shared" si="53"/>
        <v>0.49085069643916235</v>
      </c>
      <c r="DA84" s="568">
        <f t="shared" si="53"/>
        <v>0.48727117682972682</v>
      </c>
      <c r="DB84" s="568">
        <f t="shared" si="53"/>
        <v>0.48383198163279717</v>
      </c>
      <c r="DC84" s="568">
        <f t="shared" si="53"/>
        <v>0.48030364587104629</v>
      </c>
      <c r="DD84" s="568">
        <f t="shared" si="53"/>
        <v>0.47680104043246585</v>
      </c>
      <c r="DE84" s="568">
        <f t="shared" si="53"/>
        <v>0.47365935646834384</v>
      </c>
      <c r="DF84" s="568">
        <f t="shared" si="53"/>
        <v>0.47020520438712915</v>
      </c>
      <c r="DG84" s="568">
        <f t="shared" si="53"/>
        <v>0.4668864620576097</v>
      </c>
      <c r="DH84" s="568">
        <f t="shared" si="53"/>
        <v>0.46348170118339893</v>
      </c>
      <c r="DI84" s="568">
        <f t="shared" si="53"/>
        <v>0.46021041382561667</v>
      </c>
      <c r="DJ84" s="568">
        <f t="shared" si="53"/>
        <v>0.45685433790944574</v>
      </c>
      <c r="DK84" s="568">
        <f t="shared" si="53"/>
        <v>0.453522736114713</v>
      </c>
      <c r="DL84" s="568">
        <f t="shared" si="53"/>
        <v>0.45032173985244245</v>
      </c>
      <c r="DM84" s="568">
        <f t="shared" si="53"/>
        <v>0.44703777690800628</v>
      </c>
      <c r="DN84" s="568">
        <f t="shared" si="53"/>
        <v>0.44388255195669457</v>
      </c>
      <c r="DO84" s="568">
        <f t="shared" si="53"/>
        <v>0.44064554667068462</v>
      </c>
      <c r="DP84" s="568">
        <f t="shared" si="53"/>
        <v>0.43743214718574847</v>
      </c>
      <c r="DQ84" s="568">
        <f t="shared" si="53"/>
        <v>0.43454986831958148</v>
      </c>
      <c r="DR84" s="568">
        <f t="shared" si="53"/>
        <v>0.4313809214560817</v>
      </c>
      <c r="DS84" s="568">
        <f t="shared" si="53"/>
        <v>0.42833620372257764</v>
      </c>
      <c r="DT84" s="568">
        <f t="shared" si="53"/>
        <v>0.42521256989302653</v>
      </c>
      <c r="DU84" s="568">
        <f t="shared" si="53"/>
        <v>0.42221138883084097</v>
      </c>
      <c r="DV84" s="568">
        <f t="shared" si="53"/>
        <v>0.41913242010040891</v>
      </c>
      <c r="DW84" s="568">
        <f t="shared" si="53"/>
        <v>0.41607590469239725</v>
      </c>
      <c r="DX84" s="568">
        <f t="shared" si="53"/>
        <v>0.4131392108738004</v>
      </c>
      <c r="DY84" s="568">
        <f t="shared" si="53"/>
        <v>0.4101264008330332</v>
      </c>
      <c r="DZ84" s="568">
        <f t="shared" si="53"/>
        <v>0.40723169904283901</v>
      </c>
      <c r="EA84" s="568">
        <f t="shared" si="53"/>
        <v>0.40426196942264636</v>
      </c>
      <c r="EB84" s="568">
        <f t="shared" si="53"/>
        <v>0.40131389650068672</v>
      </c>
      <c r="EC84" s="568">
        <f t="shared" si="53"/>
        <v>0.3985754878738299</v>
      </c>
      <c r="ED84" s="568">
        <f t="shared" ref="ED84:EQ84" si="54">1/(1+$D$81)^ED15</f>
        <v>0.39566888351320739</v>
      </c>
      <c r="EE84" s="568">
        <f t="shared" si="54"/>
        <v>0.39287622392556942</v>
      </c>
      <c r="EF84" s="568">
        <f t="shared" si="54"/>
        <v>0.39001118134169521</v>
      </c>
      <c r="EG84" s="568">
        <f t="shared" si="54"/>
        <v>0.38725845422504906</v>
      </c>
      <c r="EH84" s="568">
        <f t="shared" si="54"/>
        <v>0.38443437912263134</v>
      </c>
      <c r="EI84" s="568">
        <f t="shared" si="54"/>
        <v>0.38163089853557436</v>
      </c>
      <c r="EJ84" s="568">
        <f t="shared" si="54"/>
        <v>0.37893732006088826</v>
      </c>
      <c r="EK84" s="568">
        <f t="shared" si="54"/>
        <v>0.37617392667519095</v>
      </c>
      <c r="EL84" s="568">
        <f t="shared" si="54"/>
        <v>0.37351886390244754</v>
      </c>
      <c r="EM84" s="568">
        <f t="shared" si="54"/>
        <v>0.370794984507894</v>
      </c>
      <c r="EN84" s="568">
        <f t="shared" si="54"/>
        <v>0.36809096895335797</v>
      </c>
      <c r="EO84" s="568">
        <f t="shared" si="54"/>
        <v>0.36566558520534859</v>
      </c>
      <c r="EP84" s="568">
        <f t="shared" si="54"/>
        <v>0.36299897570019024</v>
      </c>
      <c r="EQ84" s="568">
        <f t="shared" si="54"/>
        <v>0.36043690268400863</v>
      </c>
      <c r="ER84" s="568">
        <f>1/(1+$D$81)^ER15</f>
        <v>0.3578084232492616</v>
      </c>
      <c r="ES84" s="568">
        <f>1/(1+$D$81)^ES15</f>
        <v>0.35528298552756798</v>
      </c>
      <c r="ET84" s="308"/>
    </row>
    <row r="85" spans="1:256" s="443" customFormat="1" ht="12.75" customHeight="1">
      <c r="B85" s="444" t="s">
        <v>824</v>
      </c>
      <c r="D85" s="308"/>
      <c r="E85" s="553">
        <f ca="1">E83*E84</f>
        <v>89.425850409325406</v>
      </c>
      <c r="F85" s="553">
        <f t="shared" ref="F85:BQ85" ca="1" si="55">F83*F84</f>
        <v>106.75744442797394</v>
      </c>
      <c r="G85" s="553">
        <f t="shared" ca="1" si="55"/>
        <v>105.97894649137085</v>
      </c>
      <c r="H85" s="553">
        <f t="shared" ca="1" si="55"/>
        <v>105.23095754831313</v>
      </c>
      <c r="I85" s="553">
        <f t="shared" ca="1" si="55"/>
        <v>104.46357036422049</v>
      </c>
      <c r="J85" s="553">
        <f t="shared" ca="1" si="55"/>
        <v>103.72625618641867</v>
      </c>
      <c r="K85" s="553">
        <f t="shared" ca="1" si="55"/>
        <v>102.96982139840343</v>
      </c>
      <c r="L85" s="553">
        <f t="shared" ca="1" si="55"/>
        <v>102.21889278421727</v>
      </c>
      <c r="M85" s="553">
        <f t="shared" ca="1" si="55"/>
        <v>101.54533040665987</v>
      </c>
      <c r="N85" s="553">
        <f t="shared" ca="1" si="55"/>
        <v>100.8048637268305</v>
      </c>
      <c r="O85" s="553">
        <f t="shared" ca="1" si="55"/>
        <v>100.0933229815172</v>
      </c>
      <c r="P85" s="553">
        <f t="shared" ca="1" si="55"/>
        <v>99.363424324839855</v>
      </c>
      <c r="Q85" s="553">
        <f t="shared" ca="1" si="55"/>
        <v>98.662129972072037</v>
      </c>
      <c r="R85" s="553">
        <f t="shared" ca="1" si="55"/>
        <v>101.7762294796791</v>
      </c>
      <c r="S85" s="553">
        <f t="shared" ca="1" si="55"/>
        <v>101.03402812343259</v>
      </c>
      <c r="T85" s="553">
        <f t="shared" ca="1" si="55"/>
        <v>100.32091275942506</v>
      </c>
      <c r="U85" s="553">
        <f t="shared" ca="1" si="55"/>
        <v>99.58930479618823</v>
      </c>
      <c r="V85" s="553">
        <f t="shared" ca="1" si="55"/>
        <v>98.886367154445395</v>
      </c>
      <c r="W85" s="553">
        <f t="shared" ca="1" si="55"/>
        <v>98.165289431952147</v>
      </c>
      <c r="X85" s="553">
        <f t="shared" ca="1" si="55"/>
        <v>97.449372994924587</v>
      </c>
      <c r="Y85" s="553">
        <f t="shared" ca="1" si="55"/>
        <v>96.807300016209325</v>
      </c>
      <c r="Z85" s="553">
        <f t="shared" ca="1" si="55"/>
        <v>96.101354359516293</v>
      </c>
      <c r="AA85" s="553">
        <f t="shared" ca="1" si="55"/>
        <v>95.423074240052728</v>
      </c>
      <c r="AB85" s="553">
        <f t="shared" ca="1" si="55"/>
        <v>94.727203944976992</v>
      </c>
      <c r="AC85" s="553">
        <f t="shared" ca="1" si="55"/>
        <v>94.058603830736033</v>
      </c>
      <c r="AD85" s="553">
        <f t="shared" ca="1" si="55"/>
        <v>96.890715129956178</v>
      </c>
      <c r="AE85" s="553">
        <f t="shared" ca="1" si="55"/>
        <v>96.184114344773263</v>
      </c>
      <c r="AF85" s="553">
        <f t="shared" ca="1" si="55"/>
        <v>95.505286205191354</v>
      </c>
      <c r="AG85" s="553">
        <f t="shared" ca="1" si="55"/>
        <v>94.808770704510977</v>
      </c>
      <c r="AH85" s="553">
        <f t="shared" ca="1" si="55"/>
        <v>94.139630952728851</v>
      </c>
      <c r="AI85" s="553">
        <f t="shared" ca="1" si="55"/>
        <v>93.453137571032016</v>
      </c>
      <c r="AJ85" s="553">
        <f t="shared" ca="1" si="55"/>
        <v>92.77164127093215</v>
      </c>
      <c r="AK85" s="553">
        <f t="shared" ca="1" si="55"/>
        <v>92.13860390730008</v>
      </c>
      <c r="AL85" s="553">
        <f t="shared" ca="1" si="55"/>
        <v>91.466675839386625</v>
      </c>
      <c r="AM85" s="553">
        <f t="shared" ca="1" si="55"/>
        <v>90.821079594207546</v>
      </c>
      <c r="AN85" s="553">
        <f t="shared" ca="1" si="55"/>
        <v>90.15874200546709</v>
      </c>
      <c r="AO85" s="553">
        <f t="shared" ca="1" si="55"/>
        <v>89.522437124315246</v>
      </c>
      <c r="AP85" s="553">
        <f t="shared" ca="1" si="55"/>
        <v>89.435441379550582</v>
      </c>
      <c r="AQ85" s="553">
        <f t="shared" ca="1" si="55"/>
        <v>88.783259109429977</v>
      </c>
      <c r="AR85" s="553">
        <f t="shared" ca="1" si="55"/>
        <v>88.156635642295242</v>
      </c>
      <c r="AS85" s="553">
        <f t="shared" ca="1" si="55"/>
        <v>87.513761475171947</v>
      </c>
      <c r="AT85" s="553">
        <f t="shared" ca="1" si="55"/>
        <v>86.896080862623009</v>
      </c>
      <c r="AU85" s="553">
        <f t="shared" ca="1" si="55"/>
        <v>86.262382131115686</v>
      </c>
      <c r="AV85" s="553">
        <f t="shared" ca="1" si="55"/>
        <v>85.633296227531872</v>
      </c>
      <c r="AW85" s="553">
        <f t="shared" ca="1" si="55"/>
        <v>85.069023509873333</v>
      </c>
      <c r="AX85" s="553">
        <f t="shared" ca="1" si="55"/>
        <v>84.448695990571252</v>
      </c>
      <c r="AY85" s="553">
        <f t="shared" ca="1" si="55"/>
        <v>83.852679126338188</v>
      </c>
      <c r="AZ85" s="553">
        <f t="shared" ca="1" si="55"/>
        <v>11.911889413448478</v>
      </c>
      <c r="BA85" s="553">
        <f t="shared" ca="1" si="55"/>
        <v>68.867310369494618</v>
      </c>
      <c r="BB85" s="553">
        <f t="shared" ca="1" si="55"/>
        <v>68.361092041978495</v>
      </c>
      <c r="BC85" s="553">
        <f t="shared" ca="1" si="55"/>
        <v>67.858586317790397</v>
      </c>
      <c r="BD85" s="553">
        <f t="shared" ca="1" si="55"/>
        <v>66.604388174600444</v>
      </c>
      <c r="BE85" s="553">
        <f t="shared" ca="1" si="55"/>
        <v>76.455430439575011</v>
      </c>
      <c r="BF85" s="553">
        <f t="shared" ca="1" si="55"/>
        <v>75.915773130439874</v>
      </c>
      <c r="BG85" s="553">
        <f t="shared" ca="1" si="55"/>
        <v>75.362189414894573</v>
      </c>
      <c r="BH85" s="553">
        <f t="shared" ca="1" si="55"/>
        <v>74.812567174444169</v>
      </c>
      <c r="BI85" s="553">
        <f t="shared" ca="1" si="55"/>
        <v>74.319634951679603</v>
      </c>
      <c r="BJ85" s="553">
        <f t="shared" ca="1" si="55"/>
        <v>73.777666741941033</v>
      </c>
      <c r="BK85" s="553">
        <f t="shared" ca="1" si="55"/>
        <v>73.256937079568303</v>
      </c>
      <c r="BL85" s="553">
        <f t="shared" ca="1" si="55"/>
        <v>72.722702857048446</v>
      </c>
      <c r="BM85" s="553">
        <f t="shared" ca="1" si="55"/>
        <v>72.209403680127892</v>
      </c>
      <c r="BN85" s="553">
        <f t="shared" ca="1" si="55"/>
        <v>71.682857746803947</v>
      </c>
      <c r="BO85" s="553">
        <f t="shared" ca="1" si="55"/>
        <v>71.160079615487447</v>
      </c>
      <c r="BP85" s="553">
        <f t="shared" ca="1" si="55"/>
        <v>70.834734563786071</v>
      </c>
      <c r="BQ85" s="553">
        <f t="shared" ca="1" si="55"/>
        <v>70.31818970574119</v>
      </c>
      <c r="BR85" s="553">
        <f t="shared" ref="BR85:EC85" ca="1" si="56">BR83*BR84</f>
        <v>69.821887272514815</v>
      </c>
      <c r="BS85" s="553">
        <f t="shared" ca="1" si="56"/>
        <v>69.312713281792711</v>
      </c>
      <c r="BT85" s="553">
        <f t="shared" ca="1" si="56"/>
        <v>68.807244922695929</v>
      </c>
      <c r="BU85" s="553">
        <f t="shared" ca="1" si="56"/>
        <v>68.353853830240865</v>
      </c>
      <c r="BV85" s="553">
        <f t="shared" ca="1" si="56"/>
        <v>67.855363181766023</v>
      </c>
      <c r="BW85" s="553">
        <f t="shared" ca="1" si="56"/>
        <v>67.376466921504417</v>
      </c>
      <c r="BX85" s="553">
        <f t="shared" ca="1" si="56"/>
        <v>66.885089460813617</v>
      </c>
      <c r="BY85" s="553">
        <f t="shared" ca="1" si="56"/>
        <v>66.413026386937162</v>
      </c>
      <c r="BZ85" s="553">
        <f t="shared" ca="1" si="56"/>
        <v>65.928719944411526</v>
      </c>
      <c r="CA85" s="553">
        <f t="shared" ca="1" si="56"/>
        <v>65.44793798825134</v>
      </c>
      <c r="CB85" s="553">
        <f t="shared" ca="1" si="56"/>
        <v>65.152358631090024</v>
      </c>
      <c r="CC85" s="553">
        <f t="shared" ca="1" si="56"/>
        <v>64.677223926770878</v>
      </c>
      <c r="CD85" s="553">
        <f t="shared" ca="1" si="56"/>
        <v>64.220765521196427</v>
      </c>
      <c r="CE85" s="553">
        <f t="shared" ca="1" si="56"/>
        <v>63.752410445442813</v>
      </c>
      <c r="CF85" s="553">
        <f t="shared" ca="1" si="56"/>
        <v>63.287520637816876</v>
      </c>
      <c r="CG85" s="553">
        <f t="shared" ca="1" si="56"/>
        <v>62.855631425311444</v>
      </c>
      <c r="CH85" s="553">
        <f t="shared" ca="1" si="56"/>
        <v>62.397267074066072</v>
      </c>
      <c r="CI85" s="553">
        <f t="shared" ca="1" si="56"/>
        <v>61.956864812034979</v>
      </c>
      <c r="CJ85" s="553">
        <f t="shared" ca="1" si="56"/>
        <v>61.505040753347892</v>
      </c>
      <c r="CK85" s="553">
        <f t="shared" ca="1" si="56"/>
        <v>61.070922112454568</v>
      </c>
      <c r="CL85" s="553">
        <f t="shared" ca="1" si="56"/>
        <v>60.6255994478418</v>
      </c>
      <c r="CM85" s="553">
        <f t="shared" ca="1" si="56"/>
        <v>60.183463337670204</v>
      </c>
      <c r="CN85" s="553">
        <f t="shared" ca="1" si="56"/>
        <v>59.915094426088025</v>
      </c>
      <c r="CO85" s="553">
        <f t="shared" ca="1" si="56"/>
        <v>59.478126556049304</v>
      </c>
      <c r="CP85" s="553">
        <f t="shared" ca="1" si="56"/>
        <v>59.058333786832335</v>
      </c>
      <c r="CQ85" s="553">
        <f t="shared" ca="1" si="56"/>
        <v>58.627653401567827</v>
      </c>
      <c r="CR85" s="553">
        <f t="shared" ca="1" si="56"/>
        <v>58.200107100334847</v>
      </c>
      <c r="CS85" s="553">
        <f t="shared" ca="1" si="56"/>
        <v>57.816661313169519</v>
      </c>
      <c r="CT85" s="553">
        <f t="shared" ca="1" si="56"/>
        <v>57.395016103399804</v>
      </c>
      <c r="CU85" s="553">
        <f t="shared" ca="1" si="56"/>
        <v>56.989893243982458</v>
      </c>
      <c r="CV85" s="553">
        <f t="shared" ca="1" si="56"/>
        <v>56.574315014641236</v>
      </c>
      <c r="CW85" s="553">
        <f t="shared" ca="1" si="56"/>
        <v>56.175022312623952</v>
      </c>
      <c r="CX85" s="553">
        <f t="shared" ca="1" si="56"/>
        <v>55.765373377146339</v>
      </c>
      <c r="CY85" s="553">
        <f t="shared" ca="1" si="56"/>
        <v>55.358705350460717</v>
      </c>
      <c r="CZ85" s="553">
        <f t="shared" ca="1" si="56"/>
        <v>55.115032030265525</v>
      </c>
      <c r="DA85" s="553">
        <f t="shared" ca="1" si="56"/>
        <v>54.713093946935132</v>
      </c>
      <c r="DB85" s="553">
        <f t="shared" ca="1" si="56"/>
        <v>54.326906025722216</v>
      </c>
      <c r="DC85" s="553">
        <f t="shared" ca="1" si="56"/>
        <v>53.930751018748481</v>
      </c>
      <c r="DD85" s="553">
        <f t="shared" ca="1" si="56"/>
        <v>53.537478558750998</v>
      </c>
      <c r="DE85" s="553">
        <f t="shared" ca="1" si="56"/>
        <v>53.184678264096945</v>
      </c>
      <c r="DF85" s="553">
        <f t="shared" ca="1" si="56"/>
        <v>52.796833954120324</v>
      </c>
      <c r="DG85" s="553">
        <f t="shared" ca="1" si="56"/>
        <v>52.424187878761622</v>
      </c>
      <c r="DH85" s="553">
        <f t="shared" ca="1" si="56"/>
        <v>52.041923505661678</v>
      </c>
      <c r="DI85" s="553">
        <f t="shared" ca="1" si="56"/>
        <v>51.674593519025187</v>
      </c>
      <c r="DJ85" s="553">
        <f t="shared" ca="1" si="56"/>
        <v>51.297737227920308</v>
      </c>
      <c r="DK85" s="553">
        <f t="shared" ca="1" si="56"/>
        <v>5.5713950227677067</v>
      </c>
      <c r="DL85" s="553">
        <f t="shared" ca="1" si="56"/>
        <v>43.614578463520985</v>
      </c>
      <c r="DM85" s="553">
        <f t="shared" ca="1" si="56"/>
        <v>43.293621237635989</v>
      </c>
      <c r="DN85" s="553">
        <f t="shared" ca="1" si="56"/>
        <v>42.985167538822516</v>
      </c>
      <c r="DO85" s="553">
        <f t="shared" ca="1" si="56"/>
        <v>42.110532038711597</v>
      </c>
      <c r="DP85" s="553">
        <f t="shared" ca="1" si="56"/>
        <v>49.285401749319753</v>
      </c>
      <c r="DQ85" s="553">
        <f t="shared" ca="1" si="56"/>
        <v>48.960639445804219</v>
      </c>
      <c r="DR85" s="553">
        <f t="shared" ca="1" si="56"/>
        <v>48.603615879089823</v>
      </c>
      <c r="DS85" s="553">
        <f t="shared" ca="1" si="56"/>
        <v>48.260540271341739</v>
      </c>
      <c r="DT85" s="553">
        <f t="shared" ca="1" si="56"/>
        <v>47.908610376709809</v>
      </c>
      <c r="DU85" s="553">
        <f t="shared" ca="1" si="56"/>
        <v>47.570471355850202</v>
      </c>
      <c r="DV85" s="553">
        <f t="shared" ca="1" si="56"/>
        <v>47.223562273953362</v>
      </c>
      <c r="DW85" s="553">
        <f t="shared" ca="1" si="56"/>
        <v>46.879177375664838</v>
      </c>
      <c r="DX85" s="553">
        <f t="shared" ca="1" si="56"/>
        <v>46.54832854407546</v>
      </c>
      <c r="DY85" s="553">
        <f t="shared" ca="1" si="56"/>
        <v>46.2088566938097</v>
      </c>
      <c r="DZ85" s="553">
        <f t="shared" ca="1" si="56"/>
        <v>45.88272749772657</v>
      </c>
      <c r="EA85" s="553">
        <f t="shared" ca="1" si="56"/>
        <v>45.676168914256671</v>
      </c>
      <c r="EB85" s="553">
        <f t="shared" ca="1" si="56"/>
        <v>45.343081295641397</v>
      </c>
      <c r="EC85" s="553">
        <f t="shared" ca="1" si="56"/>
        <v>45.033677365630233</v>
      </c>
      <c r="ED85" s="553">
        <f t="shared" ref="ED85:EQ85" ca="1" si="57">ED83*ED84</f>
        <v>44.705264122334441</v>
      </c>
      <c r="EE85" s="553">
        <f t="shared" ca="1" si="57"/>
        <v>44.389759045963061</v>
      </c>
      <c r="EF85" s="553">
        <f t="shared" ca="1" si="57"/>
        <v>44.066030850239258</v>
      </c>
      <c r="EG85" s="553">
        <f t="shared" ca="1" si="57"/>
        <v>43.755026383140972</v>
      </c>
      <c r="EH85" s="553">
        <f t="shared" ca="1" si="57"/>
        <v>43.435916512502295</v>
      </c>
      <c r="EI85" s="553">
        <f t="shared" ca="1" si="57"/>
        <v>43.119166783403315</v>
      </c>
      <c r="EJ85" s="553">
        <f t="shared" ca="1" si="57"/>
        <v>42.814829136683599</v>
      </c>
      <c r="EK85" s="553">
        <f t="shared" ca="1" si="57"/>
        <v>42.502598066609586</v>
      </c>
      <c r="EL85" s="553">
        <f t="shared" ca="1" si="57"/>
        <v>42.202639078279944</v>
      </c>
      <c r="EM85" s="553">
        <f t="shared" ca="1" si="57"/>
        <v>42.015222095094956</v>
      </c>
      <c r="EN85" s="553">
        <f t="shared" ca="1" si="57"/>
        <v>41.70884352719532</v>
      </c>
      <c r="EO85" s="553">
        <f t="shared" ca="1" si="57"/>
        <v>41.433995112550186</v>
      </c>
      <c r="EP85" s="553">
        <f t="shared" ca="1" si="57"/>
        <v>41.131844639789975</v>
      </c>
      <c r="EQ85" s="553">
        <f t="shared" ca="1" si="57"/>
        <v>40.841534121546118</v>
      </c>
      <c r="ER85" s="553">
        <f ca="1">ER83*ER84</f>
        <v>40.543693915007616</v>
      </c>
      <c r="ES85" s="553">
        <f ca="1">ES83*ES84</f>
        <v>40.257524487131462</v>
      </c>
      <c r="ET85" s="308"/>
    </row>
    <row r="86" spans="1:256"/>
    <row r="87" spans="1:256" ht="12.75" customHeight="1" thickBot="1">
      <c r="B87" s="562" t="s">
        <v>825</v>
      </c>
      <c r="C87" s="569"/>
      <c r="D87" s="570"/>
      <c r="E87" s="564">
        <f ca="1">SUM($E$85:E85)</f>
        <v>89.425850409325406</v>
      </c>
      <c r="F87" s="564">
        <f ca="1">SUM($E$85:F85)</f>
        <v>196.18329483729934</v>
      </c>
      <c r="G87" s="564">
        <f ca="1">SUM($E$85:G85)</f>
        <v>302.16224132867018</v>
      </c>
      <c r="H87" s="564">
        <f ca="1">SUM($E$85:H85)</f>
        <v>407.39319887698332</v>
      </c>
      <c r="I87" s="564">
        <f ca="1">SUM($E$85:I85)</f>
        <v>511.85676924120378</v>
      </c>
      <c r="J87" s="564">
        <f ca="1">SUM($E$85:J85)</f>
        <v>615.58302542762249</v>
      </c>
      <c r="K87" s="564">
        <f ca="1">SUM($E$85:K85)</f>
        <v>718.55284682602587</v>
      </c>
      <c r="L87" s="564">
        <f ca="1">SUM($E$85:L85)</f>
        <v>820.77173961024312</v>
      </c>
      <c r="M87" s="564">
        <f ca="1">SUM($E$85:M85)</f>
        <v>922.31707001690302</v>
      </c>
      <c r="N87" s="564">
        <f ca="1">SUM($E$85:N85)</f>
        <v>1023.1219337437335</v>
      </c>
      <c r="O87" s="564">
        <f ca="1">SUM($E$85:O85)</f>
        <v>1123.2152567252508</v>
      </c>
      <c r="P87" s="564">
        <f ca="1">SUM($E$85:P85)</f>
        <v>1222.5786810500906</v>
      </c>
      <c r="Q87" s="564">
        <f ca="1">SUM($E$85:Q85)</f>
        <v>1321.2408110221627</v>
      </c>
      <c r="R87" s="564">
        <f ca="1">SUM($E$85:R85)</f>
        <v>1423.0170405018418</v>
      </c>
      <c r="S87" s="564">
        <f ca="1">SUM($E$85:S85)</f>
        <v>1524.0510686252744</v>
      </c>
      <c r="T87" s="564">
        <f ca="1">SUM($E$85:T85)</f>
        <v>1624.3719813846994</v>
      </c>
      <c r="U87" s="564">
        <f ca="1">SUM($E$85:U85)</f>
        <v>1723.9612861808878</v>
      </c>
      <c r="V87" s="564">
        <f ca="1">SUM($E$85:V85)</f>
        <v>1822.8476533353332</v>
      </c>
      <c r="W87" s="564">
        <f ca="1">SUM($E$85:W85)</f>
        <v>1921.0129427672855</v>
      </c>
      <c r="X87" s="564">
        <f ca="1">SUM($E$85:X85)</f>
        <v>2018.46231576221</v>
      </c>
      <c r="Y87" s="564">
        <f ca="1">SUM($E$85:Y85)</f>
        <v>2115.2696157784194</v>
      </c>
      <c r="Z87" s="564">
        <f ca="1">SUM($E$85:Z85)</f>
        <v>2211.3709701379357</v>
      </c>
      <c r="AA87" s="564">
        <f ca="1">SUM($E$85:AA85)</f>
        <v>2306.7940443779885</v>
      </c>
      <c r="AB87" s="564">
        <f ca="1">SUM($E$85:AB85)</f>
        <v>2401.5212483229657</v>
      </c>
      <c r="AC87" s="564">
        <f ca="1">SUM($E$85:AC85)</f>
        <v>2495.5798521537017</v>
      </c>
      <c r="AD87" s="564">
        <f ca="1">SUM($E$85:AD85)</f>
        <v>2592.4705672836581</v>
      </c>
      <c r="AE87" s="564">
        <f ca="1">SUM($E$85:AE85)</f>
        <v>2688.6546816284313</v>
      </c>
      <c r="AF87" s="564">
        <f ca="1">SUM($E$85:AF85)</f>
        <v>2784.1599678336224</v>
      </c>
      <c r="AG87" s="564">
        <f ca="1">SUM($E$85:AG85)</f>
        <v>2878.9687385381335</v>
      </c>
      <c r="AH87" s="564">
        <f ca="1">SUM($E$85:AH85)</f>
        <v>2973.1083694908625</v>
      </c>
      <c r="AI87" s="564">
        <f ca="1">SUM($E$85:AI85)</f>
        <v>3066.5615070618946</v>
      </c>
      <c r="AJ87" s="564">
        <f ca="1">SUM($E$85:AJ85)</f>
        <v>3159.3331483328266</v>
      </c>
      <c r="AK87" s="564">
        <f ca="1">SUM($E$85:AK85)</f>
        <v>3251.4717522401265</v>
      </c>
      <c r="AL87" s="564">
        <f ca="1">SUM($E$85:AL85)</f>
        <v>3342.938428079513</v>
      </c>
      <c r="AM87" s="564">
        <f ca="1">SUM($E$85:AM85)</f>
        <v>3433.7595076737207</v>
      </c>
      <c r="AN87" s="564">
        <f ca="1">SUM($E$85:AN85)</f>
        <v>3523.9182496791877</v>
      </c>
      <c r="AO87" s="564">
        <f ca="1">SUM($E$85:AO85)</f>
        <v>3613.440686803503</v>
      </c>
      <c r="AP87" s="564">
        <f ca="1">SUM($E$85:AP85)</f>
        <v>3702.8761281830534</v>
      </c>
      <c r="AQ87" s="564">
        <f ca="1">SUM($E$85:AQ85)</f>
        <v>3791.6593872924832</v>
      </c>
      <c r="AR87" s="564">
        <f ca="1">SUM($E$85:AR85)</f>
        <v>3879.8160229347786</v>
      </c>
      <c r="AS87" s="564">
        <f ca="1">SUM($E$85:AS85)</f>
        <v>3967.3297844099507</v>
      </c>
      <c r="AT87" s="564">
        <f ca="1">SUM($E$85:AT85)</f>
        <v>4054.2258652725736</v>
      </c>
      <c r="AU87" s="564">
        <f ca="1">SUM($E$85:AU85)</f>
        <v>4140.4882474036895</v>
      </c>
      <c r="AV87" s="564">
        <f ca="1">SUM($E$85:AV85)</f>
        <v>4226.1215436312214</v>
      </c>
      <c r="AW87" s="564">
        <f ca="1">SUM($E$85:AW85)</f>
        <v>4311.190567141095</v>
      </c>
      <c r="AX87" s="564">
        <f ca="1">SUM($E$85:AX85)</f>
        <v>4395.6392631316667</v>
      </c>
      <c r="AY87" s="564">
        <f ca="1">SUM($E$85:AY85)</f>
        <v>4479.4919422580051</v>
      </c>
      <c r="AZ87" s="564">
        <f ca="1">SUM($E$85:AZ85)</f>
        <v>4491.4038316714532</v>
      </c>
      <c r="BA87" s="564">
        <f ca="1">SUM($E$85:BA85)</f>
        <v>4560.2711420409478</v>
      </c>
      <c r="BB87" s="564">
        <f ca="1">SUM($E$85:BB85)</f>
        <v>4628.6322340829265</v>
      </c>
      <c r="BC87" s="564">
        <f ca="1">SUM($E$85:BC85)</f>
        <v>4696.490820400717</v>
      </c>
      <c r="BD87" s="564">
        <f ca="1">SUM($E$85:BD85)</f>
        <v>4763.0952085753179</v>
      </c>
      <c r="BE87" s="564">
        <f ca="1">SUM($E$85:BE85)</f>
        <v>4839.550639014893</v>
      </c>
      <c r="BF87" s="564">
        <f ca="1">SUM($E$85:BF85)</f>
        <v>4915.4664121453325</v>
      </c>
      <c r="BG87" s="564">
        <f ca="1">SUM($E$85:BG85)</f>
        <v>4990.8286015602271</v>
      </c>
      <c r="BH87" s="564">
        <f ca="1">SUM($E$85:BH85)</f>
        <v>5065.6411687346708</v>
      </c>
      <c r="BI87" s="564">
        <f ca="1">SUM($E$85:BI85)</f>
        <v>5139.9608036863501</v>
      </c>
      <c r="BJ87" s="564">
        <f ca="1">SUM($E$85:BJ85)</f>
        <v>5213.7384704282913</v>
      </c>
      <c r="BK87" s="564">
        <f ca="1">SUM($E$85:BK85)</f>
        <v>5286.9954075078595</v>
      </c>
      <c r="BL87" s="564">
        <f ca="1">SUM($E$85:BL85)</f>
        <v>5359.7181103649082</v>
      </c>
      <c r="BM87" s="564">
        <f ca="1">SUM($E$85:BM85)</f>
        <v>5431.9275140450363</v>
      </c>
      <c r="BN87" s="564">
        <f ca="1">SUM($E$85:BN85)</f>
        <v>5503.6103717918404</v>
      </c>
      <c r="BO87" s="564">
        <f ca="1">SUM($E$85:BO85)</f>
        <v>5574.7704514073275</v>
      </c>
      <c r="BP87" s="564">
        <f ca="1">SUM($E$85:BP85)</f>
        <v>5645.6051859711133</v>
      </c>
      <c r="BQ87" s="564">
        <f ca="1">SUM($E$85:BQ85)</f>
        <v>5715.9233756768544</v>
      </c>
      <c r="BR87" s="564">
        <f ca="1">SUM($E$85:BR85)</f>
        <v>5785.7452629493691</v>
      </c>
      <c r="BS87" s="564">
        <f ca="1">SUM($E$85:BS85)</f>
        <v>5855.0579762311618</v>
      </c>
      <c r="BT87" s="564">
        <f ca="1">SUM($E$85:BT85)</f>
        <v>5923.8652211538574</v>
      </c>
      <c r="BU87" s="564">
        <f ca="1">SUM($E$85:BU85)</f>
        <v>5992.2190749840984</v>
      </c>
      <c r="BV87" s="564">
        <f ca="1">SUM($E$85:BV85)</f>
        <v>6060.0744381658642</v>
      </c>
      <c r="BW87" s="564">
        <f ca="1">SUM($E$85:BW85)</f>
        <v>6127.4509050873685</v>
      </c>
      <c r="BX87" s="564">
        <f ca="1">SUM($E$85:BX85)</f>
        <v>6194.3359945481825</v>
      </c>
      <c r="BY87" s="564">
        <f ca="1">SUM($E$85:BY85)</f>
        <v>6260.7490209351199</v>
      </c>
      <c r="BZ87" s="564">
        <f ca="1">SUM($E$85:BZ85)</f>
        <v>6326.6777408795315</v>
      </c>
      <c r="CA87" s="564">
        <f ca="1">SUM($E$85:CA85)</f>
        <v>6392.1256788677829</v>
      </c>
      <c r="CB87" s="564">
        <f ca="1">SUM($E$85:CB85)</f>
        <v>6457.2780374988733</v>
      </c>
      <c r="CC87" s="564">
        <f ca="1">SUM($E$85:CC85)</f>
        <v>6521.9552614256445</v>
      </c>
      <c r="CD87" s="564">
        <f ca="1">SUM($E$85:CD85)</f>
        <v>6586.1760269468414</v>
      </c>
      <c r="CE87" s="564">
        <f ca="1">SUM($E$85:CE85)</f>
        <v>6649.9284373922837</v>
      </c>
      <c r="CF87" s="564">
        <f ca="1">SUM($E$85:CF85)</f>
        <v>6713.2159580301004</v>
      </c>
      <c r="CG87" s="564">
        <f ca="1">SUM($E$85:CG85)</f>
        <v>6776.0715894554114</v>
      </c>
      <c r="CH87" s="564">
        <f ca="1">SUM($E$85:CH85)</f>
        <v>6838.4688565294773</v>
      </c>
      <c r="CI87" s="564">
        <f ca="1">SUM($E$85:CI85)</f>
        <v>6900.4257213415121</v>
      </c>
      <c r="CJ87" s="564">
        <f ca="1">SUM($E$85:CJ85)</f>
        <v>6961.9307620948603</v>
      </c>
      <c r="CK87" s="564">
        <f ca="1">SUM($E$85:CK85)</f>
        <v>7023.0016842073146</v>
      </c>
      <c r="CL87" s="564">
        <f ca="1">SUM($E$85:CL85)</f>
        <v>7083.6272836551561</v>
      </c>
      <c r="CM87" s="564">
        <f ca="1">SUM($E$85:CM85)</f>
        <v>7143.8107469928264</v>
      </c>
      <c r="CN87" s="564">
        <f ca="1">SUM($E$85:CN85)</f>
        <v>7203.7258414189146</v>
      </c>
      <c r="CO87" s="564">
        <f ca="1">SUM($E$85:CO85)</f>
        <v>7263.2039679749641</v>
      </c>
      <c r="CP87" s="564">
        <f ca="1">SUM($E$85:CP85)</f>
        <v>7322.2623017617962</v>
      </c>
      <c r="CQ87" s="564">
        <f ca="1">SUM($E$85:CQ85)</f>
        <v>7380.889955163364</v>
      </c>
      <c r="CR87" s="564">
        <f ca="1">SUM($E$85:CR85)</f>
        <v>7439.0900622636991</v>
      </c>
      <c r="CS87" s="564">
        <f ca="1">SUM($E$85:CS85)</f>
        <v>7496.9067235768689</v>
      </c>
      <c r="CT87" s="564">
        <f ca="1">SUM($E$85:CT85)</f>
        <v>7554.3017396802688</v>
      </c>
      <c r="CU87" s="564">
        <f ca="1">SUM($E$85:CU85)</f>
        <v>7611.2916329242516</v>
      </c>
      <c r="CV87" s="564">
        <f ca="1">SUM($E$85:CV85)</f>
        <v>7667.8659479388925</v>
      </c>
      <c r="CW87" s="564">
        <f ca="1">SUM($E$85:CW85)</f>
        <v>7724.0409702515162</v>
      </c>
      <c r="CX87" s="564">
        <f ca="1">SUM($E$85:CX85)</f>
        <v>7779.8063436286629</v>
      </c>
      <c r="CY87" s="564">
        <f ca="1">SUM($E$85:CY85)</f>
        <v>7835.1650489791236</v>
      </c>
      <c r="CZ87" s="564">
        <f ca="1">SUM($E$85:CZ85)</f>
        <v>7890.2800810093895</v>
      </c>
      <c r="DA87" s="564">
        <f ca="1">SUM($E$85:DA85)</f>
        <v>7944.9931749563248</v>
      </c>
      <c r="DB87" s="564">
        <f ca="1">SUM($E$85:DB85)</f>
        <v>7999.3200809820473</v>
      </c>
      <c r="DC87" s="564">
        <f ca="1">SUM($E$85:DC85)</f>
        <v>8053.2508320007955</v>
      </c>
      <c r="DD87" s="564">
        <f ca="1">SUM($E$85:DD85)</f>
        <v>8106.7883105595465</v>
      </c>
      <c r="DE87" s="564">
        <f ca="1">SUM($E$85:DE85)</f>
        <v>8159.9729888236434</v>
      </c>
      <c r="DF87" s="564">
        <f ca="1">SUM($E$85:DF85)</f>
        <v>8212.7698227777637</v>
      </c>
      <c r="DG87" s="564">
        <f ca="1">SUM($E$85:DG85)</f>
        <v>8265.1940106565253</v>
      </c>
      <c r="DH87" s="564">
        <f ca="1">SUM($E$85:DH85)</f>
        <v>8317.2359341621868</v>
      </c>
      <c r="DI87" s="564">
        <f ca="1">SUM($E$85:DI85)</f>
        <v>8368.9105276812115</v>
      </c>
      <c r="DJ87" s="564">
        <f ca="1">SUM($E$85:DJ85)</f>
        <v>8420.2082649091317</v>
      </c>
      <c r="DK87" s="564">
        <f ca="1">SUM($E$85:DK85)</f>
        <v>8425.779659931899</v>
      </c>
      <c r="DL87" s="564">
        <f ca="1">SUM($E$85:DL85)</f>
        <v>8469.39423839542</v>
      </c>
      <c r="DM87" s="564">
        <f ca="1">SUM($E$85:DM85)</f>
        <v>8512.6878596330553</v>
      </c>
      <c r="DN87" s="564">
        <f ca="1">SUM($E$85:DN85)</f>
        <v>8555.673027171877</v>
      </c>
      <c r="DO87" s="564">
        <f ca="1">SUM($E$85:DO85)</f>
        <v>8597.7835592105894</v>
      </c>
      <c r="DP87" s="564">
        <f ca="1">SUM($E$85:DP85)</f>
        <v>8647.0689609599085</v>
      </c>
      <c r="DQ87" s="564">
        <f ca="1">SUM($E$85:DQ85)</f>
        <v>8696.0296004057127</v>
      </c>
      <c r="DR87" s="564">
        <f ca="1">SUM($E$85:DR85)</f>
        <v>8744.633216284803</v>
      </c>
      <c r="DS87" s="564">
        <f ca="1">SUM($E$85:DS85)</f>
        <v>8792.8937565561446</v>
      </c>
      <c r="DT87" s="564">
        <f ca="1">SUM($E$85:DT85)</f>
        <v>8840.8023669328541</v>
      </c>
      <c r="DU87" s="564">
        <f ca="1">SUM($E$85:DU85)</f>
        <v>8888.3728382887039</v>
      </c>
      <c r="DV87" s="564">
        <f ca="1">SUM($E$85:DV85)</f>
        <v>8935.5964005626574</v>
      </c>
      <c r="DW87" s="564">
        <f ca="1">SUM($E$85:DW85)</f>
        <v>8982.4755779383231</v>
      </c>
      <c r="DX87" s="564">
        <f ca="1">SUM($E$85:DX85)</f>
        <v>9029.0239064823982</v>
      </c>
      <c r="DY87" s="564">
        <f ca="1">SUM($E$85:DY85)</f>
        <v>9075.2327631762073</v>
      </c>
      <c r="DZ87" s="564">
        <f ca="1">SUM($E$85:DZ85)</f>
        <v>9121.1154906739339</v>
      </c>
      <c r="EA87" s="564">
        <f ca="1">SUM($E$85:EA85)</f>
        <v>9166.7916595881907</v>
      </c>
      <c r="EB87" s="564">
        <f ca="1">SUM($E$85:EB85)</f>
        <v>9212.1347408838319</v>
      </c>
      <c r="EC87" s="564">
        <f ca="1">SUM($E$85:EC85)</f>
        <v>9257.1684182494628</v>
      </c>
      <c r="ED87" s="564">
        <f ca="1">SUM($E$85:ED85)</f>
        <v>9301.8736823717973</v>
      </c>
      <c r="EE87" s="564">
        <f ca="1">SUM($E$85:EE85)</f>
        <v>9346.263441417761</v>
      </c>
      <c r="EF87" s="564">
        <f ca="1">SUM($E$85:EF85)</f>
        <v>9390.3294722680002</v>
      </c>
      <c r="EG87" s="564">
        <f ca="1">SUM($E$85:EG85)</f>
        <v>9434.084498651142</v>
      </c>
      <c r="EH87" s="564">
        <f ca="1">SUM($E$85:EH85)</f>
        <v>9477.5204151636444</v>
      </c>
      <c r="EI87" s="564">
        <f ca="1">SUM($E$85:EI85)</f>
        <v>9520.6395819470472</v>
      </c>
      <c r="EJ87" s="564">
        <f ca="1">SUM($E$85:EJ85)</f>
        <v>9563.4544110837305</v>
      </c>
      <c r="EK87" s="564">
        <f ca="1">SUM($E$85:EK85)</f>
        <v>9605.9570091503392</v>
      </c>
      <c r="EL87" s="564">
        <f ca="1">SUM($E$85:EL85)</f>
        <v>9648.1596482286186</v>
      </c>
      <c r="EM87" s="564">
        <f ca="1">SUM($E$85:EM85)</f>
        <v>9690.1748703237135</v>
      </c>
      <c r="EN87" s="564">
        <f ca="1">SUM($E$85:EN85)</f>
        <v>9731.8837138509098</v>
      </c>
      <c r="EO87" s="564">
        <f ca="1">SUM($E$85:EO85)</f>
        <v>9773.3177089634592</v>
      </c>
      <c r="EP87" s="564">
        <f ca="1">SUM($E$85:EP85)</f>
        <v>9814.44955360325</v>
      </c>
      <c r="EQ87" s="564">
        <f ca="1">SUM($E$85:EQ85)</f>
        <v>9855.2910877247959</v>
      </c>
      <c r="ER87" s="564">
        <f ca="1">SUM($E$85:ER85)</f>
        <v>9895.8347816398036</v>
      </c>
      <c r="ES87" s="564">
        <f ca="1">SUM($E$85:ES85)</f>
        <v>9936.092306126935</v>
      </c>
    </row>
    <row r="88" spans="1:256" ht="14.4" thickTop="1"/>
    <row r="89" spans="1:256" s="305" customFormat="1" ht="12.75" customHeight="1">
      <c r="A89" s="16">
        <f>MAX($A$1:A88)+1</f>
        <v>4</v>
      </c>
      <c r="B89" s="62" t="s">
        <v>826</v>
      </c>
      <c r="C89" s="129"/>
      <c r="D89" s="312"/>
      <c r="E89" s="313"/>
      <c r="F89" s="313"/>
      <c r="G89" s="313"/>
      <c r="H89" s="313"/>
      <c r="I89" s="313"/>
      <c r="J89" s="313"/>
      <c r="K89" s="313"/>
      <c r="L89" s="313"/>
      <c r="M89" s="313"/>
      <c r="N89" s="313"/>
      <c r="O89" s="313"/>
      <c r="P89" s="313"/>
      <c r="Q89" s="313"/>
      <c r="R89" s="313"/>
      <c r="S89" s="313"/>
      <c r="T89" s="313"/>
      <c r="U89" s="313"/>
      <c r="V89" s="313"/>
      <c r="W89" s="313"/>
      <c r="X89" s="313"/>
      <c r="Y89" s="313"/>
      <c r="Z89" s="313"/>
      <c r="AA89" s="313"/>
      <c r="AB89" s="313"/>
      <c r="AC89" s="313"/>
      <c r="AD89" s="313"/>
      <c r="AE89" s="313"/>
      <c r="AF89" s="313"/>
      <c r="AG89" s="313"/>
      <c r="AH89" s="313"/>
      <c r="AI89" s="313"/>
      <c r="AJ89" s="313"/>
      <c r="AK89" s="313"/>
      <c r="AL89" s="313"/>
      <c r="AM89" s="313"/>
      <c r="AN89" s="313"/>
      <c r="AO89" s="313"/>
      <c r="AP89" s="313"/>
      <c r="AQ89" s="313"/>
      <c r="AR89" s="313"/>
      <c r="AS89" s="313"/>
      <c r="AT89" s="313"/>
      <c r="AU89" s="313"/>
      <c r="AV89" s="313"/>
      <c r="AW89" s="313"/>
      <c r="AX89" s="313"/>
      <c r="AY89" s="313"/>
      <c r="AZ89" s="313"/>
      <c r="BA89" s="313"/>
      <c r="BB89" s="313"/>
      <c r="BC89" s="313"/>
      <c r="BD89" s="313"/>
      <c r="BE89" s="313"/>
      <c r="BF89" s="313"/>
      <c r="BG89" s="313"/>
      <c r="BH89" s="313"/>
      <c r="BI89" s="313"/>
      <c r="BJ89" s="313"/>
      <c r="BK89" s="313"/>
      <c r="BL89" s="313"/>
      <c r="BM89" s="313"/>
      <c r="BN89" s="313"/>
      <c r="BO89" s="313"/>
      <c r="BP89" s="313"/>
      <c r="BQ89" s="313"/>
      <c r="BR89" s="313"/>
      <c r="BS89" s="313"/>
      <c r="BT89" s="313"/>
      <c r="BU89" s="313"/>
      <c r="BV89" s="313"/>
      <c r="BW89" s="313"/>
      <c r="BX89" s="313"/>
      <c r="BY89" s="313"/>
      <c r="BZ89" s="313"/>
      <c r="CA89" s="313"/>
      <c r="CB89" s="313"/>
      <c r="CC89" s="313"/>
      <c r="CD89" s="313"/>
      <c r="CE89" s="313"/>
      <c r="CF89" s="313"/>
      <c r="CG89" s="313"/>
      <c r="CH89" s="313"/>
      <c r="CI89" s="313"/>
      <c r="CJ89" s="313"/>
      <c r="CK89" s="313"/>
      <c r="CL89" s="313"/>
      <c r="CM89" s="313"/>
      <c r="CN89" s="313"/>
      <c r="CO89" s="313"/>
      <c r="CP89" s="313"/>
      <c r="CQ89" s="313"/>
      <c r="CR89" s="313"/>
      <c r="CS89" s="313"/>
      <c r="CT89" s="313"/>
      <c r="CU89" s="313"/>
      <c r="CV89" s="313"/>
      <c r="CW89" s="313"/>
      <c r="CX89" s="313"/>
      <c r="CY89" s="313"/>
      <c r="CZ89" s="313"/>
      <c r="DA89" s="313"/>
      <c r="DB89" s="313"/>
      <c r="DC89" s="313"/>
      <c r="DD89" s="313"/>
      <c r="DE89" s="313"/>
      <c r="DF89" s="313"/>
      <c r="DG89" s="313"/>
      <c r="DH89" s="313"/>
      <c r="DI89" s="313"/>
      <c r="DJ89" s="313"/>
      <c r="DK89" s="313"/>
      <c r="DL89" s="313"/>
      <c r="DM89" s="313"/>
      <c r="DN89" s="313"/>
      <c r="DO89" s="313"/>
      <c r="DP89" s="313"/>
      <c r="DQ89" s="313"/>
      <c r="DR89" s="313"/>
      <c r="DS89" s="313"/>
      <c r="DT89" s="313"/>
      <c r="DU89" s="313"/>
      <c r="DV89" s="313"/>
      <c r="DW89" s="313"/>
      <c r="DX89" s="313"/>
      <c r="DY89" s="313"/>
      <c r="DZ89" s="313"/>
      <c r="EA89" s="313"/>
      <c r="EB89" s="313"/>
      <c r="EC89" s="313"/>
      <c r="ED89" s="313"/>
      <c r="EE89" s="313"/>
      <c r="EF89" s="313"/>
      <c r="EG89" s="313"/>
      <c r="EH89" s="313"/>
      <c r="EI89" s="313"/>
      <c r="EJ89" s="313"/>
      <c r="EK89" s="313"/>
      <c r="EL89" s="313"/>
      <c r="EM89" s="313"/>
      <c r="EN89" s="313"/>
      <c r="EO89" s="313"/>
      <c r="EP89" s="313"/>
      <c r="EQ89" s="313"/>
      <c r="ER89" s="313"/>
      <c r="ES89" s="313"/>
      <c r="ET89" s="310"/>
      <c r="EU89" s="16"/>
      <c r="EV89" s="16"/>
      <c r="EW89" s="16"/>
      <c r="EX89" s="16"/>
      <c r="EY89" s="16"/>
      <c r="EZ89" s="16"/>
      <c r="FA89" s="16"/>
      <c r="FB89" s="16"/>
      <c r="FC89" s="16"/>
      <c r="FD89" s="16"/>
      <c r="FE89" s="16"/>
      <c r="FF89" s="16"/>
      <c r="FG89" s="16"/>
      <c r="FH89" s="16"/>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6"/>
      <c r="GN89" s="16"/>
      <c r="GO89" s="16"/>
      <c r="GP89" s="16"/>
      <c r="GQ89" s="16"/>
      <c r="GR89" s="16"/>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6"/>
      <c r="HX89" s="16"/>
      <c r="HY89" s="16"/>
      <c r="HZ89" s="16"/>
      <c r="IA89" s="16"/>
      <c r="IB89" s="16"/>
      <c r="IC89" s="16"/>
      <c r="ID89" s="16"/>
      <c r="IE89" s="16"/>
      <c r="IF89" s="16"/>
      <c r="IG89" s="16"/>
      <c r="IH89" s="16"/>
      <c r="II89" s="16"/>
      <c r="IJ89" s="16"/>
      <c r="IK89" s="16"/>
      <c r="IL89" s="16"/>
      <c r="IM89" s="16"/>
      <c r="IN89" s="16"/>
      <c r="IO89" s="16"/>
      <c r="IP89" s="16"/>
      <c r="IQ89" s="16"/>
      <c r="IR89" s="16"/>
      <c r="IS89" s="16"/>
      <c r="IT89" s="16"/>
      <c r="IU89" s="16"/>
      <c r="IV89" s="16"/>
    </row>
    <row r="90" spans="1:256">
      <c r="B90"/>
    </row>
    <row r="91" spans="1:256" s="444" customFormat="1" ht="12.75" customHeight="1">
      <c r="A91" s="443"/>
      <c r="B91" s="444" t="s">
        <v>210</v>
      </c>
      <c r="C91" s="16"/>
      <c r="D91" s="566">
        <f>IP_Assumptions!C117</f>
        <v>8.5000000000000006E-2</v>
      </c>
      <c r="E91" s="310"/>
      <c r="F91" s="310"/>
      <c r="G91" s="310"/>
      <c r="H91" s="310"/>
      <c r="I91" s="310"/>
      <c r="J91" s="310"/>
      <c r="K91" s="310"/>
      <c r="L91" s="310"/>
      <c r="M91" s="310"/>
      <c r="N91" s="310"/>
      <c r="O91" s="310"/>
      <c r="P91" s="310"/>
      <c r="Q91" s="310"/>
      <c r="R91" s="310"/>
      <c r="S91" s="310"/>
      <c r="T91" s="310"/>
      <c r="U91" s="310"/>
      <c r="V91" s="310"/>
      <c r="W91" s="310"/>
      <c r="X91" s="310"/>
      <c r="Y91" s="310"/>
      <c r="Z91" s="310"/>
      <c r="AA91" s="310"/>
      <c r="AB91" s="310"/>
      <c r="AC91" s="310"/>
      <c r="AD91" s="310"/>
      <c r="AE91" s="310"/>
      <c r="AF91" s="310"/>
      <c r="AG91" s="310"/>
      <c r="AH91" s="310"/>
      <c r="AI91" s="310"/>
      <c r="AJ91" s="310"/>
      <c r="AK91" s="310"/>
      <c r="AL91" s="310"/>
      <c r="AM91" s="310"/>
      <c r="AN91" s="310"/>
      <c r="AO91" s="310"/>
      <c r="AP91" s="310"/>
      <c r="AQ91" s="310"/>
      <c r="AR91" s="310"/>
      <c r="AS91" s="310"/>
      <c r="AT91" s="310"/>
      <c r="AU91" s="310"/>
      <c r="AV91" s="310"/>
      <c r="AW91" s="310"/>
      <c r="AX91" s="310"/>
      <c r="AY91" s="310"/>
      <c r="AZ91" s="310"/>
      <c r="BA91" s="310"/>
      <c r="BB91" s="310"/>
      <c r="BC91" s="310"/>
      <c r="BD91" s="310"/>
      <c r="BE91" s="310"/>
      <c r="BF91" s="310"/>
      <c r="BG91" s="310"/>
      <c r="BH91" s="310"/>
      <c r="BI91" s="310"/>
      <c r="BJ91" s="310"/>
      <c r="BK91" s="310"/>
      <c r="BL91" s="310"/>
      <c r="BM91" s="310"/>
      <c r="BN91" s="310"/>
      <c r="BO91" s="310"/>
      <c r="BP91" s="310"/>
      <c r="BQ91" s="310"/>
      <c r="BR91" s="310"/>
      <c r="BS91" s="310"/>
      <c r="BT91" s="310"/>
      <c r="BU91" s="310"/>
      <c r="BV91" s="310"/>
      <c r="BW91" s="310"/>
      <c r="BX91" s="310"/>
      <c r="BY91" s="310"/>
      <c r="BZ91" s="310"/>
      <c r="CA91" s="310"/>
      <c r="CB91" s="310"/>
      <c r="CC91" s="310"/>
      <c r="CD91" s="310"/>
      <c r="CE91" s="310"/>
      <c r="CF91" s="310"/>
      <c r="CG91" s="310"/>
      <c r="CH91" s="310"/>
      <c r="CI91" s="310"/>
      <c r="CJ91" s="310"/>
      <c r="CK91" s="310"/>
      <c r="CL91" s="310"/>
      <c r="CM91" s="310"/>
      <c r="CN91" s="310"/>
      <c r="CO91" s="310"/>
      <c r="CP91" s="310"/>
      <c r="CQ91" s="310"/>
      <c r="CR91" s="310"/>
      <c r="CS91" s="310"/>
      <c r="CT91" s="310"/>
      <c r="CU91" s="310"/>
      <c r="CV91" s="310"/>
      <c r="CW91" s="310"/>
      <c r="CX91" s="310"/>
      <c r="CY91" s="310"/>
      <c r="CZ91" s="310"/>
      <c r="DA91" s="310"/>
      <c r="DB91" s="310"/>
      <c r="DC91" s="310"/>
      <c r="DD91" s="310"/>
      <c r="DE91" s="310"/>
      <c r="DF91" s="310"/>
      <c r="DG91" s="310"/>
      <c r="DH91" s="310"/>
      <c r="DI91" s="310"/>
      <c r="DJ91" s="310"/>
      <c r="DK91" s="310"/>
      <c r="DL91" s="310"/>
      <c r="DM91" s="310"/>
      <c r="DN91" s="310"/>
      <c r="DO91" s="310"/>
      <c r="DP91" s="310"/>
      <c r="DQ91" s="310"/>
      <c r="DR91" s="310"/>
      <c r="DS91" s="310"/>
      <c r="DT91" s="310"/>
      <c r="DU91" s="310"/>
      <c r="DV91" s="310"/>
      <c r="DW91" s="310"/>
      <c r="DX91" s="310"/>
      <c r="DY91" s="310"/>
      <c r="DZ91" s="310"/>
      <c r="EA91" s="310"/>
      <c r="EB91" s="310"/>
      <c r="EC91" s="310"/>
      <c r="ED91" s="310"/>
      <c r="EE91" s="310"/>
      <c r="EF91" s="310"/>
      <c r="EG91" s="310"/>
      <c r="EH91" s="310"/>
      <c r="EI91" s="310"/>
      <c r="EJ91" s="310"/>
      <c r="EK91" s="310"/>
      <c r="EL91" s="310"/>
      <c r="EM91" s="310"/>
      <c r="EN91" s="310"/>
      <c r="EO91" s="310"/>
      <c r="EP91" s="310"/>
      <c r="EQ91" s="310"/>
      <c r="ER91" s="310"/>
      <c r="ES91" s="310"/>
      <c r="ET91" s="308"/>
      <c r="EU91" s="443"/>
      <c r="EV91" s="443"/>
      <c r="EW91" s="443"/>
      <c r="EX91" s="443"/>
      <c r="EY91" s="443"/>
      <c r="EZ91" s="443"/>
      <c r="FA91" s="443"/>
      <c r="FB91" s="443"/>
      <c r="FC91" s="443"/>
      <c r="FD91" s="443"/>
      <c r="FE91" s="443"/>
      <c r="FF91" s="443"/>
      <c r="FG91" s="443"/>
      <c r="FH91" s="443"/>
      <c r="FI91" s="443"/>
      <c r="FJ91" s="443"/>
      <c r="FK91" s="443"/>
      <c r="FL91" s="443"/>
      <c r="FM91" s="443"/>
      <c r="FN91" s="443"/>
      <c r="FO91" s="443"/>
      <c r="FP91" s="443"/>
      <c r="FQ91" s="443"/>
      <c r="FR91" s="443"/>
      <c r="FS91" s="443"/>
      <c r="FT91" s="443"/>
      <c r="FU91" s="443"/>
      <c r="FV91" s="443"/>
      <c r="FW91" s="443"/>
      <c r="FX91" s="443"/>
      <c r="FY91" s="443"/>
      <c r="FZ91" s="443"/>
      <c r="GA91" s="443"/>
      <c r="GB91" s="443"/>
      <c r="GC91" s="443"/>
      <c r="GD91" s="443"/>
      <c r="GE91" s="443"/>
      <c r="GF91" s="443"/>
      <c r="GG91" s="443"/>
      <c r="GH91" s="443"/>
      <c r="GI91" s="443"/>
      <c r="GJ91" s="443"/>
      <c r="GK91" s="443"/>
      <c r="GL91" s="443"/>
      <c r="GM91" s="443"/>
      <c r="GN91" s="443"/>
      <c r="GO91" s="443"/>
      <c r="GP91" s="443"/>
      <c r="GQ91" s="443"/>
      <c r="GR91" s="443"/>
      <c r="GS91" s="443"/>
      <c r="GT91" s="443"/>
      <c r="GU91" s="443"/>
      <c r="GV91" s="443"/>
      <c r="GW91" s="443"/>
      <c r="GX91" s="443"/>
      <c r="GY91" s="443"/>
      <c r="GZ91" s="443"/>
      <c r="HA91" s="443"/>
      <c r="HB91" s="443"/>
      <c r="HC91" s="443"/>
      <c r="HD91" s="443"/>
      <c r="HE91" s="443"/>
      <c r="HF91" s="443"/>
      <c r="HG91" s="443"/>
      <c r="HH91" s="443"/>
      <c r="HI91" s="443"/>
      <c r="HJ91" s="443"/>
      <c r="HK91" s="443"/>
      <c r="HL91" s="443"/>
      <c r="HM91" s="443"/>
      <c r="HN91" s="443"/>
      <c r="HO91" s="443"/>
      <c r="HP91" s="443"/>
      <c r="HQ91" s="443"/>
      <c r="HR91" s="443"/>
      <c r="HS91" s="443"/>
      <c r="HT91" s="443"/>
      <c r="HU91" s="443"/>
      <c r="HV91" s="443"/>
      <c r="HW91" s="443"/>
      <c r="HX91" s="443"/>
      <c r="HY91" s="443"/>
      <c r="HZ91" s="443"/>
      <c r="IA91" s="443"/>
      <c r="IB91" s="443"/>
      <c r="IC91" s="443"/>
      <c r="ID91" s="443"/>
      <c r="IE91" s="443"/>
      <c r="IF91" s="443"/>
      <c r="IG91" s="443"/>
      <c r="IH91" s="443"/>
      <c r="II91" s="443"/>
      <c r="IJ91" s="443"/>
      <c r="IK91" s="443"/>
      <c r="IL91" s="443"/>
      <c r="IM91" s="443"/>
      <c r="IN91" s="443"/>
      <c r="IO91" s="443"/>
      <c r="IP91" s="443"/>
      <c r="IQ91" s="443"/>
      <c r="IR91" s="443"/>
      <c r="IS91" s="443"/>
      <c r="IT91" s="443"/>
      <c r="IU91" s="443"/>
      <c r="IV91" s="443"/>
    </row>
    <row r="92" spans="1:256" s="443" customFormat="1" ht="12.75" customHeight="1">
      <c r="B92" s="444" t="s">
        <v>827</v>
      </c>
      <c r="C92" s="16"/>
      <c r="D92" s="571">
        <f>IP_Assumptions!C114</f>
        <v>10</v>
      </c>
      <c r="E92" s="308">
        <f>IF(E8=$D$92*12+1,1,0)</f>
        <v>0</v>
      </c>
      <c r="F92" s="308">
        <f t="shared" ref="F92:BQ92" si="58">IF(F8=$D$92*12+1,1,0)</f>
        <v>0</v>
      </c>
      <c r="G92" s="308">
        <f t="shared" si="58"/>
        <v>0</v>
      </c>
      <c r="H92" s="308">
        <f t="shared" si="58"/>
        <v>0</v>
      </c>
      <c r="I92" s="308">
        <f t="shared" si="58"/>
        <v>0</v>
      </c>
      <c r="J92" s="308">
        <f t="shared" si="58"/>
        <v>0</v>
      </c>
      <c r="K92" s="308">
        <f t="shared" si="58"/>
        <v>0</v>
      </c>
      <c r="L92" s="308">
        <f t="shared" si="58"/>
        <v>0</v>
      </c>
      <c r="M92" s="308">
        <f t="shared" si="58"/>
        <v>0</v>
      </c>
      <c r="N92" s="308">
        <f t="shared" si="58"/>
        <v>0</v>
      </c>
      <c r="O92" s="308">
        <f t="shared" si="58"/>
        <v>0</v>
      </c>
      <c r="P92" s="308">
        <f t="shared" si="58"/>
        <v>0</v>
      </c>
      <c r="Q92" s="308">
        <f t="shared" si="58"/>
        <v>0</v>
      </c>
      <c r="R92" s="308">
        <f t="shared" si="58"/>
        <v>0</v>
      </c>
      <c r="S92" s="308">
        <f t="shared" si="58"/>
        <v>0</v>
      </c>
      <c r="T92" s="308">
        <f t="shared" si="58"/>
        <v>0</v>
      </c>
      <c r="U92" s="308">
        <f t="shared" si="58"/>
        <v>0</v>
      </c>
      <c r="V92" s="308">
        <f t="shared" si="58"/>
        <v>0</v>
      </c>
      <c r="W92" s="308">
        <f t="shared" si="58"/>
        <v>0</v>
      </c>
      <c r="X92" s="308">
        <f t="shared" si="58"/>
        <v>0</v>
      </c>
      <c r="Y92" s="308">
        <f t="shared" si="58"/>
        <v>0</v>
      </c>
      <c r="Z92" s="308">
        <f t="shared" si="58"/>
        <v>0</v>
      </c>
      <c r="AA92" s="308">
        <f t="shared" si="58"/>
        <v>0</v>
      </c>
      <c r="AB92" s="308">
        <f t="shared" si="58"/>
        <v>0</v>
      </c>
      <c r="AC92" s="308">
        <f t="shared" si="58"/>
        <v>0</v>
      </c>
      <c r="AD92" s="308">
        <f t="shared" si="58"/>
        <v>0</v>
      </c>
      <c r="AE92" s="308">
        <f t="shared" si="58"/>
        <v>0</v>
      </c>
      <c r="AF92" s="308">
        <f t="shared" si="58"/>
        <v>0</v>
      </c>
      <c r="AG92" s="308">
        <f t="shared" si="58"/>
        <v>0</v>
      </c>
      <c r="AH92" s="308">
        <f t="shared" si="58"/>
        <v>0</v>
      </c>
      <c r="AI92" s="308">
        <f t="shared" si="58"/>
        <v>0</v>
      </c>
      <c r="AJ92" s="308">
        <f t="shared" si="58"/>
        <v>0</v>
      </c>
      <c r="AK92" s="308">
        <f t="shared" si="58"/>
        <v>0</v>
      </c>
      <c r="AL92" s="308">
        <f t="shared" si="58"/>
        <v>0</v>
      </c>
      <c r="AM92" s="308">
        <f t="shared" si="58"/>
        <v>0</v>
      </c>
      <c r="AN92" s="308">
        <f t="shared" si="58"/>
        <v>0</v>
      </c>
      <c r="AO92" s="308">
        <f t="shared" si="58"/>
        <v>0</v>
      </c>
      <c r="AP92" s="308">
        <f t="shared" si="58"/>
        <v>0</v>
      </c>
      <c r="AQ92" s="308">
        <f t="shared" si="58"/>
        <v>0</v>
      </c>
      <c r="AR92" s="308">
        <f t="shared" si="58"/>
        <v>0</v>
      </c>
      <c r="AS92" s="308">
        <f t="shared" si="58"/>
        <v>0</v>
      </c>
      <c r="AT92" s="308">
        <f t="shared" si="58"/>
        <v>0</v>
      </c>
      <c r="AU92" s="308">
        <f t="shared" si="58"/>
        <v>0</v>
      </c>
      <c r="AV92" s="308">
        <f t="shared" si="58"/>
        <v>0</v>
      </c>
      <c r="AW92" s="308">
        <f t="shared" si="58"/>
        <v>0</v>
      </c>
      <c r="AX92" s="308">
        <f t="shared" si="58"/>
        <v>0</v>
      </c>
      <c r="AY92" s="308">
        <f t="shared" si="58"/>
        <v>0</v>
      </c>
      <c r="AZ92" s="308">
        <f t="shared" si="58"/>
        <v>0</v>
      </c>
      <c r="BA92" s="308">
        <f t="shared" si="58"/>
        <v>0</v>
      </c>
      <c r="BB92" s="308">
        <f t="shared" si="58"/>
        <v>0</v>
      </c>
      <c r="BC92" s="308">
        <f t="shared" si="58"/>
        <v>0</v>
      </c>
      <c r="BD92" s="308">
        <f t="shared" si="58"/>
        <v>0</v>
      </c>
      <c r="BE92" s="308">
        <f t="shared" si="58"/>
        <v>0</v>
      </c>
      <c r="BF92" s="308">
        <f t="shared" si="58"/>
        <v>0</v>
      </c>
      <c r="BG92" s="308">
        <f t="shared" si="58"/>
        <v>0</v>
      </c>
      <c r="BH92" s="308">
        <f t="shared" si="58"/>
        <v>0</v>
      </c>
      <c r="BI92" s="308">
        <f t="shared" si="58"/>
        <v>0</v>
      </c>
      <c r="BJ92" s="308">
        <f t="shared" si="58"/>
        <v>0</v>
      </c>
      <c r="BK92" s="308">
        <f t="shared" si="58"/>
        <v>0</v>
      </c>
      <c r="BL92" s="308">
        <f t="shared" si="58"/>
        <v>0</v>
      </c>
      <c r="BM92" s="308">
        <f t="shared" si="58"/>
        <v>0</v>
      </c>
      <c r="BN92" s="308">
        <f t="shared" si="58"/>
        <v>0</v>
      </c>
      <c r="BO92" s="308">
        <f t="shared" si="58"/>
        <v>0</v>
      </c>
      <c r="BP92" s="308">
        <f t="shared" si="58"/>
        <v>0</v>
      </c>
      <c r="BQ92" s="308">
        <f t="shared" si="58"/>
        <v>0</v>
      </c>
      <c r="BR92" s="308">
        <f t="shared" ref="BR92:EC92" si="59">IF(BR8=$D$92*12+1,1,0)</f>
        <v>0</v>
      </c>
      <c r="BS92" s="308">
        <f t="shared" si="59"/>
        <v>0</v>
      </c>
      <c r="BT92" s="308">
        <f t="shared" si="59"/>
        <v>0</v>
      </c>
      <c r="BU92" s="308">
        <f t="shared" si="59"/>
        <v>0</v>
      </c>
      <c r="BV92" s="308">
        <f t="shared" si="59"/>
        <v>0</v>
      </c>
      <c r="BW92" s="308">
        <f t="shared" si="59"/>
        <v>0</v>
      </c>
      <c r="BX92" s="308">
        <f t="shared" si="59"/>
        <v>0</v>
      </c>
      <c r="BY92" s="308">
        <f t="shared" si="59"/>
        <v>0</v>
      </c>
      <c r="BZ92" s="308">
        <f t="shared" si="59"/>
        <v>0</v>
      </c>
      <c r="CA92" s="308">
        <f t="shared" si="59"/>
        <v>0</v>
      </c>
      <c r="CB92" s="308">
        <f t="shared" si="59"/>
        <v>0</v>
      </c>
      <c r="CC92" s="308">
        <f t="shared" si="59"/>
        <v>0</v>
      </c>
      <c r="CD92" s="308">
        <f t="shared" si="59"/>
        <v>0</v>
      </c>
      <c r="CE92" s="308">
        <f t="shared" si="59"/>
        <v>0</v>
      </c>
      <c r="CF92" s="308">
        <f t="shared" si="59"/>
        <v>0</v>
      </c>
      <c r="CG92" s="308">
        <f t="shared" si="59"/>
        <v>0</v>
      </c>
      <c r="CH92" s="308">
        <f t="shared" si="59"/>
        <v>0</v>
      </c>
      <c r="CI92" s="308">
        <f t="shared" si="59"/>
        <v>0</v>
      </c>
      <c r="CJ92" s="308">
        <f t="shared" si="59"/>
        <v>0</v>
      </c>
      <c r="CK92" s="308">
        <f t="shared" si="59"/>
        <v>0</v>
      </c>
      <c r="CL92" s="308">
        <f t="shared" si="59"/>
        <v>0</v>
      </c>
      <c r="CM92" s="308">
        <f t="shared" si="59"/>
        <v>0</v>
      </c>
      <c r="CN92" s="308">
        <f t="shared" si="59"/>
        <v>0</v>
      </c>
      <c r="CO92" s="308">
        <f t="shared" si="59"/>
        <v>0</v>
      </c>
      <c r="CP92" s="308">
        <f t="shared" si="59"/>
        <v>0</v>
      </c>
      <c r="CQ92" s="308">
        <f t="shared" si="59"/>
        <v>0</v>
      </c>
      <c r="CR92" s="308">
        <f t="shared" si="59"/>
        <v>0</v>
      </c>
      <c r="CS92" s="308">
        <f t="shared" si="59"/>
        <v>0</v>
      </c>
      <c r="CT92" s="308">
        <f t="shared" si="59"/>
        <v>0</v>
      </c>
      <c r="CU92" s="308">
        <f t="shared" si="59"/>
        <v>0</v>
      </c>
      <c r="CV92" s="308">
        <f t="shared" si="59"/>
        <v>0</v>
      </c>
      <c r="CW92" s="308">
        <f t="shared" si="59"/>
        <v>0</v>
      </c>
      <c r="CX92" s="308">
        <f t="shared" si="59"/>
        <v>0</v>
      </c>
      <c r="CY92" s="308">
        <f t="shared" si="59"/>
        <v>0</v>
      </c>
      <c r="CZ92" s="308">
        <f t="shared" si="59"/>
        <v>0</v>
      </c>
      <c r="DA92" s="308">
        <f t="shared" si="59"/>
        <v>0</v>
      </c>
      <c r="DB92" s="308">
        <f t="shared" si="59"/>
        <v>0</v>
      </c>
      <c r="DC92" s="308">
        <f t="shared" si="59"/>
        <v>0</v>
      </c>
      <c r="DD92" s="308">
        <f t="shared" si="59"/>
        <v>0</v>
      </c>
      <c r="DE92" s="308">
        <f t="shared" si="59"/>
        <v>0</v>
      </c>
      <c r="DF92" s="308">
        <f t="shared" si="59"/>
        <v>0</v>
      </c>
      <c r="DG92" s="308">
        <f t="shared" si="59"/>
        <v>0</v>
      </c>
      <c r="DH92" s="308">
        <f t="shared" si="59"/>
        <v>0</v>
      </c>
      <c r="DI92" s="308">
        <f t="shared" si="59"/>
        <v>0</v>
      </c>
      <c r="DJ92" s="308">
        <f t="shared" si="59"/>
        <v>0</v>
      </c>
      <c r="DK92" s="308">
        <f t="shared" si="59"/>
        <v>0</v>
      </c>
      <c r="DL92" s="308">
        <f t="shared" si="59"/>
        <v>0</v>
      </c>
      <c r="DM92" s="308">
        <f t="shared" si="59"/>
        <v>0</v>
      </c>
      <c r="DN92" s="308">
        <f t="shared" si="59"/>
        <v>0</v>
      </c>
      <c r="DO92" s="308">
        <f t="shared" si="59"/>
        <v>0</v>
      </c>
      <c r="DP92" s="308">
        <f t="shared" si="59"/>
        <v>0</v>
      </c>
      <c r="DQ92" s="308">
        <f t="shared" si="59"/>
        <v>0</v>
      </c>
      <c r="DR92" s="308">
        <f t="shared" si="59"/>
        <v>0</v>
      </c>
      <c r="DS92" s="308">
        <f t="shared" si="59"/>
        <v>0</v>
      </c>
      <c r="DT92" s="308">
        <f t="shared" si="59"/>
        <v>0</v>
      </c>
      <c r="DU92" s="308">
        <f t="shared" si="59"/>
        <v>1</v>
      </c>
      <c r="DV92" s="308">
        <f t="shared" si="59"/>
        <v>0</v>
      </c>
      <c r="DW92" s="308">
        <f t="shared" si="59"/>
        <v>0</v>
      </c>
      <c r="DX92" s="308">
        <f t="shared" si="59"/>
        <v>0</v>
      </c>
      <c r="DY92" s="308">
        <f t="shared" si="59"/>
        <v>0</v>
      </c>
      <c r="DZ92" s="308">
        <f t="shared" si="59"/>
        <v>0</v>
      </c>
      <c r="EA92" s="308">
        <f t="shared" si="59"/>
        <v>0</v>
      </c>
      <c r="EB92" s="308">
        <f t="shared" si="59"/>
        <v>0</v>
      </c>
      <c r="EC92" s="308">
        <f t="shared" si="59"/>
        <v>0</v>
      </c>
      <c r="ED92" s="308">
        <f t="shared" ref="ED92:EQ92" si="60">IF(ED8=$D$92*12+1,1,0)</f>
        <v>0</v>
      </c>
      <c r="EE92" s="308">
        <f t="shared" si="60"/>
        <v>0</v>
      </c>
      <c r="EF92" s="308">
        <f t="shared" si="60"/>
        <v>0</v>
      </c>
      <c r="EG92" s="308">
        <f t="shared" si="60"/>
        <v>0</v>
      </c>
      <c r="EH92" s="308">
        <f t="shared" si="60"/>
        <v>0</v>
      </c>
      <c r="EI92" s="308">
        <f t="shared" si="60"/>
        <v>0</v>
      </c>
      <c r="EJ92" s="308">
        <f t="shared" si="60"/>
        <v>0</v>
      </c>
      <c r="EK92" s="308">
        <f t="shared" si="60"/>
        <v>0</v>
      </c>
      <c r="EL92" s="308">
        <f t="shared" si="60"/>
        <v>0</v>
      </c>
      <c r="EM92" s="308">
        <f t="shared" si="60"/>
        <v>0</v>
      </c>
      <c r="EN92" s="308">
        <f t="shared" si="60"/>
        <v>0</v>
      </c>
      <c r="EO92" s="308">
        <f t="shared" si="60"/>
        <v>0</v>
      </c>
      <c r="EP92" s="308">
        <f t="shared" si="60"/>
        <v>0</v>
      </c>
      <c r="EQ92" s="308">
        <f t="shared" si="60"/>
        <v>0</v>
      </c>
      <c r="ER92" s="308">
        <f>IF(ER8=$D$92*12+1,1,0)</f>
        <v>0</v>
      </c>
      <c r="ES92" s="308">
        <f>IF(ES8=$D$92*12+1,1,0)</f>
        <v>0</v>
      </c>
      <c r="ET92" s="308"/>
    </row>
    <row r="93" spans="1:256"/>
    <row r="94" spans="1:256" s="443" customFormat="1" ht="12.75" customHeight="1">
      <c r="A94"/>
      <c r="B94" s="444" t="s">
        <v>828</v>
      </c>
      <c r="C94" s="16"/>
      <c r="D94" s="308"/>
      <c r="E94" s="572">
        <f>E19</f>
        <v>120.24720000000001</v>
      </c>
      <c r="F94" s="572">
        <f t="shared" ref="F94:BQ94" si="61">F19</f>
        <v>120.4949</v>
      </c>
      <c r="G94" s="572">
        <f t="shared" si="61"/>
        <v>120.7431</v>
      </c>
      <c r="H94" s="572">
        <f t="shared" si="61"/>
        <v>120.9918</v>
      </c>
      <c r="I94" s="572">
        <f t="shared" si="61"/>
        <v>121.241</v>
      </c>
      <c r="J94" s="572">
        <f t="shared" si="61"/>
        <v>121.4907</v>
      </c>
      <c r="K94" s="572">
        <f t="shared" si="61"/>
        <v>121.741</v>
      </c>
      <c r="L94" s="572">
        <f t="shared" si="61"/>
        <v>121.9918</v>
      </c>
      <c r="M94" s="572">
        <f t="shared" si="61"/>
        <v>122.24299999999999</v>
      </c>
      <c r="N94" s="572">
        <f t="shared" si="61"/>
        <v>122.4948</v>
      </c>
      <c r="O94" s="572">
        <f t="shared" si="61"/>
        <v>122.74720000000001</v>
      </c>
      <c r="P94" s="572">
        <f t="shared" si="61"/>
        <v>123</v>
      </c>
      <c r="Q94" s="572">
        <f t="shared" si="61"/>
        <v>123.2534</v>
      </c>
      <c r="R94" s="572">
        <f t="shared" si="61"/>
        <v>123.5072</v>
      </c>
      <c r="S94" s="572">
        <f t="shared" si="61"/>
        <v>123.7616</v>
      </c>
      <c r="T94" s="572">
        <f t="shared" si="61"/>
        <v>124.0166</v>
      </c>
      <c r="U94" s="572">
        <f t="shared" si="61"/>
        <v>124.27200000000001</v>
      </c>
      <c r="V94" s="572">
        <f t="shared" si="61"/>
        <v>124.52800000000001</v>
      </c>
      <c r="W94" s="572">
        <f t="shared" si="61"/>
        <v>124.78449999999999</v>
      </c>
      <c r="X94" s="572">
        <f t="shared" si="61"/>
        <v>125.0416</v>
      </c>
      <c r="Y94" s="572">
        <f t="shared" si="61"/>
        <v>125.2991</v>
      </c>
      <c r="Z94" s="572">
        <f t="shared" si="61"/>
        <v>125.55719999999999</v>
      </c>
      <c r="AA94" s="572">
        <f t="shared" si="61"/>
        <v>125.8158</v>
      </c>
      <c r="AB94" s="572">
        <f t="shared" si="61"/>
        <v>126.075</v>
      </c>
      <c r="AC94" s="572">
        <f t="shared" si="61"/>
        <v>126.3347</v>
      </c>
      <c r="AD94" s="572">
        <f t="shared" si="61"/>
        <v>126.5949</v>
      </c>
      <c r="AE94" s="572">
        <f t="shared" si="61"/>
        <v>126.8557</v>
      </c>
      <c r="AF94" s="572">
        <f t="shared" si="61"/>
        <v>127.117</v>
      </c>
      <c r="AG94" s="572">
        <f t="shared" si="61"/>
        <v>127.3788</v>
      </c>
      <c r="AH94" s="572">
        <f t="shared" si="61"/>
        <v>127.6412</v>
      </c>
      <c r="AI94" s="572">
        <f t="shared" si="61"/>
        <v>127.9041</v>
      </c>
      <c r="AJ94" s="572">
        <f t="shared" si="61"/>
        <v>128.16759999999999</v>
      </c>
      <c r="AK94" s="572">
        <f t="shared" si="61"/>
        <v>128.4316</v>
      </c>
      <c r="AL94" s="572">
        <f t="shared" si="61"/>
        <v>128.6961</v>
      </c>
      <c r="AM94" s="572">
        <f t="shared" si="61"/>
        <v>128.96119999999999</v>
      </c>
      <c r="AN94" s="572">
        <f t="shared" si="61"/>
        <v>129.2269</v>
      </c>
      <c r="AO94" s="572">
        <f t="shared" si="61"/>
        <v>129.4931</v>
      </c>
      <c r="AP94" s="572">
        <f t="shared" si="61"/>
        <v>129.75980000000001</v>
      </c>
      <c r="AQ94" s="572">
        <f t="shared" si="61"/>
        <v>130.02709999999999</v>
      </c>
      <c r="AR94" s="572">
        <f t="shared" si="61"/>
        <v>130.29490000000001</v>
      </c>
      <c r="AS94" s="572">
        <f t="shared" si="61"/>
        <v>130.5633</v>
      </c>
      <c r="AT94" s="572">
        <f t="shared" si="61"/>
        <v>130.8322</v>
      </c>
      <c r="AU94" s="572">
        <f t="shared" si="61"/>
        <v>131.10169999999999</v>
      </c>
      <c r="AV94" s="572">
        <f t="shared" si="61"/>
        <v>131.37180000000001</v>
      </c>
      <c r="AW94" s="572">
        <f t="shared" si="61"/>
        <v>131.64240000000001</v>
      </c>
      <c r="AX94" s="572">
        <f t="shared" si="61"/>
        <v>131.9135</v>
      </c>
      <c r="AY94" s="572">
        <f t="shared" si="61"/>
        <v>132.18530000000001</v>
      </c>
      <c r="AZ94" s="572">
        <f t="shared" si="61"/>
        <v>132.45750000000001</v>
      </c>
      <c r="BA94" s="572">
        <f t="shared" si="61"/>
        <v>132.7304</v>
      </c>
      <c r="BB94" s="572">
        <f t="shared" si="61"/>
        <v>133.00380000000001</v>
      </c>
      <c r="BC94" s="572">
        <f t="shared" si="61"/>
        <v>133.27780000000001</v>
      </c>
      <c r="BD94" s="572">
        <f t="shared" si="61"/>
        <v>133.5523</v>
      </c>
      <c r="BE94" s="572">
        <f t="shared" si="61"/>
        <v>133.82740000000001</v>
      </c>
      <c r="BF94" s="572">
        <f t="shared" si="61"/>
        <v>134.10300000000001</v>
      </c>
      <c r="BG94" s="572">
        <f t="shared" si="61"/>
        <v>134.3793</v>
      </c>
      <c r="BH94" s="572">
        <f t="shared" si="61"/>
        <v>134.65610000000001</v>
      </c>
      <c r="BI94" s="572">
        <f t="shared" si="61"/>
        <v>134.93340000000001</v>
      </c>
      <c r="BJ94" s="572">
        <f t="shared" si="61"/>
        <v>135.2114</v>
      </c>
      <c r="BK94" s="572">
        <f t="shared" si="61"/>
        <v>135.48990000000001</v>
      </c>
      <c r="BL94" s="572">
        <f t="shared" si="61"/>
        <v>135.76900000000001</v>
      </c>
      <c r="BM94" s="572">
        <f t="shared" si="61"/>
        <v>136.04859999999999</v>
      </c>
      <c r="BN94" s="572">
        <f t="shared" si="61"/>
        <v>136.3289</v>
      </c>
      <c r="BO94" s="572">
        <f t="shared" si="61"/>
        <v>136.6097</v>
      </c>
      <c r="BP94" s="572">
        <f t="shared" si="61"/>
        <v>136.89109999999999</v>
      </c>
      <c r="BQ94" s="572">
        <f t="shared" si="61"/>
        <v>137.17310000000001</v>
      </c>
      <c r="BR94" s="572">
        <f t="shared" ref="BR94:EC94" si="62">BR19</f>
        <v>137.4556</v>
      </c>
      <c r="BS94" s="572">
        <f t="shared" si="62"/>
        <v>137.7388</v>
      </c>
      <c r="BT94" s="572">
        <f t="shared" si="62"/>
        <v>138.02250000000001</v>
      </c>
      <c r="BU94" s="572">
        <f t="shared" si="62"/>
        <v>138.30680000000001</v>
      </c>
      <c r="BV94" s="572">
        <f t="shared" si="62"/>
        <v>138.5917</v>
      </c>
      <c r="BW94" s="572">
        <f t="shared" si="62"/>
        <v>138.87710000000001</v>
      </c>
      <c r="BX94" s="572">
        <f t="shared" si="62"/>
        <v>139.16319999999999</v>
      </c>
      <c r="BY94" s="572">
        <f t="shared" si="62"/>
        <v>139.44990000000001</v>
      </c>
      <c r="BZ94" s="572">
        <f t="shared" si="62"/>
        <v>139.7371</v>
      </c>
      <c r="CA94" s="572">
        <f t="shared" si="62"/>
        <v>140.0249</v>
      </c>
      <c r="CB94" s="572">
        <f t="shared" si="62"/>
        <v>140.3134</v>
      </c>
      <c r="CC94" s="572">
        <f t="shared" si="62"/>
        <v>140.60239999999999</v>
      </c>
      <c r="CD94" s="572">
        <f t="shared" si="62"/>
        <v>140.892</v>
      </c>
      <c r="CE94" s="572">
        <f t="shared" si="62"/>
        <v>141.18219999999999</v>
      </c>
      <c r="CF94" s="572">
        <f t="shared" si="62"/>
        <v>141.47300000000001</v>
      </c>
      <c r="CG94" s="572">
        <f t="shared" si="62"/>
        <v>141.7645</v>
      </c>
      <c r="CH94" s="572">
        <f t="shared" si="62"/>
        <v>142.0565</v>
      </c>
      <c r="CI94" s="572">
        <f t="shared" si="62"/>
        <v>142.34909999999999</v>
      </c>
      <c r="CJ94" s="572">
        <f t="shared" si="62"/>
        <v>142.64230000000001</v>
      </c>
      <c r="CK94" s="572">
        <f t="shared" si="62"/>
        <v>142.93610000000001</v>
      </c>
      <c r="CL94" s="572">
        <f t="shared" si="62"/>
        <v>143.23050000000001</v>
      </c>
      <c r="CM94" s="572">
        <f t="shared" si="62"/>
        <v>143.5256</v>
      </c>
      <c r="CN94" s="572">
        <f t="shared" si="62"/>
        <v>143.8212</v>
      </c>
      <c r="CO94" s="572">
        <f t="shared" si="62"/>
        <v>144.11750000000001</v>
      </c>
      <c r="CP94" s="572">
        <f t="shared" si="62"/>
        <v>144.4143</v>
      </c>
      <c r="CQ94" s="572">
        <f t="shared" si="62"/>
        <v>144.71180000000001</v>
      </c>
      <c r="CR94" s="572">
        <f t="shared" si="62"/>
        <v>145.00989999999999</v>
      </c>
      <c r="CS94" s="572">
        <f t="shared" si="62"/>
        <v>145.30860000000001</v>
      </c>
      <c r="CT94" s="572">
        <f t="shared" si="62"/>
        <v>145.6079</v>
      </c>
      <c r="CU94" s="572">
        <f t="shared" si="62"/>
        <v>145.90780000000001</v>
      </c>
      <c r="CV94" s="572">
        <f t="shared" si="62"/>
        <v>146.20830000000001</v>
      </c>
      <c r="CW94" s="572">
        <f t="shared" si="62"/>
        <v>146.5095</v>
      </c>
      <c r="CX94" s="572">
        <f t="shared" si="62"/>
        <v>146.81129999999999</v>
      </c>
      <c r="CY94" s="572">
        <f t="shared" si="62"/>
        <v>147.11369999999999</v>
      </c>
      <c r="CZ94" s="572">
        <f t="shared" si="62"/>
        <v>147.41669999999999</v>
      </c>
      <c r="DA94" s="572">
        <f t="shared" si="62"/>
        <v>147.72040000000001</v>
      </c>
      <c r="DB94" s="572">
        <f t="shared" si="62"/>
        <v>148.0247</v>
      </c>
      <c r="DC94" s="572">
        <f t="shared" si="62"/>
        <v>148.3296</v>
      </c>
      <c r="DD94" s="572">
        <f t="shared" si="62"/>
        <v>148.63509999999999</v>
      </c>
      <c r="DE94" s="572">
        <f t="shared" si="62"/>
        <v>148.94130000000001</v>
      </c>
      <c r="DF94" s="572">
        <f t="shared" si="62"/>
        <v>149.24809999999999</v>
      </c>
      <c r="DG94" s="572">
        <f t="shared" si="62"/>
        <v>149.55549999999999</v>
      </c>
      <c r="DH94" s="572">
        <f t="shared" si="62"/>
        <v>149.86359999999999</v>
      </c>
      <c r="DI94" s="572">
        <f t="shared" si="62"/>
        <v>150.17230000000001</v>
      </c>
      <c r="DJ94" s="572">
        <f t="shared" si="62"/>
        <v>150.48159999999999</v>
      </c>
      <c r="DK94" s="572">
        <f t="shared" si="62"/>
        <v>150.79150000000001</v>
      </c>
      <c r="DL94" s="572">
        <f t="shared" si="62"/>
        <v>151.10220000000001</v>
      </c>
      <c r="DM94" s="572">
        <f t="shared" si="62"/>
        <v>151.4134</v>
      </c>
      <c r="DN94" s="572">
        <f t="shared" si="62"/>
        <v>151.7253</v>
      </c>
      <c r="DO94" s="572">
        <f t="shared" si="62"/>
        <v>152.0378</v>
      </c>
      <c r="DP94" s="572">
        <f t="shared" si="62"/>
        <v>152.351</v>
      </c>
      <c r="DQ94" s="572">
        <f t="shared" si="62"/>
        <v>152.66480000000001</v>
      </c>
      <c r="DR94" s="572">
        <f t="shared" si="62"/>
        <v>152.97929999999999</v>
      </c>
      <c r="DS94" s="572">
        <f t="shared" si="62"/>
        <v>153.2944</v>
      </c>
      <c r="DT94" s="572">
        <f t="shared" si="62"/>
        <v>153.61009999999999</v>
      </c>
      <c r="DU94" s="572">
        <f t="shared" si="62"/>
        <v>153.92660000000001</v>
      </c>
      <c r="DV94" s="572">
        <f t="shared" si="62"/>
        <v>154.24359999999999</v>
      </c>
      <c r="DW94" s="572">
        <f t="shared" si="62"/>
        <v>154.56129999999999</v>
      </c>
      <c r="DX94" s="572">
        <f t="shared" si="62"/>
        <v>154.87970000000001</v>
      </c>
      <c r="DY94" s="572">
        <f t="shared" si="62"/>
        <v>155.1987</v>
      </c>
      <c r="DZ94" s="572">
        <f t="shared" si="62"/>
        <v>155.51840000000001</v>
      </c>
      <c r="EA94" s="572">
        <f t="shared" si="62"/>
        <v>155.83879999999999</v>
      </c>
      <c r="EB94" s="572">
        <f t="shared" si="62"/>
        <v>156.15979999999999</v>
      </c>
      <c r="EC94" s="572">
        <f t="shared" si="62"/>
        <v>156.48140000000001</v>
      </c>
      <c r="ED94" s="572">
        <f t="shared" ref="ED94:EQ94" si="63">ED19</f>
        <v>156.8038</v>
      </c>
      <c r="EE94" s="572">
        <f t="shared" si="63"/>
        <v>157.1267</v>
      </c>
      <c r="EF94" s="572">
        <f t="shared" si="63"/>
        <v>157.4504</v>
      </c>
      <c r="EG94" s="572">
        <f t="shared" si="63"/>
        <v>157.7747</v>
      </c>
      <c r="EH94" s="572">
        <f t="shared" si="63"/>
        <v>158.09970000000001</v>
      </c>
      <c r="EI94" s="572">
        <f t="shared" si="63"/>
        <v>158.4254</v>
      </c>
      <c r="EJ94" s="572">
        <f t="shared" si="63"/>
        <v>158.7517</v>
      </c>
      <c r="EK94" s="572">
        <f t="shared" si="63"/>
        <v>159.0787</v>
      </c>
      <c r="EL94" s="572">
        <f t="shared" si="63"/>
        <v>159.40639999999999</v>
      </c>
      <c r="EM94" s="572">
        <f t="shared" si="63"/>
        <v>159.7347</v>
      </c>
      <c r="EN94" s="572">
        <f t="shared" si="63"/>
        <v>160.06379999999999</v>
      </c>
      <c r="EO94" s="572">
        <f t="shared" si="63"/>
        <v>160.39349999999999</v>
      </c>
      <c r="EP94" s="572">
        <f t="shared" si="63"/>
        <v>160.72380000000001</v>
      </c>
      <c r="EQ94" s="572">
        <f t="shared" si="63"/>
        <v>161.0549</v>
      </c>
      <c r="ER94" s="572">
        <f>ER19</f>
        <v>161.38669999999999</v>
      </c>
      <c r="ES94" s="572">
        <f>ES19</f>
        <v>161.7191</v>
      </c>
      <c r="ET94" s="308"/>
    </row>
    <row r="95" spans="1:256" s="443" customFormat="1" ht="12.75" customHeight="1">
      <c r="A95"/>
      <c r="B95" s="444" t="s">
        <v>829</v>
      </c>
      <c r="C95" s="16"/>
      <c r="D95" s="308"/>
      <c r="E95" s="572">
        <f ca="1">-IF(CF_Tenant!$D$15="N",0,SUMIF($E$7:$ES$7,E$12,$E31:$ES31))</f>
        <v>0</v>
      </c>
      <c r="F95" s="572">
        <f ca="1">-IF(CF_Tenant!$D$15="N",0,SUMIF($E$7:$ES$7,F$12,$E31:$ES31))</f>
        <v>0</v>
      </c>
      <c r="G95" s="572">
        <f ca="1">-IF(CF_Tenant!$D$15="N",0,SUMIF($E$7:$ES$7,G$12,$E31:$ES31))</f>
        <v>0</v>
      </c>
      <c r="H95" s="572">
        <f ca="1">-IF(CF_Tenant!$D$15="N",0,SUMIF($E$7:$ES$7,H$12,$E31:$ES31))</f>
        <v>0</v>
      </c>
      <c r="I95" s="572">
        <f ca="1">-IF(CF_Tenant!$D$15="N",0,SUMIF($E$7:$ES$7,I$12,$E31:$ES31))</f>
        <v>0</v>
      </c>
      <c r="J95" s="572">
        <f ca="1">-IF(CF_Tenant!$D$15="N",0,SUMIF($E$7:$ES$7,J$12,$E31:$ES31))</f>
        <v>0</v>
      </c>
      <c r="K95" s="572">
        <f ca="1">-IF(CF_Tenant!$D$15="N",0,SUMIF($E$7:$ES$7,K$12,$E31:$ES31))</f>
        <v>0</v>
      </c>
      <c r="L95" s="572">
        <f ca="1">-IF(CF_Tenant!$D$15="N",0,SUMIF($E$7:$ES$7,L$12,$E31:$ES31))</f>
        <v>0</v>
      </c>
      <c r="M95" s="572">
        <f ca="1">-IF(CF_Tenant!$D$15="N",0,SUMIF($E$7:$ES$7,M$12,$E31:$ES31))</f>
        <v>0</v>
      </c>
      <c r="N95" s="572">
        <f ca="1">-IF(CF_Tenant!$D$15="N",0,SUMIF($E$7:$ES$7,N$12,$E31:$ES31))</f>
        <v>0</v>
      </c>
      <c r="O95" s="572">
        <f ca="1">-IF(CF_Tenant!$D$15="N",0,SUMIF($E$7:$ES$7,O$12,$E31:$ES31))</f>
        <v>0</v>
      </c>
      <c r="P95" s="572">
        <f ca="1">-IF(CF_Tenant!$D$15="N",0,SUMIF($E$7:$ES$7,P$12,$E31:$ES31))</f>
        <v>0</v>
      </c>
      <c r="Q95" s="572">
        <f ca="1">-IF(CF_Tenant!$D$15="N",0,SUMIF($E$7:$ES$7,Q$12,$E31:$ES31))</f>
        <v>0</v>
      </c>
      <c r="R95" s="572">
        <f ca="1">-IF(CF_Tenant!$D$15="N",0,SUMIF($E$7:$ES$7,R$12,$E31:$ES31))</f>
        <v>0</v>
      </c>
      <c r="S95" s="572">
        <f ca="1">-IF(CF_Tenant!$D$15="N",0,SUMIF($E$7:$ES$7,S$12,$E31:$ES31))</f>
        <v>0</v>
      </c>
      <c r="T95" s="572">
        <f ca="1">-IF(CF_Tenant!$D$15="N",0,SUMIF($E$7:$ES$7,T$12,$E31:$ES31))</f>
        <v>0</v>
      </c>
      <c r="U95" s="572">
        <f ca="1">-IF(CF_Tenant!$D$15="N",0,SUMIF($E$7:$ES$7,U$12,$E31:$ES31))</f>
        <v>0</v>
      </c>
      <c r="V95" s="572">
        <f ca="1">-IF(CF_Tenant!$D$15="N",0,SUMIF($E$7:$ES$7,V$12,$E31:$ES31))</f>
        <v>0</v>
      </c>
      <c r="W95" s="572">
        <f ca="1">-IF(CF_Tenant!$D$15="N",0,SUMIF($E$7:$ES$7,W$12,$E31:$ES31))</f>
        <v>0</v>
      </c>
      <c r="X95" s="572">
        <f ca="1">-IF(CF_Tenant!$D$15="N",0,SUMIF($E$7:$ES$7,X$12,$E31:$ES31))</f>
        <v>0</v>
      </c>
      <c r="Y95" s="572">
        <f ca="1">-IF(CF_Tenant!$D$15="N",0,SUMIF($E$7:$ES$7,Y$12,$E31:$ES31))</f>
        <v>0</v>
      </c>
      <c r="Z95" s="572">
        <f ca="1">-IF(CF_Tenant!$D$15="N",0,SUMIF($E$7:$ES$7,Z$12,$E31:$ES31))</f>
        <v>0</v>
      </c>
      <c r="AA95" s="572">
        <f ca="1">-IF(CF_Tenant!$D$15="N",0,SUMIF($E$7:$ES$7,AA$12,$E31:$ES31))</f>
        <v>0</v>
      </c>
      <c r="AB95" s="572">
        <f ca="1">-IF(CF_Tenant!$D$15="N",0,SUMIF($E$7:$ES$7,AB$12,$E31:$ES31))</f>
        <v>0</v>
      </c>
      <c r="AC95" s="572">
        <f ca="1">-IF(CF_Tenant!$D$15="N",0,SUMIF($E$7:$ES$7,AC$12,$E31:$ES31))</f>
        <v>0</v>
      </c>
      <c r="AD95" s="572">
        <f ca="1">-IF(CF_Tenant!$D$15="N",0,SUMIF($E$7:$ES$7,AD$12,$E31:$ES31))</f>
        <v>0</v>
      </c>
      <c r="AE95" s="572">
        <f ca="1">-IF(CF_Tenant!$D$15="N",0,SUMIF($E$7:$ES$7,AE$12,$E31:$ES31))</f>
        <v>0</v>
      </c>
      <c r="AF95" s="572">
        <f ca="1">-IF(CF_Tenant!$D$15="N",0,SUMIF($E$7:$ES$7,AF$12,$E31:$ES31))</f>
        <v>0</v>
      </c>
      <c r="AG95" s="572">
        <f ca="1">-IF(CF_Tenant!$D$15="N",0,SUMIF($E$7:$ES$7,AG$12,$E31:$ES31))</f>
        <v>0</v>
      </c>
      <c r="AH95" s="572">
        <f ca="1">-IF(CF_Tenant!$D$15="N",0,SUMIF($E$7:$ES$7,AH$12,$E31:$ES31))</f>
        <v>0</v>
      </c>
      <c r="AI95" s="572">
        <f ca="1">-IF(CF_Tenant!$D$15="N",0,SUMIF($E$7:$ES$7,AI$12,$E31:$ES31))</f>
        <v>0</v>
      </c>
      <c r="AJ95" s="572">
        <f ca="1">-IF(CF_Tenant!$D$15="N",0,SUMIF($E$7:$ES$7,AJ$12,$E31:$ES31))</f>
        <v>0</v>
      </c>
      <c r="AK95" s="572">
        <f ca="1">-IF(CF_Tenant!$D$15="N",0,SUMIF($E$7:$ES$7,AK$12,$E31:$ES31))</f>
        <v>0</v>
      </c>
      <c r="AL95" s="572">
        <f ca="1">-IF(CF_Tenant!$D$15="N",0,SUMIF($E$7:$ES$7,AL$12,$E31:$ES31))</f>
        <v>0</v>
      </c>
      <c r="AM95" s="572">
        <f ca="1">-IF(CF_Tenant!$D$15="N",0,SUMIF($E$7:$ES$7,AM$12,$E31:$ES31))</f>
        <v>0</v>
      </c>
      <c r="AN95" s="572">
        <f ca="1">-IF(CF_Tenant!$D$15="N",0,SUMIF($E$7:$ES$7,AN$12,$E31:$ES31))</f>
        <v>0</v>
      </c>
      <c r="AO95" s="572">
        <f ca="1">-IF(CF_Tenant!$D$15="N",0,SUMIF($E$7:$ES$7,AO$12,$E31:$ES31))</f>
        <v>0</v>
      </c>
      <c r="AP95" s="572">
        <f ca="1">-IF(CF_Tenant!$D$15="N",0,SUMIF($E$7:$ES$7,AP$12,$E31:$ES31))</f>
        <v>0</v>
      </c>
      <c r="AQ95" s="572">
        <f ca="1">-IF(CF_Tenant!$D$15="N",0,SUMIF($E$7:$ES$7,AQ$12,$E31:$ES31))</f>
        <v>0</v>
      </c>
      <c r="AR95" s="572">
        <f ca="1">-IF(CF_Tenant!$D$15="N",0,SUMIF($E$7:$ES$7,AR$12,$E31:$ES31))</f>
        <v>0</v>
      </c>
      <c r="AS95" s="572">
        <f ca="1">-IF(CF_Tenant!$D$15="N",0,SUMIF($E$7:$ES$7,AS$12,$E31:$ES31))</f>
        <v>0</v>
      </c>
      <c r="AT95" s="572">
        <f ca="1">-IF(CF_Tenant!$D$15="N",0,SUMIF($E$7:$ES$7,AT$12,$E31:$ES31))</f>
        <v>0</v>
      </c>
      <c r="AU95" s="572">
        <f ca="1">-IF(CF_Tenant!$D$15="N",0,SUMIF($E$7:$ES$7,AU$12,$E31:$ES31))</f>
        <v>0</v>
      </c>
      <c r="AV95" s="572">
        <f ca="1">-IF(CF_Tenant!$D$15="N",0,SUMIF($E$7:$ES$7,AV$12,$E31:$ES31))</f>
        <v>0</v>
      </c>
      <c r="AW95" s="572">
        <f ca="1">-IF(CF_Tenant!$D$15="N",0,SUMIF($E$7:$ES$7,AW$12,$E31:$ES31))</f>
        <v>0</v>
      </c>
      <c r="AX95" s="572">
        <f ca="1">-IF(CF_Tenant!$D$15="N",0,SUMIF($E$7:$ES$7,AX$12,$E31:$ES31))</f>
        <v>0</v>
      </c>
      <c r="AY95" s="572">
        <f ca="1">-IF(CF_Tenant!$D$15="N",0,SUMIF($E$7:$ES$7,AY$12,$E31:$ES31))</f>
        <v>0</v>
      </c>
      <c r="AZ95" s="572">
        <f ca="1">-IF(CF_Tenant!$D$15="N",0,SUMIF($E$7:$ES$7,AZ$12,$E31:$ES31))</f>
        <v>0</v>
      </c>
      <c r="BA95" s="572">
        <f ca="1">-IF(CF_Tenant!$D$15="N",0,SUMIF($E$7:$ES$7,BA$12,$E31:$ES31))</f>
        <v>0</v>
      </c>
      <c r="BB95" s="572">
        <f ca="1">-IF(CF_Tenant!$D$15="N",0,SUMIF($E$7:$ES$7,BB$12,$E31:$ES31))</f>
        <v>0</v>
      </c>
      <c r="BC95" s="572">
        <f ca="1">-IF(CF_Tenant!$D$15="N",0,SUMIF($E$7:$ES$7,BC$12,$E31:$ES31))</f>
        <v>0</v>
      </c>
      <c r="BD95" s="572">
        <f ca="1">-IF(CF_Tenant!$D$15="N",0,SUMIF($E$7:$ES$7,BD$12,$E31:$ES31))</f>
        <v>0</v>
      </c>
      <c r="BE95" s="572">
        <f ca="1">-IF(CF_Tenant!$D$15="N",0,SUMIF($E$7:$ES$7,BE$12,$E31:$ES31))</f>
        <v>0</v>
      </c>
      <c r="BF95" s="572">
        <f ca="1">-IF(CF_Tenant!$D$15="N",0,SUMIF($E$7:$ES$7,BF$12,$E31:$ES31))</f>
        <v>0</v>
      </c>
      <c r="BG95" s="572">
        <f ca="1">-IF(CF_Tenant!$D$15="N",0,SUMIF($E$7:$ES$7,BG$12,$E31:$ES31))</f>
        <v>0</v>
      </c>
      <c r="BH95" s="572">
        <f ca="1">-IF(CF_Tenant!$D$15="N",0,SUMIF($E$7:$ES$7,BH$12,$E31:$ES31))</f>
        <v>0</v>
      </c>
      <c r="BI95" s="572">
        <f ca="1">-IF(CF_Tenant!$D$15="N",0,SUMIF($E$7:$ES$7,BI$12,$E31:$ES31))</f>
        <v>0</v>
      </c>
      <c r="BJ95" s="572">
        <f ca="1">-IF(CF_Tenant!$D$15="N",0,SUMIF($E$7:$ES$7,BJ$12,$E31:$ES31))</f>
        <v>0</v>
      </c>
      <c r="BK95" s="572">
        <f ca="1">-IF(CF_Tenant!$D$15="N",0,SUMIF($E$7:$ES$7,BK$12,$E31:$ES31))</f>
        <v>0</v>
      </c>
      <c r="BL95" s="572">
        <f ca="1">-IF(CF_Tenant!$D$15="N",0,SUMIF($E$7:$ES$7,BL$12,$E31:$ES31))</f>
        <v>0</v>
      </c>
      <c r="BM95" s="572">
        <f ca="1">-IF(CF_Tenant!$D$15="N",0,SUMIF($E$7:$ES$7,BM$12,$E31:$ES31))</f>
        <v>0</v>
      </c>
      <c r="BN95" s="572">
        <f ca="1">-IF(CF_Tenant!$D$15="N",0,SUMIF($E$7:$ES$7,BN$12,$E31:$ES31))</f>
        <v>0</v>
      </c>
      <c r="BO95" s="572">
        <f ca="1">-IF(CF_Tenant!$D$15="N",0,SUMIF($E$7:$ES$7,BO$12,$E31:$ES31))</f>
        <v>0</v>
      </c>
      <c r="BP95" s="572">
        <f ca="1">-IF(CF_Tenant!$D$15="N",0,SUMIF($E$7:$ES$7,BP$12,$E31:$ES31))</f>
        <v>0</v>
      </c>
      <c r="BQ95" s="572">
        <f ca="1">-IF(CF_Tenant!$D$15="N",0,SUMIF($E$7:$ES$7,BQ$12,$E31:$ES31))</f>
        <v>0</v>
      </c>
      <c r="BR95" s="572">
        <f ca="1">-IF(CF_Tenant!$D$15="N",0,SUMIF($E$7:$ES$7,BR$12,$E31:$ES31))</f>
        <v>0</v>
      </c>
      <c r="BS95" s="572">
        <f ca="1">-IF(CF_Tenant!$D$15="N",0,SUMIF($E$7:$ES$7,BS$12,$E31:$ES31))</f>
        <v>0</v>
      </c>
      <c r="BT95" s="572">
        <f ca="1">-IF(CF_Tenant!$D$15="N",0,SUMIF($E$7:$ES$7,BT$12,$E31:$ES31))</f>
        <v>0</v>
      </c>
      <c r="BU95" s="572">
        <f ca="1">-IF(CF_Tenant!$D$15="N",0,SUMIF($E$7:$ES$7,BU$12,$E31:$ES31))</f>
        <v>0</v>
      </c>
      <c r="BV95" s="572">
        <f ca="1">-IF(CF_Tenant!$D$15="N",0,SUMIF($E$7:$ES$7,BV$12,$E31:$ES31))</f>
        <v>0</v>
      </c>
      <c r="BW95" s="572">
        <f ca="1">-IF(CF_Tenant!$D$15="N",0,SUMIF($E$7:$ES$7,BW$12,$E31:$ES31))</f>
        <v>0</v>
      </c>
      <c r="BX95" s="572">
        <f ca="1">-IF(CF_Tenant!$D$15="N",0,SUMIF($E$7:$ES$7,BX$12,$E31:$ES31))</f>
        <v>0</v>
      </c>
      <c r="BY95" s="572">
        <f ca="1">-IF(CF_Tenant!$D$15="N",0,SUMIF($E$7:$ES$7,BY$12,$E31:$ES31))</f>
        <v>0</v>
      </c>
      <c r="BZ95" s="572">
        <f ca="1">-IF(CF_Tenant!$D$15="N",0,SUMIF($E$7:$ES$7,BZ$12,$E31:$ES31))</f>
        <v>0</v>
      </c>
      <c r="CA95" s="572">
        <f ca="1">-IF(CF_Tenant!$D$15="N",0,SUMIF($E$7:$ES$7,CA$12,$E31:$ES31))</f>
        <v>0</v>
      </c>
      <c r="CB95" s="572">
        <f ca="1">-IF(CF_Tenant!$D$15="N",0,SUMIF($E$7:$ES$7,CB$12,$E31:$ES31))</f>
        <v>0</v>
      </c>
      <c r="CC95" s="572">
        <f ca="1">-IF(CF_Tenant!$D$15="N",0,SUMIF($E$7:$ES$7,CC$12,$E31:$ES31))</f>
        <v>0</v>
      </c>
      <c r="CD95" s="572">
        <f ca="1">-IF(CF_Tenant!$D$15="N",0,SUMIF($E$7:$ES$7,CD$12,$E31:$ES31))</f>
        <v>0</v>
      </c>
      <c r="CE95" s="572">
        <f ca="1">-IF(CF_Tenant!$D$15="N",0,SUMIF($E$7:$ES$7,CE$12,$E31:$ES31))</f>
        <v>0</v>
      </c>
      <c r="CF95" s="572">
        <f ca="1">-IF(CF_Tenant!$D$15="N",0,SUMIF($E$7:$ES$7,CF$12,$E31:$ES31))</f>
        <v>0</v>
      </c>
      <c r="CG95" s="572">
        <f ca="1">-IF(CF_Tenant!$D$15="N",0,SUMIF($E$7:$ES$7,CG$12,$E31:$ES31))</f>
        <v>0</v>
      </c>
      <c r="CH95" s="572">
        <f ca="1">-IF(CF_Tenant!$D$15="N",0,SUMIF($E$7:$ES$7,CH$12,$E31:$ES31))</f>
        <v>0</v>
      </c>
      <c r="CI95" s="572">
        <f ca="1">-IF(CF_Tenant!$D$15="N",0,SUMIF($E$7:$ES$7,CI$12,$E31:$ES31))</f>
        <v>0</v>
      </c>
      <c r="CJ95" s="572">
        <f ca="1">-IF(CF_Tenant!$D$15="N",0,SUMIF($E$7:$ES$7,CJ$12,$E31:$ES31))</f>
        <v>0</v>
      </c>
      <c r="CK95" s="572">
        <f ca="1">-IF(CF_Tenant!$D$15="N",0,SUMIF($E$7:$ES$7,CK$12,$E31:$ES31))</f>
        <v>0</v>
      </c>
      <c r="CL95" s="572">
        <f ca="1">-IF(CF_Tenant!$D$15="N",0,SUMIF($E$7:$ES$7,CL$12,$E31:$ES31))</f>
        <v>0</v>
      </c>
      <c r="CM95" s="572">
        <f ca="1">-IF(CF_Tenant!$D$15="N",0,SUMIF($E$7:$ES$7,CM$12,$E31:$ES31))</f>
        <v>0</v>
      </c>
      <c r="CN95" s="572">
        <f ca="1">-IF(CF_Tenant!$D$15="N",0,SUMIF($E$7:$ES$7,CN$12,$E31:$ES31))</f>
        <v>0</v>
      </c>
      <c r="CO95" s="572">
        <f ca="1">-IF(CF_Tenant!$D$15="N",0,SUMIF($E$7:$ES$7,CO$12,$E31:$ES31))</f>
        <v>0</v>
      </c>
      <c r="CP95" s="572">
        <f ca="1">-IF(CF_Tenant!$D$15="N",0,SUMIF($E$7:$ES$7,CP$12,$E31:$ES31))</f>
        <v>0</v>
      </c>
      <c r="CQ95" s="572">
        <f ca="1">-IF(CF_Tenant!$D$15="N",0,SUMIF($E$7:$ES$7,CQ$12,$E31:$ES31))</f>
        <v>0</v>
      </c>
      <c r="CR95" s="572">
        <f ca="1">-IF(CF_Tenant!$D$15="N",0,SUMIF($E$7:$ES$7,CR$12,$E31:$ES31))</f>
        <v>0</v>
      </c>
      <c r="CS95" s="572">
        <f ca="1">-IF(CF_Tenant!$D$15="N",0,SUMIF($E$7:$ES$7,CS$12,$E31:$ES31))</f>
        <v>0</v>
      </c>
      <c r="CT95" s="572">
        <f ca="1">-IF(CF_Tenant!$D$15="N",0,SUMIF($E$7:$ES$7,CT$12,$E31:$ES31))</f>
        <v>0</v>
      </c>
      <c r="CU95" s="572">
        <f ca="1">-IF(CF_Tenant!$D$15="N",0,SUMIF($E$7:$ES$7,CU$12,$E31:$ES31))</f>
        <v>0</v>
      </c>
      <c r="CV95" s="572">
        <f ca="1">-IF(CF_Tenant!$D$15="N",0,SUMIF($E$7:$ES$7,CV$12,$E31:$ES31))</f>
        <v>0</v>
      </c>
      <c r="CW95" s="572">
        <f ca="1">-IF(CF_Tenant!$D$15="N",0,SUMIF($E$7:$ES$7,CW$12,$E31:$ES31))</f>
        <v>0</v>
      </c>
      <c r="CX95" s="572">
        <f ca="1">-IF(CF_Tenant!$D$15="N",0,SUMIF($E$7:$ES$7,CX$12,$E31:$ES31))</f>
        <v>0</v>
      </c>
      <c r="CY95" s="572">
        <f ca="1">-IF(CF_Tenant!$D$15="N",0,SUMIF($E$7:$ES$7,CY$12,$E31:$ES31))</f>
        <v>0</v>
      </c>
      <c r="CZ95" s="572">
        <f ca="1">-IF(CF_Tenant!$D$15="N",0,SUMIF($E$7:$ES$7,CZ$12,$E31:$ES31))</f>
        <v>0</v>
      </c>
      <c r="DA95" s="572">
        <f ca="1">-IF(CF_Tenant!$D$15="N",0,SUMIF($E$7:$ES$7,DA$12,$E31:$ES31))</f>
        <v>0</v>
      </c>
      <c r="DB95" s="572">
        <f ca="1">-IF(CF_Tenant!$D$15="N",0,SUMIF($E$7:$ES$7,DB$12,$E31:$ES31))</f>
        <v>0</v>
      </c>
      <c r="DC95" s="572">
        <f ca="1">-IF(CF_Tenant!$D$15="N",0,SUMIF($E$7:$ES$7,DC$12,$E31:$ES31))</f>
        <v>0</v>
      </c>
      <c r="DD95" s="572">
        <f ca="1">-IF(CF_Tenant!$D$15="N",0,SUMIF($E$7:$ES$7,DD$12,$E31:$ES31))</f>
        <v>0</v>
      </c>
      <c r="DE95" s="572">
        <f ca="1">-IF(CF_Tenant!$D$15="N",0,SUMIF($E$7:$ES$7,DE$12,$E31:$ES31))</f>
        <v>0</v>
      </c>
      <c r="DF95" s="572">
        <f ca="1">-IF(CF_Tenant!$D$15="N",0,SUMIF($E$7:$ES$7,DF$12,$E31:$ES31))</f>
        <v>0</v>
      </c>
      <c r="DG95" s="572">
        <f ca="1">-IF(CF_Tenant!$D$15="N",0,SUMIF($E$7:$ES$7,DG$12,$E31:$ES31))</f>
        <v>0</v>
      </c>
      <c r="DH95" s="572">
        <f ca="1">-IF(CF_Tenant!$D$15="N",0,SUMIF($E$7:$ES$7,DH$12,$E31:$ES31))</f>
        <v>0</v>
      </c>
      <c r="DI95" s="572">
        <f ca="1">-IF(CF_Tenant!$D$15="N",0,SUMIF($E$7:$ES$7,DI$12,$E31:$ES31))</f>
        <v>0</v>
      </c>
      <c r="DJ95" s="572">
        <f ca="1">-IF(CF_Tenant!$D$15="N",0,SUMIF($E$7:$ES$7,DJ$12,$E31:$ES31))</f>
        <v>0</v>
      </c>
      <c r="DK95" s="572">
        <f ca="1">-IF(CF_Tenant!$D$15="N",0,SUMIF($E$7:$ES$7,DK$12,$E31:$ES31))</f>
        <v>0</v>
      </c>
      <c r="DL95" s="572">
        <f ca="1">-IF(CF_Tenant!$D$15="N",0,SUMIF($E$7:$ES$7,DL$12,$E31:$ES31))</f>
        <v>0</v>
      </c>
      <c r="DM95" s="572">
        <f ca="1">-IF(CF_Tenant!$D$15="N",0,SUMIF($E$7:$ES$7,DM$12,$E31:$ES31))</f>
        <v>0</v>
      </c>
      <c r="DN95" s="572">
        <f ca="1">-IF(CF_Tenant!$D$15="N",0,SUMIF($E$7:$ES$7,DN$12,$E31:$ES31))</f>
        <v>0</v>
      </c>
      <c r="DO95" s="572">
        <f ca="1">-IF(CF_Tenant!$D$15="N",0,SUMIF($E$7:$ES$7,DO$12,$E31:$ES31))</f>
        <v>0</v>
      </c>
      <c r="DP95" s="572">
        <f ca="1">-IF(CF_Tenant!$D$15="N",0,SUMIF($E$7:$ES$7,DP$12,$E31:$ES31))</f>
        <v>0</v>
      </c>
      <c r="DQ95" s="572">
        <f ca="1">-IF(CF_Tenant!$D$15="N",0,SUMIF($E$7:$ES$7,DQ$12,$E31:$ES31))</f>
        <v>0</v>
      </c>
      <c r="DR95" s="572">
        <f ca="1">-IF(CF_Tenant!$D$15="N",0,SUMIF($E$7:$ES$7,DR$12,$E31:$ES31))</f>
        <v>0</v>
      </c>
      <c r="DS95" s="572">
        <f ca="1">-IF(CF_Tenant!$D$15="N",0,SUMIF($E$7:$ES$7,DS$12,$E31:$ES31))</f>
        <v>0</v>
      </c>
      <c r="DT95" s="572">
        <f ca="1">-IF(CF_Tenant!$D$15="N",0,SUMIF($E$7:$ES$7,DT$12,$E31:$ES31))</f>
        <v>0</v>
      </c>
      <c r="DU95" s="572">
        <f ca="1">-IF(CF_Tenant!$D$15="N",0,SUMIF($E$7:$ES$7,DU$12,$E31:$ES31))</f>
        <v>0</v>
      </c>
      <c r="DV95" s="572">
        <f ca="1">-IF(CF_Tenant!$D$15="N",0,SUMIF($E$7:$ES$7,DV$12,$E31:$ES31))</f>
        <v>0</v>
      </c>
      <c r="DW95" s="572">
        <f ca="1">-IF(CF_Tenant!$D$15="N",0,SUMIF($E$7:$ES$7,DW$12,$E31:$ES31))</f>
        <v>0</v>
      </c>
      <c r="DX95" s="572">
        <f ca="1">-IF(CF_Tenant!$D$15="N",0,SUMIF($E$7:$ES$7,DX$12,$E31:$ES31))</f>
        <v>0</v>
      </c>
      <c r="DY95" s="572">
        <f ca="1">-IF(CF_Tenant!$D$15="N",0,SUMIF($E$7:$ES$7,DY$12,$E31:$ES31))</f>
        <v>0</v>
      </c>
      <c r="DZ95" s="572">
        <f ca="1">-IF(CF_Tenant!$D$15="N",0,SUMIF($E$7:$ES$7,DZ$12,$E31:$ES31))</f>
        <v>0</v>
      </c>
      <c r="EA95" s="572">
        <f ca="1">-IF(CF_Tenant!$D$15="N",0,SUMIF($E$7:$ES$7,EA$12,$E31:$ES31))</f>
        <v>0</v>
      </c>
      <c r="EB95" s="572">
        <f ca="1">-IF(CF_Tenant!$D$15="N",0,SUMIF($E$7:$ES$7,EB$12,$E31:$ES31))</f>
        <v>0</v>
      </c>
      <c r="EC95" s="572">
        <f ca="1">-IF(CF_Tenant!$D$15="N",0,SUMIF($E$7:$ES$7,EC$12,$E31:$ES31))</f>
        <v>0</v>
      </c>
      <c r="ED95" s="572">
        <f ca="1">-IF(CF_Tenant!$D$15="N",0,SUMIF($E$7:$ES$7,ED$12,$E31:$ES31))</f>
        <v>0</v>
      </c>
      <c r="EE95" s="572">
        <f ca="1">-IF(CF_Tenant!$D$15="N",0,SUMIF($E$7:$ES$7,EE$12,$E31:$ES31))</f>
        <v>0</v>
      </c>
      <c r="EF95" s="572">
        <f ca="1">-IF(CF_Tenant!$D$15="N",0,SUMIF($E$7:$ES$7,EF$12,$E31:$ES31))</f>
        <v>0</v>
      </c>
      <c r="EG95" s="572">
        <f ca="1">-IF(CF_Tenant!$D$15="N",0,SUMIF($E$7:$ES$7,EG$12,$E31:$ES31))</f>
        <v>0</v>
      </c>
      <c r="EH95" s="572">
        <f ca="1">-IF(CF_Tenant!$D$15="N",0,SUMIF($E$7:$ES$7,EH$12,$E31:$ES31))</f>
        <v>0</v>
      </c>
      <c r="EI95" s="572">
        <f ca="1">-IF(CF_Tenant!$D$15="N",0,SUMIF($E$7:$ES$7,EI$12,$E31:$ES31))</f>
        <v>0</v>
      </c>
      <c r="EJ95" s="572">
        <f ca="1">-IF(CF_Tenant!$D$15="N",0,SUMIF($E$7:$ES$7,EJ$12,$E31:$ES31))</f>
        <v>0</v>
      </c>
      <c r="EK95" s="572">
        <f ca="1">-IF(CF_Tenant!$D$15="N",0,SUMIF($E$7:$ES$7,EK$12,$E31:$ES31))</f>
        <v>0</v>
      </c>
      <c r="EL95" s="572">
        <f ca="1">-IF(CF_Tenant!$D$15="N",0,SUMIF($E$7:$ES$7,EL$12,$E31:$ES31))</f>
        <v>0</v>
      </c>
      <c r="EM95" s="572">
        <f ca="1">-IF(CF_Tenant!$D$15="N",0,SUMIF($E$7:$ES$7,EM$12,$E31:$ES31))</f>
        <v>0</v>
      </c>
      <c r="EN95" s="572">
        <f ca="1">-IF(CF_Tenant!$D$15="N",0,SUMIF($E$7:$ES$7,EN$12,$E31:$ES31))</f>
        <v>0</v>
      </c>
      <c r="EO95" s="572">
        <f ca="1">-IF(CF_Tenant!$D$15="N",0,SUMIF($E$7:$ES$7,EO$12,$E31:$ES31))</f>
        <v>0</v>
      </c>
      <c r="EP95" s="572">
        <f ca="1">-IF(CF_Tenant!$D$15="N",0,SUMIF($E$7:$ES$7,EP$12,$E31:$ES31))</f>
        <v>0</v>
      </c>
      <c r="EQ95" s="572">
        <f ca="1">-IF(CF_Tenant!$D$15="N",0,SUMIF($E$7:$ES$7,EQ$12,$E31:$ES31))</f>
        <v>0</v>
      </c>
      <c r="ER95" s="572">
        <f ca="1">-IF(CF_Tenant!$D$15="N",0,SUMIF($E$7:$ES$7,ER$12,$E31:$ES31))</f>
        <v>0</v>
      </c>
      <c r="ES95" s="572">
        <f ca="1">-IF(CF_Tenant!$D$15="N",0,SUMIF($E$7:$ES$7,ES$12,$E31:$ES31))</f>
        <v>0</v>
      </c>
      <c r="ET95" s="308"/>
    </row>
    <row r="96" spans="1:256" s="443" customFormat="1" ht="12.75" customHeight="1">
      <c r="A96"/>
      <c r="B96" s="444" t="s">
        <v>830</v>
      </c>
      <c r="C96" s="16"/>
      <c r="D96" s="308"/>
      <c r="E96" s="572">
        <f ca="1">SUM(E94:E95)</f>
        <v>120.24720000000001</v>
      </c>
      <c r="F96" s="572">
        <f t="shared" ref="F96:BP96" ca="1" si="64">SUM(F94:F95)</f>
        <v>120.4949</v>
      </c>
      <c r="G96" s="572">
        <f t="shared" ca="1" si="64"/>
        <v>120.7431</v>
      </c>
      <c r="H96" s="572">
        <f t="shared" ca="1" si="64"/>
        <v>120.9918</v>
      </c>
      <c r="I96" s="572">
        <f t="shared" ca="1" si="64"/>
        <v>121.241</v>
      </c>
      <c r="J96" s="572">
        <f t="shared" ca="1" si="64"/>
        <v>121.4907</v>
      </c>
      <c r="K96" s="572">
        <f t="shared" ca="1" si="64"/>
        <v>121.741</v>
      </c>
      <c r="L96" s="572">
        <f t="shared" ca="1" si="64"/>
        <v>121.9918</v>
      </c>
      <c r="M96" s="572">
        <f t="shared" ca="1" si="64"/>
        <v>122.24299999999999</v>
      </c>
      <c r="N96" s="572">
        <f t="shared" ca="1" si="64"/>
        <v>122.4948</v>
      </c>
      <c r="O96" s="572">
        <f t="shared" ca="1" si="64"/>
        <v>122.74720000000001</v>
      </c>
      <c r="P96" s="572">
        <f t="shared" ca="1" si="64"/>
        <v>123</v>
      </c>
      <c r="Q96" s="572">
        <f t="shared" ca="1" si="64"/>
        <v>123.2534</v>
      </c>
      <c r="R96" s="572">
        <f t="shared" ca="1" si="64"/>
        <v>123.5072</v>
      </c>
      <c r="S96" s="572">
        <f t="shared" ca="1" si="64"/>
        <v>123.7616</v>
      </c>
      <c r="T96" s="572">
        <f t="shared" ca="1" si="64"/>
        <v>124.0166</v>
      </c>
      <c r="U96" s="572">
        <f t="shared" ca="1" si="64"/>
        <v>124.27200000000001</v>
      </c>
      <c r="V96" s="572">
        <f t="shared" ca="1" si="64"/>
        <v>124.52800000000001</v>
      </c>
      <c r="W96" s="572">
        <f t="shared" ca="1" si="64"/>
        <v>124.78449999999999</v>
      </c>
      <c r="X96" s="572">
        <f t="shared" ca="1" si="64"/>
        <v>125.0416</v>
      </c>
      <c r="Y96" s="572">
        <f t="shared" ca="1" si="64"/>
        <v>125.2991</v>
      </c>
      <c r="Z96" s="572">
        <f t="shared" ca="1" si="64"/>
        <v>125.55719999999999</v>
      </c>
      <c r="AA96" s="572">
        <f t="shared" ca="1" si="64"/>
        <v>125.8158</v>
      </c>
      <c r="AB96" s="572">
        <f t="shared" ca="1" si="64"/>
        <v>126.075</v>
      </c>
      <c r="AC96" s="572">
        <f t="shared" ca="1" si="64"/>
        <v>126.3347</v>
      </c>
      <c r="AD96" s="572">
        <f t="shared" ca="1" si="64"/>
        <v>126.5949</v>
      </c>
      <c r="AE96" s="572">
        <f t="shared" ca="1" si="64"/>
        <v>126.8557</v>
      </c>
      <c r="AF96" s="572">
        <f t="shared" ca="1" si="64"/>
        <v>127.117</v>
      </c>
      <c r="AG96" s="572">
        <f t="shared" ca="1" si="64"/>
        <v>127.3788</v>
      </c>
      <c r="AH96" s="572">
        <f t="shared" ca="1" si="64"/>
        <v>127.6412</v>
      </c>
      <c r="AI96" s="572">
        <f t="shared" ca="1" si="64"/>
        <v>127.9041</v>
      </c>
      <c r="AJ96" s="572">
        <f t="shared" ca="1" si="64"/>
        <v>128.16759999999999</v>
      </c>
      <c r="AK96" s="572">
        <f t="shared" ca="1" si="64"/>
        <v>128.4316</v>
      </c>
      <c r="AL96" s="572">
        <f t="shared" ca="1" si="64"/>
        <v>128.6961</v>
      </c>
      <c r="AM96" s="572">
        <f t="shared" ca="1" si="64"/>
        <v>128.96119999999999</v>
      </c>
      <c r="AN96" s="572">
        <f t="shared" ca="1" si="64"/>
        <v>129.2269</v>
      </c>
      <c r="AO96" s="572">
        <f t="shared" ca="1" si="64"/>
        <v>129.4931</v>
      </c>
      <c r="AP96" s="572">
        <f t="shared" ca="1" si="64"/>
        <v>129.75980000000001</v>
      </c>
      <c r="AQ96" s="572">
        <f t="shared" ca="1" si="64"/>
        <v>130.02709999999999</v>
      </c>
      <c r="AR96" s="572">
        <f t="shared" ca="1" si="64"/>
        <v>130.29490000000001</v>
      </c>
      <c r="AS96" s="572">
        <f t="shared" ca="1" si="64"/>
        <v>130.5633</v>
      </c>
      <c r="AT96" s="572">
        <f t="shared" ca="1" si="64"/>
        <v>130.8322</v>
      </c>
      <c r="AU96" s="572">
        <f t="shared" ca="1" si="64"/>
        <v>131.10169999999999</v>
      </c>
      <c r="AV96" s="572">
        <f t="shared" ca="1" si="64"/>
        <v>131.37180000000001</v>
      </c>
      <c r="AW96" s="572">
        <f t="shared" ca="1" si="64"/>
        <v>131.64240000000001</v>
      </c>
      <c r="AX96" s="572">
        <f t="shared" ca="1" si="64"/>
        <v>131.9135</v>
      </c>
      <c r="AY96" s="572">
        <f t="shared" ca="1" si="64"/>
        <v>132.18530000000001</v>
      </c>
      <c r="AZ96" s="572">
        <f t="shared" ca="1" si="64"/>
        <v>132.45750000000001</v>
      </c>
      <c r="BA96" s="572">
        <f t="shared" ca="1" si="64"/>
        <v>132.7304</v>
      </c>
      <c r="BB96" s="572">
        <f t="shared" ca="1" si="64"/>
        <v>133.00380000000001</v>
      </c>
      <c r="BC96" s="572">
        <f t="shared" ca="1" si="64"/>
        <v>133.27780000000001</v>
      </c>
      <c r="BD96" s="572">
        <f t="shared" ca="1" si="64"/>
        <v>133.5523</v>
      </c>
      <c r="BE96" s="572">
        <f t="shared" ca="1" si="64"/>
        <v>133.82740000000001</v>
      </c>
      <c r="BF96" s="572">
        <f t="shared" ca="1" si="64"/>
        <v>134.10300000000001</v>
      </c>
      <c r="BG96" s="572">
        <f t="shared" ca="1" si="64"/>
        <v>134.3793</v>
      </c>
      <c r="BH96" s="572">
        <f t="shared" ca="1" si="64"/>
        <v>134.65610000000001</v>
      </c>
      <c r="BI96" s="572">
        <f t="shared" ca="1" si="64"/>
        <v>134.93340000000001</v>
      </c>
      <c r="BJ96" s="572">
        <f t="shared" ca="1" si="64"/>
        <v>135.2114</v>
      </c>
      <c r="BK96" s="572">
        <f t="shared" ca="1" si="64"/>
        <v>135.48990000000001</v>
      </c>
      <c r="BL96" s="572">
        <f t="shared" ca="1" si="64"/>
        <v>135.76900000000001</v>
      </c>
      <c r="BM96" s="572">
        <f t="shared" ca="1" si="64"/>
        <v>136.04859999999999</v>
      </c>
      <c r="BN96" s="572">
        <f t="shared" ca="1" si="64"/>
        <v>136.3289</v>
      </c>
      <c r="BO96" s="572">
        <f t="shared" ca="1" si="64"/>
        <v>136.6097</v>
      </c>
      <c r="BP96" s="572">
        <f t="shared" ca="1" si="64"/>
        <v>136.89109999999999</v>
      </c>
      <c r="BQ96" s="572">
        <f t="shared" ref="BQ96:EB96" ca="1" si="65">SUM(BQ94:BQ95)</f>
        <v>137.17310000000001</v>
      </c>
      <c r="BR96" s="572">
        <f t="shared" ca="1" si="65"/>
        <v>137.4556</v>
      </c>
      <c r="BS96" s="572">
        <f t="shared" ca="1" si="65"/>
        <v>137.7388</v>
      </c>
      <c r="BT96" s="572">
        <f t="shared" ca="1" si="65"/>
        <v>138.02250000000001</v>
      </c>
      <c r="BU96" s="572">
        <f t="shared" ca="1" si="65"/>
        <v>138.30680000000001</v>
      </c>
      <c r="BV96" s="572">
        <f t="shared" ca="1" si="65"/>
        <v>138.5917</v>
      </c>
      <c r="BW96" s="572">
        <f t="shared" ca="1" si="65"/>
        <v>138.87710000000001</v>
      </c>
      <c r="BX96" s="572">
        <f t="shared" ca="1" si="65"/>
        <v>139.16319999999999</v>
      </c>
      <c r="BY96" s="572">
        <f t="shared" ca="1" si="65"/>
        <v>139.44990000000001</v>
      </c>
      <c r="BZ96" s="572">
        <f t="shared" ca="1" si="65"/>
        <v>139.7371</v>
      </c>
      <c r="CA96" s="572">
        <f t="shared" ca="1" si="65"/>
        <v>140.0249</v>
      </c>
      <c r="CB96" s="572">
        <f t="shared" ca="1" si="65"/>
        <v>140.3134</v>
      </c>
      <c r="CC96" s="572">
        <f t="shared" ca="1" si="65"/>
        <v>140.60239999999999</v>
      </c>
      <c r="CD96" s="572">
        <f t="shared" ca="1" si="65"/>
        <v>140.892</v>
      </c>
      <c r="CE96" s="572">
        <f t="shared" ca="1" si="65"/>
        <v>141.18219999999999</v>
      </c>
      <c r="CF96" s="572">
        <f t="shared" ca="1" si="65"/>
        <v>141.47300000000001</v>
      </c>
      <c r="CG96" s="572">
        <f t="shared" ca="1" si="65"/>
        <v>141.7645</v>
      </c>
      <c r="CH96" s="572">
        <f t="shared" ca="1" si="65"/>
        <v>142.0565</v>
      </c>
      <c r="CI96" s="572">
        <f t="shared" ca="1" si="65"/>
        <v>142.34909999999999</v>
      </c>
      <c r="CJ96" s="572">
        <f t="shared" ca="1" si="65"/>
        <v>142.64230000000001</v>
      </c>
      <c r="CK96" s="572">
        <f t="shared" ca="1" si="65"/>
        <v>142.93610000000001</v>
      </c>
      <c r="CL96" s="572">
        <f t="shared" ca="1" si="65"/>
        <v>143.23050000000001</v>
      </c>
      <c r="CM96" s="572">
        <f t="shared" ca="1" si="65"/>
        <v>143.5256</v>
      </c>
      <c r="CN96" s="572">
        <f t="shared" ca="1" si="65"/>
        <v>143.8212</v>
      </c>
      <c r="CO96" s="572">
        <f t="shared" ca="1" si="65"/>
        <v>144.11750000000001</v>
      </c>
      <c r="CP96" s="572">
        <f t="shared" ca="1" si="65"/>
        <v>144.4143</v>
      </c>
      <c r="CQ96" s="572">
        <f t="shared" ca="1" si="65"/>
        <v>144.71180000000001</v>
      </c>
      <c r="CR96" s="572">
        <f t="shared" ca="1" si="65"/>
        <v>145.00989999999999</v>
      </c>
      <c r="CS96" s="572">
        <f t="shared" ca="1" si="65"/>
        <v>145.30860000000001</v>
      </c>
      <c r="CT96" s="572">
        <f t="shared" ca="1" si="65"/>
        <v>145.6079</v>
      </c>
      <c r="CU96" s="572">
        <f t="shared" ca="1" si="65"/>
        <v>145.90780000000001</v>
      </c>
      <c r="CV96" s="572">
        <f t="shared" ca="1" si="65"/>
        <v>146.20830000000001</v>
      </c>
      <c r="CW96" s="572">
        <f t="shared" ca="1" si="65"/>
        <v>146.5095</v>
      </c>
      <c r="CX96" s="572">
        <f t="shared" ca="1" si="65"/>
        <v>146.81129999999999</v>
      </c>
      <c r="CY96" s="572">
        <f t="shared" ca="1" si="65"/>
        <v>147.11369999999999</v>
      </c>
      <c r="CZ96" s="572">
        <f t="shared" ca="1" si="65"/>
        <v>147.41669999999999</v>
      </c>
      <c r="DA96" s="572">
        <f t="shared" ca="1" si="65"/>
        <v>147.72040000000001</v>
      </c>
      <c r="DB96" s="572">
        <f t="shared" ca="1" si="65"/>
        <v>148.0247</v>
      </c>
      <c r="DC96" s="572">
        <f t="shared" ca="1" si="65"/>
        <v>148.3296</v>
      </c>
      <c r="DD96" s="572">
        <f t="shared" ca="1" si="65"/>
        <v>148.63509999999999</v>
      </c>
      <c r="DE96" s="572">
        <f t="shared" ca="1" si="65"/>
        <v>148.94130000000001</v>
      </c>
      <c r="DF96" s="572">
        <f t="shared" ca="1" si="65"/>
        <v>149.24809999999999</v>
      </c>
      <c r="DG96" s="572">
        <f t="shared" ca="1" si="65"/>
        <v>149.55549999999999</v>
      </c>
      <c r="DH96" s="572">
        <f t="shared" ca="1" si="65"/>
        <v>149.86359999999999</v>
      </c>
      <c r="DI96" s="572">
        <f t="shared" ca="1" si="65"/>
        <v>150.17230000000001</v>
      </c>
      <c r="DJ96" s="572">
        <f t="shared" ca="1" si="65"/>
        <v>150.48159999999999</v>
      </c>
      <c r="DK96" s="572">
        <f t="shared" ca="1" si="65"/>
        <v>150.79150000000001</v>
      </c>
      <c r="DL96" s="572">
        <f t="shared" ca="1" si="65"/>
        <v>151.10220000000001</v>
      </c>
      <c r="DM96" s="572">
        <f t="shared" ca="1" si="65"/>
        <v>151.4134</v>
      </c>
      <c r="DN96" s="572">
        <f t="shared" ca="1" si="65"/>
        <v>151.7253</v>
      </c>
      <c r="DO96" s="572">
        <f t="shared" ca="1" si="65"/>
        <v>152.0378</v>
      </c>
      <c r="DP96" s="572">
        <f t="shared" ca="1" si="65"/>
        <v>152.351</v>
      </c>
      <c r="DQ96" s="572">
        <f t="shared" ca="1" si="65"/>
        <v>152.66480000000001</v>
      </c>
      <c r="DR96" s="572">
        <f t="shared" ca="1" si="65"/>
        <v>152.97929999999999</v>
      </c>
      <c r="DS96" s="572">
        <f t="shared" ca="1" si="65"/>
        <v>153.2944</v>
      </c>
      <c r="DT96" s="572">
        <f t="shared" ca="1" si="65"/>
        <v>153.61009999999999</v>
      </c>
      <c r="DU96" s="572">
        <f ca="1">SUM(DU94:DU95)</f>
        <v>153.92660000000001</v>
      </c>
      <c r="DV96" s="572">
        <f t="shared" ca="1" si="65"/>
        <v>154.24359999999999</v>
      </c>
      <c r="DW96" s="572">
        <f t="shared" ca="1" si="65"/>
        <v>154.56129999999999</v>
      </c>
      <c r="DX96" s="572">
        <f t="shared" ca="1" si="65"/>
        <v>154.87970000000001</v>
      </c>
      <c r="DY96" s="572">
        <f t="shared" ca="1" si="65"/>
        <v>155.1987</v>
      </c>
      <c r="DZ96" s="572">
        <f t="shared" ca="1" si="65"/>
        <v>155.51840000000001</v>
      </c>
      <c r="EA96" s="572">
        <f t="shared" ca="1" si="65"/>
        <v>155.83879999999999</v>
      </c>
      <c r="EB96" s="572">
        <f t="shared" ca="1" si="65"/>
        <v>156.15979999999999</v>
      </c>
      <c r="EC96" s="572">
        <f t="shared" ref="EC96:EQ96" ca="1" si="66">SUM(EC94:EC95)</f>
        <v>156.48140000000001</v>
      </c>
      <c r="ED96" s="572">
        <f t="shared" ca="1" si="66"/>
        <v>156.8038</v>
      </c>
      <c r="EE96" s="572">
        <f t="shared" ca="1" si="66"/>
        <v>157.1267</v>
      </c>
      <c r="EF96" s="572">
        <f t="shared" ca="1" si="66"/>
        <v>157.4504</v>
      </c>
      <c r="EG96" s="572">
        <f t="shared" ca="1" si="66"/>
        <v>157.7747</v>
      </c>
      <c r="EH96" s="572">
        <f t="shared" ca="1" si="66"/>
        <v>158.09970000000001</v>
      </c>
      <c r="EI96" s="572">
        <f t="shared" ca="1" si="66"/>
        <v>158.4254</v>
      </c>
      <c r="EJ96" s="572">
        <f t="shared" ca="1" si="66"/>
        <v>158.7517</v>
      </c>
      <c r="EK96" s="572">
        <f t="shared" ca="1" si="66"/>
        <v>159.0787</v>
      </c>
      <c r="EL96" s="572">
        <f t="shared" ca="1" si="66"/>
        <v>159.40639999999999</v>
      </c>
      <c r="EM96" s="572">
        <f t="shared" ca="1" si="66"/>
        <v>159.7347</v>
      </c>
      <c r="EN96" s="572">
        <f t="shared" ca="1" si="66"/>
        <v>160.06379999999999</v>
      </c>
      <c r="EO96" s="572">
        <f t="shared" ca="1" si="66"/>
        <v>160.39349999999999</v>
      </c>
      <c r="EP96" s="572">
        <f t="shared" ca="1" si="66"/>
        <v>160.72380000000001</v>
      </c>
      <c r="EQ96" s="572">
        <f t="shared" ca="1" si="66"/>
        <v>161.0549</v>
      </c>
      <c r="ER96" s="572">
        <f ca="1">SUM(ER94:ER95)</f>
        <v>161.38669999999999</v>
      </c>
      <c r="ES96" s="572">
        <f ca="1">SUM(ES94:ES95)</f>
        <v>161.7191</v>
      </c>
      <c r="ET96" s="308"/>
    </row>
    <row r="97" spans="1:256"/>
    <row r="98" spans="1:256" s="443" customFormat="1" ht="12.75" customHeight="1">
      <c r="B98" s="443" t="str">
        <f>"Terminal Value Prior to Adjustments: " &amp; TEXT(D91,"0.00%")</f>
        <v>Terminal Value Prior to Adjustments: 8.50%</v>
      </c>
      <c r="C98" s="16"/>
      <c r="D98" s="308"/>
      <c r="E98" s="572">
        <f ca="1">E96/$D$91</f>
        <v>1414.6729411764707</v>
      </c>
      <c r="F98" s="572">
        <f t="shared" ref="F98:BQ98" ca="1" si="67">F96/$D$91</f>
        <v>1417.5870588235293</v>
      </c>
      <c r="G98" s="572">
        <f t="shared" ca="1" si="67"/>
        <v>1420.5070588235292</v>
      </c>
      <c r="H98" s="572">
        <f t="shared" ca="1" si="67"/>
        <v>1423.4329411764704</v>
      </c>
      <c r="I98" s="572">
        <f t="shared" ca="1" si="67"/>
        <v>1426.3647058823528</v>
      </c>
      <c r="J98" s="572">
        <f t="shared" ca="1" si="67"/>
        <v>1429.3023529411764</v>
      </c>
      <c r="K98" s="572">
        <f t="shared" ca="1" si="67"/>
        <v>1432.2470588235294</v>
      </c>
      <c r="L98" s="572">
        <f t="shared" ca="1" si="67"/>
        <v>1435.1976470588233</v>
      </c>
      <c r="M98" s="572">
        <f t="shared" ca="1" si="67"/>
        <v>1438.1529411764704</v>
      </c>
      <c r="N98" s="572">
        <f t="shared" ca="1" si="67"/>
        <v>1441.115294117647</v>
      </c>
      <c r="O98" s="572">
        <f t="shared" ca="1" si="67"/>
        <v>1444.0847058823529</v>
      </c>
      <c r="P98" s="572">
        <f t="shared" ca="1" si="67"/>
        <v>1447.0588235294117</v>
      </c>
      <c r="Q98" s="572">
        <f t="shared" ca="1" si="67"/>
        <v>1450.04</v>
      </c>
      <c r="R98" s="572">
        <f t="shared" ca="1" si="67"/>
        <v>1453.0258823529412</v>
      </c>
      <c r="S98" s="572">
        <f t="shared" ca="1" si="67"/>
        <v>1456.0188235294117</v>
      </c>
      <c r="T98" s="572">
        <f t="shared" ca="1" si="67"/>
        <v>1459.0188235294115</v>
      </c>
      <c r="U98" s="572">
        <f t="shared" ca="1" si="67"/>
        <v>1462.0235294117647</v>
      </c>
      <c r="V98" s="572">
        <f t="shared" ca="1" si="67"/>
        <v>1465.035294117647</v>
      </c>
      <c r="W98" s="572">
        <f t="shared" ca="1" si="67"/>
        <v>1468.0529411764703</v>
      </c>
      <c r="X98" s="572">
        <f t="shared" ca="1" si="67"/>
        <v>1471.0776470588235</v>
      </c>
      <c r="Y98" s="572">
        <f t="shared" ca="1" si="67"/>
        <v>1474.1070588235293</v>
      </c>
      <c r="Z98" s="572">
        <f t="shared" ca="1" si="67"/>
        <v>1477.1435294117646</v>
      </c>
      <c r="AA98" s="572">
        <f t="shared" ca="1" si="67"/>
        <v>1480.185882352941</v>
      </c>
      <c r="AB98" s="572">
        <f t="shared" ca="1" si="67"/>
        <v>1483.2352941176471</v>
      </c>
      <c r="AC98" s="572">
        <f t="shared" ca="1" si="67"/>
        <v>1486.2905882352941</v>
      </c>
      <c r="AD98" s="572">
        <f t="shared" ca="1" si="67"/>
        <v>1489.3517647058823</v>
      </c>
      <c r="AE98" s="572">
        <f t="shared" ca="1" si="67"/>
        <v>1492.4199999999998</v>
      </c>
      <c r="AF98" s="572">
        <f t="shared" ca="1" si="67"/>
        <v>1495.4941176470588</v>
      </c>
      <c r="AG98" s="572">
        <f t="shared" ca="1" si="67"/>
        <v>1498.5741176470588</v>
      </c>
      <c r="AH98" s="572">
        <f t="shared" ca="1" si="67"/>
        <v>1501.6611764705881</v>
      </c>
      <c r="AI98" s="572">
        <f t="shared" ca="1" si="67"/>
        <v>1504.7541176470588</v>
      </c>
      <c r="AJ98" s="572">
        <f t="shared" ca="1" si="67"/>
        <v>1507.8541176470587</v>
      </c>
      <c r="AK98" s="572">
        <f t="shared" ca="1" si="67"/>
        <v>1510.96</v>
      </c>
      <c r="AL98" s="572">
        <f t="shared" ca="1" si="67"/>
        <v>1514.0717647058823</v>
      </c>
      <c r="AM98" s="572">
        <f t="shared" ca="1" si="67"/>
        <v>1517.1905882352939</v>
      </c>
      <c r="AN98" s="572">
        <f t="shared" ca="1" si="67"/>
        <v>1520.3164705882352</v>
      </c>
      <c r="AO98" s="572">
        <f t="shared" ca="1" si="67"/>
        <v>1523.4482352941175</v>
      </c>
      <c r="AP98" s="572">
        <f t="shared" ca="1" si="67"/>
        <v>1526.5858823529413</v>
      </c>
      <c r="AQ98" s="572">
        <f t="shared" ca="1" si="67"/>
        <v>1529.7305882352939</v>
      </c>
      <c r="AR98" s="572">
        <f t="shared" ca="1" si="67"/>
        <v>1532.8811764705883</v>
      </c>
      <c r="AS98" s="572">
        <f t="shared" ca="1" si="67"/>
        <v>1536.0388235294117</v>
      </c>
      <c r="AT98" s="572">
        <f t="shared" ca="1" si="67"/>
        <v>1539.2023529411763</v>
      </c>
      <c r="AU98" s="572">
        <f t="shared" ca="1" si="67"/>
        <v>1542.3729411764705</v>
      </c>
      <c r="AV98" s="572">
        <f t="shared" ca="1" si="67"/>
        <v>1545.5505882352941</v>
      </c>
      <c r="AW98" s="572">
        <f t="shared" ca="1" si="67"/>
        <v>1548.7341176470588</v>
      </c>
      <c r="AX98" s="572">
        <f t="shared" ca="1" si="67"/>
        <v>1551.9235294117645</v>
      </c>
      <c r="AY98" s="572">
        <f t="shared" ca="1" si="67"/>
        <v>1555.1211764705884</v>
      </c>
      <c r="AZ98" s="572">
        <f t="shared" ca="1" si="67"/>
        <v>1558.3235294117646</v>
      </c>
      <c r="BA98" s="572">
        <f t="shared" ca="1" si="67"/>
        <v>1561.5341176470588</v>
      </c>
      <c r="BB98" s="572">
        <f t="shared" ca="1" si="67"/>
        <v>1564.7505882352941</v>
      </c>
      <c r="BC98" s="572">
        <f t="shared" ca="1" si="67"/>
        <v>1567.9741176470588</v>
      </c>
      <c r="BD98" s="572">
        <f t="shared" ca="1" si="67"/>
        <v>1571.2035294117645</v>
      </c>
      <c r="BE98" s="572">
        <f t="shared" ca="1" si="67"/>
        <v>1574.44</v>
      </c>
      <c r="BF98" s="572">
        <f t="shared" ca="1" si="67"/>
        <v>1577.6823529411765</v>
      </c>
      <c r="BG98" s="572">
        <f t="shared" ca="1" si="67"/>
        <v>1580.9329411764704</v>
      </c>
      <c r="BH98" s="572">
        <f t="shared" ca="1" si="67"/>
        <v>1584.1894117647059</v>
      </c>
      <c r="BI98" s="572">
        <f t="shared" ca="1" si="67"/>
        <v>1587.4517647058824</v>
      </c>
      <c r="BJ98" s="572">
        <f t="shared" ca="1" si="67"/>
        <v>1590.7223529411763</v>
      </c>
      <c r="BK98" s="572">
        <f t="shared" ca="1" si="67"/>
        <v>1593.9988235294118</v>
      </c>
      <c r="BL98" s="572">
        <f t="shared" ca="1" si="67"/>
        <v>1597.2823529411764</v>
      </c>
      <c r="BM98" s="572">
        <f t="shared" ca="1" si="67"/>
        <v>1600.5717647058821</v>
      </c>
      <c r="BN98" s="572">
        <f t="shared" ca="1" si="67"/>
        <v>1603.8694117647058</v>
      </c>
      <c r="BO98" s="572">
        <f t="shared" ca="1" si="67"/>
        <v>1607.1729411764704</v>
      </c>
      <c r="BP98" s="572">
        <f t="shared" ca="1" si="67"/>
        <v>1610.4835294117645</v>
      </c>
      <c r="BQ98" s="572">
        <f t="shared" ca="1" si="67"/>
        <v>1613.8011764705882</v>
      </c>
      <c r="BR98" s="572">
        <f t="shared" ref="BR98:EC98" ca="1" si="68">BR96/$D$91</f>
        <v>1617.1247058823528</v>
      </c>
      <c r="BS98" s="572">
        <f t="shared" ca="1" si="68"/>
        <v>1620.4564705882351</v>
      </c>
      <c r="BT98" s="572">
        <f t="shared" ca="1" si="68"/>
        <v>1623.7941176470588</v>
      </c>
      <c r="BU98" s="572">
        <f t="shared" ca="1" si="68"/>
        <v>1627.1388235294119</v>
      </c>
      <c r="BV98" s="572">
        <f t="shared" ca="1" si="68"/>
        <v>1630.4905882352941</v>
      </c>
      <c r="BW98" s="572">
        <f t="shared" ca="1" si="68"/>
        <v>1633.8482352941178</v>
      </c>
      <c r="BX98" s="572">
        <f t="shared" ca="1" si="68"/>
        <v>1637.2141176470586</v>
      </c>
      <c r="BY98" s="572">
        <f t="shared" ca="1" si="68"/>
        <v>1640.5870588235296</v>
      </c>
      <c r="BZ98" s="572">
        <f t="shared" ca="1" si="68"/>
        <v>1643.965882352941</v>
      </c>
      <c r="CA98" s="572">
        <f t="shared" ca="1" si="68"/>
        <v>1647.3517647058823</v>
      </c>
      <c r="CB98" s="572">
        <f t="shared" ca="1" si="68"/>
        <v>1650.7458823529412</v>
      </c>
      <c r="CC98" s="572">
        <f t="shared" ca="1" si="68"/>
        <v>1654.1458823529408</v>
      </c>
      <c r="CD98" s="572">
        <f t="shared" ca="1" si="68"/>
        <v>1657.5529411764703</v>
      </c>
      <c r="CE98" s="572">
        <f t="shared" ca="1" si="68"/>
        <v>1660.9670588235292</v>
      </c>
      <c r="CF98" s="572">
        <f t="shared" ca="1" si="68"/>
        <v>1664.3882352941177</v>
      </c>
      <c r="CG98" s="572">
        <f t="shared" ca="1" si="68"/>
        <v>1667.8176470588235</v>
      </c>
      <c r="CH98" s="572">
        <f t="shared" ca="1" si="68"/>
        <v>1671.2529411764704</v>
      </c>
      <c r="CI98" s="572">
        <f t="shared" ca="1" si="68"/>
        <v>1674.6952941176469</v>
      </c>
      <c r="CJ98" s="572">
        <f t="shared" ca="1" si="68"/>
        <v>1678.1447058823528</v>
      </c>
      <c r="CK98" s="572">
        <f t="shared" ca="1" si="68"/>
        <v>1681.6011764705881</v>
      </c>
      <c r="CL98" s="572">
        <f t="shared" ca="1" si="68"/>
        <v>1685.0647058823529</v>
      </c>
      <c r="CM98" s="572">
        <f t="shared" ca="1" si="68"/>
        <v>1688.536470588235</v>
      </c>
      <c r="CN98" s="572">
        <f t="shared" ca="1" si="68"/>
        <v>1692.0141176470588</v>
      </c>
      <c r="CO98" s="572">
        <f t="shared" ca="1" si="68"/>
        <v>1695.5</v>
      </c>
      <c r="CP98" s="572">
        <f t="shared" ca="1" si="68"/>
        <v>1698.9917647058821</v>
      </c>
      <c r="CQ98" s="572">
        <f t="shared" ca="1" si="68"/>
        <v>1702.4917647058824</v>
      </c>
      <c r="CR98" s="572">
        <f t="shared" ca="1" si="68"/>
        <v>1705.9988235294115</v>
      </c>
      <c r="CS98" s="572">
        <f t="shared" ca="1" si="68"/>
        <v>1709.5129411764706</v>
      </c>
      <c r="CT98" s="572">
        <f t="shared" ca="1" si="68"/>
        <v>1713.0341176470588</v>
      </c>
      <c r="CU98" s="572">
        <f t="shared" ca="1" si="68"/>
        <v>1716.5623529411764</v>
      </c>
      <c r="CV98" s="572">
        <f t="shared" ca="1" si="68"/>
        <v>1720.0976470588234</v>
      </c>
      <c r="CW98" s="572">
        <f t="shared" ca="1" si="68"/>
        <v>1723.6411764705881</v>
      </c>
      <c r="CX98" s="572">
        <f t="shared" ca="1" si="68"/>
        <v>1727.1917647058822</v>
      </c>
      <c r="CY98" s="572">
        <f t="shared" ca="1" si="68"/>
        <v>1730.7494117647057</v>
      </c>
      <c r="CZ98" s="572">
        <f t="shared" ca="1" si="68"/>
        <v>1734.3141176470585</v>
      </c>
      <c r="DA98" s="572">
        <f t="shared" ca="1" si="68"/>
        <v>1737.8870588235295</v>
      </c>
      <c r="DB98" s="572">
        <f t="shared" ca="1" si="68"/>
        <v>1741.4670588235292</v>
      </c>
      <c r="DC98" s="572">
        <f t="shared" ca="1" si="68"/>
        <v>1745.0541176470588</v>
      </c>
      <c r="DD98" s="572">
        <f t="shared" ca="1" si="68"/>
        <v>1748.6482352941175</v>
      </c>
      <c r="DE98" s="572">
        <f t="shared" ca="1" si="68"/>
        <v>1752.2505882352941</v>
      </c>
      <c r="DF98" s="572">
        <f t="shared" ca="1" si="68"/>
        <v>1755.86</v>
      </c>
      <c r="DG98" s="572">
        <f t="shared" ca="1" si="68"/>
        <v>1759.4764705882351</v>
      </c>
      <c r="DH98" s="572">
        <f t="shared" ca="1" si="68"/>
        <v>1763.1011764705879</v>
      </c>
      <c r="DI98" s="572">
        <f t="shared" ca="1" si="68"/>
        <v>1766.7329411764706</v>
      </c>
      <c r="DJ98" s="572">
        <f t="shared" ca="1" si="68"/>
        <v>1770.371764705882</v>
      </c>
      <c r="DK98" s="572">
        <f t="shared" ca="1" si="68"/>
        <v>1774.0176470588235</v>
      </c>
      <c r="DL98" s="572">
        <f t="shared" ca="1" si="68"/>
        <v>1777.6729411764707</v>
      </c>
      <c r="DM98" s="572">
        <f t="shared" ca="1" si="68"/>
        <v>1781.3341176470587</v>
      </c>
      <c r="DN98" s="572">
        <f t="shared" ca="1" si="68"/>
        <v>1785.0035294117647</v>
      </c>
      <c r="DO98" s="572">
        <f t="shared" ca="1" si="68"/>
        <v>1788.6799999999998</v>
      </c>
      <c r="DP98" s="572">
        <f t="shared" ca="1" si="68"/>
        <v>1792.3647058823528</v>
      </c>
      <c r="DQ98" s="572">
        <f t="shared" ca="1" si="68"/>
        <v>1796.0564705882352</v>
      </c>
      <c r="DR98" s="572">
        <f t="shared" ca="1" si="68"/>
        <v>1799.7564705882351</v>
      </c>
      <c r="DS98" s="572">
        <f t="shared" ca="1" si="68"/>
        <v>1803.4635294117645</v>
      </c>
      <c r="DT98" s="572">
        <f t="shared" ca="1" si="68"/>
        <v>1807.1776470588234</v>
      </c>
      <c r="DU98" s="572">
        <f ca="1">DU96/$D$91</f>
        <v>1810.9011764705881</v>
      </c>
      <c r="DV98" s="572">
        <f t="shared" ca="1" si="68"/>
        <v>1814.6305882352938</v>
      </c>
      <c r="DW98" s="572">
        <f t="shared" ca="1" si="68"/>
        <v>1818.3682352941173</v>
      </c>
      <c r="DX98" s="572">
        <f t="shared" ca="1" si="68"/>
        <v>1822.1141176470589</v>
      </c>
      <c r="DY98" s="572">
        <f t="shared" ca="1" si="68"/>
        <v>1825.8670588235293</v>
      </c>
      <c r="DZ98" s="572">
        <f t="shared" ca="1" si="68"/>
        <v>1829.6282352941178</v>
      </c>
      <c r="EA98" s="572">
        <f t="shared" ca="1" si="68"/>
        <v>1833.3976470588234</v>
      </c>
      <c r="EB98" s="572">
        <f t="shared" ca="1" si="68"/>
        <v>1837.1741176470587</v>
      </c>
      <c r="EC98" s="572">
        <f t="shared" ca="1" si="68"/>
        <v>1840.9576470588236</v>
      </c>
      <c r="ED98" s="572">
        <f t="shared" ref="ED98:EQ98" ca="1" si="69">ED96/$D$91</f>
        <v>1844.7505882352939</v>
      </c>
      <c r="EE98" s="572">
        <f t="shared" ca="1" si="69"/>
        <v>1848.5494117647058</v>
      </c>
      <c r="EF98" s="572">
        <f t="shared" ca="1" si="69"/>
        <v>1852.3576470588234</v>
      </c>
      <c r="EG98" s="572">
        <f t="shared" ca="1" si="69"/>
        <v>1856.1729411764704</v>
      </c>
      <c r="EH98" s="572">
        <f t="shared" ca="1" si="69"/>
        <v>1859.9964705882353</v>
      </c>
      <c r="EI98" s="572">
        <f t="shared" ca="1" si="69"/>
        <v>1863.8282352941176</v>
      </c>
      <c r="EJ98" s="572">
        <f t="shared" ca="1" si="69"/>
        <v>1867.6670588235293</v>
      </c>
      <c r="EK98" s="572">
        <f t="shared" ca="1" si="69"/>
        <v>1871.5141176470586</v>
      </c>
      <c r="EL98" s="572">
        <f t="shared" ca="1" si="69"/>
        <v>1875.3694117647055</v>
      </c>
      <c r="EM98" s="572">
        <f t="shared" ca="1" si="69"/>
        <v>1879.2317647058824</v>
      </c>
      <c r="EN98" s="572">
        <f t="shared" ca="1" si="69"/>
        <v>1883.1035294117644</v>
      </c>
      <c r="EO98" s="572">
        <f t="shared" ca="1" si="69"/>
        <v>1886.9823529411763</v>
      </c>
      <c r="EP98" s="572">
        <f t="shared" ca="1" si="69"/>
        <v>1890.8682352941175</v>
      </c>
      <c r="EQ98" s="572">
        <f t="shared" ca="1" si="69"/>
        <v>1894.7635294117647</v>
      </c>
      <c r="ER98" s="572">
        <f ca="1">ER96/$D$91</f>
        <v>1898.6670588235293</v>
      </c>
      <c r="ES98" s="572">
        <f ca="1">ES96/$D$91</f>
        <v>1902.5776470588235</v>
      </c>
      <c r="ET98" s="308"/>
    </row>
    <row r="99" spans="1:256" s="443" customFormat="1" ht="12.75" customHeight="1">
      <c r="B99" s="444" t="s">
        <v>831</v>
      </c>
      <c r="C99" s="16"/>
      <c r="D99" s="308"/>
      <c r="E99" s="572">
        <f>(E23*12)-E94</f>
        <v>99.813599999999994</v>
      </c>
      <c r="F99" s="572">
        <f t="shared" ref="F99:BQ99" si="70">(F23*12)-F94</f>
        <v>0.12910000000002242</v>
      </c>
      <c r="G99" s="572">
        <f t="shared" si="70"/>
        <v>-5.6700000000006412E-2</v>
      </c>
      <c r="H99" s="572">
        <f t="shared" si="70"/>
        <v>-0.242999999999995</v>
      </c>
      <c r="I99" s="572">
        <f t="shared" si="70"/>
        <v>-0.42979999999998597</v>
      </c>
      <c r="J99" s="572">
        <f t="shared" si="70"/>
        <v>-0.61709999999999354</v>
      </c>
      <c r="K99" s="572">
        <f t="shared" si="70"/>
        <v>-0.80499999999999261</v>
      </c>
      <c r="L99" s="572">
        <f t="shared" si="70"/>
        <v>-0.99339999999999407</v>
      </c>
      <c r="M99" s="572">
        <f t="shared" si="70"/>
        <v>-1.1821999999999946</v>
      </c>
      <c r="N99" s="572">
        <f t="shared" si="70"/>
        <v>-1.3703999999999894</v>
      </c>
      <c r="O99" s="572">
        <f t="shared" si="70"/>
        <v>-1.5604000000000013</v>
      </c>
      <c r="P99" s="572">
        <f t="shared" si="70"/>
        <v>-1.7495999999999867</v>
      </c>
      <c r="Q99" s="572">
        <f t="shared" si="70"/>
        <v>-1.939399999999992</v>
      </c>
      <c r="R99" s="572">
        <f t="shared" si="70"/>
        <v>48.381999999999991</v>
      </c>
      <c r="S99" s="572">
        <f t="shared" si="70"/>
        <v>48.191199999999995</v>
      </c>
      <c r="T99" s="572">
        <f t="shared" si="70"/>
        <v>47.999800000000008</v>
      </c>
      <c r="U99" s="572">
        <f t="shared" si="70"/>
        <v>47.807999999999979</v>
      </c>
      <c r="V99" s="572">
        <f t="shared" si="70"/>
        <v>47.615599999999986</v>
      </c>
      <c r="W99" s="572">
        <f t="shared" si="70"/>
        <v>47.423899999999989</v>
      </c>
      <c r="X99" s="572">
        <f t="shared" si="70"/>
        <v>47.230399999999989</v>
      </c>
      <c r="Y99" s="572">
        <f t="shared" si="70"/>
        <v>47.037699999999987</v>
      </c>
      <c r="Z99" s="572">
        <f t="shared" si="70"/>
        <v>46.844400000000007</v>
      </c>
      <c r="AA99" s="572">
        <f t="shared" si="70"/>
        <v>46.650599999999997</v>
      </c>
      <c r="AB99" s="572">
        <f t="shared" si="70"/>
        <v>46.456199999999981</v>
      </c>
      <c r="AC99" s="572">
        <f t="shared" si="70"/>
        <v>46.261300000000006</v>
      </c>
      <c r="AD99" s="572">
        <f t="shared" si="70"/>
        <v>96.59190000000001</v>
      </c>
      <c r="AE99" s="572">
        <f t="shared" si="70"/>
        <v>96.395900000000026</v>
      </c>
      <c r="AF99" s="572">
        <f t="shared" si="70"/>
        <v>96.200599999999994</v>
      </c>
      <c r="AG99" s="572">
        <f t="shared" si="70"/>
        <v>96.00360000000002</v>
      </c>
      <c r="AH99" s="572">
        <f t="shared" si="70"/>
        <v>95.807199999999995</v>
      </c>
      <c r="AI99" s="572">
        <f t="shared" si="70"/>
        <v>95.610300000000024</v>
      </c>
      <c r="AJ99" s="572">
        <f t="shared" si="70"/>
        <v>95.412800000000033</v>
      </c>
      <c r="AK99" s="572">
        <f t="shared" si="70"/>
        <v>95.214799999999997</v>
      </c>
      <c r="AL99" s="572">
        <f t="shared" si="70"/>
        <v>95.016300000000001</v>
      </c>
      <c r="AM99" s="572">
        <f t="shared" si="70"/>
        <v>94.817199999999985</v>
      </c>
      <c r="AN99" s="572">
        <f t="shared" si="70"/>
        <v>94.617500000000007</v>
      </c>
      <c r="AO99" s="572">
        <f t="shared" si="70"/>
        <v>94.418500000000023</v>
      </c>
      <c r="AP99" s="572">
        <f t="shared" si="70"/>
        <v>103.07859999999997</v>
      </c>
      <c r="AQ99" s="572">
        <f t="shared" si="70"/>
        <v>102.8785</v>
      </c>
      <c r="AR99" s="572">
        <f t="shared" si="70"/>
        <v>102.67789999999999</v>
      </c>
      <c r="AS99" s="572">
        <f t="shared" si="70"/>
        <v>102.47669999999997</v>
      </c>
      <c r="AT99" s="572">
        <f t="shared" si="70"/>
        <v>102.27499999999998</v>
      </c>
      <c r="AU99" s="572">
        <f t="shared" si="70"/>
        <v>102.0727</v>
      </c>
      <c r="AV99" s="572">
        <f t="shared" si="70"/>
        <v>101.86979999999997</v>
      </c>
      <c r="AW99" s="572">
        <f t="shared" si="70"/>
        <v>101.66639999999998</v>
      </c>
      <c r="AX99" s="572">
        <f t="shared" si="70"/>
        <v>101.46370000000002</v>
      </c>
      <c r="AY99" s="572">
        <f t="shared" si="70"/>
        <v>101.2603</v>
      </c>
      <c r="AZ99" s="572">
        <f t="shared" si="70"/>
        <v>101.05529999999996</v>
      </c>
      <c r="BA99" s="572">
        <f t="shared" si="70"/>
        <v>-132.7304</v>
      </c>
      <c r="BB99" s="572">
        <f t="shared" si="70"/>
        <v>-133.00380000000001</v>
      </c>
      <c r="BC99" s="572">
        <f t="shared" si="70"/>
        <v>-133.27780000000001</v>
      </c>
      <c r="BD99" s="572">
        <f t="shared" si="70"/>
        <v>33.388100000000009</v>
      </c>
      <c r="BE99" s="572">
        <f t="shared" si="70"/>
        <v>33.182599999999979</v>
      </c>
      <c r="BF99" s="572">
        <f t="shared" si="70"/>
        <v>32.975400000000008</v>
      </c>
      <c r="BG99" s="572">
        <f t="shared" si="70"/>
        <v>32.768699999999995</v>
      </c>
      <c r="BH99" s="572">
        <f t="shared" si="70"/>
        <v>32.560299999999984</v>
      </c>
      <c r="BI99" s="572">
        <f t="shared" si="70"/>
        <v>32.352599999999995</v>
      </c>
      <c r="BJ99" s="572">
        <f t="shared" si="70"/>
        <v>32.144200000000012</v>
      </c>
      <c r="BK99" s="572">
        <f t="shared" si="70"/>
        <v>31.935300000000012</v>
      </c>
      <c r="BL99" s="572">
        <f t="shared" si="70"/>
        <v>31.725799999999992</v>
      </c>
      <c r="BM99" s="572">
        <f t="shared" si="70"/>
        <v>31.515799999999984</v>
      </c>
      <c r="BN99" s="572">
        <f t="shared" si="70"/>
        <v>31.306299999999993</v>
      </c>
      <c r="BO99" s="572">
        <f t="shared" si="70"/>
        <v>31.095100000000002</v>
      </c>
      <c r="BP99" s="572">
        <f t="shared" si="70"/>
        <v>34.22290000000001</v>
      </c>
      <c r="BQ99" s="572">
        <f t="shared" si="70"/>
        <v>34.01169999999999</v>
      </c>
      <c r="BR99" s="572">
        <f t="shared" ref="BR99:EC99" si="71">(BR23*12)-BR94</f>
        <v>33.800000000000011</v>
      </c>
      <c r="BS99" s="572">
        <f t="shared" si="71"/>
        <v>33.587600000000009</v>
      </c>
      <c r="BT99" s="572">
        <f t="shared" si="71"/>
        <v>33.37469999999999</v>
      </c>
      <c r="BU99" s="572">
        <f t="shared" si="71"/>
        <v>33.161200000000008</v>
      </c>
      <c r="BV99" s="572">
        <f t="shared" si="71"/>
        <v>32.947100000000006</v>
      </c>
      <c r="BW99" s="572">
        <f t="shared" si="71"/>
        <v>32.733699999999999</v>
      </c>
      <c r="BX99" s="572">
        <f t="shared" si="71"/>
        <v>32.518400000000014</v>
      </c>
      <c r="BY99" s="572">
        <f t="shared" si="71"/>
        <v>32.303699999999992</v>
      </c>
      <c r="BZ99" s="572">
        <f t="shared" si="71"/>
        <v>32.08850000000001</v>
      </c>
      <c r="CA99" s="572">
        <f t="shared" si="71"/>
        <v>31.872700000000009</v>
      </c>
      <c r="CB99" s="572">
        <f t="shared" si="71"/>
        <v>35.078599999999994</v>
      </c>
      <c r="CC99" s="572">
        <f t="shared" si="71"/>
        <v>34.86160000000001</v>
      </c>
      <c r="CD99" s="572">
        <f t="shared" si="71"/>
        <v>34.645199999999988</v>
      </c>
      <c r="CE99" s="572">
        <f t="shared" si="71"/>
        <v>34.426999999999992</v>
      </c>
      <c r="CF99" s="572">
        <f t="shared" si="71"/>
        <v>34.209399999999988</v>
      </c>
      <c r="CG99" s="572">
        <f t="shared" si="71"/>
        <v>33.989900000000006</v>
      </c>
      <c r="CH99" s="572">
        <f t="shared" si="71"/>
        <v>33.771100000000018</v>
      </c>
      <c r="CI99" s="572">
        <f t="shared" si="71"/>
        <v>33.551700000000011</v>
      </c>
      <c r="CJ99" s="572">
        <f t="shared" si="71"/>
        <v>33.331699999999984</v>
      </c>
      <c r="CK99" s="572">
        <f t="shared" si="71"/>
        <v>33.111099999999993</v>
      </c>
      <c r="CL99" s="572">
        <f t="shared" si="71"/>
        <v>32.891099999999994</v>
      </c>
      <c r="CM99" s="572">
        <f t="shared" si="71"/>
        <v>32.669199999999989</v>
      </c>
      <c r="CN99" s="572">
        <f t="shared" si="71"/>
        <v>35.955599999999976</v>
      </c>
      <c r="CO99" s="572">
        <f t="shared" si="71"/>
        <v>35.732499999999987</v>
      </c>
      <c r="CP99" s="572">
        <f t="shared" si="71"/>
        <v>35.510099999999994</v>
      </c>
      <c r="CQ99" s="572">
        <f t="shared" si="71"/>
        <v>35.287000000000006</v>
      </c>
      <c r="CR99" s="572">
        <f t="shared" si="71"/>
        <v>35.063299999999998</v>
      </c>
      <c r="CS99" s="572">
        <f t="shared" si="71"/>
        <v>34.840199999999982</v>
      </c>
      <c r="CT99" s="572">
        <f t="shared" si="71"/>
        <v>34.615299999999991</v>
      </c>
      <c r="CU99" s="572">
        <f t="shared" si="71"/>
        <v>34.38979999999998</v>
      </c>
      <c r="CV99" s="572">
        <f t="shared" si="71"/>
        <v>34.164899999999989</v>
      </c>
      <c r="CW99" s="572">
        <f t="shared" si="71"/>
        <v>33.939299999999974</v>
      </c>
      <c r="CX99" s="572">
        <f t="shared" si="71"/>
        <v>33.713099999999997</v>
      </c>
      <c r="CY99" s="572">
        <f t="shared" si="71"/>
        <v>33.4863</v>
      </c>
      <c r="CZ99" s="572">
        <f t="shared" si="71"/>
        <v>36.854100000000017</v>
      </c>
      <c r="DA99" s="572">
        <f t="shared" si="71"/>
        <v>36.626000000000005</v>
      </c>
      <c r="DB99" s="572">
        <f t="shared" si="71"/>
        <v>36.39730000000003</v>
      </c>
      <c r="DC99" s="572">
        <f t="shared" si="71"/>
        <v>36.169200000000018</v>
      </c>
      <c r="DD99" s="572">
        <f t="shared" si="71"/>
        <v>35.940500000000014</v>
      </c>
      <c r="DE99" s="572">
        <f t="shared" si="71"/>
        <v>35.709900000000005</v>
      </c>
      <c r="DF99" s="572">
        <f t="shared" si="71"/>
        <v>35.479900000000015</v>
      </c>
      <c r="DG99" s="572">
        <f t="shared" si="71"/>
        <v>35.249300000000005</v>
      </c>
      <c r="DH99" s="572">
        <f t="shared" si="71"/>
        <v>35.019200000000012</v>
      </c>
      <c r="DI99" s="572">
        <f t="shared" si="71"/>
        <v>34.787300000000016</v>
      </c>
      <c r="DJ99" s="572">
        <f t="shared" si="71"/>
        <v>34.554800000000029</v>
      </c>
      <c r="DK99" s="572">
        <f t="shared" si="71"/>
        <v>34.322900000000004</v>
      </c>
      <c r="DL99" s="572">
        <f t="shared" si="71"/>
        <v>-151.10220000000001</v>
      </c>
      <c r="DM99" s="572">
        <f t="shared" si="71"/>
        <v>-151.4134</v>
      </c>
      <c r="DN99" s="572">
        <f t="shared" si="71"/>
        <v>-151.7253</v>
      </c>
      <c r="DO99" s="572">
        <f t="shared" si="71"/>
        <v>38.009800000000013</v>
      </c>
      <c r="DP99" s="572">
        <f t="shared" si="71"/>
        <v>37.774599999999992</v>
      </c>
      <c r="DQ99" s="572">
        <f t="shared" si="71"/>
        <v>37.538799999999981</v>
      </c>
      <c r="DR99" s="572">
        <f t="shared" si="71"/>
        <v>37.303500000000014</v>
      </c>
      <c r="DS99" s="572">
        <f t="shared" si="71"/>
        <v>37.066400000000016</v>
      </c>
      <c r="DT99" s="572">
        <f t="shared" si="71"/>
        <v>36.829900000000009</v>
      </c>
      <c r="DU99" s="572">
        <f>(DU23*12)-DU94</f>
        <v>36.592600000000004</v>
      </c>
      <c r="DV99" s="572">
        <f t="shared" si="71"/>
        <v>36.354800000000012</v>
      </c>
      <c r="DW99" s="572">
        <f t="shared" si="71"/>
        <v>36.116300000000024</v>
      </c>
      <c r="DX99" s="572">
        <f t="shared" si="71"/>
        <v>35.878299999999967</v>
      </c>
      <c r="DY99" s="572">
        <f t="shared" si="71"/>
        <v>35.638499999999993</v>
      </c>
      <c r="DZ99" s="572">
        <f t="shared" si="71"/>
        <v>35.399199999999979</v>
      </c>
      <c r="EA99" s="572">
        <f t="shared" si="71"/>
        <v>38.959600000000023</v>
      </c>
      <c r="EB99" s="572">
        <f t="shared" si="71"/>
        <v>38.718999999999994</v>
      </c>
      <c r="EC99" s="572">
        <f t="shared" si="71"/>
        <v>38.477800000000002</v>
      </c>
      <c r="ED99" s="572">
        <f t="shared" ref="ED99:ES99" si="72">(ED23*12)-ED94</f>
        <v>38.235800000000012</v>
      </c>
      <c r="EE99" s="572">
        <f t="shared" si="72"/>
        <v>37.994499999999988</v>
      </c>
      <c r="EF99" s="572">
        <f t="shared" si="72"/>
        <v>37.751199999999983</v>
      </c>
      <c r="EG99" s="572">
        <f t="shared" si="72"/>
        <v>37.50849999999997</v>
      </c>
      <c r="EH99" s="572">
        <f t="shared" si="72"/>
        <v>37.263900000000007</v>
      </c>
      <c r="EI99" s="572">
        <f t="shared" si="72"/>
        <v>37.019800000000004</v>
      </c>
      <c r="EJ99" s="572">
        <f t="shared" si="72"/>
        <v>36.775100000000009</v>
      </c>
      <c r="EK99" s="572">
        <f t="shared" si="72"/>
        <v>36.529699999999991</v>
      </c>
      <c r="EL99" s="572">
        <f t="shared" si="72"/>
        <v>36.284800000000018</v>
      </c>
      <c r="EM99" s="572">
        <f t="shared" si="72"/>
        <v>39.933300000000003</v>
      </c>
      <c r="EN99" s="572">
        <f t="shared" si="72"/>
        <v>39.68700000000004</v>
      </c>
      <c r="EO99" s="572">
        <f t="shared" si="72"/>
        <v>39.438900000000018</v>
      </c>
      <c r="EP99" s="572">
        <f t="shared" si="72"/>
        <v>39.191399999999959</v>
      </c>
      <c r="EQ99" s="572">
        <f t="shared" si="72"/>
        <v>38.943099999999987</v>
      </c>
      <c r="ER99" s="572">
        <f t="shared" si="72"/>
        <v>38.69410000000002</v>
      </c>
      <c r="ES99" s="572">
        <f t="shared" si="72"/>
        <v>38.444499999999977</v>
      </c>
      <c r="ET99" s="308"/>
    </row>
    <row r="100" spans="1:256" s="443" customFormat="1" ht="12.75" customHeight="1">
      <c r="B100" s="444" t="s">
        <v>832</v>
      </c>
      <c r="C100" s="16"/>
      <c r="D100" s="308"/>
      <c r="E100" s="572">
        <f>CF_Building!E199</f>
        <v>0</v>
      </c>
      <c r="F100" s="572">
        <f>CF_Building!F199</f>
        <v>0</v>
      </c>
      <c r="G100" s="572">
        <f>CF_Building!G199</f>
        <v>0</v>
      </c>
      <c r="H100" s="572">
        <f>CF_Building!H199</f>
        <v>0</v>
      </c>
      <c r="I100" s="572">
        <f>CF_Building!I199</f>
        <v>0</v>
      </c>
      <c r="J100" s="572">
        <f>CF_Building!J199</f>
        <v>0</v>
      </c>
      <c r="K100" s="572">
        <f>CF_Building!K199</f>
        <v>0</v>
      </c>
      <c r="L100" s="572">
        <f>CF_Building!L199</f>
        <v>0</v>
      </c>
      <c r="M100" s="572">
        <f>CF_Building!M199</f>
        <v>0</v>
      </c>
      <c r="N100" s="572">
        <f>CF_Building!N199</f>
        <v>0</v>
      </c>
      <c r="O100" s="572">
        <f>CF_Building!O199</f>
        <v>0</v>
      </c>
      <c r="P100" s="572">
        <f>CF_Building!P199</f>
        <v>0</v>
      </c>
      <c r="Q100" s="572">
        <f>CF_Building!Q199</f>
        <v>0</v>
      </c>
      <c r="R100" s="572">
        <f>CF_Building!R199</f>
        <v>0</v>
      </c>
      <c r="S100" s="572">
        <f>CF_Building!S199</f>
        <v>0</v>
      </c>
      <c r="T100" s="572">
        <f>CF_Building!T199</f>
        <v>0</v>
      </c>
      <c r="U100" s="572">
        <f>CF_Building!U199</f>
        <v>0</v>
      </c>
      <c r="V100" s="572">
        <f>CF_Building!V199</f>
        <v>0</v>
      </c>
      <c r="W100" s="572">
        <f>CF_Building!W199</f>
        <v>0</v>
      </c>
      <c r="X100" s="572">
        <f>CF_Building!X199</f>
        <v>0</v>
      </c>
      <c r="Y100" s="572">
        <f>CF_Building!Y199</f>
        <v>0</v>
      </c>
      <c r="Z100" s="572">
        <f>CF_Building!Z199</f>
        <v>0</v>
      </c>
      <c r="AA100" s="572">
        <f>CF_Building!AA199</f>
        <v>0</v>
      </c>
      <c r="AB100" s="572">
        <f>CF_Building!AB199</f>
        <v>0</v>
      </c>
      <c r="AC100" s="572">
        <f>CF_Building!AC199</f>
        <v>0</v>
      </c>
      <c r="AD100" s="572">
        <f>CF_Building!AD199</f>
        <v>0</v>
      </c>
      <c r="AE100" s="572">
        <f>CF_Building!AE199</f>
        <v>0</v>
      </c>
      <c r="AF100" s="572">
        <f>CF_Building!AF199</f>
        <v>0</v>
      </c>
      <c r="AG100" s="572">
        <f>CF_Building!AG199</f>
        <v>0</v>
      </c>
      <c r="AH100" s="572">
        <f>CF_Building!AH199</f>
        <v>0</v>
      </c>
      <c r="AI100" s="572">
        <f>CF_Building!AI199</f>
        <v>0</v>
      </c>
      <c r="AJ100" s="572">
        <f>CF_Building!AJ199</f>
        <v>0</v>
      </c>
      <c r="AK100" s="572">
        <f>CF_Building!AK199</f>
        <v>0</v>
      </c>
      <c r="AL100" s="572">
        <f>CF_Building!AL199</f>
        <v>0</v>
      </c>
      <c r="AM100" s="572">
        <f>CF_Building!AM199</f>
        <v>0</v>
      </c>
      <c r="AN100" s="572">
        <f>CF_Building!AN199</f>
        <v>0</v>
      </c>
      <c r="AO100" s="572">
        <f>CF_Building!AO199</f>
        <v>0</v>
      </c>
      <c r="AP100" s="572">
        <f>CF_Building!AP199</f>
        <v>0</v>
      </c>
      <c r="AQ100" s="572">
        <f>CF_Building!AQ199</f>
        <v>0</v>
      </c>
      <c r="AR100" s="572">
        <f>CF_Building!AR199</f>
        <v>0</v>
      </c>
      <c r="AS100" s="572">
        <f>CF_Building!AS199</f>
        <v>0</v>
      </c>
      <c r="AT100" s="572">
        <f>CF_Building!AT199</f>
        <v>0</v>
      </c>
      <c r="AU100" s="572">
        <f>CF_Building!AU199</f>
        <v>0</v>
      </c>
      <c r="AV100" s="572">
        <f>CF_Building!AV199</f>
        <v>0</v>
      </c>
      <c r="AW100" s="572">
        <f>CF_Building!AW199</f>
        <v>0</v>
      </c>
      <c r="AX100" s="572">
        <f>CF_Building!AX199</f>
        <v>0</v>
      </c>
      <c r="AY100" s="572">
        <f>CF_Building!AY199</f>
        <v>0</v>
      </c>
      <c r="AZ100" s="572">
        <f>CF_Building!AZ199</f>
        <v>0</v>
      </c>
      <c r="BA100" s="572">
        <f>CF_Building!BA199</f>
        <v>0</v>
      </c>
      <c r="BB100" s="572">
        <f>CF_Building!BB199</f>
        <v>0</v>
      </c>
      <c r="BC100" s="572">
        <f>CF_Building!BC199</f>
        <v>0</v>
      </c>
      <c r="BD100" s="572">
        <f>CF_Building!BD199</f>
        <v>0</v>
      </c>
      <c r="BE100" s="572">
        <f>CF_Building!BE199</f>
        <v>0</v>
      </c>
      <c r="BF100" s="572">
        <f>CF_Building!BF199</f>
        <v>0</v>
      </c>
      <c r="BG100" s="572">
        <f>CF_Building!BG199</f>
        <v>0</v>
      </c>
      <c r="BH100" s="572">
        <f>CF_Building!BH199</f>
        <v>0</v>
      </c>
      <c r="BI100" s="572">
        <f>CF_Building!BI199</f>
        <v>0</v>
      </c>
      <c r="BJ100" s="572">
        <f>CF_Building!BJ199</f>
        <v>0</v>
      </c>
      <c r="BK100" s="572">
        <f>CF_Building!BK199</f>
        <v>0</v>
      </c>
      <c r="BL100" s="572">
        <f>CF_Building!BL199</f>
        <v>0</v>
      </c>
      <c r="BM100" s="572">
        <f>CF_Building!BM199</f>
        <v>0</v>
      </c>
      <c r="BN100" s="572">
        <f>CF_Building!BN199</f>
        <v>0</v>
      </c>
      <c r="BO100" s="572">
        <f>CF_Building!BO199</f>
        <v>0</v>
      </c>
      <c r="BP100" s="572">
        <f>CF_Building!BP199</f>
        <v>0</v>
      </c>
      <c r="BQ100" s="572">
        <f>CF_Building!BQ199</f>
        <v>0</v>
      </c>
      <c r="BR100" s="572">
        <f>CF_Building!BR199</f>
        <v>0</v>
      </c>
      <c r="BS100" s="572">
        <f>CF_Building!BS199</f>
        <v>0</v>
      </c>
      <c r="BT100" s="572">
        <f>CF_Building!BT199</f>
        <v>0</v>
      </c>
      <c r="BU100" s="572">
        <f>CF_Building!BU199</f>
        <v>0</v>
      </c>
      <c r="BV100" s="572">
        <f>CF_Building!BV199</f>
        <v>0</v>
      </c>
      <c r="BW100" s="572">
        <f>CF_Building!BW199</f>
        <v>0</v>
      </c>
      <c r="BX100" s="572">
        <f>CF_Building!BX199</f>
        <v>0</v>
      </c>
      <c r="BY100" s="572">
        <f>CF_Building!BY199</f>
        <v>0</v>
      </c>
      <c r="BZ100" s="572">
        <f>CF_Building!BZ199</f>
        <v>0</v>
      </c>
      <c r="CA100" s="572">
        <f>CF_Building!CA199</f>
        <v>0</v>
      </c>
      <c r="CB100" s="572">
        <f>CF_Building!CB199</f>
        <v>0</v>
      </c>
      <c r="CC100" s="572">
        <f>CF_Building!CC199</f>
        <v>0</v>
      </c>
      <c r="CD100" s="572">
        <f>CF_Building!CD199</f>
        <v>0</v>
      </c>
      <c r="CE100" s="572">
        <f>CF_Building!CE199</f>
        <v>0</v>
      </c>
      <c r="CF100" s="572">
        <f>CF_Building!CF199</f>
        <v>0</v>
      </c>
      <c r="CG100" s="572">
        <f>CF_Building!CG199</f>
        <v>0</v>
      </c>
      <c r="CH100" s="572">
        <f>CF_Building!CH199</f>
        <v>0</v>
      </c>
      <c r="CI100" s="572">
        <f>CF_Building!CI199</f>
        <v>0</v>
      </c>
      <c r="CJ100" s="572">
        <f>CF_Building!CJ199</f>
        <v>0</v>
      </c>
      <c r="CK100" s="572">
        <f>CF_Building!CK199</f>
        <v>0</v>
      </c>
      <c r="CL100" s="572">
        <f>CF_Building!CL199</f>
        <v>0</v>
      </c>
      <c r="CM100" s="572">
        <f>CF_Building!CM199</f>
        <v>0</v>
      </c>
      <c r="CN100" s="572">
        <f>CF_Building!CN199</f>
        <v>0</v>
      </c>
      <c r="CO100" s="572">
        <f>CF_Building!CO199</f>
        <v>0</v>
      </c>
      <c r="CP100" s="572">
        <f>CF_Building!CP199</f>
        <v>0</v>
      </c>
      <c r="CQ100" s="572">
        <f>CF_Building!CQ199</f>
        <v>0</v>
      </c>
      <c r="CR100" s="572">
        <f>CF_Building!CR199</f>
        <v>0</v>
      </c>
      <c r="CS100" s="572">
        <f>CF_Building!CS199</f>
        <v>0</v>
      </c>
      <c r="CT100" s="572">
        <f>CF_Building!CT199</f>
        <v>0</v>
      </c>
      <c r="CU100" s="572">
        <f>CF_Building!CU199</f>
        <v>0</v>
      </c>
      <c r="CV100" s="572">
        <f>CF_Building!CV199</f>
        <v>0</v>
      </c>
      <c r="CW100" s="572">
        <f>CF_Building!CW199</f>
        <v>0</v>
      </c>
      <c r="CX100" s="572">
        <f>CF_Building!CX199</f>
        <v>0</v>
      </c>
      <c r="CY100" s="572">
        <f>CF_Building!CY199</f>
        <v>0</v>
      </c>
      <c r="CZ100" s="572">
        <f>CF_Building!CZ199</f>
        <v>0</v>
      </c>
      <c r="DA100" s="572">
        <f>CF_Building!DA199</f>
        <v>0</v>
      </c>
      <c r="DB100" s="572">
        <f>CF_Building!DB199</f>
        <v>0</v>
      </c>
      <c r="DC100" s="572">
        <f>CF_Building!DC199</f>
        <v>0</v>
      </c>
      <c r="DD100" s="572">
        <f>CF_Building!DD199</f>
        <v>0</v>
      </c>
      <c r="DE100" s="572">
        <f>CF_Building!DE199</f>
        <v>0</v>
      </c>
      <c r="DF100" s="572">
        <f>CF_Building!DF199</f>
        <v>0</v>
      </c>
      <c r="DG100" s="572">
        <f>CF_Building!DG199</f>
        <v>0</v>
      </c>
      <c r="DH100" s="572">
        <f>CF_Building!DH199</f>
        <v>0</v>
      </c>
      <c r="DI100" s="572">
        <f>CF_Building!DI199</f>
        <v>0</v>
      </c>
      <c r="DJ100" s="572">
        <f>CF_Building!DJ199</f>
        <v>0</v>
      </c>
      <c r="DK100" s="572">
        <f>CF_Building!DK199</f>
        <v>0</v>
      </c>
      <c r="DL100" s="572">
        <f>CF_Building!DL199</f>
        <v>0</v>
      </c>
      <c r="DM100" s="572">
        <f>CF_Building!DM199</f>
        <v>0</v>
      </c>
      <c r="DN100" s="572">
        <f>CF_Building!DN199</f>
        <v>0</v>
      </c>
      <c r="DO100" s="572">
        <f>CF_Building!DO199</f>
        <v>0</v>
      </c>
      <c r="DP100" s="572">
        <f>CF_Building!DP199</f>
        <v>0</v>
      </c>
      <c r="DQ100" s="572">
        <f>CF_Building!DQ199</f>
        <v>0</v>
      </c>
      <c r="DR100" s="572">
        <f>CF_Building!DR199</f>
        <v>0</v>
      </c>
      <c r="DS100" s="572">
        <f>CF_Building!DS199</f>
        <v>0</v>
      </c>
      <c r="DT100" s="572">
        <f>CF_Building!DT199</f>
        <v>0</v>
      </c>
      <c r="DU100" s="572">
        <f>CF_Building!DU199</f>
        <v>0</v>
      </c>
      <c r="DV100" s="572">
        <f>CF_Building!DV199</f>
        <v>0</v>
      </c>
      <c r="DW100" s="572">
        <f>CF_Building!DW199</f>
        <v>0</v>
      </c>
      <c r="DX100" s="572">
        <f>CF_Building!DX199</f>
        <v>0</v>
      </c>
      <c r="DY100" s="572">
        <f>CF_Building!DY199</f>
        <v>0</v>
      </c>
      <c r="DZ100" s="572">
        <f>CF_Building!DZ199</f>
        <v>0</v>
      </c>
      <c r="EA100" s="572">
        <f>CF_Building!EA199</f>
        <v>0</v>
      </c>
      <c r="EB100" s="572">
        <f>CF_Building!EB199</f>
        <v>0</v>
      </c>
      <c r="EC100" s="572">
        <f>CF_Building!EC199</f>
        <v>0</v>
      </c>
      <c r="ED100" s="572">
        <f>CF_Building!ED199</f>
        <v>0</v>
      </c>
      <c r="EE100" s="572">
        <f>CF_Building!EE199</f>
        <v>0</v>
      </c>
      <c r="EF100" s="572">
        <f>CF_Building!EF199</f>
        <v>0</v>
      </c>
      <c r="EG100" s="572">
        <f>CF_Building!EG199</f>
        <v>0</v>
      </c>
      <c r="EH100" s="572">
        <f>CF_Building!EH199</f>
        <v>0</v>
      </c>
      <c r="EI100" s="572">
        <f>CF_Building!EI199</f>
        <v>0</v>
      </c>
      <c r="EJ100" s="572">
        <f>CF_Building!EJ199</f>
        <v>0</v>
      </c>
      <c r="EK100" s="572">
        <f>CF_Building!EK199</f>
        <v>0</v>
      </c>
      <c r="EL100" s="572">
        <f>CF_Building!EL199</f>
        <v>0</v>
      </c>
      <c r="EM100" s="572">
        <f>CF_Building!EM199</f>
        <v>0</v>
      </c>
      <c r="EN100" s="572">
        <f>CF_Building!EN199</f>
        <v>0</v>
      </c>
      <c r="EO100" s="572">
        <f>CF_Building!EO199</f>
        <v>0</v>
      </c>
      <c r="EP100" s="572">
        <f>CF_Building!EP199</f>
        <v>0</v>
      </c>
      <c r="EQ100" s="572">
        <f>CF_Building!EQ199</f>
        <v>0</v>
      </c>
      <c r="ER100" s="572">
        <f>CF_Building!ER199</f>
        <v>0</v>
      </c>
      <c r="ES100" s="572">
        <f>CF_Building!ES199</f>
        <v>0</v>
      </c>
      <c r="ET100" s="308"/>
    </row>
    <row r="101" spans="1:256" s="573" customFormat="1" ht="12.75" customHeight="1">
      <c r="A101" s="443"/>
      <c r="B101" s="444" t="s">
        <v>833</v>
      </c>
      <c r="C101" s="16"/>
      <c r="D101" s="308"/>
      <c r="E101" s="1558">
        <v>0</v>
      </c>
      <c r="F101" s="1558">
        <v>0</v>
      </c>
      <c r="G101" s="1558">
        <v>0</v>
      </c>
      <c r="H101" s="1558">
        <v>0</v>
      </c>
      <c r="I101" s="1558">
        <v>0</v>
      </c>
      <c r="J101" s="1558">
        <v>0</v>
      </c>
      <c r="K101" s="1558">
        <v>0</v>
      </c>
      <c r="L101" s="1558">
        <v>0</v>
      </c>
      <c r="M101" s="1558">
        <v>0</v>
      </c>
      <c r="N101" s="1558">
        <v>0</v>
      </c>
      <c r="O101" s="1558">
        <v>0</v>
      </c>
      <c r="P101" s="1558">
        <v>0</v>
      </c>
      <c r="Q101" s="1558">
        <v>0</v>
      </c>
      <c r="R101" s="1558">
        <v>0</v>
      </c>
      <c r="S101" s="1558">
        <v>0</v>
      </c>
      <c r="T101" s="1558">
        <v>0</v>
      </c>
      <c r="U101" s="1558">
        <v>0</v>
      </c>
      <c r="V101" s="1558">
        <v>0</v>
      </c>
      <c r="W101" s="1558">
        <v>0</v>
      </c>
      <c r="X101" s="1558">
        <v>0</v>
      </c>
      <c r="Y101" s="1558">
        <v>0</v>
      </c>
      <c r="Z101" s="1558">
        <v>0</v>
      </c>
      <c r="AA101" s="1558">
        <v>0</v>
      </c>
      <c r="AB101" s="1558">
        <v>0</v>
      </c>
      <c r="AC101" s="1558">
        <v>0</v>
      </c>
      <c r="AD101" s="1558">
        <v>0</v>
      </c>
      <c r="AE101" s="1558">
        <v>0</v>
      </c>
      <c r="AF101" s="1558">
        <v>0</v>
      </c>
      <c r="AG101" s="1558">
        <v>0</v>
      </c>
      <c r="AH101" s="1558">
        <v>0</v>
      </c>
      <c r="AI101" s="1558">
        <v>0</v>
      </c>
      <c r="AJ101" s="1558">
        <v>0</v>
      </c>
      <c r="AK101" s="1558">
        <v>0</v>
      </c>
      <c r="AL101" s="1558">
        <v>0</v>
      </c>
      <c r="AM101" s="1558">
        <v>0</v>
      </c>
      <c r="AN101" s="1558">
        <v>0</v>
      </c>
      <c r="AO101" s="1558">
        <v>0</v>
      </c>
      <c r="AP101" s="1558">
        <v>0</v>
      </c>
      <c r="AQ101" s="1558">
        <v>0</v>
      </c>
      <c r="AR101" s="1558">
        <v>0</v>
      </c>
      <c r="AS101" s="1558">
        <v>0</v>
      </c>
      <c r="AT101" s="1558">
        <v>0</v>
      </c>
      <c r="AU101" s="1558">
        <v>0</v>
      </c>
      <c r="AV101" s="1558">
        <v>0</v>
      </c>
      <c r="AW101" s="1558">
        <v>0</v>
      </c>
      <c r="AX101" s="1558">
        <v>0</v>
      </c>
      <c r="AY101" s="1558">
        <v>0</v>
      </c>
      <c r="AZ101" s="1558">
        <v>0</v>
      </c>
      <c r="BA101" s="1558">
        <v>0</v>
      </c>
      <c r="BB101" s="1558">
        <v>0</v>
      </c>
      <c r="BC101" s="1558">
        <v>0</v>
      </c>
      <c r="BD101" s="1558">
        <v>0</v>
      </c>
      <c r="BE101" s="1558">
        <v>0</v>
      </c>
      <c r="BF101" s="1558">
        <v>0</v>
      </c>
      <c r="BG101" s="1558">
        <v>0</v>
      </c>
      <c r="BH101" s="1558">
        <v>0</v>
      </c>
      <c r="BI101" s="1558">
        <v>0</v>
      </c>
      <c r="BJ101" s="1558">
        <v>0</v>
      </c>
      <c r="BK101" s="1558">
        <v>0</v>
      </c>
      <c r="BL101" s="1558">
        <v>0</v>
      </c>
      <c r="BM101" s="1558">
        <v>0</v>
      </c>
      <c r="BN101" s="1558">
        <v>0</v>
      </c>
      <c r="BO101" s="1558">
        <v>0</v>
      </c>
      <c r="BP101" s="1558">
        <v>0</v>
      </c>
      <c r="BQ101" s="1558">
        <v>0</v>
      </c>
      <c r="BR101" s="1558">
        <v>0</v>
      </c>
      <c r="BS101" s="1558">
        <v>0</v>
      </c>
      <c r="BT101" s="1558">
        <v>0</v>
      </c>
      <c r="BU101" s="1558">
        <v>0</v>
      </c>
      <c r="BV101" s="1558">
        <v>0</v>
      </c>
      <c r="BW101" s="1558">
        <v>0</v>
      </c>
      <c r="BX101" s="1558">
        <v>0</v>
      </c>
      <c r="BY101" s="1558">
        <v>0</v>
      </c>
      <c r="BZ101" s="1558">
        <v>0</v>
      </c>
      <c r="CA101" s="1558">
        <v>0</v>
      </c>
      <c r="CB101" s="1558">
        <v>0</v>
      </c>
      <c r="CC101" s="1558">
        <v>0</v>
      </c>
      <c r="CD101" s="1558">
        <v>0</v>
      </c>
      <c r="CE101" s="1558">
        <v>0</v>
      </c>
      <c r="CF101" s="1558">
        <v>0</v>
      </c>
      <c r="CG101" s="1558">
        <v>0</v>
      </c>
      <c r="CH101" s="1558">
        <v>0</v>
      </c>
      <c r="CI101" s="1558">
        <v>0</v>
      </c>
      <c r="CJ101" s="1558">
        <v>0</v>
      </c>
      <c r="CK101" s="1558">
        <v>0</v>
      </c>
      <c r="CL101" s="1558">
        <v>0</v>
      </c>
      <c r="CM101" s="1558">
        <v>0</v>
      </c>
      <c r="CN101" s="1558">
        <v>0</v>
      </c>
      <c r="CO101" s="1558">
        <v>0</v>
      </c>
      <c r="CP101" s="1558">
        <v>0</v>
      </c>
      <c r="CQ101" s="1558">
        <v>0</v>
      </c>
      <c r="CR101" s="1558">
        <v>0</v>
      </c>
      <c r="CS101" s="1558">
        <v>0</v>
      </c>
      <c r="CT101" s="1558">
        <v>0</v>
      </c>
      <c r="CU101" s="1558">
        <v>0</v>
      </c>
      <c r="CV101" s="1558">
        <v>0</v>
      </c>
      <c r="CW101" s="1558">
        <v>0</v>
      </c>
      <c r="CX101" s="1558">
        <v>0</v>
      </c>
      <c r="CY101" s="1558">
        <v>0</v>
      </c>
      <c r="CZ101" s="1558">
        <v>0</v>
      </c>
      <c r="DA101" s="1558">
        <v>0</v>
      </c>
      <c r="DB101" s="1558">
        <v>0</v>
      </c>
      <c r="DC101" s="1558">
        <v>0</v>
      </c>
      <c r="DD101" s="1558">
        <v>0</v>
      </c>
      <c r="DE101" s="1558">
        <v>0</v>
      </c>
      <c r="DF101" s="1558">
        <v>0</v>
      </c>
      <c r="DG101" s="1558">
        <v>0</v>
      </c>
      <c r="DH101" s="1558">
        <v>0</v>
      </c>
      <c r="DI101" s="1558">
        <v>0</v>
      </c>
      <c r="DJ101" s="1558">
        <v>0</v>
      </c>
      <c r="DK101" s="1558">
        <v>0</v>
      </c>
      <c r="DL101" s="1558">
        <v>0</v>
      </c>
      <c r="DM101" s="1558">
        <v>0</v>
      </c>
      <c r="DN101" s="1558">
        <v>0</v>
      </c>
      <c r="DO101" s="1558">
        <v>0</v>
      </c>
      <c r="DP101" s="1558">
        <v>0</v>
      </c>
      <c r="DQ101" s="1558">
        <v>0</v>
      </c>
      <c r="DR101" s="1558">
        <v>0</v>
      </c>
      <c r="DS101" s="1558"/>
      <c r="DT101" s="1558"/>
      <c r="DU101" s="1558">
        <v>0</v>
      </c>
      <c r="DV101" s="1558">
        <v>0</v>
      </c>
      <c r="DW101" s="1558">
        <v>0</v>
      </c>
      <c r="DX101" s="1558">
        <v>0</v>
      </c>
      <c r="DY101" s="1558">
        <v>0</v>
      </c>
      <c r="DZ101" s="1558">
        <v>0</v>
      </c>
      <c r="EA101" s="1558">
        <v>0</v>
      </c>
      <c r="EB101" s="1558">
        <v>0</v>
      </c>
      <c r="EC101" s="1558">
        <v>0</v>
      </c>
      <c r="ED101" s="1558">
        <v>0</v>
      </c>
      <c r="EE101" s="1558">
        <v>0</v>
      </c>
      <c r="EF101" s="1558">
        <v>0</v>
      </c>
      <c r="EG101" s="1558">
        <v>0</v>
      </c>
      <c r="EH101" s="1558">
        <v>0</v>
      </c>
      <c r="EI101" s="1558">
        <v>0</v>
      </c>
      <c r="EJ101" s="1558">
        <v>0</v>
      </c>
      <c r="EK101" s="1558">
        <v>0</v>
      </c>
      <c r="EL101" s="1558">
        <v>0</v>
      </c>
      <c r="EM101" s="1558">
        <v>0</v>
      </c>
      <c r="EN101" s="1558">
        <v>0</v>
      </c>
      <c r="EO101" s="1558">
        <v>0</v>
      </c>
      <c r="EP101" s="1558">
        <v>0</v>
      </c>
      <c r="EQ101" s="1558">
        <v>0</v>
      </c>
      <c r="ER101" s="1558">
        <v>0</v>
      </c>
      <c r="ES101" s="1558">
        <v>0</v>
      </c>
      <c r="ET101" s="308"/>
      <c r="EU101" s="443"/>
      <c r="EV101" s="443"/>
      <c r="EW101" s="443"/>
      <c r="EX101" s="443"/>
      <c r="EY101" s="443"/>
      <c r="EZ101" s="443"/>
      <c r="FA101" s="443"/>
      <c r="FB101" s="443"/>
      <c r="FC101" s="443"/>
      <c r="FD101" s="443"/>
      <c r="FE101" s="443"/>
      <c r="FF101" s="443"/>
      <c r="FG101" s="443"/>
      <c r="FH101" s="443"/>
      <c r="FI101" s="443"/>
      <c r="FJ101" s="443"/>
      <c r="FK101" s="443"/>
      <c r="FL101" s="443"/>
      <c r="FM101" s="443"/>
      <c r="FN101" s="443"/>
      <c r="FO101" s="443"/>
      <c r="FP101" s="443"/>
      <c r="FQ101" s="443"/>
      <c r="FR101" s="443"/>
      <c r="FS101" s="443"/>
      <c r="FT101" s="443"/>
      <c r="FU101" s="443"/>
      <c r="FV101" s="443"/>
      <c r="FW101" s="443"/>
      <c r="FX101" s="443"/>
      <c r="FY101" s="443"/>
      <c r="FZ101" s="443"/>
      <c r="GA101" s="443"/>
      <c r="GB101" s="443"/>
      <c r="GC101" s="443"/>
      <c r="GD101" s="443"/>
      <c r="GE101" s="443"/>
      <c r="GF101" s="443"/>
      <c r="GG101" s="443"/>
      <c r="GH101" s="443"/>
      <c r="GI101" s="443"/>
      <c r="GJ101" s="443"/>
      <c r="GK101" s="443"/>
      <c r="GL101" s="443"/>
      <c r="GM101" s="443"/>
      <c r="GN101" s="443"/>
      <c r="GO101" s="443"/>
      <c r="GP101" s="443"/>
      <c r="GQ101" s="443"/>
      <c r="GR101" s="443"/>
      <c r="GS101" s="443"/>
      <c r="GT101" s="443"/>
      <c r="GU101" s="443"/>
      <c r="GV101" s="443"/>
      <c r="GW101" s="443"/>
      <c r="GX101" s="443"/>
      <c r="GY101" s="443"/>
      <c r="GZ101" s="443"/>
      <c r="HA101" s="443"/>
      <c r="HB101" s="443"/>
      <c r="HC101" s="443"/>
      <c r="HD101" s="443"/>
      <c r="HE101" s="443"/>
      <c r="HF101" s="443"/>
      <c r="HG101" s="443"/>
      <c r="HH101" s="443"/>
      <c r="HI101" s="443"/>
      <c r="HJ101" s="443"/>
      <c r="HK101" s="443"/>
      <c r="HL101" s="443"/>
      <c r="HM101" s="443"/>
      <c r="HN101" s="443"/>
      <c r="HO101" s="443"/>
      <c r="HP101" s="443"/>
      <c r="HQ101" s="443"/>
      <c r="HR101" s="443"/>
      <c r="HS101" s="443"/>
      <c r="HT101" s="443"/>
      <c r="HU101" s="443"/>
      <c r="HV101" s="443"/>
      <c r="HW101" s="443"/>
      <c r="HX101" s="443"/>
      <c r="HY101" s="443"/>
      <c r="HZ101" s="443"/>
      <c r="IA101" s="443"/>
      <c r="IB101" s="443"/>
      <c r="IC101" s="443"/>
      <c r="ID101" s="443"/>
      <c r="IE101" s="443"/>
      <c r="IF101" s="443"/>
      <c r="IG101" s="443"/>
      <c r="IH101" s="443"/>
      <c r="II101" s="443"/>
      <c r="IJ101" s="443"/>
      <c r="IK101" s="443"/>
      <c r="IL101" s="443"/>
      <c r="IM101" s="443"/>
      <c r="IN101" s="443"/>
      <c r="IO101" s="443"/>
      <c r="IP101" s="443"/>
      <c r="IQ101" s="443"/>
      <c r="IR101" s="443"/>
      <c r="IS101" s="443"/>
      <c r="IT101" s="443"/>
      <c r="IU101" s="443"/>
      <c r="IV101" s="443"/>
    </row>
    <row r="102" spans="1:256" s="443" customFormat="1" ht="12.75" customHeight="1">
      <c r="B102" s="1559" t="s">
        <v>834</v>
      </c>
      <c r="C102" s="559"/>
      <c r="D102" s="1560"/>
      <c r="E102" s="1561">
        <f ca="1">SUM(E98:E101)</f>
        <v>1514.4865411764706</v>
      </c>
      <c r="F102" s="1561">
        <f t="shared" ref="F102:BQ102" ca="1" si="73">SUM(F98:F101)</f>
        <v>1417.7161588235294</v>
      </c>
      <c r="G102" s="1561">
        <f t="shared" ca="1" si="73"/>
        <v>1420.4503588235291</v>
      </c>
      <c r="H102" s="1561">
        <f t="shared" ca="1" si="73"/>
        <v>1423.1899411764705</v>
      </c>
      <c r="I102" s="1561">
        <f t="shared" ca="1" si="73"/>
        <v>1425.934905882353</v>
      </c>
      <c r="J102" s="1561">
        <f t="shared" ca="1" si="73"/>
        <v>1428.6852529411765</v>
      </c>
      <c r="K102" s="1561">
        <f t="shared" ca="1" si="73"/>
        <v>1431.4420588235294</v>
      </c>
      <c r="L102" s="1561">
        <f t="shared" ca="1" si="73"/>
        <v>1434.2042470588233</v>
      </c>
      <c r="M102" s="1561">
        <f t="shared" ca="1" si="73"/>
        <v>1436.9707411764705</v>
      </c>
      <c r="N102" s="1561">
        <f t="shared" ca="1" si="73"/>
        <v>1439.7448941176469</v>
      </c>
      <c r="O102" s="1561">
        <f t="shared" ca="1" si="73"/>
        <v>1442.5243058823528</v>
      </c>
      <c r="P102" s="1561">
        <f t="shared" ca="1" si="73"/>
        <v>1445.3092235294116</v>
      </c>
      <c r="Q102" s="1561">
        <f t="shared" ca="1" si="73"/>
        <v>1448.1006</v>
      </c>
      <c r="R102" s="1561">
        <f t="shared" ca="1" si="73"/>
        <v>1501.4078823529412</v>
      </c>
      <c r="S102" s="1561">
        <f t="shared" ca="1" si="73"/>
        <v>1504.2100235294117</v>
      </c>
      <c r="T102" s="1561">
        <f t="shared" ca="1" si="73"/>
        <v>1507.0186235294116</v>
      </c>
      <c r="U102" s="1561">
        <f t="shared" ca="1" si="73"/>
        <v>1509.8315294117647</v>
      </c>
      <c r="V102" s="1561">
        <f t="shared" ca="1" si="73"/>
        <v>1512.6508941176471</v>
      </c>
      <c r="W102" s="1561">
        <f t="shared" ca="1" si="73"/>
        <v>1515.4768411764703</v>
      </c>
      <c r="X102" s="1561">
        <f t="shared" ca="1" si="73"/>
        <v>1518.3080470588234</v>
      </c>
      <c r="Y102" s="1561">
        <f t="shared" ca="1" si="73"/>
        <v>1521.1447588235294</v>
      </c>
      <c r="Z102" s="1561">
        <f t="shared" ca="1" si="73"/>
        <v>1523.9879294117645</v>
      </c>
      <c r="AA102" s="1561">
        <f t="shared" ca="1" si="73"/>
        <v>1526.8364823529409</v>
      </c>
      <c r="AB102" s="1561">
        <f t="shared" ca="1" si="73"/>
        <v>1529.6914941176472</v>
      </c>
      <c r="AC102" s="1561">
        <f t="shared" ca="1" si="73"/>
        <v>1532.551888235294</v>
      </c>
      <c r="AD102" s="1561">
        <f t="shared" ca="1" si="73"/>
        <v>1585.9436647058824</v>
      </c>
      <c r="AE102" s="1561">
        <f t="shared" ca="1" si="73"/>
        <v>1588.8158999999998</v>
      </c>
      <c r="AF102" s="1561">
        <f t="shared" ca="1" si="73"/>
        <v>1591.6947176470587</v>
      </c>
      <c r="AG102" s="1561">
        <f t="shared" ca="1" si="73"/>
        <v>1594.5777176470588</v>
      </c>
      <c r="AH102" s="1561">
        <f t="shared" ca="1" si="73"/>
        <v>1597.4683764705881</v>
      </c>
      <c r="AI102" s="1561">
        <f t="shared" ca="1" si="73"/>
        <v>1600.3644176470589</v>
      </c>
      <c r="AJ102" s="1561">
        <f t="shared" ca="1" si="73"/>
        <v>1603.2669176470588</v>
      </c>
      <c r="AK102" s="1561">
        <f t="shared" ca="1" si="73"/>
        <v>1606.1748</v>
      </c>
      <c r="AL102" s="1561">
        <f t="shared" ca="1" si="73"/>
        <v>1609.0880647058823</v>
      </c>
      <c r="AM102" s="1561">
        <f t="shared" ca="1" si="73"/>
        <v>1612.0077882352939</v>
      </c>
      <c r="AN102" s="1561">
        <f t="shared" ca="1" si="73"/>
        <v>1614.9339705882353</v>
      </c>
      <c r="AO102" s="1561">
        <f t="shared" ca="1" si="73"/>
        <v>1617.8667352941175</v>
      </c>
      <c r="AP102" s="1561">
        <f t="shared" ca="1" si="73"/>
        <v>1629.6644823529414</v>
      </c>
      <c r="AQ102" s="1561">
        <f t="shared" ca="1" si="73"/>
        <v>1632.6090882352939</v>
      </c>
      <c r="AR102" s="1561">
        <f t="shared" ca="1" si="73"/>
        <v>1635.5590764705883</v>
      </c>
      <c r="AS102" s="1561">
        <f t="shared" ca="1" si="73"/>
        <v>1638.5155235294117</v>
      </c>
      <c r="AT102" s="1561">
        <f t="shared" ca="1" si="73"/>
        <v>1641.4773529411764</v>
      </c>
      <c r="AU102" s="1561">
        <f t="shared" ca="1" si="73"/>
        <v>1644.4456411764704</v>
      </c>
      <c r="AV102" s="1561">
        <f t="shared" ca="1" si="73"/>
        <v>1647.420388235294</v>
      </c>
      <c r="AW102" s="1561">
        <f t="shared" ca="1" si="73"/>
        <v>1650.4005176470589</v>
      </c>
      <c r="AX102" s="1561">
        <f t="shared" ca="1" si="73"/>
        <v>1653.3872294117646</v>
      </c>
      <c r="AY102" s="1561">
        <f t="shared" ca="1" si="73"/>
        <v>1656.3814764705883</v>
      </c>
      <c r="AZ102" s="1561">
        <f t="shared" ca="1" si="73"/>
        <v>1659.3788294117646</v>
      </c>
      <c r="BA102" s="1561">
        <f t="shared" ca="1" si="73"/>
        <v>1428.8037176470589</v>
      </c>
      <c r="BB102" s="1561">
        <f t="shared" ca="1" si="73"/>
        <v>1431.7467882352942</v>
      </c>
      <c r="BC102" s="1561">
        <f t="shared" ca="1" si="73"/>
        <v>1434.6963176470588</v>
      </c>
      <c r="BD102" s="1561">
        <f t="shared" ca="1" si="73"/>
        <v>1604.5916294117646</v>
      </c>
      <c r="BE102" s="1561">
        <f t="shared" ca="1" si="73"/>
        <v>1607.6226000000001</v>
      </c>
      <c r="BF102" s="1561">
        <f t="shared" ca="1" si="73"/>
        <v>1610.6577529411766</v>
      </c>
      <c r="BG102" s="1561">
        <f t="shared" ca="1" si="73"/>
        <v>1613.7016411764705</v>
      </c>
      <c r="BH102" s="1561">
        <f t="shared" ca="1" si="73"/>
        <v>1616.7497117647058</v>
      </c>
      <c r="BI102" s="1561">
        <f t="shared" ca="1" si="73"/>
        <v>1619.8043647058823</v>
      </c>
      <c r="BJ102" s="1561">
        <f t="shared" ca="1" si="73"/>
        <v>1622.8665529411762</v>
      </c>
      <c r="BK102" s="1561">
        <f t="shared" ca="1" si="73"/>
        <v>1625.9341235294119</v>
      </c>
      <c r="BL102" s="1561">
        <f t="shared" ca="1" si="73"/>
        <v>1629.0081529411764</v>
      </c>
      <c r="BM102" s="1561">
        <f t="shared" ca="1" si="73"/>
        <v>1632.087564705882</v>
      </c>
      <c r="BN102" s="1561">
        <f t="shared" ca="1" si="73"/>
        <v>1635.1757117647057</v>
      </c>
      <c r="BO102" s="1561">
        <f t="shared" ca="1" si="73"/>
        <v>1638.2680411764704</v>
      </c>
      <c r="BP102" s="1561">
        <f t="shared" ca="1" si="73"/>
        <v>1644.7064294117645</v>
      </c>
      <c r="BQ102" s="1561">
        <f t="shared" ca="1" si="73"/>
        <v>1647.8128764705882</v>
      </c>
      <c r="BR102" s="1561">
        <f t="shared" ref="BR102:EC102" ca="1" si="74">SUM(BR98:BR101)</f>
        <v>1650.9247058823528</v>
      </c>
      <c r="BS102" s="1561">
        <f t="shared" ca="1" si="74"/>
        <v>1654.0440705882352</v>
      </c>
      <c r="BT102" s="1561">
        <f t="shared" ca="1" si="74"/>
        <v>1657.1688176470589</v>
      </c>
      <c r="BU102" s="1561">
        <f t="shared" ca="1" si="74"/>
        <v>1660.3000235294119</v>
      </c>
      <c r="BV102" s="1561">
        <f t="shared" ca="1" si="74"/>
        <v>1663.4376882352942</v>
      </c>
      <c r="BW102" s="1561">
        <f t="shared" ca="1" si="74"/>
        <v>1666.5819352941178</v>
      </c>
      <c r="BX102" s="1561">
        <f t="shared" ca="1" si="74"/>
        <v>1669.7325176470586</v>
      </c>
      <c r="BY102" s="1561">
        <f t="shared" ca="1" si="74"/>
        <v>1672.8907588235295</v>
      </c>
      <c r="BZ102" s="1561">
        <f t="shared" ca="1" si="74"/>
        <v>1676.054382352941</v>
      </c>
      <c r="CA102" s="1561">
        <f t="shared" ca="1" si="74"/>
        <v>1679.2244647058824</v>
      </c>
      <c r="CB102" s="1561">
        <f t="shared" ca="1" si="74"/>
        <v>1685.8244823529412</v>
      </c>
      <c r="CC102" s="1561">
        <f t="shared" ca="1" si="74"/>
        <v>1689.0074823529408</v>
      </c>
      <c r="CD102" s="1561">
        <f t="shared" ca="1" si="74"/>
        <v>1692.1981411764702</v>
      </c>
      <c r="CE102" s="1561">
        <f t="shared" ca="1" si="74"/>
        <v>1695.3940588235291</v>
      </c>
      <c r="CF102" s="1561">
        <f t="shared" ca="1" si="74"/>
        <v>1698.5976352941177</v>
      </c>
      <c r="CG102" s="1561">
        <f t="shared" ca="1" si="74"/>
        <v>1701.8075470588235</v>
      </c>
      <c r="CH102" s="1561">
        <f t="shared" ca="1" si="74"/>
        <v>1705.0240411764703</v>
      </c>
      <c r="CI102" s="1561">
        <f t="shared" ca="1" si="74"/>
        <v>1708.2469941176469</v>
      </c>
      <c r="CJ102" s="1561">
        <f t="shared" ca="1" si="74"/>
        <v>1711.4764058823528</v>
      </c>
      <c r="CK102" s="1561">
        <f t="shared" ca="1" si="74"/>
        <v>1714.7122764705882</v>
      </c>
      <c r="CL102" s="1561">
        <f t="shared" ca="1" si="74"/>
        <v>1717.9558058823529</v>
      </c>
      <c r="CM102" s="1561">
        <f t="shared" ca="1" si="74"/>
        <v>1721.2056705882351</v>
      </c>
      <c r="CN102" s="1561">
        <f t="shared" ca="1" si="74"/>
        <v>1727.9697176470588</v>
      </c>
      <c r="CO102" s="1561">
        <f t="shared" ca="1" si="74"/>
        <v>1731.2325000000001</v>
      </c>
      <c r="CP102" s="1561">
        <f t="shared" ca="1" si="74"/>
        <v>1734.5018647058821</v>
      </c>
      <c r="CQ102" s="1561">
        <f t="shared" ca="1" si="74"/>
        <v>1737.7787647058824</v>
      </c>
      <c r="CR102" s="1561">
        <f t="shared" ca="1" si="74"/>
        <v>1741.0621235294116</v>
      </c>
      <c r="CS102" s="1561">
        <f t="shared" ca="1" si="74"/>
        <v>1744.3531411764707</v>
      </c>
      <c r="CT102" s="1561">
        <f t="shared" ca="1" si="74"/>
        <v>1747.6494176470587</v>
      </c>
      <c r="CU102" s="1561">
        <f t="shared" ca="1" si="74"/>
        <v>1750.9521529411763</v>
      </c>
      <c r="CV102" s="1561">
        <f t="shared" ca="1" si="74"/>
        <v>1754.2625470588234</v>
      </c>
      <c r="CW102" s="1561">
        <f t="shared" ca="1" si="74"/>
        <v>1757.5804764705881</v>
      </c>
      <c r="CX102" s="1561">
        <f t="shared" ca="1" si="74"/>
        <v>1760.9048647058821</v>
      </c>
      <c r="CY102" s="1561">
        <f t="shared" ca="1" si="74"/>
        <v>1764.2357117647057</v>
      </c>
      <c r="CZ102" s="1561">
        <f t="shared" ca="1" si="74"/>
        <v>1771.1682176470586</v>
      </c>
      <c r="DA102" s="1561">
        <f t="shared" ca="1" si="74"/>
        <v>1774.5130588235295</v>
      </c>
      <c r="DB102" s="1561">
        <f t="shared" ca="1" si="74"/>
        <v>1777.8643588235293</v>
      </c>
      <c r="DC102" s="1561">
        <f t="shared" ca="1" si="74"/>
        <v>1781.2233176470588</v>
      </c>
      <c r="DD102" s="1561">
        <f t="shared" ca="1" si="74"/>
        <v>1784.5887352941174</v>
      </c>
      <c r="DE102" s="1561">
        <f t="shared" ca="1" si="74"/>
        <v>1787.9604882352942</v>
      </c>
      <c r="DF102" s="1561">
        <f t="shared" ca="1" si="74"/>
        <v>1791.3398999999999</v>
      </c>
      <c r="DG102" s="1561">
        <f t="shared" ca="1" si="74"/>
        <v>1794.725770588235</v>
      </c>
      <c r="DH102" s="1561">
        <f t="shared" ca="1" si="74"/>
        <v>1798.1203764705879</v>
      </c>
      <c r="DI102" s="1561">
        <f t="shared" ca="1" si="74"/>
        <v>1801.5202411764706</v>
      </c>
      <c r="DJ102" s="1561">
        <f t="shared" ca="1" si="74"/>
        <v>1804.9265647058821</v>
      </c>
      <c r="DK102" s="1561">
        <f t="shared" ca="1" si="74"/>
        <v>1808.3405470588236</v>
      </c>
      <c r="DL102" s="1561">
        <f t="shared" ca="1" si="74"/>
        <v>1626.5707411764706</v>
      </c>
      <c r="DM102" s="1561">
        <f t="shared" ca="1" si="74"/>
        <v>1629.9207176470588</v>
      </c>
      <c r="DN102" s="1561">
        <f t="shared" ca="1" si="74"/>
        <v>1633.2782294117646</v>
      </c>
      <c r="DO102" s="1561">
        <f t="shared" ca="1" si="74"/>
        <v>1826.6897999999999</v>
      </c>
      <c r="DP102" s="1561">
        <f t="shared" ca="1" si="74"/>
        <v>1830.1393058823528</v>
      </c>
      <c r="DQ102" s="1561">
        <f t="shared" ca="1" si="74"/>
        <v>1833.5952705882353</v>
      </c>
      <c r="DR102" s="1561">
        <f t="shared" ca="1" si="74"/>
        <v>1837.059970588235</v>
      </c>
      <c r="DS102" s="1561">
        <f t="shared" ca="1" si="74"/>
        <v>1840.5299294117644</v>
      </c>
      <c r="DT102" s="1561">
        <f t="shared" ca="1" si="74"/>
        <v>1844.0075470588233</v>
      </c>
      <c r="DU102" s="1561">
        <f t="shared" ca="1" si="74"/>
        <v>1847.493776470588</v>
      </c>
      <c r="DV102" s="1561">
        <f t="shared" ca="1" si="74"/>
        <v>1850.9853882352938</v>
      </c>
      <c r="DW102" s="1561">
        <f t="shared" ca="1" si="74"/>
        <v>1854.4845352941174</v>
      </c>
      <c r="DX102" s="1561">
        <f t="shared" ca="1" si="74"/>
        <v>1857.992417647059</v>
      </c>
      <c r="DY102" s="1561">
        <f t="shared" ca="1" si="74"/>
        <v>1861.5055588235293</v>
      </c>
      <c r="DZ102" s="1561">
        <f t="shared" ca="1" si="74"/>
        <v>1865.0274352941178</v>
      </c>
      <c r="EA102" s="1561">
        <f t="shared" ca="1" si="74"/>
        <v>1872.3572470588233</v>
      </c>
      <c r="EB102" s="1561">
        <f t="shared" ca="1" si="74"/>
        <v>1875.8931176470587</v>
      </c>
      <c r="EC102" s="1561">
        <f t="shared" ca="1" si="74"/>
        <v>1879.4354470588237</v>
      </c>
      <c r="ED102" s="1561">
        <f t="shared" ref="ED102:EQ102" ca="1" si="75">SUM(ED98:ED101)</f>
        <v>1882.9863882352938</v>
      </c>
      <c r="EE102" s="1561">
        <f t="shared" ca="1" si="75"/>
        <v>1886.5439117647059</v>
      </c>
      <c r="EF102" s="1561">
        <f t="shared" ca="1" si="75"/>
        <v>1890.1088470588234</v>
      </c>
      <c r="EG102" s="1561">
        <f t="shared" ca="1" si="75"/>
        <v>1893.6814411764703</v>
      </c>
      <c r="EH102" s="1561">
        <f t="shared" ca="1" si="75"/>
        <v>1897.2603705882352</v>
      </c>
      <c r="EI102" s="1561">
        <f t="shared" ca="1" si="75"/>
        <v>1900.8480352941176</v>
      </c>
      <c r="EJ102" s="1561">
        <f t="shared" ca="1" si="75"/>
        <v>1904.4421588235293</v>
      </c>
      <c r="EK102" s="1561">
        <f t="shared" ca="1" si="75"/>
        <v>1908.0438176470586</v>
      </c>
      <c r="EL102" s="1561">
        <f t="shared" ca="1" si="75"/>
        <v>1911.6542117647055</v>
      </c>
      <c r="EM102" s="1561">
        <f t="shared" ca="1" si="75"/>
        <v>1919.1650647058823</v>
      </c>
      <c r="EN102" s="1561">
        <f t="shared" ca="1" si="75"/>
        <v>1922.7905294117645</v>
      </c>
      <c r="EO102" s="1561">
        <f t="shared" ca="1" si="75"/>
        <v>1926.4212529411764</v>
      </c>
      <c r="EP102" s="1561">
        <f t="shared" ca="1" si="75"/>
        <v>1930.0596352941175</v>
      </c>
      <c r="EQ102" s="1561">
        <f t="shared" ca="1" si="75"/>
        <v>1933.7066294117647</v>
      </c>
      <c r="ER102" s="1561">
        <f ca="1">SUM(ER98:ER101)</f>
        <v>1937.3611588235292</v>
      </c>
      <c r="ES102" s="1561">
        <f ca="1">SUM(ES98:ES101)</f>
        <v>1941.0221470588235</v>
      </c>
      <c r="ET102" s="308"/>
    </row>
    <row r="103" spans="1:256"/>
    <row r="104" spans="1:256" s="443" customFormat="1" ht="12.75" customHeight="1">
      <c r="B104" s="444" t="s">
        <v>835</v>
      </c>
      <c r="C104" s="16"/>
      <c r="D104" s="566">
        <f>IP_Assumptions!C48</f>
        <v>0.01</v>
      </c>
      <c r="E104" s="572">
        <f t="shared" ref="E104:AJ104" ca="1" si="76">-(E102*$D$104)</f>
        <v>-15.144865411764707</v>
      </c>
      <c r="F104" s="572">
        <f t="shared" ca="1" si="76"/>
        <v>-14.177161588235295</v>
      </c>
      <c r="G104" s="572">
        <f t="shared" ca="1" si="76"/>
        <v>-14.204503588235291</v>
      </c>
      <c r="H104" s="572">
        <f t="shared" ca="1" si="76"/>
        <v>-14.231899411764704</v>
      </c>
      <c r="I104" s="572">
        <f t="shared" ca="1" si="76"/>
        <v>-14.259349058823529</v>
      </c>
      <c r="J104" s="572">
        <f t="shared" ca="1" si="76"/>
        <v>-14.286852529411766</v>
      </c>
      <c r="K104" s="572">
        <f t="shared" ca="1" si="76"/>
        <v>-14.314420588235294</v>
      </c>
      <c r="L104" s="572">
        <f t="shared" ca="1" si="76"/>
        <v>-14.342042470588233</v>
      </c>
      <c r="M104" s="572">
        <f t="shared" ca="1" si="76"/>
        <v>-14.369707411764706</v>
      </c>
      <c r="N104" s="572">
        <f t="shared" ca="1" si="76"/>
        <v>-14.397448941176469</v>
      </c>
      <c r="O104" s="572">
        <f t="shared" ca="1" si="76"/>
        <v>-14.425243058823527</v>
      </c>
      <c r="P104" s="572">
        <f t="shared" ca="1" si="76"/>
        <v>-14.453092235294116</v>
      </c>
      <c r="Q104" s="572">
        <f t="shared" ca="1" si="76"/>
        <v>-14.481006000000001</v>
      </c>
      <c r="R104" s="572">
        <f t="shared" ca="1" si="76"/>
        <v>-15.014078823529413</v>
      </c>
      <c r="S104" s="572">
        <f t="shared" ca="1" si="76"/>
        <v>-15.042100235294118</v>
      </c>
      <c r="T104" s="572">
        <f t="shared" ca="1" si="76"/>
        <v>-15.070186235294116</v>
      </c>
      <c r="U104" s="572">
        <f t="shared" ca="1" si="76"/>
        <v>-15.098315294117647</v>
      </c>
      <c r="V104" s="572">
        <f t="shared" ca="1" si="76"/>
        <v>-15.126508941176471</v>
      </c>
      <c r="W104" s="572">
        <f t="shared" ca="1" si="76"/>
        <v>-15.154768411764703</v>
      </c>
      <c r="X104" s="572">
        <f t="shared" ca="1" si="76"/>
        <v>-15.183080470588234</v>
      </c>
      <c r="Y104" s="572">
        <f t="shared" ca="1" si="76"/>
        <v>-15.211447588235295</v>
      </c>
      <c r="Z104" s="572">
        <f t="shared" ca="1" si="76"/>
        <v>-15.239879294117646</v>
      </c>
      <c r="AA104" s="572">
        <f t="shared" ca="1" si="76"/>
        <v>-15.26836482352941</v>
      </c>
      <c r="AB104" s="572">
        <f t="shared" ca="1" si="76"/>
        <v>-15.296914941176471</v>
      </c>
      <c r="AC104" s="572">
        <f t="shared" ca="1" si="76"/>
        <v>-15.32551888235294</v>
      </c>
      <c r="AD104" s="572">
        <f t="shared" ca="1" si="76"/>
        <v>-15.859436647058825</v>
      </c>
      <c r="AE104" s="572">
        <f t="shared" ca="1" si="76"/>
        <v>-15.888158999999998</v>
      </c>
      <c r="AF104" s="572">
        <f t="shared" ca="1" si="76"/>
        <v>-15.916947176470588</v>
      </c>
      <c r="AG104" s="572">
        <f t="shared" ca="1" si="76"/>
        <v>-15.945777176470587</v>
      </c>
      <c r="AH104" s="572">
        <f t="shared" ca="1" si="76"/>
        <v>-15.974683764705881</v>
      </c>
      <c r="AI104" s="572">
        <f t="shared" ca="1" si="76"/>
        <v>-16.003644176470591</v>
      </c>
      <c r="AJ104" s="572">
        <f t="shared" ca="1" si="76"/>
        <v>-16.032669176470588</v>
      </c>
      <c r="AK104" s="572">
        <f t="shared" ref="AK104:BP104" ca="1" si="77">-(AK102*$D$104)</f>
        <v>-16.061748000000001</v>
      </c>
      <c r="AL104" s="572">
        <f t="shared" ca="1" si="77"/>
        <v>-16.090880647058825</v>
      </c>
      <c r="AM104" s="572">
        <f t="shared" ca="1" si="77"/>
        <v>-16.120077882352938</v>
      </c>
      <c r="AN104" s="572">
        <f t="shared" ca="1" si="77"/>
        <v>-16.149339705882355</v>
      </c>
      <c r="AO104" s="572">
        <f t="shared" ca="1" si="77"/>
        <v>-16.178667352941176</v>
      </c>
      <c r="AP104" s="572">
        <f t="shared" ca="1" si="77"/>
        <v>-16.296644823529412</v>
      </c>
      <c r="AQ104" s="572">
        <f t="shared" ca="1" si="77"/>
        <v>-16.32609088235294</v>
      </c>
      <c r="AR104" s="572">
        <f t="shared" ca="1" si="77"/>
        <v>-16.355590764705884</v>
      </c>
      <c r="AS104" s="572">
        <f t="shared" ca="1" si="77"/>
        <v>-16.385155235294118</v>
      </c>
      <c r="AT104" s="572">
        <f t="shared" ca="1" si="77"/>
        <v>-16.414773529411764</v>
      </c>
      <c r="AU104" s="572">
        <f t="shared" ca="1" si="77"/>
        <v>-16.444456411764705</v>
      </c>
      <c r="AV104" s="572">
        <f t="shared" ca="1" si="77"/>
        <v>-16.474203882352942</v>
      </c>
      <c r="AW104" s="572">
        <f t="shared" ca="1" si="77"/>
        <v>-16.504005176470589</v>
      </c>
      <c r="AX104" s="572">
        <f t="shared" ca="1" si="77"/>
        <v>-16.533872294117646</v>
      </c>
      <c r="AY104" s="572">
        <f t="shared" ca="1" si="77"/>
        <v>-16.563814764705882</v>
      </c>
      <c r="AZ104" s="572">
        <f t="shared" ca="1" si="77"/>
        <v>-16.593788294117648</v>
      </c>
      <c r="BA104" s="572">
        <f t="shared" ca="1" si="77"/>
        <v>-14.288037176470588</v>
      </c>
      <c r="BB104" s="572">
        <f t="shared" ca="1" si="77"/>
        <v>-14.317467882352942</v>
      </c>
      <c r="BC104" s="572">
        <f t="shared" ca="1" si="77"/>
        <v>-14.346963176470588</v>
      </c>
      <c r="BD104" s="572">
        <f t="shared" ca="1" si="77"/>
        <v>-16.045916294117646</v>
      </c>
      <c r="BE104" s="572">
        <f t="shared" ca="1" si="77"/>
        <v>-16.076226000000002</v>
      </c>
      <c r="BF104" s="572">
        <f t="shared" ca="1" si="77"/>
        <v>-16.106577529411766</v>
      </c>
      <c r="BG104" s="572">
        <f t="shared" ca="1" si="77"/>
        <v>-16.137016411764705</v>
      </c>
      <c r="BH104" s="572">
        <f t="shared" ca="1" si="77"/>
        <v>-16.167497117647059</v>
      </c>
      <c r="BI104" s="572">
        <f t="shared" ca="1" si="77"/>
        <v>-16.198043647058824</v>
      </c>
      <c r="BJ104" s="572">
        <f t="shared" ca="1" si="77"/>
        <v>-16.228665529411764</v>
      </c>
      <c r="BK104" s="572">
        <f t="shared" ca="1" si="77"/>
        <v>-16.259341235294119</v>
      </c>
      <c r="BL104" s="572">
        <f t="shared" ca="1" si="77"/>
        <v>-16.290081529411765</v>
      </c>
      <c r="BM104" s="572">
        <f t="shared" ca="1" si="77"/>
        <v>-16.32087564705882</v>
      </c>
      <c r="BN104" s="572">
        <f t="shared" ca="1" si="77"/>
        <v>-16.351757117647058</v>
      </c>
      <c r="BO104" s="572">
        <f t="shared" ca="1" si="77"/>
        <v>-16.382680411764703</v>
      </c>
      <c r="BP104" s="572">
        <f t="shared" ca="1" si="77"/>
        <v>-16.447064294117645</v>
      </c>
      <c r="BQ104" s="572">
        <f t="shared" ref="BQ104:CV104" ca="1" si="78">-(BQ102*$D$104)</f>
        <v>-16.478128764705883</v>
      </c>
      <c r="BR104" s="572">
        <f t="shared" ca="1" si="78"/>
        <v>-16.509247058823529</v>
      </c>
      <c r="BS104" s="572">
        <f t="shared" ca="1" si="78"/>
        <v>-16.540440705882354</v>
      </c>
      <c r="BT104" s="572">
        <f t="shared" ca="1" si="78"/>
        <v>-16.571688176470587</v>
      </c>
      <c r="BU104" s="572">
        <f t="shared" ca="1" si="78"/>
        <v>-16.603000235294118</v>
      </c>
      <c r="BV104" s="572">
        <f t="shared" ca="1" si="78"/>
        <v>-16.634376882352942</v>
      </c>
      <c r="BW104" s="572">
        <f t="shared" ca="1" si="78"/>
        <v>-16.665819352941178</v>
      </c>
      <c r="BX104" s="572">
        <f t="shared" ca="1" si="78"/>
        <v>-16.697325176470585</v>
      </c>
      <c r="BY104" s="572">
        <f t="shared" ca="1" si="78"/>
        <v>-16.728907588235295</v>
      </c>
      <c r="BZ104" s="572">
        <f t="shared" ca="1" si="78"/>
        <v>-16.76054382352941</v>
      </c>
      <c r="CA104" s="572">
        <f t="shared" ca="1" si="78"/>
        <v>-16.792244647058823</v>
      </c>
      <c r="CB104" s="572">
        <f t="shared" ca="1" si="78"/>
        <v>-16.858244823529411</v>
      </c>
      <c r="CC104" s="572">
        <f t="shared" ca="1" si="78"/>
        <v>-16.890074823529407</v>
      </c>
      <c r="CD104" s="572">
        <f t="shared" ca="1" si="78"/>
        <v>-16.921981411764701</v>
      </c>
      <c r="CE104" s="572">
        <f t="shared" ca="1" si="78"/>
        <v>-16.953940588235291</v>
      </c>
      <c r="CF104" s="572">
        <f t="shared" ca="1" si="78"/>
        <v>-16.985976352941176</v>
      </c>
      <c r="CG104" s="572">
        <f t="shared" ca="1" si="78"/>
        <v>-17.018075470588236</v>
      </c>
      <c r="CH104" s="572">
        <f t="shared" ca="1" si="78"/>
        <v>-17.050240411764705</v>
      </c>
      <c r="CI104" s="572">
        <f t="shared" ca="1" si="78"/>
        <v>-17.08246994117647</v>
      </c>
      <c r="CJ104" s="572">
        <f t="shared" ca="1" si="78"/>
        <v>-17.114764058823528</v>
      </c>
      <c r="CK104" s="572">
        <f t="shared" ca="1" si="78"/>
        <v>-17.147122764705884</v>
      </c>
      <c r="CL104" s="572">
        <f t="shared" ca="1" si="78"/>
        <v>-17.179558058823531</v>
      </c>
      <c r="CM104" s="572">
        <f t="shared" ca="1" si="78"/>
        <v>-17.21205670588235</v>
      </c>
      <c r="CN104" s="572">
        <f t="shared" ca="1" si="78"/>
        <v>-17.279697176470588</v>
      </c>
      <c r="CO104" s="572">
        <f t="shared" ca="1" si="78"/>
        <v>-17.312325000000001</v>
      </c>
      <c r="CP104" s="572">
        <f t="shared" ca="1" si="78"/>
        <v>-17.345018647058822</v>
      </c>
      <c r="CQ104" s="572">
        <f t="shared" ca="1" si="78"/>
        <v>-17.377787647058824</v>
      </c>
      <c r="CR104" s="572">
        <f t="shared" ca="1" si="78"/>
        <v>-17.410621235294116</v>
      </c>
      <c r="CS104" s="572">
        <f t="shared" ca="1" si="78"/>
        <v>-17.443531411764706</v>
      </c>
      <c r="CT104" s="572">
        <f t="shared" ca="1" si="78"/>
        <v>-17.476494176470588</v>
      </c>
      <c r="CU104" s="572">
        <f t="shared" ca="1" si="78"/>
        <v>-17.509521529411764</v>
      </c>
      <c r="CV104" s="572">
        <f t="shared" ca="1" si="78"/>
        <v>-17.542625470588234</v>
      </c>
      <c r="CW104" s="572">
        <f t="shared" ref="CW104:EB104" ca="1" si="79">-(CW102*$D$104)</f>
        <v>-17.575804764705882</v>
      </c>
      <c r="CX104" s="572">
        <f t="shared" ca="1" si="79"/>
        <v>-17.60904864705882</v>
      </c>
      <c r="CY104" s="572">
        <f t="shared" ca="1" si="79"/>
        <v>-17.642357117647059</v>
      </c>
      <c r="CZ104" s="572">
        <f t="shared" ca="1" si="79"/>
        <v>-17.711682176470585</v>
      </c>
      <c r="DA104" s="572">
        <f t="shared" ca="1" si="79"/>
        <v>-17.745130588235295</v>
      </c>
      <c r="DB104" s="572">
        <f t="shared" ca="1" si="79"/>
        <v>-17.778643588235294</v>
      </c>
      <c r="DC104" s="572">
        <f t="shared" ca="1" si="79"/>
        <v>-17.812233176470588</v>
      </c>
      <c r="DD104" s="572">
        <f t="shared" ca="1" si="79"/>
        <v>-17.845887352941176</v>
      </c>
      <c r="DE104" s="572">
        <f t="shared" ca="1" si="79"/>
        <v>-17.879604882352943</v>
      </c>
      <c r="DF104" s="572">
        <f t="shared" ca="1" si="79"/>
        <v>-17.913398999999998</v>
      </c>
      <c r="DG104" s="572">
        <f t="shared" ca="1" si="79"/>
        <v>-17.94725770588235</v>
      </c>
      <c r="DH104" s="572">
        <f t="shared" ca="1" si="79"/>
        <v>-17.981203764705878</v>
      </c>
      <c r="DI104" s="572">
        <f t="shared" ca="1" si="79"/>
        <v>-18.015202411764704</v>
      </c>
      <c r="DJ104" s="572">
        <f t="shared" ca="1" si="79"/>
        <v>-18.049265647058821</v>
      </c>
      <c r="DK104" s="572">
        <f t="shared" ca="1" si="79"/>
        <v>-18.083405470588236</v>
      </c>
      <c r="DL104" s="572">
        <f t="shared" ca="1" si="79"/>
        <v>-16.265707411764705</v>
      </c>
      <c r="DM104" s="572">
        <f t="shared" ca="1" si="79"/>
        <v>-16.299207176470588</v>
      </c>
      <c r="DN104" s="572">
        <f t="shared" ca="1" si="79"/>
        <v>-16.332782294117646</v>
      </c>
      <c r="DO104" s="572">
        <f t="shared" ca="1" si="79"/>
        <v>-18.266897999999998</v>
      </c>
      <c r="DP104" s="572">
        <f t="shared" ca="1" si="79"/>
        <v>-18.301393058823528</v>
      </c>
      <c r="DQ104" s="572">
        <f t="shared" ca="1" si="79"/>
        <v>-18.335952705882352</v>
      </c>
      <c r="DR104" s="572">
        <f t="shared" ca="1" si="79"/>
        <v>-18.370599705882352</v>
      </c>
      <c r="DS104" s="572">
        <f t="shared" ca="1" si="79"/>
        <v>-18.405299294117643</v>
      </c>
      <c r="DT104" s="572">
        <f t="shared" ca="1" si="79"/>
        <v>-18.440075470588233</v>
      </c>
      <c r="DU104" s="572">
        <f t="shared" ca="1" si="79"/>
        <v>-18.474937764705881</v>
      </c>
      <c r="DV104" s="572">
        <f t="shared" ca="1" si="79"/>
        <v>-18.509853882352939</v>
      </c>
      <c r="DW104" s="572">
        <f t="shared" ca="1" si="79"/>
        <v>-18.544845352941174</v>
      </c>
      <c r="DX104" s="572">
        <f t="shared" ca="1" si="79"/>
        <v>-18.579924176470591</v>
      </c>
      <c r="DY104" s="572">
        <f t="shared" ca="1" si="79"/>
        <v>-18.615055588235293</v>
      </c>
      <c r="DZ104" s="572">
        <f t="shared" ca="1" si="79"/>
        <v>-18.650274352941178</v>
      </c>
      <c r="EA104" s="572">
        <f t="shared" ca="1" si="79"/>
        <v>-18.723572470588234</v>
      </c>
      <c r="EB104" s="572">
        <f t="shared" ca="1" si="79"/>
        <v>-18.758931176470586</v>
      </c>
      <c r="EC104" s="572">
        <f t="shared" ref="EC104:ES104" ca="1" si="80">-(EC102*$D$104)</f>
        <v>-18.794354470588239</v>
      </c>
      <c r="ED104" s="572">
        <f t="shared" ca="1" si="80"/>
        <v>-18.829863882352939</v>
      </c>
      <c r="EE104" s="572">
        <f t="shared" ca="1" si="80"/>
        <v>-18.86543911764706</v>
      </c>
      <c r="EF104" s="572">
        <f t="shared" ca="1" si="80"/>
        <v>-18.901088470588235</v>
      </c>
      <c r="EG104" s="572">
        <f t="shared" ca="1" si="80"/>
        <v>-18.936814411764704</v>
      </c>
      <c r="EH104" s="572">
        <f t="shared" ca="1" si="80"/>
        <v>-18.972603705882353</v>
      </c>
      <c r="EI104" s="572">
        <f t="shared" ca="1" si="80"/>
        <v>-19.008480352941177</v>
      </c>
      <c r="EJ104" s="572">
        <f t="shared" ca="1" si="80"/>
        <v>-19.044421588235295</v>
      </c>
      <c r="EK104" s="572">
        <f t="shared" ca="1" si="80"/>
        <v>-19.080438176470587</v>
      </c>
      <c r="EL104" s="572">
        <f t="shared" ca="1" si="80"/>
        <v>-19.116542117647054</v>
      </c>
      <c r="EM104" s="572">
        <f t="shared" ca="1" si="80"/>
        <v>-19.191650647058822</v>
      </c>
      <c r="EN104" s="572">
        <f t="shared" ca="1" si="80"/>
        <v>-19.227905294117644</v>
      </c>
      <c r="EO104" s="572">
        <f t="shared" ca="1" si="80"/>
        <v>-19.264212529411765</v>
      </c>
      <c r="EP104" s="572">
        <f t="shared" ca="1" si="80"/>
        <v>-19.300596352941174</v>
      </c>
      <c r="EQ104" s="572">
        <f t="shared" ca="1" si="80"/>
        <v>-19.337066294117648</v>
      </c>
      <c r="ER104" s="572">
        <f t="shared" ca="1" si="80"/>
        <v>-19.373611588235292</v>
      </c>
      <c r="ES104" s="572">
        <f t="shared" ca="1" si="80"/>
        <v>-19.410221470588237</v>
      </c>
      <c r="ET104" s="308"/>
    </row>
    <row r="105" spans="1:256"/>
    <row r="106" spans="1:256" s="443" customFormat="1" ht="12.75" customHeight="1">
      <c r="B106" s="1559" t="s">
        <v>836</v>
      </c>
      <c r="C106" s="559"/>
      <c r="D106" s="560"/>
      <c r="E106" s="1561">
        <f ca="1">SUM(E102,E104)</f>
        <v>1499.341675764706</v>
      </c>
      <c r="F106" s="1561">
        <f t="shared" ref="F106:BQ106" ca="1" si="81">SUM(F102,F104)</f>
        <v>1403.5389972352941</v>
      </c>
      <c r="G106" s="1561">
        <f t="shared" ca="1" si="81"/>
        <v>1406.2458552352939</v>
      </c>
      <c r="H106" s="1561">
        <f t="shared" ca="1" si="81"/>
        <v>1408.9580417647057</v>
      </c>
      <c r="I106" s="1561">
        <f t="shared" ca="1" si="81"/>
        <v>1411.6755568235294</v>
      </c>
      <c r="J106" s="1561">
        <f t="shared" ca="1" si="81"/>
        <v>1414.3984004117647</v>
      </c>
      <c r="K106" s="1561">
        <f t="shared" ca="1" si="81"/>
        <v>1417.1276382352939</v>
      </c>
      <c r="L106" s="1561">
        <f t="shared" ca="1" si="81"/>
        <v>1419.862204588235</v>
      </c>
      <c r="M106" s="1561">
        <f t="shared" ca="1" si="81"/>
        <v>1422.6010337647058</v>
      </c>
      <c r="N106" s="1561">
        <f t="shared" ca="1" si="81"/>
        <v>1425.3474451764705</v>
      </c>
      <c r="O106" s="1561">
        <f t="shared" ca="1" si="81"/>
        <v>1428.0990628235293</v>
      </c>
      <c r="P106" s="1561">
        <f t="shared" ca="1" si="81"/>
        <v>1430.8561312941174</v>
      </c>
      <c r="Q106" s="1561">
        <f t="shared" ca="1" si="81"/>
        <v>1433.619594</v>
      </c>
      <c r="R106" s="1561">
        <f t="shared" ca="1" si="81"/>
        <v>1486.3938035294118</v>
      </c>
      <c r="S106" s="1561">
        <f t="shared" ca="1" si="81"/>
        <v>1489.1679232941176</v>
      </c>
      <c r="T106" s="1561">
        <f t="shared" ca="1" si="81"/>
        <v>1491.9484372941174</v>
      </c>
      <c r="U106" s="1561">
        <f t="shared" ca="1" si="81"/>
        <v>1494.7332141176471</v>
      </c>
      <c r="V106" s="1561">
        <f t="shared" ca="1" si="81"/>
        <v>1497.5243851764706</v>
      </c>
      <c r="W106" s="1561">
        <f t="shared" ca="1" si="81"/>
        <v>1500.3220727647056</v>
      </c>
      <c r="X106" s="1561">
        <f t="shared" ca="1" si="81"/>
        <v>1503.1249665882351</v>
      </c>
      <c r="Y106" s="1561">
        <f t="shared" ca="1" si="81"/>
        <v>1505.933311235294</v>
      </c>
      <c r="Z106" s="1561">
        <f t="shared" ca="1" si="81"/>
        <v>1508.7480501176469</v>
      </c>
      <c r="AA106" s="1561">
        <f t="shared" ca="1" si="81"/>
        <v>1511.5681175294114</v>
      </c>
      <c r="AB106" s="1561">
        <f t="shared" ca="1" si="81"/>
        <v>1514.3945791764706</v>
      </c>
      <c r="AC106" s="1561">
        <f t="shared" ca="1" si="81"/>
        <v>1517.226369352941</v>
      </c>
      <c r="AD106" s="1561">
        <f t="shared" ca="1" si="81"/>
        <v>1570.0842280588236</v>
      </c>
      <c r="AE106" s="1561">
        <f t="shared" ca="1" si="81"/>
        <v>1572.9277409999997</v>
      </c>
      <c r="AF106" s="1561">
        <f t="shared" ca="1" si="81"/>
        <v>1575.7777704705882</v>
      </c>
      <c r="AG106" s="1561">
        <f t="shared" ca="1" si="81"/>
        <v>1578.6319404705882</v>
      </c>
      <c r="AH106" s="1561">
        <f t="shared" ca="1" si="81"/>
        <v>1581.4936927058823</v>
      </c>
      <c r="AI106" s="1561">
        <f t="shared" ca="1" si="81"/>
        <v>1584.3607734705884</v>
      </c>
      <c r="AJ106" s="1561">
        <f t="shared" ca="1" si="81"/>
        <v>1587.2342484705882</v>
      </c>
      <c r="AK106" s="1561">
        <f t="shared" ca="1" si="81"/>
        <v>1590.1130519999999</v>
      </c>
      <c r="AL106" s="1561">
        <f t="shared" ca="1" si="81"/>
        <v>1592.9971840588234</v>
      </c>
      <c r="AM106" s="1561">
        <f t="shared" ca="1" si="81"/>
        <v>1595.887710352941</v>
      </c>
      <c r="AN106" s="1561">
        <f t="shared" ca="1" si="81"/>
        <v>1598.784630882353</v>
      </c>
      <c r="AO106" s="1561">
        <f t="shared" ca="1" si="81"/>
        <v>1601.6880679411763</v>
      </c>
      <c r="AP106" s="1561">
        <f t="shared" ca="1" si="81"/>
        <v>1613.3678375294119</v>
      </c>
      <c r="AQ106" s="1561">
        <f t="shared" ca="1" si="81"/>
        <v>1616.282997352941</v>
      </c>
      <c r="AR106" s="1561">
        <f t="shared" ca="1" si="81"/>
        <v>1619.2034857058823</v>
      </c>
      <c r="AS106" s="1561">
        <f t="shared" ca="1" si="81"/>
        <v>1622.1303682941175</v>
      </c>
      <c r="AT106" s="1561">
        <f t="shared" ca="1" si="81"/>
        <v>1625.0625794117645</v>
      </c>
      <c r="AU106" s="1561">
        <f t="shared" ca="1" si="81"/>
        <v>1628.0011847647056</v>
      </c>
      <c r="AV106" s="1561">
        <f t="shared" ca="1" si="81"/>
        <v>1630.9461843529411</v>
      </c>
      <c r="AW106" s="1561">
        <f t="shared" ca="1" si="81"/>
        <v>1633.8965124705883</v>
      </c>
      <c r="AX106" s="1561">
        <f t="shared" ca="1" si="81"/>
        <v>1636.853357117647</v>
      </c>
      <c r="AY106" s="1561">
        <f t="shared" ca="1" si="81"/>
        <v>1639.8176617058823</v>
      </c>
      <c r="AZ106" s="1561">
        <f t="shared" ca="1" si="81"/>
        <v>1642.7850411176469</v>
      </c>
      <c r="BA106" s="1561">
        <f t="shared" ca="1" si="81"/>
        <v>1414.5156804705882</v>
      </c>
      <c r="BB106" s="1561">
        <f t="shared" ca="1" si="81"/>
        <v>1417.4293203529412</v>
      </c>
      <c r="BC106" s="1561">
        <f t="shared" ca="1" si="81"/>
        <v>1420.3493544705882</v>
      </c>
      <c r="BD106" s="1561">
        <f t="shared" ca="1" si="81"/>
        <v>1588.545713117647</v>
      </c>
      <c r="BE106" s="1561">
        <f t="shared" ca="1" si="81"/>
        <v>1591.5463740000002</v>
      </c>
      <c r="BF106" s="1561">
        <f t="shared" ca="1" si="81"/>
        <v>1594.5511754117647</v>
      </c>
      <c r="BG106" s="1561">
        <f t="shared" ca="1" si="81"/>
        <v>1597.5646247647057</v>
      </c>
      <c r="BH106" s="1561">
        <f t="shared" ca="1" si="81"/>
        <v>1600.5822146470587</v>
      </c>
      <c r="BI106" s="1561">
        <f t="shared" ca="1" si="81"/>
        <v>1603.6063210588236</v>
      </c>
      <c r="BJ106" s="1561">
        <f t="shared" ca="1" si="81"/>
        <v>1606.6378874117645</v>
      </c>
      <c r="BK106" s="1561">
        <f t="shared" ca="1" si="81"/>
        <v>1609.6747822941177</v>
      </c>
      <c r="BL106" s="1561">
        <f t="shared" ca="1" si="81"/>
        <v>1612.7180714117646</v>
      </c>
      <c r="BM106" s="1561">
        <f t="shared" ca="1" si="81"/>
        <v>1615.7666890588232</v>
      </c>
      <c r="BN106" s="1561">
        <f t="shared" ca="1" si="81"/>
        <v>1618.8239546470586</v>
      </c>
      <c r="BO106" s="1561">
        <f t="shared" ca="1" si="81"/>
        <v>1621.8853607647056</v>
      </c>
      <c r="BP106" s="1561">
        <f t="shared" ca="1" si="81"/>
        <v>1628.2593651176469</v>
      </c>
      <c r="BQ106" s="1561">
        <f t="shared" ca="1" si="81"/>
        <v>1631.3347477058824</v>
      </c>
      <c r="BR106" s="1561">
        <f t="shared" ref="BR106:EC106" ca="1" si="82">SUM(BR102,BR104)</f>
        <v>1634.4154588235292</v>
      </c>
      <c r="BS106" s="1561">
        <f t="shared" ca="1" si="82"/>
        <v>1637.5036298823529</v>
      </c>
      <c r="BT106" s="1561">
        <f t="shared" ca="1" si="82"/>
        <v>1640.5971294705882</v>
      </c>
      <c r="BU106" s="1561">
        <f t="shared" ca="1" si="82"/>
        <v>1643.6970232941178</v>
      </c>
      <c r="BV106" s="1561">
        <f t="shared" ca="1" si="82"/>
        <v>1646.8033113529414</v>
      </c>
      <c r="BW106" s="1561">
        <f t="shared" ca="1" si="82"/>
        <v>1649.9161159411767</v>
      </c>
      <c r="BX106" s="1561">
        <f t="shared" ca="1" si="82"/>
        <v>1653.0351924705881</v>
      </c>
      <c r="BY106" s="1561">
        <f t="shared" ca="1" si="82"/>
        <v>1656.1618512352943</v>
      </c>
      <c r="BZ106" s="1561">
        <f t="shared" ca="1" si="82"/>
        <v>1659.2938385294117</v>
      </c>
      <c r="CA106" s="1561">
        <f t="shared" ca="1" si="82"/>
        <v>1662.4322200588235</v>
      </c>
      <c r="CB106" s="1561">
        <f t="shared" ca="1" si="82"/>
        <v>1668.9662375294117</v>
      </c>
      <c r="CC106" s="1561">
        <f t="shared" ca="1" si="82"/>
        <v>1672.1174075294114</v>
      </c>
      <c r="CD106" s="1561">
        <f t="shared" ca="1" si="82"/>
        <v>1675.2761597647057</v>
      </c>
      <c r="CE106" s="1561">
        <f t="shared" ca="1" si="82"/>
        <v>1678.4401182352938</v>
      </c>
      <c r="CF106" s="1561">
        <f t="shared" ca="1" si="82"/>
        <v>1681.6116589411765</v>
      </c>
      <c r="CG106" s="1561">
        <f t="shared" ca="1" si="82"/>
        <v>1684.7894715882353</v>
      </c>
      <c r="CH106" s="1561">
        <f t="shared" ca="1" si="82"/>
        <v>1687.9738007647056</v>
      </c>
      <c r="CI106" s="1561">
        <f t="shared" ca="1" si="82"/>
        <v>1691.1645241764704</v>
      </c>
      <c r="CJ106" s="1561">
        <f t="shared" ca="1" si="82"/>
        <v>1694.3616418235292</v>
      </c>
      <c r="CK106" s="1561">
        <f t="shared" ca="1" si="82"/>
        <v>1697.5651537058823</v>
      </c>
      <c r="CL106" s="1561">
        <f t="shared" ca="1" si="82"/>
        <v>1700.7762478235295</v>
      </c>
      <c r="CM106" s="1561">
        <f t="shared" ca="1" si="82"/>
        <v>1703.9936138823527</v>
      </c>
      <c r="CN106" s="1561">
        <f t="shared" ca="1" si="82"/>
        <v>1710.6900204705883</v>
      </c>
      <c r="CO106" s="1561">
        <f t="shared" ca="1" si="82"/>
        <v>1713.920175</v>
      </c>
      <c r="CP106" s="1561">
        <f t="shared" ca="1" si="82"/>
        <v>1717.1568460588232</v>
      </c>
      <c r="CQ106" s="1561">
        <f t="shared" ca="1" si="82"/>
        <v>1720.4009770588236</v>
      </c>
      <c r="CR106" s="1561">
        <f t="shared" ca="1" si="82"/>
        <v>1723.6515022941176</v>
      </c>
      <c r="CS106" s="1561">
        <f t="shared" ca="1" si="82"/>
        <v>1726.9096097647059</v>
      </c>
      <c r="CT106" s="1561">
        <f t="shared" ca="1" si="82"/>
        <v>1730.1729234705881</v>
      </c>
      <c r="CU106" s="1561">
        <f t="shared" ca="1" si="82"/>
        <v>1733.4426314117645</v>
      </c>
      <c r="CV106" s="1561">
        <f t="shared" ca="1" si="82"/>
        <v>1736.7199215882351</v>
      </c>
      <c r="CW106" s="1561">
        <f t="shared" ca="1" si="82"/>
        <v>1740.0046717058822</v>
      </c>
      <c r="CX106" s="1561">
        <f t="shared" ca="1" si="82"/>
        <v>1743.2958160588232</v>
      </c>
      <c r="CY106" s="1561">
        <f t="shared" ca="1" si="82"/>
        <v>1746.5933546470587</v>
      </c>
      <c r="CZ106" s="1561">
        <f t="shared" ca="1" si="82"/>
        <v>1753.4565354705881</v>
      </c>
      <c r="DA106" s="1561">
        <f t="shared" ca="1" si="82"/>
        <v>1756.7679282352942</v>
      </c>
      <c r="DB106" s="1561">
        <f t="shared" ca="1" si="82"/>
        <v>1760.0857152352939</v>
      </c>
      <c r="DC106" s="1561">
        <f t="shared" ca="1" si="82"/>
        <v>1763.4110844705883</v>
      </c>
      <c r="DD106" s="1561">
        <f t="shared" ca="1" si="82"/>
        <v>1766.7428479411763</v>
      </c>
      <c r="DE106" s="1561">
        <f t="shared" ca="1" si="82"/>
        <v>1770.0808833529413</v>
      </c>
      <c r="DF106" s="1561">
        <f t="shared" ca="1" si="82"/>
        <v>1773.4265009999999</v>
      </c>
      <c r="DG106" s="1561">
        <f t="shared" ca="1" si="82"/>
        <v>1776.7785128823527</v>
      </c>
      <c r="DH106" s="1561">
        <f t="shared" ca="1" si="82"/>
        <v>1780.1391727058819</v>
      </c>
      <c r="DI106" s="1561">
        <f t="shared" ca="1" si="82"/>
        <v>1783.5050387647059</v>
      </c>
      <c r="DJ106" s="1561">
        <f t="shared" ca="1" si="82"/>
        <v>1786.8772990588234</v>
      </c>
      <c r="DK106" s="1561">
        <f t="shared" ca="1" si="82"/>
        <v>1790.2571415882353</v>
      </c>
      <c r="DL106" s="1561">
        <f t="shared" ca="1" si="82"/>
        <v>1610.305033764706</v>
      </c>
      <c r="DM106" s="1561">
        <f t="shared" ca="1" si="82"/>
        <v>1613.6215104705882</v>
      </c>
      <c r="DN106" s="1561">
        <f t="shared" ca="1" si="82"/>
        <v>1616.9454471176471</v>
      </c>
      <c r="DO106" s="1561">
        <f t="shared" ca="1" si="82"/>
        <v>1808.4229019999998</v>
      </c>
      <c r="DP106" s="1561">
        <f t="shared" ca="1" si="82"/>
        <v>1811.8379128235292</v>
      </c>
      <c r="DQ106" s="1561">
        <f t="shared" ca="1" si="82"/>
        <v>1815.2593178823529</v>
      </c>
      <c r="DR106" s="1561">
        <f t="shared" ca="1" si="82"/>
        <v>1818.6893708823527</v>
      </c>
      <c r="DS106" s="1561">
        <f t="shared" ca="1" si="82"/>
        <v>1822.1246301176468</v>
      </c>
      <c r="DT106" s="1561">
        <f t="shared" ca="1" si="82"/>
        <v>1825.5674715882351</v>
      </c>
      <c r="DU106" s="1561">
        <f t="shared" ca="1" si="82"/>
        <v>1829.0188387058822</v>
      </c>
      <c r="DV106" s="1561">
        <f t="shared" ca="1" si="82"/>
        <v>1832.4755343529409</v>
      </c>
      <c r="DW106" s="1561">
        <f t="shared" ca="1" si="82"/>
        <v>1835.9396899411763</v>
      </c>
      <c r="DX106" s="1561">
        <f t="shared" ca="1" si="82"/>
        <v>1839.4124934705885</v>
      </c>
      <c r="DY106" s="1561">
        <f t="shared" ca="1" si="82"/>
        <v>1842.8905032352941</v>
      </c>
      <c r="DZ106" s="1561">
        <f t="shared" ca="1" si="82"/>
        <v>1846.3771609411767</v>
      </c>
      <c r="EA106" s="1561">
        <f t="shared" ca="1" si="82"/>
        <v>1853.6336745882352</v>
      </c>
      <c r="EB106" s="1561">
        <f t="shared" ca="1" si="82"/>
        <v>1857.134186470588</v>
      </c>
      <c r="EC106" s="1561">
        <f t="shared" ca="1" si="82"/>
        <v>1860.6410925882356</v>
      </c>
      <c r="ED106" s="1561">
        <f t="shared" ref="ED106:ES106" ca="1" si="83">SUM(ED102,ED104)</f>
        <v>1864.1565243529408</v>
      </c>
      <c r="EE106" s="1561">
        <f t="shared" ca="1" si="83"/>
        <v>1867.6784726470587</v>
      </c>
      <c r="EF106" s="1561">
        <f t="shared" ca="1" si="83"/>
        <v>1871.207758588235</v>
      </c>
      <c r="EG106" s="1561">
        <f t="shared" ca="1" si="83"/>
        <v>1874.7446267647056</v>
      </c>
      <c r="EH106" s="1561">
        <f t="shared" ca="1" si="83"/>
        <v>1878.2877668823528</v>
      </c>
      <c r="EI106" s="1561">
        <f t="shared" ca="1" si="83"/>
        <v>1881.8395549411764</v>
      </c>
      <c r="EJ106" s="1561">
        <f t="shared" ca="1" si="83"/>
        <v>1885.397737235294</v>
      </c>
      <c r="EK106" s="1561">
        <f t="shared" ca="1" si="83"/>
        <v>1888.9633794705881</v>
      </c>
      <c r="EL106" s="1561">
        <f t="shared" ca="1" si="83"/>
        <v>1892.5376696470585</v>
      </c>
      <c r="EM106" s="1561">
        <f t="shared" ca="1" si="83"/>
        <v>1899.9734140588234</v>
      </c>
      <c r="EN106" s="1561">
        <f t="shared" ca="1" si="83"/>
        <v>1903.5626241176469</v>
      </c>
      <c r="EO106" s="1561">
        <f t="shared" ca="1" si="83"/>
        <v>1907.1570404117647</v>
      </c>
      <c r="EP106" s="1561">
        <f t="shared" ca="1" si="83"/>
        <v>1910.7590389411762</v>
      </c>
      <c r="EQ106" s="1561">
        <f t="shared" ca="1" si="83"/>
        <v>1914.369563117647</v>
      </c>
      <c r="ER106" s="1561">
        <f t="shared" ca="1" si="83"/>
        <v>1917.987547235294</v>
      </c>
      <c r="ES106" s="1561">
        <f t="shared" ca="1" si="83"/>
        <v>1921.6119255882352</v>
      </c>
      <c r="ET106" s="308"/>
    </row>
    <row r="107" spans="1:256" s="443" customFormat="1" ht="12.75" customHeight="1">
      <c r="B107" s="444" t="s">
        <v>766</v>
      </c>
      <c r="C107" s="16"/>
      <c r="D107" s="310"/>
      <c r="E107" s="568">
        <f t="shared" ref="E107:AJ107" si="84">E84</f>
        <v>1</v>
      </c>
      <c r="F107" s="568">
        <f t="shared" si="84"/>
        <v>0.99270751852772599</v>
      </c>
      <c r="G107" s="568">
        <f t="shared" si="84"/>
        <v>0.98546821734147516</v>
      </c>
      <c r="H107" s="568">
        <f t="shared" si="84"/>
        <v>0.97851271141178198</v>
      </c>
      <c r="I107" s="568">
        <f t="shared" si="84"/>
        <v>0.97137692559342703</v>
      </c>
      <c r="J107" s="568">
        <f t="shared" si="84"/>
        <v>0.96452087701972544</v>
      </c>
      <c r="K107" s="568">
        <f t="shared" si="84"/>
        <v>0.95748712639443745</v>
      </c>
      <c r="L107" s="568">
        <f t="shared" si="84"/>
        <v>0.950504669265265</v>
      </c>
      <c r="M107" s="568">
        <f t="shared" si="84"/>
        <v>0.94424171045429994</v>
      </c>
      <c r="N107" s="568">
        <f t="shared" si="84"/>
        <v>0.93735584527546345</v>
      </c>
      <c r="O107" s="568">
        <f t="shared" si="84"/>
        <v>0.93073991994645122</v>
      </c>
      <c r="P107" s="568">
        <f t="shared" si="84"/>
        <v>0.92395251632473585</v>
      </c>
      <c r="Q107" s="568">
        <f t="shared" si="84"/>
        <v>0.9174311926605504</v>
      </c>
      <c r="R107" s="568">
        <f t="shared" si="84"/>
        <v>0.91074084268598687</v>
      </c>
      <c r="S107" s="568">
        <f t="shared" si="84"/>
        <v>0.90409928196465617</v>
      </c>
      <c r="T107" s="568">
        <f t="shared" si="84"/>
        <v>0.89771808386402008</v>
      </c>
      <c r="U107" s="568">
        <f t="shared" si="84"/>
        <v>0.89117149137011642</v>
      </c>
      <c r="V107" s="568">
        <f t="shared" si="84"/>
        <v>0.88488153855020679</v>
      </c>
      <c r="W107" s="568">
        <f t="shared" si="84"/>
        <v>0.87842855632517192</v>
      </c>
      <c r="X107" s="568">
        <f t="shared" si="84"/>
        <v>0.87202263235345423</v>
      </c>
      <c r="Y107" s="568">
        <f t="shared" si="84"/>
        <v>0.86627679858192652</v>
      </c>
      <c r="Z107" s="568">
        <f t="shared" si="84"/>
        <v>0.85995949107840675</v>
      </c>
      <c r="AA107" s="568">
        <f t="shared" si="84"/>
        <v>0.85388983481325786</v>
      </c>
      <c r="AB107" s="568">
        <f t="shared" si="84"/>
        <v>0.84766285901351912</v>
      </c>
      <c r="AC107" s="568">
        <f t="shared" si="84"/>
        <v>0.84167999326655996</v>
      </c>
      <c r="AD107" s="568">
        <f t="shared" si="84"/>
        <v>0.83554205751007982</v>
      </c>
      <c r="AE107" s="568">
        <f t="shared" si="84"/>
        <v>0.82944888253638172</v>
      </c>
      <c r="AF107" s="568">
        <f t="shared" si="84"/>
        <v>0.82359457235231204</v>
      </c>
      <c r="AG107" s="568">
        <f t="shared" si="84"/>
        <v>0.81758852419276729</v>
      </c>
      <c r="AH107" s="568">
        <f t="shared" si="84"/>
        <v>0.81181792527541896</v>
      </c>
      <c r="AI107" s="568">
        <f t="shared" si="84"/>
        <v>0.805897758096488</v>
      </c>
      <c r="AJ107" s="568">
        <f t="shared" si="84"/>
        <v>0.80002076362702201</v>
      </c>
      <c r="AK107" s="568">
        <f t="shared" ref="AK107:BP107" si="85">AK84</f>
        <v>0.79456173571923328</v>
      </c>
      <c r="AL107" s="568">
        <f t="shared" si="85"/>
        <v>0.78876740898292275</v>
      </c>
      <c r="AM107" s="568">
        <f t="shared" si="85"/>
        <v>0.78320023158056062</v>
      </c>
      <c r="AN107" s="568">
        <f t="shared" si="85"/>
        <v>0.77748875840267861</v>
      </c>
      <c r="AO107" s="568">
        <f t="shared" si="85"/>
        <v>0.77200118653158534</v>
      </c>
      <c r="AP107" s="568">
        <f t="shared" si="85"/>
        <v>0.76637138218223011</v>
      </c>
      <c r="AQ107" s="568">
        <f t="shared" si="85"/>
        <v>0.76078263307678506</v>
      </c>
      <c r="AR107" s="568">
        <f t="shared" si="85"/>
        <v>0.75541297424613452</v>
      </c>
      <c r="AS107" s="568">
        <f t="shared" si="85"/>
        <v>0.74990413912752907</v>
      </c>
      <c r="AT107" s="568">
        <f t="shared" si="85"/>
        <v>0.74461126149371337</v>
      </c>
      <c r="AU107" s="568">
        <f t="shared" si="85"/>
        <v>0.73918119766522372</v>
      </c>
      <c r="AV107" s="568">
        <f t="shared" si="85"/>
        <v>0.73379073247659665</v>
      </c>
      <c r="AW107" s="568">
        <f t="shared" si="85"/>
        <v>0.72895572084333315</v>
      </c>
      <c r="AX107" s="568">
        <f t="shared" si="85"/>
        <v>0.7236398247549749</v>
      </c>
      <c r="AY107" s="568">
        <f t="shared" si="85"/>
        <v>0.7185323225509731</v>
      </c>
      <c r="AZ107" s="568">
        <f t="shared" si="85"/>
        <v>0.71329243890154004</v>
      </c>
      <c r="BA107" s="568">
        <f t="shared" si="85"/>
        <v>0.70825796929503237</v>
      </c>
      <c r="BB107" s="568">
        <f t="shared" si="85"/>
        <v>0.70309301117635781</v>
      </c>
      <c r="BC107" s="568">
        <f t="shared" si="85"/>
        <v>0.69796571841906874</v>
      </c>
      <c r="BD107" s="568">
        <f t="shared" si="85"/>
        <v>0.69303942591388479</v>
      </c>
      <c r="BE107" s="568">
        <f t="shared" si="85"/>
        <v>0.68798544874085221</v>
      </c>
      <c r="BF107" s="568">
        <f t="shared" si="85"/>
        <v>0.68312959770065429</v>
      </c>
      <c r="BG107" s="568">
        <f t="shared" si="85"/>
        <v>0.67814788776626012</v>
      </c>
      <c r="BH107" s="568">
        <f t="shared" si="85"/>
        <v>0.67320250685926286</v>
      </c>
      <c r="BI107" s="568">
        <f t="shared" si="85"/>
        <v>0.66876671637003016</v>
      </c>
      <c r="BJ107" s="568">
        <f t="shared" si="85"/>
        <v>0.6638897474816281</v>
      </c>
      <c r="BK107" s="568">
        <f t="shared" si="85"/>
        <v>0.65920396564309436</v>
      </c>
      <c r="BL107" s="568">
        <f t="shared" si="85"/>
        <v>0.65439673293719236</v>
      </c>
      <c r="BM107" s="568">
        <f t="shared" si="85"/>
        <v>0.64977795348168077</v>
      </c>
      <c r="BN107" s="568">
        <f t="shared" si="85"/>
        <v>0.64503945979482347</v>
      </c>
      <c r="BO107" s="568">
        <f t="shared" si="85"/>
        <v>0.64033552148538397</v>
      </c>
      <c r="BP107" s="568">
        <f t="shared" si="85"/>
        <v>0.63581598707695819</v>
      </c>
      <c r="BQ107" s="568">
        <f t="shared" ref="BQ107:CV107" si="86">BQ84</f>
        <v>0.63117931077142375</v>
      </c>
      <c r="BR107" s="568">
        <f t="shared" si="86"/>
        <v>0.62672440156023301</v>
      </c>
      <c r="BS107" s="568">
        <f t="shared" si="86"/>
        <v>0.62215402547363285</v>
      </c>
      <c r="BT107" s="568">
        <f t="shared" si="86"/>
        <v>0.61761697876996557</v>
      </c>
      <c r="BU107" s="568">
        <f t="shared" si="86"/>
        <v>0.61354744621103663</v>
      </c>
      <c r="BV107" s="568">
        <f t="shared" si="86"/>
        <v>0.60907316282718149</v>
      </c>
      <c r="BW107" s="568">
        <f t="shared" si="86"/>
        <v>0.60477428040650827</v>
      </c>
      <c r="BX107" s="568">
        <f t="shared" si="86"/>
        <v>0.6003639751717359</v>
      </c>
      <c r="BY107" s="568">
        <f t="shared" si="86"/>
        <v>0.59612656282722976</v>
      </c>
      <c r="BZ107" s="568">
        <f t="shared" si="86"/>
        <v>0.59177932091268182</v>
      </c>
      <c r="CA107" s="568">
        <f t="shared" si="86"/>
        <v>0.58746378117925102</v>
      </c>
      <c r="CB107" s="568">
        <f t="shared" si="86"/>
        <v>0.58331741933665859</v>
      </c>
      <c r="CC107" s="568">
        <f t="shared" si="86"/>
        <v>0.57906358786369128</v>
      </c>
      <c r="CD107" s="568">
        <f t="shared" si="86"/>
        <v>0.57497651519287396</v>
      </c>
      <c r="CE107" s="568">
        <f t="shared" si="86"/>
        <v>0.57078350960883728</v>
      </c>
      <c r="CF107" s="568">
        <f t="shared" si="86"/>
        <v>0.56662108144033518</v>
      </c>
      <c r="CG107" s="568">
        <f t="shared" si="86"/>
        <v>0.5627546814200397</v>
      </c>
      <c r="CH107" s="568">
        <f t="shared" si="86"/>
        <v>0.55865080333234851</v>
      </c>
      <c r="CI107" s="568">
        <f t="shared" si="86"/>
        <v>0.55470780557064636</v>
      </c>
      <c r="CJ107" s="568">
        <f t="shared" si="86"/>
        <v>0.55066260917599652</v>
      </c>
      <c r="CK107" s="568">
        <f t="shared" si="86"/>
        <v>0.54677599266621546</v>
      </c>
      <c r="CL107" s="568">
        <f t="shared" si="86"/>
        <v>0.54278863887021278</v>
      </c>
      <c r="CM107" s="568">
        <f t="shared" si="86"/>
        <v>0.53883036277789076</v>
      </c>
      <c r="CN107" s="568">
        <f t="shared" si="86"/>
        <v>0.53502725911868709</v>
      </c>
      <c r="CO107" s="568">
        <f t="shared" si="86"/>
        <v>0.53112558274440247</v>
      </c>
      <c r="CP107" s="568">
        <f t="shared" si="86"/>
        <v>0.52737685997974892</v>
      </c>
      <c r="CQ107" s="568">
        <f t="shared" si="86"/>
        <v>0.5235309739994406</v>
      </c>
      <c r="CR107" s="568">
        <f t="shared" si="86"/>
        <v>0.51971313407138797</v>
      </c>
      <c r="CS107" s="568">
        <f t="shared" si="86"/>
        <v>0.51628869855049486</v>
      </c>
      <c r="CT107" s="568">
        <f t="shared" si="86"/>
        <v>0.51252367278197075</v>
      </c>
      <c r="CU107" s="568">
        <f t="shared" si="86"/>
        <v>0.50890624364279458</v>
      </c>
      <c r="CV107" s="568">
        <f t="shared" si="86"/>
        <v>0.50519505428990485</v>
      </c>
      <c r="CW107" s="568">
        <f t="shared" ref="CW107:EB107" si="87">CW84</f>
        <v>0.50162935106992224</v>
      </c>
      <c r="CX107" s="568">
        <f t="shared" si="87"/>
        <v>0.49797122832129592</v>
      </c>
      <c r="CY107" s="568">
        <f t="shared" si="87"/>
        <v>0.49433978236503723</v>
      </c>
      <c r="CZ107" s="568">
        <f t="shared" si="87"/>
        <v>0.49085069643916235</v>
      </c>
      <c r="DA107" s="568">
        <f t="shared" si="87"/>
        <v>0.48727117682972682</v>
      </c>
      <c r="DB107" s="568">
        <f t="shared" si="87"/>
        <v>0.48383198163279717</v>
      </c>
      <c r="DC107" s="568">
        <f t="shared" si="87"/>
        <v>0.48030364587104629</v>
      </c>
      <c r="DD107" s="568">
        <f t="shared" si="87"/>
        <v>0.47680104043246585</v>
      </c>
      <c r="DE107" s="568">
        <f t="shared" si="87"/>
        <v>0.47365935646834384</v>
      </c>
      <c r="DF107" s="568">
        <f t="shared" si="87"/>
        <v>0.47020520438712915</v>
      </c>
      <c r="DG107" s="568">
        <f t="shared" si="87"/>
        <v>0.4668864620576097</v>
      </c>
      <c r="DH107" s="568">
        <f t="shared" si="87"/>
        <v>0.46348170118339893</v>
      </c>
      <c r="DI107" s="568">
        <f t="shared" si="87"/>
        <v>0.46021041382561667</v>
      </c>
      <c r="DJ107" s="568">
        <f t="shared" si="87"/>
        <v>0.45685433790944574</v>
      </c>
      <c r="DK107" s="568">
        <f t="shared" si="87"/>
        <v>0.453522736114713</v>
      </c>
      <c r="DL107" s="568">
        <f t="shared" si="87"/>
        <v>0.45032173985244245</v>
      </c>
      <c r="DM107" s="568">
        <f t="shared" si="87"/>
        <v>0.44703777690800628</v>
      </c>
      <c r="DN107" s="568">
        <f t="shared" si="87"/>
        <v>0.44388255195669457</v>
      </c>
      <c r="DO107" s="568">
        <f t="shared" si="87"/>
        <v>0.44064554667068462</v>
      </c>
      <c r="DP107" s="568">
        <f t="shared" si="87"/>
        <v>0.43743214718574847</v>
      </c>
      <c r="DQ107" s="568">
        <f t="shared" si="87"/>
        <v>0.43454986831958148</v>
      </c>
      <c r="DR107" s="568">
        <f t="shared" si="87"/>
        <v>0.4313809214560817</v>
      </c>
      <c r="DS107" s="568">
        <f t="shared" si="87"/>
        <v>0.42833620372257764</v>
      </c>
      <c r="DT107" s="568">
        <f t="shared" si="87"/>
        <v>0.42521256989302653</v>
      </c>
      <c r="DU107" s="568">
        <f t="shared" si="87"/>
        <v>0.42221138883084097</v>
      </c>
      <c r="DV107" s="568">
        <f t="shared" si="87"/>
        <v>0.41913242010040891</v>
      </c>
      <c r="DW107" s="568">
        <f t="shared" si="87"/>
        <v>0.41607590469239725</v>
      </c>
      <c r="DX107" s="568">
        <f t="shared" si="87"/>
        <v>0.4131392108738004</v>
      </c>
      <c r="DY107" s="568">
        <f t="shared" si="87"/>
        <v>0.4101264008330332</v>
      </c>
      <c r="DZ107" s="568">
        <f t="shared" si="87"/>
        <v>0.40723169904283901</v>
      </c>
      <c r="EA107" s="568">
        <f t="shared" si="87"/>
        <v>0.40426196942264636</v>
      </c>
      <c r="EB107" s="568">
        <f t="shared" si="87"/>
        <v>0.40131389650068672</v>
      </c>
      <c r="EC107" s="568">
        <f t="shared" ref="EC107:ES107" si="88">EC84</f>
        <v>0.3985754878738299</v>
      </c>
      <c r="ED107" s="568">
        <f t="shared" si="88"/>
        <v>0.39566888351320739</v>
      </c>
      <c r="EE107" s="568">
        <f t="shared" si="88"/>
        <v>0.39287622392556942</v>
      </c>
      <c r="EF107" s="568">
        <f t="shared" si="88"/>
        <v>0.39001118134169521</v>
      </c>
      <c r="EG107" s="568">
        <f t="shared" si="88"/>
        <v>0.38725845422504906</v>
      </c>
      <c r="EH107" s="568">
        <f t="shared" si="88"/>
        <v>0.38443437912263134</v>
      </c>
      <c r="EI107" s="568">
        <f t="shared" si="88"/>
        <v>0.38163089853557436</v>
      </c>
      <c r="EJ107" s="568">
        <f t="shared" si="88"/>
        <v>0.37893732006088826</v>
      </c>
      <c r="EK107" s="568">
        <f t="shared" si="88"/>
        <v>0.37617392667519095</v>
      </c>
      <c r="EL107" s="568">
        <f t="shared" si="88"/>
        <v>0.37351886390244754</v>
      </c>
      <c r="EM107" s="568">
        <f t="shared" si="88"/>
        <v>0.370794984507894</v>
      </c>
      <c r="EN107" s="568">
        <f t="shared" si="88"/>
        <v>0.36809096895335797</v>
      </c>
      <c r="EO107" s="568">
        <f t="shared" si="88"/>
        <v>0.36566558520534859</v>
      </c>
      <c r="EP107" s="568">
        <f t="shared" si="88"/>
        <v>0.36299897570019024</v>
      </c>
      <c r="EQ107" s="568">
        <f t="shared" si="88"/>
        <v>0.36043690268400863</v>
      </c>
      <c r="ER107" s="568">
        <f t="shared" si="88"/>
        <v>0.3578084232492616</v>
      </c>
      <c r="ES107" s="568">
        <f t="shared" si="88"/>
        <v>0.35528298552756798</v>
      </c>
      <c r="ET107" s="308"/>
    </row>
    <row r="108" spans="1:256"/>
    <row r="109" spans="1:256" s="443" customFormat="1" ht="12.75" customHeight="1" thickBot="1">
      <c r="B109" s="562" t="s">
        <v>837</v>
      </c>
      <c r="C109" s="562"/>
      <c r="D109" s="563"/>
      <c r="E109" s="564">
        <f ca="1">E106*E107</f>
        <v>1499.341675764706</v>
      </c>
      <c r="F109" s="564">
        <f t="shared" ref="F109:BQ109" ca="1" si="89">F106*F107</f>
        <v>1393.3037151023416</v>
      </c>
      <c r="G109" s="564">
        <f t="shared" ca="1" si="89"/>
        <v>1385.8105961025633</v>
      </c>
      <c r="H109" s="564">
        <f t="shared" ca="1" si="89"/>
        <v>1378.683353712617</v>
      </c>
      <c r="I109" s="564">
        <f t="shared" ca="1" si="89"/>
        <v>1371.2690623226292</v>
      </c>
      <c r="J109" s="564">
        <f t="shared" ca="1" si="89"/>
        <v>1364.2167856204521</v>
      </c>
      <c r="K109" s="574">
        <f t="shared" ca="1" si="89"/>
        <v>1356.8814700680475</v>
      </c>
      <c r="L109" s="564">
        <f t="shared" ca="1" si="89"/>
        <v>1349.5856551743905</v>
      </c>
      <c r="M109" s="564">
        <f t="shared" ca="1" si="89"/>
        <v>1343.2792334160411</v>
      </c>
      <c r="N109" s="564">
        <f t="shared" ca="1" si="89"/>
        <v>1336.0577592846128</v>
      </c>
      <c r="O109" s="564">
        <f t="shared" ca="1" si="89"/>
        <v>1329.1888074079736</v>
      </c>
      <c r="P109" s="564">
        <f t="shared" ca="1" si="89"/>
        <v>1322.0431230078764</v>
      </c>
      <c r="Q109" s="564">
        <f t="shared" ca="1" si="89"/>
        <v>1315.2473339449541</v>
      </c>
      <c r="R109" s="564">
        <f t="shared" ca="1" si="89"/>
        <v>1353.7195451896057</v>
      </c>
      <c r="S109" s="564">
        <f t="shared" ca="1" si="89"/>
        <v>1346.3556501750099</v>
      </c>
      <c r="T109" s="564">
        <f t="shared" ca="1" si="89"/>
        <v>1339.3490923515942</v>
      </c>
      <c r="U109" s="564">
        <f t="shared" ca="1" si="89"/>
        <v>1332.0636276256712</v>
      </c>
      <c r="V109" s="564">
        <f t="shared" ca="1" si="89"/>
        <v>1325.1316819714077</v>
      </c>
      <c r="W109" s="564">
        <f t="shared" ca="1" si="89"/>
        <v>1317.9257524014899</v>
      </c>
      <c r="X109" s="564">
        <f t="shared" ca="1" si="89"/>
        <v>1310.7589901204708</v>
      </c>
      <c r="Y109" s="564">
        <f t="shared" ca="1" si="89"/>
        <v>1304.5550877347905</v>
      </c>
      <c r="Z109" s="564">
        <f t="shared" ca="1" si="89"/>
        <v>1297.4622053447101</v>
      </c>
      <c r="AA109" s="564">
        <f t="shared" ca="1" si="89"/>
        <v>1290.7126501861762</v>
      </c>
      <c r="AB109" s="564">
        <f t="shared" ca="1" si="89"/>
        <v>1283.6960386593023</v>
      </c>
      <c r="AC109" s="564">
        <f t="shared" ca="1" si="89"/>
        <v>1277.0190803408307</v>
      </c>
      <c r="AD109" s="564">
        <f t="shared" ca="1" si="89"/>
        <v>1311.8714063763948</v>
      </c>
      <c r="AE109" s="564">
        <f t="shared" ca="1" si="89"/>
        <v>1304.663157082925</v>
      </c>
      <c r="AF109" s="564">
        <f t="shared" ca="1" si="89"/>
        <v>1297.8020189930037</v>
      </c>
      <c r="AG109" s="564">
        <f t="shared" ca="1" si="89"/>
        <v>1290.6713584529127</v>
      </c>
      <c r="AH109" s="564">
        <f t="shared" ca="1" si="89"/>
        <v>1283.8849284486503</v>
      </c>
      <c r="AI109" s="564">
        <f t="shared" ca="1" si="89"/>
        <v>1276.8327953559649</v>
      </c>
      <c r="AJ109" s="564">
        <f t="shared" ca="1" si="89"/>
        <v>1269.8203555164023</v>
      </c>
      <c r="AK109" s="564">
        <f t="shared" ca="1" si="89"/>
        <v>1263.4429865869274</v>
      </c>
      <c r="AL109" s="564">
        <f t="shared" ca="1" si="89"/>
        <v>1256.5042613871703</v>
      </c>
      <c r="AM109" s="564">
        <f t="shared" ca="1" si="89"/>
        <v>1249.899624324994</v>
      </c>
      <c r="AN109" s="564">
        <f t="shared" ca="1" si="89"/>
        <v>1243.0370776180055</v>
      </c>
      <c r="AO109" s="564">
        <f t="shared" ca="1" si="89"/>
        <v>1236.5050889040706</v>
      </c>
      <c r="AP109" s="564">
        <f t="shared" ca="1" si="89"/>
        <v>1236.438939615771</v>
      </c>
      <c r="AQ109" s="564">
        <f t="shared" ca="1" si="89"/>
        <v>1229.640034523409</v>
      </c>
      <c r="AR109" s="564">
        <f t="shared" ca="1" si="89"/>
        <v>1223.1673210467889</v>
      </c>
      <c r="AS109" s="564">
        <f t="shared" ca="1" si="89"/>
        <v>1216.4422773882218</v>
      </c>
      <c r="AT109" s="564">
        <f t="shared" ca="1" si="89"/>
        <v>1210.0398972620217</v>
      </c>
      <c r="AU109" s="564">
        <f t="shared" ca="1" si="89"/>
        <v>1203.3878655547783</v>
      </c>
      <c r="AV109" s="564">
        <f t="shared" ca="1" si="89"/>
        <v>1196.7731952462552</v>
      </c>
      <c r="AW109" s="564">
        <f t="shared" ca="1" si="89"/>
        <v>1191.0382100314057</v>
      </c>
      <c r="AX109" s="564">
        <f t="shared" ca="1" si="89"/>
        <v>1184.4922764942064</v>
      </c>
      <c r="AY109" s="564">
        <f t="shared" ca="1" si="89"/>
        <v>1178.2619930256335</v>
      </c>
      <c r="AZ109" s="564">
        <f t="shared" ca="1" si="89"/>
        <v>1171.7861485697731</v>
      </c>
      <c r="BA109" s="564">
        <f t="shared" ca="1" si="89"/>
        <v>1001.8420033860797</v>
      </c>
      <c r="BB109" s="564">
        <f t="shared" ca="1" si="89"/>
        <v>996.5846489766077</v>
      </c>
      <c r="BC109" s="564">
        <f t="shared" ca="1" si="89"/>
        <v>991.3551575991246</v>
      </c>
      <c r="BD109" s="564">
        <f t="shared" ca="1" si="89"/>
        <v>1100.9248090570168</v>
      </c>
      <c r="BE109" s="564">
        <f t="shared" ca="1" si="89"/>
        <v>1094.9607463082664</v>
      </c>
      <c r="BF109" s="564">
        <f t="shared" ca="1" si="89"/>
        <v>1089.2851029721442</v>
      </c>
      <c r="BG109" s="564">
        <f t="shared" ca="1" si="89"/>
        <v>1083.3850758542831</v>
      </c>
      <c r="BH109" s="564">
        <f t="shared" ca="1" si="89"/>
        <v>1077.5159593347507</v>
      </c>
      <c r="BI109" s="564">
        <f t="shared" ca="1" si="89"/>
        <v>1072.4385336847338</v>
      </c>
      <c r="BJ109" s="564">
        <f t="shared" ca="1" si="89"/>
        <v>1066.6304213682129</v>
      </c>
      <c r="BK109" s="564">
        <f t="shared" ca="1" si="89"/>
        <v>1061.1039998839669</v>
      </c>
      <c r="BL109" s="564">
        <f t="shared" ca="1" si="89"/>
        <v>1055.3574370806284</v>
      </c>
      <c r="BM109" s="564">
        <f t="shared" ca="1" si="89"/>
        <v>1049.8895725205134</v>
      </c>
      <c r="BN109" s="564">
        <f t="shared" ca="1" si="89"/>
        <v>1044.2053292084586</v>
      </c>
      <c r="BO109" s="564">
        <f t="shared" ca="1" si="89"/>
        <v>1038.5508082747779</v>
      </c>
      <c r="BP109" s="564">
        <f t="shared" ca="1" si="89"/>
        <v>1035.2733354495779</v>
      </c>
      <c r="BQ109" s="564">
        <f t="shared" ca="1" si="89"/>
        <v>1029.6647416944734</v>
      </c>
      <c r="BR109" s="564">
        <f t="shared" ref="BR109:EC109" ca="1" si="90">BR106*BR107</f>
        <v>1024.32805033197</v>
      </c>
      <c r="BS109" s="564">
        <f t="shared" ca="1" si="90"/>
        <v>1018.7794750589917</v>
      </c>
      <c r="BT109" s="564">
        <f t="shared" ca="1" si="90"/>
        <v>1013.2606424823027</v>
      </c>
      <c r="BU109" s="564">
        <f t="shared" ca="1" si="90"/>
        <v>1008.4861109867887</v>
      </c>
      <c r="BV109" s="564">
        <f t="shared" ca="1" si="90"/>
        <v>1003.0237014000118</v>
      </c>
      <c r="BW109" s="564">
        <f t="shared" ca="1" si="90"/>
        <v>997.82683174942622</v>
      </c>
      <c r="BX109" s="564">
        <f t="shared" ca="1" si="90"/>
        <v>992.42277925041776</v>
      </c>
      <c r="BY109" s="564">
        <f t="shared" ca="1" si="90"/>
        <v>987.28207186247778</v>
      </c>
      <c r="BZ109" s="564">
        <f t="shared" ca="1" si="90"/>
        <v>981.93578095953239</v>
      </c>
      <c r="CA109" s="564">
        <f t="shared" ca="1" si="90"/>
        <v>976.61871794997319</v>
      </c>
      <c r="CB109" s="564">
        <f t="shared" ca="1" si="90"/>
        <v>973.53707863566922</v>
      </c>
      <c r="CC109" s="564">
        <f t="shared" ca="1" si="90"/>
        <v>968.262305333315</v>
      </c>
      <c r="CD109" s="564">
        <f t="shared" ca="1" si="90"/>
        <v>963.24444832721088</v>
      </c>
      <c r="CE109" s="564">
        <f t="shared" ca="1" si="90"/>
        <v>958.02594135461277</v>
      </c>
      <c r="CF109" s="564">
        <f t="shared" ca="1" si="90"/>
        <v>952.83661675192559</v>
      </c>
      <c r="CG109" s="564">
        <f t="shared" ca="1" si="90"/>
        <v>948.12316234347441</v>
      </c>
      <c r="CH109" s="564">
        <f t="shared" ca="1" si="90"/>
        <v>942.98791980116039</v>
      </c>
      <c r="CI109" s="564">
        <f t="shared" ca="1" si="90"/>
        <v>938.1021620648562</v>
      </c>
      <c r="CJ109" s="564">
        <f t="shared" ca="1" si="90"/>
        <v>933.02160257426988</v>
      </c>
      <c r="CK109" s="564">
        <f t="shared" ca="1" si="90"/>
        <v>928.18787203311035</v>
      </c>
      <c r="CL109" s="564">
        <f t="shared" ca="1" si="90"/>
        <v>923.16202457892132</v>
      </c>
      <c r="CM109" s="564">
        <f t="shared" ca="1" si="90"/>
        <v>918.16349713943725</v>
      </c>
      <c r="CN109" s="564">
        <f t="shared" ca="1" si="90"/>
        <v>915.26579285406956</v>
      </c>
      <c r="CO109" s="564">
        <f t="shared" ca="1" si="90"/>
        <v>910.3068517242632</v>
      </c>
      <c r="CP109" s="564">
        <f t="shared" ca="1" si="90"/>
        <v>905.5887855672313</v>
      </c>
      <c r="CQ109" s="564">
        <f t="shared" ca="1" si="90"/>
        <v>900.68319918919519</v>
      </c>
      <c r="CR109" s="564">
        <f t="shared" ca="1" si="90"/>
        <v>895.80432430413202</v>
      </c>
      <c r="CS109" s="564">
        <f t="shared" ca="1" si="90"/>
        <v>891.58391493976296</v>
      </c>
      <c r="CT109" s="564">
        <f t="shared" ca="1" si="90"/>
        <v>886.75458128506546</v>
      </c>
      <c r="CU109" s="564">
        <f t="shared" ca="1" si="90"/>
        <v>882.15977812204244</v>
      </c>
      <c r="CV109" s="564">
        <f t="shared" ca="1" si="90"/>
        <v>877.38231507312776</v>
      </c>
      <c r="CW109" s="564">
        <f t="shared" ca="1" si="90"/>
        <v>872.83741432645479</v>
      </c>
      <c r="CX109" s="564">
        <f t="shared" ca="1" si="90"/>
        <v>868.11115885018819</v>
      </c>
      <c r="CY109" s="564">
        <f t="shared" ca="1" si="90"/>
        <v>863.41057881644724</v>
      </c>
      <c r="CZ109" s="564">
        <f t="shared" ca="1" si="90"/>
        <v>860.68536161153895</v>
      </c>
      <c r="DA109" s="564">
        <f t="shared" ca="1" si="90"/>
        <v>856.02237580793292</v>
      </c>
      <c r="DB109" s="564">
        <f t="shared" ca="1" si="90"/>
        <v>851.58575944587142</v>
      </c>
      <c r="DC109" s="564">
        <f t="shared" ca="1" si="90"/>
        <v>846.97277304063914</v>
      </c>
      <c r="DD109" s="564">
        <f t="shared" ca="1" si="90"/>
        <v>842.38482807497064</v>
      </c>
      <c r="DE109" s="564">
        <f t="shared" ca="1" si="90"/>
        <v>838.41537210587182</v>
      </c>
      <c r="DF109" s="564">
        <f t="shared" ca="1" si="90"/>
        <v>833.87437036825622</v>
      </c>
      <c r="DG109" s="564">
        <f t="shared" ca="1" si="90"/>
        <v>829.55383373962275</v>
      </c>
      <c r="DH109" s="564">
        <f t="shared" ca="1" si="90"/>
        <v>825.06193210893059</v>
      </c>
      <c r="DI109" s="564">
        <f t="shared" ca="1" si="90"/>
        <v>820.78759194997781</v>
      </c>
      <c r="DJ109" s="564">
        <f t="shared" ca="1" si="90"/>
        <v>816.34264538693742</v>
      </c>
      <c r="DK109" s="564">
        <f t="shared" ca="1" si="90"/>
        <v>811.92231720200164</v>
      </c>
      <c r="DL109" s="564">
        <f t="shared" ca="1" si="90"/>
        <v>725.15536449806848</v>
      </c>
      <c r="DM109" s="564">
        <f t="shared" ca="1" si="90"/>
        <v>721.34977281171098</v>
      </c>
      <c r="DN109" s="564">
        <f t="shared" ca="1" si="90"/>
        <v>717.73387144133972</v>
      </c>
      <c r="DO109" s="564">
        <f t="shared" ca="1" si="90"/>
        <v>796.87349826357581</v>
      </c>
      <c r="DP109" s="564">
        <f t="shared" ca="1" si="90"/>
        <v>792.55614855894135</v>
      </c>
      <c r="DQ109" s="564">
        <f t="shared" ca="1" si="90"/>
        <v>788.8206975516697</v>
      </c>
      <c r="DR109" s="564">
        <f t="shared" ca="1" si="90"/>
        <v>784.54789665361079</v>
      </c>
      <c r="DS109" s="564">
        <f t="shared" ca="1" si="90"/>
        <v>780.48194677399874</v>
      </c>
      <c r="DT109" s="564">
        <f t="shared" ca="1" si="90"/>
        <v>776.25423610714813</v>
      </c>
      <c r="DU109" s="564">
        <f t="shared" ca="1" si="90"/>
        <v>772.23258408778247</v>
      </c>
      <c r="DV109" s="564">
        <f t="shared" ca="1" si="90"/>
        <v>768.04990548813817</v>
      </c>
      <c r="DW109" s="564">
        <f t="shared" ca="1" si="90"/>
        <v>763.89026745295428</v>
      </c>
      <c r="DX109" s="564">
        <f t="shared" ca="1" si="90"/>
        <v>759.93342602384848</v>
      </c>
      <c r="DY109" s="564">
        <f t="shared" ca="1" si="90"/>
        <v>755.81804922126844</v>
      </c>
      <c r="DZ109" s="564">
        <f t="shared" ca="1" si="90"/>
        <v>751.90330832396876</v>
      </c>
      <c r="EA109" s="564">
        <f t="shared" ca="1" si="90"/>
        <v>749.35359987717675</v>
      </c>
      <c r="EB109" s="564">
        <f t="shared" ca="1" si="90"/>
        <v>745.29375669714454</v>
      </c>
      <c r="EC109" s="564">
        <f t="shared" ca="1" si="90"/>
        <v>741.60593123645185</v>
      </c>
      <c r="ED109" s="564">
        <f t="shared" ref="ED109:EQ109" ca="1" si="91">ED106*ED107</f>
        <v>737.58873068458934</v>
      </c>
      <c r="EE109" s="564">
        <f t="shared" ca="1" si="91"/>
        <v>733.76646584065134</v>
      </c>
      <c r="EF109" s="564">
        <f t="shared" ca="1" si="91"/>
        <v>729.79194846274322</v>
      </c>
      <c r="EG109" s="564">
        <f t="shared" ca="1" si="91"/>
        <v>726.01070622761642</v>
      </c>
      <c r="EH109" s="564">
        <f t="shared" ca="1" si="91"/>
        <v>722.07839147505103</v>
      </c>
      <c r="EI109" s="564">
        <f t="shared" ca="1" si="91"/>
        <v>718.16812025198647</v>
      </c>
      <c r="EJ109" s="564">
        <f t="shared" ca="1" si="91"/>
        <v>714.44756579680507</v>
      </c>
      <c r="EK109" s="564">
        <f t="shared" ca="1" si="91"/>
        <v>710.57877180108994</v>
      </c>
      <c r="EL109" s="564">
        <f t="shared" ca="1" si="91"/>
        <v>706.89852025915491</v>
      </c>
      <c r="EM109" s="564">
        <f t="shared" ca="1" si="91"/>
        <v>704.50061263135194</v>
      </c>
      <c r="EN109" s="564">
        <f t="shared" ca="1" si="91"/>
        <v>700.68421077486141</v>
      </c>
      <c r="EO109" s="564">
        <f t="shared" ca="1" si="91"/>
        <v>697.38169526066861</v>
      </c>
      <c r="EP109" s="564">
        <f t="shared" ca="1" si="91"/>
        <v>693.60357394552682</v>
      </c>
      <c r="EQ109" s="564">
        <f t="shared" ca="1" si="91"/>
        <v>690.00943592266344</v>
      </c>
      <c r="ER109" s="564">
        <f ca="1">ER106*ER107</f>
        <v>686.2721000879792</v>
      </c>
      <c r="ES109" s="564">
        <f ca="1">ES106*ES107</f>
        <v>682.71602194836703</v>
      </c>
      <c r="ET109" s="308"/>
    </row>
    <row r="110" spans="1:256" ht="14.4" thickTop="1"/>
    <row r="111" spans="1:256" s="305" customFormat="1" ht="12.75" customHeight="1">
      <c r="A111" s="16">
        <f>MAX($A$1:A110)+1</f>
        <v>5</v>
      </c>
      <c r="B111" s="62" t="s">
        <v>838</v>
      </c>
      <c r="C111" s="129"/>
      <c r="D111" s="312"/>
      <c r="E111" s="313"/>
      <c r="F111" s="313"/>
      <c r="G111" s="313"/>
      <c r="H111" s="313"/>
      <c r="I111" s="313"/>
      <c r="J111" s="313"/>
      <c r="K111" s="313"/>
      <c r="L111" s="313"/>
      <c r="M111" s="313"/>
      <c r="N111" s="313"/>
      <c r="O111" s="313"/>
      <c r="P111" s="313"/>
      <c r="Q111" s="313"/>
      <c r="R111" s="313"/>
      <c r="S111" s="313"/>
      <c r="T111" s="313"/>
      <c r="U111" s="313"/>
      <c r="V111" s="313"/>
      <c r="W111" s="313"/>
      <c r="X111" s="313"/>
      <c r="Y111" s="313"/>
      <c r="Z111" s="313"/>
      <c r="AA111" s="313"/>
      <c r="AB111" s="313"/>
      <c r="AC111" s="313"/>
      <c r="AD111" s="313"/>
      <c r="AE111" s="313"/>
      <c r="AF111" s="313"/>
      <c r="AG111" s="313"/>
      <c r="AH111" s="313"/>
      <c r="AI111" s="313"/>
      <c r="AJ111" s="313"/>
      <c r="AK111" s="313"/>
      <c r="AL111" s="313"/>
      <c r="AM111" s="313"/>
      <c r="AN111" s="313"/>
      <c r="AO111" s="313"/>
      <c r="AP111" s="313"/>
      <c r="AQ111" s="313"/>
      <c r="AR111" s="313"/>
      <c r="AS111" s="313"/>
      <c r="AT111" s="313"/>
      <c r="AU111" s="313"/>
      <c r="AV111" s="313"/>
      <c r="AW111" s="313"/>
      <c r="AX111" s="313"/>
      <c r="AY111" s="313"/>
      <c r="AZ111" s="313"/>
      <c r="BA111" s="313"/>
      <c r="BB111" s="313"/>
      <c r="BC111" s="313"/>
      <c r="BD111" s="313"/>
      <c r="BE111" s="313"/>
      <c r="BF111" s="313"/>
      <c r="BG111" s="313"/>
      <c r="BH111" s="313"/>
      <c r="BI111" s="313"/>
      <c r="BJ111" s="313"/>
      <c r="BK111" s="313"/>
      <c r="BL111" s="313"/>
      <c r="BM111" s="313"/>
      <c r="BN111" s="313"/>
      <c r="BO111" s="313"/>
      <c r="BP111" s="313"/>
      <c r="BQ111" s="313"/>
      <c r="BR111" s="313"/>
      <c r="BS111" s="313"/>
      <c r="BT111" s="313"/>
      <c r="BU111" s="313"/>
      <c r="BV111" s="313"/>
      <c r="BW111" s="313"/>
      <c r="BX111" s="313"/>
      <c r="BY111" s="313"/>
      <c r="BZ111" s="313"/>
      <c r="CA111" s="313"/>
      <c r="CB111" s="313"/>
      <c r="CC111" s="313"/>
      <c r="CD111" s="313"/>
      <c r="CE111" s="313"/>
      <c r="CF111" s="313"/>
      <c r="CG111" s="313"/>
      <c r="CH111" s="313"/>
      <c r="CI111" s="313"/>
      <c r="CJ111" s="313"/>
      <c r="CK111" s="313"/>
      <c r="CL111" s="313"/>
      <c r="CM111" s="313"/>
      <c r="CN111" s="313"/>
      <c r="CO111" s="313"/>
      <c r="CP111" s="313"/>
      <c r="CQ111" s="313"/>
      <c r="CR111" s="313"/>
      <c r="CS111" s="313"/>
      <c r="CT111" s="313"/>
      <c r="CU111" s="313"/>
      <c r="CV111" s="313"/>
      <c r="CW111" s="313"/>
      <c r="CX111" s="313"/>
      <c r="CY111" s="313"/>
      <c r="CZ111" s="313"/>
      <c r="DA111" s="313"/>
      <c r="DB111" s="313"/>
      <c r="DC111" s="313"/>
      <c r="DD111" s="313"/>
      <c r="DE111" s="313"/>
      <c r="DF111" s="313"/>
      <c r="DG111" s="313"/>
      <c r="DH111" s="313"/>
      <c r="DI111" s="313"/>
      <c r="DJ111" s="313"/>
      <c r="DK111" s="313"/>
      <c r="DL111" s="313"/>
      <c r="DM111" s="313"/>
      <c r="DN111" s="313"/>
      <c r="DO111" s="313"/>
      <c r="DP111" s="313"/>
      <c r="DQ111" s="313"/>
      <c r="DR111" s="313"/>
      <c r="DS111" s="313"/>
      <c r="DT111" s="313"/>
      <c r="DU111" s="313"/>
      <c r="DV111" s="313"/>
      <c r="DW111" s="313"/>
      <c r="DX111" s="313"/>
      <c r="DY111" s="313"/>
      <c r="DZ111" s="313"/>
      <c r="EA111" s="313"/>
      <c r="EB111" s="313"/>
      <c r="EC111" s="313"/>
      <c r="ED111" s="313"/>
      <c r="EE111" s="313"/>
      <c r="EF111" s="313"/>
      <c r="EG111" s="313"/>
      <c r="EH111" s="313"/>
      <c r="EI111" s="313"/>
      <c r="EJ111" s="313"/>
      <c r="EK111" s="313"/>
      <c r="EL111" s="313"/>
      <c r="EM111" s="313"/>
      <c r="EN111" s="313"/>
      <c r="EO111" s="313"/>
      <c r="EP111" s="313"/>
      <c r="EQ111" s="313"/>
      <c r="ER111" s="313"/>
      <c r="ES111" s="313"/>
      <c r="ET111" s="310"/>
      <c r="EU111" s="16"/>
      <c r="EV111" s="16"/>
      <c r="EW111" s="16"/>
      <c r="EX111" s="16"/>
      <c r="EY111" s="16"/>
      <c r="EZ111" s="16"/>
      <c r="FA111" s="16"/>
      <c r="FB111" s="16"/>
      <c r="FC111" s="16"/>
      <c r="FD111" s="16"/>
      <c r="FE111" s="16"/>
      <c r="FF111" s="16"/>
      <c r="FG111" s="16"/>
      <c r="FH111" s="16"/>
      <c r="FI111" s="16"/>
      <c r="FJ111" s="16"/>
      <c r="FK111" s="16"/>
      <c r="FL111" s="16"/>
      <c r="FM111" s="16"/>
      <c r="FN111" s="16"/>
      <c r="FO111" s="16"/>
      <c r="FP111" s="16"/>
      <c r="FQ111" s="16"/>
      <c r="FR111" s="16"/>
      <c r="FS111" s="16"/>
      <c r="FT111" s="16"/>
      <c r="FU111" s="16"/>
      <c r="FV111" s="16"/>
      <c r="FW111" s="16"/>
      <c r="FX111" s="16"/>
      <c r="FY111" s="16"/>
      <c r="FZ111" s="16"/>
      <c r="GA111" s="16"/>
      <c r="GB111" s="16"/>
      <c r="GC111" s="16"/>
      <c r="GD111" s="16"/>
      <c r="GE111" s="16"/>
      <c r="GF111" s="16"/>
      <c r="GG111" s="16"/>
      <c r="GH111" s="16"/>
      <c r="GI111" s="16"/>
      <c r="GJ111" s="16"/>
      <c r="GK111" s="16"/>
      <c r="GL111" s="16"/>
      <c r="GM111" s="16"/>
      <c r="GN111" s="16"/>
      <c r="GO111" s="16"/>
      <c r="GP111" s="16"/>
      <c r="GQ111" s="16"/>
      <c r="GR111" s="16"/>
      <c r="GS111" s="16"/>
      <c r="GT111" s="16"/>
      <c r="GU111" s="16"/>
      <c r="GV111" s="16"/>
      <c r="GW111" s="16"/>
      <c r="GX111" s="16"/>
      <c r="GY111" s="16"/>
      <c r="GZ111" s="16"/>
      <c r="HA111" s="16"/>
      <c r="HB111" s="16"/>
      <c r="HC111" s="16"/>
      <c r="HD111" s="16"/>
      <c r="HE111" s="16"/>
      <c r="HF111" s="16"/>
      <c r="HG111" s="16"/>
      <c r="HH111" s="16"/>
      <c r="HI111" s="16"/>
      <c r="HJ111" s="16"/>
      <c r="HK111" s="16"/>
      <c r="HL111" s="16"/>
      <c r="HM111" s="16"/>
      <c r="HN111" s="16"/>
      <c r="HO111" s="16"/>
      <c r="HP111" s="16"/>
      <c r="HQ111" s="16"/>
      <c r="HR111" s="16"/>
      <c r="HS111" s="16"/>
      <c r="HT111" s="16"/>
      <c r="HU111" s="16"/>
      <c r="HV111" s="16"/>
      <c r="HW111" s="16"/>
      <c r="HX111" s="16"/>
      <c r="HY111" s="16"/>
      <c r="HZ111" s="16"/>
      <c r="IA111" s="16"/>
      <c r="IB111" s="16"/>
      <c r="IC111" s="16"/>
      <c r="ID111" s="16"/>
      <c r="IE111" s="16"/>
      <c r="IF111" s="16"/>
      <c r="IG111" s="16"/>
      <c r="IH111" s="16"/>
      <c r="II111" s="16"/>
      <c r="IJ111" s="16"/>
      <c r="IK111" s="16"/>
      <c r="IL111" s="16"/>
      <c r="IM111" s="16"/>
      <c r="IN111" s="16"/>
      <c r="IO111" s="16"/>
      <c r="IP111" s="16"/>
      <c r="IQ111" s="16"/>
      <c r="IR111" s="16"/>
      <c r="IS111" s="16"/>
      <c r="IT111" s="16"/>
      <c r="IU111" s="16"/>
      <c r="IV111" s="16"/>
    </row>
    <row r="112" spans="1:256"/>
    <row r="113" spans="2:150" ht="12.75" customHeight="1">
      <c r="B113" s="444" t="s">
        <v>839</v>
      </c>
      <c r="E113" s="572">
        <f t="shared" ref="E113:AJ113" ca="1" si="92">E87</f>
        <v>89.425850409325406</v>
      </c>
      <c r="F113" s="572">
        <f t="shared" ca="1" si="92"/>
        <v>196.18329483729934</v>
      </c>
      <c r="G113" s="572">
        <f t="shared" ca="1" si="92"/>
        <v>302.16224132867018</v>
      </c>
      <c r="H113" s="572">
        <f t="shared" ca="1" si="92"/>
        <v>407.39319887698332</v>
      </c>
      <c r="I113" s="572">
        <f t="shared" ca="1" si="92"/>
        <v>511.85676924120378</v>
      </c>
      <c r="J113" s="572">
        <f t="shared" ca="1" si="92"/>
        <v>615.58302542762249</v>
      </c>
      <c r="K113" s="572">
        <f t="shared" ca="1" si="92"/>
        <v>718.55284682602587</v>
      </c>
      <c r="L113" s="572">
        <f t="shared" ca="1" si="92"/>
        <v>820.77173961024312</v>
      </c>
      <c r="M113" s="572">
        <f t="shared" ca="1" si="92"/>
        <v>922.31707001690302</v>
      </c>
      <c r="N113" s="572">
        <f t="shared" ca="1" si="92"/>
        <v>1023.1219337437335</v>
      </c>
      <c r="O113" s="572">
        <f t="shared" ca="1" si="92"/>
        <v>1123.2152567252508</v>
      </c>
      <c r="P113" s="572">
        <f t="shared" ca="1" si="92"/>
        <v>1222.5786810500906</v>
      </c>
      <c r="Q113" s="572">
        <f t="shared" ca="1" si="92"/>
        <v>1321.2408110221627</v>
      </c>
      <c r="R113" s="572">
        <f t="shared" ca="1" si="92"/>
        <v>1423.0170405018418</v>
      </c>
      <c r="S113" s="572">
        <f t="shared" ca="1" si="92"/>
        <v>1524.0510686252744</v>
      </c>
      <c r="T113" s="572">
        <f t="shared" ca="1" si="92"/>
        <v>1624.3719813846994</v>
      </c>
      <c r="U113" s="572">
        <f t="shared" ca="1" si="92"/>
        <v>1723.9612861808878</v>
      </c>
      <c r="V113" s="572">
        <f t="shared" ca="1" si="92"/>
        <v>1822.8476533353332</v>
      </c>
      <c r="W113" s="572">
        <f t="shared" ca="1" si="92"/>
        <v>1921.0129427672855</v>
      </c>
      <c r="X113" s="572">
        <f t="shared" ca="1" si="92"/>
        <v>2018.46231576221</v>
      </c>
      <c r="Y113" s="572">
        <f t="shared" ca="1" si="92"/>
        <v>2115.2696157784194</v>
      </c>
      <c r="Z113" s="572">
        <f t="shared" ca="1" si="92"/>
        <v>2211.3709701379357</v>
      </c>
      <c r="AA113" s="572">
        <f t="shared" ca="1" si="92"/>
        <v>2306.7940443779885</v>
      </c>
      <c r="AB113" s="572">
        <f t="shared" ca="1" si="92"/>
        <v>2401.5212483229657</v>
      </c>
      <c r="AC113" s="572">
        <f t="shared" ca="1" si="92"/>
        <v>2495.5798521537017</v>
      </c>
      <c r="AD113" s="572">
        <f t="shared" ca="1" si="92"/>
        <v>2592.4705672836581</v>
      </c>
      <c r="AE113" s="572">
        <f t="shared" ca="1" si="92"/>
        <v>2688.6546816284313</v>
      </c>
      <c r="AF113" s="572">
        <f t="shared" ca="1" si="92"/>
        <v>2784.1599678336224</v>
      </c>
      <c r="AG113" s="572">
        <f t="shared" ca="1" si="92"/>
        <v>2878.9687385381335</v>
      </c>
      <c r="AH113" s="572">
        <f t="shared" ca="1" si="92"/>
        <v>2973.1083694908625</v>
      </c>
      <c r="AI113" s="572">
        <f t="shared" ca="1" si="92"/>
        <v>3066.5615070618946</v>
      </c>
      <c r="AJ113" s="572">
        <f t="shared" ca="1" si="92"/>
        <v>3159.3331483328266</v>
      </c>
      <c r="AK113" s="572">
        <f t="shared" ref="AK113:BP113" ca="1" si="93">AK87</f>
        <v>3251.4717522401265</v>
      </c>
      <c r="AL113" s="572">
        <f t="shared" ca="1" si="93"/>
        <v>3342.938428079513</v>
      </c>
      <c r="AM113" s="572">
        <f t="shared" ca="1" si="93"/>
        <v>3433.7595076737207</v>
      </c>
      <c r="AN113" s="572">
        <f t="shared" ca="1" si="93"/>
        <v>3523.9182496791877</v>
      </c>
      <c r="AO113" s="572">
        <f t="shared" ca="1" si="93"/>
        <v>3613.440686803503</v>
      </c>
      <c r="AP113" s="572">
        <f t="shared" ca="1" si="93"/>
        <v>3702.8761281830534</v>
      </c>
      <c r="AQ113" s="572">
        <f t="shared" ca="1" si="93"/>
        <v>3791.6593872924832</v>
      </c>
      <c r="AR113" s="572">
        <f t="shared" ca="1" si="93"/>
        <v>3879.8160229347786</v>
      </c>
      <c r="AS113" s="572">
        <f t="shared" ca="1" si="93"/>
        <v>3967.3297844099507</v>
      </c>
      <c r="AT113" s="572">
        <f t="shared" ca="1" si="93"/>
        <v>4054.2258652725736</v>
      </c>
      <c r="AU113" s="572">
        <f t="shared" ca="1" si="93"/>
        <v>4140.4882474036895</v>
      </c>
      <c r="AV113" s="572">
        <f t="shared" ca="1" si="93"/>
        <v>4226.1215436312214</v>
      </c>
      <c r="AW113" s="572">
        <f t="shared" ca="1" si="93"/>
        <v>4311.190567141095</v>
      </c>
      <c r="AX113" s="572">
        <f t="shared" ca="1" si="93"/>
        <v>4395.6392631316667</v>
      </c>
      <c r="AY113" s="572">
        <f t="shared" ca="1" si="93"/>
        <v>4479.4919422580051</v>
      </c>
      <c r="AZ113" s="572">
        <f t="shared" ca="1" si="93"/>
        <v>4491.4038316714532</v>
      </c>
      <c r="BA113" s="572">
        <f t="shared" ca="1" si="93"/>
        <v>4560.2711420409478</v>
      </c>
      <c r="BB113" s="572">
        <f t="shared" ca="1" si="93"/>
        <v>4628.6322340829265</v>
      </c>
      <c r="BC113" s="572">
        <f t="shared" ca="1" si="93"/>
        <v>4696.490820400717</v>
      </c>
      <c r="BD113" s="572">
        <f t="shared" ca="1" si="93"/>
        <v>4763.0952085753179</v>
      </c>
      <c r="BE113" s="572">
        <f t="shared" ca="1" si="93"/>
        <v>4839.550639014893</v>
      </c>
      <c r="BF113" s="572">
        <f t="shared" ca="1" si="93"/>
        <v>4915.4664121453325</v>
      </c>
      <c r="BG113" s="572">
        <f t="shared" ca="1" si="93"/>
        <v>4990.8286015602271</v>
      </c>
      <c r="BH113" s="572">
        <f t="shared" ca="1" si="93"/>
        <v>5065.6411687346708</v>
      </c>
      <c r="BI113" s="572">
        <f t="shared" ca="1" si="93"/>
        <v>5139.9608036863501</v>
      </c>
      <c r="BJ113" s="572">
        <f t="shared" ca="1" si="93"/>
        <v>5213.7384704282913</v>
      </c>
      <c r="BK113" s="572">
        <f t="shared" ca="1" si="93"/>
        <v>5286.9954075078595</v>
      </c>
      <c r="BL113" s="572">
        <f t="shared" ca="1" si="93"/>
        <v>5359.7181103649082</v>
      </c>
      <c r="BM113" s="572">
        <f t="shared" ca="1" si="93"/>
        <v>5431.9275140450363</v>
      </c>
      <c r="BN113" s="572">
        <f t="shared" ca="1" si="93"/>
        <v>5503.6103717918404</v>
      </c>
      <c r="BO113" s="572">
        <f t="shared" ca="1" si="93"/>
        <v>5574.7704514073275</v>
      </c>
      <c r="BP113" s="572">
        <f t="shared" ca="1" si="93"/>
        <v>5645.6051859711133</v>
      </c>
      <c r="BQ113" s="572">
        <f t="shared" ref="BQ113:CV113" ca="1" si="94">BQ87</f>
        <v>5715.9233756768544</v>
      </c>
      <c r="BR113" s="572">
        <f t="shared" ca="1" si="94"/>
        <v>5785.7452629493691</v>
      </c>
      <c r="BS113" s="572">
        <f t="shared" ca="1" si="94"/>
        <v>5855.0579762311618</v>
      </c>
      <c r="BT113" s="572">
        <f t="shared" ca="1" si="94"/>
        <v>5923.8652211538574</v>
      </c>
      <c r="BU113" s="572">
        <f t="shared" ca="1" si="94"/>
        <v>5992.2190749840984</v>
      </c>
      <c r="BV113" s="572">
        <f t="shared" ca="1" si="94"/>
        <v>6060.0744381658642</v>
      </c>
      <c r="BW113" s="572">
        <f t="shared" ca="1" si="94"/>
        <v>6127.4509050873685</v>
      </c>
      <c r="BX113" s="572">
        <f t="shared" ca="1" si="94"/>
        <v>6194.3359945481825</v>
      </c>
      <c r="BY113" s="572">
        <f t="shared" ca="1" si="94"/>
        <v>6260.7490209351199</v>
      </c>
      <c r="BZ113" s="572">
        <f t="shared" ca="1" si="94"/>
        <v>6326.6777408795315</v>
      </c>
      <c r="CA113" s="572">
        <f t="shared" ca="1" si="94"/>
        <v>6392.1256788677829</v>
      </c>
      <c r="CB113" s="572">
        <f t="shared" ca="1" si="94"/>
        <v>6457.2780374988733</v>
      </c>
      <c r="CC113" s="572">
        <f t="shared" ca="1" si="94"/>
        <v>6521.9552614256445</v>
      </c>
      <c r="CD113" s="572">
        <f t="shared" ca="1" si="94"/>
        <v>6586.1760269468414</v>
      </c>
      <c r="CE113" s="572">
        <f t="shared" ca="1" si="94"/>
        <v>6649.9284373922837</v>
      </c>
      <c r="CF113" s="572">
        <f t="shared" ca="1" si="94"/>
        <v>6713.2159580301004</v>
      </c>
      <c r="CG113" s="572">
        <f t="shared" ca="1" si="94"/>
        <v>6776.0715894554114</v>
      </c>
      <c r="CH113" s="572">
        <f t="shared" ca="1" si="94"/>
        <v>6838.4688565294773</v>
      </c>
      <c r="CI113" s="572">
        <f t="shared" ca="1" si="94"/>
        <v>6900.4257213415121</v>
      </c>
      <c r="CJ113" s="572">
        <f t="shared" ca="1" si="94"/>
        <v>6961.9307620948603</v>
      </c>
      <c r="CK113" s="572">
        <f t="shared" ca="1" si="94"/>
        <v>7023.0016842073146</v>
      </c>
      <c r="CL113" s="572">
        <f t="shared" ca="1" si="94"/>
        <v>7083.6272836551561</v>
      </c>
      <c r="CM113" s="572">
        <f t="shared" ca="1" si="94"/>
        <v>7143.8107469928264</v>
      </c>
      <c r="CN113" s="572">
        <f t="shared" ca="1" si="94"/>
        <v>7203.7258414189146</v>
      </c>
      <c r="CO113" s="572">
        <f t="shared" ca="1" si="94"/>
        <v>7263.2039679749641</v>
      </c>
      <c r="CP113" s="572">
        <f t="shared" ca="1" si="94"/>
        <v>7322.2623017617962</v>
      </c>
      <c r="CQ113" s="572">
        <f t="shared" ca="1" si="94"/>
        <v>7380.889955163364</v>
      </c>
      <c r="CR113" s="572">
        <f t="shared" ca="1" si="94"/>
        <v>7439.0900622636991</v>
      </c>
      <c r="CS113" s="572">
        <f t="shared" ca="1" si="94"/>
        <v>7496.9067235768689</v>
      </c>
      <c r="CT113" s="572">
        <f t="shared" ca="1" si="94"/>
        <v>7554.3017396802688</v>
      </c>
      <c r="CU113" s="572">
        <f t="shared" ca="1" si="94"/>
        <v>7611.2916329242516</v>
      </c>
      <c r="CV113" s="572">
        <f t="shared" ca="1" si="94"/>
        <v>7667.8659479388925</v>
      </c>
      <c r="CW113" s="572">
        <f t="shared" ref="CW113:EB113" ca="1" si="95">CW87</f>
        <v>7724.0409702515162</v>
      </c>
      <c r="CX113" s="572">
        <f t="shared" ca="1" si="95"/>
        <v>7779.8063436286629</v>
      </c>
      <c r="CY113" s="572">
        <f t="shared" ca="1" si="95"/>
        <v>7835.1650489791236</v>
      </c>
      <c r="CZ113" s="572">
        <f t="shared" ca="1" si="95"/>
        <v>7890.2800810093895</v>
      </c>
      <c r="DA113" s="572">
        <f t="shared" ca="1" si="95"/>
        <v>7944.9931749563248</v>
      </c>
      <c r="DB113" s="572">
        <f t="shared" ca="1" si="95"/>
        <v>7999.3200809820473</v>
      </c>
      <c r="DC113" s="572">
        <f t="shared" ca="1" si="95"/>
        <v>8053.2508320007955</v>
      </c>
      <c r="DD113" s="572">
        <f t="shared" ca="1" si="95"/>
        <v>8106.7883105595465</v>
      </c>
      <c r="DE113" s="572">
        <f t="shared" ca="1" si="95"/>
        <v>8159.9729888236434</v>
      </c>
      <c r="DF113" s="572">
        <f t="shared" ca="1" si="95"/>
        <v>8212.7698227777637</v>
      </c>
      <c r="DG113" s="572">
        <f t="shared" ca="1" si="95"/>
        <v>8265.1940106565253</v>
      </c>
      <c r="DH113" s="572">
        <f t="shared" ca="1" si="95"/>
        <v>8317.2359341621868</v>
      </c>
      <c r="DI113" s="572">
        <f t="shared" ca="1" si="95"/>
        <v>8368.9105276812115</v>
      </c>
      <c r="DJ113" s="572">
        <f t="shared" ca="1" si="95"/>
        <v>8420.2082649091317</v>
      </c>
      <c r="DK113" s="572">
        <f t="shared" ca="1" si="95"/>
        <v>8425.779659931899</v>
      </c>
      <c r="DL113" s="572">
        <f t="shared" ca="1" si="95"/>
        <v>8469.39423839542</v>
      </c>
      <c r="DM113" s="572">
        <f t="shared" ca="1" si="95"/>
        <v>8512.6878596330553</v>
      </c>
      <c r="DN113" s="572">
        <f t="shared" ca="1" si="95"/>
        <v>8555.673027171877</v>
      </c>
      <c r="DO113" s="572">
        <f t="shared" ca="1" si="95"/>
        <v>8597.7835592105894</v>
      </c>
      <c r="DP113" s="572">
        <f t="shared" ca="1" si="95"/>
        <v>8647.0689609599085</v>
      </c>
      <c r="DQ113" s="572">
        <f t="shared" ca="1" si="95"/>
        <v>8696.0296004057127</v>
      </c>
      <c r="DR113" s="572">
        <f t="shared" ca="1" si="95"/>
        <v>8744.633216284803</v>
      </c>
      <c r="DS113" s="572">
        <f t="shared" ca="1" si="95"/>
        <v>8792.8937565561446</v>
      </c>
      <c r="DT113" s="572">
        <f t="shared" ca="1" si="95"/>
        <v>8840.8023669328541</v>
      </c>
      <c r="DU113" s="572">
        <f t="shared" ca="1" si="95"/>
        <v>8888.3728382887039</v>
      </c>
      <c r="DV113" s="572">
        <f t="shared" ca="1" si="95"/>
        <v>8935.5964005626574</v>
      </c>
      <c r="DW113" s="572">
        <f t="shared" ca="1" si="95"/>
        <v>8982.4755779383231</v>
      </c>
      <c r="DX113" s="572">
        <f t="shared" ca="1" si="95"/>
        <v>9029.0239064823982</v>
      </c>
      <c r="DY113" s="572">
        <f t="shared" ca="1" si="95"/>
        <v>9075.2327631762073</v>
      </c>
      <c r="DZ113" s="572">
        <f t="shared" ca="1" si="95"/>
        <v>9121.1154906739339</v>
      </c>
      <c r="EA113" s="572">
        <f t="shared" ca="1" si="95"/>
        <v>9166.7916595881907</v>
      </c>
      <c r="EB113" s="572">
        <f t="shared" ca="1" si="95"/>
        <v>9212.1347408838319</v>
      </c>
      <c r="EC113" s="572">
        <f t="shared" ref="EC113:ER113" ca="1" si="96">EC87</f>
        <v>9257.1684182494628</v>
      </c>
      <c r="ED113" s="572">
        <f t="shared" ca="1" si="96"/>
        <v>9301.8736823717973</v>
      </c>
      <c r="EE113" s="572">
        <f t="shared" ca="1" si="96"/>
        <v>9346.263441417761</v>
      </c>
      <c r="EF113" s="572">
        <f t="shared" ca="1" si="96"/>
        <v>9390.3294722680002</v>
      </c>
      <c r="EG113" s="572">
        <f t="shared" ca="1" si="96"/>
        <v>9434.084498651142</v>
      </c>
      <c r="EH113" s="572">
        <f t="shared" ca="1" si="96"/>
        <v>9477.5204151636444</v>
      </c>
      <c r="EI113" s="572">
        <f t="shared" ca="1" si="96"/>
        <v>9520.6395819470472</v>
      </c>
      <c r="EJ113" s="572">
        <f t="shared" ca="1" si="96"/>
        <v>9563.4544110837305</v>
      </c>
      <c r="EK113" s="572">
        <f t="shared" ca="1" si="96"/>
        <v>9605.9570091503392</v>
      </c>
      <c r="EL113" s="572">
        <f t="shared" ca="1" si="96"/>
        <v>9648.1596482286186</v>
      </c>
      <c r="EM113" s="572">
        <f t="shared" ca="1" si="96"/>
        <v>9690.1748703237135</v>
      </c>
      <c r="EN113" s="572">
        <f t="shared" ca="1" si="96"/>
        <v>9731.8837138509098</v>
      </c>
      <c r="EO113" s="572">
        <f t="shared" ca="1" si="96"/>
        <v>9773.3177089634592</v>
      </c>
      <c r="EP113" s="572">
        <f t="shared" ca="1" si="96"/>
        <v>9814.44955360325</v>
      </c>
      <c r="EQ113" s="572">
        <f t="shared" ca="1" si="96"/>
        <v>9855.2910877247959</v>
      </c>
      <c r="ER113" s="572">
        <f t="shared" ca="1" si="96"/>
        <v>9895.8347816398036</v>
      </c>
    </row>
    <row r="114" spans="2:150" ht="12.75" customHeight="1">
      <c r="B114" s="444" t="s">
        <v>840</v>
      </c>
      <c r="E114" s="572">
        <f ca="1">E109</f>
        <v>1499.341675764706</v>
      </c>
      <c r="F114" s="572">
        <f t="shared" ref="F114:BQ114" ca="1" si="97">F109</f>
        <v>1393.3037151023416</v>
      </c>
      <c r="G114" s="572">
        <f t="shared" ca="1" si="97"/>
        <v>1385.8105961025633</v>
      </c>
      <c r="H114" s="572">
        <f t="shared" ca="1" si="97"/>
        <v>1378.683353712617</v>
      </c>
      <c r="I114" s="572">
        <f t="shared" ca="1" si="97"/>
        <v>1371.2690623226292</v>
      </c>
      <c r="J114" s="572">
        <f t="shared" ca="1" si="97"/>
        <v>1364.2167856204521</v>
      </c>
      <c r="K114" s="572">
        <f t="shared" ca="1" si="97"/>
        <v>1356.8814700680475</v>
      </c>
      <c r="L114" s="572">
        <f t="shared" ca="1" si="97"/>
        <v>1349.5856551743905</v>
      </c>
      <c r="M114" s="572">
        <f t="shared" ca="1" si="97"/>
        <v>1343.2792334160411</v>
      </c>
      <c r="N114" s="572">
        <f t="shared" ca="1" si="97"/>
        <v>1336.0577592846128</v>
      </c>
      <c r="O114" s="572">
        <f t="shared" ca="1" si="97"/>
        <v>1329.1888074079736</v>
      </c>
      <c r="P114" s="572">
        <f t="shared" ca="1" si="97"/>
        <v>1322.0431230078764</v>
      </c>
      <c r="Q114" s="572">
        <f t="shared" ca="1" si="97"/>
        <v>1315.2473339449541</v>
      </c>
      <c r="R114" s="572">
        <f t="shared" ca="1" si="97"/>
        <v>1353.7195451896057</v>
      </c>
      <c r="S114" s="572">
        <f t="shared" ca="1" si="97"/>
        <v>1346.3556501750099</v>
      </c>
      <c r="T114" s="572">
        <f t="shared" ca="1" si="97"/>
        <v>1339.3490923515942</v>
      </c>
      <c r="U114" s="572">
        <f t="shared" ca="1" si="97"/>
        <v>1332.0636276256712</v>
      </c>
      <c r="V114" s="572">
        <f t="shared" ca="1" si="97"/>
        <v>1325.1316819714077</v>
      </c>
      <c r="W114" s="572">
        <f t="shared" ca="1" si="97"/>
        <v>1317.9257524014899</v>
      </c>
      <c r="X114" s="572">
        <f t="shared" ca="1" si="97"/>
        <v>1310.7589901204708</v>
      </c>
      <c r="Y114" s="572">
        <f t="shared" ca="1" si="97"/>
        <v>1304.5550877347905</v>
      </c>
      <c r="Z114" s="572">
        <f t="shared" ca="1" si="97"/>
        <v>1297.4622053447101</v>
      </c>
      <c r="AA114" s="572">
        <f t="shared" ca="1" si="97"/>
        <v>1290.7126501861762</v>
      </c>
      <c r="AB114" s="572">
        <f t="shared" ca="1" si="97"/>
        <v>1283.6960386593023</v>
      </c>
      <c r="AC114" s="572">
        <f t="shared" ca="1" si="97"/>
        <v>1277.0190803408307</v>
      </c>
      <c r="AD114" s="572">
        <f t="shared" ca="1" si="97"/>
        <v>1311.8714063763948</v>
      </c>
      <c r="AE114" s="572">
        <f t="shared" ca="1" si="97"/>
        <v>1304.663157082925</v>
      </c>
      <c r="AF114" s="572">
        <f t="shared" ca="1" si="97"/>
        <v>1297.8020189930037</v>
      </c>
      <c r="AG114" s="572">
        <f t="shared" ca="1" si="97"/>
        <v>1290.6713584529127</v>
      </c>
      <c r="AH114" s="572">
        <f t="shared" ca="1" si="97"/>
        <v>1283.8849284486503</v>
      </c>
      <c r="AI114" s="572">
        <f t="shared" ca="1" si="97"/>
        <v>1276.8327953559649</v>
      </c>
      <c r="AJ114" s="572">
        <f t="shared" ca="1" si="97"/>
        <v>1269.8203555164023</v>
      </c>
      <c r="AK114" s="572">
        <f t="shared" ca="1" si="97"/>
        <v>1263.4429865869274</v>
      </c>
      <c r="AL114" s="572">
        <f t="shared" ca="1" si="97"/>
        <v>1256.5042613871703</v>
      </c>
      <c r="AM114" s="572">
        <f t="shared" ca="1" si="97"/>
        <v>1249.899624324994</v>
      </c>
      <c r="AN114" s="572">
        <f t="shared" ca="1" si="97"/>
        <v>1243.0370776180055</v>
      </c>
      <c r="AO114" s="572">
        <f t="shared" ca="1" si="97"/>
        <v>1236.5050889040706</v>
      </c>
      <c r="AP114" s="572">
        <f t="shared" ca="1" si="97"/>
        <v>1236.438939615771</v>
      </c>
      <c r="AQ114" s="572">
        <f t="shared" ca="1" si="97"/>
        <v>1229.640034523409</v>
      </c>
      <c r="AR114" s="572">
        <f t="shared" ca="1" si="97"/>
        <v>1223.1673210467889</v>
      </c>
      <c r="AS114" s="572">
        <f t="shared" ca="1" si="97"/>
        <v>1216.4422773882218</v>
      </c>
      <c r="AT114" s="572">
        <f t="shared" ca="1" si="97"/>
        <v>1210.0398972620217</v>
      </c>
      <c r="AU114" s="572">
        <f t="shared" ca="1" si="97"/>
        <v>1203.3878655547783</v>
      </c>
      <c r="AV114" s="572">
        <f t="shared" ca="1" si="97"/>
        <v>1196.7731952462552</v>
      </c>
      <c r="AW114" s="572">
        <f t="shared" ca="1" si="97"/>
        <v>1191.0382100314057</v>
      </c>
      <c r="AX114" s="572">
        <f t="shared" ca="1" si="97"/>
        <v>1184.4922764942064</v>
      </c>
      <c r="AY114" s="572">
        <f t="shared" ca="1" si="97"/>
        <v>1178.2619930256335</v>
      </c>
      <c r="AZ114" s="572">
        <f t="shared" ca="1" si="97"/>
        <v>1171.7861485697731</v>
      </c>
      <c r="BA114" s="572">
        <f t="shared" ca="1" si="97"/>
        <v>1001.8420033860797</v>
      </c>
      <c r="BB114" s="572">
        <f t="shared" ca="1" si="97"/>
        <v>996.5846489766077</v>
      </c>
      <c r="BC114" s="572">
        <f t="shared" ca="1" si="97"/>
        <v>991.3551575991246</v>
      </c>
      <c r="BD114" s="572">
        <f t="shared" ca="1" si="97"/>
        <v>1100.9248090570168</v>
      </c>
      <c r="BE114" s="572">
        <f t="shared" ca="1" si="97"/>
        <v>1094.9607463082664</v>
      </c>
      <c r="BF114" s="572">
        <f t="shared" ca="1" si="97"/>
        <v>1089.2851029721442</v>
      </c>
      <c r="BG114" s="572">
        <f t="shared" ca="1" si="97"/>
        <v>1083.3850758542831</v>
      </c>
      <c r="BH114" s="572">
        <f t="shared" ca="1" si="97"/>
        <v>1077.5159593347507</v>
      </c>
      <c r="BI114" s="572">
        <f t="shared" ca="1" si="97"/>
        <v>1072.4385336847338</v>
      </c>
      <c r="BJ114" s="572">
        <f t="shared" ca="1" si="97"/>
        <v>1066.6304213682129</v>
      </c>
      <c r="BK114" s="572">
        <f t="shared" ca="1" si="97"/>
        <v>1061.1039998839669</v>
      </c>
      <c r="BL114" s="572">
        <f t="shared" ca="1" si="97"/>
        <v>1055.3574370806284</v>
      </c>
      <c r="BM114" s="572">
        <f t="shared" ca="1" si="97"/>
        <v>1049.8895725205134</v>
      </c>
      <c r="BN114" s="572">
        <f t="shared" ca="1" si="97"/>
        <v>1044.2053292084586</v>
      </c>
      <c r="BO114" s="572">
        <f t="shared" ca="1" si="97"/>
        <v>1038.5508082747779</v>
      </c>
      <c r="BP114" s="572">
        <f t="shared" ca="1" si="97"/>
        <v>1035.2733354495779</v>
      </c>
      <c r="BQ114" s="572">
        <f t="shared" ca="1" si="97"/>
        <v>1029.6647416944734</v>
      </c>
      <c r="BR114" s="572">
        <f t="shared" ref="BR114:EC114" ca="1" si="98">BR109</f>
        <v>1024.32805033197</v>
      </c>
      <c r="BS114" s="572">
        <f t="shared" ca="1" si="98"/>
        <v>1018.7794750589917</v>
      </c>
      <c r="BT114" s="572">
        <f t="shared" ca="1" si="98"/>
        <v>1013.2606424823027</v>
      </c>
      <c r="BU114" s="572">
        <f t="shared" ca="1" si="98"/>
        <v>1008.4861109867887</v>
      </c>
      <c r="BV114" s="572">
        <f t="shared" ca="1" si="98"/>
        <v>1003.0237014000118</v>
      </c>
      <c r="BW114" s="572">
        <f t="shared" ca="1" si="98"/>
        <v>997.82683174942622</v>
      </c>
      <c r="BX114" s="572">
        <f t="shared" ca="1" si="98"/>
        <v>992.42277925041776</v>
      </c>
      <c r="BY114" s="572">
        <f t="shared" ca="1" si="98"/>
        <v>987.28207186247778</v>
      </c>
      <c r="BZ114" s="572">
        <f t="shared" ca="1" si="98"/>
        <v>981.93578095953239</v>
      </c>
      <c r="CA114" s="572">
        <f t="shared" ca="1" si="98"/>
        <v>976.61871794997319</v>
      </c>
      <c r="CB114" s="572">
        <f t="shared" ca="1" si="98"/>
        <v>973.53707863566922</v>
      </c>
      <c r="CC114" s="572">
        <f t="shared" ca="1" si="98"/>
        <v>968.262305333315</v>
      </c>
      <c r="CD114" s="572">
        <f t="shared" ca="1" si="98"/>
        <v>963.24444832721088</v>
      </c>
      <c r="CE114" s="572">
        <f t="shared" ca="1" si="98"/>
        <v>958.02594135461277</v>
      </c>
      <c r="CF114" s="572">
        <f t="shared" ca="1" si="98"/>
        <v>952.83661675192559</v>
      </c>
      <c r="CG114" s="572">
        <f t="shared" ca="1" si="98"/>
        <v>948.12316234347441</v>
      </c>
      <c r="CH114" s="572">
        <f t="shared" ca="1" si="98"/>
        <v>942.98791980116039</v>
      </c>
      <c r="CI114" s="572">
        <f t="shared" ca="1" si="98"/>
        <v>938.1021620648562</v>
      </c>
      <c r="CJ114" s="572">
        <f t="shared" ca="1" si="98"/>
        <v>933.02160257426988</v>
      </c>
      <c r="CK114" s="572">
        <f t="shared" ca="1" si="98"/>
        <v>928.18787203311035</v>
      </c>
      <c r="CL114" s="572">
        <f t="shared" ca="1" si="98"/>
        <v>923.16202457892132</v>
      </c>
      <c r="CM114" s="572">
        <f t="shared" ca="1" si="98"/>
        <v>918.16349713943725</v>
      </c>
      <c r="CN114" s="572">
        <f t="shared" ca="1" si="98"/>
        <v>915.26579285406956</v>
      </c>
      <c r="CO114" s="572">
        <f t="shared" ca="1" si="98"/>
        <v>910.3068517242632</v>
      </c>
      <c r="CP114" s="572">
        <f t="shared" ca="1" si="98"/>
        <v>905.5887855672313</v>
      </c>
      <c r="CQ114" s="572">
        <f t="shared" ca="1" si="98"/>
        <v>900.68319918919519</v>
      </c>
      <c r="CR114" s="572">
        <f t="shared" ca="1" si="98"/>
        <v>895.80432430413202</v>
      </c>
      <c r="CS114" s="572">
        <f t="shared" ca="1" si="98"/>
        <v>891.58391493976296</v>
      </c>
      <c r="CT114" s="572">
        <f t="shared" ca="1" si="98"/>
        <v>886.75458128506546</v>
      </c>
      <c r="CU114" s="572">
        <f t="shared" ca="1" si="98"/>
        <v>882.15977812204244</v>
      </c>
      <c r="CV114" s="572">
        <f t="shared" ca="1" si="98"/>
        <v>877.38231507312776</v>
      </c>
      <c r="CW114" s="572">
        <f t="shared" ca="1" si="98"/>
        <v>872.83741432645479</v>
      </c>
      <c r="CX114" s="572">
        <f t="shared" ca="1" si="98"/>
        <v>868.11115885018819</v>
      </c>
      <c r="CY114" s="572">
        <f t="shared" ca="1" si="98"/>
        <v>863.41057881644724</v>
      </c>
      <c r="CZ114" s="572">
        <f t="shared" ca="1" si="98"/>
        <v>860.68536161153895</v>
      </c>
      <c r="DA114" s="572">
        <f t="shared" ca="1" si="98"/>
        <v>856.02237580793292</v>
      </c>
      <c r="DB114" s="572">
        <f t="shared" ca="1" si="98"/>
        <v>851.58575944587142</v>
      </c>
      <c r="DC114" s="572">
        <f t="shared" ca="1" si="98"/>
        <v>846.97277304063914</v>
      </c>
      <c r="DD114" s="572">
        <f t="shared" ca="1" si="98"/>
        <v>842.38482807497064</v>
      </c>
      <c r="DE114" s="572">
        <f t="shared" ca="1" si="98"/>
        <v>838.41537210587182</v>
      </c>
      <c r="DF114" s="572">
        <f t="shared" ca="1" si="98"/>
        <v>833.87437036825622</v>
      </c>
      <c r="DG114" s="572">
        <f t="shared" ca="1" si="98"/>
        <v>829.55383373962275</v>
      </c>
      <c r="DH114" s="572">
        <f t="shared" ca="1" si="98"/>
        <v>825.06193210893059</v>
      </c>
      <c r="DI114" s="572">
        <f t="shared" ca="1" si="98"/>
        <v>820.78759194997781</v>
      </c>
      <c r="DJ114" s="572">
        <f t="shared" ca="1" si="98"/>
        <v>816.34264538693742</v>
      </c>
      <c r="DK114" s="572">
        <f t="shared" ca="1" si="98"/>
        <v>811.92231720200164</v>
      </c>
      <c r="DL114" s="572">
        <f t="shared" ca="1" si="98"/>
        <v>725.15536449806848</v>
      </c>
      <c r="DM114" s="572">
        <f t="shared" ca="1" si="98"/>
        <v>721.34977281171098</v>
      </c>
      <c r="DN114" s="572">
        <f t="shared" ca="1" si="98"/>
        <v>717.73387144133972</v>
      </c>
      <c r="DO114" s="572">
        <f t="shared" ca="1" si="98"/>
        <v>796.87349826357581</v>
      </c>
      <c r="DP114" s="572">
        <f t="shared" ca="1" si="98"/>
        <v>792.55614855894135</v>
      </c>
      <c r="DQ114" s="572">
        <f t="shared" ca="1" si="98"/>
        <v>788.8206975516697</v>
      </c>
      <c r="DR114" s="572">
        <f t="shared" ca="1" si="98"/>
        <v>784.54789665361079</v>
      </c>
      <c r="DS114" s="572">
        <f t="shared" ca="1" si="98"/>
        <v>780.48194677399874</v>
      </c>
      <c r="DT114" s="572">
        <f t="shared" ca="1" si="98"/>
        <v>776.25423610714813</v>
      </c>
      <c r="DU114" s="572">
        <f t="shared" ca="1" si="98"/>
        <v>772.23258408778247</v>
      </c>
      <c r="DV114" s="572">
        <f t="shared" ca="1" si="98"/>
        <v>768.04990548813817</v>
      </c>
      <c r="DW114" s="572">
        <f t="shared" ca="1" si="98"/>
        <v>763.89026745295428</v>
      </c>
      <c r="DX114" s="572">
        <f t="shared" ca="1" si="98"/>
        <v>759.93342602384848</v>
      </c>
      <c r="DY114" s="572">
        <f t="shared" ca="1" si="98"/>
        <v>755.81804922126844</v>
      </c>
      <c r="DZ114" s="572">
        <f t="shared" ca="1" si="98"/>
        <v>751.90330832396876</v>
      </c>
      <c r="EA114" s="572">
        <f t="shared" ca="1" si="98"/>
        <v>749.35359987717675</v>
      </c>
      <c r="EB114" s="572">
        <f t="shared" ca="1" si="98"/>
        <v>745.29375669714454</v>
      </c>
      <c r="EC114" s="572">
        <f t="shared" ca="1" si="98"/>
        <v>741.60593123645185</v>
      </c>
      <c r="ED114" s="572">
        <f t="shared" ref="ED114:EQ114" ca="1" si="99">ED109</f>
        <v>737.58873068458934</v>
      </c>
      <c r="EE114" s="572">
        <f t="shared" ca="1" si="99"/>
        <v>733.76646584065134</v>
      </c>
      <c r="EF114" s="572">
        <f t="shared" ca="1" si="99"/>
        <v>729.79194846274322</v>
      </c>
      <c r="EG114" s="572">
        <f t="shared" ca="1" si="99"/>
        <v>726.01070622761642</v>
      </c>
      <c r="EH114" s="572">
        <f t="shared" ca="1" si="99"/>
        <v>722.07839147505103</v>
      </c>
      <c r="EI114" s="572">
        <f t="shared" ca="1" si="99"/>
        <v>718.16812025198647</v>
      </c>
      <c r="EJ114" s="572">
        <f t="shared" ca="1" si="99"/>
        <v>714.44756579680507</v>
      </c>
      <c r="EK114" s="572">
        <f t="shared" ca="1" si="99"/>
        <v>710.57877180108994</v>
      </c>
      <c r="EL114" s="572">
        <f t="shared" ca="1" si="99"/>
        <v>706.89852025915491</v>
      </c>
      <c r="EM114" s="572">
        <f t="shared" ca="1" si="99"/>
        <v>704.50061263135194</v>
      </c>
      <c r="EN114" s="572">
        <f t="shared" ca="1" si="99"/>
        <v>700.68421077486141</v>
      </c>
      <c r="EO114" s="572">
        <f t="shared" ca="1" si="99"/>
        <v>697.38169526066861</v>
      </c>
      <c r="EP114" s="572">
        <f t="shared" ca="1" si="99"/>
        <v>693.60357394552682</v>
      </c>
      <c r="EQ114" s="572">
        <f t="shared" ca="1" si="99"/>
        <v>690.00943592266344</v>
      </c>
      <c r="ER114" s="572">
        <f ca="1">ER109</f>
        <v>686.2721000879792</v>
      </c>
    </row>
    <row r="115" spans="2:150"/>
    <row r="116" spans="2:150" s="443" customFormat="1" ht="12.75" customHeight="1" thickBot="1">
      <c r="B116" s="562" t="s">
        <v>841</v>
      </c>
      <c r="C116" s="562"/>
      <c r="D116" s="563"/>
      <c r="E116" s="564">
        <f ca="1">SUM(E113:E114)</f>
        <v>1588.7675261740314</v>
      </c>
      <c r="F116" s="564">
        <f t="shared" ref="F116:BQ116" ca="1" si="100">SUM(F113:F114)</f>
        <v>1589.487009939641</v>
      </c>
      <c r="G116" s="564">
        <f t="shared" ca="1" si="100"/>
        <v>1687.9728374312335</v>
      </c>
      <c r="H116" s="564">
        <f t="shared" ca="1" si="100"/>
        <v>1786.0765525896004</v>
      </c>
      <c r="I116" s="564">
        <f t="shared" ca="1" si="100"/>
        <v>1883.1258315638329</v>
      </c>
      <c r="J116" s="564">
        <f t="shared" ca="1" si="100"/>
        <v>1979.7998110480746</v>
      </c>
      <c r="K116" s="564">
        <f t="shared" ca="1" si="100"/>
        <v>2075.4343168940732</v>
      </c>
      <c r="L116" s="564">
        <f t="shared" ca="1" si="100"/>
        <v>2170.3573947846335</v>
      </c>
      <c r="M116" s="564">
        <f t="shared" ca="1" si="100"/>
        <v>2265.5963034329443</v>
      </c>
      <c r="N116" s="564">
        <f t="shared" ca="1" si="100"/>
        <v>2359.1796930283463</v>
      </c>
      <c r="O116" s="564">
        <f t="shared" ca="1" si="100"/>
        <v>2452.4040641332244</v>
      </c>
      <c r="P116" s="564">
        <f t="shared" ca="1" si="100"/>
        <v>2544.621804057967</v>
      </c>
      <c r="Q116" s="564">
        <f t="shared" ca="1" si="100"/>
        <v>2636.4881449671166</v>
      </c>
      <c r="R116" s="564">
        <f t="shared" ca="1" si="100"/>
        <v>2776.7365856914475</v>
      </c>
      <c r="S116" s="564">
        <f t="shared" ca="1" si="100"/>
        <v>2870.4067188002846</v>
      </c>
      <c r="T116" s="564">
        <f t="shared" ca="1" si="100"/>
        <v>2963.7210737362939</v>
      </c>
      <c r="U116" s="564">
        <f t="shared" ca="1" si="100"/>
        <v>3056.0249138065592</v>
      </c>
      <c r="V116" s="564">
        <f t="shared" ca="1" si="100"/>
        <v>3147.9793353067407</v>
      </c>
      <c r="W116" s="564">
        <f t="shared" ca="1" si="100"/>
        <v>3238.9386951687757</v>
      </c>
      <c r="X116" s="564">
        <f t="shared" ca="1" si="100"/>
        <v>3329.221305882681</v>
      </c>
      <c r="Y116" s="564">
        <f t="shared" ca="1" si="100"/>
        <v>3419.8247035132099</v>
      </c>
      <c r="Z116" s="564">
        <f t="shared" ca="1" si="100"/>
        <v>3508.8331754826459</v>
      </c>
      <c r="AA116" s="564">
        <f t="shared" ca="1" si="100"/>
        <v>3597.5066945641647</v>
      </c>
      <c r="AB116" s="564">
        <f t="shared" ca="1" si="100"/>
        <v>3685.217286982268</v>
      </c>
      <c r="AC116" s="564">
        <f t="shared" ca="1" si="100"/>
        <v>3772.5989324945322</v>
      </c>
      <c r="AD116" s="564">
        <f t="shared" ca="1" si="100"/>
        <v>3904.3419736600526</v>
      </c>
      <c r="AE116" s="564">
        <f t="shared" ca="1" si="100"/>
        <v>3993.3178387113562</v>
      </c>
      <c r="AF116" s="564">
        <f t="shared" ca="1" si="100"/>
        <v>4081.9619868266263</v>
      </c>
      <c r="AG116" s="564">
        <f t="shared" ca="1" si="100"/>
        <v>4169.6400969910464</v>
      </c>
      <c r="AH116" s="564">
        <f t="shared" ca="1" si="100"/>
        <v>4256.9932979395126</v>
      </c>
      <c r="AI116" s="564">
        <f t="shared" ca="1" si="100"/>
        <v>4343.3943024178598</v>
      </c>
      <c r="AJ116" s="564">
        <f t="shared" ca="1" si="100"/>
        <v>4429.1535038492293</v>
      </c>
      <c r="AK116" s="564">
        <f t="shared" ca="1" si="100"/>
        <v>4514.914738827054</v>
      </c>
      <c r="AL116" s="564">
        <f t="shared" ca="1" si="100"/>
        <v>4599.4426894666831</v>
      </c>
      <c r="AM116" s="564">
        <f t="shared" ca="1" si="100"/>
        <v>4683.6591319987147</v>
      </c>
      <c r="AN116" s="564">
        <f t="shared" ca="1" si="100"/>
        <v>4766.9553272971934</v>
      </c>
      <c r="AO116" s="564">
        <f t="shared" ca="1" si="100"/>
        <v>4849.9457757075734</v>
      </c>
      <c r="AP116" s="564">
        <f t="shared" ca="1" si="100"/>
        <v>4939.3150677988242</v>
      </c>
      <c r="AQ116" s="564">
        <f t="shared" ca="1" si="100"/>
        <v>5021.2994218158919</v>
      </c>
      <c r="AR116" s="564">
        <f t="shared" ca="1" si="100"/>
        <v>5102.9833439815675</v>
      </c>
      <c r="AS116" s="564">
        <f t="shared" ca="1" si="100"/>
        <v>5183.7720617981722</v>
      </c>
      <c r="AT116" s="564">
        <f t="shared" ca="1" si="100"/>
        <v>5264.2657625345955</v>
      </c>
      <c r="AU116" s="564">
        <f t="shared" ca="1" si="100"/>
        <v>5343.8761129584673</v>
      </c>
      <c r="AV116" s="564">
        <f t="shared" ca="1" si="100"/>
        <v>5422.8947388774768</v>
      </c>
      <c r="AW116" s="564">
        <f t="shared" ca="1" si="100"/>
        <v>5502.2287771725005</v>
      </c>
      <c r="AX116" s="564">
        <f t="shared" ca="1" si="100"/>
        <v>5580.1315396258733</v>
      </c>
      <c r="AY116" s="564">
        <f t="shared" ca="1" si="100"/>
        <v>5657.7539352836384</v>
      </c>
      <c r="AZ116" s="564">
        <f t="shared" ca="1" si="100"/>
        <v>5663.1899802412263</v>
      </c>
      <c r="BA116" s="564">
        <f t="shared" ca="1" si="100"/>
        <v>5562.1131454270271</v>
      </c>
      <c r="BB116" s="564">
        <f t="shared" ca="1" si="100"/>
        <v>5625.2168830595347</v>
      </c>
      <c r="BC116" s="564">
        <f t="shared" ca="1" si="100"/>
        <v>5687.8459779998411</v>
      </c>
      <c r="BD116" s="564">
        <f t="shared" ca="1" si="100"/>
        <v>5864.0200176323342</v>
      </c>
      <c r="BE116" s="564">
        <f t="shared" ca="1" si="100"/>
        <v>5934.5113853231596</v>
      </c>
      <c r="BF116" s="564">
        <f t="shared" ca="1" si="100"/>
        <v>6004.7515151174766</v>
      </c>
      <c r="BG116" s="564">
        <f t="shared" ca="1" si="100"/>
        <v>6074.2136774145101</v>
      </c>
      <c r="BH116" s="564">
        <f t="shared" ca="1" si="100"/>
        <v>6143.1571280694216</v>
      </c>
      <c r="BI116" s="564">
        <f t="shared" ca="1" si="100"/>
        <v>6212.3993373710837</v>
      </c>
      <c r="BJ116" s="564">
        <f t="shared" ca="1" si="100"/>
        <v>6280.3688917965046</v>
      </c>
      <c r="BK116" s="564">
        <f t="shared" ca="1" si="100"/>
        <v>6348.0994073918264</v>
      </c>
      <c r="BL116" s="564">
        <f t="shared" ca="1" si="100"/>
        <v>6415.0755474455364</v>
      </c>
      <c r="BM116" s="564">
        <f t="shared" ca="1" si="100"/>
        <v>6481.8170865655502</v>
      </c>
      <c r="BN116" s="564">
        <f t="shared" ca="1" si="100"/>
        <v>6547.8157010002988</v>
      </c>
      <c r="BO116" s="564">
        <f t="shared" ca="1" si="100"/>
        <v>6613.3212596821049</v>
      </c>
      <c r="BP116" s="564">
        <f t="shared" ca="1" si="100"/>
        <v>6680.878521420691</v>
      </c>
      <c r="BQ116" s="564">
        <f t="shared" ca="1" si="100"/>
        <v>6745.5881173713278</v>
      </c>
      <c r="BR116" s="564">
        <f t="shared" ref="BR116:EC116" ca="1" si="101">SUM(BR113:BR114)</f>
        <v>6810.0733132813393</v>
      </c>
      <c r="BS116" s="564">
        <f t="shared" ca="1" si="101"/>
        <v>6873.8374512901537</v>
      </c>
      <c r="BT116" s="564">
        <f t="shared" ca="1" si="101"/>
        <v>6937.1258636361599</v>
      </c>
      <c r="BU116" s="564">
        <f t="shared" ca="1" si="101"/>
        <v>7000.7051859708872</v>
      </c>
      <c r="BV116" s="564">
        <f t="shared" ca="1" si="101"/>
        <v>7063.0981395658764</v>
      </c>
      <c r="BW116" s="564">
        <f t="shared" ca="1" si="101"/>
        <v>7125.2777368367952</v>
      </c>
      <c r="BX116" s="564">
        <f t="shared" ca="1" si="101"/>
        <v>7186.7587737986005</v>
      </c>
      <c r="BY116" s="564">
        <f t="shared" ca="1" si="101"/>
        <v>7248.0310927975979</v>
      </c>
      <c r="BZ116" s="564">
        <f t="shared" ca="1" si="101"/>
        <v>7308.6135218390637</v>
      </c>
      <c r="CA116" s="564">
        <f t="shared" ca="1" si="101"/>
        <v>7368.7443968177558</v>
      </c>
      <c r="CB116" s="564">
        <f t="shared" ca="1" si="101"/>
        <v>7430.8151161345422</v>
      </c>
      <c r="CC116" s="564">
        <f t="shared" ca="1" si="101"/>
        <v>7490.2175667589599</v>
      </c>
      <c r="CD116" s="564">
        <f t="shared" ca="1" si="101"/>
        <v>7549.4204752740525</v>
      </c>
      <c r="CE116" s="564">
        <f t="shared" ca="1" si="101"/>
        <v>7607.9543787468965</v>
      </c>
      <c r="CF116" s="564">
        <f t="shared" ca="1" si="101"/>
        <v>7666.0525747820257</v>
      </c>
      <c r="CG116" s="564">
        <f t="shared" ca="1" si="101"/>
        <v>7724.1947517988856</v>
      </c>
      <c r="CH116" s="564">
        <f t="shared" ca="1" si="101"/>
        <v>7781.4567763306377</v>
      </c>
      <c r="CI116" s="564">
        <f t="shared" ca="1" si="101"/>
        <v>7838.5278834063683</v>
      </c>
      <c r="CJ116" s="564">
        <f t="shared" ca="1" si="101"/>
        <v>7894.9523646691305</v>
      </c>
      <c r="CK116" s="564">
        <f t="shared" ca="1" si="101"/>
        <v>7951.1895562404252</v>
      </c>
      <c r="CL116" s="564">
        <f t="shared" ca="1" si="101"/>
        <v>8006.7893082340779</v>
      </c>
      <c r="CM116" s="564">
        <f t="shared" ca="1" si="101"/>
        <v>8061.9742441322633</v>
      </c>
      <c r="CN116" s="564">
        <f t="shared" ca="1" si="101"/>
        <v>8118.9916342729839</v>
      </c>
      <c r="CO116" s="564">
        <f t="shared" ca="1" si="101"/>
        <v>8173.5108196992278</v>
      </c>
      <c r="CP116" s="564">
        <f t="shared" ca="1" si="101"/>
        <v>8227.851087329027</v>
      </c>
      <c r="CQ116" s="564">
        <f t="shared" ca="1" si="101"/>
        <v>8281.5731543525599</v>
      </c>
      <c r="CR116" s="564">
        <f t="shared" ca="1" si="101"/>
        <v>8334.8943865678302</v>
      </c>
      <c r="CS116" s="564">
        <f t="shared" ca="1" si="101"/>
        <v>8388.4906385166323</v>
      </c>
      <c r="CT116" s="564">
        <f t="shared" ca="1" si="101"/>
        <v>8441.0563209653337</v>
      </c>
      <c r="CU116" s="564">
        <f t="shared" ca="1" si="101"/>
        <v>8493.4514110462933</v>
      </c>
      <c r="CV116" s="564">
        <f t="shared" ca="1" si="101"/>
        <v>8545.2482630120212</v>
      </c>
      <c r="CW116" s="564">
        <f t="shared" ca="1" si="101"/>
        <v>8596.8783845779708</v>
      </c>
      <c r="CX116" s="564">
        <f t="shared" ca="1" si="101"/>
        <v>8647.917502478851</v>
      </c>
      <c r="CY116" s="564">
        <f t="shared" ca="1" si="101"/>
        <v>8698.5756277955716</v>
      </c>
      <c r="CZ116" s="564">
        <f t="shared" ca="1" si="101"/>
        <v>8750.965442620929</v>
      </c>
      <c r="DA116" s="564">
        <f t="shared" ca="1" si="101"/>
        <v>8801.0155507642576</v>
      </c>
      <c r="DB116" s="564">
        <f t="shared" ca="1" si="101"/>
        <v>8850.9058404279185</v>
      </c>
      <c r="DC116" s="564">
        <f t="shared" ca="1" si="101"/>
        <v>8900.223605041434</v>
      </c>
      <c r="DD116" s="564">
        <f t="shared" ca="1" si="101"/>
        <v>8949.1731386345164</v>
      </c>
      <c r="DE116" s="564">
        <f t="shared" ca="1" si="101"/>
        <v>8998.3883609295153</v>
      </c>
      <c r="DF116" s="564">
        <f t="shared" ca="1" si="101"/>
        <v>9046.6441931460195</v>
      </c>
      <c r="DG116" s="564">
        <f t="shared" ca="1" si="101"/>
        <v>9094.7478443961481</v>
      </c>
      <c r="DH116" s="564">
        <f t="shared" ca="1" si="101"/>
        <v>9142.2978662711175</v>
      </c>
      <c r="DI116" s="564">
        <f t="shared" ca="1" si="101"/>
        <v>9189.6981196311899</v>
      </c>
      <c r="DJ116" s="564">
        <f t="shared" ca="1" si="101"/>
        <v>9236.5509102960696</v>
      </c>
      <c r="DK116" s="564">
        <f t="shared" ca="1" si="101"/>
        <v>9237.7019771339001</v>
      </c>
      <c r="DL116" s="564">
        <f t="shared" ca="1" si="101"/>
        <v>9194.5496028934886</v>
      </c>
      <c r="DM116" s="564">
        <f t="shared" ca="1" si="101"/>
        <v>9234.0376324447661</v>
      </c>
      <c r="DN116" s="564">
        <f t="shared" ca="1" si="101"/>
        <v>9273.406898613217</v>
      </c>
      <c r="DO116" s="564">
        <f t="shared" ca="1" si="101"/>
        <v>9394.6570574741654</v>
      </c>
      <c r="DP116" s="564">
        <f t="shared" ca="1" si="101"/>
        <v>9439.6251095188491</v>
      </c>
      <c r="DQ116" s="564">
        <f t="shared" ca="1" si="101"/>
        <v>9484.8502979573823</v>
      </c>
      <c r="DR116" s="564">
        <f t="shared" ca="1" si="101"/>
        <v>9529.1811129384132</v>
      </c>
      <c r="DS116" s="564">
        <f t="shared" ca="1" si="101"/>
        <v>9573.3757033301426</v>
      </c>
      <c r="DT116" s="564">
        <f t="shared" ca="1" si="101"/>
        <v>9617.0566030400023</v>
      </c>
      <c r="DU116" s="564">
        <f t="shared" ca="1" si="101"/>
        <v>9660.6054223764859</v>
      </c>
      <c r="DV116" s="564">
        <f t="shared" ca="1" si="101"/>
        <v>9703.6463060507958</v>
      </c>
      <c r="DW116" s="564">
        <f t="shared" ca="1" si="101"/>
        <v>9746.3658453912776</v>
      </c>
      <c r="DX116" s="564">
        <f t="shared" ca="1" si="101"/>
        <v>9788.9573325062465</v>
      </c>
      <c r="DY116" s="564">
        <f t="shared" ca="1" si="101"/>
        <v>9831.050812397476</v>
      </c>
      <c r="DZ116" s="564">
        <f t="shared" ca="1" si="101"/>
        <v>9873.0187989979022</v>
      </c>
      <c r="EA116" s="564">
        <f t="shared" ca="1" si="101"/>
        <v>9916.1452594653674</v>
      </c>
      <c r="EB116" s="564">
        <f t="shared" ca="1" si="101"/>
        <v>9957.4284975809769</v>
      </c>
      <c r="EC116" s="564">
        <f t="shared" ca="1" si="101"/>
        <v>9998.7743494859151</v>
      </c>
      <c r="ED116" s="564">
        <f t="shared" ref="ED116:EQ116" ca="1" si="102">SUM(ED113:ED114)</f>
        <v>10039.462413056386</v>
      </c>
      <c r="EE116" s="564">
        <f t="shared" ca="1" si="102"/>
        <v>10080.029907258413</v>
      </c>
      <c r="EF116" s="564">
        <f t="shared" ca="1" si="102"/>
        <v>10120.121420730744</v>
      </c>
      <c r="EG116" s="564">
        <f t="shared" ca="1" si="102"/>
        <v>10160.095204878759</v>
      </c>
      <c r="EH116" s="564">
        <f t="shared" ca="1" si="102"/>
        <v>10199.598806638696</v>
      </c>
      <c r="EI116" s="564">
        <f t="shared" ca="1" si="102"/>
        <v>10238.807702199034</v>
      </c>
      <c r="EJ116" s="564">
        <f t="shared" ca="1" si="102"/>
        <v>10277.901976880536</v>
      </c>
      <c r="EK116" s="564">
        <f t="shared" ca="1" si="102"/>
        <v>10316.53578095143</v>
      </c>
      <c r="EL116" s="564">
        <f t="shared" ca="1" si="102"/>
        <v>10355.058168487774</v>
      </c>
      <c r="EM116" s="564">
        <f t="shared" ca="1" si="102"/>
        <v>10394.675482955066</v>
      </c>
      <c r="EN116" s="564">
        <f t="shared" ca="1" si="102"/>
        <v>10432.567924625771</v>
      </c>
      <c r="EO116" s="564">
        <f t="shared" ca="1" si="102"/>
        <v>10470.699404224128</v>
      </c>
      <c r="EP116" s="564">
        <f t="shared" ca="1" si="102"/>
        <v>10508.053127548777</v>
      </c>
      <c r="EQ116" s="564">
        <f t="shared" ca="1" si="102"/>
        <v>10545.30052364746</v>
      </c>
      <c r="ER116" s="564">
        <f ca="1">SUM(ER113:ER114)</f>
        <v>10582.106881727783</v>
      </c>
      <c r="ES116" s="310"/>
      <c r="ET116" s="308"/>
    </row>
    <row r="117" spans="2:150" ht="14.4" thickTop="1"/>
    <row r="118" spans="2:150"/>
    <row r="119" spans="2:150"/>
    <row r="120" spans="2:150"/>
    <row r="121" spans="2:150">
      <c r="I121" s="310" t="s">
        <v>842</v>
      </c>
    </row>
    <row r="122" spans="2:150">
      <c r="I122" s="310">
        <f>D133</f>
        <v>10</v>
      </c>
      <c r="J122" s="310">
        <f>D133</f>
        <v>10</v>
      </c>
    </row>
    <row r="123" spans="2:150">
      <c r="I123" s="310">
        <v>0</v>
      </c>
      <c r="J123" s="310">
        <f ca="1">D137</f>
        <v>9617.0566030400023</v>
      </c>
    </row>
    <row r="124" spans="2:150"/>
    <row r="125" spans="2:150"/>
    <row r="126" spans="2:150"/>
    <row r="127" spans="2:150"/>
    <row r="128" spans="2:150"/>
    <row r="129" spans="1:256"/>
    <row r="130" spans="1:256"/>
    <row r="131" spans="1:256" s="305" customFormat="1" ht="12.75" customHeight="1">
      <c r="A131" s="16">
        <f>MAX($A$1:A130)+1</f>
        <v>6</v>
      </c>
      <c r="B131" s="355" t="str">
        <f>"3.4 - Net Present Value - Based on " &amp; D133 &amp; " Year CF"</f>
        <v>3.4 - Net Present Value - Based on 10 Year CF</v>
      </c>
      <c r="C131" s="129"/>
      <c r="D131" s="312"/>
      <c r="E131" s="313"/>
      <c r="F131" s="313"/>
      <c r="G131" s="313"/>
      <c r="H131" s="313"/>
      <c r="I131" s="313"/>
      <c r="J131" s="313"/>
      <c r="K131" s="313"/>
      <c r="L131" s="313"/>
      <c r="M131" s="313"/>
      <c r="N131" s="313"/>
      <c r="O131" s="313"/>
      <c r="P131" s="313"/>
      <c r="Q131" s="313"/>
      <c r="R131" s="313"/>
      <c r="S131" s="313"/>
      <c r="T131" s="313"/>
      <c r="U131" s="313"/>
      <c r="V131" s="313"/>
      <c r="W131" s="313"/>
      <c r="X131" s="313"/>
      <c r="Y131" s="313"/>
      <c r="Z131" s="313"/>
      <c r="AA131" s="313"/>
      <c r="AB131" s="313"/>
      <c r="AC131" s="313"/>
      <c r="AD131" s="313"/>
      <c r="AE131" s="313"/>
      <c r="AF131" s="313"/>
      <c r="AG131" s="313"/>
      <c r="AH131" s="313"/>
      <c r="AI131" s="313"/>
      <c r="AJ131" s="313"/>
      <c r="AK131" s="313"/>
      <c r="AL131" s="313"/>
      <c r="AM131" s="313"/>
      <c r="AN131" s="313"/>
      <c r="AO131" s="313"/>
      <c r="AP131" s="313"/>
      <c r="AQ131" s="313"/>
      <c r="AR131" s="313"/>
      <c r="AS131" s="313"/>
      <c r="AT131" s="313"/>
      <c r="AU131" s="313"/>
      <c r="AV131" s="313"/>
      <c r="AW131" s="313"/>
      <c r="AX131" s="313"/>
      <c r="AY131" s="313"/>
      <c r="AZ131" s="313"/>
      <c r="BA131" s="313"/>
      <c r="BB131" s="313"/>
      <c r="BC131" s="313"/>
      <c r="BD131" s="313"/>
      <c r="BE131" s="313"/>
      <c r="BF131" s="313"/>
      <c r="BG131" s="313"/>
      <c r="BH131" s="313"/>
      <c r="BI131" s="313"/>
      <c r="BJ131" s="313"/>
      <c r="BK131" s="313"/>
      <c r="BL131" s="313"/>
      <c r="BM131" s="313"/>
      <c r="BN131" s="313"/>
      <c r="BO131" s="313"/>
      <c r="BP131" s="313"/>
      <c r="BQ131" s="313"/>
      <c r="BR131" s="313"/>
      <c r="BS131" s="313"/>
      <c r="BT131" s="313"/>
      <c r="BU131" s="313"/>
      <c r="BV131" s="313"/>
      <c r="BW131" s="313"/>
      <c r="BX131" s="313"/>
      <c r="BY131" s="313"/>
      <c r="BZ131" s="313"/>
      <c r="CA131" s="313"/>
      <c r="CB131" s="313"/>
      <c r="CC131" s="313"/>
      <c r="CD131" s="313"/>
      <c r="CE131" s="313"/>
      <c r="CF131" s="313"/>
      <c r="CG131" s="313"/>
      <c r="CH131" s="313"/>
      <c r="CI131" s="313"/>
      <c r="CJ131" s="313"/>
      <c r="CK131" s="313"/>
      <c r="CL131" s="313"/>
      <c r="CM131" s="313"/>
      <c r="CN131" s="313"/>
      <c r="CO131" s="313"/>
      <c r="CP131" s="313"/>
      <c r="CQ131" s="313"/>
      <c r="CR131" s="313"/>
      <c r="CS131" s="313"/>
      <c r="CT131" s="313"/>
      <c r="CU131" s="313"/>
      <c r="CV131" s="313"/>
      <c r="CW131" s="313"/>
      <c r="CX131" s="313"/>
      <c r="CY131" s="313"/>
      <c r="CZ131" s="313"/>
      <c r="DA131" s="313"/>
      <c r="DB131" s="313"/>
      <c r="DC131" s="313"/>
      <c r="DD131" s="313"/>
      <c r="DE131" s="313"/>
      <c r="DF131" s="313"/>
      <c r="DG131" s="313"/>
      <c r="DH131" s="313"/>
      <c r="DI131" s="313"/>
      <c r="DJ131" s="313"/>
      <c r="DK131" s="313"/>
      <c r="DL131" s="313"/>
      <c r="DM131" s="313"/>
      <c r="DN131" s="313"/>
      <c r="DO131" s="313"/>
      <c r="DP131" s="313"/>
      <c r="DQ131" s="313"/>
      <c r="DR131" s="313"/>
      <c r="DS131" s="313"/>
      <c r="DT131" s="313"/>
      <c r="DU131" s="313"/>
      <c r="DV131" s="313"/>
      <c r="DW131" s="313"/>
      <c r="DX131" s="313"/>
      <c r="DY131" s="313"/>
      <c r="DZ131" s="313"/>
      <c r="EA131" s="313"/>
      <c r="EB131" s="313"/>
      <c r="EC131" s="313"/>
      <c r="ED131" s="313"/>
      <c r="EE131" s="313"/>
      <c r="EF131" s="313"/>
      <c r="EG131" s="313"/>
      <c r="EH131" s="313"/>
      <c r="EI131" s="313"/>
      <c r="EJ131" s="313"/>
      <c r="EK131" s="313"/>
      <c r="EL131" s="313"/>
      <c r="EM131" s="313"/>
      <c r="EN131" s="313"/>
      <c r="EO131" s="313"/>
      <c r="EP131" s="313"/>
      <c r="EQ131" s="313"/>
      <c r="ER131" s="313"/>
      <c r="ES131" s="313"/>
      <c r="ET131" s="310"/>
      <c r="EU131" s="16"/>
      <c r="EV131" s="16"/>
      <c r="EW131" s="16"/>
      <c r="EX131" s="16"/>
      <c r="EY131" s="16"/>
      <c r="EZ131" s="16"/>
      <c r="FA131" s="16"/>
      <c r="FB131" s="16"/>
      <c r="FC131" s="16"/>
      <c r="FD131" s="16"/>
      <c r="FE131" s="16"/>
      <c r="FF131" s="16"/>
      <c r="FG131" s="16"/>
      <c r="FH131" s="16"/>
      <c r="FI131" s="16"/>
      <c r="FJ131" s="16"/>
      <c r="FK131" s="16"/>
      <c r="FL131" s="16"/>
      <c r="FM131" s="16"/>
      <c r="FN131" s="16"/>
      <c r="FO131" s="16"/>
      <c r="FP131" s="16"/>
      <c r="FQ131" s="16"/>
      <c r="FR131" s="16"/>
      <c r="FS131" s="16"/>
      <c r="FT131" s="16"/>
      <c r="FU131" s="16"/>
      <c r="FV131" s="16"/>
      <c r="FW131" s="16"/>
      <c r="FX131" s="16"/>
      <c r="FY131" s="16"/>
      <c r="FZ131" s="16"/>
      <c r="GA131" s="16"/>
      <c r="GB131" s="16"/>
      <c r="GC131" s="16"/>
      <c r="GD131" s="16"/>
      <c r="GE131" s="16"/>
      <c r="GF131" s="16"/>
      <c r="GG131" s="16"/>
      <c r="GH131" s="16"/>
      <c r="GI131" s="16"/>
      <c r="GJ131" s="16"/>
      <c r="GK131" s="16"/>
      <c r="GL131" s="16"/>
      <c r="GM131" s="16"/>
      <c r="GN131" s="16"/>
      <c r="GO131" s="16"/>
      <c r="GP131" s="16"/>
      <c r="GQ131" s="16"/>
      <c r="GR131" s="16"/>
      <c r="GS131" s="16"/>
      <c r="GT131" s="16"/>
      <c r="GU131" s="16"/>
      <c r="GV131" s="16"/>
      <c r="GW131" s="16"/>
      <c r="GX131" s="16"/>
      <c r="GY131" s="16"/>
      <c r="GZ131" s="16"/>
      <c r="HA131" s="16"/>
      <c r="HB131" s="16"/>
      <c r="HC131" s="16"/>
      <c r="HD131" s="16"/>
      <c r="HE131" s="16"/>
      <c r="HF131" s="16"/>
      <c r="HG131" s="16"/>
      <c r="HH131" s="16"/>
      <c r="HI131" s="16"/>
      <c r="HJ131" s="16"/>
      <c r="HK131" s="16"/>
      <c r="HL131" s="16"/>
      <c r="HM131" s="16"/>
      <c r="HN131" s="16"/>
      <c r="HO131" s="16"/>
      <c r="HP131" s="16"/>
      <c r="HQ131" s="16"/>
      <c r="HR131" s="16"/>
      <c r="HS131" s="16"/>
      <c r="HT131" s="16"/>
      <c r="HU131" s="16"/>
      <c r="HV131" s="16"/>
      <c r="HW131" s="16"/>
      <c r="HX131" s="16"/>
      <c r="HY131" s="16"/>
      <c r="HZ131" s="16"/>
      <c r="IA131" s="16"/>
      <c r="IB131" s="16"/>
      <c r="IC131" s="16"/>
      <c r="ID131" s="16"/>
      <c r="IE131" s="16"/>
      <c r="IF131" s="16"/>
      <c r="IG131" s="16"/>
      <c r="IH131" s="16"/>
      <c r="II131" s="16"/>
      <c r="IJ131" s="16"/>
      <c r="IK131" s="16"/>
      <c r="IL131" s="16"/>
      <c r="IM131" s="16"/>
      <c r="IN131" s="16"/>
      <c r="IO131" s="16"/>
      <c r="IP131" s="16"/>
      <c r="IQ131" s="16"/>
      <c r="IR131" s="16"/>
      <c r="IS131" s="16"/>
      <c r="IT131" s="16"/>
      <c r="IU131" s="16"/>
      <c r="IV131" s="16"/>
    </row>
    <row r="132" spans="1:256"/>
    <row r="133" spans="1:256" ht="12.75" customHeight="1">
      <c r="B133" s="444" t="s">
        <v>207</v>
      </c>
      <c r="D133" s="575">
        <f>IP_Assumptions!C114</f>
        <v>10</v>
      </c>
    </row>
    <row r="134" spans="1:256" s="443" customFormat="1" ht="12.75" customHeight="1">
      <c r="B134" s="443" t="str">
        <f>"Flag for Year "&amp;D133&amp;" NPV"</f>
        <v>Flag for Year 10 NPV</v>
      </c>
      <c r="C134" s="16"/>
      <c r="D134" s="310"/>
      <c r="E134" s="308">
        <f t="shared" ref="E134:AJ134" si="103">IF(E8=$D$133*12,1,0)</f>
        <v>0</v>
      </c>
      <c r="F134" s="308">
        <f t="shared" si="103"/>
        <v>0</v>
      </c>
      <c r="G134" s="308">
        <f t="shared" si="103"/>
        <v>0</v>
      </c>
      <c r="H134" s="308">
        <f t="shared" si="103"/>
        <v>0</v>
      </c>
      <c r="I134" s="308">
        <f t="shared" si="103"/>
        <v>0</v>
      </c>
      <c r="J134" s="308">
        <f t="shared" si="103"/>
        <v>0</v>
      </c>
      <c r="K134" s="308">
        <f t="shared" si="103"/>
        <v>0</v>
      </c>
      <c r="L134" s="308">
        <f t="shared" si="103"/>
        <v>0</v>
      </c>
      <c r="M134" s="308">
        <f t="shared" si="103"/>
        <v>0</v>
      </c>
      <c r="N134" s="308">
        <f t="shared" si="103"/>
        <v>0</v>
      </c>
      <c r="O134" s="308">
        <f t="shared" si="103"/>
        <v>0</v>
      </c>
      <c r="P134" s="308">
        <f t="shared" si="103"/>
        <v>0</v>
      </c>
      <c r="Q134" s="308">
        <f t="shared" si="103"/>
        <v>0</v>
      </c>
      <c r="R134" s="308">
        <f t="shared" si="103"/>
        <v>0</v>
      </c>
      <c r="S134" s="308">
        <f t="shared" si="103"/>
        <v>0</v>
      </c>
      <c r="T134" s="308">
        <f t="shared" si="103"/>
        <v>0</v>
      </c>
      <c r="U134" s="308">
        <f t="shared" si="103"/>
        <v>0</v>
      </c>
      <c r="V134" s="308">
        <f t="shared" si="103"/>
        <v>0</v>
      </c>
      <c r="W134" s="308">
        <f t="shared" si="103"/>
        <v>0</v>
      </c>
      <c r="X134" s="308">
        <f t="shared" si="103"/>
        <v>0</v>
      </c>
      <c r="Y134" s="308">
        <f t="shared" si="103"/>
        <v>0</v>
      </c>
      <c r="Z134" s="308">
        <f t="shared" si="103"/>
        <v>0</v>
      </c>
      <c r="AA134" s="308">
        <f t="shared" si="103"/>
        <v>0</v>
      </c>
      <c r="AB134" s="308">
        <f t="shared" si="103"/>
        <v>0</v>
      </c>
      <c r="AC134" s="308">
        <f t="shared" si="103"/>
        <v>0</v>
      </c>
      <c r="AD134" s="308">
        <f t="shared" si="103"/>
        <v>0</v>
      </c>
      <c r="AE134" s="308">
        <f t="shared" si="103"/>
        <v>0</v>
      </c>
      <c r="AF134" s="308">
        <f t="shared" si="103"/>
        <v>0</v>
      </c>
      <c r="AG134" s="308">
        <f t="shared" si="103"/>
        <v>0</v>
      </c>
      <c r="AH134" s="308">
        <f t="shared" si="103"/>
        <v>0</v>
      </c>
      <c r="AI134" s="308">
        <f t="shared" si="103"/>
        <v>0</v>
      </c>
      <c r="AJ134" s="308">
        <f t="shared" si="103"/>
        <v>0</v>
      </c>
      <c r="AK134" s="308">
        <f t="shared" ref="AK134:BP134" si="104">IF(AK8=$D$133*12,1,0)</f>
        <v>0</v>
      </c>
      <c r="AL134" s="308">
        <f t="shared" si="104"/>
        <v>0</v>
      </c>
      <c r="AM134" s="308">
        <f t="shared" si="104"/>
        <v>0</v>
      </c>
      <c r="AN134" s="308">
        <f t="shared" si="104"/>
        <v>0</v>
      </c>
      <c r="AO134" s="308">
        <f t="shared" si="104"/>
        <v>0</v>
      </c>
      <c r="AP134" s="308">
        <f t="shared" si="104"/>
        <v>0</v>
      </c>
      <c r="AQ134" s="308">
        <f t="shared" si="104"/>
        <v>0</v>
      </c>
      <c r="AR134" s="308">
        <f t="shared" si="104"/>
        <v>0</v>
      </c>
      <c r="AS134" s="308">
        <f t="shared" si="104"/>
        <v>0</v>
      </c>
      <c r="AT134" s="308">
        <f t="shared" si="104"/>
        <v>0</v>
      </c>
      <c r="AU134" s="308">
        <f t="shared" si="104"/>
        <v>0</v>
      </c>
      <c r="AV134" s="308">
        <f t="shared" si="104"/>
        <v>0</v>
      </c>
      <c r="AW134" s="308">
        <f t="shared" si="104"/>
        <v>0</v>
      </c>
      <c r="AX134" s="308">
        <f t="shared" si="104"/>
        <v>0</v>
      </c>
      <c r="AY134" s="308">
        <f t="shared" si="104"/>
        <v>0</v>
      </c>
      <c r="AZ134" s="308">
        <f t="shared" si="104"/>
        <v>0</v>
      </c>
      <c r="BA134" s="308">
        <f t="shared" si="104"/>
        <v>0</v>
      </c>
      <c r="BB134" s="308">
        <f t="shared" si="104"/>
        <v>0</v>
      </c>
      <c r="BC134" s="308">
        <f t="shared" si="104"/>
        <v>0</v>
      </c>
      <c r="BD134" s="308">
        <f t="shared" si="104"/>
        <v>0</v>
      </c>
      <c r="BE134" s="308">
        <f t="shared" si="104"/>
        <v>0</v>
      </c>
      <c r="BF134" s="308">
        <f t="shared" si="104"/>
        <v>0</v>
      </c>
      <c r="BG134" s="308">
        <f t="shared" si="104"/>
        <v>0</v>
      </c>
      <c r="BH134" s="308">
        <f t="shared" si="104"/>
        <v>0</v>
      </c>
      <c r="BI134" s="308">
        <f t="shared" si="104"/>
        <v>0</v>
      </c>
      <c r="BJ134" s="308">
        <f t="shared" si="104"/>
        <v>0</v>
      </c>
      <c r="BK134" s="308">
        <f t="shared" si="104"/>
        <v>0</v>
      </c>
      <c r="BL134" s="308">
        <f t="shared" si="104"/>
        <v>0</v>
      </c>
      <c r="BM134" s="308">
        <f t="shared" si="104"/>
        <v>0</v>
      </c>
      <c r="BN134" s="308">
        <f t="shared" si="104"/>
        <v>0</v>
      </c>
      <c r="BO134" s="308">
        <f t="shared" si="104"/>
        <v>0</v>
      </c>
      <c r="BP134" s="308">
        <f t="shared" si="104"/>
        <v>0</v>
      </c>
      <c r="BQ134" s="308">
        <f t="shared" ref="BQ134:CV134" si="105">IF(BQ8=$D$133*12,1,0)</f>
        <v>0</v>
      </c>
      <c r="BR134" s="308">
        <f t="shared" si="105"/>
        <v>0</v>
      </c>
      <c r="BS134" s="308">
        <f t="shared" si="105"/>
        <v>0</v>
      </c>
      <c r="BT134" s="308">
        <f t="shared" si="105"/>
        <v>0</v>
      </c>
      <c r="BU134" s="308">
        <f t="shared" si="105"/>
        <v>0</v>
      </c>
      <c r="BV134" s="308">
        <f t="shared" si="105"/>
        <v>0</v>
      </c>
      <c r="BW134" s="308">
        <f t="shared" si="105"/>
        <v>0</v>
      </c>
      <c r="BX134" s="308">
        <f t="shared" si="105"/>
        <v>0</v>
      </c>
      <c r="BY134" s="308">
        <f t="shared" si="105"/>
        <v>0</v>
      </c>
      <c r="BZ134" s="308">
        <f t="shared" si="105"/>
        <v>0</v>
      </c>
      <c r="CA134" s="308">
        <f t="shared" si="105"/>
        <v>0</v>
      </c>
      <c r="CB134" s="308">
        <f t="shared" si="105"/>
        <v>0</v>
      </c>
      <c r="CC134" s="308">
        <f t="shared" si="105"/>
        <v>0</v>
      </c>
      <c r="CD134" s="308">
        <f t="shared" si="105"/>
        <v>0</v>
      </c>
      <c r="CE134" s="308">
        <f t="shared" si="105"/>
        <v>0</v>
      </c>
      <c r="CF134" s="308">
        <f t="shared" si="105"/>
        <v>0</v>
      </c>
      <c r="CG134" s="308">
        <f t="shared" si="105"/>
        <v>0</v>
      </c>
      <c r="CH134" s="308">
        <f t="shared" si="105"/>
        <v>0</v>
      </c>
      <c r="CI134" s="308">
        <f t="shared" si="105"/>
        <v>0</v>
      </c>
      <c r="CJ134" s="308">
        <f t="shared" si="105"/>
        <v>0</v>
      </c>
      <c r="CK134" s="308">
        <f t="shared" si="105"/>
        <v>0</v>
      </c>
      <c r="CL134" s="308">
        <f t="shared" si="105"/>
        <v>0</v>
      </c>
      <c r="CM134" s="308">
        <f t="shared" si="105"/>
        <v>0</v>
      </c>
      <c r="CN134" s="308">
        <f t="shared" si="105"/>
        <v>0</v>
      </c>
      <c r="CO134" s="308">
        <f t="shared" si="105"/>
        <v>0</v>
      </c>
      <c r="CP134" s="308">
        <f t="shared" si="105"/>
        <v>0</v>
      </c>
      <c r="CQ134" s="308">
        <f t="shared" si="105"/>
        <v>0</v>
      </c>
      <c r="CR134" s="308">
        <f t="shared" si="105"/>
        <v>0</v>
      </c>
      <c r="CS134" s="308">
        <f t="shared" si="105"/>
        <v>0</v>
      </c>
      <c r="CT134" s="308">
        <f t="shared" si="105"/>
        <v>0</v>
      </c>
      <c r="CU134" s="308">
        <f t="shared" si="105"/>
        <v>0</v>
      </c>
      <c r="CV134" s="308">
        <f t="shared" si="105"/>
        <v>0</v>
      </c>
      <c r="CW134" s="308">
        <f t="shared" ref="CW134:EB134" si="106">IF(CW8=$D$133*12,1,0)</f>
        <v>0</v>
      </c>
      <c r="CX134" s="308">
        <f t="shared" si="106"/>
        <v>0</v>
      </c>
      <c r="CY134" s="308">
        <f t="shared" si="106"/>
        <v>0</v>
      </c>
      <c r="CZ134" s="308">
        <f t="shared" si="106"/>
        <v>0</v>
      </c>
      <c r="DA134" s="308">
        <f t="shared" si="106"/>
        <v>0</v>
      </c>
      <c r="DB134" s="308">
        <f t="shared" si="106"/>
        <v>0</v>
      </c>
      <c r="DC134" s="308">
        <f t="shared" si="106"/>
        <v>0</v>
      </c>
      <c r="DD134" s="308">
        <f t="shared" si="106"/>
        <v>0</v>
      </c>
      <c r="DE134" s="308">
        <f t="shared" si="106"/>
        <v>0</v>
      </c>
      <c r="DF134" s="308">
        <f t="shared" si="106"/>
        <v>0</v>
      </c>
      <c r="DG134" s="308">
        <f t="shared" si="106"/>
        <v>0</v>
      </c>
      <c r="DH134" s="308">
        <f t="shared" si="106"/>
        <v>0</v>
      </c>
      <c r="DI134" s="308">
        <f t="shared" si="106"/>
        <v>0</v>
      </c>
      <c r="DJ134" s="308">
        <f t="shared" si="106"/>
        <v>0</v>
      </c>
      <c r="DK134" s="308">
        <f t="shared" si="106"/>
        <v>0</v>
      </c>
      <c r="DL134" s="308">
        <f t="shared" si="106"/>
        <v>0</v>
      </c>
      <c r="DM134" s="308">
        <f t="shared" si="106"/>
        <v>0</v>
      </c>
      <c r="DN134" s="308">
        <f t="shared" si="106"/>
        <v>0</v>
      </c>
      <c r="DO134" s="308">
        <f t="shared" si="106"/>
        <v>0</v>
      </c>
      <c r="DP134" s="308">
        <f t="shared" si="106"/>
        <v>0</v>
      </c>
      <c r="DQ134" s="308">
        <f t="shared" si="106"/>
        <v>0</v>
      </c>
      <c r="DR134" s="308">
        <f t="shared" si="106"/>
        <v>0</v>
      </c>
      <c r="DS134" s="308">
        <f t="shared" si="106"/>
        <v>0</v>
      </c>
      <c r="DT134" s="308">
        <f t="shared" si="106"/>
        <v>1</v>
      </c>
      <c r="DU134" s="308">
        <f t="shared" si="106"/>
        <v>0</v>
      </c>
      <c r="DV134" s="308">
        <f t="shared" si="106"/>
        <v>0</v>
      </c>
      <c r="DW134" s="308">
        <f t="shared" si="106"/>
        <v>0</v>
      </c>
      <c r="DX134" s="308">
        <f t="shared" si="106"/>
        <v>0</v>
      </c>
      <c r="DY134" s="308">
        <f t="shared" si="106"/>
        <v>0</v>
      </c>
      <c r="DZ134" s="308">
        <f t="shared" si="106"/>
        <v>0</v>
      </c>
      <c r="EA134" s="308">
        <f t="shared" si="106"/>
        <v>0</v>
      </c>
      <c r="EB134" s="308">
        <f t="shared" si="106"/>
        <v>0</v>
      </c>
      <c r="EC134" s="308">
        <f t="shared" ref="EC134:ER134" si="107">IF(EC8=$D$133*12,1,0)</f>
        <v>0</v>
      </c>
      <c r="ED134" s="308">
        <f t="shared" si="107"/>
        <v>0</v>
      </c>
      <c r="EE134" s="308">
        <f t="shared" si="107"/>
        <v>0</v>
      </c>
      <c r="EF134" s="308">
        <f t="shared" si="107"/>
        <v>0</v>
      </c>
      <c r="EG134" s="308">
        <f t="shared" si="107"/>
        <v>0</v>
      </c>
      <c r="EH134" s="308">
        <f t="shared" si="107"/>
        <v>0</v>
      </c>
      <c r="EI134" s="308">
        <f t="shared" si="107"/>
        <v>0</v>
      </c>
      <c r="EJ134" s="308">
        <f t="shared" si="107"/>
        <v>0</v>
      </c>
      <c r="EK134" s="308">
        <f t="shared" si="107"/>
        <v>0</v>
      </c>
      <c r="EL134" s="308">
        <f t="shared" si="107"/>
        <v>0</v>
      </c>
      <c r="EM134" s="308">
        <f t="shared" si="107"/>
        <v>0</v>
      </c>
      <c r="EN134" s="308">
        <f t="shared" si="107"/>
        <v>0</v>
      </c>
      <c r="EO134" s="308">
        <f t="shared" si="107"/>
        <v>0</v>
      </c>
      <c r="EP134" s="308">
        <f t="shared" si="107"/>
        <v>0</v>
      </c>
      <c r="EQ134" s="308">
        <f t="shared" si="107"/>
        <v>0</v>
      </c>
      <c r="ER134" s="308">
        <f t="shared" si="107"/>
        <v>0</v>
      </c>
      <c r="ES134" s="310"/>
      <c r="ET134" s="308"/>
    </row>
    <row r="135" spans="1:256" ht="12.75" customHeight="1">
      <c r="B135" s="443" t="str">
        <f>"Net Present Value - Based on " &amp; D133 &amp; " Year CF"</f>
        <v>Net Present Value - Based on 10 Year CF</v>
      </c>
      <c r="E135" s="572">
        <f ca="1">E134*E116</f>
        <v>0</v>
      </c>
      <c r="F135" s="572">
        <f t="shared" ref="F135:BQ135" ca="1" si="108">F134*F116</f>
        <v>0</v>
      </c>
      <c r="G135" s="572">
        <f t="shared" ca="1" si="108"/>
        <v>0</v>
      </c>
      <c r="H135" s="572">
        <f t="shared" ca="1" si="108"/>
        <v>0</v>
      </c>
      <c r="I135" s="572">
        <f t="shared" ca="1" si="108"/>
        <v>0</v>
      </c>
      <c r="J135" s="572">
        <f t="shared" ca="1" si="108"/>
        <v>0</v>
      </c>
      <c r="K135" s="572">
        <f t="shared" ca="1" si="108"/>
        <v>0</v>
      </c>
      <c r="L135" s="572">
        <f t="shared" ca="1" si="108"/>
        <v>0</v>
      </c>
      <c r="M135" s="572">
        <f t="shared" ca="1" si="108"/>
        <v>0</v>
      </c>
      <c r="N135" s="572">
        <f t="shared" ca="1" si="108"/>
        <v>0</v>
      </c>
      <c r="O135" s="572">
        <f t="shared" ca="1" si="108"/>
        <v>0</v>
      </c>
      <c r="P135" s="572">
        <f t="shared" ca="1" si="108"/>
        <v>0</v>
      </c>
      <c r="Q135" s="572">
        <f t="shared" ca="1" si="108"/>
        <v>0</v>
      </c>
      <c r="R135" s="572">
        <f t="shared" ca="1" si="108"/>
        <v>0</v>
      </c>
      <c r="S135" s="572">
        <f t="shared" ca="1" si="108"/>
        <v>0</v>
      </c>
      <c r="T135" s="572">
        <f t="shared" ca="1" si="108"/>
        <v>0</v>
      </c>
      <c r="U135" s="572">
        <f t="shared" ca="1" si="108"/>
        <v>0</v>
      </c>
      <c r="V135" s="572">
        <f t="shared" ca="1" si="108"/>
        <v>0</v>
      </c>
      <c r="W135" s="572">
        <f t="shared" ca="1" si="108"/>
        <v>0</v>
      </c>
      <c r="X135" s="572">
        <f t="shared" ca="1" si="108"/>
        <v>0</v>
      </c>
      <c r="Y135" s="572">
        <f t="shared" ca="1" si="108"/>
        <v>0</v>
      </c>
      <c r="Z135" s="572">
        <f t="shared" ca="1" si="108"/>
        <v>0</v>
      </c>
      <c r="AA135" s="572">
        <f t="shared" ca="1" si="108"/>
        <v>0</v>
      </c>
      <c r="AB135" s="572">
        <f t="shared" ca="1" si="108"/>
        <v>0</v>
      </c>
      <c r="AC135" s="572">
        <f t="shared" ca="1" si="108"/>
        <v>0</v>
      </c>
      <c r="AD135" s="572">
        <f t="shared" ca="1" si="108"/>
        <v>0</v>
      </c>
      <c r="AE135" s="572">
        <f t="shared" ca="1" si="108"/>
        <v>0</v>
      </c>
      <c r="AF135" s="572">
        <f t="shared" ca="1" si="108"/>
        <v>0</v>
      </c>
      <c r="AG135" s="572">
        <f t="shared" ca="1" si="108"/>
        <v>0</v>
      </c>
      <c r="AH135" s="572">
        <f t="shared" ca="1" si="108"/>
        <v>0</v>
      </c>
      <c r="AI135" s="572">
        <f t="shared" ca="1" si="108"/>
        <v>0</v>
      </c>
      <c r="AJ135" s="572">
        <f t="shared" ca="1" si="108"/>
        <v>0</v>
      </c>
      <c r="AK135" s="572">
        <f t="shared" ca="1" si="108"/>
        <v>0</v>
      </c>
      <c r="AL135" s="572">
        <f t="shared" ca="1" si="108"/>
        <v>0</v>
      </c>
      <c r="AM135" s="572">
        <f t="shared" ca="1" si="108"/>
        <v>0</v>
      </c>
      <c r="AN135" s="572">
        <f t="shared" ca="1" si="108"/>
        <v>0</v>
      </c>
      <c r="AO135" s="572">
        <f t="shared" ca="1" si="108"/>
        <v>0</v>
      </c>
      <c r="AP135" s="572">
        <f t="shared" ca="1" si="108"/>
        <v>0</v>
      </c>
      <c r="AQ135" s="572">
        <f t="shared" ca="1" si="108"/>
        <v>0</v>
      </c>
      <c r="AR135" s="572">
        <f t="shared" ca="1" si="108"/>
        <v>0</v>
      </c>
      <c r="AS135" s="572">
        <f t="shared" ca="1" si="108"/>
        <v>0</v>
      </c>
      <c r="AT135" s="572">
        <f t="shared" ca="1" si="108"/>
        <v>0</v>
      </c>
      <c r="AU135" s="572">
        <f t="shared" ca="1" si="108"/>
        <v>0</v>
      </c>
      <c r="AV135" s="572">
        <f t="shared" ca="1" si="108"/>
        <v>0</v>
      </c>
      <c r="AW135" s="572">
        <f t="shared" ca="1" si="108"/>
        <v>0</v>
      </c>
      <c r="AX135" s="572">
        <f t="shared" ca="1" si="108"/>
        <v>0</v>
      </c>
      <c r="AY135" s="572">
        <f t="shared" ca="1" si="108"/>
        <v>0</v>
      </c>
      <c r="AZ135" s="572">
        <f t="shared" ca="1" si="108"/>
        <v>0</v>
      </c>
      <c r="BA135" s="572">
        <f t="shared" ca="1" si="108"/>
        <v>0</v>
      </c>
      <c r="BB135" s="572">
        <f t="shared" ca="1" si="108"/>
        <v>0</v>
      </c>
      <c r="BC135" s="572">
        <f t="shared" ca="1" si="108"/>
        <v>0</v>
      </c>
      <c r="BD135" s="572">
        <f t="shared" ca="1" si="108"/>
        <v>0</v>
      </c>
      <c r="BE135" s="572">
        <f t="shared" ca="1" si="108"/>
        <v>0</v>
      </c>
      <c r="BF135" s="572">
        <f t="shared" ca="1" si="108"/>
        <v>0</v>
      </c>
      <c r="BG135" s="572">
        <f t="shared" ca="1" si="108"/>
        <v>0</v>
      </c>
      <c r="BH135" s="572">
        <f t="shared" ca="1" si="108"/>
        <v>0</v>
      </c>
      <c r="BI135" s="572">
        <f t="shared" ca="1" si="108"/>
        <v>0</v>
      </c>
      <c r="BJ135" s="572">
        <f t="shared" ca="1" si="108"/>
        <v>0</v>
      </c>
      <c r="BK135" s="572">
        <f t="shared" ca="1" si="108"/>
        <v>0</v>
      </c>
      <c r="BL135" s="572">
        <f t="shared" ca="1" si="108"/>
        <v>0</v>
      </c>
      <c r="BM135" s="572">
        <f t="shared" ca="1" si="108"/>
        <v>0</v>
      </c>
      <c r="BN135" s="572">
        <f t="shared" ca="1" si="108"/>
        <v>0</v>
      </c>
      <c r="BO135" s="572">
        <f t="shared" ca="1" si="108"/>
        <v>0</v>
      </c>
      <c r="BP135" s="572">
        <f t="shared" ca="1" si="108"/>
        <v>0</v>
      </c>
      <c r="BQ135" s="572">
        <f t="shared" ca="1" si="108"/>
        <v>0</v>
      </c>
      <c r="BR135" s="572">
        <f t="shared" ref="BR135:EC135" ca="1" si="109">BR134*BR116</f>
        <v>0</v>
      </c>
      <c r="BS135" s="572">
        <f t="shared" ca="1" si="109"/>
        <v>0</v>
      </c>
      <c r="BT135" s="572">
        <f t="shared" ca="1" si="109"/>
        <v>0</v>
      </c>
      <c r="BU135" s="572">
        <f t="shared" ca="1" si="109"/>
        <v>0</v>
      </c>
      <c r="BV135" s="572">
        <f t="shared" ca="1" si="109"/>
        <v>0</v>
      </c>
      <c r="BW135" s="572">
        <f t="shared" ca="1" si="109"/>
        <v>0</v>
      </c>
      <c r="BX135" s="572">
        <f t="shared" ca="1" si="109"/>
        <v>0</v>
      </c>
      <c r="BY135" s="572">
        <f t="shared" ca="1" si="109"/>
        <v>0</v>
      </c>
      <c r="BZ135" s="572">
        <f t="shared" ca="1" si="109"/>
        <v>0</v>
      </c>
      <c r="CA135" s="572">
        <f t="shared" ca="1" si="109"/>
        <v>0</v>
      </c>
      <c r="CB135" s="572">
        <f t="shared" ca="1" si="109"/>
        <v>0</v>
      </c>
      <c r="CC135" s="572">
        <f t="shared" ca="1" si="109"/>
        <v>0</v>
      </c>
      <c r="CD135" s="572">
        <f t="shared" ca="1" si="109"/>
        <v>0</v>
      </c>
      <c r="CE135" s="572">
        <f t="shared" ca="1" si="109"/>
        <v>0</v>
      </c>
      <c r="CF135" s="572">
        <f t="shared" ca="1" si="109"/>
        <v>0</v>
      </c>
      <c r="CG135" s="572">
        <f t="shared" ca="1" si="109"/>
        <v>0</v>
      </c>
      <c r="CH135" s="572">
        <f t="shared" ca="1" si="109"/>
        <v>0</v>
      </c>
      <c r="CI135" s="572">
        <f t="shared" ca="1" si="109"/>
        <v>0</v>
      </c>
      <c r="CJ135" s="572">
        <f t="shared" ca="1" si="109"/>
        <v>0</v>
      </c>
      <c r="CK135" s="572">
        <f t="shared" ca="1" si="109"/>
        <v>0</v>
      </c>
      <c r="CL135" s="572">
        <f t="shared" ca="1" si="109"/>
        <v>0</v>
      </c>
      <c r="CM135" s="572">
        <f t="shared" ca="1" si="109"/>
        <v>0</v>
      </c>
      <c r="CN135" s="572">
        <f t="shared" ca="1" si="109"/>
        <v>0</v>
      </c>
      <c r="CO135" s="572">
        <f t="shared" ca="1" si="109"/>
        <v>0</v>
      </c>
      <c r="CP135" s="572">
        <f t="shared" ca="1" si="109"/>
        <v>0</v>
      </c>
      <c r="CQ135" s="572">
        <f t="shared" ca="1" si="109"/>
        <v>0</v>
      </c>
      <c r="CR135" s="572">
        <f t="shared" ca="1" si="109"/>
        <v>0</v>
      </c>
      <c r="CS135" s="572">
        <f t="shared" ca="1" si="109"/>
        <v>0</v>
      </c>
      <c r="CT135" s="572">
        <f t="shared" ca="1" si="109"/>
        <v>0</v>
      </c>
      <c r="CU135" s="572">
        <f t="shared" ca="1" si="109"/>
        <v>0</v>
      </c>
      <c r="CV135" s="572">
        <f t="shared" ca="1" si="109"/>
        <v>0</v>
      </c>
      <c r="CW135" s="572">
        <f t="shared" ca="1" si="109"/>
        <v>0</v>
      </c>
      <c r="CX135" s="572">
        <f t="shared" ca="1" si="109"/>
        <v>0</v>
      </c>
      <c r="CY135" s="572">
        <f t="shared" ca="1" si="109"/>
        <v>0</v>
      </c>
      <c r="CZ135" s="572">
        <f t="shared" ca="1" si="109"/>
        <v>0</v>
      </c>
      <c r="DA135" s="572">
        <f t="shared" ca="1" si="109"/>
        <v>0</v>
      </c>
      <c r="DB135" s="572">
        <f t="shared" ca="1" si="109"/>
        <v>0</v>
      </c>
      <c r="DC135" s="572">
        <f t="shared" ca="1" si="109"/>
        <v>0</v>
      </c>
      <c r="DD135" s="572">
        <f t="shared" ca="1" si="109"/>
        <v>0</v>
      </c>
      <c r="DE135" s="572">
        <f t="shared" ca="1" si="109"/>
        <v>0</v>
      </c>
      <c r="DF135" s="572">
        <f t="shared" ca="1" si="109"/>
        <v>0</v>
      </c>
      <c r="DG135" s="572">
        <f t="shared" ca="1" si="109"/>
        <v>0</v>
      </c>
      <c r="DH135" s="572">
        <f t="shared" ca="1" si="109"/>
        <v>0</v>
      </c>
      <c r="DI135" s="572">
        <f t="shared" ca="1" si="109"/>
        <v>0</v>
      </c>
      <c r="DJ135" s="572">
        <f t="shared" ca="1" si="109"/>
        <v>0</v>
      </c>
      <c r="DK135" s="572">
        <f t="shared" ca="1" si="109"/>
        <v>0</v>
      </c>
      <c r="DL135" s="572">
        <f t="shared" ca="1" si="109"/>
        <v>0</v>
      </c>
      <c r="DM135" s="572">
        <f t="shared" ca="1" si="109"/>
        <v>0</v>
      </c>
      <c r="DN135" s="572">
        <f t="shared" ca="1" si="109"/>
        <v>0</v>
      </c>
      <c r="DO135" s="572">
        <f t="shared" ca="1" si="109"/>
        <v>0</v>
      </c>
      <c r="DP135" s="572">
        <f t="shared" ca="1" si="109"/>
        <v>0</v>
      </c>
      <c r="DQ135" s="572">
        <f t="shared" ca="1" si="109"/>
        <v>0</v>
      </c>
      <c r="DR135" s="572">
        <f t="shared" ca="1" si="109"/>
        <v>0</v>
      </c>
      <c r="DS135" s="572">
        <f t="shared" ca="1" si="109"/>
        <v>0</v>
      </c>
      <c r="DT135" s="572">
        <f t="shared" ca="1" si="109"/>
        <v>9617.0566030400023</v>
      </c>
      <c r="DU135" s="572">
        <f t="shared" ca="1" si="109"/>
        <v>0</v>
      </c>
      <c r="DV135" s="572">
        <f t="shared" ca="1" si="109"/>
        <v>0</v>
      </c>
      <c r="DW135" s="572">
        <f t="shared" ca="1" si="109"/>
        <v>0</v>
      </c>
      <c r="DX135" s="572">
        <f t="shared" ca="1" si="109"/>
        <v>0</v>
      </c>
      <c r="DY135" s="572">
        <f t="shared" ca="1" si="109"/>
        <v>0</v>
      </c>
      <c r="DZ135" s="572">
        <f t="shared" ca="1" si="109"/>
        <v>0</v>
      </c>
      <c r="EA135" s="572">
        <f t="shared" ca="1" si="109"/>
        <v>0</v>
      </c>
      <c r="EB135" s="572">
        <f t="shared" ca="1" si="109"/>
        <v>0</v>
      </c>
      <c r="EC135" s="572">
        <f t="shared" ca="1" si="109"/>
        <v>0</v>
      </c>
      <c r="ED135" s="572">
        <f t="shared" ref="ED135:EQ135" ca="1" si="110">ED134*ED116</f>
        <v>0</v>
      </c>
      <c r="EE135" s="572">
        <f t="shared" ca="1" si="110"/>
        <v>0</v>
      </c>
      <c r="EF135" s="572">
        <f t="shared" ca="1" si="110"/>
        <v>0</v>
      </c>
      <c r="EG135" s="572">
        <f t="shared" ca="1" si="110"/>
        <v>0</v>
      </c>
      <c r="EH135" s="572">
        <f t="shared" ca="1" si="110"/>
        <v>0</v>
      </c>
      <c r="EI135" s="572">
        <f t="shared" ca="1" si="110"/>
        <v>0</v>
      </c>
      <c r="EJ135" s="572">
        <f t="shared" ca="1" si="110"/>
        <v>0</v>
      </c>
      <c r="EK135" s="572">
        <f t="shared" ca="1" si="110"/>
        <v>0</v>
      </c>
      <c r="EL135" s="572">
        <f t="shared" ca="1" si="110"/>
        <v>0</v>
      </c>
      <c r="EM135" s="572">
        <f t="shared" ca="1" si="110"/>
        <v>0</v>
      </c>
      <c r="EN135" s="572">
        <f t="shared" ca="1" si="110"/>
        <v>0</v>
      </c>
      <c r="EO135" s="572">
        <f t="shared" ca="1" si="110"/>
        <v>0</v>
      </c>
      <c r="EP135" s="572">
        <f t="shared" ca="1" si="110"/>
        <v>0</v>
      </c>
      <c r="EQ135" s="572">
        <f t="shared" ca="1" si="110"/>
        <v>0</v>
      </c>
      <c r="ER135" s="572">
        <f ca="1">ER134*ER116</f>
        <v>0</v>
      </c>
    </row>
    <row r="136" spans="1:256"/>
    <row r="137" spans="1:256" ht="12.75" customHeight="1" thickBot="1">
      <c r="B137" s="577" t="str">
        <f>B135</f>
        <v>Net Present Value - Based on 10 Year CF</v>
      </c>
      <c r="C137" s="562"/>
      <c r="D137" s="574">
        <f ca="1">SUM(E135:ER135)</f>
        <v>9617.0566030400023</v>
      </c>
    </row>
    <row r="138" spans="1:256" ht="14.4" thickTop="1"/>
    <row r="139" spans="1:256" s="305" customFormat="1" ht="12.75" customHeight="1">
      <c r="A139" s="16">
        <f>MAX($A$1:A138)+1</f>
        <v>7</v>
      </c>
      <c r="B139" s="62" t="s">
        <v>843</v>
      </c>
      <c r="C139" s="129"/>
      <c r="D139" s="312"/>
      <c r="E139" s="313"/>
      <c r="F139" s="313"/>
      <c r="G139" s="313"/>
      <c r="H139" s="313"/>
      <c r="I139" s="313"/>
      <c r="J139" s="313"/>
      <c r="K139" s="313"/>
      <c r="L139" s="313"/>
      <c r="M139" s="313"/>
      <c r="N139" s="313"/>
      <c r="O139" s="313"/>
      <c r="P139" s="313"/>
      <c r="Q139" s="313"/>
      <c r="R139" s="313"/>
      <c r="S139" s="313"/>
      <c r="T139" s="313"/>
      <c r="U139" s="313"/>
      <c r="V139" s="313"/>
      <c r="W139" s="313"/>
      <c r="X139" s="313"/>
      <c r="Y139" s="313"/>
      <c r="Z139" s="313"/>
      <c r="AA139" s="313"/>
      <c r="AB139" s="313"/>
      <c r="AC139" s="313"/>
      <c r="AD139" s="313"/>
      <c r="AE139" s="313"/>
      <c r="AF139" s="313"/>
      <c r="AG139" s="313"/>
      <c r="AH139" s="313"/>
      <c r="AI139" s="313"/>
      <c r="AJ139" s="313"/>
      <c r="AK139" s="313"/>
      <c r="AL139" s="313"/>
      <c r="AM139" s="313"/>
      <c r="AN139" s="313"/>
      <c r="AO139" s="313"/>
      <c r="AP139" s="313"/>
      <c r="AQ139" s="313"/>
      <c r="AR139" s="313"/>
      <c r="AS139" s="313"/>
      <c r="AT139" s="313"/>
      <c r="AU139" s="313"/>
      <c r="AV139" s="313"/>
      <c r="AW139" s="313"/>
      <c r="AX139" s="313"/>
      <c r="AY139" s="313"/>
      <c r="AZ139" s="313"/>
      <c r="BA139" s="313"/>
      <c r="BB139" s="313"/>
      <c r="BC139" s="313"/>
      <c r="BD139" s="313"/>
      <c r="BE139" s="313"/>
      <c r="BF139" s="313"/>
      <c r="BG139" s="313"/>
      <c r="BH139" s="313"/>
      <c r="BI139" s="313"/>
      <c r="BJ139" s="313"/>
      <c r="BK139" s="313"/>
      <c r="BL139" s="313"/>
      <c r="BM139" s="313"/>
      <c r="BN139" s="313"/>
      <c r="BO139" s="313"/>
      <c r="BP139" s="313"/>
      <c r="BQ139" s="313"/>
      <c r="BR139" s="313"/>
      <c r="BS139" s="313"/>
      <c r="BT139" s="313"/>
      <c r="BU139" s="313"/>
      <c r="BV139" s="313"/>
      <c r="BW139" s="313"/>
      <c r="BX139" s="313"/>
      <c r="BY139" s="313"/>
      <c r="BZ139" s="313"/>
      <c r="CA139" s="313"/>
      <c r="CB139" s="313"/>
      <c r="CC139" s="313"/>
      <c r="CD139" s="313"/>
      <c r="CE139" s="313"/>
      <c r="CF139" s="313"/>
      <c r="CG139" s="313"/>
      <c r="CH139" s="313"/>
      <c r="CI139" s="313"/>
      <c r="CJ139" s="313"/>
      <c r="CK139" s="313"/>
      <c r="CL139" s="313"/>
      <c r="CM139" s="313"/>
      <c r="CN139" s="313"/>
      <c r="CO139" s="313"/>
      <c r="CP139" s="313"/>
      <c r="CQ139" s="313"/>
      <c r="CR139" s="313"/>
      <c r="CS139" s="313"/>
      <c r="CT139" s="313"/>
      <c r="CU139" s="313"/>
      <c r="CV139" s="313"/>
      <c r="CW139" s="313"/>
      <c r="CX139" s="313"/>
      <c r="CY139" s="313"/>
      <c r="CZ139" s="313"/>
      <c r="DA139" s="313"/>
      <c r="DB139" s="313"/>
      <c r="DC139" s="313"/>
      <c r="DD139" s="313"/>
      <c r="DE139" s="313"/>
      <c r="DF139" s="313"/>
      <c r="DG139" s="313"/>
      <c r="DH139" s="313"/>
      <c r="DI139" s="313"/>
      <c r="DJ139" s="313"/>
      <c r="DK139" s="313"/>
      <c r="DL139" s="313"/>
      <c r="DM139" s="313"/>
      <c r="DN139" s="313"/>
      <c r="DO139" s="313"/>
      <c r="DP139" s="313"/>
      <c r="DQ139" s="313"/>
      <c r="DR139" s="313"/>
      <c r="DS139" s="313"/>
      <c r="DT139" s="313"/>
      <c r="DU139" s="313"/>
      <c r="DV139" s="313"/>
      <c r="DW139" s="313"/>
      <c r="DX139" s="313"/>
      <c r="DY139" s="313"/>
      <c r="DZ139" s="313"/>
      <c r="EA139" s="313"/>
      <c r="EB139" s="313"/>
      <c r="EC139" s="313"/>
      <c r="ED139" s="313"/>
      <c r="EE139" s="313"/>
      <c r="EF139" s="313"/>
      <c r="EG139" s="313"/>
      <c r="EH139" s="313"/>
      <c r="EI139" s="313"/>
      <c r="EJ139" s="313"/>
      <c r="EK139" s="313"/>
      <c r="EL139" s="313"/>
      <c r="EM139" s="313"/>
      <c r="EN139" s="313"/>
      <c r="EO139" s="313"/>
      <c r="EP139" s="313"/>
      <c r="EQ139" s="313"/>
      <c r="ER139" s="313"/>
      <c r="ES139" s="313"/>
      <c r="ET139" s="310"/>
      <c r="EU139" s="16"/>
      <c r="EV139" s="16"/>
      <c r="EW139" s="16"/>
      <c r="EX139" s="16"/>
      <c r="EY139" s="16"/>
      <c r="EZ139" s="16"/>
      <c r="FA139" s="16"/>
      <c r="FB139" s="16"/>
      <c r="FC139" s="16"/>
      <c r="FD139" s="16"/>
      <c r="FE139" s="16"/>
      <c r="FF139" s="16"/>
      <c r="FG139" s="16"/>
      <c r="FH139" s="16"/>
      <c r="FI139" s="16"/>
      <c r="FJ139" s="16"/>
      <c r="FK139" s="16"/>
      <c r="FL139" s="16"/>
      <c r="FM139" s="16"/>
      <c r="FN139" s="16"/>
      <c r="FO139" s="16"/>
      <c r="FP139" s="16"/>
      <c r="FQ139" s="16"/>
      <c r="FR139" s="16"/>
      <c r="FS139" s="16"/>
      <c r="FT139" s="16"/>
      <c r="FU139" s="16"/>
      <c r="FV139" s="16"/>
      <c r="FW139" s="16"/>
      <c r="FX139" s="16"/>
      <c r="FY139" s="16"/>
      <c r="FZ139" s="16"/>
      <c r="GA139" s="16"/>
      <c r="GB139" s="16"/>
      <c r="GC139" s="16"/>
      <c r="GD139" s="16"/>
      <c r="GE139" s="16"/>
      <c r="GF139" s="16"/>
      <c r="GG139" s="16"/>
      <c r="GH139" s="16"/>
      <c r="GI139" s="16"/>
      <c r="GJ139" s="16"/>
      <c r="GK139" s="16"/>
      <c r="GL139" s="16"/>
      <c r="GM139" s="16"/>
      <c r="GN139" s="16"/>
      <c r="GO139" s="16"/>
      <c r="GP139" s="16"/>
      <c r="GQ139" s="16"/>
      <c r="GR139" s="16"/>
      <c r="GS139" s="16"/>
      <c r="GT139" s="16"/>
      <c r="GU139" s="16"/>
      <c r="GV139" s="16"/>
      <c r="GW139" s="16"/>
      <c r="GX139" s="16"/>
      <c r="GY139" s="16"/>
      <c r="GZ139" s="16"/>
      <c r="HA139" s="16"/>
      <c r="HB139" s="16"/>
      <c r="HC139" s="16"/>
      <c r="HD139" s="16"/>
      <c r="HE139" s="16"/>
      <c r="HF139" s="16"/>
      <c r="HG139" s="16"/>
      <c r="HH139" s="16"/>
      <c r="HI139" s="16"/>
      <c r="HJ139" s="16"/>
      <c r="HK139" s="16"/>
      <c r="HL139" s="16"/>
      <c r="HM139" s="16"/>
      <c r="HN139" s="16"/>
      <c r="HO139" s="16"/>
      <c r="HP139" s="16"/>
      <c r="HQ139" s="16"/>
      <c r="HR139" s="16"/>
      <c r="HS139" s="16"/>
      <c r="HT139" s="16"/>
      <c r="HU139" s="16"/>
      <c r="HV139" s="16"/>
      <c r="HW139" s="16"/>
      <c r="HX139" s="16"/>
      <c r="HY139" s="16"/>
      <c r="HZ139" s="16"/>
      <c r="IA139" s="16"/>
      <c r="IB139" s="16"/>
      <c r="IC139" s="16"/>
      <c r="ID139" s="16"/>
      <c r="IE139" s="16"/>
      <c r="IF139" s="16"/>
      <c r="IG139" s="16"/>
      <c r="IH139" s="16"/>
      <c r="II139" s="16"/>
      <c r="IJ139" s="16"/>
      <c r="IK139" s="16"/>
      <c r="IL139" s="16"/>
      <c r="IM139" s="16"/>
      <c r="IN139" s="16"/>
      <c r="IO139" s="16"/>
      <c r="IP139" s="16"/>
      <c r="IQ139" s="16"/>
      <c r="IR139" s="16"/>
      <c r="IS139" s="16"/>
      <c r="IT139" s="16"/>
      <c r="IU139" s="16"/>
      <c r="IV139" s="16"/>
    </row>
    <row r="140" spans="1:256"/>
    <row r="141" spans="1:256" ht="12.75" customHeight="1">
      <c r="B141" s="445" t="s">
        <v>844</v>
      </c>
    </row>
    <row r="142" spans="1:256" s="443" customFormat="1" ht="12.75" customHeight="1">
      <c r="B142" s="443" t="str">
        <f>"Discount Factor: " &amp; TEXT(C194,"#.00%")</f>
        <v>Discount Factor: 8.50%</v>
      </c>
      <c r="C142" s="16"/>
      <c r="D142" s="566">
        <f>D143-IP_Assumptions!$C$118</f>
        <v>8.4999999999999992E-2</v>
      </c>
      <c r="E142" s="578">
        <f>(1/(1+$D142)^E$15)</f>
        <v>1</v>
      </c>
      <c r="F142" s="578">
        <f t="shared" ref="F142:BQ143" si="111">(1/(1+$D142)^F$15)</f>
        <v>0.99309523695367552</v>
      </c>
      <c r="G142" s="578">
        <f t="shared" si="111"/>
        <v>0.98623814966007706</v>
      </c>
      <c r="H142" s="578">
        <f t="shared" si="111"/>
        <v>0.97964734231797479</v>
      </c>
      <c r="I142" s="578">
        <f t="shared" si="111"/>
        <v>0.97288310955030766</v>
      </c>
      <c r="J142" s="578">
        <f t="shared" si="111"/>
        <v>0.96638155093219757</v>
      </c>
      <c r="K142" s="578">
        <f t="shared" si="111"/>
        <v>0.95970891531067115</v>
      </c>
      <c r="L142" s="578">
        <f t="shared" si="111"/>
        <v>0.95308235265700592</v>
      </c>
      <c r="M142" s="578">
        <f t="shared" si="111"/>
        <v>0.94713640630157137</v>
      </c>
      <c r="N142" s="578">
        <f t="shared" si="111"/>
        <v>0.94059665384351177</v>
      </c>
      <c r="O142" s="578">
        <f t="shared" si="111"/>
        <v>0.93431085833433847</v>
      </c>
      <c r="P142" s="578">
        <f t="shared" si="111"/>
        <v>0.92785966324593183</v>
      </c>
      <c r="Q142" s="578">
        <f t="shared" si="111"/>
        <v>0.92165898617511521</v>
      </c>
      <c r="R142" s="578">
        <f t="shared" si="111"/>
        <v>0.91529514926606037</v>
      </c>
      <c r="S142" s="578">
        <f t="shared" si="111"/>
        <v>0.90897525314292815</v>
      </c>
      <c r="T142" s="578">
        <f t="shared" si="111"/>
        <v>0.90290077632993071</v>
      </c>
      <c r="U142" s="578">
        <f t="shared" si="111"/>
        <v>0.89666646041503006</v>
      </c>
      <c r="V142" s="578">
        <f t="shared" si="111"/>
        <v>0.8906742404905047</v>
      </c>
      <c r="W142" s="578">
        <f t="shared" si="111"/>
        <v>0.88452434590845275</v>
      </c>
      <c r="X142" s="578">
        <f t="shared" si="111"/>
        <v>0.87841691489124973</v>
      </c>
      <c r="Y142" s="578">
        <f t="shared" si="111"/>
        <v>0.87293678000144825</v>
      </c>
      <c r="Z142" s="578">
        <f t="shared" si="111"/>
        <v>0.86690935838111682</v>
      </c>
      <c r="AA142" s="578">
        <f t="shared" si="111"/>
        <v>0.86111599846482823</v>
      </c>
      <c r="AB142" s="578">
        <f t="shared" si="111"/>
        <v>0.85517019654002935</v>
      </c>
      <c r="AC142" s="578">
        <f t="shared" si="111"/>
        <v>0.84945528679734128</v>
      </c>
      <c r="AD142" s="578">
        <f t="shared" si="111"/>
        <v>0.84358999932355816</v>
      </c>
      <c r="AE142" s="578">
        <f t="shared" si="111"/>
        <v>0.83776521026997985</v>
      </c>
      <c r="AF142" s="578">
        <f t="shared" si="111"/>
        <v>0.83216661412896831</v>
      </c>
      <c r="AG142" s="578">
        <f t="shared" si="111"/>
        <v>0.82642070084334573</v>
      </c>
      <c r="AH142" s="578">
        <f t="shared" si="111"/>
        <v>0.8208979175027693</v>
      </c>
      <c r="AI142" s="578">
        <f t="shared" si="111"/>
        <v>0.81522981189719157</v>
      </c>
      <c r="AJ142" s="578">
        <f t="shared" si="111"/>
        <v>0.80960084321774184</v>
      </c>
      <c r="AK142" s="578">
        <f t="shared" si="111"/>
        <v>0.80437022533224978</v>
      </c>
      <c r="AL142" s="578">
        <f t="shared" si="111"/>
        <v>0.79881623952481207</v>
      </c>
      <c r="AM142" s="578">
        <f t="shared" si="111"/>
        <v>0.79347793057958904</v>
      </c>
      <c r="AN142" s="578">
        <f t="shared" si="111"/>
        <v>0.787999153486449</v>
      </c>
      <c r="AO142" s="578">
        <f t="shared" si="111"/>
        <v>0.78273313268999245</v>
      </c>
      <c r="AP142" s="578">
        <f t="shared" si="111"/>
        <v>0.77732854588026079</v>
      </c>
      <c r="AQ142" s="578">
        <f t="shared" si="111"/>
        <v>0.77196127646181367</v>
      </c>
      <c r="AR142" s="578">
        <f t="shared" si="111"/>
        <v>0.76680243318397379</v>
      </c>
      <c r="AS142" s="578">
        <f t="shared" si="111"/>
        <v>0.76150784407949335</v>
      </c>
      <c r="AT142" s="578">
        <f t="shared" si="111"/>
        <v>0.7564188587349725</v>
      </c>
      <c r="AU142" s="578">
        <f t="shared" si="111"/>
        <v>0.75119596575163627</v>
      </c>
      <c r="AV142" s="578">
        <f t="shared" si="111"/>
        <v>0.7460091356067664</v>
      </c>
      <c r="AW142" s="578">
        <f t="shared" si="111"/>
        <v>0.74135504638917049</v>
      </c>
      <c r="AX142" s="578">
        <f t="shared" si="111"/>
        <v>0.7362361654606564</v>
      </c>
      <c r="AY142" s="578">
        <f t="shared" si="111"/>
        <v>0.73131606505031255</v>
      </c>
      <c r="AZ142" s="578">
        <f t="shared" si="111"/>
        <v>0.72626650090916967</v>
      </c>
      <c r="BA142" s="578">
        <f t="shared" si="111"/>
        <v>0.72141302552073039</v>
      </c>
      <c r="BB142" s="578">
        <f t="shared" si="111"/>
        <v>0.71643183952097766</v>
      </c>
      <c r="BC142" s="578">
        <f t="shared" si="111"/>
        <v>0.71148504743024299</v>
      </c>
      <c r="BD142" s="578">
        <f t="shared" si="111"/>
        <v>0.7067303531649527</v>
      </c>
      <c r="BE142" s="578">
        <f t="shared" si="111"/>
        <v>0.70185054753870346</v>
      </c>
      <c r="BF142" s="578">
        <f t="shared" si="111"/>
        <v>0.69716023846541231</v>
      </c>
      <c r="BG142" s="578">
        <f t="shared" si="111"/>
        <v>0.69234651221348964</v>
      </c>
      <c r="BH142" s="578">
        <f t="shared" si="111"/>
        <v>0.68756602360070618</v>
      </c>
      <c r="BI142" s="578">
        <f t="shared" si="111"/>
        <v>0.68327654045084818</v>
      </c>
      <c r="BJ142" s="578">
        <f t="shared" si="111"/>
        <v>0.67855867784392265</v>
      </c>
      <c r="BK142" s="578">
        <f t="shared" si="111"/>
        <v>0.67402402308784548</v>
      </c>
      <c r="BL142" s="578">
        <f t="shared" si="111"/>
        <v>0.66937004692089352</v>
      </c>
      <c r="BM142" s="578">
        <f t="shared" si="111"/>
        <v>0.66489679771495869</v>
      </c>
      <c r="BN142" s="578">
        <f t="shared" si="111"/>
        <v>0.66030584287647698</v>
      </c>
      <c r="BO142" s="578">
        <f t="shared" si="111"/>
        <v>0.65574658749331127</v>
      </c>
      <c r="BP142" s="578">
        <f t="shared" si="111"/>
        <v>0.65136438079719128</v>
      </c>
      <c r="BQ142" s="578">
        <f t="shared" si="111"/>
        <v>0.64686686409097072</v>
      </c>
      <c r="BR142" s="578">
        <f t="shared" ref="BR142:EC144" si="112">(1/(1+$D142)^BR$15)</f>
        <v>0.64254399858563327</v>
      </c>
      <c r="BS142" s="578">
        <f t="shared" si="112"/>
        <v>0.63810738452856153</v>
      </c>
      <c r="BT142" s="578">
        <f t="shared" si="112"/>
        <v>0.63370140424028198</v>
      </c>
      <c r="BU142" s="578">
        <f t="shared" si="112"/>
        <v>0.62974796354916862</v>
      </c>
      <c r="BV142" s="578">
        <f t="shared" si="112"/>
        <v>0.62539970308195625</v>
      </c>
      <c r="BW142" s="578">
        <f t="shared" si="112"/>
        <v>0.62122029777681587</v>
      </c>
      <c r="BX142" s="578">
        <f t="shared" si="112"/>
        <v>0.61693091882109974</v>
      </c>
      <c r="BY142" s="578">
        <f t="shared" si="112"/>
        <v>0.61280810849304923</v>
      </c>
      <c r="BZ142" s="578">
        <f t="shared" si="112"/>
        <v>0.60857681371103844</v>
      </c>
      <c r="CA142" s="578">
        <f t="shared" si="112"/>
        <v>0.60437473501687666</v>
      </c>
      <c r="CB142" s="578">
        <f t="shared" si="112"/>
        <v>0.60033583483612074</v>
      </c>
      <c r="CC142" s="578">
        <f t="shared" si="112"/>
        <v>0.59619065814836003</v>
      </c>
      <c r="CD142" s="578">
        <f t="shared" si="112"/>
        <v>0.59220645030933916</v>
      </c>
      <c r="CE142" s="578">
        <f t="shared" si="112"/>
        <v>0.5881174050954483</v>
      </c>
      <c r="CF142" s="578">
        <f t="shared" si="112"/>
        <v>0.58405659376984498</v>
      </c>
      <c r="CG142" s="578">
        <f t="shared" si="112"/>
        <v>0.58028315789572948</v>
      </c>
      <c r="CH142" s="578">
        <f t="shared" si="112"/>
        <v>0.57627644019068658</v>
      </c>
      <c r="CI142" s="578">
        <f t="shared" si="112"/>
        <v>0.57242531458334867</v>
      </c>
      <c r="CJ142" s="578">
        <f t="shared" si="112"/>
        <v>0.56847285342443299</v>
      </c>
      <c r="CK142" s="578">
        <f t="shared" si="112"/>
        <v>0.56467387742920616</v>
      </c>
      <c r="CL142" s="578">
        <f t="shared" si="112"/>
        <v>0.56077493810710821</v>
      </c>
      <c r="CM142" s="578">
        <f t="shared" si="112"/>
        <v>0.55690292003716135</v>
      </c>
      <c r="CN142" s="578">
        <f t="shared" si="112"/>
        <v>0.55318126329990758</v>
      </c>
      <c r="CO142" s="578">
        <f t="shared" si="112"/>
        <v>0.54936167775515532</v>
      </c>
      <c r="CP142" s="578">
        <f t="shared" si="112"/>
        <v>0.54569041744093372</v>
      </c>
      <c r="CQ142" s="578">
        <f t="shared" si="112"/>
        <v>0.54192255441185422</v>
      </c>
      <c r="CR142" s="578">
        <f t="shared" si="112"/>
        <v>0.53818070758418146</v>
      </c>
      <c r="CS142" s="578">
        <f t="shared" si="112"/>
        <v>0.53482318700067222</v>
      </c>
      <c r="CT142" s="578">
        <f t="shared" si="112"/>
        <v>0.53113035962275246</v>
      </c>
      <c r="CU142" s="578">
        <f t="shared" si="112"/>
        <v>0.52758093509986048</v>
      </c>
      <c r="CV142" s="578">
        <f t="shared" si="112"/>
        <v>0.52393811375523769</v>
      </c>
      <c r="CW142" s="578">
        <f t="shared" si="112"/>
        <v>0.52043675339097317</v>
      </c>
      <c r="CX142" s="578">
        <f t="shared" si="112"/>
        <v>0.5168432609282102</v>
      </c>
      <c r="CY142" s="578">
        <f t="shared" si="112"/>
        <v>0.51327458067941123</v>
      </c>
      <c r="CZ142" s="578">
        <f t="shared" si="112"/>
        <v>0.50984448230406221</v>
      </c>
      <c r="DA142" s="578">
        <f t="shared" si="112"/>
        <v>0.50632412696327667</v>
      </c>
      <c r="DB142" s="578">
        <f t="shared" si="112"/>
        <v>0.50294047690408639</v>
      </c>
      <c r="DC142" s="578">
        <f t="shared" si="112"/>
        <v>0.49946779208465819</v>
      </c>
      <c r="DD142" s="578">
        <f t="shared" si="112"/>
        <v>0.49601908533104272</v>
      </c>
      <c r="DE142" s="578">
        <f t="shared" si="112"/>
        <v>0.4929245963139835</v>
      </c>
      <c r="DF142" s="578">
        <f t="shared" si="112"/>
        <v>0.48952106877673029</v>
      </c>
      <c r="DG142" s="578">
        <f t="shared" si="112"/>
        <v>0.48624970976945658</v>
      </c>
      <c r="DH142" s="578">
        <f t="shared" si="112"/>
        <v>0.48289227074215452</v>
      </c>
      <c r="DI142" s="578">
        <f t="shared" si="112"/>
        <v>0.47966521049859295</v>
      </c>
      <c r="DJ142" s="578">
        <f t="shared" si="112"/>
        <v>0.47635323587853479</v>
      </c>
      <c r="DK142" s="578">
        <f t="shared" si="112"/>
        <v>0.47306412965844358</v>
      </c>
      <c r="DL142" s="578">
        <f t="shared" si="112"/>
        <v>0.46990274866733844</v>
      </c>
      <c r="DM142" s="578">
        <f t="shared" si="112"/>
        <v>0.46665818153297389</v>
      </c>
      <c r="DN142" s="578">
        <f t="shared" si="112"/>
        <v>0.46353961004984912</v>
      </c>
      <c r="DO142" s="578">
        <f t="shared" si="112"/>
        <v>0.4603389788798693</v>
      </c>
      <c r="DP142" s="578">
        <f t="shared" si="112"/>
        <v>0.45716044730971683</v>
      </c>
      <c r="DQ142" s="578">
        <f t="shared" si="112"/>
        <v>0.45430838369952392</v>
      </c>
      <c r="DR142" s="578">
        <f t="shared" si="112"/>
        <v>0.45117149196012013</v>
      </c>
      <c r="DS142" s="578">
        <f t="shared" si="112"/>
        <v>0.44815641453406146</v>
      </c>
      <c r="DT142" s="578">
        <f t="shared" si="112"/>
        <v>0.44506200068401341</v>
      </c>
      <c r="DU142" s="578">
        <f t="shared" si="112"/>
        <v>0.44208775161160641</v>
      </c>
      <c r="DV142" s="578">
        <f t="shared" si="112"/>
        <v>0.43903524044104586</v>
      </c>
      <c r="DW142" s="578">
        <f t="shared" si="112"/>
        <v>0.43600380613681433</v>
      </c>
      <c r="DX142" s="578">
        <f t="shared" si="112"/>
        <v>0.43309009093763912</v>
      </c>
      <c r="DY142" s="578">
        <f t="shared" si="112"/>
        <v>0.43009970648200357</v>
      </c>
      <c r="DZ142" s="578">
        <f t="shared" si="112"/>
        <v>0.42722544705055221</v>
      </c>
      <c r="EA142" s="578">
        <f t="shared" si="112"/>
        <v>0.42427555657130811</v>
      </c>
      <c r="EB142" s="578">
        <f t="shared" si="112"/>
        <v>0.42134603438683582</v>
      </c>
      <c r="EC142" s="578">
        <f t="shared" si="112"/>
        <v>0.41862382859628167</v>
      </c>
      <c r="ED142" s="578">
        <f t="shared" ref="ED142:ES144" si="113">(1/(1+$D142)^ED$15)</f>
        <v>0.41573333025427922</v>
      </c>
      <c r="EE142" s="578">
        <f t="shared" si="113"/>
        <v>0.41295507807822929</v>
      </c>
      <c r="EF142" s="578">
        <f t="shared" si="113"/>
        <v>0.41010372111532273</v>
      </c>
      <c r="EG142" s="578">
        <f t="shared" si="113"/>
        <v>0.40736309034872548</v>
      </c>
      <c r="EH142" s="578">
        <f t="shared" si="113"/>
        <v>0.40455034473604906</v>
      </c>
      <c r="EI142" s="578">
        <f t="shared" si="113"/>
        <v>0.40175702046533779</v>
      </c>
      <c r="EJ142" s="578">
        <f t="shared" si="113"/>
        <v>0.399072168818566</v>
      </c>
      <c r="EK142" s="578">
        <f t="shared" si="113"/>
        <v>0.39631667005449095</v>
      </c>
      <c r="EL142" s="578">
        <f t="shared" si="113"/>
        <v>0.39366817504373425</v>
      </c>
      <c r="EM142" s="578">
        <f t="shared" si="113"/>
        <v>0.39094998957617827</v>
      </c>
      <c r="EN142" s="578">
        <f t="shared" si="113"/>
        <v>0.38825057253519168</v>
      </c>
      <c r="EO142" s="578">
        <f t="shared" si="113"/>
        <v>0.38582841345279417</v>
      </c>
      <c r="EP142" s="578">
        <f t="shared" si="113"/>
        <v>0.38316435968136331</v>
      </c>
      <c r="EQ142" s="578">
        <f t="shared" si="113"/>
        <v>0.38060375859744638</v>
      </c>
      <c r="ER142" s="578">
        <f t="shared" si="113"/>
        <v>0.37797577982979053</v>
      </c>
      <c r="ES142" s="578">
        <f t="shared" si="113"/>
        <v>0.37544985285596816</v>
      </c>
      <c r="ET142" s="308"/>
    </row>
    <row r="143" spans="1:256" s="443" customFormat="1" ht="12.75" customHeight="1">
      <c r="B143" s="443" t="str">
        <f>"Discount Factor: " &amp; TEXT(C195,"#.00%")</f>
        <v>Discount Factor: 9.00%</v>
      </c>
      <c r="C143" s="16"/>
      <c r="D143" s="566">
        <f>DR</f>
        <v>0.09</v>
      </c>
      <c r="E143" s="578">
        <f t="shared" ref="E143:T144" si="114">(1/(1+$D143)^E$15)</f>
        <v>1</v>
      </c>
      <c r="F143" s="578">
        <f t="shared" si="114"/>
        <v>0.99270751852772599</v>
      </c>
      <c r="G143" s="578">
        <f t="shared" si="114"/>
        <v>0.98546821734147516</v>
      </c>
      <c r="H143" s="578">
        <f t="shared" si="114"/>
        <v>0.97851271141178198</v>
      </c>
      <c r="I143" s="578">
        <f t="shared" si="114"/>
        <v>0.97137692559342703</v>
      </c>
      <c r="J143" s="578">
        <f t="shared" si="114"/>
        <v>0.96452087701972544</v>
      </c>
      <c r="K143" s="578">
        <f t="shared" si="114"/>
        <v>0.95748712639443745</v>
      </c>
      <c r="L143" s="578">
        <f t="shared" si="114"/>
        <v>0.950504669265265</v>
      </c>
      <c r="M143" s="578">
        <f t="shared" si="114"/>
        <v>0.94424171045429994</v>
      </c>
      <c r="N143" s="578">
        <f t="shared" si="114"/>
        <v>0.93735584527546345</v>
      </c>
      <c r="O143" s="578">
        <f t="shared" si="114"/>
        <v>0.93073991994645122</v>
      </c>
      <c r="P143" s="578">
        <f t="shared" si="114"/>
        <v>0.92395251632473585</v>
      </c>
      <c r="Q143" s="578">
        <f t="shared" si="114"/>
        <v>0.9174311926605504</v>
      </c>
      <c r="R143" s="578">
        <f t="shared" si="114"/>
        <v>0.91074084268598687</v>
      </c>
      <c r="S143" s="578">
        <f t="shared" si="114"/>
        <v>0.90409928196465617</v>
      </c>
      <c r="T143" s="578">
        <f t="shared" si="114"/>
        <v>0.89771808386402008</v>
      </c>
      <c r="U143" s="578">
        <f t="shared" si="111"/>
        <v>0.89117149137011642</v>
      </c>
      <c r="V143" s="578">
        <f t="shared" si="111"/>
        <v>0.88488153855020679</v>
      </c>
      <c r="W143" s="578">
        <f t="shared" si="111"/>
        <v>0.87842855632517192</v>
      </c>
      <c r="X143" s="578">
        <f t="shared" si="111"/>
        <v>0.87202263235345423</v>
      </c>
      <c r="Y143" s="578">
        <f t="shared" si="111"/>
        <v>0.86627679858192652</v>
      </c>
      <c r="Z143" s="578">
        <f t="shared" si="111"/>
        <v>0.85995949107840675</v>
      </c>
      <c r="AA143" s="578">
        <f t="shared" si="111"/>
        <v>0.85388983481325786</v>
      </c>
      <c r="AB143" s="578">
        <f t="shared" si="111"/>
        <v>0.84766285901351912</v>
      </c>
      <c r="AC143" s="578">
        <f t="shared" si="111"/>
        <v>0.84167999326655996</v>
      </c>
      <c r="AD143" s="578">
        <f t="shared" si="111"/>
        <v>0.83554205751007982</v>
      </c>
      <c r="AE143" s="578">
        <f t="shared" si="111"/>
        <v>0.82944888253638172</v>
      </c>
      <c r="AF143" s="578">
        <f t="shared" si="111"/>
        <v>0.82359457235231204</v>
      </c>
      <c r="AG143" s="578">
        <f t="shared" si="111"/>
        <v>0.81758852419276729</v>
      </c>
      <c r="AH143" s="578">
        <f t="shared" si="111"/>
        <v>0.81181792527541896</v>
      </c>
      <c r="AI143" s="578">
        <f t="shared" si="111"/>
        <v>0.805897758096488</v>
      </c>
      <c r="AJ143" s="578">
        <f t="shared" si="111"/>
        <v>0.80002076362702201</v>
      </c>
      <c r="AK143" s="578">
        <f t="shared" si="111"/>
        <v>0.79456173571923328</v>
      </c>
      <c r="AL143" s="578">
        <f t="shared" si="111"/>
        <v>0.78876740898292275</v>
      </c>
      <c r="AM143" s="578">
        <f t="shared" si="111"/>
        <v>0.78320023158056062</v>
      </c>
      <c r="AN143" s="578">
        <f t="shared" si="111"/>
        <v>0.77748875840267861</v>
      </c>
      <c r="AO143" s="578">
        <f t="shared" si="111"/>
        <v>0.77200118653158534</v>
      </c>
      <c r="AP143" s="578">
        <f t="shared" si="111"/>
        <v>0.76637138218223011</v>
      </c>
      <c r="AQ143" s="578">
        <f t="shared" si="111"/>
        <v>0.76078263307678506</v>
      </c>
      <c r="AR143" s="578">
        <f t="shared" si="111"/>
        <v>0.75541297424613452</v>
      </c>
      <c r="AS143" s="578">
        <f t="shared" si="111"/>
        <v>0.74990413912752907</v>
      </c>
      <c r="AT143" s="578">
        <f t="shared" si="111"/>
        <v>0.74461126149371337</v>
      </c>
      <c r="AU143" s="578">
        <f t="shared" si="111"/>
        <v>0.73918119766522372</v>
      </c>
      <c r="AV143" s="578">
        <f t="shared" si="111"/>
        <v>0.73379073247659665</v>
      </c>
      <c r="AW143" s="578">
        <f t="shared" si="111"/>
        <v>0.72895572084333315</v>
      </c>
      <c r="AX143" s="578">
        <f t="shared" si="111"/>
        <v>0.7236398247549749</v>
      </c>
      <c r="AY143" s="578">
        <f t="shared" si="111"/>
        <v>0.7185323225509731</v>
      </c>
      <c r="AZ143" s="578">
        <f t="shared" si="111"/>
        <v>0.71329243890154004</v>
      </c>
      <c r="BA143" s="578">
        <f t="shared" si="111"/>
        <v>0.70825796929503237</v>
      </c>
      <c r="BB143" s="578">
        <f t="shared" si="111"/>
        <v>0.70309301117635781</v>
      </c>
      <c r="BC143" s="578">
        <f t="shared" si="111"/>
        <v>0.69796571841906874</v>
      </c>
      <c r="BD143" s="578">
        <f t="shared" si="111"/>
        <v>0.69303942591388479</v>
      </c>
      <c r="BE143" s="578">
        <f t="shared" si="111"/>
        <v>0.68798544874085221</v>
      </c>
      <c r="BF143" s="578">
        <f t="shared" si="111"/>
        <v>0.68312959770065429</v>
      </c>
      <c r="BG143" s="578">
        <f t="shared" si="111"/>
        <v>0.67814788776626012</v>
      </c>
      <c r="BH143" s="578">
        <f t="shared" si="111"/>
        <v>0.67320250685926286</v>
      </c>
      <c r="BI143" s="578">
        <f t="shared" si="111"/>
        <v>0.66876671637003016</v>
      </c>
      <c r="BJ143" s="578">
        <f t="shared" si="111"/>
        <v>0.6638897474816281</v>
      </c>
      <c r="BK143" s="578">
        <f t="shared" si="111"/>
        <v>0.65920396564309436</v>
      </c>
      <c r="BL143" s="578">
        <f t="shared" si="111"/>
        <v>0.65439673293719236</v>
      </c>
      <c r="BM143" s="578">
        <f t="shared" si="111"/>
        <v>0.64977795348168077</v>
      </c>
      <c r="BN143" s="578">
        <f t="shared" si="111"/>
        <v>0.64503945979482347</v>
      </c>
      <c r="BO143" s="578">
        <f t="shared" si="111"/>
        <v>0.64033552148538397</v>
      </c>
      <c r="BP143" s="578">
        <f t="shared" si="111"/>
        <v>0.63581598707695819</v>
      </c>
      <c r="BQ143" s="578">
        <f t="shared" si="111"/>
        <v>0.63117931077142375</v>
      </c>
      <c r="BR143" s="578">
        <f t="shared" si="112"/>
        <v>0.62672440156023301</v>
      </c>
      <c r="BS143" s="578">
        <f t="shared" si="112"/>
        <v>0.62215402547363285</v>
      </c>
      <c r="BT143" s="578">
        <f t="shared" si="112"/>
        <v>0.61761697876996557</v>
      </c>
      <c r="BU143" s="578">
        <f t="shared" si="112"/>
        <v>0.61354744621103663</v>
      </c>
      <c r="BV143" s="578">
        <f t="shared" si="112"/>
        <v>0.60907316282718149</v>
      </c>
      <c r="BW143" s="578">
        <f t="shared" si="112"/>
        <v>0.60477428040650827</v>
      </c>
      <c r="BX143" s="578">
        <f t="shared" si="112"/>
        <v>0.6003639751717359</v>
      </c>
      <c r="BY143" s="578">
        <f t="shared" si="112"/>
        <v>0.59612656282722976</v>
      </c>
      <c r="BZ143" s="578">
        <f t="shared" si="112"/>
        <v>0.59177932091268182</v>
      </c>
      <c r="CA143" s="578">
        <f t="shared" si="112"/>
        <v>0.58746378117925102</v>
      </c>
      <c r="CB143" s="578">
        <f t="shared" si="112"/>
        <v>0.58331741933665859</v>
      </c>
      <c r="CC143" s="578">
        <f t="shared" si="112"/>
        <v>0.57906358786369128</v>
      </c>
      <c r="CD143" s="578">
        <f t="shared" si="112"/>
        <v>0.57497651519287396</v>
      </c>
      <c r="CE143" s="578">
        <f t="shared" si="112"/>
        <v>0.57078350960883728</v>
      </c>
      <c r="CF143" s="578">
        <f t="shared" si="112"/>
        <v>0.56662108144033518</v>
      </c>
      <c r="CG143" s="578">
        <f t="shared" si="112"/>
        <v>0.5627546814200397</v>
      </c>
      <c r="CH143" s="578">
        <f t="shared" si="112"/>
        <v>0.55865080333234851</v>
      </c>
      <c r="CI143" s="578">
        <f t="shared" si="112"/>
        <v>0.55470780557064636</v>
      </c>
      <c r="CJ143" s="578">
        <f t="shared" si="112"/>
        <v>0.55066260917599652</v>
      </c>
      <c r="CK143" s="578">
        <f t="shared" si="112"/>
        <v>0.54677599266621546</v>
      </c>
      <c r="CL143" s="578">
        <f t="shared" si="112"/>
        <v>0.54278863887021278</v>
      </c>
      <c r="CM143" s="578">
        <f t="shared" si="112"/>
        <v>0.53883036277789076</v>
      </c>
      <c r="CN143" s="578">
        <f t="shared" si="112"/>
        <v>0.53502725911868709</v>
      </c>
      <c r="CO143" s="578">
        <f t="shared" si="112"/>
        <v>0.53112558274440247</v>
      </c>
      <c r="CP143" s="578">
        <f t="shared" si="112"/>
        <v>0.52737685997974892</v>
      </c>
      <c r="CQ143" s="578">
        <f t="shared" si="112"/>
        <v>0.5235309739994406</v>
      </c>
      <c r="CR143" s="578">
        <f t="shared" si="112"/>
        <v>0.51971313407138797</v>
      </c>
      <c r="CS143" s="578">
        <f t="shared" si="112"/>
        <v>0.51628869855049486</v>
      </c>
      <c r="CT143" s="578">
        <f t="shared" si="112"/>
        <v>0.51252367278197075</v>
      </c>
      <c r="CU143" s="578">
        <f t="shared" si="112"/>
        <v>0.50890624364279458</v>
      </c>
      <c r="CV143" s="578">
        <f t="shared" si="112"/>
        <v>0.50519505428990485</v>
      </c>
      <c r="CW143" s="578">
        <f t="shared" si="112"/>
        <v>0.50162935106992224</v>
      </c>
      <c r="CX143" s="578">
        <f t="shared" si="112"/>
        <v>0.49797122832129592</v>
      </c>
      <c r="CY143" s="578">
        <f t="shared" si="112"/>
        <v>0.49433978236503723</v>
      </c>
      <c r="CZ143" s="578">
        <f t="shared" si="112"/>
        <v>0.49085069643916235</v>
      </c>
      <c r="DA143" s="578">
        <f t="shared" si="112"/>
        <v>0.48727117682972682</v>
      </c>
      <c r="DB143" s="578">
        <f t="shared" si="112"/>
        <v>0.48383198163279717</v>
      </c>
      <c r="DC143" s="578">
        <f t="shared" si="112"/>
        <v>0.48030364587104629</v>
      </c>
      <c r="DD143" s="578">
        <f t="shared" si="112"/>
        <v>0.47680104043246585</v>
      </c>
      <c r="DE143" s="578">
        <f t="shared" si="112"/>
        <v>0.47365935646834384</v>
      </c>
      <c r="DF143" s="578">
        <f t="shared" si="112"/>
        <v>0.47020520438712915</v>
      </c>
      <c r="DG143" s="578">
        <f t="shared" si="112"/>
        <v>0.4668864620576097</v>
      </c>
      <c r="DH143" s="578">
        <f t="shared" si="112"/>
        <v>0.46348170118339893</v>
      </c>
      <c r="DI143" s="578">
        <f t="shared" si="112"/>
        <v>0.46021041382561667</v>
      </c>
      <c r="DJ143" s="578">
        <f t="shared" si="112"/>
        <v>0.45685433790944574</v>
      </c>
      <c r="DK143" s="578">
        <f t="shared" si="112"/>
        <v>0.453522736114713</v>
      </c>
      <c r="DL143" s="578">
        <f t="shared" si="112"/>
        <v>0.45032173985244245</v>
      </c>
      <c r="DM143" s="578">
        <f t="shared" si="112"/>
        <v>0.44703777690800628</v>
      </c>
      <c r="DN143" s="578">
        <f t="shared" si="112"/>
        <v>0.44388255195669457</v>
      </c>
      <c r="DO143" s="578">
        <f t="shared" si="112"/>
        <v>0.44064554667068462</v>
      </c>
      <c r="DP143" s="578">
        <f t="shared" si="112"/>
        <v>0.43743214718574847</v>
      </c>
      <c r="DQ143" s="578">
        <f t="shared" si="112"/>
        <v>0.43454986831958148</v>
      </c>
      <c r="DR143" s="578">
        <f t="shared" si="112"/>
        <v>0.4313809214560817</v>
      </c>
      <c r="DS143" s="578">
        <f t="shared" si="112"/>
        <v>0.42833620372257764</v>
      </c>
      <c r="DT143" s="578">
        <f t="shared" si="112"/>
        <v>0.42521256989302653</v>
      </c>
      <c r="DU143" s="578">
        <f t="shared" si="112"/>
        <v>0.42221138883084097</v>
      </c>
      <c r="DV143" s="578">
        <f t="shared" si="112"/>
        <v>0.41913242010040891</v>
      </c>
      <c r="DW143" s="578">
        <f t="shared" si="112"/>
        <v>0.41607590469239725</v>
      </c>
      <c r="DX143" s="578">
        <f t="shared" si="112"/>
        <v>0.4131392108738004</v>
      </c>
      <c r="DY143" s="578">
        <f t="shared" si="112"/>
        <v>0.4101264008330332</v>
      </c>
      <c r="DZ143" s="578">
        <f t="shared" si="112"/>
        <v>0.40723169904283901</v>
      </c>
      <c r="EA143" s="578">
        <f t="shared" si="112"/>
        <v>0.40426196942264636</v>
      </c>
      <c r="EB143" s="578">
        <f t="shared" si="112"/>
        <v>0.40131389650068672</v>
      </c>
      <c r="EC143" s="578">
        <f t="shared" si="112"/>
        <v>0.3985754878738299</v>
      </c>
      <c r="ED143" s="578">
        <f t="shared" si="113"/>
        <v>0.39566888351320739</v>
      </c>
      <c r="EE143" s="578">
        <f t="shared" si="113"/>
        <v>0.39287622392556942</v>
      </c>
      <c r="EF143" s="578">
        <f t="shared" si="113"/>
        <v>0.39001118134169521</v>
      </c>
      <c r="EG143" s="578">
        <f t="shared" si="113"/>
        <v>0.38725845422504906</v>
      </c>
      <c r="EH143" s="578">
        <f t="shared" si="113"/>
        <v>0.38443437912263134</v>
      </c>
      <c r="EI143" s="578">
        <f t="shared" si="113"/>
        <v>0.38163089853557436</v>
      </c>
      <c r="EJ143" s="578">
        <f t="shared" si="113"/>
        <v>0.37893732006088826</v>
      </c>
      <c r="EK143" s="578">
        <f t="shared" si="113"/>
        <v>0.37617392667519095</v>
      </c>
      <c r="EL143" s="578">
        <f t="shared" si="113"/>
        <v>0.37351886390244754</v>
      </c>
      <c r="EM143" s="578">
        <f t="shared" si="113"/>
        <v>0.370794984507894</v>
      </c>
      <c r="EN143" s="578">
        <f t="shared" si="113"/>
        <v>0.36809096895335797</v>
      </c>
      <c r="EO143" s="578">
        <f t="shared" si="113"/>
        <v>0.36566558520534859</v>
      </c>
      <c r="EP143" s="578">
        <f t="shared" si="113"/>
        <v>0.36299897570019024</v>
      </c>
      <c r="EQ143" s="578">
        <f t="shared" si="113"/>
        <v>0.36043690268400863</v>
      </c>
      <c r="ER143" s="578">
        <f t="shared" si="113"/>
        <v>0.3578084232492616</v>
      </c>
      <c r="ES143" s="578">
        <f t="shared" si="113"/>
        <v>0.35528298552756798</v>
      </c>
      <c r="ET143" s="308"/>
    </row>
    <row r="144" spans="1:256" s="443" customFormat="1" ht="12.75" customHeight="1">
      <c r="B144" s="443" t="str">
        <f>"Discount Factor: " &amp; TEXT(C196,"#.00%")</f>
        <v>Discount Factor: 9.50%</v>
      </c>
      <c r="C144" s="16"/>
      <c r="D144" s="566">
        <f>D143+IP_Assumptions!$C$118</f>
        <v>9.5000000000000001E-2</v>
      </c>
      <c r="E144" s="578">
        <f t="shared" si="114"/>
        <v>1</v>
      </c>
      <c r="F144" s="578">
        <f t="shared" ref="F144:BQ144" si="115">(1/(1+$D144)^F$15)</f>
        <v>0.99232172489629344</v>
      </c>
      <c r="G144" s="578">
        <f t="shared" si="115"/>
        <v>0.98470240570115508</v>
      </c>
      <c r="H144" s="578">
        <f t="shared" si="115"/>
        <v>0.97738457847047966</v>
      </c>
      <c r="I144" s="578">
        <f t="shared" si="115"/>
        <v>0.969879950794863</v>
      </c>
      <c r="J144" s="578">
        <f t="shared" si="115"/>
        <v>0.96267227680796019</v>
      </c>
      <c r="K144" s="578">
        <f t="shared" si="115"/>
        <v>0.95528061423191724</v>
      </c>
      <c r="L144" s="578">
        <f t="shared" si="115"/>
        <v>0.94794570687460666</v>
      </c>
      <c r="M144" s="578">
        <f t="shared" si="115"/>
        <v>0.94136904903393193</v>
      </c>
      <c r="N144" s="578">
        <f t="shared" si="115"/>
        <v>0.93414095850133494</v>
      </c>
      <c r="O144" s="578">
        <f t="shared" si="115"/>
        <v>0.92719887924588429</v>
      </c>
      <c r="P144" s="578">
        <f t="shared" si="115"/>
        <v>0.92007959117518601</v>
      </c>
      <c r="Q144" s="578">
        <f t="shared" si="115"/>
        <v>0.91324200913242015</v>
      </c>
      <c r="R144" s="578">
        <f t="shared" si="115"/>
        <v>0.9062298857500396</v>
      </c>
      <c r="S144" s="578">
        <f t="shared" si="115"/>
        <v>0.8992716033800503</v>
      </c>
      <c r="T144" s="578">
        <f t="shared" si="115"/>
        <v>0.89258865613742433</v>
      </c>
      <c r="U144" s="578">
        <f t="shared" si="115"/>
        <v>0.88573511488115342</v>
      </c>
      <c r="V144" s="578">
        <f t="shared" si="115"/>
        <v>0.87915276420818289</v>
      </c>
      <c r="W144" s="578">
        <f t="shared" si="115"/>
        <v>0.8724023874264083</v>
      </c>
      <c r="X144" s="578">
        <f t="shared" si="115"/>
        <v>0.86570384189461802</v>
      </c>
      <c r="Y144" s="578">
        <f t="shared" si="115"/>
        <v>0.85969776167482392</v>
      </c>
      <c r="Z144" s="578">
        <f t="shared" si="115"/>
        <v>0.85309676575464377</v>
      </c>
      <c r="AA144" s="578">
        <f t="shared" si="115"/>
        <v>0.84675696734783945</v>
      </c>
      <c r="AB144" s="578">
        <f t="shared" si="115"/>
        <v>0.84025533440656253</v>
      </c>
      <c r="AC144" s="578">
        <f t="shared" si="115"/>
        <v>0.8340109672442193</v>
      </c>
      <c r="AD144" s="578">
        <f t="shared" si="115"/>
        <v>0.82760720159820989</v>
      </c>
      <c r="AE144" s="578">
        <f t="shared" si="115"/>
        <v>0.82125260582653004</v>
      </c>
      <c r="AF144" s="578">
        <f t="shared" si="115"/>
        <v>0.81514945765974833</v>
      </c>
      <c r="AG144" s="578">
        <f t="shared" si="115"/>
        <v>0.8088905158731996</v>
      </c>
      <c r="AH144" s="578">
        <f t="shared" si="115"/>
        <v>0.80287923671980177</v>
      </c>
      <c r="AI144" s="578">
        <f t="shared" si="115"/>
        <v>0.79671450906521324</v>
      </c>
      <c r="AJ144" s="578">
        <f t="shared" si="115"/>
        <v>0.79059711588549597</v>
      </c>
      <c r="AK144" s="578">
        <f t="shared" si="115"/>
        <v>0.78491692346840602</v>
      </c>
      <c r="AL144" s="578">
        <f t="shared" si="115"/>
        <v>0.77889011539646058</v>
      </c>
      <c r="AM144" s="578">
        <f t="shared" si="115"/>
        <v>0.77310178456355927</v>
      </c>
      <c r="AN144" s="578">
        <f t="shared" si="115"/>
        <v>0.76716569637851373</v>
      </c>
      <c r="AO144" s="578">
        <f t="shared" si="115"/>
        <v>0.76146449570012065</v>
      </c>
      <c r="AP144" s="578">
        <f t="shared" si="115"/>
        <v>0.75561776182042983</v>
      </c>
      <c r="AQ144" s="578">
        <f t="shared" si="115"/>
        <v>0.7498159207719256</v>
      </c>
      <c r="AR144" s="578">
        <f t="shared" si="115"/>
        <v>0.74424365515009872</v>
      </c>
      <c r="AS144" s="578">
        <f t="shared" si="115"/>
        <v>0.7385291476216681</v>
      </c>
      <c r="AT144" s="578">
        <f t="shared" si="115"/>
        <v>0.73304075978406025</v>
      </c>
      <c r="AU144" s="578">
        <f t="shared" si="115"/>
        <v>0.72741227116820817</v>
      </c>
      <c r="AV144" s="578">
        <f t="shared" si="115"/>
        <v>0.72182699963636676</v>
      </c>
      <c r="AW144" s="578">
        <f t="shared" si="115"/>
        <v>0.71681910819032524</v>
      </c>
      <c r="AX144" s="578">
        <f t="shared" si="115"/>
        <v>0.71131517387804621</v>
      </c>
      <c r="AY144" s="578">
        <f t="shared" si="115"/>
        <v>0.70602902699868431</v>
      </c>
      <c r="AZ144" s="578">
        <f t="shared" si="115"/>
        <v>0.70060794189818609</v>
      </c>
      <c r="BA144" s="578">
        <f t="shared" si="115"/>
        <v>0.69540136593618329</v>
      </c>
      <c r="BB144" s="578">
        <f t="shared" si="115"/>
        <v>0.69006188294103188</v>
      </c>
      <c r="BC144" s="578">
        <f t="shared" si="115"/>
        <v>0.68476339796522878</v>
      </c>
      <c r="BD144" s="578">
        <f t="shared" si="115"/>
        <v>0.67967457091333205</v>
      </c>
      <c r="BE144" s="578">
        <f t="shared" si="115"/>
        <v>0.67445584257686586</v>
      </c>
      <c r="BF144" s="578">
        <f t="shared" si="115"/>
        <v>0.6694436162411509</v>
      </c>
      <c r="BG144" s="578">
        <f t="shared" si="115"/>
        <v>0.66430344398923102</v>
      </c>
      <c r="BH144" s="578">
        <f t="shared" si="115"/>
        <v>0.65920273939394203</v>
      </c>
      <c r="BI144" s="578">
        <f t="shared" si="115"/>
        <v>0.65462932254824202</v>
      </c>
      <c r="BJ144" s="578">
        <f t="shared" si="115"/>
        <v>0.64960289851876352</v>
      </c>
      <c r="BK144" s="578">
        <f t="shared" si="115"/>
        <v>0.64477536712208583</v>
      </c>
      <c r="BL144" s="578">
        <f t="shared" si="115"/>
        <v>0.63982460447322909</v>
      </c>
      <c r="BM144" s="578">
        <f t="shared" si="115"/>
        <v>0.63506974058098897</v>
      </c>
      <c r="BN144" s="578">
        <f t="shared" si="115"/>
        <v>0.63019350040276856</v>
      </c>
      <c r="BO144" s="578">
        <f t="shared" si="115"/>
        <v>0.62535470133810822</v>
      </c>
      <c r="BP144" s="578">
        <f t="shared" si="115"/>
        <v>0.6207073706971068</v>
      </c>
      <c r="BQ144" s="578">
        <f t="shared" si="115"/>
        <v>0.6159414087459959</v>
      </c>
      <c r="BR144" s="578">
        <f t="shared" si="112"/>
        <v>0.61136403309694121</v>
      </c>
      <c r="BS144" s="578">
        <f t="shared" si="112"/>
        <v>0.60666981186231128</v>
      </c>
      <c r="BT144" s="578">
        <f t="shared" si="112"/>
        <v>0.60201163414971859</v>
      </c>
      <c r="BU144" s="578">
        <f t="shared" si="112"/>
        <v>0.59783499776095139</v>
      </c>
      <c r="BV144" s="578">
        <f t="shared" si="112"/>
        <v>0.593244656181519</v>
      </c>
      <c r="BW144" s="578">
        <f t="shared" si="112"/>
        <v>0.58883595170966729</v>
      </c>
      <c r="BX144" s="578">
        <f t="shared" si="112"/>
        <v>0.58431470728148749</v>
      </c>
      <c r="BY144" s="578">
        <f t="shared" si="112"/>
        <v>0.57997236582738698</v>
      </c>
      <c r="BZ144" s="578">
        <f t="shared" si="112"/>
        <v>0.57551917845001666</v>
      </c>
      <c r="CA144" s="578">
        <f t="shared" si="112"/>
        <v>0.57110018387041828</v>
      </c>
      <c r="CB144" s="578">
        <f t="shared" si="112"/>
        <v>0.56685604629872732</v>
      </c>
      <c r="CC144" s="578">
        <f t="shared" si="112"/>
        <v>0.56250356963104631</v>
      </c>
      <c r="CD144" s="578">
        <f t="shared" si="112"/>
        <v>0.55832331789674983</v>
      </c>
      <c r="CE144" s="578">
        <f t="shared" si="112"/>
        <v>0.55403635786512428</v>
      </c>
      <c r="CF144" s="578">
        <f t="shared" si="112"/>
        <v>0.54978231429198021</v>
      </c>
      <c r="CG144" s="578">
        <f t="shared" si="112"/>
        <v>0.54583230072635547</v>
      </c>
      <c r="CH144" s="578">
        <f t="shared" si="112"/>
        <v>0.54164125016088938</v>
      </c>
      <c r="CI144" s="578">
        <f t="shared" si="112"/>
        <v>0.53761603699319926</v>
      </c>
      <c r="CJ144" s="578">
        <f t="shared" si="112"/>
        <v>0.533488073161001</v>
      </c>
      <c r="CK144" s="578">
        <f t="shared" si="112"/>
        <v>0.52952345042177007</v>
      </c>
      <c r="CL144" s="578">
        <f t="shared" si="112"/>
        <v>0.52545762369556781</v>
      </c>
      <c r="CM144" s="578">
        <f t="shared" si="112"/>
        <v>0.5214230155054933</v>
      </c>
      <c r="CN144" s="578">
        <f t="shared" si="112"/>
        <v>0.51754805438071561</v>
      </c>
      <c r="CO144" s="578">
        <f t="shared" si="112"/>
        <v>0.51357417803979233</v>
      </c>
      <c r="CP144" s="578">
        <f t="shared" si="112"/>
        <v>0.50975754564073239</v>
      </c>
      <c r="CQ144" s="578">
        <f t="shared" si="112"/>
        <v>0.50584348696911252</v>
      </c>
      <c r="CR144" s="578">
        <f t="shared" si="112"/>
        <v>0.50195948151674541</v>
      </c>
      <c r="CS144" s="578">
        <f t="shared" si="112"/>
        <v>0.49847698696470799</v>
      </c>
      <c r="CT144" s="578">
        <f t="shared" si="112"/>
        <v>0.49464954352592616</v>
      </c>
      <c r="CU144" s="578">
        <f t="shared" si="112"/>
        <v>0.49097354976547858</v>
      </c>
      <c r="CV144" s="578">
        <f t="shared" si="112"/>
        <v>0.48720371978173588</v>
      </c>
      <c r="CW144" s="578">
        <f t="shared" si="112"/>
        <v>0.48358305974590854</v>
      </c>
      <c r="CX144" s="578">
        <f t="shared" si="112"/>
        <v>0.47986997597768732</v>
      </c>
      <c r="CY144" s="578">
        <f t="shared" si="112"/>
        <v>0.47618540228812162</v>
      </c>
      <c r="CZ144" s="578">
        <f t="shared" si="112"/>
        <v>0.47264662500521959</v>
      </c>
      <c r="DA144" s="578">
        <f t="shared" si="112"/>
        <v>0.4690175141915911</v>
      </c>
      <c r="DB144" s="578">
        <f t="shared" si="112"/>
        <v>0.46553200515135362</v>
      </c>
      <c r="DC144" s="578">
        <f t="shared" si="112"/>
        <v>0.46195752234622139</v>
      </c>
      <c r="DD144" s="578">
        <f t="shared" si="112"/>
        <v>0.45841048540342044</v>
      </c>
      <c r="DE144" s="578">
        <f t="shared" si="112"/>
        <v>0.45523012508192512</v>
      </c>
      <c r="DF144" s="578">
        <f t="shared" si="112"/>
        <v>0.45173474294605137</v>
      </c>
      <c r="DG144" s="578">
        <f t="shared" si="112"/>
        <v>0.44837767101870196</v>
      </c>
      <c r="DH144" s="578">
        <f t="shared" si="112"/>
        <v>0.44493490391026108</v>
      </c>
      <c r="DI144" s="578">
        <f t="shared" si="112"/>
        <v>0.44162836506475672</v>
      </c>
      <c r="DJ144" s="578">
        <f t="shared" si="112"/>
        <v>0.43823742098418933</v>
      </c>
      <c r="DK144" s="578">
        <f t="shared" si="112"/>
        <v>0.4348725135051339</v>
      </c>
      <c r="DL144" s="578">
        <f t="shared" si="112"/>
        <v>0.43164075342942432</v>
      </c>
      <c r="DM144" s="578">
        <f t="shared" si="112"/>
        <v>0.42832649697862196</v>
      </c>
      <c r="DN144" s="578">
        <f t="shared" si="112"/>
        <v>0.42514338369986637</v>
      </c>
      <c r="DO144" s="578">
        <f t="shared" si="112"/>
        <v>0.42187901584129806</v>
      </c>
      <c r="DP144" s="578">
        <f t="shared" si="112"/>
        <v>0.41863971269718758</v>
      </c>
      <c r="DQ144" s="578">
        <f t="shared" si="112"/>
        <v>0.41573527404742022</v>
      </c>
      <c r="DR144" s="578">
        <f t="shared" si="112"/>
        <v>0.41254314424296923</v>
      </c>
      <c r="DS144" s="578">
        <f t="shared" si="112"/>
        <v>0.40947732513123464</v>
      </c>
      <c r="DT144" s="578">
        <f t="shared" si="112"/>
        <v>0.40633324558014711</v>
      </c>
      <c r="DU144" s="578">
        <f t="shared" si="112"/>
        <v>0.40331357540160434</v>
      </c>
      <c r="DV144" s="578">
        <f t="shared" si="112"/>
        <v>0.40021682281661136</v>
      </c>
      <c r="DW144" s="578">
        <f t="shared" si="112"/>
        <v>0.39714384794989394</v>
      </c>
      <c r="DX144" s="578">
        <f t="shared" si="112"/>
        <v>0.39419246888531906</v>
      </c>
      <c r="DY144" s="578">
        <f t="shared" si="112"/>
        <v>0.39116575066540821</v>
      </c>
      <c r="DZ144" s="578">
        <f t="shared" si="112"/>
        <v>0.38825879789942136</v>
      </c>
      <c r="EA144" s="578">
        <f t="shared" si="112"/>
        <v>0.38527764003771514</v>
      </c>
      <c r="EB144" s="578">
        <f t="shared" si="112"/>
        <v>0.38231937232619878</v>
      </c>
      <c r="EC144" s="578">
        <f t="shared" si="112"/>
        <v>0.37957252749719689</v>
      </c>
      <c r="ED144" s="578">
        <f t="shared" si="113"/>
        <v>0.37665806520926415</v>
      </c>
      <c r="EE144" s="578">
        <f t="shared" si="113"/>
        <v>0.37385892647426816</v>
      </c>
      <c r="EF144" s="578">
        <f t="shared" si="113"/>
        <v>0.3709883347868223</v>
      </c>
      <c r="EG144" s="578">
        <f t="shared" si="113"/>
        <v>0.36823133071853953</v>
      </c>
      <c r="EH144" s="578">
        <f t="shared" si="113"/>
        <v>0.36540394925947861</v>
      </c>
      <c r="EI144" s="578">
        <f t="shared" si="113"/>
        <v>0.36259827721308352</v>
      </c>
      <c r="EJ144" s="578">
        <f t="shared" si="113"/>
        <v>0.35990362395396347</v>
      </c>
      <c r="EK144" s="578">
        <f t="shared" si="113"/>
        <v>0.35714018491842403</v>
      </c>
      <c r="EL144" s="578">
        <f t="shared" si="113"/>
        <v>0.35448609353484134</v>
      </c>
      <c r="EM144" s="578">
        <f t="shared" si="113"/>
        <v>0.35176425178824267</v>
      </c>
      <c r="EN144" s="578">
        <f t="shared" si="113"/>
        <v>0.34906330909136302</v>
      </c>
      <c r="EO144" s="578">
        <f t="shared" si="113"/>
        <v>0.34664157762301084</v>
      </c>
      <c r="EP144" s="578">
        <f t="shared" si="113"/>
        <v>0.34397996822763854</v>
      </c>
      <c r="EQ144" s="578">
        <f t="shared" si="113"/>
        <v>0.34142367714545035</v>
      </c>
      <c r="ER144" s="578">
        <f t="shared" si="113"/>
        <v>0.33880213222540845</v>
      </c>
      <c r="ES144" s="578">
        <f t="shared" si="113"/>
        <v>0.33628432029090372</v>
      </c>
      <c r="ET144" s="308"/>
    </row>
    <row r="145" spans="2:150"/>
    <row r="146" spans="2:150" ht="12.75" customHeight="1">
      <c r="B146" s="445" t="s">
        <v>845</v>
      </c>
    </row>
    <row r="147" spans="2:150" s="443" customFormat="1" ht="12.75" customHeight="1">
      <c r="B147" s="443" t="str">
        <f>"DCF * Timing Flag: " &amp; TEXT(C194,"#.00%")</f>
        <v>DCF * Timing Flag: 8.50%</v>
      </c>
      <c r="C147" s="16"/>
      <c r="D147" s="310"/>
      <c r="E147" s="572">
        <f ca="1">SUMPRODUCT($E$83:E$83,$E142:E142)*E$134</f>
        <v>0</v>
      </c>
      <c r="F147" s="572">
        <f ca="1">SUMPRODUCT($E$83:F$83,$E142:F142)*F$134</f>
        <v>0</v>
      </c>
      <c r="G147" s="572">
        <f ca="1">SUMPRODUCT($E$83:G$83,$E142:G142)*G$134</f>
        <v>0</v>
      </c>
      <c r="H147" s="572">
        <f ca="1">SUMPRODUCT($E$83:H$83,$E142:H142)*H$134</f>
        <v>0</v>
      </c>
      <c r="I147" s="572">
        <f ca="1">SUMPRODUCT($E$83:I$83,$E142:I142)*I$134</f>
        <v>0</v>
      </c>
      <c r="J147" s="572">
        <f ca="1">SUMPRODUCT($E$83:J$83,$E142:J142)*J$134</f>
        <v>0</v>
      </c>
      <c r="K147" s="572">
        <f ca="1">SUMPRODUCT($E$83:K$83,$E142:K142)*K$134</f>
        <v>0</v>
      </c>
      <c r="L147" s="572">
        <f ca="1">SUMPRODUCT($E$83:L$83,$E142:L142)*L$134</f>
        <v>0</v>
      </c>
      <c r="M147" s="572">
        <f ca="1">SUMPRODUCT($E$83:M$83,$E142:M142)*M$134</f>
        <v>0</v>
      </c>
      <c r="N147" s="572">
        <f ca="1">SUMPRODUCT($E$83:N$83,$E142:N142)*N$134</f>
        <v>0</v>
      </c>
      <c r="O147" s="572">
        <f ca="1">SUMPRODUCT($E$83:O$83,$E142:O142)*O$134</f>
        <v>0</v>
      </c>
      <c r="P147" s="572">
        <f ca="1">SUMPRODUCT($E$83:P$83,$E142:P142)*P$134</f>
        <v>0</v>
      </c>
      <c r="Q147" s="572">
        <f ca="1">SUMPRODUCT($E$83:Q$83,$E142:Q142)*Q$134</f>
        <v>0</v>
      </c>
      <c r="R147" s="572">
        <f ca="1">SUMPRODUCT($E$83:R$83,$E142:R142)*R$134</f>
        <v>0</v>
      </c>
      <c r="S147" s="572">
        <f ca="1">SUMPRODUCT($E$83:S$83,$E142:S142)*S$134</f>
        <v>0</v>
      </c>
      <c r="T147" s="572">
        <f ca="1">SUMPRODUCT($E$83:T$83,$E142:T142)*T$134</f>
        <v>0</v>
      </c>
      <c r="U147" s="572">
        <f ca="1">SUMPRODUCT($E$83:U$83,$E142:U142)*U$134</f>
        <v>0</v>
      </c>
      <c r="V147" s="572">
        <f ca="1">SUMPRODUCT($E$83:V$83,$E142:V142)*V$134</f>
        <v>0</v>
      </c>
      <c r="W147" s="572">
        <f ca="1">SUMPRODUCT($E$83:W$83,$E142:W142)*W$134</f>
        <v>0</v>
      </c>
      <c r="X147" s="572">
        <f ca="1">SUMPRODUCT($E$83:X$83,$E142:X142)*X$134</f>
        <v>0</v>
      </c>
      <c r="Y147" s="572">
        <f ca="1">SUMPRODUCT($E$83:Y$83,$E142:Y142)*Y$134</f>
        <v>0</v>
      </c>
      <c r="Z147" s="572">
        <f ca="1">SUMPRODUCT($E$83:Z$83,$E142:Z142)*Z$134</f>
        <v>0</v>
      </c>
      <c r="AA147" s="572">
        <f ca="1">SUMPRODUCT($E$83:AA$83,$E142:AA142)*AA$134</f>
        <v>0</v>
      </c>
      <c r="AB147" s="572">
        <f ca="1">SUMPRODUCT($E$83:AB$83,$E142:AB142)*AB$134</f>
        <v>0</v>
      </c>
      <c r="AC147" s="572">
        <f ca="1">SUMPRODUCT($E$83:AC$83,$E142:AC142)*AC$134</f>
        <v>0</v>
      </c>
      <c r="AD147" s="572">
        <f ca="1">SUMPRODUCT($E$83:AD$83,$E142:AD142)*AD$134</f>
        <v>0</v>
      </c>
      <c r="AE147" s="572">
        <f ca="1">SUMPRODUCT($E$83:AE$83,$E142:AE142)*AE$134</f>
        <v>0</v>
      </c>
      <c r="AF147" s="572">
        <f ca="1">SUMPRODUCT($E$83:AF$83,$E142:AF142)*AF$134</f>
        <v>0</v>
      </c>
      <c r="AG147" s="572">
        <f ca="1">SUMPRODUCT($E$83:AG$83,$E142:AG142)*AG$134</f>
        <v>0</v>
      </c>
      <c r="AH147" s="572">
        <f ca="1">SUMPRODUCT($E$83:AH$83,$E142:AH142)*AH$134</f>
        <v>0</v>
      </c>
      <c r="AI147" s="572">
        <f ca="1">SUMPRODUCT($E$83:AI$83,$E142:AI142)*AI$134</f>
        <v>0</v>
      </c>
      <c r="AJ147" s="572">
        <f ca="1">SUMPRODUCT($E$83:AJ$83,$E142:AJ142)*AJ$134</f>
        <v>0</v>
      </c>
      <c r="AK147" s="572">
        <f ca="1">SUMPRODUCT($E$83:AK$83,$E142:AK142)*AK$134</f>
        <v>0</v>
      </c>
      <c r="AL147" s="572">
        <f ca="1">SUMPRODUCT($E$83:AL$83,$E142:AL142)*AL$134</f>
        <v>0</v>
      </c>
      <c r="AM147" s="572">
        <f ca="1">SUMPRODUCT($E$83:AM$83,$E142:AM142)*AM$134</f>
        <v>0</v>
      </c>
      <c r="AN147" s="572">
        <f ca="1">SUMPRODUCT($E$83:AN$83,$E142:AN142)*AN$134</f>
        <v>0</v>
      </c>
      <c r="AO147" s="572">
        <f ca="1">SUMPRODUCT($E$83:AO$83,$E142:AO142)*AO$134</f>
        <v>0</v>
      </c>
      <c r="AP147" s="572">
        <f ca="1">SUMPRODUCT($E$83:AP$83,$E142:AP142)*AP$134</f>
        <v>0</v>
      </c>
      <c r="AQ147" s="572">
        <f ca="1">SUMPRODUCT($E$83:AQ$83,$E142:AQ142)*AQ$134</f>
        <v>0</v>
      </c>
      <c r="AR147" s="572">
        <f ca="1">SUMPRODUCT($E$83:AR$83,$E142:AR142)*AR$134</f>
        <v>0</v>
      </c>
      <c r="AS147" s="572">
        <f ca="1">SUMPRODUCT($E$83:AS$83,$E142:AS142)*AS$134</f>
        <v>0</v>
      </c>
      <c r="AT147" s="572">
        <f ca="1">SUMPRODUCT($E$83:AT$83,$E142:AT142)*AT$134</f>
        <v>0</v>
      </c>
      <c r="AU147" s="572">
        <f ca="1">SUMPRODUCT($E$83:AU$83,$E142:AU142)*AU$134</f>
        <v>0</v>
      </c>
      <c r="AV147" s="572">
        <f ca="1">SUMPRODUCT($E$83:AV$83,$E142:AV142)*AV$134</f>
        <v>0</v>
      </c>
      <c r="AW147" s="572">
        <f ca="1">SUMPRODUCT($E$83:AW$83,$E142:AW142)*AW$134</f>
        <v>0</v>
      </c>
      <c r="AX147" s="572">
        <f ca="1">SUMPRODUCT($E$83:AX$83,$E142:AX142)*AX$134</f>
        <v>0</v>
      </c>
      <c r="AY147" s="572">
        <f ca="1">SUMPRODUCT($E$83:AY$83,$E142:AY142)*AY$134</f>
        <v>0</v>
      </c>
      <c r="AZ147" s="572">
        <f ca="1">SUMPRODUCT($E$83:AZ$83,$E142:AZ142)*AZ$134</f>
        <v>0</v>
      </c>
      <c r="BA147" s="572">
        <f ca="1">SUMPRODUCT($E$83:BA$83,$E142:BA142)*BA$134</f>
        <v>0</v>
      </c>
      <c r="BB147" s="572">
        <f ca="1">SUMPRODUCT($E$83:BB$83,$E142:BB142)*BB$134</f>
        <v>0</v>
      </c>
      <c r="BC147" s="572">
        <f ca="1">SUMPRODUCT($E$83:BC$83,$E142:BC142)*BC$134</f>
        <v>0</v>
      </c>
      <c r="BD147" s="572">
        <f ca="1">SUMPRODUCT($E$83:BD$83,$E142:BD142)*BD$134</f>
        <v>0</v>
      </c>
      <c r="BE147" s="572">
        <f ca="1">SUMPRODUCT($E$83:BE$83,$E142:BE142)*BE$134</f>
        <v>0</v>
      </c>
      <c r="BF147" s="572">
        <f ca="1">SUMPRODUCT($E$83:BF$83,$E142:BF142)*BF$134</f>
        <v>0</v>
      </c>
      <c r="BG147" s="572">
        <f ca="1">SUMPRODUCT($E$83:BG$83,$E142:BG142)*BG$134</f>
        <v>0</v>
      </c>
      <c r="BH147" s="572">
        <f ca="1">SUMPRODUCT($E$83:BH$83,$E142:BH142)*BH$134</f>
        <v>0</v>
      </c>
      <c r="BI147" s="572">
        <f ca="1">SUMPRODUCT($E$83:BI$83,$E142:BI142)*BI$134</f>
        <v>0</v>
      </c>
      <c r="BJ147" s="572">
        <f ca="1">SUMPRODUCT($E$83:BJ$83,$E142:BJ142)*BJ$134</f>
        <v>0</v>
      </c>
      <c r="BK147" s="572">
        <f ca="1">SUMPRODUCT($E$83:BK$83,$E142:BK142)*BK$134</f>
        <v>0</v>
      </c>
      <c r="BL147" s="572">
        <f ca="1">SUMPRODUCT($E$83:BL$83,$E142:BL142)*BL$134</f>
        <v>0</v>
      </c>
      <c r="BM147" s="572">
        <f ca="1">SUMPRODUCT($E$83:BM$83,$E142:BM142)*BM$134</f>
        <v>0</v>
      </c>
      <c r="BN147" s="572">
        <f ca="1">SUMPRODUCT($E$83:BN$83,$E142:BN142)*BN$134</f>
        <v>0</v>
      </c>
      <c r="BO147" s="572">
        <f ca="1">SUMPRODUCT($E$83:BO$83,$E142:BO142)*BO$134</f>
        <v>0</v>
      </c>
      <c r="BP147" s="572">
        <f ca="1">SUMPRODUCT($E$83:BP$83,$E142:BP142)*BP$134</f>
        <v>0</v>
      </c>
      <c r="BQ147" s="572">
        <f ca="1">SUMPRODUCT($E$83:BQ$83,$E142:BQ142)*BQ$134</f>
        <v>0</v>
      </c>
      <c r="BR147" s="572">
        <f ca="1">SUMPRODUCT($E$83:BR$83,$E142:BR142)*BR$134</f>
        <v>0</v>
      </c>
      <c r="BS147" s="572">
        <f ca="1">SUMPRODUCT($E$83:BS$83,$E142:BS142)*BS$134</f>
        <v>0</v>
      </c>
      <c r="BT147" s="572">
        <f ca="1">SUMPRODUCT($E$83:BT$83,$E142:BT142)*BT$134</f>
        <v>0</v>
      </c>
      <c r="BU147" s="572">
        <f ca="1">SUMPRODUCT($E$83:BU$83,$E142:BU142)*BU$134</f>
        <v>0</v>
      </c>
      <c r="BV147" s="572">
        <f ca="1">SUMPRODUCT($E$83:BV$83,$E142:BV142)*BV$134</f>
        <v>0</v>
      </c>
      <c r="BW147" s="572">
        <f ca="1">SUMPRODUCT($E$83:BW$83,$E142:BW142)*BW$134</f>
        <v>0</v>
      </c>
      <c r="BX147" s="572">
        <f ca="1">SUMPRODUCT($E$83:BX$83,$E142:BX142)*BX$134</f>
        <v>0</v>
      </c>
      <c r="BY147" s="572">
        <f ca="1">SUMPRODUCT($E$83:BY$83,$E142:BY142)*BY$134</f>
        <v>0</v>
      </c>
      <c r="BZ147" s="572">
        <f ca="1">SUMPRODUCT($E$83:BZ$83,$E142:BZ142)*BZ$134</f>
        <v>0</v>
      </c>
      <c r="CA147" s="572">
        <f ca="1">SUMPRODUCT($E$83:CA$83,$E142:CA142)*CA$134</f>
        <v>0</v>
      </c>
      <c r="CB147" s="572">
        <f ca="1">SUMPRODUCT($E$83:CB$83,$E142:CB142)*CB$134</f>
        <v>0</v>
      </c>
      <c r="CC147" s="572">
        <f ca="1">SUMPRODUCT($E$83:CC$83,$E142:CC142)*CC$134</f>
        <v>0</v>
      </c>
      <c r="CD147" s="572">
        <f ca="1">SUMPRODUCT($E$83:CD$83,$E142:CD142)*CD$134</f>
        <v>0</v>
      </c>
      <c r="CE147" s="572">
        <f ca="1">SUMPRODUCT($E$83:CE$83,$E142:CE142)*CE$134</f>
        <v>0</v>
      </c>
      <c r="CF147" s="572">
        <f ca="1">SUMPRODUCT($E$83:CF$83,$E142:CF142)*CF$134</f>
        <v>0</v>
      </c>
      <c r="CG147" s="572">
        <f ca="1">SUMPRODUCT($E$83:CG$83,$E142:CG142)*CG$134</f>
        <v>0</v>
      </c>
      <c r="CH147" s="572">
        <f ca="1">SUMPRODUCT($E$83:CH$83,$E142:CH142)*CH$134</f>
        <v>0</v>
      </c>
      <c r="CI147" s="572">
        <f ca="1">SUMPRODUCT($E$83:CI$83,$E142:CI142)*CI$134</f>
        <v>0</v>
      </c>
      <c r="CJ147" s="572">
        <f ca="1">SUMPRODUCT($E$83:CJ$83,$E142:CJ142)*CJ$134</f>
        <v>0</v>
      </c>
      <c r="CK147" s="572">
        <f ca="1">SUMPRODUCT($E$83:CK$83,$E142:CK142)*CK$134</f>
        <v>0</v>
      </c>
      <c r="CL147" s="572">
        <f ca="1">SUMPRODUCT($E$83:CL$83,$E142:CL142)*CL$134</f>
        <v>0</v>
      </c>
      <c r="CM147" s="572">
        <f ca="1">SUMPRODUCT($E$83:CM$83,$E142:CM142)*CM$134</f>
        <v>0</v>
      </c>
      <c r="CN147" s="572">
        <f ca="1">SUMPRODUCT($E$83:CN$83,$E142:CN142)*CN$134</f>
        <v>0</v>
      </c>
      <c r="CO147" s="572">
        <f ca="1">SUMPRODUCT($E$83:CO$83,$E142:CO142)*CO$134</f>
        <v>0</v>
      </c>
      <c r="CP147" s="572">
        <f ca="1">SUMPRODUCT($E$83:CP$83,$E142:CP142)*CP$134</f>
        <v>0</v>
      </c>
      <c r="CQ147" s="572">
        <f ca="1">SUMPRODUCT($E$83:CQ$83,$E142:CQ142)*CQ$134</f>
        <v>0</v>
      </c>
      <c r="CR147" s="572">
        <f ca="1">SUMPRODUCT($E$83:CR$83,$E142:CR142)*CR$134</f>
        <v>0</v>
      </c>
      <c r="CS147" s="572">
        <f ca="1">SUMPRODUCT($E$83:CS$83,$E142:CS142)*CS$134</f>
        <v>0</v>
      </c>
      <c r="CT147" s="572">
        <f ca="1">SUMPRODUCT($E$83:CT$83,$E142:CT142)*CT$134</f>
        <v>0</v>
      </c>
      <c r="CU147" s="572">
        <f ca="1">SUMPRODUCT($E$83:CU$83,$E142:CU142)*CU$134</f>
        <v>0</v>
      </c>
      <c r="CV147" s="572">
        <f ca="1">SUMPRODUCT($E$83:CV$83,$E142:CV142)*CV$134</f>
        <v>0</v>
      </c>
      <c r="CW147" s="572">
        <f ca="1">SUMPRODUCT($E$83:CW$83,$E142:CW142)*CW$134</f>
        <v>0</v>
      </c>
      <c r="CX147" s="572">
        <f ca="1">SUMPRODUCT($E$83:CX$83,$E142:CX142)*CX$134</f>
        <v>0</v>
      </c>
      <c r="CY147" s="572">
        <f ca="1">SUMPRODUCT($E$83:CY$83,$E142:CY142)*CY$134</f>
        <v>0</v>
      </c>
      <c r="CZ147" s="572">
        <f ca="1">SUMPRODUCT($E$83:CZ$83,$E142:CZ142)*CZ$134</f>
        <v>0</v>
      </c>
      <c r="DA147" s="572">
        <f ca="1">SUMPRODUCT($E$83:DA$83,$E142:DA142)*DA$134</f>
        <v>0</v>
      </c>
      <c r="DB147" s="572">
        <f ca="1">SUMPRODUCT($E$83:DB$83,$E142:DB142)*DB$134</f>
        <v>0</v>
      </c>
      <c r="DC147" s="572">
        <f ca="1">SUMPRODUCT($E$83:DC$83,$E142:DC142)*DC$134</f>
        <v>0</v>
      </c>
      <c r="DD147" s="572">
        <f ca="1">SUMPRODUCT($E$83:DD$83,$E142:DD142)*DD$134</f>
        <v>0</v>
      </c>
      <c r="DE147" s="572">
        <f ca="1">SUMPRODUCT($E$83:DE$83,$E142:DE142)*DE$134</f>
        <v>0</v>
      </c>
      <c r="DF147" s="572">
        <f ca="1">SUMPRODUCT($E$83:DF$83,$E142:DF142)*DF$134</f>
        <v>0</v>
      </c>
      <c r="DG147" s="572">
        <f ca="1">SUMPRODUCT($E$83:DG$83,$E142:DG142)*DG$134</f>
        <v>0</v>
      </c>
      <c r="DH147" s="572">
        <f ca="1">SUMPRODUCT($E$83:DH$83,$E142:DH142)*DH$134</f>
        <v>0</v>
      </c>
      <c r="DI147" s="572">
        <f ca="1">SUMPRODUCT($E$83:DI$83,$E142:DI142)*DI$134</f>
        <v>0</v>
      </c>
      <c r="DJ147" s="572">
        <f ca="1">SUMPRODUCT($E$83:DJ$83,$E142:DJ142)*DJ$134</f>
        <v>0</v>
      </c>
      <c r="DK147" s="572">
        <f ca="1">SUMPRODUCT($E$83:DK$83,$E142:DK142)*DK$134</f>
        <v>0</v>
      </c>
      <c r="DL147" s="572">
        <f ca="1">SUMPRODUCT($E$83:DL$83,$E142:DL142)*DL$134</f>
        <v>0</v>
      </c>
      <c r="DM147" s="572">
        <f ca="1">SUMPRODUCT($E$83:DM$83,$E142:DM142)*DM$134</f>
        <v>0</v>
      </c>
      <c r="DN147" s="572">
        <f ca="1">SUMPRODUCT($E$83:DN$83,$E142:DN142)*DN$134</f>
        <v>0</v>
      </c>
      <c r="DO147" s="572">
        <f ca="1">SUMPRODUCT($E$83:DO$83,$E142:DO142)*DO$134</f>
        <v>0</v>
      </c>
      <c r="DP147" s="572">
        <f ca="1">SUMPRODUCT($E$83:DP$83,$E142:DP142)*DP$134</f>
        <v>0</v>
      </c>
      <c r="DQ147" s="572">
        <f ca="1">SUMPRODUCT($E$83:DQ$83,$E142:DQ142)*DQ$134</f>
        <v>0</v>
      </c>
      <c r="DR147" s="572">
        <f ca="1">SUMPRODUCT($E$83:DR$83,$E142:DR142)*DR$134</f>
        <v>0</v>
      </c>
      <c r="DS147" s="572">
        <f ca="1">SUMPRODUCT($E$83:DS$83,$E142:DS142)*DS$134</f>
        <v>0</v>
      </c>
      <c r="DT147" s="572">
        <f ca="1">SUMPRODUCT($E$83:DT$83,$E142:DT142)*DT$134</f>
        <v>9015.484001580493</v>
      </c>
      <c r="DU147" s="572">
        <f ca="1">SUMPRODUCT($E$83:DU$83,$E142:DU142)*DU$134</f>
        <v>0</v>
      </c>
      <c r="DV147" s="572">
        <f ca="1">SUMPRODUCT($E$83:DV$83,$E142:DV142)*DV$134</f>
        <v>0</v>
      </c>
      <c r="DW147" s="572">
        <f ca="1">SUMPRODUCT($E$83:DW$83,$E142:DW142)*DW$134</f>
        <v>0</v>
      </c>
      <c r="DX147" s="572">
        <f ca="1">SUMPRODUCT($E$83:DX$83,$E142:DX142)*DX$134</f>
        <v>0</v>
      </c>
      <c r="DY147" s="572">
        <f ca="1">SUMPRODUCT($E$83:DY$83,$E142:DY142)*DY$134</f>
        <v>0</v>
      </c>
      <c r="DZ147" s="572">
        <f ca="1">SUMPRODUCT($E$83:DZ$83,$E142:DZ142)*DZ$134</f>
        <v>0</v>
      </c>
      <c r="EA147" s="572">
        <f ca="1">SUMPRODUCT($E$83:EA$83,$E142:EA142)*EA$134</f>
        <v>0</v>
      </c>
      <c r="EB147" s="572">
        <f ca="1">SUMPRODUCT($E$83:EB$83,$E142:EB142)*EB$134</f>
        <v>0</v>
      </c>
      <c r="EC147" s="572">
        <f ca="1">SUMPRODUCT($E$83:EC$83,$E142:EC142)*EC$134</f>
        <v>0</v>
      </c>
      <c r="ED147" s="572">
        <f ca="1">SUMPRODUCT($E$83:ED$83,$E142:ED142)*ED$134</f>
        <v>0</v>
      </c>
      <c r="EE147" s="572">
        <f ca="1">SUMPRODUCT($E$83:EE$83,$E142:EE142)*EE$134</f>
        <v>0</v>
      </c>
      <c r="EF147" s="572">
        <f ca="1">SUMPRODUCT($E$83:EF$83,$E142:EF142)*EF$134</f>
        <v>0</v>
      </c>
      <c r="EG147" s="572">
        <f ca="1">SUMPRODUCT($E$83:EG$83,$E142:EG142)*EG$134</f>
        <v>0</v>
      </c>
      <c r="EH147" s="572">
        <f ca="1">SUMPRODUCT($E$83:EH$83,$E142:EH142)*EH$134</f>
        <v>0</v>
      </c>
      <c r="EI147" s="572">
        <f ca="1">SUMPRODUCT($E$83:EI$83,$E142:EI142)*EI$134</f>
        <v>0</v>
      </c>
      <c r="EJ147" s="572">
        <f ca="1">SUMPRODUCT($E$83:EJ$83,$E142:EJ142)*EJ$134</f>
        <v>0</v>
      </c>
      <c r="EK147" s="572">
        <f ca="1">SUMPRODUCT($E$83:EK$83,$E142:EK142)*EK$134</f>
        <v>0</v>
      </c>
      <c r="EL147" s="572">
        <f ca="1">SUMPRODUCT($E$83:EL$83,$E142:EL142)*EL$134</f>
        <v>0</v>
      </c>
      <c r="EM147" s="572">
        <f ca="1">SUMPRODUCT($E$83:EM$83,$E142:EM142)*EM$134</f>
        <v>0</v>
      </c>
      <c r="EN147" s="572">
        <f ca="1">SUMPRODUCT($E$83:EN$83,$E142:EN142)*EN$134</f>
        <v>0</v>
      </c>
      <c r="EO147" s="572">
        <f ca="1">SUMPRODUCT($E$83:EO$83,$E142:EO142)*EO$134</f>
        <v>0</v>
      </c>
      <c r="EP147" s="572">
        <f ca="1">SUMPRODUCT($E$83:EP$83,$E142:EP142)*EP$134</f>
        <v>0</v>
      </c>
      <c r="EQ147" s="572">
        <f ca="1">SUMPRODUCT($E$83:EQ$83,$E142:EQ142)*EQ$134</f>
        <v>0</v>
      </c>
      <c r="ER147" s="572">
        <f ca="1">SUMPRODUCT($E$83:ER$83,$E142:ER142)*ER$134</f>
        <v>0</v>
      </c>
      <c r="ES147" s="310"/>
      <c r="ET147" s="308"/>
    </row>
    <row r="148" spans="2:150" s="443" customFormat="1" ht="12.75" customHeight="1">
      <c r="B148" s="443" t="str">
        <f>"DCF * Timing Flag: " &amp; TEXT(C195,"#.00%")</f>
        <v>DCF * Timing Flag: 9.00%</v>
      </c>
      <c r="C148" s="16"/>
      <c r="D148" s="310"/>
      <c r="E148" s="572">
        <f ca="1">SUMPRODUCT($E$83:E$83,$E143:E143)*E$134</f>
        <v>0</v>
      </c>
      <c r="F148" s="572">
        <f ca="1">SUMPRODUCT($E$83:F$83,$E143:F143)*F$134</f>
        <v>0</v>
      </c>
      <c r="G148" s="572">
        <f ca="1">SUMPRODUCT($E$83:G$83,$E143:G143)*G$134</f>
        <v>0</v>
      </c>
      <c r="H148" s="572">
        <f ca="1">SUMPRODUCT($E$83:H$83,$E143:H143)*H$134</f>
        <v>0</v>
      </c>
      <c r="I148" s="572">
        <f ca="1">SUMPRODUCT($E$83:I$83,$E143:I143)*I$134</f>
        <v>0</v>
      </c>
      <c r="J148" s="572">
        <f ca="1">SUMPRODUCT($E$83:J$83,$E143:J143)*J$134</f>
        <v>0</v>
      </c>
      <c r="K148" s="572">
        <f ca="1">SUMPRODUCT($E$83:K$83,$E143:K143)*K$134</f>
        <v>0</v>
      </c>
      <c r="L148" s="572">
        <f ca="1">SUMPRODUCT($E$83:L$83,$E143:L143)*L$134</f>
        <v>0</v>
      </c>
      <c r="M148" s="572">
        <f ca="1">SUMPRODUCT($E$83:M$83,$E143:M143)*M$134</f>
        <v>0</v>
      </c>
      <c r="N148" s="572">
        <f ca="1">SUMPRODUCT($E$83:N$83,$E143:N143)*N$134</f>
        <v>0</v>
      </c>
      <c r="O148" s="572">
        <f ca="1">SUMPRODUCT($E$83:O$83,$E143:O143)*O$134</f>
        <v>0</v>
      </c>
      <c r="P148" s="572">
        <f ca="1">SUMPRODUCT($E$83:P$83,$E143:P143)*P$134</f>
        <v>0</v>
      </c>
      <c r="Q148" s="572">
        <f ca="1">SUMPRODUCT($E$83:Q$83,$E143:Q143)*Q$134</f>
        <v>0</v>
      </c>
      <c r="R148" s="572">
        <f ca="1">SUMPRODUCT($E$83:R$83,$E143:R143)*R$134</f>
        <v>0</v>
      </c>
      <c r="S148" s="572">
        <f ca="1">SUMPRODUCT($E$83:S$83,$E143:S143)*S$134</f>
        <v>0</v>
      </c>
      <c r="T148" s="572">
        <f ca="1">SUMPRODUCT($E$83:T$83,$E143:T143)*T$134</f>
        <v>0</v>
      </c>
      <c r="U148" s="572">
        <f ca="1">SUMPRODUCT($E$83:U$83,$E143:U143)*U$134</f>
        <v>0</v>
      </c>
      <c r="V148" s="572">
        <f ca="1">SUMPRODUCT($E$83:V$83,$E143:V143)*V$134</f>
        <v>0</v>
      </c>
      <c r="W148" s="572">
        <f ca="1">SUMPRODUCT($E$83:W$83,$E143:W143)*W$134</f>
        <v>0</v>
      </c>
      <c r="X148" s="572">
        <f ca="1">SUMPRODUCT($E$83:X$83,$E143:X143)*X$134</f>
        <v>0</v>
      </c>
      <c r="Y148" s="572">
        <f ca="1">SUMPRODUCT($E$83:Y$83,$E143:Y143)*Y$134</f>
        <v>0</v>
      </c>
      <c r="Z148" s="572">
        <f ca="1">SUMPRODUCT($E$83:Z$83,$E143:Z143)*Z$134</f>
        <v>0</v>
      </c>
      <c r="AA148" s="572">
        <f ca="1">SUMPRODUCT($E$83:AA$83,$E143:AA143)*AA$134</f>
        <v>0</v>
      </c>
      <c r="AB148" s="572">
        <f ca="1">SUMPRODUCT($E$83:AB$83,$E143:AB143)*AB$134</f>
        <v>0</v>
      </c>
      <c r="AC148" s="572">
        <f ca="1">SUMPRODUCT($E$83:AC$83,$E143:AC143)*AC$134</f>
        <v>0</v>
      </c>
      <c r="AD148" s="572">
        <f ca="1">SUMPRODUCT($E$83:AD$83,$E143:AD143)*AD$134</f>
        <v>0</v>
      </c>
      <c r="AE148" s="572">
        <f ca="1">SUMPRODUCT($E$83:AE$83,$E143:AE143)*AE$134</f>
        <v>0</v>
      </c>
      <c r="AF148" s="572">
        <f ca="1">SUMPRODUCT($E$83:AF$83,$E143:AF143)*AF$134</f>
        <v>0</v>
      </c>
      <c r="AG148" s="572">
        <f ca="1">SUMPRODUCT($E$83:AG$83,$E143:AG143)*AG$134</f>
        <v>0</v>
      </c>
      <c r="AH148" s="572">
        <f ca="1">SUMPRODUCT($E$83:AH$83,$E143:AH143)*AH$134</f>
        <v>0</v>
      </c>
      <c r="AI148" s="572">
        <f ca="1">SUMPRODUCT($E$83:AI$83,$E143:AI143)*AI$134</f>
        <v>0</v>
      </c>
      <c r="AJ148" s="572">
        <f ca="1">SUMPRODUCT($E$83:AJ$83,$E143:AJ143)*AJ$134</f>
        <v>0</v>
      </c>
      <c r="AK148" s="572">
        <f ca="1">SUMPRODUCT($E$83:AK$83,$E143:AK143)*AK$134</f>
        <v>0</v>
      </c>
      <c r="AL148" s="572">
        <f ca="1">SUMPRODUCT($E$83:AL$83,$E143:AL143)*AL$134</f>
        <v>0</v>
      </c>
      <c r="AM148" s="572">
        <f ca="1">SUMPRODUCT($E$83:AM$83,$E143:AM143)*AM$134</f>
        <v>0</v>
      </c>
      <c r="AN148" s="572">
        <f ca="1">SUMPRODUCT($E$83:AN$83,$E143:AN143)*AN$134</f>
        <v>0</v>
      </c>
      <c r="AO148" s="572">
        <f ca="1">SUMPRODUCT($E$83:AO$83,$E143:AO143)*AO$134</f>
        <v>0</v>
      </c>
      <c r="AP148" s="572">
        <f ca="1">SUMPRODUCT($E$83:AP$83,$E143:AP143)*AP$134</f>
        <v>0</v>
      </c>
      <c r="AQ148" s="572">
        <f ca="1">SUMPRODUCT($E$83:AQ$83,$E143:AQ143)*AQ$134</f>
        <v>0</v>
      </c>
      <c r="AR148" s="572">
        <f ca="1">SUMPRODUCT($E$83:AR$83,$E143:AR143)*AR$134</f>
        <v>0</v>
      </c>
      <c r="AS148" s="572">
        <f ca="1">SUMPRODUCT($E$83:AS$83,$E143:AS143)*AS$134</f>
        <v>0</v>
      </c>
      <c r="AT148" s="572">
        <f ca="1">SUMPRODUCT($E$83:AT$83,$E143:AT143)*AT$134</f>
        <v>0</v>
      </c>
      <c r="AU148" s="572">
        <f ca="1">SUMPRODUCT($E$83:AU$83,$E143:AU143)*AU$134</f>
        <v>0</v>
      </c>
      <c r="AV148" s="572">
        <f ca="1">SUMPRODUCT($E$83:AV$83,$E143:AV143)*AV$134</f>
        <v>0</v>
      </c>
      <c r="AW148" s="572">
        <f ca="1">SUMPRODUCT($E$83:AW$83,$E143:AW143)*AW$134</f>
        <v>0</v>
      </c>
      <c r="AX148" s="572">
        <f ca="1">SUMPRODUCT($E$83:AX$83,$E143:AX143)*AX$134</f>
        <v>0</v>
      </c>
      <c r="AY148" s="572">
        <f ca="1">SUMPRODUCT($E$83:AY$83,$E143:AY143)*AY$134</f>
        <v>0</v>
      </c>
      <c r="AZ148" s="572">
        <f ca="1">SUMPRODUCT($E$83:AZ$83,$E143:AZ143)*AZ$134</f>
        <v>0</v>
      </c>
      <c r="BA148" s="572">
        <f ca="1">SUMPRODUCT($E$83:BA$83,$E143:BA143)*BA$134</f>
        <v>0</v>
      </c>
      <c r="BB148" s="572">
        <f ca="1">SUMPRODUCT($E$83:BB$83,$E143:BB143)*BB$134</f>
        <v>0</v>
      </c>
      <c r="BC148" s="572">
        <f ca="1">SUMPRODUCT($E$83:BC$83,$E143:BC143)*BC$134</f>
        <v>0</v>
      </c>
      <c r="BD148" s="572">
        <f ca="1">SUMPRODUCT($E$83:BD$83,$E143:BD143)*BD$134</f>
        <v>0</v>
      </c>
      <c r="BE148" s="572">
        <f ca="1">SUMPRODUCT($E$83:BE$83,$E143:BE143)*BE$134</f>
        <v>0</v>
      </c>
      <c r="BF148" s="572">
        <f ca="1">SUMPRODUCT($E$83:BF$83,$E143:BF143)*BF$134</f>
        <v>0</v>
      </c>
      <c r="BG148" s="572">
        <f ca="1">SUMPRODUCT($E$83:BG$83,$E143:BG143)*BG$134</f>
        <v>0</v>
      </c>
      <c r="BH148" s="572">
        <f ca="1">SUMPRODUCT($E$83:BH$83,$E143:BH143)*BH$134</f>
        <v>0</v>
      </c>
      <c r="BI148" s="572">
        <f ca="1">SUMPRODUCT($E$83:BI$83,$E143:BI143)*BI$134</f>
        <v>0</v>
      </c>
      <c r="BJ148" s="572">
        <f ca="1">SUMPRODUCT($E$83:BJ$83,$E143:BJ143)*BJ$134</f>
        <v>0</v>
      </c>
      <c r="BK148" s="572">
        <f ca="1">SUMPRODUCT($E$83:BK$83,$E143:BK143)*BK$134</f>
        <v>0</v>
      </c>
      <c r="BL148" s="572">
        <f ca="1">SUMPRODUCT($E$83:BL$83,$E143:BL143)*BL$134</f>
        <v>0</v>
      </c>
      <c r="BM148" s="572">
        <f ca="1">SUMPRODUCT($E$83:BM$83,$E143:BM143)*BM$134</f>
        <v>0</v>
      </c>
      <c r="BN148" s="572">
        <f ca="1">SUMPRODUCT($E$83:BN$83,$E143:BN143)*BN$134</f>
        <v>0</v>
      </c>
      <c r="BO148" s="572">
        <f ca="1">SUMPRODUCT($E$83:BO$83,$E143:BO143)*BO$134</f>
        <v>0</v>
      </c>
      <c r="BP148" s="572">
        <f ca="1">SUMPRODUCT($E$83:BP$83,$E143:BP143)*BP$134</f>
        <v>0</v>
      </c>
      <c r="BQ148" s="572">
        <f ca="1">SUMPRODUCT($E$83:BQ$83,$E143:BQ143)*BQ$134</f>
        <v>0</v>
      </c>
      <c r="BR148" s="572">
        <f ca="1">SUMPRODUCT($E$83:BR$83,$E143:BR143)*BR$134</f>
        <v>0</v>
      </c>
      <c r="BS148" s="572">
        <f ca="1">SUMPRODUCT($E$83:BS$83,$E143:BS143)*BS$134</f>
        <v>0</v>
      </c>
      <c r="BT148" s="572">
        <f ca="1">SUMPRODUCT($E$83:BT$83,$E143:BT143)*BT$134</f>
        <v>0</v>
      </c>
      <c r="BU148" s="572">
        <f ca="1">SUMPRODUCT($E$83:BU$83,$E143:BU143)*BU$134</f>
        <v>0</v>
      </c>
      <c r="BV148" s="572">
        <f ca="1">SUMPRODUCT($E$83:BV$83,$E143:BV143)*BV$134</f>
        <v>0</v>
      </c>
      <c r="BW148" s="572">
        <f ca="1">SUMPRODUCT($E$83:BW$83,$E143:BW143)*BW$134</f>
        <v>0</v>
      </c>
      <c r="BX148" s="572">
        <f ca="1">SUMPRODUCT($E$83:BX$83,$E143:BX143)*BX$134</f>
        <v>0</v>
      </c>
      <c r="BY148" s="572">
        <f ca="1">SUMPRODUCT($E$83:BY$83,$E143:BY143)*BY$134</f>
        <v>0</v>
      </c>
      <c r="BZ148" s="572">
        <f ca="1">SUMPRODUCT($E$83:BZ$83,$E143:BZ143)*BZ$134</f>
        <v>0</v>
      </c>
      <c r="CA148" s="572">
        <f ca="1">SUMPRODUCT($E$83:CA$83,$E143:CA143)*CA$134</f>
        <v>0</v>
      </c>
      <c r="CB148" s="572">
        <f ca="1">SUMPRODUCT($E$83:CB$83,$E143:CB143)*CB$134</f>
        <v>0</v>
      </c>
      <c r="CC148" s="572">
        <f ca="1">SUMPRODUCT($E$83:CC$83,$E143:CC143)*CC$134</f>
        <v>0</v>
      </c>
      <c r="CD148" s="572">
        <f ca="1">SUMPRODUCT($E$83:CD$83,$E143:CD143)*CD$134</f>
        <v>0</v>
      </c>
      <c r="CE148" s="572">
        <f ca="1">SUMPRODUCT($E$83:CE$83,$E143:CE143)*CE$134</f>
        <v>0</v>
      </c>
      <c r="CF148" s="572">
        <f ca="1">SUMPRODUCT($E$83:CF$83,$E143:CF143)*CF$134</f>
        <v>0</v>
      </c>
      <c r="CG148" s="572">
        <f ca="1">SUMPRODUCT($E$83:CG$83,$E143:CG143)*CG$134</f>
        <v>0</v>
      </c>
      <c r="CH148" s="572">
        <f ca="1">SUMPRODUCT($E$83:CH$83,$E143:CH143)*CH$134</f>
        <v>0</v>
      </c>
      <c r="CI148" s="572">
        <f ca="1">SUMPRODUCT($E$83:CI$83,$E143:CI143)*CI$134</f>
        <v>0</v>
      </c>
      <c r="CJ148" s="572">
        <f ca="1">SUMPRODUCT($E$83:CJ$83,$E143:CJ143)*CJ$134</f>
        <v>0</v>
      </c>
      <c r="CK148" s="572">
        <f ca="1">SUMPRODUCT($E$83:CK$83,$E143:CK143)*CK$134</f>
        <v>0</v>
      </c>
      <c r="CL148" s="572">
        <f ca="1">SUMPRODUCT($E$83:CL$83,$E143:CL143)*CL$134</f>
        <v>0</v>
      </c>
      <c r="CM148" s="572">
        <f ca="1">SUMPRODUCT($E$83:CM$83,$E143:CM143)*CM$134</f>
        <v>0</v>
      </c>
      <c r="CN148" s="572">
        <f ca="1">SUMPRODUCT($E$83:CN$83,$E143:CN143)*CN$134</f>
        <v>0</v>
      </c>
      <c r="CO148" s="572">
        <f ca="1">SUMPRODUCT($E$83:CO$83,$E143:CO143)*CO$134</f>
        <v>0</v>
      </c>
      <c r="CP148" s="572">
        <f ca="1">SUMPRODUCT($E$83:CP$83,$E143:CP143)*CP$134</f>
        <v>0</v>
      </c>
      <c r="CQ148" s="572">
        <f ca="1">SUMPRODUCT($E$83:CQ$83,$E143:CQ143)*CQ$134</f>
        <v>0</v>
      </c>
      <c r="CR148" s="572">
        <f ca="1">SUMPRODUCT($E$83:CR$83,$E143:CR143)*CR$134</f>
        <v>0</v>
      </c>
      <c r="CS148" s="572">
        <f ca="1">SUMPRODUCT($E$83:CS$83,$E143:CS143)*CS$134</f>
        <v>0</v>
      </c>
      <c r="CT148" s="572">
        <f ca="1">SUMPRODUCT($E$83:CT$83,$E143:CT143)*CT$134</f>
        <v>0</v>
      </c>
      <c r="CU148" s="572">
        <f ca="1">SUMPRODUCT($E$83:CU$83,$E143:CU143)*CU$134</f>
        <v>0</v>
      </c>
      <c r="CV148" s="572">
        <f ca="1">SUMPRODUCT($E$83:CV$83,$E143:CV143)*CV$134</f>
        <v>0</v>
      </c>
      <c r="CW148" s="572">
        <f ca="1">SUMPRODUCT($E$83:CW$83,$E143:CW143)*CW$134</f>
        <v>0</v>
      </c>
      <c r="CX148" s="572">
        <f ca="1">SUMPRODUCT($E$83:CX$83,$E143:CX143)*CX$134</f>
        <v>0</v>
      </c>
      <c r="CY148" s="572">
        <f ca="1">SUMPRODUCT($E$83:CY$83,$E143:CY143)*CY$134</f>
        <v>0</v>
      </c>
      <c r="CZ148" s="572">
        <f ca="1">SUMPRODUCT($E$83:CZ$83,$E143:CZ143)*CZ$134</f>
        <v>0</v>
      </c>
      <c r="DA148" s="572">
        <f ca="1">SUMPRODUCT($E$83:DA$83,$E143:DA143)*DA$134</f>
        <v>0</v>
      </c>
      <c r="DB148" s="572">
        <f ca="1">SUMPRODUCT($E$83:DB$83,$E143:DB143)*DB$134</f>
        <v>0</v>
      </c>
      <c r="DC148" s="572">
        <f ca="1">SUMPRODUCT($E$83:DC$83,$E143:DC143)*DC$134</f>
        <v>0</v>
      </c>
      <c r="DD148" s="572">
        <f ca="1">SUMPRODUCT($E$83:DD$83,$E143:DD143)*DD$134</f>
        <v>0</v>
      </c>
      <c r="DE148" s="572">
        <f ca="1">SUMPRODUCT($E$83:DE$83,$E143:DE143)*DE$134</f>
        <v>0</v>
      </c>
      <c r="DF148" s="572">
        <f ca="1">SUMPRODUCT($E$83:DF$83,$E143:DF143)*DF$134</f>
        <v>0</v>
      </c>
      <c r="DG148" s="572">
        <f ca="1">SUMPRODUCT($E$83:DG$83,$E143:DG143)*DG$134</f>
        <v>0</v>
      </c>
      <c r="DH148" s="572">
        <f ca="1">SUMPRODUCT($E$83:DH$83,$E143:DH143)*DH$134</f>
        <v>0</v>
      </c>
      <c r="DI148" s="572">
        <f ca="1">SUMPRODUCT($E$83:DI$83,$E143:DI143)*DI$134</f>
        <v>0</v>
      </c>
      <c r="DJ148" s="572">
        <f ca="1">SUMPRODUCT($E$83:DJ$83,$E143:DJ143)*DJ$134</f>
        <v>0</v>
      </c>
      <c r="DK148" s="572">
        <f ca="1">SUMPRODUCT($E$83:DK$83,$E143:DK143)*DK$134</f>
        <v>0</v>
      </c>
      <c r="DL148" s="572">
        <f ca="1">SUMPRODUCT($E$83:DL$83,$E143:DL143)*DL$134</f>
        <v>0</v>
      </c>
      <c r="DM148" s="572">
        <f ca="1">SUMPRODUCT($E$83:DM$83,$E143:DM143)*DM$134</f>
        <v>0</v>
      </c>
      <c r="DN148" s="572">
        <f ca="1">SUMPRODUCT($E$83:DN$83,$E143:DN143)*DN$134</f>
        <v>0</v>
      </c>
      <c r="DO148" s="572">
        <f ca="1">SUMPRODUCT($E$83:DO$83,$E143:DO143)*DO$134</f>
        <v>0</v>
      </c>
      <c r="DP148" s="572">
        <f ca="1">SUMPRODUCT($E$83:DP$83,$E143:DP143)*DP$134</f>
        <v>0</v>
      </c>
      <c r="DQ148" s="572">
        <f ca="1">SUMPRODUCT($E$83:DQ$83,$E143:DQ143)*DQ$134</f>
        <v>0</v>
      </c>
      <c r="DR148" s="572">
        <f ca="1">SUMPRODUCT($E$83:DR$83,$E143:DR143)*DR$134</f>
        <v>0</v>
      </c>
      <c r="DS148" s="572">
        <f ca="1">SUMPRODUCT($E$83:DS$83,$E143:DS143)*DS$134</f>
        <v>0</v>
      </c>
      <c r="DT148" s="572">
        <f ca="1">SUMPRODUCT($E$83:DT$83,$E143:DT143)*DT$134</f>
        <v>8840.8023669328541</v>
      </c>
      <c r="DU148" s="572">
        <f ca="1">SUMPRODUCT($E$83:DU$83,$E143:DU143)*DU$134</f>
        <v>0</v>
      </c>
      <c r="DV148" s="572">
        <f ca="1">SUMPRODUCT($E$83:DV$83,$E143:DV143)*DV$134</f>
        <v>0</v>
      </c>
      <c r="DW148" s="572">
        <f ca="1">SUMPRODUCT($E$83:DW$83,$E143:DW143)*DW$134</f>
        <v>0</v>
      </c>
      <c r="DX148" s="572">
        <f ca="1">SUMPRODUCT($E$83:DX$83,$E143:DX143)*DX$134</f>
        <v>0</v>
      </c>
      <c r="DY148" s="572">
        <f ca="1">SUMPRODUCT($E$83:DY$83,$E143:DY143)*DY$134</f>
        <v>0</v>
      </c>
      <c r="DZ148" s="572">
        <f ca="1">SUMPRODUCT($E$83:DZ$83,$E143:DZ143)*DZ$134</f>
        <v>0</v>
      </c>
      <c r="EA148" s="572">
        <f ca="1">SUMPRODUCT($E$83:EA$83,$E143:EA143)*EA$134</f>
        <v>0</v>
      </c>
      <c r="EB148" s="572">
        <f ca="1">SUMPRODUCT($E$83:EB$83,$E143:EB143)*EB$134</f>
        <v>0</v>
      </c>
      <c r="EC148" s="572">
        <f ca="1">SUMPRODUCT($E$83:EC$83,$E143:EC143)*EC$134</f>
        <v>0</v>
      </c>
      <c r="ED148" s="572">
        <f ca="1">SUMPRODUCT($E$83:ED$83,$E143:ED143)*ED$134</f>
        <v>0</v>
      </c>
      <c r="EE148" s="572">
        <f ca="1">SUMPRODUCT($E$83:EE$83,$E143:EE143)*EE$134</f>
        <v>0</v>
      </c>
      <c r="EF148" s="572">
        <f ca="1">SUMPRODUCT($E$83:EF$83,$E143:EF143)*EF$134</f>
        <v>0</v>
      </c>
      <c r="EG148" s="572">
        <f ca="1">SUMPRODUCT($E$83:EG$83,$E143:EG143)*EG$134</f>
        <v>0</v>
      </c>
      <c r="EH148" s="572">
        <f ca="1">SUMPRODUCT($E$83:EH$83,$E143:EH143)*EH$134</f>
        <v>0</v>
      </c>
      <c r="EI148" s="572">
        <f ca="1">SUMPRODUCT($E$83:EI$83,$E143:EI143)*EI$134</f>
        <v>0</v>
      </c>
      <c r="EJ148" s="572">
        <f ca="1">SUMPRODUCT($E$83:EJ$83,$E143:EJ143)*EJ$134</f>
        <v>0</v>
      </c>
      <c r="EK148" s="572">
        <f ca="1">SUMPRODUCT($E$83:EK$83,$E143:EK143)*EK$134</f>
        <v>0</v>
      </c>
      <c r="EL148" s="572">
        <f ca="1">SUMPRODUCT($E$83:EL$83,$E143:EL143)*EL$134</f>
        <v>0</v>
      </c>
      <c r="EM148" s="572">
        <f ca="1">SUMPRODUCT($E$83:EM$83,$E143:EM143)*EM$134</f>
        <v>0</v>
      </c>
      <c r="EN148" s="572">
        <f ca="1">SUMPRODUCT($E$83:EN$83,$E143:EN143)*EN$134</f>
        <v>0</v>
      </c>
      <c r="EO148" s="572">
        <f ca="1">SUMPRODUCT($E$83:EO$83,$E143:EO143)*EO$134</f>
        <v>0</v>
      </c>
      <c r="EP148" s="572">
        <f ca="1">SUMPRODUCT($E$83:EP$83,$E143:EP143)*EP$134</f>
        <v>0</v>
      </c>
      <c r="EQ148" s="572">
        <f ca="1">SUMPRODUCT($E$83:EQ$83,$E143:EQ143)*EQ$134</f>
        <v>0</v>
      </c>
      <c r="ER148" s="572">
        <f ca="1">SUMPRODUCT($E$83:ER$83,$E143:ER143)*ER$134</f>
        <v>0</v>
      </c>
      <c r="ES148" s="310"/>
      <c r="ET148" s="308"/>
    </row>
    <row r="149" spans="2:150" s="443" customFormat="1" ht="12.75" customHeight="1">
      <c r="B149" s="443" t="str">
        <f>"DCF * Timing Flag: " &amp; TEXT(C196,"#.00%")</f>
        <v>DCF * Timing Flag: 9.50%</v>
      </c>
      <c r="C149" s="16"/>
      <c r="D149" s="310"/>
      <c r="E149" s="572">
        <f ca="1">SUMPRODUCT($E$83:E$83,$E144:E144)*E$134</f>
        <v>0</v>
      </c>
      <c r="F149" s="572">
        <f ca="1">SUMPRODUCT($E$83:F$83,$E144:F144)*F$134</f>
        <v>0</v>
      </c>
      <c r="G149" s="572">
        <f ca="1">SUMPRODUCT($E$83:G$83,$E144:G144)*G$134</f>
        <v>0</v>
      </c>
      <c r="H149" s="572">
        <f ca="1">SUMPRODUCT($E$83:H$83,$E144:H144)*H$134</f>
        <v>0</v>
      </c>
      <c r="I149" s="572">
        <f ca="1">SUMPRODUCT($E$83:I$83,$E144:I144)*I$134</f>
        <v>0</v>
      </c>
      <c r="J149" s="572">
        <f ca="1">SUMPRODUCT($E$83:J$83,$E144:J144)*J$134</f>
        <v>0</v>
      </c>
      <c r="K149" s="572">
        <f ca="1">SUMPRODUCT($E$83:K$83,$E144:K144)*K$134</f>
        <v>0</v>
      </c>
      <c r="L149" s="572">
        <f ca="1">SUMPRODUCT($E$83:L$83,$E144:L144)*L$134</f>
        <v>0</v>
      </c>
      <c r="M149" s="572">
        <f ca="1">SUMPRODUCT($E$83:M$83,$E144:M144)*M$134</f>
        <v>0</v>
      </c>
      <c r="N149" s="572">
        <f ca="1">SUMPRODUCT($E$83:N$83,$E144:N144)*N$134</f>
        <v>0</v>
      </c>
      <c r="O149" s="572">
        <f ca="1">SUMPRODUCT($E$83:O$83,$E144:O144)*O$134</f>
        <v>0</v>
      </c>
      <c r="P149" s="572">
        <f ca="1">SUMPRODUCT($E$83:P$83,$E144:P144)*P$134</f>
        <v>0</v>
      </c>
      <c r="Q149" s="572">
        <f ca="1">SUMPRODUCT($E$83:Q$83,$E144:Q144)*Q$134</f>
        <v>0</v>
      </c>
      <c r="R149" s="572">
        <f ca="1">SUMPRODUCT($E$83:R$83,$E144:R144)*R$134</f>
        <v>0</v>
      </c>
      <c r="S149" s="572">
        <f ca="1">SUMPRODUCT($E$83:S$83,$E144:S144)*S$134</f>
        <v>0</v>
      </c>
      <c r="T149" s="572">
        <f ca="1">SUMPRODUCT($E$83:T$83,$E144:T144)*T$134</f>
        <v>0</v>
      </c>
      <c r="U149" s="572">
        <f ca="1">SUMPRODUCT($E$83:U$83,$E144:U144)*U$134</f>
        <v>0</v>
      </c>
      <c r="V149" s="572">
        <f ca="1">SUMPRODUCT($E$83:V$83,$E144:V144)*V$134</f>
        <v>0</v>
      </c>
      <c r="W149" s="572">
        <f ca="1">SUMPRODUCT($E$83:W$83,$E144:W144)*W$134</f>
        <v>0</v>
      </c>
      <c r="X149" s="572">
        <f ca="1">SUMPRODUCT($E$83:X$83,$E144:X144)*X$134</f>
        <v>0</v>
      </c>
      <c r="Y149" s="572">
        <f ca="1">SUMPRODUCT($E$83:Y$83,$E144:Y144)*Y$134</f>
        <v>0</v>
      </c>
      <c r="Z149" s="572">
        <f ca="1">SUMPRODUCT($E$83:Z$83,$E144:Z144)*Z$134</f>
        <v>0</v>
      </c>
      <c r="AA149" s="572">
        <f ca="1">SUMPRODUCT($E$83:AA$83,$E144:AA144)*AA$134</f>
        <v>0</v>
      </c>
      <c r="AB149" s="572">
        <f ca="1">SUMPRODUCT($E$83:AB$83,$E144:AB144)*AB$134</f>
        <v>0</v>
      </c>
      <c r="AC149" s="572">
        <f ca="1">SUMPRODUCT($E$83:AC$83,$E144:AC144)*AC$134</f>
        <v>0</v>
      </c>
      <c r="AD149" s="572">
        <f ca="1">SUMPRODUCT($E$83:AD$83,$E144:AD144)*AD$134</f>
        <v>0</v>
      </c>
      <c r="AE149" s="572">
        <f ca="1">SUMPRODUCT($E$83:AE$83,$E144:AE144)*AE$134</f>
        <v>0</v>
      </c>
      <c r="AF149" s="572">
        <f ca="1">SUMPRODUCT($E$83:AF$83,$E144:AF144)*AF$134</f>
        <v>0</v>
      </c>
      <c r="AG149" s="572">
        <f ca="1">SUMPRODUCT($E$83:AG$83,$E144:AG144)*AG$134</f>
        <v>0</v>
      </c>
      <c r="AH149" s="572">
        <f ca="1">SUMPRODUCT($E$83:AH$83,$E144:AH144)*AH$134</f>
        <v>0</v>
      </c>
      <c r="AI149" s="572">
        <f ca="1">SUMPRODUCT($E$83:AI$83,$E144:AI144)*AI$134</f>
        <v>0</v>
      </c>
      <c r="AJ149" s="572">
        <f ca="1">SUMPRODUCT($E$83:AJ$83,$E144:AJ144)*AJ$134</f>
        <v>0</v>
      </c>
      <c r="AK149" s="572">
        <f ca="1">SUMPRODUCT($E$83:AK$83,$E144:AK144)*AK$134</f>
        <v>0</v>
      </c>
      <c r="AL149" s="572">
        <f ca="1">SUMPRODUCT($E$83:AL$83,$E144:AL144)*AL$134</f>
        <v>0</v>
      </c>
      <c r="AM149" s="572">
        <f ca="1">SUMPRODUCT($E$83:AM$83,$E144:AM144)*AM$134</f>
        <v>0</v>
      </c>
      <c r="AN149" s="572">
        <f ca="1">SUMPRODUCT($E$83:AN$83,$E144:AN144)*AN$134</f>
        <v>0</v>
      </c>
      <c r="AO149" s="572">
        <f ca="1">SUMPRODUCT($E$83:AO$83,$E144:AO144)*AO$134</f>
        <v>0</v>
      </c>
      <c r="AP149" s="572">
        <f ca="1">SUMPRODUCT($E$83:AP$83,$E144:AP144)*AP$134</f>
        <v>0</v>
      </c>
      <c r="AQ149" s="572">
        <f ca="1">SUMPRODUCT($E$83:AQ$83,$E144:AQ144)*AQ$134</f>
        <v>0</v>
      </c>
      <c r="AR149" s="572">
        <f ca="1">SUMPRODUCT($E$83:AR$83,$E144:AR144)*AR$134</f>
        <v>0</v>
      </c>
      <c r="AS149" s="572">
        <f ca="1">SUMPRODUCT($E$83:AS$83,$E144:AS144)*AS$134</f>
        <v>0</v>
      </c>
      <c r="AT149" s="572">
        <f ca="1">SUMPRODUCT($E$83:AT$83,$E144:AT144)*AT$134</f>
        <v>0</v>
      </c>
      <c r="AU149" s="572">
        <f ca="1">SUMPRODUCT($E$83:AU$83,$E144:AU144)*AU$134</f>
        <v>0</v>
      </c>
      <c r="AV149" s="572">
        <f ca="1">SUMPRODUCT($E$83:AV$83,$E144:AV144)*AV$134</f>
        <v>0</v>
      </c>
      <c r="AW149" s="572">
        <f ca="1">SUMPRODUCT($E$83:AW$83,$E144:AW144)*AW$134</f>
        <v>0</v>
      </c>
      <c r="AX149" s="572">
        <f ca="1">SUMPRODUCT($E$83:AX$83,$E144:AX144)*AX$134</f>
        <v>0</v>
      </c>
      <c r="AY149" s="572">
        <f ca="1">SUMPRODUCT($E$83:AY$83,$E144:AY144)*AY$134</f>
        <v>0</v>
      </c>
      <c r="AZ149" s="572">
        <f ca="1">SUMPRODUCT($E$83:AZ$83,$E144:AZ144)*AZ$134</f>
        <v>0</v>
      </c>
      <c r="BA149" s="572">
        <f ca="1">SUMPRODUCT($E$83:BA$83,$E144:BA144)*BA$134</f>
        <v>0</v>
      </c>
      <c r="BB149" s="572">
        <f ca="1">SUMPRODUCT($E$83:BB$83,$E144:BB144)*BB$134</f>
        <v>0</v>
      </c>
      <c r="BC149" s="572">
        <f ca="1">SUMPRODUCT($E$83:BC$83,$E144:BC144)*BC$134</f>
        <v>0</v>
      </c>
      <c r="BD149" s="572">
        <f ca="1">SUMPRODUCT($E$83:BD$83,$E144:BD144)*BD$134</f>
        <v>0</v>
      </c>
      <c r="BE149" s="572">
        <f ca="1">SUMPRODUCT($E$83:BE$83,$E144:BE144)*BE$134</f>
        <v>0</v>
      </c>
      <c r="BF149" s="572">
        <f ca="1">SUMPRODUCT($E$83:BF$83,$E144:BF144)*BF$134</f>
        <v>0</v>
      </c>
      <c r="BG149" s="572">
        <f ca="1">SUMPRODUCT($E$83:BG$83,$E144:BG144)*BG$134</f>
        <v>0</v>
      </c>
      <c r="BH149" s="572">
        <f ca="1">SUMPRODUCT($E$83:BH$83,$E144:BH144)*BH$134</f>
        <v>0</v>
      </c>
      <c r="BI149" s="572">
        <f ca="1">SUMPRODUCT($E$83:BI$83,$E144:BI144)*BI$134</f>
        <v>0</v>
      </c>
      <c r="BJ149" s="572">
        <f ca="1">SUMPRODUCT($E$83:BJ$83,$E144:BJ144)*BJ$134</f>
        <v>0</v>
      </c>
      <c r="BK149" s="572">
        <f ca="1">SUMPRODUCT($E$83:BK$83,$E144:BK144)*BK$134</f>
        <v>0</v>
      </c>
      <c r="BL149" s="572">
        <f ca="1">SUMPRODUCT($E$83:BL$83,$E144:BL144)*BL$134</f>
        <v>0</v>
      </c>
      <c r="BM149" s="572">
        <f ca="1">SUMPRODUCT($E$83:BM$83,$E144:BM144)*BM$134</f>
        <v>0</v>
      </c>
      <c r="BN149" s="572">
        <f ca="1">SUMPRODUCT($E$83:BN$83,$E144:BN144)*BN$134</f>
        <v>0</v>
      </c>
      <c r="BO149" s="572">
        <f ca="1">SUMPRODUCT($E$83:BO$83,$E144:BO144)*BO$134</f>
        <v>0</v>
      </c>
      <c r="BP149" s="572">
        <f ca="1">SUMPRODUCT($E$83:BP$83,$E144:BP144)*BP$134</f>
        <v>0</v>
      </c>
      <c r="BQ149" s="572">
        <f ca="1">SUMPRODUCT($E$83:BQ$83,$E144:BQ144)*BQ$134</f>
        <v>0</v>
      </c>
      <c r="BR149" s="572">
        <f ca="1">SUMPRODUCT($E$83:BR$83,$E144:BR144)*BR$134</f>
        <v>0</v>
      </c>
      <c r="BS149" s="572">
        <f ca="1">SUMPRODUCT($E$83:BS$83,$E144:BS144)*BS$134</f>
        <v>0</v>
      </c>
      <c r="BT149" s="572">
        <f ca="1">SUMPRODUCT($E$83:BT$83,$E144:BT144)*BT$134</f>
        <v>0</v>
      </c>
      <c r="BU149" s="572">
        <f ca="1">SUMPRODUCT($E$83:BU$83,$E144:BU144)*BU$134</f>
        <v>0</v>
      </c>
      <c r="BV149" s="572">
        <f ca="1">SUMPRODUCT($E$83:BV$83,$E144:BV144)*BV$134</f>
        <v>0</v>
      </c>
      <c r="BW149" s="572">
        <f ca="1">SUMPRODUCT($E$83:BW$83,$E144:BW144)*BW$134</f>
        <v>0</v>
      </c>
      <c r="BX149" s="572">
        <f ca="1">SUMPRODUCT($E$83:BX$83,$E144:BX144)*BX$134</f>
        <v>0</v>
      </c>
      <c r="BY149" s="572">
        <f ca="1">SUMPRODUCT($E$83:BY$83,$E144:BY144)*BY$134</f>
        <v>0</v>
      </c>
      <c r="BZ149" s="572">
        <f ca="1">SUMPRODUCT($E$83:BZ$83,$E144:BZ144)*BZ$134</f>
        <v>0</v>
      </c>
      <c r="CA149" s="572">
        <f ca="1">SUMPRODUCT($E$83:CA$83,$E144:CA144)*CA$134</f>
        <v>0</v>
      </c>
      <c r="CB149" s="572">
        <f ca="1">SUMPRODUCT($E$83:CB$83,$E144:CB144)*CB$134</f>
        <v>0</v>
      </c>
      <c r="CC149" s="572">
        <f ca="1">SUMPRODUCT($E$83:CC$83,$E144:CC144)*CC$134</f>
        <v>0</v>
      </c>
      <c r="CD149" s="572">
        <f ca="1">SUMPRODUCT($E$83:CD$83,$E144:CD144)*CD$134</f>
        <v>0</v>
      </c>
      <c r="CE149" s="572">
        <f ca="1">SUMPRODUCT($E$83:CE$83,$E144:CE144)*CE$134</f>
        <v>0</v>
      </c>
      <c r="CF149" s="572">
        <f ca="1">SUMPRODUCT($E$83:CF$83,$E144:CF144)*CF$134</f>
        <v>0</v>
      </c>
      <c r="CG149" s="572">
        <f ca="1">SUMPRODUCT($E$83:CG$83,$E144:CG144)*CG$134</f>
        <v>0</v>
      </c>
      <c r="CH149" s="572">
        <f ca="1">SUMPRODUCT($E$83:CH$83,$E144:CH144)*CH$134</f>
        <v>0</v>
      </c>
      <c r="CI149" s="572">
        <f ca="1">SUMPRODUCT($E$83:CI$83,$E144:CI144)*CI$134</f>
        <v>0</v>
      </c>
      <c r="CJ149" s="572">
        <f ca="1">SUMPRODUCT($E$83:CJ$83,$E144:CJ144)*CJ$134</f>
        <v>0</v>
      </c>
      <c r="CK149" s="572">
        <f ca="1">SUMPRODUCT($E$83:CK$83,$E144:CK144)*CK$134</f>
        <v>0</v>
      </c>
      <c r="CL149" s="572">
        <f ca="1">SUMPRODUCT($E$83:CL$83,$E144:CL144)*CL$134</f>
        <v>0</v>
      </c>
      <c r="CM149" s="572">
        <f ca="1">SUMPRODUCT($E$83:CM$83,$E144:CM144)*CM$134</f>
        <v>0</v>
      </c>
      <c r="CN149" s="572">
        <f ca="1">SUMPRODUCT($E$83:CN$83,$E144:CN144)*CN$134</f>
        <v>0</v>
      </c>
      <c r="CO149" s="572">
        <f ca="1">SUMPRODUCT($E$83:CO$83,$E144:CO144)*CO$134</f>
        <v>0</v>
      </c>
      <c r="CP149" s="572">
        <f ca="1">SUMPRODUCT($E$83:CP$83,$E144:CP144)*CP$134</f>
        <v>0</v>
      </c>
      <c r="CQ149" s="572">
        <f ca="1">SUMPRODUCT($E$83:CQ$83,$E144:CQ144)*CQ$134</f>
        <v>0</v>
      </c>
      <c r="CR149" s="572">
        <f ca="1">SUMPRODUCT($E$83:CR$83,$E144:CR144)*CR$134</f>
        <v>0</v>
      </c>
      <c r="CS149" s="572">
        <f ca="1">SUMPRODUCT($E$83:CS$83,$E144:CS144)*CS$134</f>
        <v>0</v>
      </c>
      <c r="CT149" s="572">
        <f ca="1">SUMPRODUCT($E$83:CT$83,$E144:CT144)*CT$134</f>
        <v>0</v>
      </c>
      <c r="CU149" s="572">
        <f ca="1">SUMPRODUCT($E$83:CU$83,$E144:CU144)*CU$134</f>
        <v>0</v>
      </c>
      <c r="CV149" s="572">
        <f ca="1">SUMPRODUCT($E$83:CV$83,$E144:CV144)*CV$134</f>
        <v>0</v>
      </c>
      <c r="CW149" s="572">
        <f ca="1">SUMPRODUCT($E$83:CW$83,$E144:CW144)*CW$134</f>
        <v>0</v>
      </c>
      <c r="CX149" s="572">
        <f ca="1">SUMPRODUCT($E$83:CX$83,$E144:CX144)*CX$134</f>
        <v>0</v>
      </c>
      <c r="CY149" s="572">
        <f ca="1">SUMPRODUCT($E$83:CY$83,$E144:CY144)*CY$134</f>
        <v>0</v>
      </c>
      <c r="CZ149" s="572">
        <f ca="1">SUMPRODUCT($E$83:CZ$83,$E144:CZ144)*CZ$134</f>
        <v>0</v>
      </c>
      <c r="DA149" s="572">
        <f ca="1">SUMPRODUCT($E$83:DA$83,$E144:DA144)*DA$134</f>
        <v>0</v>
      </c>
      <c r="DB149" s="572">
        <f ca="1">SUMPRODUCT($E$83:DB$83,$E144:DB144)*DB$134</f>
        <v>0</v>
      </c>
      <c r="DC149" s="572">
        <f ca="1">SUMPRODUCT($E$83:DC$83,$E144:DC144)*DC$134</f>
        <v>0</v>
      </c>
      <c r="DD149" s="572">
        <f ca="1">SUMPRODUCT($E$83:DD$83,$E144:DD144)*DD$134</f>
        <v>0</v>
      </c>
      <c r="DE149" s="572">
        <f ca="1">SUMPRODUCT($E$83:DE$83,$E144:DE144)*DE$134</f>
        <v>0</v>
      </c>
      <c r="DF149" s="572">
        <f ca="1">SUMPRODUCT($E$83:DF$83,$E144:DF144)*DF$134</f>
        <v>0</v>
      </c>
      <c r="DG149" s="572">
        <f ca="1">SUMPRODUCT($E$83:DG$83,$E144:DG144)*DG$134</f>
        <v>0</v>
      </c>
      <c r="DH149" s="572">
        <f ca="1">SUMPRODUCT($E$83:DH$83,$E144:DH144)*DH$134</f>
        <v>0</v>
      </c>
      <c r="DI149" s="572">
        <f ca="1">SUMPRODUCT($E$83:DI$83,$E144:DI144)*DI$134</f>
        <v>0</v>
      </c>
      <c r="DJ149" s="572">
        <f ca="1">SUMPRODUCT($E$83:DJ$83,$E144:DJ144)*DJ$134</f>
        <v>0</v>
      </c>
      <c r="DK149" s="572">
        <f ca="1">SUMPRODUCT($E$83:DK$83,$E144:DK144)*DK$134</f>
        <v>0</v>
      </c>
      <c r="DL149" s="572">
        <f ca="1">SUMPRODUCT($E$83:DL$83,$E144:DL144)*DL$134</f>
        <v>0</v>
      </c>
      <c r="DM149" s="572">
        <f ca="1">SUMPRODUCT($E$83:DM$83,$E144:DM144)*DM$134</f>
        <v>0</v>
      </c>
      <c r="DN149" s="572">
        <f ca="1">SUMPRODUCT($E$83:DN$83,$E144:DN144)*DN$134</f>
        <v>0</v>
      </c>
      <c r="DO149" s="572">
        <f ca="1">SUMPRODUCT($E$83:DO$83,$E144:DO144)*DO$134</f>
        <v>0</v>
      </c>
      <c r="DP149" s="572">
        <f ca="1">SUMPRODUCT($E$83:DP$83,$E144:DP144)*DP$134</f>
        <v>0</v>
      </c>
      <c r="DQ149" s="572">
        <f ca="1">SUMPRODUCT($E$83:DQ$83,$E144:DQ144)*DQ$134</f>
        <v>0</v>
      </c>
      <c r="DR149" s="572">
        <f ca="1">SUMPRODUCT($E$83:DR$83,$E144:DR144)*DR$134</f>
        <v>0</v>
      </c>
      <c r="DS149" s="572">
        <f ca="1">SUMPRODUCT($E$83:DS$83,$E144:DS144)*DS$134</f>
        <v>0</v>
      </c>
      <c r="DT149" s="572">
        <f ca="1">SUMPRODUCT($E$83:DT$83,$E144:DT144)*DT$134</f>
        <v>8671.7209345257397</v>
      </c>
      <c r="DU149" s="572">
        <f ca="1">SUMPRODUCT($E$83:DU$83,$E144:DU144)*DU$134</f>
        <v>0</v>
      </c>
      <c r="DV149" s="572">
        <f ca="1">SUMPRODUCT($E$83:DV$83,$E144:DV144)*DV$134</f>
        <v>0</v>
      </c>
      <c r="DW149" s="572">
        <f ca="1">SUMPRODUCT($E$83:DW$83,$E144:DW144)*DW$134</f>
        <v>0</v>
      </c>
      <c r="DX149" s="572">
        <f ca="1">SUMPRODUCT($E$83:DX$83,$E144:DX144)*DX$134</f>
        <v>0</v>
      </c>
      <c r="DY149" s="572">
        <f ca="1">SUMPRODUCT($E$83:DY$83,$E144:DY144)*DY$134</f>
        <v>0</v>
      </c>
      <c r="DZ149" s="572">
        <f ca="1">SUMPRODUCT($E$83:DZ$83,$E144:DZ144)*DZ$134</f>
        <v>0</v>
      </c>
      <c r="EA149" s="572">
        <f ca="1">SUMPRODUCT($E$83:EA$83,$E144:EA144)*EA$134</f>
        <v>0</v>
      </c>
      <c r="EB149" s="572">
        <f ca="1">SUMPRODUCT($E$83:EB$83,$E144:EB144)*EB$134</f>
        <v>0</v>
      </c>
      <c r="EC149" s="572">
        <f ca="1">SUMPRODUCT($E$83:EC$83,$E144:EC144)*EC$134</f>
        <v>0</v>
      </c>
      <c r="ED149" s="572">
        <f ca="1">SUMPRODUCT($E$83:ED$83,$E144:ED144)*ED$134</f>
        <v>0</v>
      </c>
      <c r="EE149" s="572">
        <f ca="1">SUMPRODUCT($E$83:EE$83,$E144:EE144)*EE$134</f>
        <v>0</v>
      </c>
      <c r="EF149" s="572">
        <f ca="1">SUMPRODUCT($E$83:EF$83,$E144:EF144)*EF$134</f>
        <v>0</v>
      </c>
      <c r="EG149" s="572">
        <f ca="1">SUMPRODUCT($E$83:EG$83,$E144:EG144)*EG$134</f>
        <v>0</v>
      </c>
      <c r="EH149" s="572">
        <f ca="1">SUMPRODUCT($E$83:EH$83,$E144:EH144)*EH$134</f>
        <v>0</v>
      </c>
      <c r="EI149" s="572">
        <f ca="1">SUMPRODUCT($E$83:EI$83,$E144:EI144)*EI$134</f>
        <v>0</v>
      </c>
      <c r="EJ149" s="572">
        <f ca="1">SUMPRODUCT($E$83:EJ$83,$E144:EJ144)*EJ$134</f>
        <v>0</v>
      </c>
      <c r="EK149" s="572">
        <f ca="1">SUMPRODUCT($E$83:EK$83,$E144:EK144)*EK$134</f>
        <v>0</v>
      </c>
      <c r="EL149" s="572">
        <f ca="1">SUMPRODUCT($E$83:EL$83,$E144:EL144)*EL$134</f>
        <v>0</v>
      </c>
      <c r="EM149" s="572">
        <f ca="1">SUMPRODUCT($E$83:EM$83,$E144:EM144)*EM$134</f>
        <v>0</v>
      </c>
      <c r="EN149" s="572">
        <f ca="1">SUMPRODUCT($E$83:EN$83,$E144:EN144)*EN$134</f>
        <v>0</v>
      </c>
      <c r="EO149" s="572">
        <f ca="1">SUMPRODUCT($E$83:EO$83,$E144:EO144)*EO$134</f>
        <v>0</v>
      </c>
      <c r="EP149" s="572">
        <f ca="1">SUMPRODUCT($E$83:EP$83,$E144:EP144)*EP$134</f>
        <v>0</v>
      </c>
      <c r="EQ149" s="572">
        <f ca="1">SUMPRODUCT($E$83:EQ$83,$E144:EQ144)*EQ$134</f>
        <v>0</v>
      </c>
      <c r="ER149" s="572">
        <f ca="1">SUMPRODUCT($E$83:ER$83,$E144:ER144)*ER$134</f>
        <v>0</v>
      </c>
      <c r="ES149" s="310"/>
      <c r="ET149" s="308"/>
    </row>
    <row r="150" spans="2:150"/>
    <row r="151" spans="2:150" ht="12.75" customHeight="1">
      <c r="B151" s="445" t="s">
        <v>846</v>
      </c>
    </row>
    <row r="152" spans="2:150" s="443" customFormat="1" ht="12.75" customHeight="1">
      <c r="B152" s="443" t="str">
        <f>"Terminal Value * Timing Flag: " &amp; TEXT(D152,"#.00%")</f>
        <v>Terminal Value * Timing Flag: 8.00%</v>
      </c>
      <c r="C152" s="16"/>
      <c r="D152" s="566">
        <f>D153-IP_Assumptions!$C$119</f>
        <v>0.08</v>
      </c>
      <c r="E152" s="308">
        <f t="shared" ref="E152:N154" ca="1" si="116">(((E$96/$D152)+SUM(E$99:E$101))*(1-$D$104))*E$92</f>
        <v>0</v>
      </c>
      <c r="F152" s="308">
        <f t="shared" ca="1" si="116"/>
        <v>0</v>
      </c>
      <c r="G152" s="308">
        <f t="shared" ca="1" si="116"/>
        <v>0</v>
      </c>
      <c r="H152" s="308">
        <f t="shared" ca="1" si="116"/>
        <v>0</v>
      </c>
      <c r="I152" s="308">
        <f t="shared" ca="1" si="116"/>
        <v>0</v>
      </c>
      <c r="J152" s="308">
        <f t="shared" ca="1" si="116"/>
        <v>0</v>
      </c>
      <c r="K152" s="308">
        <f t="shared" ca="1" si="116"/>
        <v>0</v>
      </c>
      <c r="L152" s="308">
        <f t="shared" ca="1" si="116"/>
        <v>0</v>
      </c>
      <c r="M152" s="308">
        <f t="shared" ca="1" si="116"/>
        <v>0</v>
      </c>
      <c r="N152" s="308">
        <f t="shared" ca="1" si="116"/>
        <v>0</v>
      </c>
      <c r="O152" s="308">
        <f t="shared" ref="O152:X154" ca="1" si="117">(((O$96/$D152)+SUM(O$99:O$101))*(1-$D$104))*O$92</f>
        <v>0</v>
      </c>
      <c r="P152" s="308">
        <f t="shared" ca="1" si="117"/>
        <v>0</v>
      </c>
      <c r="Q152" s="308">
        <f t="shared" ca="1" si="117"/>
        <v>0</v>
      </c>
      <c r="R152" s="308">
        <f t="shared" ca="1" si="117"/>
        <v>0</v>
      </c>
      <c r="S152" s="308">
        <f t="shared" ca="1" si="117"/>
        <v>0</v>
      </c>
      <c r="T152" s="308">
        <f t="shared" ca="1" si="117"/>
        <v>0</v>
      </c>
      <c r="U152" s="308">
        <f t="shared" ca="1" si="117"/>
        <v>0</v>
      </c>
      <c r="V152" s="308">
        <f t="shared" ca="1" si="117"/>
        <v>0</v>
      </c>
      <c r="W152" s="308">
        <f t="shared" ca="1" si="117"/>
        <v>0</v>
      </c>
      <c r="X152" s="308">
        <f t="shared" ca="1" si="117"/>
        <v>0</v>
      </c>
      <c r="Y152" s="308">
        <f t="shared" ref="Y152:AH154" ca="1" si="118">(((Y$96/$D152)+SUM(Y$99:Y$101))*(1-$D$104))*Y$92</f>
        <v>0</v>
      </c>
      <c r="Z152" s="308">
        <f t="shared" ca="1" si="118"/>
        <v>0</v>
      </c>
      <c r="AA152" s="308">
        <f t="shared" ca="1" si="118"/>
        <v>0</v>
      </c>
      <c r="AB152" s="308">
        <f t="shared" ca="1" si="118"/>
        <v>0</v>
      </c>
      <c r="AC152" s="308">
        <f t="shared" ca="1" si="118"/>
        <v>0</v>
      </c>
      <c r="AD152" s="308">
        <f t="shared" ca="1" si="118"/>
        <v>0</v>
      </c>
      <c r="AE152" s="308">
        <f t="shared" ca="1" si="118"/>
        <v>0</v>
      </c>
      <c r="AF152" s="308">
        <f t="shared" ca="1" si="118"/>
        <v>0</v>
      </c>
      <c r="AG152" s="308">
        <f t="shared" ca="1" si="118"/>
        <v>0</v>
      </c>
      <c r="AH152" s="308">
        <f t="shared" ca="1" si="118"/>
        <v>0</v>
      </c>
      <c r="AI152" s="308">
        <f t="shared" ref="AI152:AR154" ca="1" si="119">(((AI$96/$D152)+SUM(AI$99:AI$101))*(1-$D$104))*AI$92</f>
        <v>0</v>
      </c>
      <c r="AJ152" s="308">
        <f t="shared" ca="1" si="119"/>
        <v>0</v>
      </c>
      <c r="AK152" s="308">
        <f t="shared" ca="1" si="119"/>
        <v>0</v>
      </c>
      <c r="AL152" s="308">
        <f t="shared" ca="1" si="119"/>
        <v>0</v>
      </c>
      <c r="AM152" s="308">
        <f t="shared" ca="1" si="119"/>
        <v>0</v>
      </c>
      <c r="AN152" s="308">
        <f t="shared" ca="1" si="119"/>
        <v>0</v>
      </c>
      <c r="AO152" s="308">
        <f t="shared" ca="1" si="119"/>
        <v>0</v>
      </c>
      <c r="AP152" s="308">
        <f t="shared" ca="1" si="119"/>
        <v>0</v>
      </c>
      <c r="AQ152" s="308">
        <f t="shared" ca="1" si="119"/>
        <v>0</v>
      </c>
      <c r="AR152" s="308">
        <f t="shared" ca="1" si="119"/>
        <v>0</v>
      </c>
      <c r="AS152" s="308">
        <f t="shared" ref="AS152:BB154" ca="1" si="120">(((AS$96/$D152)+SUM(AS$99:AS$101))*(1-$D$104))*AS$92</f>
        <v>0</v>
      </c>
      <c r="AT152" s="308">
        <f t="shared" ca="1" si="120"/>
        <v>0</v>
      </c>
      <c r="AU152" s="308">
        <f t="shared" ca="1" si="120"/>
        <v>0</v>
      </c>
      <c r="AV152" s="308">
        <f t="shared" ca="1" si="120"/>
        <v>0</v>
      </c>
      <c r="AW152" s="308">
        <f t="shared" ca="1" si="120"/>
        <v>0</v>
      </c>
      <c r="AX152" s="308">
        <f t="shared" ca="1" si="120"/>
        <v>0</v>
      </c>
      <c r="AY152" s="308">
        <f t="shared" ca="1" si="120"/>
        <v>0</v>
      </c>
      <c r="AZ152" s="308">
        <f t="shared" ca="1" si="120"/>
        <v>0</v>
      </c>
      <c r="BA152" s="308">
        <f t="shared" ca="1" si="120"/>
        <v>0</v>
      </c>
      <c r="BB152" s="308">
        <f t="shared" ca="1" si="120"/>
        <v>0</v>
      </c>
      <c r="BC152" s="308">
        <f t="shared" ref="BC152:BL154" ca="1" si="121">(((BC$96/$D152)+SUM(BC$99:BC$101))*(1-$D$104))*BC$92</f>
        <v>0</v>
      </c>
      <c r="BD152" s="308">
        <f t="shared" ca="1" si="121"/>
        <v>0</v>
      </c>
      <c r="BE152" s="308">
        <f t="shared" ca="1" si="121"/>
        <v>0</v>
      </c>
      <c r="BF152" s="308">
        <f t="shared" ca="1" si="121"/>
        <v>0</v>
      </c>
      <c r="BG152" s="308">
        <f t="shared" ca="1" si="121"/>
        <v>0</v>
      </c>
      <c r="BH152" s="308">
        <f t="shared" ca="1" si="121"/>
        <v>0</v>
      </c>
      <c r="BI152" s="308">
        <f t="shared" ca="1" si="121"/>
        <v>0</v>
      </c>
      <c r="BJ152" s="308">
        <f t="shared" ca="1" si="121"/>
        <v>0</v>
      </c>
      <c r="BK152" s="308">
        <f t="shared" ca="1" si="121"/>
        <v>0</v>
      </c>
      <c r="BL152" s="308">
        <f t="shared" ca="1" si="121"/>
        <v>0</v>
      </c>
      <c r="BM152" s="308">
        <f t="shared" ref="BM152:BV154" ca="1" si="122">(((BM$96/$D152)+SUM(BM$99:BM$101))*(1-$D$104))*BM$92</f>
        <v>0</v>
      </c>
      <c r="BN152" s="308">
        <f t="shared" ca="1" si="122"/>
        <v>0</v>
      </c>
      <c r="BO152" s="308">
        <f t="shared" ca="1" si="122"/>
        <v>0</v>
      </c>
      <c r="BP152" s="308">
        <f t="shared" ca="1" si="122"/>
        <v>0</v>
      </c>
      <c r="BQ152" s="308">
        <f t="shared" ca="1" si="122"/>
        <v>0</v>
      </c>
      <c r="BR152" s="308">
        <f t="shared" ca="1" si="122"/>
        <v>0</v>
      </c>
      <c r="BS152" s="308">
        <f t="shared" ca="1" si="122"/>
        <v>0</v>
      </c>
      <c r="BT152" s="308">
        <f t="shared" ca="1" si="122"/>
        <v>0</v>
      </c>
      <c r="BU152" s="308">
        <f t="shared" ca="1" si="122"/>
        <v>0</v>
      </c>
      <c r="BV152" s="308">
        <f t="shared" ca="1" si="122"/>
        <v>0</v>
      </c>
      <c r="BW152" s="308">
        <f t="shared" ref="BW152:CF154" ca="1" si="123">(((BW$96/$D152)+SUM(BW$99:BW$101))*(1-$D$104))*BW$92</f>
        <v>0</v>
      </c>
      <c r="BX152" s="308">
        <f t="shared" ca="1" si="123"/>
        <v>0</v>
      </c>
      <c r="BY152" s="308">
        <f t="shared" ca="1" si="123"/>
        <v>0</v>
      </c>
      <c r="BZ152" s="308">
        <f t="shared" ca="1" si="123"/>
        <v>0</v>
      </c>
      <c r="CA152" s="308">
        <f t="shared" ca="1" si="123"/>
        <v>0</v>
      </c>
      <c r="CB152" s="308">
        <f t="shared" ca="1" si="123"/>
        <v>0</v>
      </c>
      <c r="CC152" s="308">
        <f t="shared" ca="1" si="123"/>
        <v>0</v>
      </c>
      <c r="CD152" s="308">
        <f t="shared" ca="1" si="123"/>
        <v>0</v>
      </c>
      <c r="CE152" s="308">
        <f t="shared" ca="1" si="123"/>
        <v>0</v>
      </c>
      <c r="CF152" s="308">
        <f t="shared" ca="1" si="123"/>
        <v>0</v>
      </c>
      <c r="CG152" s="308">
        <f t="shared" ref="CG152:CP154" ca="1" si="124">(((CG$96/$D152)+SUM(CG$99:CG$101))*(1-$D$104))*CG$92</f>
        <v>0</v>
      </c>
      <c r="CH152" s="308">
        <f t="shared" ca="1" si="124"/>
        <v>0</v>
      </c>
      <c r="CI152" s="308">
        <f t="shared" ca="1" si="124"/>
        <v>0</v>
      </c>
      <c r="CJ152" s="308">
        <f t="shared" ca="1" si="124"/>
        <v>0</v>
      </c>
      <c r="CK152" s="308">
        <f t="shared" ca="1" si="124"/>
        <v>0</v>
      </c>
      <c r="CL152" s="308">
        <f t="shared" ca="1" si="124"/>
        <v>0</v>
      </c>
      <c r="CM152" s="308">
        <f t="shared" ca="1" si="124"/>
        <v>0</v>
      </c>
      <c r="CN152" s="308">
        <f t="shared" ca="1" si="124"/>
        <v>0</v>
      </c>
      <c r="CO152" s="308">
        <f t="shared" ca="1" si="124"/>
        <v>0</v>
      </c>
      <c r="CP152" s="308">
        <f t="shared" ca="1" si="124"/>
        <v>0</v>
      </c>
      <c r="CQ152" s="308">
        <f t="shared" ref="CQ152:CZ154" ca="1" si="125">(((CQ$96/$D152)+SUM(CQ$99:CQ$101))*(1-$D$104))*CQ$92</f>
        <v>0</v>
      </c>
      <c r="CR152" s="308">
        <f t="shared" ca="1" si="125"/>
        <v>0</v>
      </c>
      <c r="CS152" s="308">
        <f t="shared" ca="1" si="125"/>
        <v>0</v>
      </c>
      <c r="CT152" s="308">
        <f t="shared" ca="1" si="125"/>
        <v>0</v>
      </c>
      <c r="CU152" s="308">
        <f t="shared" ca="1" si="125"/>
        <v>0</v>
      </c>
      <c r="CV152" s="308">
        <f t="shared" ca="1" si="125"/>
        <v>0</v>
      </c>
      <c r="CW152" s="308">
        <f t="shared" ca="1" si="125"/>
        <v>0</v>
      </c>
      <c r="CX152" s="308">
        <f t="shared" ca="1" si="125"/>
        <v>0</v>
      </c>
      <c r="CY152" s="308">
        <f t="shared" ca="1" si="125"/>
        <v>0</v>
      </c>
      <c r="CZ152" s="308">
        <f t="shared" ca="1" si="125"/>
        <v>0</v>
      </c>
      <c r="DA152" s="308">
        <f t="shared" ref="DA152:DJ154" ca="1" si="126">(((DA$96/$D152)+SUM(DA$99:DA$101))*(1-$D$104))*DA$92</f>
        <v>0</v>
      </c>
      <c r="DB152" s="308">
        <f t="shared" ca="1" si="126"/>
        <v>0</v>
      </c>
      <c r="DC152" s="308">
        <f t="shared" ca="1" si="126"/>
        <v>0</v>
      </c>
      <c r="DD152" s="308">
        <f t="shared" ca="1" si="126"/>
        <v>0</v>
      </c>
      <c r="DE152" s="308">
        <f t="shared" ca="1" si="126"/>
        <v>0</v>
      </c>
      <c r="DF152" s="308">
        <f t="shared" ca="1" si="126"/>
        <v>0</v>
      </c>
      <c r="DG152" s="308">
        <f t="shared" ca="1" si="126"/>
        <v>0</v>
      </c>
      <c r="DH152" s="308">
        <f t="shared" ca="1" si="126"/>
        <v>0</v>
      </c>
      <c r="DI152" s="308">
        <f t="shared" ca="1" si="126"/>
        <v>0</v>
      </c>
      <c r="DJ152" s="308">
        <f t="shared" ca="1" si="126"/>
        <v>0</v>
      </c>
      <c r="DK152" s="308">
        <f t="shared" ref="DK152:DT154" ca="1" si="127">(((DK$96/$D152)+SUM(DK$99:DK$101))*(1-$D$104))*DK$92</f>
        <v>0</v>
      </c>
      <c r="DL152" s="308">
        <f t="shared" ca="1" si="127"/>
        <v>0</v>
      </c>
      <c r="DM152" s="308">
        <f t="shared" ca="1" si="127"/>
        <v>0</v>
      </c>
      <c r="DN152" s="308">
        <f t="shared" ca="1" si="127"/>
        <v>0</v>
      </c>
      <c r="DO152" s="308">
        <f t="shared" ca="1" si="127"/>
        <v>0</v>
      </c>
      <c r="DP152" s="308">
        <f t="shared" ca="1" si="127"/>
        <v>0</v>
      </c>
      <c r="DQ152" s="308">
        <f t="shared" ca="1" si="127"/>
        <v>0</v>
      </c>
      <c r="DR152" s="308">
        <f t="shared" ca="1" si="127"/>
        <v>0</v>
      </c>
      <c r="DS152" s="308">
        <f t="shared" ca="1" si="127"/>
        <v>0</v>
      </c>
      <c r="DT152" s="308">
        <f t="shared" ca="1" si="127"/>
        <v>0</v>
      </c>
      <c r="DU152" s="308">
        <f t="shared" ref="DU152:ED154" ca="1" si="128">(((DU$96/$D152)+SUM(DU$99:DU$101))*(1-$D$104))*DU$92</f>
        <v>1941.0683489999999</v>
      </c>
      <c r="DV152" s="308">
        <f t="shared" ca="1" si="128"/>
        <v>0</v>
      </c>
      <c r="DW152" s="308">
        <f t="shared" ca="1" si="128"/>
        <v>0</v>
      </c>
      <c r="DX152" s="308">
        <f t="shared" ca="1" si="128"/>
        <v>0</v>
      </c>
      <c r="DY152" s="308">
        <f t="shared" ca="1" si="128"/>
        <v>0</v>
      </c>
      <c r="DZ152" s="308">
        <f t="shared" ca="1" si="128"/>
        <v>0</v>
      </c>
      <c r="EA152" s="308">
        <f t="shared" ca="1" si="128"/>
        <v>0</v>
      </c>
      <c r="EB152" s="308">
        <f t="shared" ca="1" si="128"/>
        <v>0</v>
      </c>
      <c r="EC152" s="308">
        <f t="shared" ca="1" si="128"/>
        <v>0</v>
      </c>
      <c r="ED152" s="308">
        <f t="shared" ca="1" si="128"/>
        <v>0</v>
      </c>
      <c r="EE152" s="308">
        <f t="shared" ref="EE152:ES154" ca="1" si="129">(((EE$96/$D152)+SUM(EE$99:EE$101))*(1-$D$104))*EE$92</f>
        <v>0</v>
      </c>
      <c r="EF152" s="308">
        <f t="shared" ca="1" si="129"/>
        <v>0</v>
      </c>
      <c r="EG152" s="308">
        <f t="shared" ca="1" si="129"/>
        <v>0</v>
      </c>
      <c r="EH152" s="308">
        <f t="shared" ca="1" si="129"/>
        <v>0</v>
      </c>
      <c r="EI152" s="308">
        <f t="shared" ca="1" si="129"/>
        <v>0</v>
      </c>
      <c r="EJ152" s="308">
        <f t="shared" ca="1" si="129"/>
        <v>0</v>
      </c>
      <c r="EK152" s="308">
        <f t="shared" ca="1" si="129"/>
        <v>0</v>
      </c>
      <c r="EL152" s="308">
        <f t="shared" ca="1" si="129"/>
        <v>0</v>
      </c>
      <c r="EM152" s="308">
        <f t="shared" ca="1" si="129"/>
        <v>0</v>
      </c>
      <c r="EN152" s="308">
        <f t="shared" ca="1" si="129"/>
        <v>0</v>
      </c>
      <c r="EO152" s="308">
        <f t="shared" ca="1" si="129"/>
        <v>0</v>
      </c>
      <c r="EP152" s="308">
        <f t="shared" ca="1" si="129"/>
        <v>0</v>
      </c>
      <c r="EQ152" s="308">
        <f t="shared" ca="1" si="129"/>
        <v>0</v>
      </c>
      <c r="ER152" s="308">
        <f t="shared" ca="1" si="129"/>
        <v>0</v>
      </c>
      <c r="ES152" s="308">
        <f t="shared" ca="1" si="129"/>
        <v>0</v>
      </c>
      <c r="ET152" s="308"/>
    </row>
    <row r="153" spans="2:150" s="443" customFormat="1" ht="12.75" customHeight="1">
      <c r="B153" s="443" t="str">
        <f>"Terminal Value * Timing Flag: " &amp; TEXT(D153,"#.00%")</f>
        <v>Terminal Value * Timing Flag: 8.50%</v>
      </c>
      <c r="C153" s="16"/>
      <c r="D153" s="566">
        <f>IP_Assumptions!$C$117</f>
        <v>8.5000000000000006E-2</v>
      </c>
      <c r="E153" s="308">
        <f t="shared" ca="1" si="116"/>
        <v>0</v>
      </c>
      <c r="F153" s="308">
        <f t="shared" ca="1" si="116"/>
        <v>0</v>
      </c>
      <c r="G153" s="308">
        <f t="shared" ca="1" si="116"/>
        <v>0</v>
      </c>
      <c r="H153" s="308">
        <f t="shared" ca="1" si="116"/>
        <v>0</v>
      </c>
      <c r="I153" s="308">
        <f t="shared" ca="1" si="116"/>
        <v>0</v>
      </c>
      <c r="J153" s="308">
        <f t="shared" ca="1" si="116"/>
        <v>0</v>
      </c>
      <c r="K153" s="308">
        <f t="shared" ca="1" si="116"/>
        <v>0</v>
      </c>
      <c r="L153" s="308">
        <f t="shared" ca="1" si="116"/>
        <v>0</v>
      </c>
      <c r="M153" s="308">
        <f t="shared" ca="1" si="116"/>
        <v>0</v>
      </c>
      <c r="N153" s="308">
        <f t="shared" ca="1" si="116"/>
        <v>0</v>
      </c>
      <c r="O153" s="308">
        <f t="shared" ca="1" si="117"/>
        <v>0</v>
      </c>
      <c r="P153" s="308">
        <f t="shared" ca="1" si="117"/>
        <v>0</v>
      </c>
      <c r="Q153" s="308">
        <f t="shared" ca="1" si="117"/>
        <v>0</v>
      </c>
      <c r="R153" s="308">
        <f t="shared" ca="1" si="117"/>
        <v>0</v>
      </c>
      <c r="S153" s="308">
        <f t="shared" ca="1" si="117"/>
        <v>0</v>
      </c>
      <c r="T153" s="308">
        <f t="shared" ca="1" si="117"/>
        <v>0</v>
      </c>
      <c r="U153" s="308">
        <f t="shared" ca="1" si="117"/>
        <v>0</v>
      </c>
      <c r="V153" s="308">
        <f t="shared" ca="1" si="117"/>
        <v>0</v>
      </c>
      <c r="W153" s="308">
        <f t="shared" ca="1" si="117"/>
        <v>0</v>
      </c>
      <c r="X153" s="308">
        <f t="shared" ca="1" si="117"/>
        <v>0</v>
      </c>
      <c r="Y153" s="308">
        <f t="shared" ca="1" si="118"/>
        <v>0</v>
      </c>
      <c r="Z153" s="308">
        <f t="shared" ca="1" si="118"/>
        <v>0</v>
      </c>
      <c r="AA153" s="308">
        <f t="shared" ca="1" si="118"/>
        <v>0</v>
      </c>
      <c r="AB153" s="308">
        <f t="shared" ca="1" si="118"/>
        <v>0</v>
      </c>
      <c r="AC153" s="308">
        <f t="shared" ca="1" si="118"/>
        <v>0</v>
      </c>
      <c r="AD153" s="308">
        <f t="shared" ca="1" si="118"/>
        <v>0</v>
      </c>
      <c r="AE153" s="308">
        <f t="shared" ca="1" si="118"/>
        <v>0</v>
      </c>
      <c r="AF153" s="308">
        <f t="shared" ca="1" si="118"/>
        <v>0</v>
      </c>
      <c r="AG153" s="308">
        <f t="shared" ca="1" si="118"/>
        <v>0</v>
      </c>
      <c r="AH153" s="308">
        <f t="shared" ca="1" si="118"/>
        <v>0</v>
      </c>
      <c r="AI153" s="308">
        <f t="shared" ca="1" si="119"/>
        <v>0</v>
      </c>
      <c r="AJ153" s="308">
        <f t="shared" ca="1" si="119"/>
        <v>0</v>
      </c>
      <c r="AK153" s="308">
        <f t="shared" ca="1" si="119"/>
        <v>0</v>
      </c>
      <c r="AL153" s="308">
        <f t="shared" ca="1" si="119"/>
        <v>0</v>
      </c>
      <c r="AM153" s="308">
        <f t="shared" ca="1" si="119"/>
        <v>0</v>
      </c>
      <c r="AN153" s="308">
        <f t="shared" ca="1" si="119"/>
        <v>0</v>
      </c>
      <c r="AO153" s="308">
        <f t="shared" ca="1" si="119"/>
        <v>0</v>
      </c>
      <c r="AP153" s="308">
        <f t="shared" ca="1" si="119"/>
        <v>0</v>
      </c>
      <c r="AQ153" s="308">
        <f t="shared" ca="1" si="119"/>
        <v>0</v>
      </c>
      <c r="AR153" s="308">
        <f t="shared" ca="1" si="119"/>
        <v>0</v>
      </c>
      <c r="AS153" s="308">
        <f t="shared" ca="1" si="120"/>
        <v>0</v>
      </c>
      <c r="AT153" s="308">
        <f t="shared" ca="1" si="120"/>
        <v>0</v>
      </c>
      <c r="AU153" s="308">
        <f t="shared" ca="1" si="120"/>
        <v>0</v>
      </c>
      <c r="AV153" s="308">
        <f t="shared" ca="1" si="120"/>
        <v>0</v>
      </c>
      <c r="AW153" s="308">
        <f t="shared" ca="1" si="120"/>
        <v>0</v>
      </c>
      <c r="AX153" s="308">
        <f t="shared" ca="1" si="120"/>
        <v>0</v>
      </c>
      <c r="AY153" s="308">
        <f t="shared" ca="1" si="120"/>
        <v>0</v>
      </c>
      <c r="AZ153" s="308">
        <f t="shared" ca="1" si="120"/>
        <v>0</v>
      </c>
      <c r="BA153" s="308">
        <f t="shared" ca="1" si="120"/>
        <v>0</v>
      </c>
      <c r="BB153" s="308">
        <f t="shared" ca="1" si="120"/>
        <v>0</v>
      </c>
      <c r="BC153" s="308">
        <f t="shared" ca="1" si="121"/>
        <v>0</v>
      </c>
      <c r="BD153" s="308">
        <f t="shared" ca="1" si="121"/>
        <v>0</v>
      </c>
      <c r="BE153" s="308">
        <f t="shared" ca="1" si="121"/>
        <v>0</v>
      </c>
      <c r="BF153" s="308">
        <f t="shared" ca="1" si="121"/>
        <v>0</v>
      </c>
      <c r="BG153" s="308">
        <f t="shared" ca="1" si="121"/>
        <v>0</v>
      </c>
      <c r="BH153" s="308">
        <f t="shared" ca="1" si="121"/>
        <v>0</v>
      </c>
      <c r="BI153" s="308">
        <f t="shared" ca="1" si="121"/>
        <v>0</v>
      </c>
      <c r="BJ153" s="308">
        <f t="shared" ca="1" si="121"/>
        <v>0</v>
      </c>
      <c r="BK153" s="308">
        <f t="shared" ca="1" si="121"/>
        <v>0</v>
      </c>
      <c r="BL153" s="308">
        <f t="shared" ca="1" si="121"/>
        <v>0</v>
      </c>
      <c r="BM153" s="308">
        <f t="shared" ca="1" si="122"/>
        <v>0</v>
      </c>
      <c r="BN153" s="308">
        <f t="shared" ca="1" si="122"/>
        <v>0</v>
      </c>
      <c r="BO153" s="308">
        <f t="shared" ca="1" si="122"/>
        <v>0</v>
      </c>
      <c r="BP153" s="308">
        <f t="shared" ca="1" si="122"/>
        <v>0</v>
      </c>
      <c r="BQ153" s="308">
        <f t="shared" ca="1" si="122"/>
        <v>0</v>
      </c>
      <c r="BR153" s="308">
        <f t="shared" ca="1" si="122"/>
        <v>0</v>
      </c>
      <c r="BS153" s="308">
        <f t="shared" ca="1" si="122"/>
        <v>0</v>
      </c>
      <c r="BT153" s="308">
        <f t="shared" ca="1" si="122"/>
        <v>0</v>
      </c>
      <c r="BU153" s="308">
        <f t="shared" ca="1" si="122"/>
        <v>0</v>
      </c>
      <c r="BV153" s="308">
        <f t="shared" ca="1" si="122"/>
        <v>0</v>
      </c>
      <c r="BW153" s="308">
        <f t="shared" ca="1" si="123"/>
        <v>0</v>
      </c>
      <c r="BX153" s="308">
        <f t="shared" ca="1" si="123"/>
        <v>0</v>
      </c>
      <c r="BY153" s="308">
        <f t="shared" ca="1" si="123"/>
        <v>0</v>
      </c>
      <c r="BZ153" s="308">
        <f t="shared" ca="1" si="123"/>
        <v>0</v>
      </c>
      <c r="CA153" s="308">
        <f t="shared" ca="1" si="123"/>
        <v>0</v>
      </c>
      <c r="CB153" s="308">
        <f t="shared" ca="1" si="123"/>
        <v>0</v>
      </c>
      <c r="CC153" s="308">
        <f t="shared" ca="1" si="123"/>
        <v>0</v>
      </c>
      <c r="CD153" s="308">
        <f t="shared" ca="1" si="123"/>
        <v>0</v>
      </c>
      <c r="CE153" s="308">
        <f t="shared" ca="1" si="123"/>
        <v>0</v>
      </c>
      <c r="CF153" s="308">
        <f t="shared" ca="1" si="123"/>
        <v>0</v>
      </c>
      <c r="CG153" s="308">
        <f t="shared" ca="1" si="124"/>
        <v>0</v>
      </c>
      <c r="CH153" s="308">
        <f t="shared" ca="1" si="124"/>
        <v>0</v>
      </c>
      <c r="CI153" s="308">
        <f t="shared" ca="1" si="124"/>
        <v>0</v>
      </c>
      <c r="CJ153" s="308">
        <f t="shared" ca="1" si="124"/>
        <v>0</v>
      </c>
      <c r="CK153" s="308">
        <f t="shared" ca="1" si="124"/>
        <v>0</v>
      </c>
      <c r="CL153" s="308">
        <f t="shared" ca="1" si="124"/>
        <v>0</v>
      </c>
      <c r="CM153" s="308">
        <f t="shared" ca="1" si="124"/>
        <v>0</v>
      </c>
      <c r="CN153" s="308">
        <f t="shared" ca="1" si="124"/>
        <v>0</v>
      </c>
      <c r="CO153" s="308">
        <f t="shared" ca="1" si="124"/>
        <v>0</v>
      </c>
      <c r="CP153" s="308">
        <f t="shared" ca="1" si="124"/>
        <v>0</v>
      </c>
      <c r="CQ153" s="308">
        <f t="shared" ca="1" si="125"/>
        <v>0</v>
      </c>
      <c r="CR153" s="308">
        <f t="shared" ca="1" si="125"/>
        <v>0</v>
      </c>
      <c r="CS153" s="308">
        <f t="shared" ca="1" si="125"/>
        <v>0</v>
      </c>
      <c r="CT153" s="308">
        <f t="shared" ca="1" si="125"/>
        <v>0</v>
      </c>
      <c r="CU153" s="308">
        <f t="shared" ca="1" si="125"/>
        <v>0</v>
      </c>
      <c r="CV153" s="308">
        <f t="shared" ca="1" si="125"/>
        <v>0</v>
      </c>
      <c r="CW153" s="308">
        <f t="shared" ca="1" si="125"/>
        <v>0</v>
      </c>
      <c r="CX153" s="308">
        <f t="shared" ca="1" si="125"/>
        <v>0</v>
      </c>
      <c r="CY153" s="308">
        <f t="shared" ca="1" si="125"/>
        <v>0</v>
      </c>
      <c r="CZ153" s="308">
        <f t="shared" ca="1" si="125"/>
        <v>0</v>
      </c>
      <c r="DA153" s="308">
        <f t="shared" ca="1" si="126"/>
        <v>0</v>
      </c>
      <c r="DB153" s="308">
        <f t="shared" ca="1" si="126"/>
        <v>0</v>
      </c>
      <c r="DC153" s="308">
        <f t="shared" ca="1" si="126"/>
        <v>0</v>
      </c>
      <c r="DD153" s="308">
        <f t="shared" ca="1" si="126"/>
        <v>0</v>
      </c>
      <c r="DE153" s="308">
        <f t="shared" ca="1" si="126"/>
        <v>0</v>
      </c>
      <c r="DF153" s="308">
        <f t="shared" ca="1" si="126"/>
        <v>0</v>
      </c>
      <c r="DG153" s="308">
        <f t="shared" ca="1" si="126"/>
        <v>0</v>
      </c>
      <c r="DH153" s="308">
        <f t="shared" ca="1" si="126"/>
        <v>0</v>
      </c>
      <c r="DI153" s="308">
        <f t="shared" ca="1" si="126"/>
        <v>0</v>
      </c>
      <c r="DJ153" s="308">
        <f t="shared" ca="1" si="126"/>
        <v>0</v>
      </c>
      <c r="DK153" s="308">
        <f t="shared" ca="1" si="127"/>
        <v>0</v>
      </c>
      <c r="DL153" s="308">
        <f t="shared" ca="1" si="127"/>
        <v>0</v>
      </c>
      <c r="DM153" s="308">
        <f t="shared" ca="1" si="127"/>
        <v>0</v>
      </c>
      <c r="DN153" s="308">
        <f t="shared" ca="1" si="127"/>
        <v>0</v>
      </c>
      <c r="DO153" s="308">
        <f t="shared" ca="1" si="127"/>
        <v>0</v>
      </c>
      <c r="DP153" s="308">
        <f t="shared" ca="1" si="127"/>
        <v>0</v>
      </c>
      <c r="DQ153" s="308">
        <f t="shared" ca="1" si="127"/>
        <v>0</v>
      </c>
      <c r="DR153" s="308">
        <f t="shared" ca="1" si="127"/>
        <v>0</v>
      </c>
      <c r="DS153" s="308">
        <f t="shared" ca="1" si="127"/>
        <v>0</v>
      </c>
      <c r="DT153" s="308">
        <f t="shared" ca="1" si="127"/>
        <v>0</v>
      </c>
      <c r="DU153" s="308">
        <f t="shared" ca="1" si="128"/>
        <v>1829.0188387058822</v>
      </c>
      <c r="DV153" s="308">
        <f t="shared" ca="1" si="128"/>
        <v>0</v>
      </c>
      <c r="DW153" s="308">
        <f t="shared" ca="1" si="128"/>
        <v>0</v>
      </c>
      <c r="DX153" s="308">
        <f t="shared" ca="1" si="128"/>
        <v>0</v>
      </c>
      <c r="DY153" s="308">
        <f t="shared" ca="1" si="128"/>
        <v>0</v>
      </c>
      <c r="DZ153" s="308">
        <f t="shared" ca="1" si="128"/>
        <v>0</v>
      </c>
      <c r="EA153" s="308">
        <f t="shared" ca="1" si="128"/>
        <v>0</v>
      </c>
      <c r="EB153" s="308">
        <f t="shared" ca="1" si="128"/>
        <v>0</v>
      </c>
      <c r="EC153" s="308">
        <f t="shared" ca="1" si="128"/>
        <v>0</v>
      </c>
      <c r="ED153" s="308">
        <f t="shared" ca="1" si="128"/>
        <v>0</v>
      </c>
      <c r="EE153" s="308">
        <f t="shared" ca="1" si="129"/>
        <v>0</v>
      </c>
      <c r="EF153" s="308">
        <f t="shared" ca="1" si="129"/>
        <v>0</v>
      </c>
      <c r="EG153" s="308">
        <f t="shared" ca="1" si="129"/>
        <v>0</v>
      </c>
      <c r="EH153" s="308">
        <f t="shared" ca="1" si="129"/>
        <v>0</v>
      </c>
      <c r="EI153" s="308">
        <f t="shared" ca="1" si="129"/>
        <v>0</v>
      </c>
      <c r="EJ153" s="308">
        <f t="shared" ca="1" si="129"/>
        <v>0</v>
      </c>
      <c r="EK153" s="308">
        <f t="shared" ca="1" si="129"/>
        <v>0</v>
      </c>
      <c r="EL153" s="308">
        <f t="shared" ca="1" si="129"/>
        <v>0</v>
      </c>
      <c r="EM153" s="308">
        <f t="shared" ca="1" si="129"/>
        <v>0</v>
      </c>
      <c r="EN153" s="308">
        <f t="shared" ca="1" si="129"/>
        <v>0</v>
      </c>
      <c r="EO153" s="308">
        <f t="shared" ca="1" si="129"/>
        <v>0</v>
      </c>
      <c r="EP153" s="308">
        <f t="shared" ca="1" si="129"/>
        <v>0</v>
      </c>
      <c r="EQ153" s="308">
        <f t="shared" ca="1" si="129"/>
        <v>0</v>
      </c>
      <c r="ER153" s="308">
        <f t="shared" ca="1" si="129"/>
        <v>0</v>
      </c>
      <c r="ES153" s="308">
        <f t="shared" ca="1" si="129"/>
        <v>0</v>
      </c>
      <c r="ET153" s="308"/>
    </row>
    <row r="154" spans="2:150" s="443" customFormat="1" ht="12.75" customHeight="1">
      <c r="B154" s="443" t="str">
        <f>"Terminal Value * Timing Flag: " &amp; TEXT(D154,"#.00%")</f>
        <v>Terminal Value * Timing Flag: 9.00%</v>
      </c>
      <c r="C154" s="16"/>
      <c r="D154" s="566">
        <f>D153+IP_Assumptions!$C$119</f>
        <v>9.0000000000000011E-2</v>
      </c>
      <c r="E154" s="308">
        <f t="shared" ca="1" si="116"/>
        <v>0</v>
      </c>
      <c r="F154" s="308">
        <f t="shared" ca="1" si="116"/>
        <v>0</v>
      </c>
      <c r="G154" s="308">
        <f t="shared" ca="1" si="116"/>
        <v>0</v>
      </c>
      <c r="H154" s="308">
        <f t="shared" ca="1" si="116"/>
        <v>0</v>
      </c>
      <c r="I154" s="308">
        <f t="shared" ca="1" si="116"/>
        <v>0</v>
      </c>
      <c r="J154" s="308">
        <f t="shared" ca="1" si="116"/>
        <v>0</v>
      </c>
      <c r="K154" s="308">
        <f t="shared" ca="1" si="116"/>
        <v>0</v>
      </c>
      <c r="L154" s="308">
        <f t="shared" ca="1" si="116"/>
        <v>0</v>
      </c>
      <c r="M154" s="308">
        <f t="shared" ca="1" si="116"/>
        <v>0</v>
      </c>
      <c r="N154" s="308">
        <f t="shared" ca="1" si="116"/>
        <v>0</v>
      </c>
      <c r="O154" s="308">
        <f t="shared" ca="1" si="117"/>
        <v>0</v>
      </c>
      <c r="P154" s="308">
        <f t="shared" ca="1" si="117"/>
        <v>0</v>
      </c>
      <c r="Q154" s="308">
        <f t="shared" ca="1" si="117"/>
        <v>0</v>
      </c>
      <c r="R154" s="308">
        <f t="shared" ca="1" si="117"/>
        <v>0</v>
      </c>
      <c r="S154" s="308">
        <f t="shared" ca="1" si="117"/>
        <v>0</v>
      </c>
      <c r="T154" s="308">
        <f t="shared" ca="1" si="117"/>
        <v>0</v>
      </c>
      <c r="U154" s="308">
        <f t="shared" ca="1" si="117"/>
        <v>0</v>
      </c>
      <c r="V154" s="308">
        <f t="shared" ca="1" si="117"/>
        <v>0</v>
      </c>
      <c r="W154" s="308">
        <f t="shared" ca="1" si="117"/>
        <v>0</v>
      </c>
      <c r="X154" s="308">
        <f t="shared" ca="1" si="117"/>
        <v>0</v>
      </c>
      <c r="Y154" s="308">
        <f t="shared" ca="1" si="118"/>
        <v>0</v>
      </c>
      <c r="Z154" s="308">
        <f t="shared" ca="1" si="118"/>
        <v>0</v>
      </c>
      <c r="AA154" s="308">
        <f t="shared" ca="1" si="118"/>
        <v>0</v>
      </c>
      <c r="AB154" s="308">
        <f t="shared" ca="1" si="118"/>
        <v>0</v>
      </c>
      <c r="AC154" s="308">
        <f t="shared" ca="1" si="118"/>
        <v>0</v>
      </c>
      <c r="AD154" s="308">
        <f t="shared" ca="1" si="118"/>
        <v>0</v>
      </c>
      <c r="AE154" s="308">
        <f t="shared" ca="1" si="118"/>
        <v>0</v>
      </c>
      <c r="AF154" s="308">
        <f t="shared" ca="1" si="118"/>
        <v>0</v>
      </c>
      <c r="AG154" s="308">
        <f t="shared" ca="1" si="118"/>
        <v>0</v>
      </c>
      <c r="AH154" s="308">
        <f t="shared" ca="1" si="118"/>
        <v>0</v>
      </c>
      <c r="AI154" s="308">
        <f t="shared" ca="1" si="119"/>
        <v>0</v>
      </c>
      <c r="AJ154" s="308">
        <f t="shared" ca="1" si="119"/>
        <v>0</v>
      </c>
      <c r="AK154" s="308">
        <f t="shared" ca="1" si="119"/>
        <v>0</v>
      </c>
      <c r="AL154" s="308">
        <f t="shared" ca="1" si="119"/>
        <v>0</v>
      </c>
      <c r="AM154" s="308">
        <f t="shared" ca="1" si="119"/>
        <v>0</v>
      </c>
      <c r="AN154" s="308">
        <f t="shared" ca="1" si="119"/>
        <v>0</v>
      </c>
      <c r="AO154" s="308">
        <f t="shared" ca="1" si="119"/>
        <v>0</v>
      </c>
      <c r="AP154" s="308">
        <f t="shared" ca="1" si="119"/>
        <v>0</v>
      </c>
      <c r="AQ154" s="308">
        <f t="shared" ca="1" si="119"/>
        <v>0</v>
      </c>
      <c r="AR154" s="308">
        <f t="shared" ca="1" si="119"/>
        <v>0</v>
      </c>
      <c r="AS154" s="308">
        <f t="shared" ca="1" si="120"/>
        <v>0</v>
      </c>
      <c r="AT154" s="308">
        <f t="shared" ca="1" si="120"/>
        <v>0</v>
      </c>
      <c r="AU154" s="308">
        <f t="shared" ca="1" si="120"/>
        <v>0</v>
      </c>
      <c r="AV154" s="308">
        <f t="shared" ca="1" si="120"/>
        <v>0</v>
      </c>
      <c r="AW154" s="308">
        <f t="shared" ca="1" si="120"/>
        <v>0</v>
      </c>
      <c r="AX154" s="308">
        <f t="shared" ca="1" si="120"/>
        <v>0</v>
      </c>
      <c r="AY154" s="308">
        <f t="shared" ca="1" si="120"/>
        <v>0</v>
      </c>
      <c r="AZ154" s="308">
        <f t="shared" ca="1" si="120"/>
        <v>0</v>
      </c>
      <c r="BA154" s="308">
        <f t="shared" ca="1" si="120"/>
        <v>0</v>
      </c>
      <c r="BB154" s="308">
        <f t="shared" ca="1" si="120"/>
        <v>0</v>
      </c>
      <c r="BC154" s="308">
        <f t="shared" ca="1" si="121"/>
        <v>0</v>
      </c>
      <c r="BD154" s="308">
        <f t="shared" ca="1" si="121"/>
        <v>0</v>
      </c>
      <c r="BE154" s="308">
        <f t="shared" ca="1" si="121"/>
        <v>0</v>
      </c>
      <c r="BF154" s="308">
        <f t="shared" ca="1" si="121"/>
        <v>0</v>
      </c>
      <c r="BG154" s="308">
        <f t="shared" ca="1" si="121"/>
        <v>0</v>
      </c>
      <c r="BH154" s="308">
        <f t="shared" ca="1" si="121"/>
        <v>0</v>
      </c>
      <c r="BI154" s="308">
        <f t="shared" ca="1" si="121"/>
        <v>0</v>
      </c>
      <c r="BJ154" s="308">
        <f t="shared" ca="1" si="121"/>
        <v>0</v>
      </c>
      <c r="BK154" s="308">
        <f t="shared" ca="1" si="121"/>
        <v>0</v>
      </c>
      <c r="BL154" s="308">
        <f t="shared" ca="1" si="121"/>
        <v>0</v>
      </c>
      <c r="BM154" s="308">
        <f t="shared" ca="1" si="122"/>
        <v>0</v>
      </c>
      <c r="BN154" s="308">
        <f t="shared" ca="1" si="122"/>
        <v>0</v>
      </c>
      <c r="BO154" s="308">
        <f t="shared" ca="1" si="122"/>
        <v>0</v>
      </c>
      <c r="BP154" s="308">
        <f t="shared" ca="1" si="122"/>
        <v>0</v>
      </c>
      <c r="BQ154" s="308">
        <f t="shared" ca="1" si="122"/>
        <v>0</v>
      </c>
      <c r="BR154" s="308">
        <f t="shared" ca="1" si="122"/>
        <v>0</v>
      </c>
      <c r="BS154" s="308">
        <f t="shared" ca="1" si="122"/>
        <v>0</v>
      </c>
      <c r="BT154" s="308">
        <f t="shared" ca="1" si="122"/>
        <v>0</v>
      </c>
      <c r="BU154" s="308">
        <f t="shared" ca="1" si="122"/>
        <v>0</v>
      </c>
      <c r="BV154" s="308">
        <f t="shared" ca="1" si="122"/>
        <v>0</v>
      </c>
      <c r="BW154" s="308">
        <f t="shared" ca="1" si="123"/>
        <v>0</v>
      </c>
      <c r="BX154" s="308">
        <f t="shared" ca="1" si="123"/>
        <v>0</v>
      </c>
      <c r="BY154" s="308">
        <f t="shared" ca="1" si="123"/>
        <v>0</v>
      </c>
      <c r="BZ154" s="308">
        <f t="shared" ca="1" si="123"/>
        <v>0</v>
      </c>
      <c r="CA154" s="308">
        <f t="shared" ca="1" si="123"/>
        <v>0</v>
      </c>
      <c r="CB154" s="308">
        <f t="shared" ca="1" si="123"/>
        <v>0</v>
      </c>
      <c r="CC154" s="308">
        <f t="shared" ca="1" si="123"/>
        <v>0</v>
      </c>
      <c r="CD154" s="308">
        <f t="shared" ca="1" si="123"/>
        <v>0</v>
      </c>
      <c r="CE154" s="308">
        <f t="shared" ca="1" si="123"/>
        <v>0</v>
      </c>
      <c r="CF154" s="308">
        <f t="shared" ca="1" si="123"/>
        <v>0</v>
      </c>
      <c r="CG154" s="308">
        <f t="shared" ca="1" si="124"/>
        <v>0</v>
      </c>
      <c r="CH154" s="308">
        <f t="shared" ca="1" si="124"/>
        <v>0</v>
      </c>
      <c r="CI154" s="308">
        <f t="shared" ca="1" si="124"/>
        <v>0</v>
      </c>
      <c r="CJ154" s="308">
        <f t="shared" ca="1" si="124"/>
        <v>0</v>
      </c>
      <c r="CK154" s="308">
        <f t="shared" ca="1" si="124"/>
        <v>0</v>
      </c>
      <c r="CL154" s="308">
        <f t="shared" ca="1" si="124"/>
        <v>0</v>
      </c>
      <c r="CM154" s="308">
        <f t="shared" ca="1" si="124"/>
        <v>0</v>
      </c>
      <c r="CN154" s="308">
        <f t="shared" ca="1" si="124"/>
        <v>0</v>
      </c>
      <c r="CO154" s="308">
        <f t="shared" ca="1" si="124"/>
        <v>0</v>
      </c>
      <c r="CP154" s="308">
        <f t="shared" ca="1" si="124"/>
        <v>0</v>
      </c>
      <c r="CQ154" s="308">
        <f t="shared" ca="1" si="125"/>
        <v>0</v>
      </c>
      <c r="CR154" s="308">
        <f t="shared" ca="1" si="125"/>
        <v>0</v>
      </c>
      <c r="CS154" s="308">
        <f t="shared" ca="1" si="125"/>
        <v>0</v>
      </c>
      <c r="CT154" s="308">
        <f t="shared" ca="1" si="125"/>
        <v>0</v>
      </c>
      <c r="CU154" s="308">
        <f t="shared" ca="1" si="125"/>
        <v>0</v>
      </c>
      <c r="CV154" s="308">
        <f t="shared" ca="1" si="125"/>
        <v>0</v>
      </c>
      <c r="CW154" s="308">
        <f t="shared" ca="1" si="125"/>
        <v>0</v>
      </c>
      <c r="CX154" s="308">
        <f t="shared" ca="1" si="125"/>
        <v>0</v>
      </c>
      <c r="CY154" s="308">
        <f t="shared" ca="1" si="125"/>
        <v>0</v>
      </c>
      <c r="CZ154" s="308">
        <f t="shared" ca="1" si="125"/>
        <v>0</v>
      </c>
      <c r="DA154" s="308">
        <f t="shared" ca="1" si="126"/>
        <v>0</v>
      </c>
      <c r="DB154" s="308">
        <f t="shared" ca="1" si="126"/>
        <v>0</v>
      </c>
      <c r="DC154" s="308">
        <f t="shared" ca="1" si="126"/>
        <v>0</v>
      </c>
      <c r="DD154" s="308">
        <f t="shared" ca="1" si="126"/>
        <v>0</v>
      </c>
      <c r="DE154" s="308">
        <f t="shared" ca="1" si="126"/>
        <v>0</v>
      </c>
      <c r="DF154" s="308">
        <f t="shared" ca="1" si="126"/>
        <v>0</v>
      </c>
      <c r="DG154" s="308">
        <f t="shared" ca="1" si="126"/>
        <v>0</v>
      </c>
      <c r="DH154" s="308">
        <f t="shared" ca="1" si="126"/>
        <v>0</v>
      </c>
      <c r="DI154" s="308">
        <f t="shared" ca="1" si="126"/>
        <v>0</v>
      </c>
      <c r="DJ154" s="308">
        <f t="shared" ca="1" si="126"/>
        <v>0</v>
      </c>
      <c r="DK154" s="308">
        <f t="shared" ca="1" si="127"/>
        <v>0</v>
      </c>
      <c r="DL154" s="308">
        <f t="shared" ca="1" si="127"/>
        <v>0</v>
      </c>
      <c r="DM154" s="308">
        <f t="shared" ca="1" si="127"/>
        <v>0</v>
      </c>
      <c r="DN154" s="308">
        <f t="shared" ca="1" si="127"/>
        <v>0</v>
      </c>
      <c r="DO154" s="308">
        <f t="shared" ca="1" si="127"/>
        <v>0</v>
      </c>
      <c r="DP154" s="308">
        <f t="shared" ca="1" si="127"/>
        <v>0</v>
      </c>
      <c r="DQ154" s="308">
        <f t="shared" ca="1" si="127"/>
        <v>0</v>
      </c>
      <c r="DR154" s="308">
        <f t="shared" ca="1" si="127"/>
        <v>0</v>
      </c>
      <c r="DS154" s="308">
        <f t="shared" ca="1" si="127"/>
        <v>0</v>
      </c>
      <c r="DT154" s="308">
        <f t="shared" ca="1" si="127"/>
        <v>0</v>
      </c>
      <c r="DU154" s="308">
        <f t="shared" ca="1" si="128"/>
        <v>1729.4192739999999</v>
      </c>
      <c r="DV154" s="308">
        <f t="shared" ca="1" si="128"/>
        <v>0</v>
      </c>
      <c r="DW154" s="308">
        <f t="shared" ca="1" si="128"/>
        <v>0</v>
      </c>
      <c r="DX154" s="308">
        <f t="shared" ca="1" si="128"/>
        <v>0</v>
      </c>
      <c r="DY154" s="308">
        <f t="shared" ca="1" si="128"/>
        <v>0</v>
      </c>
      <c r="DZ154" s="308">
        <f t="shared" ca="1" si="128"/>
        <v>0</v>
      </c>
      <c r="EA154" s="308">
        <f t="shared" ca="1" si="128"/>
        <v>0</v>
      </c>
      <c r="EB154" s="308">
        <f t="shared" ca="1" si="128"/>
        <v>0</v>
      </c>
      <c r="EC154" s="308">
        <f t="shared" ca="1" si="128"/>
        <v>0</v>
      </c>
      <c r="ED154" s="308">
        <f t="shared" ca="1" si="128"/>
        <v>0</v>
      </c>
      <c r="EE154" s="308">
        <f t="shared" ca="1" si="129"/>
        <v>0</v>
      </c>
      <c r="EF154" s="308">
        <f t="shared" ca="1" si="129"/>
        <v>0</v>
      </c>
      <c r="EG154" s="308">
        <f t="shared" ca="1" si="129"/>
        <v>0</v>
      </c>
      <c r="EH154" s="308">
        <f t="shared" ca="1" si="129"/>
        <v>0</v>
      </c>
      <c r="EI154" s="308">
        <f t="shared" ca="1" si="129"/>
        <v>0</v>
      </c>
      <c r="EJ154" s="308">
        <f t="shared" ca="1" si="129"/>
        <v>0</v>
      </c>
      <c r="EK154" s="308">
        <f t="shared" ca="1" si="129"/>
        <v>0</v>
      </c>
      <c r="EL154" s="308">
        <f t="shared" ca="1" si="129"/>
        <v>0</v>
      </c>
      <c r="EM154" s="308">
        <f t="shared" ca="1" si="129"/>
        <v>0</v>
      </c>
      <c r="EN154" s="308">
        <f t="shared" ca="1" si="129"/>
        <v>0</v>
      </c>
      <c r="EO154" s="308">
        <f t="shared" ca="1" si="129"/>
        <v>0</v>
      </c>
      <c r="EP154" s="308">
        <f t="shared" ca="1" si="129"/>
        <v>0</v>
      </c>
      <c r="EQ154" s="308">
        <f t="shared" ca="1" si="129"/>
        <v>0</v>
      </c>
      <c r="ER154" s="308">
        <f t="shared" ca="1" si="129"/>
        <v>0</v>
      </c>
      <c r="ES154" s="308">
        <f t="shared" ca="1" si="129"/>
        <v>0</v>
      </c>
      <c r="ET154" s="308"/>
    </row>
    <row r="155" spans="2:150"/>
    <row r="156" spans="2:150" ht="12.75" customHeight="1">
      <c r="B156" s="445" t="s">
        <v>847</v>
      </c>
    </row>
    <row r="157" spans="2:150" s="443" customFormat="1" ht="12.75" customHeight="1">
      <c r="B157" s="443" t="str">
        <f>"Adjusted Terminal Value * Timing Flag: " &amp; TEXT(D142,"#.00%")</f>
        <v>Adjusted Terminal Value * Timing Flag: 8.50%</v>
      </c>
      <c r="C157" s="16"/>
      <c r="D157" s="310"/>
      <c r="E157" s="308">
        <f ca="1">F152*F142*E$134</f>
        <v>0</v>
      </c>
      <c r="F157" s="308">
        <f t="shared" ref="F157:BQ158" ca="1" si="130">G152*G142*F$134</f>
        <v>0</v>
      </c>
      <c r="G157" s="308">
        <f t="shared" ca="1" si="130"/>
        <v>0</v>
      </c>
      <c r="H157" s="308">
        <f t="shared" ca="1" si="130"/>
        <v>0</v>
      </c>
      <c r="I157" s="308">
        <f t="shared" ca="1" si="130"/>
        <v>0</v>
      </c>
      <c r="J157" s="308">
        <f t="shared" ca="1" si="130"/>
        <v>0</v>
      </c>
      <c r="K157" s="308">
        <f t="shared" ca="1" si="130"/>
        <v>0</v>
      </c>
      <c r="L157" s="308">
        <f t="shared" ca="1" si="130"/>
        <v>0</v>
      </c>
      <c r="M157" s="308">
        <f t="shared" ca="1" si="130"/>
        <v>0</v>
      </c>
      <c r="N157" s="308">
        <f t="shared" ca="1" si="130"/>
        <v>0</v>
      </c>
      <c r="O157" s="308">
        <f t="shared" ca="1" si="130"/>
        <v>0</v>
      </c>
      <c r="P157" s="308">
        <f t="shared" ca="1" si="130"/>
        <v>0</v>
      </c>
      <c r="Q157" s="308">
        <f t="shared" ca="1" si="130"/>
        <v>0</v>
      </c>
      <c r="R157" s="308">
        <f t="shared" ca="1" si="130"/>
        <v>0</v>
      </c>
      <c r="S157" s="308">
        <f t="shared" ca="1" si="130"/>
        <v>0</v>
      </c>
      <c r="T157" s="308">
        <f t="shared" ca="1" si="130"/>
        <v>0</v>
      </c>
      <c r="U157" s="308">
        <f t="shared" ca="1" si="130"/>
        <v>0</v>
      </c>
      <c r="V157" s="308">
        <f t="shared" ca="1" si="130"/>
        <v>0</v>
      </c>
      <c r="W157" s="308">
        <f t="shared" ca="1" si="130"/>
        <v>0</v>
      </c>
      <c r="X157" s="308">
        <f t="shared" ca="1" si="130"/>
        <v>0</v>
      </c>
      <c r="Y157" s="308">
        <f t="shared" ca="1" si="130"/>
        <v>0</v>
      </c>
      <c r="Z157" s="308">
        <f t="shared" ca="1" si="130"/>
        <v>0</v>
      </c>
      <c r="AA157" s="308">
        <f t="shared" ca="1" si="130"/>
        <v>0</v>
      </c>
      <c r="AB157" s="308">
        <f t="shared" ca="1" si="130"/>
        <v>0</v>
      </c>
      <c r="AC157" s="308">
        <f t="shared" ca="1" si="130"/>
        <v>0</v>
      </c>
      <c r="AD157" s="308">
        <f t="shared" ca="1" si="130"/>
        <v>0</v>
      </c>
      <c r="AE157" s="308">
        <f t="shared" ca="1" si="130"/>
        <v>0</v>
      </c>
      <c r="AF157" s="308">
        <f t="shared" ca="1" si="130"/>
        <v>0</v>
      </c>
      <c r="AG157" s="308">
        <f t="shared" ca="1" si="130"/>
        <v>0</v>
      </c>
      <c r="AH157" s="308">
        <f t="shared" ca="1" si="130"/>
        <v>0</v>
      </c>
      <c r="AI157" s="308">
        <f t="shared" ca="1" si="130"/>
        <v>0</v>
      </c>
      <c r="AJ157" s="308">
        <f t="shared" ca="1" si="130"/>
        <v>0</v>
      </c>
      <c r="AK157" s="308">
        <f t="shared" ca="1" si="130"/>
        <v>0</v>
      </c>
      <c r="AL157" s="308">
        <f t="shared" ca="1" si="130"/>
        <v>0</v>
      </c>
      <c r="AM157" s="308">
        <f t="shared" ca="1" si="130"/>
        <v>0</v>
      </c>
      <c r="AN157" s="308">
        <f t="shared" ca="1" si="130"/>
        <v>0</v>
      </c>
      <c r="AO157" s="308">
        <f t="shared" ca="1" si="130"/>
        <v>0</v>
      </c>
      <c r="AP157" s="308">
        <f t="shared" ca="1" si="130"/>
        <v>0</v>
      </c>
      <c r="AQ157" s="308">
        <f t="shared" ca="1" si="130"/>
        <v>0</v>
      </c>
      <c r="AR157" s="308">
        <f t="shared" ca="1" si="130"/>
        <v>0</v>
      </c>
      <c r="AS157" s="308">
        <f t="shared" ca="1" si="130"/>
        <v>0</v>
      </c>
      <c r="AT157" s="308">
        <f t="shared" ca="1" si="130"/>
        <v>0</v>
      </c>
      <c r="AU157" s="308">
        <f t="shared" ca="1" si="130"/>
        <v>0</v>
      </c>
      <c r="AV157" s="308">
        <f t="shared" ca="1" si="130"/>
        <v>0</v>
      </c>
      <c r="AW157" s="308">
        <f t="shared" ca="1" si="130"/>
        <v>0</v>
      </c>
      <c r="AX157" s="308">
        <f t="shared" ca="1" si="130"/>
        <v>0</v>
      </c>
      <c r="AY157" s="308">
        <f t="shared" ca="1" si="130"/>
        <v>0</v>
      </c>
      <c r="AZ157" s="308">
        <f t="shared" ca="1" si="130"/>
        <v>0</v>
      </c>
      <c r="BA157" s="308">
        <f t="shared" ca="1" si="130"/>
        <v>0</v>
      </c>
      <c r="BB157" s="308">
        <f t="shared" ca="1" si="130"/>
        <v>0</v>
      </c>
      <c r="BC157" s="308">
        <f t="shared" ca="1" si="130"/>
        <v>0</v>
      </c>
      <c r="BD157" s="308">
        <f t="shared" ca="1" si="130"/>
        <v>0</v>
      </c>
      <c r="BE157" s="308">
        <f t="shared" ca="1" si="130"/>
        <v>0</v>
      </c>
      <c r="BF157" s="308">
        <f t="shared" ca="1" si="130"/>
        <v>0</v>
      </c>
      <c r="BG157" s="308">
        <f t="shared" ca="1" si="130"/>
        <v>0</v>
      </c>
      <c r="BH157" s="308">
        <f t="shared" ca="1" si="130"/>
        <v>0</v>
      </c>
      <c r="BI157" s="308">
        <f t="shared" ca="1" si="130"/>
        <v>0</v>
      </c>
      <c r="BJ157" s="308">
        <f t="shared" ca="1" si="130"/>
        <v>0</v>
      </c>
      <c r="BK157" s="308">
        <f t="shared" ca="1" si="130"/>
        <v>0</v>
      </c>
      <c r="BL157" s="308">
        <f t="shared" ca="1" si="130"/>
        <v>0</v>
      </c>
      <c r="BM157" s="308">
        <f t="shared" ca="1" si="130"/>
        <v>0</v>
      </c>
      <c r="BN157" s="308">
        <f t="shared" ca="1" si="130"/>
        <v>0</v>
      </c>
      <c r="BO157" s="308">
        <f t="shared" ca="1" si="130"/>
        <v>0</v>
      </c>
      <c r="BP157" s="308">
        <f t="shared" ca="1" si="130"/>
        <v>0</v>
      </c>
      <c r="BQ157" s="308">
        <f t="shared" ca="1" si="130"/>
        <v>0</v>
      </c>
      <c r="BR157" s="308">
        <f t="shared" ref="BR157:EC159" ca="1" si="131">BS152*BS142*BR$134</f>
        <v>0</v>
      </c>
      <c r="BS157" s="308">
        <f t="shared" ca="1" si="131"/>
        <v>0</v>
      </c>
      <c r="BT157" s="308">
        <f t="shared" ca="1" si="131"/>
        <v>0</v>
      </c>
      <c r="BU157" s="308">
        <f t="shared" ca="1" si="131"/>
        <v>0</v>
      </c>
      <c r="BV157" s="308">
        <f t="shared" ca="1" si="131"/>
        <v>0</v>
      </c>
      <c r="BW157" s="308">
        <f t="shared" ca="1" si="131"/>
        <v>0</v>
      </c>
      <c r="BX157" s="308">
        <f t="shared" ca="1" si="131"/>
        <v>0</v>
      </c>
      <c r="BY157" s="308">
        <f t="shared" ca="1" si="131"/>
        <v>0</v>
      </c>
      <c r="BZ157" s="308">
        <f t="shared" ca="1" si="131"/>
        <v>0</v>
      </c>
      <c r="CA157" s="308">
        <f t="shared" ca="1" si="131"/>
        <v>0</v>
      </c>
      <c r="CB157" s="308">
        <f t="shared" ca="1" si="131"/>
        <v>0</v>
      </c>
      <c r="CC157" s="308">
        <f t="shared" ca="1" si="131"/>
        <v>0</v>
      </c>
      <c r="CD157" s="308">
        <f t="shared" ca="1" si="131"/>
        <v>0</v>
      </c>
      <c r="CE157" s="308">
        <f t="shared" ca="1" si="131"/>
        <v>0</v>
      </c>
      <c r="CF157" s="308">
        <f t="shared" ca="1" si="131"/>
        <v>0</v>
      </c>
      <c r="CG157" s="308">
        <f t="shared" ca="1" si="131"/>
        <v>0</v>
      </c>
      <c r="CH157" s="308">
        <f t="shared" ca="1" si="131"/>
        <v>0</v>
      </c>
      <c r="CI157" s="308">
        <f t="shared" ca="1" si="131"/>
        <v>0</v>
      </c>
      <c r="CJ157" s="308">
        <f t="shared" ca="1" si="131"/>
        <v>0</v>
      </c>
      <c r="CK157" s="308">
        <f t="shared" ca="1" si="131"/>
        <v>0</v>
      </c>
      <c r="CL157" s="308">
        <f t="shared" ca="1" si="131"/>
        <v>0</v>
      </c>
      <c r="CM157" s="308">
        <f t="shared" ca="1" si="131"/>
        <v>0</v>
      </c>
      <c r="CN157" s="308">
        <f t="shared" ca="1" si="131"/>
        <v>0</v>
      </c>
      <c r="CO157" s="308">
        <f t="shared" ca="1" si="131"/>
        <v>0</v>
      </c>
      <c r="CP157" s="308">
        <f t="shared" ca="1" si="131"/>
        <v>0</v>
      </c>
      <c r="CQ157" s="308">
        <f t="shared" ca="1" si="131"/>
        <v>0</v>
      </c>
      <c r="CR157" s="308">
        <f t="shared" ca="1" si="131"/>
        <v>0</v>
      </c>
      <c r="CS157" s="308">
        <f t="shared" ca="1" si="131"/>
        <v>0</v>
      </c>
      <c r="CT157" s="308">
        <f t="shared" ca="1" si="131"/>
        <v>0</v>
      </c>
      <c r="CU157" s="308">
        <f t="shared" ca="1" si="131"/>
        <v>0</v>
      </c>
      <c r="CV157" s="308">
        <f t="shared" ca="1" si="131"/>
        <v>0</v>
      </c>
      <c r="CW157" s="308">
        <f t="shared" ca="1" si="131"/>
        <v>0</v>
      </c>
      <c r="CX157" s="308">
        <f t="shared" ca="1" si="131"/>
        <v>0</v>
      </c>
      <c r="CY157" s="308">
        <f t="shared" ca="1" si="131"/>
        <v>0</v>
      </c>
      <c r="CZ157" s="308">
        <f t="shared" ca="1" si="131"/>
        <v>0</v>
      </c>
      <c r="DA157" s="308">
        <f t="shared" ca="1" si="131"/>
        <v>0</v>
      </c>
      <c r="DB157" s="308">
        <f t="shared" ca="1" si="131"/>
        <v>0</v>
      </c>
      <c r="DC157" s="308">
        <f t="shared" ca="1" si="131"/>
        <v>0</v>
      </c>
      <c r="DD157" s="308">
        <f t="shared" ca="1" si="131"/>
        <v>0</v>
      </c>
      <c r="DE157" s="308">
        <f t="shared" ca="1" si="131"/>
        <v>0</v>
      </c>
      <c r="DF157" s="308">
        <f t="shared" ca="1" si="131"/>
        <v>0</v>
      </c>
      <c r="DG157" s="308">
        <f t="shared" ca="1" si="131"/>
        <v>0</v>
      </c>
      <c r="DH157" s="308">
        <f t="shared" ca="1" si="131"/>
        <v>0</v>
      </c>
      <c r="DI157" s="308">
        <f t="shared" ca="1" si="131"/>
        <v>0</v>
      </c>
      <c r="DJ157" s="308">
        <f t="shared" ca="1" si="131"/>
        <v>0</v>
      </c>
      <c r="DK157" s="308">
        <f t="shared" ca="1" si="131"/>
        <v>0</v>
      </c>
      <c r="DL157" s="308">
        <f t="shared" ca="1" si="131"/>
        <v>0</v>
      </c>
      <c r="DM157" s="308">
        <f t="shared" ca="1" si="131"/>
        <v>0</v>
      </c>
      <c r="DN157" s="308">
        <f t="shared" ca="1" si="131"/>
        <v>0</v>
      </c>
      <c r="DO157" s="308">
        <f t="shared" ca="1" si="131"/>
        <v>0</v>
      </c>
      <c r="DP157" s="308">
        <f t="shared" ca="1" si="131"/>
        <v>0</v>
      </c>
      <c r="DQ157" s="308">
        <f t="shared" ca="1" si="131"/>
        <v>0</v>
      </c>
      <c r="DR157" s="308">
        <f t="shared" ca="1" si="131"/>
        <v>0</v>
      </c>
      <c r="DS157" s="308">
        <f t="shared" ca="1" si="131"/>
        <v>0</v>
      </c>
      <c r="DT157" s="308">
        <f t="shared" ca="1" si="131"/>
        <v>858.12254213386291</v>
      </c>
      <c r="DU157" s="308">
        <f t="shared" ca="1" si="131"/>
        <v>0</v>
      </c>
      <c r="DV157" s="308">
        <f t="shared" ca="1" si="131"/>
        <v>0</v>
      </c>
      <c r="DW157" s="308">
        <f t="shared" ca="1" si="131"/>
        <v>0</v>
      </c>
      <c r="DX157" s="308">
        <f t="shared" ca="1" si="131"/>
        <v>0</v>
      </c>
      <c r="DY157" s="308">
        <f t="shared" ca="1" si="131"/>
        <v>0</v>
      </c>
      <c r="DZ157" s="308">
        <f t="shared" ca="1" si="131"/>
        <v>0</v>
      </c>
      <c r="EA157" s="308">
        <f t="shared" ca="1" si="131"/>
        <v>0</v>
      </c>
      <c r="EB157" s="308">
        <f t="shared" ca="1" si="131"/>
        <v>0</v>
      </c>
      <c r="EC157" s="308">
        <f t="shared" ca="1" si="131"/>
        <v>0</v>
      </c>
      <c r="ED157" s="308">
        <f t="shared" ref="ED157:EQ159" ca="1" si="132">EE152*EE142*ED$134</f>
        <v>0</v>
      </c>
      <c r="EE157" s="308">
        <f t="shared" ca="1" si="132"/>
        <v>0</v>
      </c>
      <c r="EF157" s="308">
        <f t="shared" ca="1" si="132"/>
        <v>0</v>
      </c>
      <c r="EG157" s="308">
        <f t="shared" ca="1" si="132"/>
        <v>0</v>
      </c>
      <c r="EH157" s="308">
        <f t="shared" ca="1" si="132"/>
        <v>0</v>
      </c>
      <c r="EI157" s="308">
        <f t="shared" ca="1" si="132"/>
        <v>0</v>
      </c>
      <c r="EJ157" s="308">
        <f t="shared" ca="1" si="132"/>
        <v>0</v>
      </c>
      <c r="EK157" s="308">
        <f t="shared" ca="1" si="132"/>
        <v>0</v>
      </c>
      <c r="EL157" s="308">
        <f t="shared" ca="1" si="132"/>
        <v>0</v>
      </c>
      <c r="EM157" s="308">
        <f t="shared" ca="1" si="132"/>
        <v>0</v>
      </c>
      <c r="EN157" s="308">
        <f t="shared" ca="1" si="132"/>
        <v>0</v>
      </c>
      <c r="EO157" s="308">
        <f t="shared" ca="1" si="132"/>
        <v>0</v>
      </c>
      <c r="EP157" s="308">
        <f t="shared" ca="1" si="132"/>
        <v>0</v>
      </c>
      <c r="EQ157" s="308">
        <f t="shared" ca="1" si="132"/>
        <v>0</v>
      </c>
      <c r="ER157" s="308">
        <f ca="1">ES152*ES142*ER$134</f>
        <v>0</v>
      </c>
      <c r="ES157" s="310"/>
      <c r="ET157" s="308"/>
    </row>
    <row r="158" spans="2:150" s="443" customFormat="1" ht="12.75" customHeight="1">
      <c r="B158" s="443" t="str">
        <f>"Adjusted Terminal Value * Timing Flag: " &amp; TEXT(D143,"#.00%")</f>
        <v>Adjusted Terminal Value * Timing Flag: 9.00%</v>
      </c>
      <c r="C158" s="16"/>
      <c r="D158" s="310"/>
      <c r="E158" s="308">
        <f t="shared" ref="E158:T159" ca="1" si="133">F153*F143*E$134</f>
        <v>0</v>
      </c>
      <c r="F158" s="308">
        <f t="shared" ca="1" si="133"/>
        <v>0</v>
      </c>
      <c r="G158" s="308">
        <f t="shared" ca="1" si="133"/>
        <v>0</v>
      </c>
      <c r="H158" s="308">
        <f t="shared" ca="1" si="133"/>
        <v>0</v>
      </c>
      <c r="I158" s="308">
        <f t="shared" ca="1" si="133"/>
        <v>0</v>
      </c>
      <c r="J158" s="308">
        <f t="shared" ca="1" si="133"/>
        <v>0</v>
      </c>
      <c r="K158" s="308">
        <f t="shared" ca="1" si="133"/>
        <v>0</v>
      </c>
      <c r="L158" s="308">
        <f t="shared" ca="1" si="133"/>
        <v>0</v>
      </c>
      <c r="M158" s="308">
        <f t="shared" ca="1" si="133"/>
        <v>0</v>
      </c>
      <c r="N158" s="308">
        <f t="shared" ca="1" si="133"/>
        <v>0</v>
      </c>
      <c r="O158" s="308">
        <f t="shared" ca="1" si="133"/>
        <v>0</v>
      </c>
      <c r="P158" s="308">
        <f t="shared" ca="1" si="133"/>
        <v>0</v>
      </c>
      <c r="Q158" s="308">
        <f t="shared" ca="1" si="133"/>
        <v>0</v>
      </c>
      <c r="R158" s="308">
        <f t="shared" ca="1" si="133"/>
        <v>0</v>
      </c>
      <c r="S158" s="308">
        <f t="shared" ca="1" si="133"/>
        <v>0</v>
      </c>
      <c r="T158" s="308">
        <f t="shared" ca="1" si="133"/>
        <v>0</v>
      </c>
      <c r="U158" s="308">
        <f t="shared" ca="1" si="130"/>
        <v>0</v>
      </c>
      <c r="V158" s="308">
        <f t="shared" ca="1" si="130"/>
        <v>0</v>
      </c>
      <c r="W158" s="308">
        <f t="shared" ca="1" si="130"/>
        <v>0</v>
      </c>
      <c r="X158" s="308">
        <f t="shared" ca="1" si="130"/>
        <v>0</v>
      </c>
      <c r="Y158" s="308">
        <f t="shared" ca="1" si="130"/>
        <v>0</v>
      </c>
      <c r="Z158" s="308">
        <f t="shared" ca="1" si="130"/>
        <v>0</v>
      </c>
      <c r="AA158" s="308">
        <f t="shared" ca="1" si="130"/>
        <v>0</v>
      </c>
      <c r="AB158" s="308">
        <f t="shared" ca="1" si="130"/>
        <v>0</v>
      </c>
      <c r="AC158" s="308">
        <f t="shared" ca="1" si="130"/>
        <v>0</v>
      </c>
      <c r="AD158" s="308">
        <f t="shared" ca="1" si="130"/>
        <v>0</v>
      </c>
      <c r="AE158" s="308">
        <f t="shared" ca="1" si="130"/>
        <v>0</v>
      </c>
      <c r="AF158" s="308">
        <f t="shared" ca="1" si="130"/>
        <v>0</v>
      </c>
      <c r="AG158" s="308">
        <f t="shared" ca="1" si="130"/>
        <v>0</v>
      </c>
      <c r="AH158" s="308">
        <f t="shared" ca="1" si="130"/>
        <v>0</v>
      </c>
      <c r="AI158" s="308">
        <f t="shared" ca="1" si="130"/>
        <v>0</v>
      </c>
      <c r="AJ158" s="308">
        <f t="shared" ca="1" si="130"/>
        <v>0</v>
      </c>
      <c r="AK158" s="308">
        <f t="shared" ca="1" si="130"/>
        <v>0</v>
      </c>
      <c r="AL158" s="308">
        <f t="shared" ca="1" si="130"/>
        <v>0</v>
      </c>
      <c r="AM158" s="308">
        <f t="shared" ca="1" si="130"/>
        <v>0</v>
      </c>
      <c r="AN158" s="308">
        <f t="shared" ca="1" si="130"/>
        <v>0</v>
      </c>
      <c r="AO158" s="308">
        <f t="shared" ca="1" si="130"/>
        <v>0</v>
      </c>
      <c r="AP158" s="308">
        <f t="shared" ca="1" si="130"/>
        <v>0</v>
      </c>
      <c r="AQ158" s="308">
        <f t="shared" ca="1" si="130"/>
        <v>0</v>
      </c>
      <c r="AR158" s="308">
        <f t="shared" ca="1" si="130"/>
        <v>0</v>
      </c>
      <c r="AS158" s="308">
        <f t="shared" ca="1" si="130"/>
        <v>0</v>
      </c>
      <c r="AT158" s="308">
        <f t="shared" ca="1" si="130"/>
        <v>0</v>
      </c>
      <c r="AU158" s="308">
        <f t="shared" ca="1" si="130"/>
        <v>0</v>
      </c>
      <c r="AV158" s="308">
        <f t="shared" ca="1" si="130"/>
        <v>0</v>
      </c>
      <c r="AW158" s="308">
        <f t="shared" ca="1" si="130"/>
        <v>0</v>
      </c>
      <c r="AX158" s="308">
        <f t="shared" ca="1" si="130"/>
        <v>0</v>
      </c>
      <c r="AY158" s="308">
        <f t="shared" ca="1" si="130"/>
        <v>0</v>
      </c>
      <c r="AZ158" s="308">
        <f t="shared" ca="1" si="130"/>
        <v>0</v>
      </c>
      <c r="BA158" s="308">
        <f t="shared" ca="1" si="130"/>
        <v>0</v>
      </c>
      <c r="BB158" s="308">
        <f t="shared" ca="1" si="130"/>
        <v>0</v>
      </c>
      <c r="BC158" s="308">
        <f t="shared" ca="1" si="130"/>
        <v>0</v>
      </c>
      <c r="BD158" s="308">
        <f t="shared" ca="1" si="130"/>
        <v>0</v>
      </c>
      <c r="BE158" s="308">
        <f t="shared" ca="1" si="130"/>
        <v>0</v>
      </c>
      <c r="BF158" s="308">
        <f t="shared" ca="1" si="130"/>
        <v>0</v>
      </c>
      <c r="BG158" s="308">
        <f t="shared" ca="1" si="130"/>
        <v>0</v>
      </c>
      <c r="BH158" s="308">
        <f t="shared" ca="1" si="130"/>
        <v>0</v>
      </c>
      <c r="BI158" s="308">
        <f t="shared" ca="1" si="130"/>
        <v>0</v>
      </c>
      <c r="BJ158" s="308">
        <f t="shared" ca="1" si="130"/>
        <v>0</v>
      </c>
      <c r="BK158" s="308">
        <f t="shared" ca="1" si="130"/>
        <v>0</v>
      </c>
      <c r="BL158" s="308">
        <f t="shared" ca="1" si="130"/>
        <v>0</v>
      </c>
      <c r="BM158" s="308">
        <f t="shared" ca="1" si="130"/>
        <v>0</v>
      </c>
      <c r="BN158" s="308">
        <f t="shared" ca="1" si="130"/>
        <v>0</v>
      </c>
      <c r="BO158" s="308">
        <f t="shared" ca="1" si="130"/>
        <v>0</v>
      </c>
      <c r="BP158" s="308">
        <f t="shared" ca="1" si="130"/>
        <v>0</v>
      </c>
      <c r="BQ158" s="308">
        <f t="shared" ca="1" si="130"/>
        <v>0</v>
      </c>
      <c r="BR158" s="308">
        <f t="shared" ca="1" si="131"/>
        <v>0</v>
      </c>
      <c r="BS158" s="308">
        <f t="shared" ca="1" si="131"/>
        <v>0</v>
      </c>
      <c r="BT158" s="308">
        <f t="shared" ca="1" si="131"/>
        <v>0</v>
      </c>
      <c r="BU158" s="308">
        <f t="shared" ca="1" si="131"/>
        <v>0</v>
      </c>
      <c r="BV158" s="308">
        <f t="shared" ca="1" si="131"/>
        <v>0</v>
      </c>
      <c r="BW158" s="308">
        <f t="shared" ca="1" si="131"/>
        <v>0</v>
      </c>
      <c r="BX158" s="308">
        <f t="shared" ca="1" si="131"/>
        <v>0</v>
      </c>
      <c r="BY158" s="308">
        <f t="shared" ca="1" si="131"/>
        <v>0</v>
      </c>
      <c r="BZ158" s="308">
        <f t="shared" ca="1" si="131"/>
        <v>0</v>
      </c>
      <c r="CA158" s="308">
        <f t="shared" ca="1" si="131"/>
        <v>0</v>
      </c>
      <c r="CB158" s="308">
        <f t="shared" ca="1" si="131"/>
        <v>0</v>
      </c>
      <c r="CC158" s="308">
        <f t="shared" ca="1" si="131"/>
        <v>0</v>
      </c>
      <c r="CD158" s="308">
        <f t="shared" ca="1" si="131"/>
        <v>0</v>
      </c>
      <c r="CE158" s="308">
        <f t="shared" ca="1" si="131"/>
        <v>0</v>
      </c>
      <c r="CF158" s="308">
        <f t="shared" ca="1" si="131"/>
        <v>0</v>
      </c>
      <c r="CG158" s="308">
        <f t="shared" ca="1" si="131"/>
        <v>0</v>
      </c>
      <c r="CH158" s="308">
        <f t="shared" ca="1" si="131"/>
        <v>0</v>
      </c>
      <c r="CI158" s="308">
        <f t="shared" ca="1" si="131"/>
        <v>0</v>
      </c>
      <c r="CJ158" s="308">
        <f t="shared" ca="1" si="131"/>
        <v>0</v>
      </c>
      <c r="CK158" s="308">
        <f t="shared" ca="1" si="131"/>
        <v>0</v>
      </c>
      <c r="CL158" s="308">
        <f t="shared" ca="1" si="131"/>
        <v>0</v>
      </c>
      <c r="CM158" s="308">
        <f t="shared" ca="1" si="131"/>
        <v>0</v>
      </c>
      <c r="CN158" s="308">
        <f t="shared" ca="1" si="131"/>
        <v>0</v>
      </c>
      <c r="CO158" s="308">
        <f t="shared" ca="1" si="131"/>
        <v>0</v>
      </c>
      <c r="CP158" s="308">
        <f t="shared" ca="1" si="131"/>
        <v>0</v>
      </c>
      <c r="CQ158" s="308">
        <f t="shared" ca="1" si="131"/>
        <v>0</v>
      </c>
      <c r="CR158" s="308">
        <f t="shared" ca="1" si="131"/>
        <v>0</v>
      </c>
      <c r="CS158" s="308">
        <f t="shared" ca="1" si="131"/>
        <v>0</v>
      </c>
      <c r="CT158" s="308">
        <f t="shared" ca="1" si="131"/>
        <v>0</v>
      </c>
      <c r="CU158" s="308">
        <f t="shared" ca="1" si="131"/>
        <v>0</v>
      </c>
      <c r="CV158" s="308">
        <f t="shared" ca="1" si="131"/>
        <v>0</v>
      </c>
      <c r="CW158" s="308">
        <f t="shared" ca="1" si="131"/>
        <v>0</v>
      </c>
      <c r="CX158" s="308">
        <f t="shared" ca="1" si="131"/>
        <v>0</v>
      </c>
      <c r="CY158" s="308">
        <f t="shared" ca="1" si="131"/>
        <v>0</v>
      </c>
      <c r="CZ158" s="308">
        <f t="shared" ca="1" si="131"/>
        <v>0</v>
      </c>
      <c r="DA158" s="308">
        <f t="shared" ca="1" si="131"/>
        <v>0</v>
      </c>
      <c r="DB158" s="308">
        <f t="shared" ca="1" si="131"/>
        <v>0</v>
      </c>
      <c r="DC158" s="308">
        <f t="shared" ca="1" si="131"/>
        <v>0</v>
      </c>
      <c r="DD158" s="308">
        <f t="shared" ca="1" si="131"/>
        <v>0</v>
      </c>
      <c r="DE158" s="308">
        <f t="shared" ca="1" si="131"/>
        <v>0</v>
      </c>
      <c r="DF158" s="308">
        <f t="shared" ca="1" si="131"/>
        <v>0</v>
      </c>
      <c r="DG158" s="308">
        <f t="shared" ca="1" si="131"/>
        <v>0</v>
      </c>
      <c r="DH158" s="308">
        <f t="shared" ca="1" si="131"/>
        <v>0</v>
      </c>
      <c r="DI158" s="308">
        <f t="shared" ca="1" si="131"/>
        <v>0</v>
      </c>
      <c r="DJ158" s="308">
        <f t="shared" ca="1" si="131"/>
        <v>0</v>
      </c>
      <c r="DK158" s="308">
        <f t="shared" ca="1" si="131"/>
        <v>0</v>
      </c>
      <c r="DL158" s="308">
        <f t="shared" ca="1" si="131"/>
        <v>0</v>
      </c>
      <c r="DM158" s="308">
        <f t="shared" ca="1" si="131"/>
        <v>0</v>
      </c>
      <c r="DN158" s="308">
        <f t="shared" ca="1" si="131"/>
        <v>0</v>
      </c>
      <c r="DO158" s="308">
        <f t="shared" ca="1" si="131"/>
        <v>0</v>
      </c>
      <c r="DP158" s="308">
        <f t="shared" ca="1" si="131"/>
        <v>0</v>
      </c>
      <c r="DQ158" s="308">
        <f t="shared" ca="1" si="131"/>
        <v>0</v>
      </c>
      <c r="DR158" s="308">
        <f t="shared" ca="1" si="131"/>
        <v>0</v>
      </c>
      <c r="DS158" s="308">
        <f t="shared" ca="1" si="131"/>
        <v>0</v>
      </c>
      <c r="DT158" s="308">
        <f t="shared" ca="1" si="131"/>
        <v>772.23258408778247</v>
      </c>
      <c r="DU158" s="308">
        <f t="shared" ca="1" si="131"/>
        <v>0</v>
      </c>
      <c r="DV158" s="308">
        <f t="shared" ca="1" si="131"/>
        <v>0</v>
      </c>
      <c r="DW158" s="308">
        <f t="shared" ca="1" si="131"/>
        <v>0</v>
      </c>
      <c r="DX158" s="308">
        <f t="shared" ca="1" si="131"/>
        <v>0</v>
      </c>
      <c r="DY158" s="308">
        <f t="shared" ca="1" si="131"/>
        <v>0</v>
      </c>
      <c r="DZ158" s="308">
        <f t="shared" ca="1" si="131"/>
        <v>0</v>
      </c>
      <c r="EA158" s="308">
        <f t="shared" ca="1" si="131"/>
        <v>0</v>
      </c>
      <c r="EB158" s="308">
        <f t="shared" ca="1" si="131"/>
        <v>0</v>
      </c>
      <c r="EC158" s="308">
        <f t="shared" ca="1" si="131"/>
        <v>0</v>
      </c>
      <c r="ED158" s="308">
        <f t="shared" ca="1" si="132"/>
        <v>0</v>
      </c>
      <c r="EE158" s="308">
        <f t="shared" ca="1" si="132"/>
        <v>0</v>
      </c>
      <c r="EF158" s="308">
        <f t="shared" ca="1" si="132"/>
        <v>0</v>
      </c>
      <c r="EG158" s="308">
        <f t="shared" ca="1" si="132"/>
        <v>0</v>
      </c>
      <c r="EH158" s="308">
        <f t="shared" ca="1" si="132"/>
        <v>0</v>
      </c>
      <c r="EI158" s="308">
        <f t="shared" ca="1" si="132"/>
        <v>0</v>
      </c>
      <c r="EJ158" s="308">
        <f t="shared" ca="1" si="132"/>
        <v>0</v>
      </c>
      <c r="EK158" s="308">
        <f t="shared" ca="1" si="132"/>
        <v>0</v>
      </c>
      <c r="EL158" s="308">
        <f t="shared" ca="1" si="132"/>
        <v>0</v>
      </c>
      <c r="EM158" s="308">
        <f t="shared" ca="1" si="132"/>
        <v>0</v>
      </c>
      <c r="EN158" s="308">
        <f t="shared" ca="1" si="132"/>
        <v>0</v>
      </c>
      <c r="EO158" s="308">
        <f t="shared" ca="1" si="132"/>
        <v>0</v>
      </c>
      <c r="EP158" s="308">
        <f t="shared" ca="1" si="132"/>
        <v>0</v>
      </c>
      <c r="EQ158" s="308">
        <f t="shared" ca="1" si="132"/>
        <v>0</v>
      </c>
      <c r="ER158" s="308">
        <f ca="1">ES153*ES143*ER$134</f>
        <v>0</v>
      </c>
      <c r="ES158" s="310"/>
      <c r="ET158" s="308"/>
    </row>
    <row r="159" spans="2:150" s="443" customFormat="1" ht="12.75" customHeight="1">
      <c r="B159" s="443" t="str">
        <f>"Adjusted Terminal Value * Timing Flag: " &amp; TEXT(D144,"#.00%")</f>
        <v>Adjusted Terminal Value * Timing Flag: 9.50%</v>
      </c>
      <c r="C159" s="16"/>
      <c r="D159" s="310"/>
      <c r="E159" s="308">
        <f t="shared" ca="1" si="133"/>
        <v>0</v>
      </c>
      <c r="F159" s="308">
        <f t="shared" ref="F159:BQ159" ca="1" si="134">G154*G144*F$134</f>
        <v>0</v>
      </c>
      <c r="G159" s="308">
        <f t="shared" ca="1" si="134"/>
        <v>0</v>
      </c>
      <c r="H159" s="308">
        <f t="shared" ca="1" si="134"/>
        <v>0</v>
      </c>
      <c r="I159" s="308">
        <f t="shared" ca="1" si="134"/>
        <v>0</v>
      </c>
      <c r="J159" s="308">
        <f t="shared" ca="1" si="134"/>
        <v>0</v>
      </c>
      <c r="K159" s="308">
        <f t="shared" ca="1" si="134"/>
        <v>0</v>
      </c>
      <c r="L159" s="308">
        <f t="shared" ca="1" si="134"/>
        <v>0</v>
      </c>
      <c r="M159" s="308">
        <f t="shared" ca="1" si="134"/>
        <v>0</v>
      </c>
      <c r="N159" s="308">
        <f t="shared" ca="1" si="134"/>
        <v>0</v>
      </c>
      <c r="O159" s="308">
        <f t="shared" ca="1" si="134"/>
        <v>0</v>
      </c>
      <c r="P159" s="308">
        <f t="shared" ca="1" si="134"/>
        <v>0</v>
      </c>
      <c r="Q159" s="308">
        <f t="shared" ca="1" si="134"/>
        <v>0</v>
      </c>
      <c r="R159" s="308">
        <f t="shared" ca="1" si="134"/>
        <v>0</v>
      </c>
      <c r="S159" s="308">
        <f t="shared" ca="1" si="134"/>
        <v>0</v>
      </c>
      <c r="T159" s="308">
        <f t="shared" ca="1" si="134"/>
        <v>0</v>
      </c>
      <c r="U159" s="308">
        <f t="shared" ca="1" si="134"/>
        <v>0</v>
      </c>
      <c r="V159" s="308">
        <f t="shared" ca="1" si="134"/>
        <v>0</v>
      </c>
      <c r="W159" s="308">
        <f t="shared" ca="1" si="134"/>
        <v>0</v>
      </c>
      <c r="X159" s="308">
        <f t="shared" ca="1" si="134"/>
        <v>0</v>
      </c>
      <c r="Y159" s="308">
        <f t="shared" ca="1" si="134"/>
        <v>0</v>
      </c>
      <c r="Z159" s="308">
        <f t="shared" ca="1" si="134"/>
        <v>0</v>
      </c>
      <c r="AA159" s="308">
        <f t="shared" ca="1" si="134"/>
        <v>0</v>
      </c>
      <c r="AB159" s="308">
        <f t="shared" ca="1" si="134"/>
        <v>0</v>
      </c>
      <c r="AC159" s="308">
        <f t="shared" ca="1" si="134"/>
        <v>0</v>
      </c>
      <c r="AD159" s="308">
        <f t="shared" ca="1" si="134"/>
        <v>0</v>
      </c>
      <c r="AE159" s="308">
        <f t="shared" ca="1" si="134"/>
        <v>0</v>
      </c>
      <c r="AF159" s="308">
        <f t="shared" ca="1" si="134"/>
        <v>0</v>
      </c>
      <c r="AG159" s="308">
        <f t="shared" ca="1" si="134"/>
        <v>0</v>
      </c>
      <c r="AH159" s="308">
        <f t="shared" ca="1" si="134"/>
        <v>0</v>
      </c>
      <c r="AI159" s="308">
        <f t="shared" ca="1" si="134"/>
        <v>0</v>
      </c>
      <c r="AJ159" s="308">
        <f t="shared" ca="1" si="134"/>
        <v>0</v>
      </c>
      <c r="AK159" s="308">
        <f t="shared" ca="1" si="134"/>
        <v>0</v>
      </c>
      <c r="AL159" s="308">
        <f t="shared" ca="1" si="134"/>
        <v>0</v>
      </c>
      <c r="AM159" s="308">
        <f t="shared" ca="1" si="134"/>
        <v>0</v>
      </c>
      <c r="AN159" s="308">
        <f t="shared" ca="1" si="134"/>
        <v>0</v>
      </c>
      <c r="AO159" s="308">
        <f t="shared" ca="1" si="134"/>
        <v>0</v>
      </c>
      <c r="AP159" s="308">
        <f t="shared" ca="1" si="134"/>
        <v>0</v>
      </c>
      <c r="AQ159" s="308">
        <f t="shared" ca="1" si="134"/>
        <v>0</v>
      </c>
      <c r="AR159" s="308">
        <f t="shared" ca="1" si="134"/>
        <v>0</v>
      </c>
      <c r="AS159" s="308">
        <f t="shared" ca="1" si="134"/>
        <v>0</v>
      </c>
      <c r="AT159" s="308">
        <f t="shared" ca="1" si="134"/>
        <v>0</v>
      </c>
      <c r="AU159" s="308">
        <f t="shared" ca="1" si="134"/>
        <v>0</v>
      </c>
      <c r="AV159" s="308">
        <f t="shared" ca="1" si="134"/>
        <v>0</v>
      </c>
      <c r="AW159" s="308">
        <f t="shared" ca="1" si="134"/>
        <v>0</v>
      </c>
      <c r="AX159" s="308">
        <f t="shared" ca="1" si="134"/>
        <v>0</v>
      </c>
      <c r="AY159" s="308">
        <f t="shared" ca="1" si="134"/>
        <v>0</v>
      </c>
      <c r="AZ159" s="308">
        <f t="shared" ca="1" si="134"/>
        <v>0</v>
      </c>
      <c r="BA159" s="308">
        <f t="shared" ca="1" si="134"/>
        <v>0</v>
      </c>
      <c r="BB159" s="308">
        <f t="shared" ca="1" si="134"/>
        <v>0</v>
      </c>
      <c r="BC159" s="308">
        <f t="shared" ca="1" si="134"/>
        <v>0</v>
      </c>
      <c r="BD159" s="308">
        <f t="shared" ca="1" si="134"/>
        <v>0</v>
      </c>
      <c r="BE159" s="308">
        <f t="shared" ca="1" si="134"/>
        <v>0</v>
      </c>
      <c r="BF159" s="308">
        <f t="shared" ca="1" si="134"/>
        <v>0</v>
      </c>
      <c r="BG159" s="308">
        <f t="shared" ca="1" si="134"/>
        <v>0</v>
      </c>
      <c r="BH159" s="308">
        <f t="shared" ca="1" si="134"/>
        <v>0</v>
      </c>
      <c r="BI159" s="308">
        <f t="shared" ca="1" si="134"/>
        <v>0</v>
      </c>
      <c r="BJ159" s="308">
        <f t="shared" ca="1" si="134"/>
        <v>0</v>
      </c>
      <c r="BK159" s="308">
        <f t="shared" ca="1" si="134"/>
        <v>0</v>
      </c>
      <c r="BL159" s="308">
        <f t="shared" ca="1" si="134"/>
        <v>0</v>
      </c>
      <c r="BM159" s="308">
        <f t="shared" ca="1" si="134"/>
        <v>0</v>
      </c>
      <c r="BN159" s="308">
        <f t="shared" ca="1" si="134"/>
        <v>0</v>
      </c>
      <c r="BO159" s="308">
        <f t="shared" ca="1" si="134"/>
        <v>0</v>
      </c>
      <c r="BP159" s="308">
        <f t="shared" ca="1" si="134"/>
        <v>0</v>
      </c>
      <c r="BQ159" s="308">
        <f t="shared" ca="1" si="134"/>
        <v>0</v>
      </c>
      <c r="BR159" s="308">
        <f t="shared" ca="1" si="131"/>
        <v>0</v>
      </c>
      <c r="BS159" s="308">
        <f t="shared" ca="1" si="131"/>
        <v>0</v>
      </c>
      <c r="BT159" s="308">
        <f t="shared" ca="1" si="131"/>
        <v>0</v>
      </c>
      <c r="BU159" s="308">
        <f t="shared" ca="1" si="131"/>
        <v>0</v>
      </c>
      <c r="BV159" s="308">
        <f t="shared" ca="1" si="131"/>
        <v>0</v>
      </c>
      <c r="BW159" s="308">
        <f t="shared" ca="1" si="131"/>
        <v>0</v>
      </c>
      <c r="BX159" s="308">
        <f t="shared" ca="1" si="131"/>
        <v>0</v>
      </c>
      <c r="BY159" s="308">
        <f t="shared" ca="1" si="131"/>
        <v>0</v>
      </c>
      <c r="BZ159" s="308">
        <f t="shared" ca="1" si="131"/>
        <v>0</v>
      </c>
      <c r="CA159" s="308">
        <f t="shared" ca="1" si="131"/>
        <v>0</v>
      </c>
      <c r="CB159" s="308">
        <f t="shared" ca="1" si="131"/>
        <v>0</v>
      </c>
      <c r="CC159" s="308">
        <f t="shared" ca="1" si="131"/>
        <v>0</v>
      </c>
      <c r="CD159" s="308">
        <f t="shared" ca="1" si="131"/>
        <v>0</v>
      </c>
      <c r="CE159" s="308">
        <f t="shared" ca="1" si="131"/>
        <v>0</v>
      </c>
      <c r="CF159" s="308">
        <f t="shared" ca="1" si="131"/>
        <v>0</v>
      </c>
      <c r="CG159" s="308">
        <f t="shared" ca="1" si="131"/>
        <v>0</v>
      </c>
      <c r="CH159" s="308">
        <f t="shared" ca="1" si="131"/>
        <v>0</v>
      </c>
      <c r="CI159" s="308">
        <f t="shared" ca="1" si="131"/>
        <v>0</v>
      </c>
      <c r="CJ159" s="308">
        <f t="shared" ca="1" si="131"/>
        <v>0</v>
      </c>
      <c r="CK159" s="308">
        <f t="shared" ca="1" si="131"/>
        <v>0</v>
      </c>
      <c r="CL159" s="308">
        <f t="shared" ca="1" si="131"/>
        <v>0</v>
      </c>
      <c r="CM159" s="308">
        <f t="shared" ca="1" si="131"/>
        <v>0</v>
      </c>
      <c r="CN159" s="308">
        <f t="shared" ca="1" si="131"/>
        <v>0</v>
      </c>
      <c r="CO159" s="308">
        <f t="shared" ca="1" si="131"/>
        <v>0</v>
      </c>
      <c r="CP159" s="308">
        <f t="shared" ca="1" si="131"/>
        <v>0</v>
      </c>
      <c r="CQ159" s="308">
        <f t="shared" ca="1" si="131"/>
        <v>0</v>
      </c>
      <c r="CR159" s="308">
        <f t="shared" ca="1" si="131"/>
        <v>0</v>
      </c>
      <c r="CS159" s="308">
        <f t="shared" ca="1" si="131"/>
        <v>0</v>
      </c>
      <c r="CT159" s="308">
        <f t="shared" ca="1" si="131"/>
        <v>0</v>
      </c>
      <c r="CU159" s="308">
        <f t="shared" ca="1" si="131"/>
        <v>0</v>
      </c>
      <c r="CV159" s="308">
        <f t="shared" ca="1" si="131"/>
        <v>0</v>
      </c>
      <c r="CW159" s="308">
        <f t="shared" ca="1" si="131"/>
        <v>0</v>
      </c>
      <c r="CX159" s="308">
        <f t="shared" ca="1" si="131"/>
        <v>0</v>
      </c>
      <c r="CY159" s="308">
        <f t="shared" ca="1" si="131"/>
        <v>0</v>
      </c>
      <c r="CZ159" s="308">
        <f t="shared" ca="1" si="131"/>
        <v>0</v>
      </c>
      <c r="DA159" s="308">
        <f t="shared" ca="1" si="131"/>
        <v>0</v>
      </c>
      <c r="DB159" s="308">
        <f t="shared" ca="1" si="131"/>
        <v>0</v>
      </c>
      <c r="DC159" s="308">
        <f t="shared" ca="1" si="131"/>
        <v>0</v>
      </c>
      <c r="DD159" s="308">
        <f t="shared" ca="1" si="131"/>
        <v>0</v>
      </c>
      <c r="DE159" s="308">
        <f t="shared" ca="1" si="131"/>
        <v>0</v>
      </c>
      <c r="DF159" s="308">
        <f t="shared" ca="1" si="131"/>
        <v>0</v>
      </c>
      <c r="DG159" s="308">
        <f t="shared" ca="1" si="131"/>
        <v>0</v>
      </c>
      <c r="DH159" s="308">
        <f t="shared" ca="1" si="131"/>
        <v>0</v>
      </c>
      <c r="DI159" s="308">
        <f t="shared" ca="1" si="131"/>
        <v>0</v>
      </c>
      <c r="DJ159" s="308">
        <f t="shared" ca="1" si="131"/>
        <v>0</v>
      </c>
      <c r="DK159" s="308">
        <f t="shared" ca="1" si="131"/>
        <v>0</v>
      </c>
      <c r="DL159" s="308">
        <f t="shared" ca="1" si="131"/>
        <v>0</v>
      </c>
      <c r="DM159" s="308">
        <f t="shared" ca="1" si="131"/>
        <v>0</v>
      </c>
      <c r="DN159" s="308">
        <f t="shared" ca="1" si="131"/>
        <v>0</v>
      </c>
      <c r="DO159" s="308">
        <f t="shared" ca="1" si="131"/>
        <v>0</v>
      </c>
      <c r="DP159" s="308">
        <f t="shared" ca="1" si="131"/>
        <v>0</v>
      </c>
      <c r="DQ159" s="308">
        <f t="shared" ca="1" si="131"/>
        <v>0</v>
      </c>
      <c r="DR159" s="308">
        <f t="shared" ca="1" si="131"/>
        <v>0</v>
      </c>
      <c r="DS159" s="308">
        <f t="shared" ca="1" si="131"/>
        <v>0</v>
      </c>
      <c r="DT159" s="308">
        <f t="shared" ca="1" si="131"/>
        <v>697.49827076538679</v>
      </c>
      <c r="DU159" s="308">
        <f t="shared" ca="1" si="131"/>
        <v>0</v>
      </c>
      <c r="DV159" s="308">
        <f t="shared" ca="1" si="131"/>
        <v>0</v>
      </c>
      <c r="DW159" s="308">
        <f t="shared" ca="1" si="131"/>
        <v>0</v>
      </c>
      <c r="DX159" s="308">
        <f t="shared" ca="1" si="131"/>
        <v>0</v>
      </c>
      <c r="DY159" s="308">
        <f t="shared" ca="1" si="131"/>
        <v>0</v>
      </c>
      <c r="DZ159" s="308">
        <f t="shared" ca="1" si="131"/>
        <v>0</v>
      </c>
      <c r="EA159" s="308">
        <f t="shared" ca="1" si="131"/>
        <v>0</v>
      </c>
      <c r="EB159" s="308">
        <f t="shared" ca="1" si="131"/>
        <v>0</v>
      </c>
      <c r="EC159" s="308">
        <f t="shared" ca="1" si="131"/>
        <v>0</v>
      </c>
      <c r="ED159" s="308">
        <f t="shared" ca="1" si="132"/>
        <v>0</v>
      </c>
      <c r="EE159" s="308">
        <f t="shared" ca="1" si="132"/>
        <v>0</v>
      </c>
      <c r="EF159" s="308">
        <f t="shared" ca="1" si="132"/>
        <v>0</v>
      </c>
      <c r="EG159" s="308">
        <f t="shared" ca="1" si="132"/>
        <v>0</v>
      </c>
      <c r="EH159" s="308">
        <f t="shared" ca="1" si="132"/>
        <v>0</v>
      </c>
      <c r="EI159" s="308">
        <f t="shared" ca="1" si="132"/>
        <v>0</v>
      </c>
      <c r="EJ159" s="308">
        <f t="shared" ca="1" si="132"/>
        <v>0</v>
      </c>
      <c r="EK159" s="308">
        <f t="shared" ca="1" si="132"/>
        <v>0</v>
      </c>
      <c r="EL159" s="308">
        <f t="shared" ca="1" si="132"/>
        <v>0</v>
      </c>
      <c r="EM159" s="308">
        <f t="shared" ca="1" si="132"/>
        <v>0</v>
      </c>
      <c r="EN159" s="308">
        <f t="shared" ca="1" si="132"/>
        <v>0</v>
      </c>
      <c r="EO159" s="308">
        <f t="shared" ca="1" si="132"/>
        <v>0</v>
      </c>
      <c r="EP159" s="308">
        <f t="shared" ca="1" si="132"/>
        <v>0</v>
      </c>
      <c r="EQ159" s="308">
        <f t="shared" ca="1" si="132"/>
        <v>0</v>
      </c>
      <c r="ER159" s="308">
        <f ca="1">ES154*ES144*ER$134</f>
        <v>0</v>
      </c>
      <c r="ES159" s="310"/>
      <c r="ET159" s="308"/>
    </row>
    <row r="160" spans="2:150"/>
    <row r="161" spans="1:256" ht="12.75" customHeight="1">
      <c r="B161" s="443" t="s">
        <v>848</v>
      </c>
      <c r="C161" s="579">
        <f>IP_Assumptions!$C$49</f>
        <v>0.06</v>
      </c>
    </row>
    <row r="162" spans="1:256"/>
    <row r="163" spans="1:256" ht="12.75" customHeight="1">
      <c r="B163" s="350" t="s">
        <v>849</v>
      </c>
      <c r="C163" s="580" t="s">
        <v>850</v>
      </c>
      <c r="D163" s="580" t="s">
        <v>851</v>
      </c>
    </row>
    <row r="164" spans="1:256" s="443" customFormat="1" ht="12.75" customHeight="1">
      <c r="B164" s="16"/>
      <c r="C164" s="579">
        <f>$D$142</f>
        <v>8.4999999999999992E-2</v>
      </c>
      <c r="D164" s="566">
        <f>$D$152</f>
        <v>0.08</v>
      </c>
      <c r="E164" s="308">
        <f ca="1">(E$147+E157)*E$134</f>
        <v>0</v>
      </c>
      <c r="F164" s="308">
        <f t="shared" ref="F164:BQ164" ca="1" si="135">(F$147+F157)*F$134</f>
        <v>0</v>
      </c>
      <c r="G164" s="308">
        <f t="shared" ca="1" si="135"/>
        <v>0</v>
      </c>
      <c r="H164" s="308">
        <f t="shared" ca="1" si="135"/>
        <v>0</v>
      </c>
      <c r="I164" s="308">
        <f t="shared" ca="1" si="135"/>
        <v>0</v>
      </c>
      <c r="J164" s="308">
        <f t="shared" ca="1" si="135"/>
        <v>0</v>
      </c>
      <c r="K164" s="308">
        <f t="shared" ca="1" si="135"/>
        <v>0</v>
      </c>
      <c r="L164" s="308">
        <f t="shared" ca="1" si="135"/>
        <v>0</v>
      </c>
      <c r="M164" s="308">
        <f t="shared" ca="1" si="135"/>
        <v>0</v>
      </c>
      <c r="N164" s="308">
        <f t="shared" ca="1" si="135"/>
        <v>0</v>
      </c>
      <c r="O164" s="308">
        <f t="shared" ca="1" si="135"/>
        <v>0</v>
      </c>
      <c r="P164" s="308">
        <f t="shared" ca="1" si="135"/>
        <v>0</v>
      </c>
      <c r="Q164" s="308">
        <f t="shared" ca="1" si="135"/>
        <v>0</v>
      </c>
      <c r="R164" s="308">
        <f t="shared" ca="1" si="135"/>
        <v>0</v>
      </c>
      <c r="S164" s="308">
        <f t="shared" ca="1" si="135"/>
        <v>0</v>
      </c>
      <c r="T164" s="308">
        <f t="shared" ca="1" si="135"/>
        <v>0</v>
      </c>
      <c r="U164" s="308">
        <f t="shared" ca="1" si="135"/>
        <v>0</v>
      </c>
      <c r="V164" s="308">
        <f t="shared" ca="1" si="135"/>
        <v>0</v>
      </c>
      <c r="W164" s="308">
        <f t="shared" ca="1" si="135"/>
        <v>0</v>
      </c>
      <c r="X164" s="308">
        <f t="shared" ca="1" si="135"/>
        <v>0</v>
      </c>
      <c r="Y164" s="308">
        <f t="shared" ca="1" si="135"/>
        <v>0</v>
      </c>
      <c r="Z164" s="308">
        <f t="shared" ca="1" si="135"/>
        <v>0</v>
      </c>
      <c r="AA164" s="308">
        <f t="shared" ca="1" si="135"/>
        <v>0</v>
      </c>
      <c r="AB164" s="308">
        <f t="shared" ca="1" si="135"/>
        <v>0</v>
      </c>
      <c r="AC164" s="308">
        <f t="shared" ca="1" si="135"/>
        <v>0</v>
      </c>
      <c r="AD164" s="308">
        <f t="shared" ca="1" si="135"/>
        <v>0</v>
      </c>
      <c r="AE164" s="308">
        <f t="shared" ca="1" si="135"/>
        <v>0</v>
      </c>
      <c r="AF164" s="308">
        <f t="shared" ca="1" si="135"/>
        <v>0</v>
      </c>
      <c r="AG164" s="308">
        <f t="shared" ca="1" si="135"/>
        <v>0</v>
      </c>
      <c r="AH164" s="308">
        <f t="shared" ca="1" si="135"/>
        <v>0</v>
      </c>
      <c r="AI164" s="308">
        <f t="shared" ca="1" si="135"/>
        <v>0</v>
      </c>
      <c r="AJ164" s="308">
        <f t="shared" ca="1" si="135"/>
        <v>0</v>
      </c>
      <c r="AK164" s="308">
        <f t="shared" ca="1" si="135"/>
        <v>0</v>
      </c>
      <c r="AL164" s="308">
        <f t="shared" ca="1" si="135"/>
        <v>0</v>
      </c>
      <c r="AM164" s="308">
        <f t="shared" ca="1" si="135"/>
        <v>0</v>
      </c>
      <c r="AN164" s="308">
        <f t="shared" ca="1" si="135"/>
        <v>0</v>
      </c>
      <c r="AO164" s="308">
        <f t="shared" ca="1" si="135"/>
        <v>0</v>
      </c>
      <c r="AP164" s="308">
        <f t="shared" ca="1" si="135"/>
        <v>0</v>
      </c>
      <c r="AQ164" s="308">
        <f t="shared" ca="1" si="135"/>
        <v>0</v>
      </c>
      <c r="AR164" s="308">
        <f t="shared" ca="1" si="135"/>
        <v>0</v>
      </c>
      <c r="AS164" s="308">
        <f t="shared" ca="1" si="135"/>
        <v>0</v>
      </c>
      <c r="AT164" s="308">
        <f t="shared" ca="1" si="135"/>
        <v>0</v>
      </c>
      <c r="AU164" s="308">
        <f t="shared" ca="1" si="135"/>
        <v>0</v>
      </c>
      <c r="AV164" s="308">
        <f t="shared" ca="1" si="135"/>
        <v>0</v>
      </c>
      <c r="AW164" s="308">
        <f t="shared" ca="1" si="135"/>
        <v>0</v>
      </c>
      <c r="AX164" s="308">
        <f t="shared" ca="1" si="135"/>
        <v>0</v>
      </c>
      <c r="AY164" s="308">
        <f t="shared" ca="1" si="135"/>
        <v>0</v>
      </c>
      <c r="AZ164" s="308">
        <f t="shared" ca="1" si="135"/>
        <v>0</v>
      </c>
      <c r="BA164" s="308">
        <f t="shared" ca="1" si="135"/>
        <v>0</v>
      </c>
      <c r="BB164" s="308">
        <f t="shared" ca="1" si="135"/>
        <v>0</v>
      </c>
      <c r="BC164" s="308">
        <f t="shared" ca="1" si="135"/>
        <v>0</v>
      </c>
      <c r="BD164" s="308">
        <f t="shared" ca="1" si="135"/>
        <v>0</v>
      </c>
      <c r="BE164" s="308">
        <f t="shared" ca="1" si="135"/>
        <v>0</v>
      </c>
      <c r="BF164" s="308">
        <f t="shared" ca="1" si="135"/>
        <v>0</v>
      </c>
      <c r="BG164" s="308">
        <f t="shared" ca="1" si="135"/>
        <v>0</v>
      </c>
      <c r="BH164" s="308">
        <f t="shared" ca="1" si="135"/>
        <v>0</v>
      </c>
      <c r="BI164" s="308">
        <f t="shared" ca="1" si="135"/>
        <v>0</v>
      </c>
      <c r="BJ164" s="308">
        <f t="shared" ca="1" si="135"/>
        <v>0</v>
      </c>
      <c r="BK164" s="308">
        <f t="shared" ca="1" si="135"/>
        <v>0</v>
      </c>
      <c r="BL164" s="308">
        <f t="shared" ca="1" si="135"/>
        <v>0</v>
      </c>
      <c r="BM164" s="308">
        <f t="shared" ca="1" si="135"/>
        <v>0</v>
      </c>
      <c r="BN164" s="308">
        <f t="shared" ca="1" si="135"/>
        <v>0</v>
      </c>
      <c r="BO164" s="308">
        <f t="shared" ca="1" si="135"/>
        <v>0</v>
      </c>
      <c r="BP164" s="308">
        <f t="shared" ca="1" si="135"/>
        <v>0</v>
      </c>
      <c r="BQ164" s="308">
        <f t="shared" ca="1" si="135"/>
        <v>0</v>
      </c>
      <c r="BR164" s="308">
        <f t="shared" ref="BR164:EC164" ca="1" si="136">(BR$147+BR157)*BR$134</f>
        <v>0</v>
      </c>
      <c r="BS164" s="308">
        <f t="shared" ca="1" si="136"/>
        <v>0</v>
      </c>
      <c r="BT164" s="308">
        <f t="shared" ca="1" si="136"/>
        <v>0</v>
      </c>
      <c r="BU164" s="308">
        <f t="shared" ca="1" si="136"/>
        <v>0</v>
      </c>
      <c r="BV164" s="308">
        <f t="shared" ca="1" si="136"/>
        <v>0</v>
      </c>
      <c r="BW164" s="308">
        <f t="shared" ca="1" si="136"/>
        <v>0</v>
      </c>
      <c r="BX164" s="308">
        <f t="shared" ca="1" si="136"/>
        <v>0</v>
      </c>
      <c r="BY164" s="308">
        <f t="shared" ca="1" si="136"/>
        <v>0</v>
      </c>
      <c r="BZ164" s="308">
        <f t="shared" ca="1" si="136"/>
        <v>0</v>
      </c>
      <c r="CA164" s="308">
        <f t="shared" ca="1" si="136"/>
        <v>0</v>
      </c>
      <c r="CB164" s="308">
        <f t="shared" ca="1" si="136"/>
        <v>0</v>
      </c>
      <c r="CC164" s="308">
        <f t="shared" ca="1" si="136"/>
        <v>0</v>
      </c>
      <c r="CD164" s="308">
        <f t="shared" ca="1" si="136"/>
        <v>0</v>
      </c>
      <c r="CE164" s="308">
        <f t="shared" ca="1" si="136"/>
        <v>0</v>
      </c>
      <c r="CF164" s="308">
        <f t="shared" ca="1" si="136"/>
        <v>0</v>
      </c>
      <c r="CG164" s="308">
        <f t="shared" ca="1" si="136"/>
        <v>0</v>
      </c>
      <c r="CH164" s="308">
        <f t="shared" ca="1" si="136"/>
        <v>0</v>
      </c>
      <c r="CI164" s="308">
        <f t="shared" ca="1" si="136"/>
        <v>0</v>
      </c>
      <c r="CJ164" s="308">
        <f t="shared" ca="1" si="136"/>
        <v>0</v>
      </c>
      <c r="CK164" s="308">
        <f t="shared" ca="1" si="136"/>
        <v>0</v>
      </c>
      <c r="CL164" s="308">
        <f t="shared" ca="1" si="136"/>
        <v>0</v>
      </c>
      <c r="CM164" s="308">
        <f t="shared" ca="1" si="136"/>
        <v>0</v>
      </c>
      <c r="CN164" s="308">
        <f t="shared" ca="1" si="136"/>
        <v>0</v>
      </c>
      <c r="CO164" s="308">
        <f t="shared" ca="1" si="136"/>
        <v>0</v>
      </c>
      <c r="CP164" s="308">
        <f t="shared" ca="1" si="136"/>
        <v>0</v>
      </c>
      <c r="CQ164" s="308">
        <f t="shared" ca="1" si="136"/>
        <v>0</v>
      </c>
      <c r="CR164" s="308">
        <f t="shared" ca="1" si="136"/>
        <v>0</v>
      </c>
      <c r="CS164" s="308">
        <f t="shared" ca="1" si="136"/>
        <v>0</v>
      </c>
      <c r="CT164" s="308">
        <f t="shared" ca="1" si="136"/>
        <v>0</v>
      </c>
      <c r="CU164" s="308">
        <f t="shared" ca="1" si="136"/>
        <v>0</v>
      </c>
      <c r="CV164" s="308">
        <f t="shared" ca="1" si="136"/>
        <v>0</v>
      </c>
      <c r="CW164" s="308">
        <f t="shared" ca="1" si="136"/>
        <v>0</v>
      </c>
      <c r="CX164" s="308">
        <f t="shared" ca="1" si="136"/>
        <v>0</v>
      </c>
      <c r="CY164" s="308">
        <f t="shared" ca="1" si="136"/>
        <v>0</v>
      </c>
      <c r="CZ164" s="308">
        <f t="shared" ca="1" si="136"/>
        <v>0</v>
      </c>
      <c r="DA164" s="308">
        <f t="shared" ca="1" si="136"/>
        <v>0</v>
      </c>
      <c r="DB164" s="308">
        <f t="shared" ca="1" si="136"/>
        <v>0</v>
      </c>
      <c r="DC164" s="308">
        <f t="shared" ca="1" si="136"/>
        <v>0</v>
      </c>
      <c r="DD164" s="308">
        <f t="shared" ca="1" si="136"/>
        <v>0</v>
      </c>
      <c r="DE164" s="308">
        <f t="shared" ca="1" si="136"/>
        <v>0</v>
      </c>
      <c r="DF164" s="308">
        <f t="shared" ca="1" si="136"/>
        <v>0</v>
      </c>
      <c r="DG164" s="308">
        <f t="shared" ca="1" si="136"/>
        <v>0</v>
      </c>
      <c r="DH164" s="308">
        <f t="shared" ca="1" si="136"/>
        <v>0</v>
      </c>
      <c r="DI164" s="308">
        <f t="shared" ca="1" si="136"/>
        <v>0</v>
      </c>
      <c r="DJ164" s="308">
        <f t="shared" ca="1" si="136"/>
        <v>0</v>
      </c>
      <c r="DK164" s="308">
        <f t="shared" ca="1" si="136"/>
        <v>0</v>
      </c>
      <c r="DL164" s="308">
        <f t="shared" ca="1" si="136"/>
        <v>0</v>
      </c>
      <c r="DM164" s="308">
        <f t="shared" ca="1" si="136"/>
        <v>0</v>
      </c>
      <c r="DN164" s="308">
        <f t="shared" ca="1" si="136"/>
        <v>0</v>
      </c>
      <c r="DO164" s="308">
        <f t="shared" ca="1" si="136"/>
        <v>0</v>
      </c>
      <c r="DP164" s="308">
        <f t="shared" ca="1" si="136"/>
        <v>0</v>
      </c>
      <c r="DQ164" s="308">
        <f t="shared" ca="1" si="136"/>
        <v>0</v>
      </c>
      <c r="DR164" s="308">
        <f t="shared" ca="1" si="136"/>
        <v>0</v>
      </c>
      <c r="DS164" s="308">
        <f t="shared" ca="1" si="136"/>
        <v>0</v>
      </c>
      <c r="DT164" s="308">
        <f t="shared" ca="1" si="136"/>
        <v>9873.6065437143552</v>
      </c>
      <c r="DU164" s="308">
        <f t="shared" ca="1" si="136"/>
        <v>0</v>
      </c>
      <c r="DV164" s="308">
        <f t="shared" ca="1" si="136"/>
        <v>0</v>
      </c>
      <c r="DW164" s="308">
        <f t="shared" ca="1" si="136"/>
        <v>0</v>
      </c>
      <c r="DX164" s="308">
        <f t="shared" ca="1" si="136"/>
        <v>0</v>
      </c>
      <c r="DY164" s="308">
        <f t="shared" ca="1" si="136"/>
        <v>0</v>
      </c>
      <c r="DZ164" s="308">
        <f t="shared" ca="1" si="136"/>
        <v>0</v>
      </c>
      <c r="EA164" s="308">
        <f t="shared" ca="1" si="136"/>
        <v>0</v>
      </c>
      <c r="EB164" s="308">
        <f t="shared" ca="1" si="136"/>
        <v>0</v>
      </c>
      <c r="EC164" s="308">
        <f t="shared" ca="1" si="136"/>
        <v>0</v>
      </c>
      <c r="ED164" s="308">
        <f t="shared" ref="ED164:EQ164" ca="1" si="137">(ED$147+ED157)*ED$134</f>
        <v>0</v>
      </c>
      <c r="EE164" s="308">
        <f t="shared" ca="1" si="137"/>
        <v>0</v>
      </c>
      <c r="EF164" s="308">
        <f t="shared" ca="1" si="137"/>
        <v>0</v>
      </c>
      <c r="EG164" s="308">
        <f t="shared" ca="1" si="137"/>
        <v>0</v>
      </c>
      <c r="EH164" s="308">
        <f t="shared" ca="1" si="137"/>
        <v>0</v>
      </c>
      <c r="EI164" s="308">
        <f t="shared" ca="1" si="137"/>
        <v>0</v>
      </c>
      <c r="EJ164" s="308">
        <f t="shared" ca="1" si="137"/>
        <v>0</v>
      </c>
      <c r="EK164" s="308">
        <f t="shared" ca="1" si="137"/>
        <v>0</v>
      </c>
      <c r="EL164" s="308">
        <f t="shared" ca="1" si="137"/>
        <v>0</v>
      </c>
      <c r="EM164" s="308">
        <f t="shared" ca="1" si="137"/>
        <v>0</v>
      </c>
      <c r="EN164" s="308">
        <f t="shared" ca="1" si="137"/>
        <v>0</v>
      </c>
      <c r="EO164" s="308">
        <f t="shared" ca="1" si="137"/>
        <v>0</v>
      </c>
      <c r="EP164" s="308">
        <f t="shared" ca="1" si="137"/>
        <v>0</v>
      </c>
      <c r="EQ164" s="308">
        <f t="shared" ca="1" si="137"/>
        <v>0</v>
      </c>
      <c r="ER164" s="308">
        <f ca="1">(ER$147+ER157)*ER$134</f>
        <v>0</v>
      </c>
      <c r="ES164" s="310"/>
      <c r="ET164" s="308"/>
    </row>
    <row r="165" spans="1:256" s="443" customFormat="1" ht="12.75" customHeight="1">
      <c r="B165" s="16"/>
      <c r="C165" s="16"/>
      <c r="D165" s="566">
        <f>$D$153</f>
        <v>8.5000000000000006E-2</v>
      </c>
      <c r="E165" s="308">
        <f ca="1">(E$147+E158)*E$134</f>
        <v>0</v>
      </c>
      <c r="F165" s="308">
        <f t="shared" ref="F165:BQ165" ca="1" si="138">(F$147+F158)*F$134</f>
        <v>0</v>
      </c>
      <c r="G165" s="308">
        <f t="shared" ca="1" si="138"/>
        <v>0</v>
      </c>
      <c r="H165" s="308">
        <f t="shared" ca="1" si="138"/>
        <v>0</v>
      </c>
      <c r="I165" s="308">
        <f t="shared" ca="1" si="138"/>
        <v>0</v>
      </c>
      <c r="J165" s="308">
        <f t="shared" ca="1" si="138"/>
        <v>0</v>
      </c>
      <c r="K165" s="308">
        <f t="shared" ca="1" si="138"/>
        <v>0</v>
      </c>
      <c r="L165" s="308">
        <f t="shared" ca="1" si="138"/>
        <v>0</v>
      </c>
      <c r="M165" s="308">
        <f t="shared" ca="1" si="138"/>
        <v>0</v>
      </c>
      <c r="N165" s="308">
        <f t="shared" ca="1" si="138"/>
        <v>0</v>
      </c>
      <c r="O165" s="308">
        <f t="shared" ca="1" si="138"/>
        <v>0</v>
      </c>
      <c r="P165" s="308">
        <f t="shared" ca="1" si="138"/>
        <v>0</v>
      </c>
      <c r="Q165" s="308">
        <f t="shared" ca="1" si="138"/>
        <v>0</v>
      </c>
      <c r="R165" s="308">
        <f t="shared" ca="1" si="138"/>
        <v>0</v>
      </c>
      <c r="S165" s="308">
        <f t="shared" ca="1" si="138"/>
        <v>0</v>
      </c>
      <c r="T165" s="308">
        <f t="shared" ca="1" si="138"/>
        <v>0</v>
      </c>
      <c r="U165" s="308">
        <f t="shared" ca="1" si="138"/>
        <v>0</v>
      </c>
      <c r="V165" s="308">
        <f t="shared" ca="1" si="138"/>
        <v>0</v>
      </c>
      <c r="W165" s="308">
        <f t="shared" ca="1" si="138"/>
        <v>0</v>
      </c>
      <c r="X165" s="308">
        <f t="shared" ca="1" si="138"/>
        <v>0</v>
      </c>
      <c r="Y165" s="308">
        <f t="shared" ca="1" si="138"/>
        <v>0</v>
      </c>
      <c r="Z165" s="308">
        <f t="shared" ca="1" si="138"/>
        <v>0</v>
      </c>
      <c r="AA165" s="308">
        <f t="shared" ca="1" si="138"/>
        <v>0</v>
      </c>
      <c r="AB165" s="308">
        <f t="shared" ca="1" si="138"/>
        <v>0</v>
      </c>
      <c r="AC165" s="308">
        <f t="shared" ca="1" si="138"/>
        <v>0</v>
      </c>
      <c r="AD165" s="308">
        <f t="shared" ca="1" si="138"/>
        <v>0</v>
      </c>
      <c r="AE165" s="308">
        <f t="shared" ca="1" si="138"/>
        <v>0</v>
      </c>
      <c r="AF165" s="308">
        <f t="shared" ca="1" si="138"/>
        <v>0</v>
      </c>
      <c r="AG165" s="308">
        <f t="shared" ca="1" si="138"/>
        <v>0</v>
      </c>
      <c r="AH165" s="308">
        <f t="shared" ca="1" si="138"/>
        <v>0</v>
      </c>
      <c r="AI165" s="308">
        <f t="shared" ca="1" si="138"/>
        <v>0</v>
      </c>
      <c r="AJ165" s="308">
        <f t="shared" ca="1" si="138"/>
        <v>0</v>
      </c>
      <c r="AK165" s="308">
        <f t="shared" ca="1" si="138"/>
        <v>0</v>
      </c>
      <c r="AL165" s="308">
        <f t="shared" ca="1" si="138"/>
        <v>0</v>
      </c>
      <c r="AM165" s="308">
        <f t="shared" ca="1" si="138"/>
        <v>0</v>
      </c>
      <c r="AN165" s="308">
        <f t="shared" ca="1" si="138"/>
        <v>0</v>
      </c>
      <c r="AO165" s="308">
        <f t="shared" ca="1" si="138"/>
        <v>0</v>
      </c>
      <c r="AP165" s="308">
        <f t="shared" ca="1" si="138"/>
        <v>0</v>
      </c>
      <c r="AQ165" s="308">
        <f t="shared" ca="1" si="138"/>
        <v>0</v>
      </c>
      <c r="AR165" s="308">
        <f t="shared" ca="1" si="138"/>
        <v>0</v>
      </c>
      <c r="AS165" s="308">
        <f t="shared" ca="1" si="138"/>
        <v>0</v>
      </c>
      <c r="AT165" s="308">
        <f t="shared" ca="1" si="138"/>
        <v>0</v>
      </c>
      <c r="AU165" s="308">
        <f t="shared" ca="1" si="138"/>
        <v>0</v>
      </c>
      <c r="AV165" s="308">
        <f t="shared" ca="1" si="138"/>
        <v>0</v>
      </c>
      <c r="AW165" s="308">
        <f t="shared" ca="1" si="138"/>
        <v>0</v>
      </c>
      <c r="AX165" s="308">
        <f t="shared" ca="1" si="138"/>
        <v>0</v>
      </c>
      <c r="AY165" s="308">
        <f t="shared" ca="1" si="138"/>
        <v>0</v>
      </c>
      <c r="AZ165" s="308">
        <f t="shared" ca="1" si="138"/>
        <v>0</v>
      </c>
      <c r="BA165" s="308">
        <f t="shared" ca="1" si="138"/>
        <v>0</v>
      </c>
      <c r="BB165" s="308">
        <f t="shared" ca="1" si="138"/>
        <v>0</v>
      </c>
      <c r="BC165" s="308">
        <f t="shared" ca="1" si="138"/>
        <v>0</v>
      </c>
      <c r="BD165" s="308">
        <f t="shared" ca="1" si="138"/>
        <v>0</v>
      </c>
      <c r="BE165" s="308">
        <f t="shared" ca="1" si="138"/>
        <v>0</v>
      </c>
      <c r="BF165" s="308">
        <f t="shared" ca="1" si="138"/>
        <v>0</v>
      </c>
      <c r="BG165" s="308">
        <f t="shared" ca="1" si="138"/>
        <v>0</v>
      </c>
      <c r="BH165" s="308">
        <f t="shared" ca="1" si="138"/>
        <v>0</v>
      </c>
      <c r="BI165" s="308">
        <f t="shared" ca="1" si="138"/>
        <v>0</v>
      </c>
      <c r="BJ165" s="308">
        <f t="shared" ca="1" si="138"/>
        <v>0</v>
      </c>
      <c r="BK165" s="308">
        <f t="shared" ca="1" si="138"/>
        <v>0</v>
      </c>
      <c r="BL165" s="308">
        <f t="shared" ca="1" si="138"/>
        <v>0</v>
      </c>
      <c r="BM165" s="308">
        <f t="shared" ca="1" si="138"/>
        <v>0</v>
      </c>
      <c r="BN165" s="308">
        <f t="shared" ca="1" si="138"/>
        <v>0</v>
      </c>
      <c r="BO165" s="308">
        <f t="shared" ca="1" si="138"/>
        <v>0</v>
      </c>
      <c r="BP165" s="308">
        <f t="shared" ca="1" si="138"/>
        <v>0</v>
      </c>
      <c r="BQ165" s="308">
        <f t="shared" ca="1" si="138"/>
        <v>0</v>
      </c>
      <c r="BR165" s="308">
        <f t="shared" ref="BR165:EC165" ca="1" si="139">(BR$147+BR158)*BR$134</f>
        <v>0</v>
      </c>
      <c r="BS165" s="308">
        <f t="shared" ca="1" si="139"/>
        <v>0</v>
      </c>
      <c r="BT165" s="308">
        <f t="shared" ca="1" si="139"/>
        <v>0</v>
      </c>
      <c r="BU165" s="308">
        <f t="shared" ca="1" si="139"/>
        <v>0</v>
      </c>
      <c r="BV165" s="308">
        <f t="shared" ca="1" si="139"/>
        <v>0</v>
      </c>
      <c r="BW165" s="308">
        <f t="shared" ca="1" si="139"/>
        <v>0</v>
      </c>
      <c r="BX165" s="308">
        <f t="shared" ca="1" si="139"/>
        <v>0</v>
      </c>
      <c r="BY165" s="308">
        <f t="shared" ca="1" si="139"/>
        <v>0</v>
      </c>
      <c r="BZ165" s="308">
        <f t="shared" ca="1" si="139"/>
        <v>0</v>
      </c>
      <c r="CA165" s="308">
        <f t="shared" ca="1" si="139"/>
        <v>0</v>
      </c>
      <c r="CB165" s="308">
        <f t="shared" ca="1" si="139"/>
        <v>0</v>
      </c>
      <c r="CC165" s="308">
        <f t="shared" ca="1" si="139"/>
        <v>0</v>
      </c>
      <c r="CD165" s="308">
        <f t="shared" ca="1" si="139"/>
        <v>0</v>
      </c>
      <c r="CE165" s="308">
        <f t="shared" ca="1" si="139"/>
        <v>0</v>
      </c>
      <c r="CF165" s="308">
        <f t="shared" ca="1" si="139"/>
        <v>0</v>
      </c>
      <c r="CG165" s="308">
        <f t="shared" ca="1" si="139"/>
        <v>0</v>
      </c>
      <c r="CH165" s="308">
        <f t="shared" ca="1" si="139"/>
        <v>0</v>
      </c>
      <c r="CI165" s="308">
        <f t="shared" ca="1" si="139"/>
        <v>0</v>
      </c>
      <c r="CJ165" s="308">
        <f t="shared" ca="1" si="139"/>
        <v>0</v>
      </c>
      <c r="CK165" s="308">
        <f t="shared" ca="1" si="139"/>
        <v>0</v>
      </c>
      <c r="CL165" s="308">
        <f t="shared" ca="1" si="139"/>
        <v>0</v>
      </c>
      <c r="CM165" s="308">
        <f t="shared" ca="1" si="139"/>
        <v>0</v>
      </c>
      <c r="CN165" s="308">
        <f t="shared" ca="1" si="139"/>
        <v>0</v>
      </c>
      <c r="CO165" s="308">
        <f t="shared" ca="1" si="139"/>
        <v>0</v>
      </c>
      <c r="CP165" s="308">
        <f t="shared" ca="1" si="139"/>
        <v>0</v>
      </c>
      <c r="CQ165" s="308">
        <f t="shared" ca="1" si="139"/>
        <v>0</v>
      </c>
      <c r="CR165" s="308">
        <f t="shared" ca="1" si="139"/>
        <v>0</v>
      </c>
      <c r="CS165" s="308">
        <f t="shared" ca="1" si="139"/>
        <v>0</v>
      </c>
      <c r="CT165" s="308">
        <f t="shared" ca="1" si="139"/>
        <v>0</v>
      </c>
      <c r="CU165" s="308">
        <f t="shared" ca="1" si="139"/>
        <v>0</v>
      </c>
      <c r="CV165" s="308">
        <f t="shared" ca="1" si="139"/>
        <v>0</v>
      </c>
      <c r="CW165" s="308">
        <f t="shared" ca="1" si="139"/>
        <v>0</v>
      </c>
      <c r="CX165" s="308">
        <f t="shared" ca="1" si="139"/>
        <v>0</v>
      </c>
      <c r="CY165" s="308">
        <f t="shared" ca="1" si="139"/>
        <v>0</v>
      </c>
      <c r="CZ165" s="308">
        <f t="shared" ca="1" si="139"/>
        <v>0</v>
      </c>
      <c r="DA165" s="308">
        <f t="shared" ca="1" si="139"/>
        <v>0</v>
      </c>
      <c r="DB165" s="308">
        <f t="shared" ca="1" si="139"/>
        <v>0</v>
      </c>
      <c r="DC165" s="308">
        <f t="shared" ca="1" si="139"/>
        <v>0</v>
      </c>
      <c r="DD165" s="308">
        <f t="shared" ca="1" si="139"/>
        <v>0</v>
      </c>
      <c r="DE165" s="308">
        <f t="shared" ca="1" si="139"/>
        <v>0</v>
      </c>
      <c r="DF165" s="308">
        <f t="shared" ca="1" si="139"/>
        <v>0</v>
      </c>
      <c r="DG165" s="308">
        <f t="shared" ca="1" si="139"/>
        <v>0</v>
      </c>
      <c r="DH165" s="308">
        <f t="shared" ca="1" si="139"/>
        <v>0</v>
      </c>
      <c r="DI165" s="308">
        <f t="shared" ca="1" si="139"/>
        <v>0</v>
      </c>
      <c r="DJ165" s="308">
        <f t="shared" ca="1" si="139"/>
        <v>0</v>
      </c>
      <c r="DK165" s="308">
        <f t="shared" ca="1" si="139"/>
        <v>0</v>
      </c>
      <c r="DL165" s="308">
        <f t="shared" ca="1" si="139"/>
        <v>0</v>
      </c>
      <c r="DM165" s="308">
        <f t="shared" ca="1" si="139"/>
        <v>0</v>
      </c>
      <c r="DN165" s="308">
        <f t="shared" ca="1" si="139"/>
        <v>0</v>
      </c>
      <c r="DO165" s="308">
        <f t="shared" ca="1" si="139"/>
        <v>0</v>
      </c>
      <c r="DP165" s="308">
        <f t="shared" ca="1" si="139"/>
        <v>0</v>
      </c>
      <c r="DQ165" s="308">
        <f t="shared" ca="1" si="139"/>
        <v>0</v>
      </c>
      <c r="DR165" s="308">
        <f t="shared" ca="1" si="139"/>
        <v>0</v>
      </c>
      <c r="DS165" s="308">
        <f t="shared" ca="1" si="139"/>
        <v>0</v>
      </c>
      <c r="DT165" s="308">
        <f t="shared" ca="1" si="139"/>
        <v>9787.716585668275</v>
      </c>
      <c r="DU165" s="308">
        <f t="shared" ca="1" si="139"/>
        <v>0</v>
      </c>
      <c r="DV165" s="308">
        <f t="shared" ca="1" si="139"/>
        <v>0</v>
      </c>
      <c r="DW165" s="308">
        <f t="shared" ca="1" si="139"/>
        <v>0</v>
      </c>
      <c r="DX165" s="308">
        <f t="shared" ca="1" si="139"/>
        <v>0</v>
      </c>
      <c r="DY165" s="308">
        <f t="shared" ca="1" si="139"/>
        <v>0</v>
      </c>
      <c r="DZ165" s="308">
        <f t="shared" ca="1" si="139"/>
        <v>0</v>
      </c>
      <c r="EA165" s="308">
        <f t="shared" ca="1" si="139"/>
        <v>0</v>
      </c>
      <c r="EB165" s="308">
        <f t="shared" ca="1" si="139"/>
        <v>0</v>
      </c>
      <c r="EC165" s="308">
        <f t="shared" ca="1" si="139"/>
        <v>0</v>
      </c>
      <c r="ED165" s="308">
        <f t="shared" ref="ED165:EQ165" ca="1" si="140">(ED$147+ED158)*ED$134</f>
        <v>0</v>
      </c>
      <c r="EE165" s="308">
        <f t="shared" ca="1" si="140"/>
        <v>0</v>
      </c>
      <c r="EF165" s="308">
        <f t="shared" ca="1" si="140"/>
        <v>0</v>
      </c>
      <c r="EG165" s="308">
        <f t="shared" ca="1" si="140"/>
        <v>0</v>
      </c>
      <c r="EH165" s="308">
        <f t="shared" ca="1" si="140"/>
        <v>0</v>
      </c>
      <c r="EI165" s="308">
        <f t="shared" ca="1" si="140"/>
        <v>0</v>
      </c>
      <c r="EJ165" s="308">
        <f t="shared" ca="1" si="140"/>
        <v>0</v>
      </c>
      <c r="EK165" s="308">
        <f t="shared" ca="1" si="140"/>
        <v>0</v>
      </c>
      <c r="EL165" s="308">
        <f t="shared" ca="1" si="140"/>
        <v>0</v>
      </c>
      <c r="EM165" s="308">
        <f t="shared" ca="1" si="140"/>
        <v>0</v>
      </c>
      <c r="EN165" s="308">
        <f t="shared" ca="1" si="140"/>
        <v>0</v>
      </c>
      <c r="EO165" s="308">
        <f t="shared" ca="1" si="140"/>
        <v>0</v>
      </c>
      <c r="EP165" s="308">
        <f t="shared" ca="1" si="140"/>
        <v>0</v>
      </c>
      <c r="EQ165" s="308">
        <f t="shared" ca="1" si="140"/>
        <v>0</v>
      </c>
      <c r="ER165" s="308">
        <f ca="1">(ER$147+ER158)*ER$134</f>
        <v>0</v>
      </c>
      <c r="ES165" s="310"/>
      <c r="ET165" s="308"/>
    </row>
    <row r="166" spans="1:256" s="443" customFormat="1" ht="12.75" customHeight="1">
      <c r="B166" s="16"/>
      <c r="C166" s="16"/>
      <c r="D166" s="566">
        <f>$D$154</f>
        <v>9.0000000000000011E-2</v>
      </c>
      <c r="E166" s="308">
        <f ca="1">(E$147+E159)*E$134</f>
        <v>0</v>
      </c>
      <c r="F166" s="308">
        <f t="shared" ref="F166:BQ166" ca="1" si="141">(F$147+F159)*F$134</f>
        <v>0</v>
      </c>
      <c r="G166" s="308">
        <f t="shared" ca="1" si="141"/>
        <v>0</v>
      </c>
      <c r="H166" s="308">
        <f t="shared" ca="1" si="141"/>
        <v>0</v>
      </c>
      <c r="I166" s="308">
        <f t="shared" ca="1" si="141"/>
        <v>0</v>
      </c>
      <c r="J166" s="308">
        <f t="shared" ca="1" si="141"/>
        <v>0</v>
      </c>
      <c r="K166" s="308">
        <f t="shared" ca="1" si="141"/>
        <v>0</v>
      </c>
      <c r="L166" s="308">
        <f t="shared" ca="1" si="141"/>
        <v>0</v>
      </c>
      <c r="M166" s="308">
        <f t="shared" ca="1" si="141"/>
        <v>0</v>
      </c>
      <c r="N166" s="308">
        <f t="shared" ca="1" si="141"/>
        <v>0</v>
      </c>
      <c r="O166" s="308">
        <f t="shared" ca="1" si="141"/>
        <v>0</v>
      </c>
      <c r="P166" s="308">
        <f t="shared" ca="1" si="141"/>
        <v>0</v>
      </c>
      <c r="Q166" s="308">
        <f t="shared" ca="1" si="141"/>
        <v>0</v>
      </c>
      <c r="R166" s="308">
        <f t="shared" ca="1" si="141"/>
        <v>0</v>
      </c>
      <c r="S166" s="308">
        <f t="shared" ca="1" si="141"/>
        <v>0</v>
      </c>
      <c r="T166" s="308">
        <f t="shared" ca="1" si="141"/>
        <v>0</v>
      </c>
      <c r="U166" s="308">
        <f t="shared" ca="1" si="141"/>
        <v>0</v>
      </c>
      <c r="V166" s="308">
        <f t="shared" ca="1" si="141"/>
        <v>0</v>
      </c>
      <c r="W166" s="308">
        <f t="shared" ca="1" si="141"/>
        <v>0</v>
      </c>
      <c r="X166" s="308">
        <f t="shared" ca="1" si="141"/>
        <v>0</v>
      </c>
      <c r="Y166" s="308">
        <f t="shared" ca="1" si="141"/>
        <v>0</v>
      </c>
      <c r="Z166" s="308">
        <f t="shared" ca="1" si="141"/>
        <v>0</v>
      </c>
      <c r="AA166" s="308">
        <f t="shared" ca="1" si="141"/>
        <v>0</v>
      </c>
      <c r="AB166" s="308">
        <f t="shared" ca="1" si="141"/>
        <v>0</v>
      </c>
      <c r="AC166" s="308">
        <f t="shared" ca="1" si="141"/>
        <v>0</v>
      </c>
      <c r="AD166" s="308">
        <f t="shared" ca="1" si="141"/>
        <v>0</v>
      </c>
      <c r="AE166" s="308">
        <f t="shared" ca="1" si="141"/>
        <v>0</v>
      </c>
      <c r="AF166" s="308">
        <f t="shared" ca="1" si="141"/>
        <v>0</v>
      </c>
      <c r="AG166" s="308">
        <f t="shared" ca="1" si="141"/>
        <v>0</v>
      </c>
      <c r="AH166" s="308">
        <f t="shared" ca="1" si="141"/>
        <v>0</v>
      </c>
      <c r="AI166" s="308">
        <f t="shared" ca="1" si="141"/>
        <v>0</v>
      </c>
      <c r="AJ166" s="308">
        <f t="shared" ca="1" si="141"/>
        <v>0</v>
      </c>
      <c r="AK166" s="308">
        <f t="shared" ca="1" si="141"/>
        <v>0</v>
      </c>
      <c r="AL166" s="308">
        <f t="shared" ca="1" si="141"/>
        <v>0</v>
      </c>
      <c r="AM166" s="308">
        <f t="shared" ca="1" si="141"/>
        <v>0</v>
      </c>
      <c r="AN166" s="308">
        <f t="shared" ca="1" si="141"/>
        <v>0</v>
      </c>
      <c r="AO166" s="308">
        <f t="shared" ca="1" si="141"/>
        <v>0</v>
      </c>
      <c r="AP166" s="308">
        <f t="shared" ca="1" si="141"/>
        <v>0</v>
      </c>
      <c r="AQ166" s="308">
        <f t="shared" ca="1" si="141"/>
        <v>0</v>
      </c>
      <c r="AR166" s="308">
        <f t="shared" ca="1" si="141"/>
        <v>0</v>
      </c>
      <c r="AS166" s="308">
        <f t="shared" ca="1" si="141"/>
        <v>0</v>
      </c>
      <c r="AT166" s="308">
        <f t="shared" ca="1" si="141"/>
        <v>0</v>
      </c>
      <c r="AU166" s="308">
        <f t="shared" ca="1" si="141"/>
        <v>0</v>
      </c>
      <c r="AV166" s="308">
        <f t="shared" ca="1" si="141"/>
        <v>0</v>
      </c>
      <c r="AW166" s="308">
        <f t="shared" ca="1" si="141"/>
        <v>0</v>
      </c>
      <c r="AX166" s="308">
        <f t="shared" ca="1" si="141"/>
        <v>0</v>
      </c>
      <c r="AY166" s="308">
        <f t="shared" ca="1" si="141"/>
        <v>0</v>
      </c>
      <c r="AZ166" s="308">
        <f t="shared" ca="1" si="141"/>
        <v>0</v>
      </c>
      <c r="BA166" s="308">
        <f t="shared" ca="1" si="141"/>
        <v>0</v>
      </c>
      <c r="BB166" s="308">
        <f t="shared" ca="1" si="141"/>
        <v>0</v>
      </c>
      <c r="BC166" s="308">
        <f t="shared" ca="1" si="141"/>
        <v>0</v>
      </c>
      <c r="BD166" s="308">
        <f t="shared" ca="1" si="141"/>
        <v>0</v>
      </c>
      <c r="BE166" s="308">
        <f t="shared" ca="1" si="141"/>
        <v>0</v>
      </c>
      <c r="BF166" s="308">
        <f t="shared" ca="1" si="141"/>
        <v>0</v>
      </c>
      <c r="BG166" s="308">
        <f t="shared" ca="1" si="141"/>
        <v>0</v>
      </c>
      <c r="BH166" s="308">
        <f t="shared" ca="1" si="141"/>
        <v>0</v>
      </c>
      <c r="BI166" s="308">
        <f t="shared" ca="1" si="141"/>
        <v>0</v>
      </c>
      <c r="BJ166" s="308">
        <f t="shared" ca="1" si="141"/>
        <v>0</v>
      </c>
      <c r="BK166" s="308">
        <f t="shared" ca="1" si="141"/>
        <v>0</v>
      </c>
      <c r="BL166" s="308">
        <f t="shared" ca="1" si="141"/>
        <v>0</v>
      </c>
      <c r="BM166" s="308">
        <f t="shared" ca="1" si="141"/>
        <v>0</v>
      </c>
      <c r="BN166" s="308">
        <f t="shared" ca="1" si="141"/>
        <v>0</v>
      </c>
      <c r="BO166" s="308">
        <f t="shared" ca="1" si="141"/>
        <v>0</v>
      </c>
      <c r="BP166" s="308">
        <f t="shared" ca="1" si="141"/>
        <v>0</v>
      </c>
      <c r="BQ166" s="308">
        <f t="shared" ca="1" si="141"/>
        <v>0</v>
      </c>
      <c r="BR166" s="308">
        <f t="shared" ref="BR166:EC166" ca="1" si="142">(BR$147+BR159)*BR$134</f>
        <v>0</v>
      </c>
      <c r="BS166" s="308">
        <f t="shared" ca="1" si="142"/>
        <v>0</v>
      </c>
      <c r="BT166" s="308">
        <f t="shared" ca="1" si="142"/>
        <v>0</v>
      </c>
      <c r="BU166" s="308">
        <f t="shared" ca="1" si="142"/>
        <v>0</v>
      </c>
      <c r="BV166" s="308">
        <f t="shared" ca="1" si="142"/>
        <v>0</v>
      </c>
      <c r="BW166" s="308">
        <f t="shared" ca="1" si="142"/>
        <v>0</v>
      </c>
      <c r="BX166" s="308">
        <f t="shared" ca="1" si="142"/>
        <v>0</v>
      </c>
      <c r="BY166" s="308">
        <f t="shared" ca="1" si="142"/>
        <v>0</v>
      </c>
      <c r="BZ166" s="308">
        <f t="shared" ca="1" si="142"/>
        <v>0</v>
      </c>
      <c r="CA166" s="308">
        <f t="shared" ca="1" si="142"/>
        <v>0</v>
      </c>
      <c r="CB166" s="308">
        <f t="shared" ca="1" si="142"/>
        <v>0</v>
      </c>
      <c r="CC166" s="308">
        <f t="shared" ca="1" si="142"/>
        <v>0</v>
      </c>
      <c r="CD166" s="308">
        <f t="shared" ca="1" si="142"/>
        <v>0</v>
      </c>
      <c r="CE166" s="308">
        <f t="shared" ca="1" si="142"/>
        <v>0</v>
      </c>
      <c r="CF166" s="308">
        <f t="shared" ca="1" si="142"/>
        <v>0</v>
      </c>
      <c r="CG166" s="308">
        <f t="shared" ca="1" si="142"/>
        <v>0</v>
      </c>
      <c r="CH166" s="308">
        <f t="shared" ca="1" si="142"/>
        <v>0</v>
      </c>
      <c r="CI166" s="308">
        <f t="shared" ca="1" si="142"/>
        <v>0</v>
      </c>
      <c r="CJ166" s="308">
        <f t="shared" ca="1" si="142"/>
        <v>0</v>
      </c>
      <c r="CK166" s="308">
        <f t="shared" ca="1" si="142"/>
        <v>0</v>
      </c>
      <c r="CL166" s="308">
        <f t="shared" ca="1" si="142"/>
        <v>0</v>
      </c>
      <c r="CM166" s="308">
        <f t="shared" ca="1" si="142"/>
        <v>0</v>
      </c>
      <c r="CN166" s="308">
        <f t="shared" ca="1" si="142"/>
        <v>0</v>
      </c>
      <c r="CO166" s="308">
        <f t="shared" ca="1" si="142"/>
        <v>0</v>
      </c>
      <c r="CP166" s="308">
        <f t="shared" ca="1" si="142"/>
        <v>0</v>
      </c>
      <c r="CQ166" s="308">
        <f t="shared" ca="1" si="142"/>
        <v>0</v>
      </c>
      <c r="CR166" s="308">
        <f t="shared" ca="1" si="142"/>
        <v>0</v>
      </c>
      <c r="CS166" s="308">
        <f t="shared" ca="1" si="142"/>
        <v>0</v>
      </c>
      <c r="CT166" s="308">
        <f t="shared" ca="1" si="142"/>
        <v>0</v>
      </c>
      <c r="CU166" s="308">
        <f t="shared" ca="1" si="142"/>
        <v>0</v>
      </c>
      <c r="CV166" s="308">
        <f t="shared" ca="1" si="142"/>
        <v>0</v>
      </c>
      <c r="CW166" s="308">
        <f t="shared" ca="1" si="142"/>
        <v>0</v>
      </c>
      <c r="CX166" s="308">
        <f t="shared" ca="1" si="142"/>
        <v>0</v>
      </c>
      <c r="CY166" s="308">
        <f t="shared" ca="1" si="142"/>
        <v>0</v>
      </c>
      <c r="CZ166" s="308">
        <f t="shared" ca="1" si="142"/>
        <v>0</v>
      </c>
      <c r="DA166" s="308">
        <f t="shared" ca="1" si="142"/>
        <v>0</v>
      </c>
      <c r="DB166" s="308">
        <f t="shared" ca="1" si="142"/>
        <v>0</v>
      </c>
      <c r="DC166" s="308">
        <f t="shared" ca="1" si="142"/>
        <v>0</v>
      </c>
      <c r="DD166" s="308">
        <f t="shared" ca="1" si="142"/>
        <v>0</v>
      </c>
      <c r="DE166" s="308">
        <f t="shared" ca="1" si="142"/>
        <v>0</v>
      </c>
      <c r="DF166" s="308">
        <f t="shared" ca="1" si="142"/>
        <v>0</v>
      </c>
      <c r="DG166" s="308">
        <f t="shared" ca="1" si="142"/>
        <v>0</v>
      </c>
      <c r="DH166" s="308">
        <f t="shared" ca="1" si="142"/>
        <v>0</v>
      </c>
      <c r="DI166" s="308">
        <f t="shared" ca="1" si="142"/>
        <v>0</v>
      </c>
      <c r="DJ166" s="308">
        <f t="shared" ca="1" si="142"/>
        <v>0</v>
      </c>
      <c r="DK166" s="308">
        <f t="shared" ca="1" si="142"/>
        <v>0</v>
      </c>
      <c r="DL166" s="308">
        <f t="shared" ca="1" si="142"/>
        <v>0</v>
      </c>
      <c r="DM166" s="308">
        <f t="shared" ca="1" si="142"/>
        <v>0</v>
      </c>
      <c r="DN166" s="308">
        <f t="shared" ca="1" si="142"/>
        <v>0</v>
      </c>
      <c r="DO166" s="308">
        <f t="shared" ca="1" si="142"/>
        <v>0</v>
      </c>
      <c r="DP166" s="308">
        <f t="shared" ca="1" si="142"/>
        <v>0</v>
      </c>
      <c r="DQ166" s="308">
        <f t="shared" ca="1" si="142"/>
        <v>0</v>
      </c>
      <c r="DR166" s="308">
        <f t="shared" ca="1" si="142"/>
        <v>0</v>
      </c>
      <c r="DS166" s="308">
        <f t="shared" ca="1" si="142"/>
        <v>0</v>
      </c>
      <c r="DT166" s="308">
        <f t="shared" ca="1" si="142"/>
        <v>9712.9822723458801</v>
      </c>
      <c r="DU166" s="308">
        <f t="shared" ca="1" si="142"/>
        <v>0</v>
      </c>
      <c r="DV166" s="308">
        <f t="shared" ca="1" si="142"/>
        <v>0</v>
      </c>
      <c r="DW166" s="308">
        <f t="shared" ca="1" si="142"/>
        <v>0</v>
      </c>
      <c r="DX166" s="308">
        <f t="shared" ca="1" si="142"/>
        <v>0</v>
      </c>
      <c r="DY166" s="308">
        <f t="shared" ca="1" si="142"/>
        <v>0</v>
      </c>
      <c r="DZ166" s="308">
        <f t="shared" ca="1" si="142"/>
        <v>0</v>
      </c>
      <c r="EA166" s="308">
        <f t="shared" ca="1" si="142"/>
        <v>0</v>
      </c>
      <c r="EB166" s="308">
        <f t="shared" ca="1" si="142"/>
        <v>0</v>
      </c>
      <c r="EC166" s="308">
        <f t="shared" ca="1" si="142"/>
        <v>0</v>
      </c>
      <c r="ED166" s="308">
        <f t="shared" ref="ED166:EQ166" ca="1" si="143">(ED$147+ED159)*ED$134</f>
        <v>0</v>
      </c>
      <c r="EE166" s="308">
        <f t="shared" ca="1" si="143"/>
        <v>0</v>
      </c>
      <c r="EF166" s="308">
        <f t="shared" ca="1" si="143"/>
        <v>0</v>
      </c>
      <c r="EG166" s="308">
        <f t="shared" ca="1" si="143"/>
        <v>0</v>
      </c>
      <c r="EH166" s="308">
        <f t="shared" ca="1" si="143"/>
        <v>0</v>
      </c>
      <c r="EI166" s="308">
        <f t="shared" ca="1" si="143"/>
        <v>0</v>
      </c>
      <c r="EJ166" s="308">
        <f t="shared" ca="1" si="143"/>
        <v>0</v>
      </c>
      <c r="EK166" s="308">
        <f t="shared" ca="1" si="143"/>
        <v>0</v>
      </c>
      <c r="EL166" s="308">
        <f t="shared" ca="1" si="143"/>
        <v>0</v>
      </c>
      <c r="EM166" s="308">
        <f t="shared" ca="1" si="143"/>
        <v>0</v>
      </c>
      <c r="EN166" s="308">
        <f t="shared" ca="1" si="143"/>
        <v>0</v>
      </c>
      <c r="EO166" s="308">
        <f t="shared" ca="1" si="143"/>
        <v>0</v>
      </c>
      <c r="EP166" s="308">
        <f t="shared" ca="1" si="143"/>
        <v>0</v>
      </c>
      <c r="EQ166" s="308">
        <f t="shared" ca="1" si="143"/>
        <v>0</v>
      </c>
      <c r="ER166" s="308">
        <f ca="1">(ER$147+ER159)*ER$134</f>
        <v>0</v>
      </c>
      <c r="ES166" s="310"/>
      <c r="ET166" s="308"/>
    </row>
    <row r="167" spans="1:256" s="443" customFormat="1" ht="12.75" customHeight="1">
      <c r="B167" s="16"/>
      <c r="C167" s="579">
        <f>$D$143</f>
        <v>0.09</v>
      </c>
      <c r="D167" s="566">
        <f>$D$152</f>
        <v>0.08</v>
      </c>
      <c r="E167" s="308">
        <f ca="1">(E$148+E157)*E$134</f>
        <v>0</v>
      </c>
      <c r="F167" s="308">
        <f t="shared" ref="F167:BQ167" ca="1" si="144">(F$148+F157)*F$134</f>
        <v>0</v>
      </c>
      <c r="G167" s="308">
        <f t="shared" ca="1" si="144"/>
        <v>0</v>
      </c>
      <c r="H167" s="308">
        <f t="shared" ca="1" si="144"/>
        <v>0</v>
      </c>
      <c r="I167" s="308">
        <f t="shared" ca="1" si="144"/>
        <v>0</v>
      </c>
      <c r="J167" s="308">
        <f t="shared" ca="1" si="144"/>
        <v>0</v>
      </c>
      <c r="K167" s="308">
        <f t="shared" ca="1" si="144"/>
        <v>0</v>
      </c>
      <c r="L167" s="308">
        <f t="shared" ca="1" si="144"/>
        <v>0</v>
      </c>
      <c r="M167" s="308">
        <f t="shared" ca="1" si="144"/>
        <v>0</v>
      </c>
      <c r="N167" s="308">
        <f t="shared" ca="1" si="144"/>
        <v>0</v>
      </c>
      <c r="O167" s="308">
        <f t="shared" ca="1" si="144"/>
        <v>0</v>
      </c>
      <c r="P167" s="308">
        <f t="shared" ca="1" si="144"/>
        <v>0</v>
      </c>
      <c r="Q167" s="308">
        <f t="shared" ca="1" si="144"/>
        <v>0</v>
      </c>
      <c r="R167" s="308">
        <f t="shared" ca="1" si="144"/>
        <v>0</v>
      </c>
      <c r="S167" s="308">
        <f t="shared" ca="1" si="144"/>
        <v>0</v>
      </c>
      <c r="T167" s="308">
        <f t="shared" ca="1" si="144"/>
        <v>0</v>
      </c>
      <c r="U167" s="308">
        <f t="shared" ca="1" si="144"/>
        <v>0</v>
      </c>
      <c r="V167" s="308">
        <f t="shared" ca="1" si="144"/>
        <v>0</v>
      </c>
      <c r="W167" s="308">
        <f t="shared" ca="1" si="144"/>
        <v>0</v>
      </c>
      <c r="X167" s="308">
        <f t="shared" ca="1" si="144"/>
        <v>0</v>
      </c>
      <c r="Y167" s="308">
        <f t="shared" ca="1" si="144"/>
        <v>0</v>
      </c>
      <c r="Z167" s="308">
        <f t="shared" ca="1" si="144"/>
        <v>0</v>
      </c>
      <c r="AA167" s="308">
        <f t="shared" ca="1" si="144"/>
        <v>0</v>
      </c>
      <c r="AB167" s="308">
        <f t="shared" ca="1" si="144"/>
        <v>0</v>
      </c>
      <c r="AC167" s="308">
        <f t="shared" ca="1" si="144"/>
        <v>0</v>
      </c>
      <c r="AD167" s="308">
        <f t="shared" ca="1" si="144"/>
        <v>0</v>
      </c>
      <c r="AE167" s="308">
        <f t="shared" ca="1" si="144"/>
        <v>0</v>
      </c>
      <c r="AF167" s="308">
        <f t="shared" ca="1" si="144"/>
        <v>0</v>
      </c>
      <c r="AG167" s="308">
        <f t="shared" ca="1" si="144"/>
        <v>0</v>
      </c>
      <c r="AH167" s="308">
        <f t="shared" ca="1" si="144"/>
        <v>0</v>
      </c>
      <c r="AI167" s="308">
        <f t="shared" ca="1" si="144"/>
        <v>0</v>
      </c>
      <c r="AJ167" s="308">
        <f t="shared" ca="1" si="144"/>
        <v>0</v>
      </c>
      <c r="AK167" s="308">
        <f t="shared" ca="1" si="144"/>
        <v>0</v>
      </c>
      <c r="AL167" s="308">
        <f t="shared" ca="1" si="144"/>
        <v>0</v>
      </c>
      <c r="AM167" s="308">
        <f t="shared" ca="1" si="144"/>
        <v>0</v>
      </c>
      <c r="AN167" s="308">
        <f t="shared" ca="1" si="144"/>
        <v>0</v>
      </c>
      <c r="AO167" s="308">
        <f t="shared" ca="1" si="144"/>
        <v>0</v>
      </c>
      <c r="AP167" s="308">
        <f t="shared" ca="1" si="144"/>
        <v>0</v>
      </c>
      <c r="AQ167" s="308">
        <f t="shared" ca="1" si="144"/>
        <v>0</v>
      </c>
      <c r="AR167" s="308">
        <f t="shared" ca="1" si="144"/>
        <v>0</v>
      </c>
      <c r="AS167" s="308">
        <f t="shared" ca="1" si="144"/>
        <v>0</v>
      </c>
      <c r="AT167" s="308">
        <f t="shared" ca="1" si="144"/>
        <v>0</v>
      </c>
      <c r="AU167" s="308">
        <f t="shared" ca="1" si="144"/>
        <v>0</v>
      </c>
      <c r="AV167" s="308">
        <f t="shared" ca="1" si="144"/>
        <v>0</v>
      </c>
      <c r="AW167" s="308">
        <f t="shared" ca="1" si="144"/>
        <v>0</v>
      </c>
      <c r="AX167" s="308">
        <f t="shared" ca="1" si="144"/>
        <v>0</v>
      </c>
      <c r="AY167" s="308">
        <f t="shared" ca="1" si="144"/>
        <v>0</v>
      </c>
      <c r="AZ167" s="308">
        <f t="shared" ca="1" si="144"/>
        <v>0</v>
      </c>
      <c r="BA167" s="308">
        <f t="shared" ca="1" si="144"/>
        <v>0</v>
      </c>
      <c r="BB167" s="308">
        <f t="shared" ca="1" si="144"/>
        <v>0</v>
      </c>
      <c r="BC167" s="308">
        <f t="shared" ca="1" si="144"/>
        <v>0</v>
      </c>
      <c r="BD167" s="308">
        <f t="shared" ca="1" si="144"/>
        <v>0</v>
      </c>
      <c r="BE167" s="308">
        <f t="shared" ca="1" si="144"/>
        <v>0</v>
      </c>
      <c r="BF167" s="308">
        <f t="shared" ca="1" si="144"/>
        <v>0</v>
      </c>
      <c r="BG167" s="308">
        <f t="shared" ca="1" si="144"/>
        <v>0</v>
      </c>
      <c r="BH167" s="308">
        <f t="shared" ca="1" si="144"/>
        <v>0</v>
      </c>
      <c r="BI167" s="308">
        <f t="shared" ca="1" si="144"/>
        <v>0</v>
      </c>
      <c r="BJ167" s="308">
        <f t="shared" ca="1" si="144"/>
        <v>0</v>
      </c>
      <c r="BK167" s="308">
        <f t="shared" ca="1" si="144"/>
        <v>0</v>
      </c>
      <c r="BL167" s="308">
        <f t="shared" ca="1" si="144"/>
        <v>0</v>
      </c>
      <c r="BM167" s="308">
        <f t="shared" ca="1" si="144"/>
        <v>0</v>
      </c>
      <c r="BN167" s="308">
        <f t="shared" ca="1" si="144"/>
        <v>0</v>
      </c>
      <c r="BO167" s="308">
        <f t="shared" ca="1" si="144"/>
        <v>0</v>
      </c>
      <c r="BP167" s="308">
        <f t="shared" ca="1" si="144"/>
        <v>0</v>
      </c>
      <c r="BQ167" s="308">
        <f t="shared" ca="1" si="144"/>
        <v>0</v>
      </c>
      <c r="BR167" s="308">
        <f t="shared" ref="BR167:EC167" ca="1" si="145">(BR$148+BR157)*BR$134</f>
        <v>0</v>
      </c>
      <c r="BS167" s="308">
        <f t="shared" ca="1" si="145"/>
        <v>0</v>
      </c>
      <c r="BT167" s="308">
        <f t="shared" ca="1" si="145"/>
        <v>0</v>
      </c>
      <c r="BU167" s="308">
        <f t="shared" ca="1" si="145"/>
        <v>0</v>
      </c>
      <c r="BV167" s="308">
        <f t="shared" ca="1" si="145"/>
        <v>0</v>
      </c>
      <c r="BW167" s="308">
        <f t="shared" ca="1" si="145"/>
        <v>0</v>
      </c>
      <c r="BX167" s="308">
        <f t="shared" ca="1" si="145"/>
        <v>0</v>
      </c>
      <c r="BY167" s="308">
        <f t="shared" ca="1" si="145"/>
        <v>0</v>
      </c>
      <c r="BZ167" s="308">
        <f t="shared" ca="1" si="145"/>
        <v>0</v>
      </c>
      <c r="CA167" s="308">
        <f t="shared" ca="1" si="145"/>
        <v>0</v>
      </c>
      <c r="CB167" s="308">
        <f t="shared" ca="1" si="145"/>
        <v>0</v>
      </c>
      <c r="CC167" s="308">
        <f t="shared" ca="1" si="145"/>
        <v>0</v>
      </c>
      <c r="CD167" s="308">
        <f t="shared" ca="1" si="145"/>
        <v>0</v>
      </c>
      <c r="CE167" s="308">
        <f t="shared" ca="1" si="145"/>
        <v>0</v>
      </c>
      <c r="CF167" s="308">
        <f t="shared" ca="1" si="145"/>
        <v>0</v>
      </c>
      <c r="CG167" s="308">
        <f t="shared" ca="1" si="145"/>
        <v>0</v>
      </c>
      <c r="CH167" s="308">
        <f t="shared" ca="1" si="145"/>
        <v>0</v>
      </c>
      <c r="CI167" s="308">
        <f t="shared" ca="1" si="145"/>
        <v>0</v>
      </c>
      <c r="CJ167" s="308">
        <f t="shared" ca="1" si="145"/>
        <v>0</v>
      </c>
      <c r="CK167" s="308">
        <f t="shared" ca="1" si="145"/>
        <v>0</v>
      </c>
      <c r="CL167" s="308">
        <f t="shared" ca="1" si="145"/>
        <v>0</v>
      </c>
      <c r="CM167" s="308">
        <f t="shared" ca="1" si="145"/>
        <v>0</v>
      </c>
      <c r="CN167" s="308">
        <f t="shared" ca="1" si="145"/>
        <v>0</v>
      </c>
      <c r="CO167" s="308">
        <f t="shared" ca="1" si="145"/>
        <v>0</v>
      </c>
      <c r="CP167" s="308">
        <f t="shared" ca="1" si="145"/>
        <v>0</v>
      </c>
      <c r="CQ167" s="308">
        <f t="shared" ca="1" si="145"/>
        <v>0</v>
      </c>
      <c r="CR167" s="308">
        <f t="shared" ca="1" si="145"/>
        <v>0</v>
      </c>
      <c r="CS167" s="308">
        <f t="shared" ca="1" si="145"/>
        <v>0</v>
      </c>
      <c r="CT167" s="308">
        <f t="shared" ca="1" si="145"/>
        <v>0</v>
      </c>
      <c r="CU167" s="308">
        <f t="shared" ca="1" si="145"/>
        <v>0</v>
      </c>
      <c r="CV167" s="308">
        <f t="shared" ca="1" si="145"/>
        <v>0</v>
      </c>
      <c r="CW167" s="308">
        <f t="shared" ca="1" si="145"/>
        <v>0</v>
      </c>
      <c r="CX167" s="308">
        <f t="shared" ca="1" si="145"/>
        <v>0</v>
      </c>
      <c r="CY167" s="308">
        <f t="shared" ca="1" si="145"/>
        <v>0</v>
      </c>
      <c r="CZ167" s="308">
        <f t="shared" ca="1" si="145"/>
        <v>0</v>
      </c>
      <c r="DA167" s="308">
        <f t="shared" ca="1" si="145"/>
        <v>0</v>
      </c>
      <c r="DB167" s="308">
        <f t="shared" ca="1" si="145"/>
        <v>0</v>
      </c>
      <c r="DC167" s="308">
        <f t="shared" ca="1" si="145"/>
        <v>0</v>
      </c>
      <c r="DD167" s="308">
        <f t="shared" ca="1" si="145"/>
        <v>0</v>
      </c>
      <c r="DE167" s="308">
        <f t="shared" ca="1" si="145"/>
        <v>0</v>
      </c>
      <c r="DF167" s="308">
        <f t="shared" ca="1" si="145"/>
        <v>0</v>
      </c>
      <c r="DG167" s="308">
        <f t="shared" ca="1" si="145"/>
        <v>0</v>
      </c>
      <c r="DH167" s="308">
        <f t="shared" ca="1" si="145"/>
        <v>0</v>
      </c>
      <c r="DI167" s="308">
        <f t="shared" ca="1" si="145"/>
        <v>0</v>
      </c>
      <c r="DJ167" s="308">
        <f t="shared" ca="1" si="145"/>
        <v>0</v>
      </c>
      <c r="DK167" s="308">
        <f t="shared" ca="1" si="145"/>
        <v>0</v>
      </c>
      <c r="DL167" s="308">
        <f t="shared" ca="1" si="145"/>
        <v>0</v>
      </c>
      <c r="DM167" s="308">
        <f t="shared" ca="1" si="145"/>
        <v>0</v>
      </c>
      <c r="DN167" s="308">
        <f t="shared" ca="1" si="145"/>
        <v>0</v>
      </c>
      <c r="DO167" s="308">
        <f t="shared" ca="1" si="145"/>
        <v>0</v>
      </c>
      <c r="DP167" s="308">
        <f t="shared" ca="1" si="145"/>
        <v>0</v>
      </c>
      <c r="DQ167" s="308">
        <f t="shared" ca="1" si="145"/>
        <v>0</v>
      </c>
      <c r="DR167" s="308">
        <f t="shared" ca="1" si="145"/>
        <v>0</v>
      </c>
      <c r="DS167" s="308">
        <f t="shared" ca="1" si="145"/>
        <v>0</v>
      </c>
      <c r="DT167" s="308">
        <f t="shared" ca="1" si="145"/>
        <v>9698.9249090667163</v>
      </c>
      <c r="DU167" s="308">
        <f t="shared" ca="1" si="145"/>
        <v>0</v>
      </c>
      <c r="DV167" s="308">
        <f t="shared" ca="1" si="145"/>
        <v>0</v>
      </c>
      <c r="DW167" s="308">
        <f t="shared" ca="1" si="145"/>
        <v>0</v>
      </c>
      <c r="DX167" s="308">
        <f t="shared" ca="1" si="145"/>
        <v>0</v>
      </c>
      <c r="DY167" s="308">
        <f t="shared" ca="1" si="145"/>
        <v>0</v>
      </c>
      <c r="DZ167" s="308">
        <f t="shared" ca="1" si="145"/>
        <v>0</v>
      </c>
      <c r="EA167" s="308">
        <f t="shared" ca="1" si="145"/>
        <v>0</v>
      </c>
      <c r="EB167" s="308">
        <f t="shared" ca="1" si="145"/>
        <v>0</v>
      </c>
      <c r="EC167" s="308">
        <f t="shared" ca="1" si="145"/>
        <v>0</v>
      </c>
      <c r="ED167" s="308">
        <f t="shared" ref="ED167:EQ167" ca="1" si="146">(ED$148+ED157)*ED$134</f>
        <v>0</v>
      </c>
      <c r="EE167" s="308">
        <f t="shared" ca="1" si="146"/>
        <v>0</v>
      </c>
      <c r="EF167" s="308">
        <f t="shared" ca="1" si="146"/>
        <v>0</v>
      </c>
      <c r="EG167" s="308">
        <f t="shared" ca="1" si="146"/>
        <v>0</v>
      </c>
      <c r="EH167" s="308">
        <f t="shared" ca="1" si="146"/>
        <v>0</v>
      </c>
      <c r="EI167" s="308">
        <f t="shared" ca="1" si="146"/>
        <v>0</v>
      </c>
      <c r="EJ167" s="308">
        <f t="shared" ca="1" si="146"/>
        <v>0</v>
      </c>
      <c r="EK167" s="308">
        <f t="shared" ca="1" si="146"/>
        <v>0</v>
      </c>
      <c r="EL167" s="308">
        <f t="shared" ca="1" si="146"/>
        <v>0</v>
      </c>
      <c r="EM167" s="308">
        <f t="shared" ca="1" si="146"/>
        <v>0</v>
      </c>
      <c r="EN167" s="308">
        <f t="shared" ca="1" si="146"/>
        <v>0</v>
      </c>
      <c r="EO167" s="308">
        <f t="shared" ca="1" si="146"/>
        <v>0</v>
      </c>
      <c r="EP167" s="308">
        <f t="shared" ca="1" si="146"/>
        <v>0</v>
      </c>
      <c r="EQ167" s="308">
        <f t="shared" ca="1" si="146"/>
        <v>0</v>
      </c>
      <c r="ER167" s="308">
        <f ca="1">(ER$148+ER157)*ER$134</f>
        <v>0</v>
      </c>
      <c r="ES167" s="310"/>
      <c r="ET167" s="308"/>
    </row>
    <row r="168" spans="1:256" s="443" customFormat="1" ht="12.75" customHeight="1">
      <c r="B168" s="16"/>
      <c r="C168" s="16"/>
      <c r="D168" s="566">
        <f>$D$153</f>
        <v>8.5000000000000006E-2</v>
      </c>
      <c r="E168" s="308">
        <f ca="1">(E$148+E158)*E$134</f>
        <v>0</v>
      </c>
      <c r="F168" s="308">
        <f t="shared" ref="F168:BQ168" ca="1" si="147">(F$148+F158)*F$134</f>
        <v>0</v>
      </c>
      <c r="G168" s="308">
        <f t="shared" ca="1" si="147"/>
        <v>0</v>
      </c>
      <c r="H168" s="308">
        <f t="shared" ca="1" si="147"/>
        <v>0</v>
      </c>
      <c r="I168" s="308">
        <f t="shared" ca="1" si="147"/>
        <v>0</v>
      </c>
      <c r="J168" s="308">
        <f t="shared" ca="1" si="147"/>
        <v>0</v>
      </c>
      <c r="K168" s="308">
        <f t="shared" ca="1" si="147"/>
        <v>0</v>
      </c>
      <c r="L168" s="308">
        <f t="shared" ca="1" si="147"/>
        <v>0</v>
      </c>
      <c r="M168" s="308">
        <f t="shared" ca="1" si="147"/>
        <v>0</v>
      </c>
      <c r="N168" s="308">
        <f t="shared" ca="1" si="147"/>
        <v>0</v>
      </c>
      <c r="O168" s="308">
        <f t="shared" ca="1" si="147"/>
        <v>0</v>
      </c>
      <c r="P168" s="308">
        <f t="shared" ca="1" si="147"/>
        <v>0</v>
      </c>
      <c r="Q168" s="308">
        <f t="shared" ca="1" si="147"/>
        <v>0</v>
      </c>
      <c r="R168" s="308">
        <f t="shared" ca="1" si="147"/>
        <v>0</v>
      </c>
      <c r="S168" s="308">
        <f t="shared" ca="1" si="147"/>
        <v>0</v>
      </c>
      <c r="T168" s="308">
        <f t="shared" ca="1" si="147"/>
        <v>0</v>
      </c>
      <c r="U168" s="308">
        <f t="shared" ca="1" si="147"/>
        <v>0</v>
      </c>
      <c r="V168" s="308">
        <f t="shared" ca="1" si="147"/>
        <v>0</v>
      </c>
      <c r="W168" s="308">
        <f t="shared" ca="1" si="147"/>
        <v>0</v>
      </c>
      <c r="X168" s="308">
        <f t="shared" ca="1" si="147"/>
        <v>0</v>
      </c>
      <c r="Y168" s="308">
        <f t="shared" ca="1" si="147"/>
        <v>0</v>
      </c>
      <c r="Z168" s="308">
        <f t="shared" ca="1" si="147"/>
        <v>0</v>
      </c>
      <c r="AA168" s="308">
        <f t="shared" ca="1" si="147"/>
        <v>0</v>
      </c>
      <c r="AB168" s="308">
        <f t="shared" ca="1" si="147"/>
        <v>0</v>
      </c>
      <c r="AC168" s="308">
        <f t="shared" ca="1" si="147"/>
        <v>0</v>
      </c>
      <c r="AD168" s="308">
        <f t="shared" ca="1" si="147"/>
        <v>0</v>
      </c>
      <c r="AE168" s="308">
        <f t="shared" ca="1" si="147"/>
        <v>0</v>
      </c>
      <c r="AF168" s="308">
        <f t="shared" ca="1" si="147"/>
        <v>0</v>
      </c>
      <c r="AG168" s="308">
        <f t="shared" ca="1" si="147"/>
        <v>0</v>
      </c>
      <c r="AH168" s="308">
        <f t="shared" ca="1" si="147"/>
        <v>0</v>
      </c>
      <c r="AI168" s="308">
        <f t="shared" ca="1" si="147"/>
        <v>0</v>
      </c>
      <c r="AJ168" s="308">
        <f t="shared" ca="1" si="147"/>
        <v>0</v>
      </c>
      <c r="AK168" s="308">
        <f t="shared" ca="1" si="147"/>
        <v>0</v>
      </c>
      <c r="AL168" s="308">
        <f t="shared" ca="1" si="147"/>
        <v>0</v>
      </c>
      <c r="AM168" s="308">
        <f t="shared" ca="1" si="147"/>
        <v>0</v>
      </c>
      <c r="AN168" s="308">
        <f t="shared" ca="1" si="147"/>
        <v>0</v>
      </c>
      <c r="AO168" s="308">
        <f t="shared" ca="1" si="147"/>
        <v>0</v>
      </c>
      <c r="AP168" s="308">
        <f t="shared" ca="1" si="147"/>
        <v>0</v>
      </c>
      <c r="AQ168" s="308">
        <f t="shared" ca="1" si="147"/>
        <v>0</v>
      </c>
      <c r="AR168" s="308">
        <f t="shared" ca="1" si="147"/>
        <v>0</v>
      </c>
      <c r="AS168" s="308">
        <f t="shared" ca="1" si="147"/>
        <v>0</v>
      </c>
      <c r="AT168" s="308">
        <f t="shared" ca="1" si="147"/>
        <v>0</v>
      </c>
      <c r="AU168" s="308">
        <f t="shared" ca="1" si="147"/>
        <v>0</v>
      </c>
      <c r="AV168" s="308">
        <f t="shared" ca="1" si="147"/>
        <v>0</v>
      </c>
      <c r="AW168" s="308">
        <f t="shared" ca="1" si="147"/>
        <v>0</v>
      </c>
      <c r="AX168" s="308">
        <f t="shared" ca="1" si="147"/>
        <v>0</v>
      </c>
      <c r="AY168" s="308">
        <f t="shared" ca="1" si="147"/>
        <v>0</v>
      </c>
      <c r="AZ168" s="308">
        <f t="shared" ca="1" si="147"/>
        <v>0</v>
      </c>
      <c r="BA168" s="308">
        <f t="shared" ca="1" si="147"/>
        <v>0</v>
      </c>
      <c r="BB168" s="308">
        <f t="shared" ca="1" si="147"/>
        <v>0</v>
      </c>
      <c r="BC168" s="308">
        <f t="shared" ca="1" si="147"/>
        <v>0</v>
      </c>
      <c r="BD168" s="308">
        <f t="shared" ca="1" si="147"/>
        <v>0</v>
      </c>
      <c r="BE168" s="308">
        <f t="shared" ca="1" si="147"/>
        <v>0</v>
      </c>
      <c r="BF168" s="308">
        <f t="shared" ca="1" si="147"/>
        <v>0</v>
      </c>
      <c r="BG168" s="308">
        <f t="shared" ca="1" si="147"/>
        <v>0</v>
      </c>
      <c r="BH168" s="308">
        <f t="shared" ca="1" si="147"/>
        <v>0</v>
      </c>
      <c r="BI168" s="308">
        <f t="shared" ca="1" si="147"/>
        <v>0</v>
      </c>
      <c r="BJ168" s="308">
        <f t="shared" ca="1" si="147"/>
        <v>0</v>
      </c>
      <c r="BK168" s="308">
        <f t="shared" ca="1" si="147"/>
        <v>0</v>
      </c>
      <c r="BL168" s="308">
        <f t="shared" ca="1" si="147"/>
        <v>0</v>
      </c>
      <c r="BM168" s="308">
        <f t="shared" ca="1" si="147"/>
        <v>0</v>
      </c>
      <c r="BN168" s="308">
        <f t="shared" ca="1" si="147"/>
        <v>0</v>
      </c>
      <c r="BO168" s="308">
        <f t="shared" ca="1" si="147"/>
        <v>0</v>
      </c>
      <c r="BP168" s="308">
        <f t="shared" ca="1" si="147"/>
        <v>0</v>
      </c>
      <c r="BQ168" s="308">
        <f t="shared" ca="1" si="147"/>
        <v>0</v>
      </c>
      <c r="BR168" s="308">
        <f t="shared" ref="BR168:EC168" ca="1" si="148">(BR$148+BR158)*BR$134</f>
        <v>0</v>
      </c>
      <c r="BS168" s="308">
        <f t="shared" ca="1" si="148"/>
        <v>0</v>
      </c>
      <c r="BT168" s="308">
        <f t="shared" ca="1" si="148"/>
        <v>0</v>
      </c>
      <c r="BU168" s="308">
        <f t="shared" ca="1" si="148"/>
        <v>0</v>
      </c>
      <c r="BV168" s="308">
        <f t="shared" ca="1" si="148"/>
        <v>0</v>
      </c>
      <c r="BW168" s="308">
        <f t="shared" ca="1" si="148"/>
        <v>0</v>
      </c>
      <c r="BX168" s="308">
        <f t="shared" ca="1" si="148"/>
        <v>0</v>
      </c>
      <c r="BY168" s="308">
        <f t="shared" ca="1" si="148"/>
        <v>0</v>
      </c>
      <c r="BZ168" s="308">
        <f t="shared" ca="1" si="148"/>
        <v>0</v>
      </c>
      <c r="CA168" s="308">
        <f t="shared" ca="1" si="148"/>
        <v>0</v>
      </c>
      <c r="CB168" s="308">
        <f t="shared" ca="1" si="148"/>
        <v>0</v>
      </c>
      <c r="CC168" s="308">
        <f t="shared" ca="1" si="148"/>
        <v>0</v>
      </c>
      <c r="CD168" s="308">
        <f t="shared" ca="1" si="148"/>
        <v>0</v>
      </c>
      <c r="CE168" s="308">
        <f t="shared" ca="1" si="148"/>
        <v>0</v>
      </c>
      <c r="CF168" s="308">
        <f t="shared" ca="1" si="148"/>
        <v>0</v>
      </c>
      <c r="CG168" s="308">
        <f t="shared" ca="1" si="148"/>
        <v>0</v>
      </c>
      <c r="CH168" s="308">
        <f t="shared" ca="1" si="148"/>
        <v>0</v>
      </c>
      <c r="CI168" s="308">
        <f t="shared" ca="1" si="148"/>
        <v>0</v>
      </c>
      <c r="CJ168" s="308">
        <f t="shared" ca="1" si="148"/>
        <v>0</v>
      </c>
      <c r="CK168" s="308">
        <f t="shared" ca="1" si="148"/>
        <v>0</v>
      </c>
      <c r="CL168" s="308">
        <f t="shared" ca="1" si="148"/>
        <v>0</v>
      </c>
      <c r="CM168" s="308">
        <f t="shared" ca="1" si="148"/>
        <v>0</v>
      </c>
      <c r="CN168" s="308">
        <f t="shared" ca="1" si="148"/>
        <v>0</v>
      </c>
      <c r="CO168" s="308">
        <f t="shared" ca="1" si="148"/>
        <v>0</v>
      </c>
      <c r="CP168" s="308">
        <f t="shared" ca="1" si="148"/>
        <v>0</v>
      </c>
      <c r="CQ168" s="308">
        <f t="shared" ca="1" si="148"/>
        <v>0</v>
      </c>
      <c r="CR168" s="308">
        <f t="shared" ca="1" si="148"/>
        <v>0</v>
      </c>
      <c r="CS168" s="308">
        <f t="shared" ca="1" si="148"/>
        <v>0</v>
      </c>
      <c r="CT168" s="308">
        <f t="shared" ca="1" si="148"/>
        <v>0</v>
      </c>
      <c r="CU168" s="308">
        <f t="shared" ca="1" si="148"/>
        <v>0</v>
      </c>
      <c r="CV168" s="308">
        <f t="shared" ca="1" si="148"/>
        <v>0</v>
      </c>
      <c r="CW168" s="308">
        <f t="shared" ca="1" si="148"/>
        <v>0</v>
      </c>
      <c r="CX168" s="308">
        <f t="shared" ca="1" si="148"/>
        <v>0</v>
      </c>
      <c r="CY168" s="308">
        <f t="shared" ca="1" si="148"/>
        <v>0</v>
      </c>
      <c r="CZ168" s="308">
        <f t="shared" ca="1" si="148"/>
        <v>0</v>
      </c>
      <c r="DA168" s="308">
        <f t="shared" ca="1" si="148"/>
        <v>0</v>
      </c>
      <c r="DB168" s="308">
        <f t="shared" ca="1" si="148"/>
        <v>0</v>
      </c>
      <c r="DC168" s="308">
        <f t="shared" ca="1" si="148"/>
        <v>0</v>
      </c>
      <c r="DD168" s="308">
        <f t="shared" ca="1" si="148"/>
        <v>0</v>
      </c>
      <c r="DE168" s="308">
        <f t="shared" ca="1" si="148"/>
        <v>0</v>
      </c>
      <c r="DF168" s="308">
        <f t="shared" ca="1" si="148"/>
        <v>0</v>
      </c>
      <c r="DG168" s="308">
        <f t="shared" ca="1" si="148"/>
        <v>0</v>
      </c>
      <c r="DH168" s="308">
        <f t="shared" ca="1" si="148"/>
        <v>0</v>
      </c>
      <c r="DI168" s="308">
        <f t="shared" ca="1" si="148"/>
        <v>0</v>
      </c>
      <c r="DJ168" s="308">
        <f t="shared" ca="1" si="148"/>
        <v>0</v>
      </c>
      <c r="DK168" s="308">
        <f t="shared" ca="1" si="148"/>
        <v>0</v>
      </c>
      <c r="DL168" s="308">
        <f t="shared" ca="1" si="148"/>
        <v>0</v>
      </c>
      <c r="DM168" s="308">
        <f t="shared" ca="1" si="148"/>
        <v>0</v>
      </c>
      <c r="DN168" s="308">
        <f t="shared" ca="1" si="148"/>
        <v>0</v>
      </c>
      <c r="DO168" s="308">
        <f t="shared" ca="1" si="148"/>
        <v>0</v>
      </c>
      <c r="DP168" s="308">
        <f t="shared" ca="1" si="148"/>
        <v>0</v>
      </c>
      <c r="DQ168" s="308">
        <f t="shared" ca="1" si="148"/>
        <v>0</v>
      </c>
      <c r="DR168" s="308">
        <f t="shared" ca="1" si="148"/>
        <v>0</v>
      </c>
      <c r="DS168" s="308">
        <f t="shared" ca="1" si="148"/>
        <v>0</v>
      </c>
      <c r="DT168" s="581">
        <f t="shared" ca="1" si="148"/>
        <v>9613.0349510206361</v>
      </c>
      <c r="DU168" s="308">
        <f t="shared" ca="1" si="148"/>
        <v>0</v>
      </c>
      <c r="DV168" s="308">
        <f t="shared" ca="1" si="148"/>
        <v>0</v>
      </c>
      <c r="DW168" s="308">
        <f t="shared" ca="1" si="148"/>
        <v>0</v>
      </c>
      <c r="DX168" s="308">
        <f t="shared" ca="1" si="148"/>
        <v>0</v>
      </c>
      <c r="DY168" s="308">
        <f t="shared" ca="1" si="148"/>
        <v>0</v>
      </c>
      <c r="DZ168" s="308">
        <f t="shared" ca="1" si="148"/>
        <v>0</v>
      </c>
      <c r="EA168" s="308">
        <f t="shared" ca="1" si="148"/>
        <v>0</v>
      </c>
      <c r="EB168" s="308">
        <f t="shared" ca="1" si="148"/>
        <v>0</v>
      </c>
      <c r="EC168" s="308">
        <f t="shared" ca="1" si="148"/>
        <v>0</v>
      </c>
      <c r="ED168" s="308">
        <f t="shared" ref="ED168:EQ168" ca="1" si="149">(ED$148+ED158)*ED$134</f>
        <v>0</v>
      </c>
      <c r="EE168" s="308">
        <f t="shared" ca="1" si="149"/>
        <v>0</v>
      </c>
      <c r="EF168" s="308">
        <f t="shared" ca="1" si="149"/>
        <v>0</v>
      </c>
      <c r="EG168" s="308">
        <f t="shared" ca="1" si="149"/>
        <v>0</v>
      </c>
      <c r="EH168" s="308">
        <f t="shared" ca="1" si="149"/>
        <v>0</v>
      </c>
      <c r="EI168" s="308">
        <f t="shared" ca="1" si="149"/>
        <v>0</v>
      </c>
      <c r="EJ168" s="308">
        <f t="shared" ca="1" si="149"/>
        <v>0</v>
      </c>
      <c r="EK168" s="308">
        <f t="shared" ca="1" si="149"/>
        <v>0</v>
      </c>
      <c r="EL168" s="308">
        <f t="shared" ca="1" si="149"/>
        <v>0</v>
      </c>
      <c r="EM168" s="308">
        <f t="shared" ca="1" si="149"/>
        <v>0</v>
      </c>
      <c r="EN168" s="308">
        <f t="shared" ca="1" si="149"/>
        <v>0</v>
      </c>
      <c r="EO168" s="308">
        <f t="shared" ca="1" si="149"/>
        <v>0</v>
      </c>
      <c r="EP168" s="308">
        <f t="shared" ca="1" si="149"/>
        <v>0</v>
      </c>
      <c r="EQ168" s="308">
        <f t="shared" ca="1" si="149"/>
        <v>0</v>
      </c>
      <c r="ER168" s="308">
        <f ca="1">(ER$148+ER158)*ER$134</f>
        <v>0</v>
      </c>
      <c r="ES168" s="310"/>
      <c r="ET168" s="308"/>
    </row>
    <row r="169" spans="1:256" s="443" customFormat="1" ht="12.75" customHeight="1">
      <c r="B169" s="16"/>
      <c r="C169" s="16"/>
      <c r="D169" s="566">
        <f>$D$154</f>
        <v>9.0000000000000011E-2</v>
      </c>
      <c r="E169" s="308">
        <f ca="1">(E$148+E159)*E$134</f>
        <v>0</v>
      </c>
      <c r="F169" s="308">
        <f t="shared" ref="F169:BQ169" ca="1" si="150">(F$148+F159)*F$134</f>
        <v>0</v>
      </c>
      <c r="G169" s="308">
        <f t="shared" ca="1" si="150"/>
        <v>0</v>
      </c>
      <c r="H169" s="308">
        <f t="shared" ca="1" si="150"/>
        <v>0</v>
      </c>
      <c r="I169" s="308">
        <f t="shared" ca="1" si="150"/>
        <v>0</v>
      </c>
      <c r="J169" s="308">
        <f t="shared" ca="1" si="150"/>
        <v>0</v>
      </c>
      <c r="K169" s="308">
        <f t="shared" ca="1" si="150"/>
        <v>0</v>
      </c>
      <c r="L169" s="308">
        <f t="shared" ca="1" si="150"/>
        <v>0</v>
      </c>
      <c r="M169" s="308">
        <f t="shared" ca="1" si="150"/>
        <v>0</v>
      </c>
      <c r="N169" s="308">
        <f t="shared" ca="1" si="150"/>
        <v>0</v>
      </c>
      <c r="O169" s="308">
        <f t="shared" ca="1" si="150"/>
        <v>0</v>
      </c>
      <c r="P169" s="308">
        <f t="shared" ca="1" si="150"/>
        <v>0</v>
      </c>
      <c r="Q169" s="308">
        <f t="shared" ca="1" si="150"/>
        <v>0</v>
      </c>
      <c r="R169" s="308">
        <f t="shared" ca="1" si="150"/>
        <v>0</v>
      </c>
      <c r="S169" s="308">
        <f t="shared" ca="1" si="150"/>
        <v>0</v>
      </c>
      <c r="T169" s="308">
        <f t="shared" ca="1" si="150"/>
        <v>0</v>
      </c>
      <c r="U169" s="308">
        <f t="shared" ca="1" si="150"/>
        <v>0</v>
      </c>
      <c r="V169" s="308">
        <f t="shared" ca="1" si="150"/>
        <v>0</v>
      </c>
      <c r="W169" s="308">
        <f t="shared" ca="1" si="150"/>
        <v>0</v>
      </c>
      <c r="X169" s="308">
        <f t="shared" ca="1" si="150"/>
        <v>0</v>
      </c>
      <c r="Y169" s="308">
        <f t="shared" ca="1" si="150"/>
        <v>0</v>
      </c>
      <c r="Z169" s="308">
        <f t="shared" ca="1" si="150"/>
        <v>0</v>
      </c>
      <c r="AA169" s="308">
        <f t="shared" ca="1" si="150"/>
        <v>0</v>
      </c>
      <c r="AB169" s="308">
        <f t="shared" ca="1" si="150"/>
        <v>0</v>
      </c>
      <c r="AC169" s="308">
        <f t="shared" ca="1" si="150"/>
        <v>0</v>
      </c>
      <c r="AD169" s="308">
        <f t="shared" ca="1" si="150"/>
        <v>0</v>
      </c>
      <c r="AE169" s="308">
        <f t="shared" ca="1" si="150"/>
        <v>0</v>
      </c>
      <c r="AF169" s="308">
        <f t="shared" ca="1" si="150"/>
        <v>0</v>
      </c>
      <c r="AG169" s="308">
        <f t="shared" ca="1" si="150"/>
        <v>0</v>
      </c>
      <c r="AH169" s="308">
        <f t="shared" ca="1" si="150"/>
        <v>0</v>
      </c>
      <c r="AI169" s="308">
        <f t="shared" ca="1" si="150"/>
        <v>0</v>
      </c>
      <c r="AJ169" s="308">
        <f t="shared" ca="1" si="150"/>
        <v>0</v>
      </c>
      <c r="AK169" s="308">
        <f t="shared" ca="1" si="150"/>
        <v>0</v>
      </c>
      <c r="AL169" s="308">
        <f t="shared" ca="1" si="150"/>
        <v>0</v>
      </c>
      <c r="AM169" s="308">
        <f t="shared" ca="1" si="150"/>
        <v>0</v>
      </c>
      <c r="AN169" s="308">
        <f t="shared" ca="1" si="150"/>
        <v>0</v>
      </c>
      <c r="AO169" s="308">
        <f t="shared" ca="1" si="150"/>
        <v>0</v>
      </c>
      <c r="AP169" s="308">
        <f t="shared" ca="1" si="150"/>
        <v>0</v>
      </c>
      <c r="AQ169" s="308">
        <f t="shared" ca="1" si="150"/>
        <v>0</v>
      </c>
      <c r="AR169" s="308">
        <f t="shared" ca="1" si="150"/>
        <v>0</v>
      </c>
      <c r="AS169" s="308">
        <f t="shared" ca="1" si="150"/>
        <v>0</v>
      </c>
      <c r="AT169" s="308">
        <f t="shared" ca="1" si="150"/>
        <v>0</v>
      </c>
      <c r="AU169" s="308">
        <f t="shared" ca="1" si="150"/>
        <v>0</v>
      </c>
      <c r="AV169" s="308">
        <f t="shared" ca="1" si="150"/>
        <v>0</v>
      </c>
      <c r="AW169" s="308">
        <f t="shared" ca="1" si="150"/>
        <v>0</v>
      </c>
      <c r="AX169" s="308">
        <f t="shared" ca="1" si="150"/>
        <v>0</v>
      </c>
      <c r="AY169" s="308">
        <f t="shared" ca="1" si="150"/>
        <v>0</v>
      </c>
      <c r="AZ169" s="308">
        <f t="shared" ca="1" si="150"/>
        <v>0</v>
      </c>
      <c r="BA169" s="308">
        <f t="shared" ca="1" si="150"/>
        <v>0</v>
      </c>
      <c r="BB169" s="308">
        <f t="shared" ca="1" si="150"/>
        <v>0</v>
      </c>
      <c r="BC169" s="308">
        <f t="shared" ca="1" si="150"/>
        <v>0</v>
      </c>
      <c r="BD169" s="308">
        <f t="shared" ca="1" si="150"/>
        <v>0</v>
      </c>
      <c r="BE169" s="308">
        <f t="shared" ca="1" si="150"/>
        <v>0</v>
      </c>
      <c r="BF169" s="308">
        <f t="shared" ca="1" si="150"/>
        <v>0</v>
      </c>
      <c r="BG169" s="308">
        <f t="shared" ca="1" si="150"/>
        <v>0</v>
      </c>
      <c r="BH169" s="308">
        <f t="shared" ca="1" si="150"/>
        <v>0</v>
      </c>
      <c r="BI169" s="308">
        <f t="shared" ca="1" si="150"/>
        <v>0</v>
      </c>
      <c r="BJ169" s="308">
        <f t="shared" ca="1" si="150"/>
        <v>0</v>
      </c>
      <c r="BK169" s="308">
        <f t="shared" ca="1" si="150"/>
        <v>0</v>
      </c>
      <c r="BL169" s="308">
        <f t="shared" ca="1" si="150"/>
        <v>0</v>
      </c>
      <c r="BM169" s="308">
        <f t="shared" ca="1" si="150"/>
        <v>0</v>
      </c>
      <c r="BN169" s="308">
        <f t="shared" ca="1" si="150"/>
        <v>0</v>
      </c>
      <c r="BO169" s="308">
        <f t="shared" ca="1" si="150"/>
        <v>0</v>
      </c>
      <c r="BP169" s="308">
        <f t="shared" ca="1" si="150"/>
        <v>0</v>
      </c>
      <c r="BQ169" s="308">
        <f t="shared" ca="1" si="150"/>
        <v>0</v>
      </c>
      <c r="BR169" s="308">
        <f t="shared" ref="BR169:EC169" ca="1" si="151">(BR$148+BR159)*BR$134</f>
        <v>0</v>
      </c>
      <c r="BS169" s="308">
        <f t="shared" ca="1" si="151"/>
        <v>0</v>
      </c>
      <c r="BT169" s="308">
        <f t="shared" ca="1" si="151"/>
        <v>0</v>
      </c>
      <c r="BU169" s="308">
        <f t="shared" ca="1" si="151"/>
        <v>0</v>
      </c>
      <c r="BV169" s="308">
        <f t="shared" ca="1" si="151"/>
        <v>0</v>
      </c>
      <c r="BW169" s="308">
        <f t="shared" ca="1" si="151"/>
        <v>0</v>
      </c>
      <c r="BX169" s="308">
        <f t="shared" ca="1" si="151"/>
        <v>0</v>
      </c>
      <c r="BY169" s="308">
        <f t="shared" ca="1" si="151"/>
        <v>0</v>
      </c>
      <c r="BZ169" s="308">
        <f t="shared" ca="1" si="151"/>
        <v>0</v>
      </c>
      <c r="CA169" s="308">
        <f t="shared" ca="1" si="151"/>
        <v>0</v>
      </c>
      <c r="CB169" s="308">
        <f t="shared" ca="1" si="151"/>
        <v>0</v>
      </c>
      <c r="CC169" s="308">
        <f t="shared" ca="1" si="151"/>
        <v>0</v>
      </c>
      <c r="CD169" s="308">
        <f t="shared" ca="1" si="151"/>
        <v>0</v>
      </c>
      <c r="CE169" s="308">
        <f t="shared" ca="1" si="151"/>
        <v>0</v>
      </c>
      <c r="CF169" s="308">
        <f t="shared" ca="1" si="151"/>
        <v>0</v>
      </c>
      <c r="CG169" s="308">
        <f t="shared" ca="1" si="151"/>
        <v>0</v>
      </c>
      <c r="CH169" s="308">
        <f t="shared" ca="1" si="151"/>
        <v>0</v>
      </c>
      <c r="CI169" s="308">
        <f t="shared" ca="1" si="151"/>
        <v>0</v>
      </c>
      <c r="CJ169" s="308">
        <f t="shared" ca="1" si="151"/>
        <v>0</v>
      </c>
      <c r="CK169" s="308">
        <f t="shared" ca="1" si="151"/>
        <v>0</v>
      </c>
      <c r="CL169" s="308">
        <f t="shared" ca="1" si="151"/>
        <v>0</v>
      </c>
      <c r="CM169" s="308">
        <f t="shared" ca="1" si="151"/>
        <v>0</v>
      </c>
      <c r="CN169" s="308">
        <f t="shared" ca="1" si="151"/>
        <v>0</v>
      </c>
      <c r="CO169" s="308">
        <f t="shared" ca="1" si="151"/>
        <v>0</v>
      </c>
      <c r="CP169" s="308">
        <f t="shared" ca="1" si="151"/>
        <v>0</v>
      </c>
      <c r="CQ169" s="308">
        <f t="shared" ca="1" si="151"/>
        <v>0</v>
      </c>
      <c r="CR169" s="308">
        <f t="shared" ca="1" si="151"/>
        <v>0</v>
      </c>
      <c r="CS169" s="308">
        <f t="shared" ca="1" si="151"/>
        <v>0</v>
      </c>
      <c r="CT169" s="308">
        <f t="shared" ca="1" si="151"/>
        <v>0</v>
      </c>
      <c r="CU169" s="308">
        <f t="shared" ca="1" si="151"/>
        <v>0</v>
      </c>
      <c r="CV169" s="308">
        <f t="shared" ca="1" si="151"/>
        <v>0</v>
      </c>
      <c r="CW169" s="308">
        <f t="shared" ca="1" si="151"/>
        <v>0</v>
      </c>
      <c r="CX169" s="308">
        <f t="shared" ca="1" si="151"/>
        <v>0</v>
      </c>
      <c r="CY169" s="308">
        <f t="shared" ca="1" si="151"/>
        <v>0</v>
      </c>
      <c r="CZ169" s="308">
        <f t="shared" ca="1" si="151"/>
        <v>0</v>
      </c>
      <c r="DA169" s="308">
        <f t="shared" ca="1" si="151"/>
        <v>0</v>
      </c>
      <c r="DB169" s="308">
        <f t="shared" ca="1" si="151"/>
        <v>0</v>
      </c>
      <c r="DC169" s="308">
        <f t="shared" ca="1" si="151"/>
        <v>0</v>
      </c>
      <c r="DD169" s="308">
        <f t="shared" ca="1" si="151"/>
        <v>0</v>
      </c>
      <c r="DE169" s="308">
        <f t="shared" ca="1" si="151"/>
        <v>0</v>
      </c>
      <c r="DF169" s="308">
        <f t="shared" ca="1" si="151"/>
        <v>0</v>
      </c>
      <c r="DG169" s="308">
        <f t="shared" ca="1" si="151"/>
        <v>0</v>
      </c>
      <c r="DH169" s="308">
        <f t="shared" ca="1" si="151"/>
        <v>0</v>
      </c>
      <c r="DI169" s="308">
        <f t="shared" ca="1" si="151"/>
        <v>0</v>
      </c>
      <c r="DJ169" s="308">
        <f t="shared" ca="1" si="151"/>
        <v>0</v>
      </c>
      <c r="DK169" s="308">
        <f t="shared" ca="1" si="151"/>
        <v>0</v>
      </c>
      <c r="DL169" s="308">
        <f t="shared" ca="1" si="151"/>
        <v>0</v>
      </c>
      <c r="DM169" s="308">
        <f t="shared" ca="1" si="151"/>
        <v>0</v>
      </c>
      <c r="DN169" s="308">
        <f t="shared" ca="1" si="151"/>
        <v>0</v>
      </c>
      <c r="DO169" s="308">
        <f t="shared" ca="1" si="151"/>
        <v>0</v>
      </c>
      <c r="DP169" s="308">
        <f t="shared" ca="1" si="151"/>
        <v>0</v>
      </c>
      <c r="DQ169" s="308">
        <f t="shared" ca="1" si="151"/>
        <v>0</v>
      </c>
      <c r="DR169" s="308">
        <f t="shared" ca="1" si="151"/>
        <v>0</v>
      </c>
      <c r="DS169" s="308">
        <f t="shared" ca="1" si="151"/>
        <v>0</v>
      </c>
      <c r="DT169" s="308">
        <f t="shared" ca="1" si="151"/>
        <v>9538.3006376982412</v>
      </c>
      <c r="DU169" s="308">
        <f t="shared" ca="1" si="151"/>
        <v>0</v>
      </c>
      <c r="DV169" s="308">
        <f t="shared" ca="1" si="151"/>
        <v>0</v>
      </c>
      <c r="DW169" s="308">
        <f t="shared" ca="1" si="151"/>
        <v>0</v>
      </c>
      <c r="DX169" s="308">
        <f t="shared" ca="1" si="151"/>
        <v>0</v>
      </c>
      <c r="DY169" s="308">
        <f t="shared" ca="1" si="151"/>
        <v>0</v>
      </c>
      <c r="DZ169" s="308">
        <f t="shared" ca="1" si="151"/>
        <v>0</v>
      </c>
      <c r="EA169" s="308">
        <f t="shared" ca="1" si="151"/>
        <v>0</v>
      </c>
      <c r="EB169" s="308">
        <f t="shared" ca="1" si="151"/>
        <v>0</v>
      </c>
      <c r="EC169" s="308">
        <f t="shared" ca="1" si="151"/>
        <v>0</v>
      </c>
      <c r="ED169" s="308">
        <f t="shared" ref="ED169:EQ169" ca="1" si="152">(ED$148+ED159)*ED$134</f>
        <v>0</v>
      </c>
      <c r="EE169" s="308">
        <f t="shared" ca="1" si="152"/>
        <v>0</v>
      </c>
      <c r="EF169" s="308">
        <f t="shared" ca="1" si="152"/>
        <v>0</v>
      </c>
      <c r="EG169" s="308">
        <f t="shared" ca="1" si="152"/>
        <v>0</v>
      </c>
      <c r="EH169" s="308">
        <f t="shared" ca="1" si="152"/>
        <v>0</v>
      </c>
      <c r="EI169" s="308">
        <f t="shared" ca="1" si="152"/>
        <v>0</v>
      </c>
      <c r="EJ169" s="308">
        <f t="shared" ca="1" si="152"/>
        <v>0</v>
      </c>
      <c r="EK169" s="308">
        <f t="shared" ca="1" si="152"/>
        <v>0</v>
      </c>
      <c r="EL169" s="308">
        <f t="shared" ca="1" si="152"/>
        <v>0</v>
      </c>
      <c r="EM169" s="308">
        <f t="shared" ca="1" si="152"/>
        <v>0</v>
      </c>
      <c r="EN169" s="308">
        <f t="shared" ca="1" si="152"/>
        <v>0</v>
      </c>
      <c r="EO169" s="308">
        <f t="shared" ca="1" si="152"/>
        <v>0</v>
      </c>
      <c r="EP169" s="308">
        <f t="shared" ca="1" si="152"/>
        <v>0</v>
      </c>
      <c r="EQ169" s="308">
        <f t="shared" ca="1" si="152"/>
        <v>0</v>
      </c>
      <c r="ER169" s="308">
        <f ca="1">(ER$148+ER159)*ER$134</f>
        <v>0</v>
      </c>
      <c r="ES169" s="310"/>
      <c r="ET169" s="308"/>
    </row>
    <row r="170" spans="1:256" s="443" customFormat="1" ht="12.75" customHeight="1">
      <c r="B170" s="16"/>
      <c r="C170" s="579">
        <f>$D$144</f>
        <v>9.5000000000000001E-2</v>
      </c>
      <c r="D170" s="566">
        <f>$D$152</f>
        <v>0.08</v>
      </c>
      <c r="E170" s="308">
        <f ca="1">(E$149+E157)*E$134</f>
        <v>0</v>
      </c>
      <c r="F170" s="308">
        <f t="shared" ref="F170:BQ170" ca="1" si="153">(F$149+F157)*F$134</f>
        <v>0</v>
      </c>
      <c r="G170" s="308">
        <f t="shared" ca="1" si="153"/>
        <v>0</v>
      </c>
      <c r="H170" s="308">
        <f t="shared" ca="1" si="153"/>
        <v>0</v>
      </c>
      <c r="I170" s="308">
        <f t="shared" ca="1" si="153"/>
        <v>0</v>
      </c>
      <c r="J170" s="308">
        <f t="shared" ca="1" si="153"/>
        <v>0</v>
      </c>
      <c r="K170" s="308">
        <f t="shared" ca="1" si="153"/>
        <v>0</v>
      </c>
      <c r="L170" s="308">
        <f t="shared" ca="1" si="153"/>
        <v>0</v>
      </c>
      <c r="M170" s="308">
        <f t="shared" ca="1" si="153"/>
        <v>0</v>
      </c>
      <c r="N170" s="308">
        <f t="shared" ca="1" si="153"/>
        <v>0</v>
      </c>
      <c r="O170" s="308">
        <f t="shared" ca="1" si="153"/>
        <v>0</v>
      </c>
      <c r="P170" s="308">
        <f t="shared" ca="1" si="153"/>
        <v>0</v>
      </c>
      <c r="Q170" s="308">
        <f t="shared" ca="1" si="153"/>
        <v>0</v>
      </c>
      <c r="R170" s="308">
        <f t="shared" ca="1" si="153"/>
        <v>0</v>
      </c>
      <c r="S170" s="308">
        <f t="shared" ca="1" si="153"/>
        <v>0</v>
      </c>
      <c r="T170" s="308">
        <f t="shared" ca="1" si="153"/>
        <v>0</v>
      </c>
      <c r="U170" s="308">
        <f t="shared" ca="1" si="153"/>
        <v>0</v>
      </c>
      <c r="V170" s="308">
        <f t="shared" ca="1" si="153"/>
        <v>0</v>
      </c>
      <c r="W170" s="308">
        <f t="shared" ca="1" si="153"/>
        <v>0</v>
      </c>
      <c r="X170" s="308">
        <f t="shared" ca="1" si="153"/>
        <v>0</v>
      </c>
      <c r="Y170" s="308">
        <f t="shared" ca="1" si="153"/>
        <v>0</v>
      </c>
      <c r="Z170" s="308">
        <f t="shared" ca="1" si="153"/>
        <v>0</v>
      </c>
      <c r="AA170" s="308">
        <f t="shared" ca="1" si="153"/>
        <v>0</v>
      </c>
      <c r="AB170" s="308">
        <f t="shared" ca="1" si="153"/>
        <v>0</v>
      </c>
      <c r="AC170" s="308">
        <f t="shared" ca="1" si="153"/>
        <v>0</v>
      </c>
      <c r="AD170" s="308">
        <f t="shared" ca="1" si="153"/>
        <v>0</v>
      </c>
      <c r="AE170" s="308">
        <f t="shared" ca="1" si="153"/>
        <v>0</v>
      </c>
      <c r="AF170" s="308">
        <f t="shared" ca="1" si="153"/>
        <v>0</v>
      </c>
      <c r="AG170" s="308">
        <f t="shared" ca="1" si="153"/>
        <v>0</v>
      </c>
      <c r="AH170" s="308">
        <f t="shared" ca="1" si="153"/>
        <v>0</v>
      </c>
      <c r="AI170" s="308">
        <f t="shared" ca="1" si="153"/>
        <v>0</v>
      </c>
      <c r="AJ170" s="308">
        <f t="shared" ca="1" si="153"/>
        <v>0</v>
      </c>
      <c r="AK170" s="308">
        <f t="shared" ca="1" si="153"/>
        <v>0</v>
      </c>
      <c r="AL170" s="308">
        <f t="shared" ca="1" si="153"/>
        <v>0</v>
      </c>
      <c r="AM170" s="308">
        <f t="shared" ca="1" si="153"/>
        <v>0</v>
      </c>
      <c r="AN170" s="308">
        <f t="shared" ca="1" si="153"/>
        <v>0</v>
      </c>
      <c r="AO170" s="308">
        <f t="shared" ca="1" si="153"/>
        <v>0</v>
      </c>
      <c r="AP170" s="308">
        <f t="shared" ca="1" si="153"/>
        <v>0</v>
      </c>
      <c r="AQ170" s="308">
        <f t="shared" ca="1" si="153"/>
        <v>0</v>
      </c>
      <c r="AR170" s="308">
        <f t="shared" ca="1" si="153"/>
        <v>0</v>
      </c>
      <c r="AS170" s="308">
        <f t="shared" ca="1" si="153"/>
        <v>0</v>
      </c>
      <c r="AT170" s="308">
        <f t="shared" ca="1" si="153"/>
        <v>0</v>
      </c>
      <c r="AU170" s="308">
        <f t="shared" ca="1" si="153"/>
        <v>0</v>
      </c>
      <c r="AV170" s="308">
        <f t="shared" ca="1" si="153"/>
        <v>0</v>
      </c>
      <c r="AW170" s="308">
        <f t="shared" ca="1" si="153"/>
        <v>0</v>
      </c>
      <c r="AX170" s="308">
        <f t="shared" ca="1" si="153"/>
        <v>0</v>
      </c>
      <c r="AY170" s="308">
        <f t="shared" ca="1" si="153"/>
        <v>0</v>
      </c>
      <c r="AZ170" s="308">
        <f t="shared" ca="1" si="153"/>
        <v>0</v>
      </c>
      <c r="BA170" s="308">
        <f t="shared" ca="1" si="153"/>
        <v>0</v>
      </c>
      <c r="BB170" s="308">
        <f t="shared" ca="1" si="153"/>
        <v>0</v>
      </c>
      <c r="BC170" s="308">
        <f t="shared" ca="1" si="153"/>
        <v>0</v>
      </c>
      <c r="BD170" s="308">
        <f t="shared" ca="1" si="153"/>
        <v>0</v>
      </c>
      <c r="BE170" s="308">
        <f t="shared" ca="1" si="153"/>
        <v>0</v>
      </c>
      <c r="BF170" s="308">
        <f t="shared" ca="1" si="153"/>
        <v>0</v>
      </c>
      <c r="BG170" s="308">
        <f t="shared" ca="1" si="153"/>
        <v>0</v>
      </c>
      <c r="BH170" s="308">
        <f t="shared" ca="1" si="153"/>
        <v>0</v>
      </c>
      <c r="BI170" s="308">
        <f t="shared" ca="1" si="153"/>
        <v>0</v>
      </c>
      <c r="BJ170" s="308">
        <f t="shared" ca="1" si="153"/>
        <v>0</v>
      </c>
      <c r="BK170" s="308">
        <f t="shared" ca="1" si="153"/>
        <v>0</v>
      </c>
      <c r="BL170" s="308">
        <f t="shared" ca="1" si="153"/>
        <v>0</v>
      </c>
      <c r="BM170" s="308">
        <f t="shared" ca="1" si="153"/>
        <v>0</v>
      </c>
      <c r="BN170" s="308">
        <f t="shared" ca="1" si="153"/>
        <v>0</v>
      </c>
      <c r="BO170" s="308">
        <f t="shared" ca="1" si="153"/>
        <v>0</v>
      </c>
      <c r="BP170" s="308">
        <f t="shared" ca="1" si="153"/>
        <v>0</v>
      </c>
      <c r="BQ170" s="308">
        <f t="shared" ca="1" si="153"/>
        <v>0</v>
      </c>
      <c r="BR170" s="308">
        <f t="shared" ref="BR170:EC170" ca="1" si="154">(BR$149+BR157)*BR$134</f>
        <v>0</v>
      </c>
      <c r="BS170" s="308">
        <f t="shared" ca="1" si="154"/>
        <v>0</v>
      </c>
      <c r="BT170" s="308">
        <f t="shared" ca="1" si="154"/>
        <v>0</v>
      </c>
      <c r="BU170" s="308">
        <f t="shared" ca="1" si="154"/>
        <v>0</v>
      </c>
      <c r="BV170" s="308">
        <f t="shared" ca="1" si="154"/>
        <v>0</v>
      </c>
      <c r="BW170" s="308">
        <f t="shared" ca="1" si="154"/>
        <v>0</v>
      </c>
      <c r="BX170" s="308">
        <f t="shared" ca="1" si="154"/>
        <v>0</v>
      </c>
      <c r="BY170" s="308">
        <f t="shared" ca="1" si="154"/>
        <v>0</v>
      </c>
      <c r="BZ170" s="308">
        <f t="shared" ca="1" si="154"/>
        <v>0</v>
      </c>
      <c r="CA170" s="308">
        <f t="shared" ca="1" si="154"/>
        <v>0</v>
      </c>
      <c r="CB170" s="308">
        <f t="shared" ca="1" si="154"/>
        <v>0</v>
      </c>
      <c r="CC170" s="308">
        <f t="shared" ca="1" si="154"/>
        <v>0</v>
      </c>
      <c r="CD170" s="308">
        <f t="shared" ca="1" si="154"/>
        <v>0</v>
      </c>
      <c r="CE170" s="308">
        <f t="shared" ca="1" si="154"/>
        <v>0</v>
      </c>
      <c r="CF170" s="308">
        <f t="shared" ca="1" si="154"/>
        <v>0</v>
      </c>
      <c r="CG170" s="308">
        <f t="shared" ca="1" si="154"/>
        <v>0</v>
      </c>
      <c r="CH170" s="308">
        <f t="shared" ca="1" si="154"/>
        <v>0</v>
      </c>
      <c r="CI170" s="308">
        <f t="shared" ca="1" si="154"/>
        <v>0</v>
      </c>
      <c r="CJ170" s="308">
        <f t="shared" ca="1" si="154"/>
        <v>0</v>
      </c>
      <c r="CK170" s="308">
        <f t="shared" ca="1" si="154"/>
        <v>0</v>
      </c>
      <c r="CL170" s="308">
        <f t="shared" ca="1" si="154"/>
        <v>0</v>
      </c>
      <c r="CM170" s="308">
        <f t="shared" ca="1" si="154"/>
        <v>0</v>
      </c>
      <c r="CN170" s="308">
        <f t="shared" ca="1" si="154"/>
        <v>0</v>
      </c>
      <c r="CO170" s="308">
        <f t="shared" ca="1" si="154"/>
        <v>0</v>
      </c>
      <c r="CP170" s="308">
        <f t="shared" ca="1" si="154"/>
        <v>0</v>
      </c>
      <c r="CQ170" s="308">
        <f t="shared" ca="1" si="154"/>
        <v>0</v>
      </c>
      <c r="CR170" s="308">
        <f t="shared" ca="1" si="154"/>
        <v>0</v>
      </c>
      <c r="CS170" s="308">
        <f t="shared" ca="1" si="154"/>
        <v>0</v>
      </c>
      <c r="CT170" s="308">
        <f t="shared" ca="1" si="154"/>
        <v>0</v>
      </c>
      <c r="CU170" s="308">
        <f t="shared" ca="1" si="154"/>
        <v>0</v>
      </c>
      <c r="CV170" s="308">
        <f t="shared" ca="1" si="154"/>
        <v>0</v>
      </c>
      <c r="CW170" s="308">
        <f t="shared" ca="1" si="154"/>
        <v>0</v>
      </c>
      <c r="CX170" s="308">
        <f t="shared" ca="1" si="154"/>
        <v>0</v>
      </c>
      <c r="CY170" s="308">
        <f t="shared" ca="1" si="154"/>
        <v>0</v>
      </c>
      <c r="CZ170" s="308">
        <f t="shared" ca="1" si="154"/>
        <v>0</v>
      </c>
      <c r="DA170" s="308">
        <f t="shared" ca="1" si="154"/>
        <v>0</v>
      </c>
      <c r="DB170" s="308">
        <f t="shared" ca="1" si="154"/>
        <v>0</v>
      </c>
      <c r="DC170" s="308">
        <f t="shared" ca="1" si="154"/>
        <v>0</v>
      </c>
      <c r="DD170" s="308">
        <f t="shared" ca="1" si="154"/>
        <v>0</v>
      </c>
      <c r="DE170" s="308">
        <f t="shared" ca="1" si="154"/>
        <v>0</v>
      </c>
      <c r="DF170" s="308">
        <f t="shared" ca="1" si="154"/>
        <v>0</v>
      </c>
      <c r="DG170" s="308">
        <f t="shared" ca="1" si="154"/>
        <v>0</v>
      </c>
      <c r="DH170" s="308">
        <f t="shared" ca="1" si="154"/>
        <v>0</v>
      </c>
      <c r="DI170" s="308">
        <f t="shared" ca="1" si="154"/>
        <v>0</v>
      </c>
      <c r="DJ170" s="308">
        <f t="shared" ca="1" si="154"/>
        <v>0</v>
      </c>
      <c r="DK170" s="308">
        <f t="shared" ca="1" si="154"/>
        <v>0</v>
      </c>
      <c r="DL170" s="308">
        <f t="shared" ca="1" si="154"/>
        <v>0</v>
      </c>
      <c r="DM170" s="308">
        <f t="shared" ca="1" si="154"/>
        <v>0</v>
      </c>
      <c r="DN170" s="308">
        <f t="shared" ca="1" si="154"/>
        <v>0</v>
      </c>
      <c r="DO170" s="308">
        <f t="shared" ca="1" si="154"/>
        <v>0</v>
      </c>
      <c r="DP170" s="308">
        <f t="shared" ca="1" si="154"/>
        <v>0</v>
      </c>
      <c r="DQ170" s="308">
        <f t="shared" ca="1" si="154"/>
        <v>0</v>
      </c>
      <c r="DR170" s="308">
        <f t="shared" ca="1" si="154"/>
        <v>0</v>
      </c>
      <c r="DS170" s="308">
        <f t="shared" ca="1" si="154"/>
        <v>0</v>
      </c>
      <c r="DT170" s="308">
        <f t="shared" ca="1" si="154"/>
        <v>9529.8434766596019</v>
      </c>
      <c r="DU170" s="308">
        <f t="shared" ca="1" si="154"/>
        <v>0</v>
      </c>
      <c r="DV170" s="308">
        <f t="shared" ca="1" si="154"/>
        <v>0</v>
      </c>
      <c r="DW170" s="308">
        <f t="shared" ca="1" si="154"/>
        <v>0</v>
      </c>
      <c r="DX170" s="308">
        <f t="shared" ca="1" si="154"/>
        <v>0</v>
      </c>
      <c r="DY170" s="308">
        <f t="shared" ca="1" si="154"/>
        <v>0</v>
      </c>
      <c r="DZ170" s="308">
        <f t="shared" ca="1" si="154"/>
        <v>0</v>
      </c>
      <c r="EA170" s="308">
        <f t="shared" ca="1" si="154"/>
        <v>0</v>
      </c>
      <c r="EB170" s="308">
        <f t="shared" ca="1" si="154"/>
        <v>0</v>
      </c>
      <c r="EC170" s="308">
        <f t="shared" ca="1" si="154"/>
        <v>0</v>
      </c>
      <c r="ED170" s="308">
        <f t="shared" ref="ED170:EQ170" ca="1" si="155">(ED$149+ED157)*ED$134</f>
        <v>0</v>
      </c>
      <c r="EE170" s="308">
        <f t="shared" ca="1" si="155"/>
        <v>0</v>
      </c>
      <c r="EF170" s="308">
        <f t="shared" ca="1" si="155"/>
        <v>0</v>
      </c>
      <c r="EG170" s="308">
        <f t="shared" ca="1" si="155"/>
        <v>0</v>
      </c>
      <c r="EH170" s="308">
        <f t="shared" ca="1" si="155"/>
        <v>0</v>
      </c>
      <c r="EI170" s="308">
        <f t="shared" ca="1" si="155"/>
        <v>0</v>
      </c>
      <c r="EJ170" s="308">
        <f t="shared" ca="1" si="155"/>
        <v>0</v>
      </c>
      <c r="EK170" s="308">
        <f t="shared" ca="1" si="155"/>
        <v>0</v>
      </c>
      <c r="EL170" s="308">
        <f t="shared" ca="1" si="155"/>
        <v>0</v>
      </c>
      <c r="EM170" s="308">
        <f t="shared" ca="1" si="155"/>
        <v>0</v>
      </c>
      <c r="EN170" s="308">
        <f t="shared" ca="1" si="155"/>
        <v>0</v>
      </c>
      <c r="EO170" s="308">
        <f t="shared" ca="1" si="155"/>
        <v>0</v>
      </c>
      <c r="EP170" s="308">
        <f t="shared" ca="1" si="155"/>
        <v>0</v>
      </c>
      <c r="EQ170" s="308">
        <f t="shared" ca="1" si="155"/>
        <v>0</v>
      </c>
      <c r="ER170" s="308">
        <f ca="1">(ER$149+ER157)*ER$134</f>
        <v>0</v>
      </c>
      <c r="ES170" s="310"/>
      <c r="ET170" s="308"/>
    </row>
    <row r="171" spans="1:256" s="443" customFormat="1" ht="12.75" customHeight="1">
      <c r="B171" s="16"/>
      <c r="C171" s="16"/>
      <c r="D171" s="566">
        <f>$D$153</f>
        <v>8.5000000000000006E-2</v>
      </c>
      <c r="E171" s="308">
        <f ca="1">(E$149+E158)*E$134</f>
        <v>0</v>
      </c>
      <c r="F171" s="308">
        <f t="shared" ref="F171:BQ171" ca="1" si="156">(F$149+F158)*F$134</f>
        <v>0</v>
      </c>
      <c r="G171" s="308">
        <f t="shared" ca="1" si="156"/>
        <v>0</v>
      </c>
      <c r="H171" s="308">
        <f t="shared" ca="1" si="156"/>
        <v>0</v>
      </c>
      <c r="I171" s="308">
        <f t="shared" ca="1" si="156"/>
        <v>0</v>
      </c>
      <c r="J171" s="308">
        <f t="shared" ca="1" si="156"/>
        <v>0</v>
      </c>
      <c r="K171" s="308">
        <f t="shared" ca="1" si="156"/>
        <v>0</v>
      </c>
      <c r="L171" s="308">
        <f t="shared" ca="1" si="156"/>
        <v>0</v>
      </c>
      <c r="M171" s="308">
        <f t="shared" ca="1" si="156"/>
        <v>0</v>
      </c>
      <c r="N171" s="308">
        <f t="shared" ca="1" si="156"/>
        <v>0</v>
      </c>
      <c r="O171" s="308">
        <f t="shared" ca="1" si="156"/>
        <v>0</v>
      </c>
      <c r="P171" s="308">
        <f t="shared" ca="1" si="156"/>
        <v>0</v>
      </c>
      <c r="Q171" s="308">
        <f t="shared" ca="1" si="156"/>
        <v>0</v>
      </c>
      <c r="R171" s="308">
        <f t="shared" ca="1" si="156"/>
        <v>0</v>
      </c>
      <c r="S171" s="308">
        <f t="shared" ca="1" si="156"/>
        <v>0</v>
      </c>
      <c r="T171" s="308">
        <f t="shared" ca="1" si="156"/>
        <v>0</v>
      </c>
      <c r="U171" s="308">
        <f t="shared" ca="1" si="156"/>
        <v>0</v>
      </c>
      <c r="V171" s="308">
        <f t="shared" ca="1" si="156"/>
        <v>0</v>
      </c>
      <c r="W171" s="308">
        <f t="shared" ca="1" si="156"/>
        <v>0</v>
      </c>
      <c r="X171" s="308">
        <f t="shared" ca="1" si="156"/>
        <v>0</v>
      </c>
      <c r="Y171" s="308">
        <f t="shared" ca="1" si="156"/>
        <v>0</v>
      </c>
      <c r="Z171" s="308">
        <f t="shared" ca="1" si="156"/>
        <v>0</v>
      </c>
      <c r="AA171" s="308">
        <f t="shared" ca="1" si="156"/>
        <v>0</v>
      </c>
      <c r="AB171" s="308">
        <f t="shared" ca="1" si="156"/>
        <v>0</v>
      </c>
      <c r="AC171" s="308">
        <f t="shared" ca="1" si="156"/>
        <v>0</v>
      </c>
      <c r="AD171" s="308">
        <f t="shared" ca="1" si="156"/>
        <v>0</v>
      </c>
      <c r="AE171" s="308">
        <f t="shared" ca="1" si="156"/>
        <v>0</v>
      </c>
      <c r="AF171" s="308">
        <f t="shared" ca="1" si="156"/>
        <v>0</v>
      </c>
      <c r="AG171" s="308">
        <f t="shared" ca="1" si="156"/>
        <v>0</v>
      </c>
      <c r="AH171" s="308">
        <f t="shared" ca="1" si="156"/>
        <v>0</v>
      </c>
      <c r="AI171" s="308">
        <f t="shared" ca="1" si="156"/>
        <v>0</v>
      </c>
      <c r="AJ171" s="308">
        <f t="shared" ca="1" si="156"/>
        <v>0</v>
      </c>
      <c r="AK171" s="308">
        <f t="shared" ca="1" si="156"/>
        <v>0</v>
      </c>
      <c r="AL171" s="308">
        <f t="shared" ca="1" si="156"/>
        <v>0</v>
      </c>
      <c r="AM171" s="308">
        <f t="shared" ca="1" si="156"/>
        <v>0</v>
      </c>
      <c r="AN171" s="308">
        <f t="shared" ca="1" si="156"/>
        <v>0</v>
      </c>
      <c r="AO171" s="308">
        <f t="shared" ca="1" si="156"/>
        <v>0</v>
      </c>
      <c r="AP171" s="308">
        <f t="shared" ca="1" si="156"/>
        <v>0</v>
      </c>
      <c r="AQ171" s="308">
        <f t="shared" ca="1" si="156"/>
        <v>0</v>
      </c>
      <c r="AR171" s="308">
        <f t="shared" ca="1" si="156"/>
        <v>0</v>
      </c>
      <c r="AS171" s="308">
        <f t="shared" ca="1" si="156"/>
        <v>0</v>
      </c>
      <c r="AT171" s="308">
        <f t="shared" ca="1" si="156"/>
        <v>0</v>
      </c>
      <c r="AU171" s="308">
        <f t="shared" ca="1" si="156"/>
        <v>0</v>
      </c>
      <c r="AV171" s="308">
        <f t="shared" ca="1" si="156"/>
        <v>0</v>
      </c>
      <c r="AW171" s="308">
        <f t="shared" ca="1" si="156"/>
        <v>0</v>
      </c>
      <c r="AX171" s="308">
        <f t="shared" ca="1" si="156"/>
        <v>0</v>
      </c>
      <c r="AY171" s="308">
        <f t="shared" ca="1" si="156"/>
        <v>0</v>
      </c>
      <c r="AZ171" s="308">
        <f t="shared" ca="1" si="156"/>
        <v>0</v>
      </c>
      <c r="BA171" s="308">
        <f t="shared" ca="1" si="156"/>
        <v>0</v>
      </c>
      <c r="BB171" s="308">
        <f t="shared" ca="1" si="156"/>
        <v>0</v>
      </c>
      <c r="BC171" s="308">
        <f t="shared" ca="1" si="156"/>
        <v>0</v>
      </c>
      <c r="BD171" s="308">
        <f t="shared" ca="1" si="156"/>
        <v>0</v>
      </c>
      <c r="BE171" s="308">
        <f t="shared" ca="1" si="156"/>
        <v>0</v>
      </c>
      <c r="BF171" s="308">
        <f t="shared" ca="1" si="156"/>
        <v>0</v>
      </c>
      <c r="BG171" s="308">
        <f t="shared" ca="1" si="156"/>
        <v>0</v>
      </c>
      <c r="BH171" s="308">
        <f t="shared" ca="1" si="156"/>
        <v>0</v>
      </c>
      <c r="BI171" s="308">
        <f t="shared" ca="1" si="156"/>
        <v>0</v>
      </c>
      <c r="BJ171" s="308">
        <f t="shared" ca="1" si="156"/>
        <v>0</v>
      </c>
      <c r="BK171" s="308">
        <f t="shared" ca="1" si="156"/>
        <v>0</v>
      </c>
      <c r="BL171" s="308">
        <f t="shared" ca="1" si="156"/>
        <v>0</v>
      </c>
      <c r="BM171" s="308">
        <f t="shared" ca="1" si="156"/>
        <v>0</v>
      </c>
      <c r="BN171" s="308">
        <f t="shared" ca="1" si="156"/>
        <v>0</v>
      </c>
      <c r="BO171" s="308">
        <f t="shared" ca="1" si="156"/>
        <v>0</v>
      </c>
      <c r="BP171" s="308">
        <f t="shared" ca="1" si="156"/>
        <v>0</v>
      </c>
      <c r="BQ171" s="308">
        <f t="shared" ca="1" si="156"/>
        <v>0</v>
      </c>
      <c r="BR171" s="308">
        <f t="shared" ref="BR171:EC171" ca="1" si="157">(BR$149+BR158)*BR$134</f>
        <v>0</v>
      </c>
      <c r="BS171" s="308">
        <f t="shared" ca="1" si="157"/>
        <v>0</v>
      </c>
      <c r="BT171" s="308">
        <f t="shared" ca="1" si="157"/>
        <v>0</v>
      </c>
      <c r="BU171" s="308">
        <f t="shared" ca="1" si="157"/>
        <v>0</v>
      </c>
      <c r="BV171" s="308">
        <f t="shared" ca="1" si="157"/>
        <v>0</v>
      </c>
      <c r="BW171" s="308">
        <f t="shared" ca="1" si="157"/>
        <v>0</v>
      </c>
      <c r="BX171" s="308">
        <f t="shared" ca="1" si="157"/>
        <v>0</v>
      </c>
      <c r="BY171" s="308">
        <f t="shared" ca="1" si="157"/>
        <v>0</v>
      </c>
      <c r="BZ171" s="308">
        <f t="shared" ca="1" si="157"/>
        <v>0</v>
      </c>
      <c r="CA171" s="308">
        <f t="shared" ca="1" si="157"/>
        <v>0</v>
      </c>
      <c r="CB171" s="308">
        <f t="shared" ca="1" si="157"/>
        <v>0</v>
      </c>
      <c r="CC171" s="308">
        <f t="shared" ca="1" si="157"/>
        <v>0</v>
      </c>
      <c r="CD171" s="308">
        <f t="shared" ca="1" si="157"/>
        <v>0</v>
      </c>
      <c r="CE171" s="308">
        <f t="shared" ca="1" si="157"/>
        <v>0</v>
      </c>
      <c r="CF171" s="308">
        <f t="shared" ca="1" si="157"/>
        <v>0</v>
      </c>
      <c r="CG171" s="308">
        <f t="shared" ca="1" si="157"/>
        <v>0</v>
      </c>
      <c r="CH171" s="308">
        <f t="shared" ca="1" si="157"/>
        <v>0</v>
      </c>
      <c r="CI171" s="308">
        <f t="shared" ca="1" si="157"/>
        <v>0</v>
      </c>
      <c r="CJ171" s="308">
        <f t="shared" ca="1" si="157"/>
        <v>0</v>
      </c>
      <c r="CK171" s="308">
        <f t="shared" ca="1" si="157"/>
        <v>0</v>
      </c>
      <c r="CL171" s="308">
        <f t="shared" ca="1" si="157"/>
        <v>0</v>
      </c>
      <c r="CM171" s="308">
        <f t="shared" ca="1" si="157"/>
        <v>0</v>
      </c>
      <c r="CN171" s="308">
        <f t="shared" ca="1" si="157"/>
        <v>0</v>
      </c>
      <c r="CO171" s="308">
        <f t="shared" ca="1" si="157"/>
        <v>0</v>
      </c>
      <c r="CP171" s="308">
        <f t="shared" ca="1" si="157"/>
        <v>0</v>
      </c>
      <c r="CQ171" s="308">
        <f t="shared" ca="1" si="157"/>
        <v>0</v>
      </c>
      <c r="CR171" s="308">
        <f t="shared" ca="1" si="157"/>
        <v>0</v>
      </c>
      <c r="CS171" s="308">
        <f t="shared" ca="1" si="157"/>
        <v>0</v>
      </c>
      <c r="CT171" s="308">
        <f t="shared" ca="1" si="157"/>
        <v>0</v>
      </c>
      <c r="CU171" s="308">
        <f t="shared" ca="1" si="157"/>
        <v>0</v>
      </c>
      <c r="CV171" s="308">
        <f t="shared" ca="1" si="157"/>
        <v>0</v>
      </c>
      <c r="CW171" s="308">
        <f t="shared" ca="1" si="157"/>
        <v>0</v>
      </c>
      <c r="CX171" s="308">
        <f t="shared" ca="1" si="157"/>
        <v>0</v>
      </c>
      <c r="CY171" s="308">
        <f t="shared" ca="1" si="157"/>
        <v>0</v>
      </c>
      <c r="CZ171" s="308">
        <f t="shared" ca="1" si="157"/>
        <v>0</v>
      </c>
      <c r="DA171" s="308">
        <f t="shared" ca="1" si="157"/>
        <v>0</v>
      </c>
      <c r="DB171" s="308">
        <f t="shared" ca="1" si="157"/>
        <v>0</v>
      </c>
      <c r="DC171" s="308">
        <f t="shared" ca="1" si="157"/>
        <v>0</v>
      </c>
      <c r="DD171" s="308">
        <f t="shared" ca="1" si="157"/>
        <v>0</v>
      </c>
      <c r="DE171" s="308">
        <f t="shared" ca="1" si="157"/>
        <v>0</v>
      </c>
      <c r="DF171" s="308">
        <f t="shared" ca="1" si="157"/>
        <v>0</v>
      </c>
      <c r="DG171" s="308">
        <f t="shared" ca="1" si="157"/>
        <v>0</v>
      </c>
      <c r="DH171" s="308">
        <f t="shared" ca="1" si="157"/>
        <v>0</v>
      </c>
      <c r="DI171" s="308">
        <f t="shared" ca="1" si="157"/>
        <v>0</v>
      </c>
      <c r="DJ171" s="308">
        <f t="shared" ca="1" si="157"/>
        <v>0</v>
      </c>
      <c r="DK171" s="308">
        <f t="shared" ca="1" si="157"/>
        <v>0</v>
      </c>
      <c r="DL171" s="308">
        <f t="shared" ca="1" si="157"/>
        <v>0</v>
      </c>
      <c r="DM171" s="308">
        <f t="shared" ca="1" si="157"/>
        <v>0</v>
      </c>
      <c r="DN171" s="308">
        <f t="shared" ca="1" si="157"/>
        <v>0</v>
      </c>
      <c r="DO171" s="308">
        <f t="shared" ca="1" si="157"/>
        <v>0</v>
      </c>
      <c r="DP171" s="308">
        <f t="shared" ca="1" si="157"/>
        <v>0</v>
      </c>
      <c r="DQ171" s="308">
        <f t="shared" ca="1" si="157"/>
        <v>0</v>
      </c>
      <c r="DR171" s="308">
        <f t="shared" ca="1" si="157"/>
        <v>0</v>
      </c>
      <c r="DS171" s="308">
        <f t="shared" ca="1" si="157"/>
        <v>0</v>
      </c>
      <c r="DT171" s="308">
        <f t="shared" ca="1" si="157"/>
        <v>9443.9535186135217</v>
      </c>
      <c r="DU171" s="308">
        <f t="shared" ca="1" si="157"/>
        <v>0</v>
      </c>
      <c r="DV171" s="308">
        <f t="shared" ca="1" si="157"/>
        <v>0</v>
      </c>
      <c r="DW171" s="308">
        <f t="shared" ca="1" si="157"/>
        <v>0</v>
      </c>
      <c r="DX171" s="308">
        <f t="shared" ca="1" si="157"/>
        <v>0</v>
      </c>
      <c r="DY171" s="308">
        <f t="shared" ca="1" si="157"/>
        <v>0</v>
      </c>
      <c r="DZ171" s="308">
        <f t="shared" ca="1" si="157"/>
        <v>0</v>
      </c>
      <c r="EA171" s="308">
        <f t="shared" ca="1" si="157"/>
        <v>0</v>
      </c>
      <c r="EB171" s="308">
        <f t="shared" ca="1" si="157"/>
        <v>0</v>
      </c>
      <c r="EC171" s="308">
        <f t="shared" ca="1" si="157"/>
        <v>0</v>
      </c>
      <c r="ED171" s="308">
        <f t="shared" ref="ED171:EQ171" ca="1" si="158">(ED$149+ED158)*ED$134</f>
        <v>0</v>
      </c>
      <c r="EE171" s="308">
        <f t="shared" ca="1" si="158"/>
        <v>0</v>
      </c>
      <c r="EF171" s="308">
        <f t="shared" ca="1" si="158"/>
        <v>0</v>
      </c>
      <c r="EG171" s="308">
        <f t="shared" ca="1" si="158"/>
        <v>0</v>
      </c>
      <c r="EH171" s="308">
        <f t="shared" ca="1" si="158"/>
        <v>0</v>
      </c>
      <c r="EI171" s="308">
        <f t="shared" ca="1" si="158"/>
        <v>0</v>
      </c>
      <c r="EJ171" s="308">
        <f t="shared" ca="1" si="158"/>
        <v>0</v>
      </c>
      <c r="EK171" s="308">
        <f t="shared" ca="1" si="158"/>
        <v>0</v>
      </c>
      <c r="EL171" s="308">
        <f t="shared" ca="1" si="158"/>
        <v>0</v>
      </c>
      <c r="EM171" s="308">
        <f t="shared" ca="1" si="158"/>
        <v>0</v>
      </c>
      <c r="EN171" s="308">
        <f t="shared" ca="1" si="158"/>
        <v>0</v>
      </c>
      <c r="EO171" s="308">
        <f t="shared" ca="1" si="158"/>
        <v>0</v>
      </c>
      <c r="EP171" s="308">
        <f t="shared" ca="1" si="158"/>
        <v>0</v>
      </c>
      <c r="EQ171" s="308">
        <f t="shared" ca="1" si="158"/>
        <v>0</v>
      </c>
      <c r="ER171" s="308">
        <f ca="1">(ER$149+ER158)*ER$134</f>
        <v>0</v>
      </c>
      <c r="ES171" s="310"/>
      <c r="ET171" s="308"/>
    </row>
    <row r="172" spans="1:256" s="443" customFormat="1" ht="12.75" customHeight="1">
      <c r="B172" s="16"/>
      <c r="C172" s="16"/>
      <c r="D172" s="566">
        <f>$D$154</f>
        <v>9.0000000000000011E-2</v>
      </c>
      <c r="E172" s="308">
        <f ca="1">(E$149+E159)*E$134</f>
        <v>0</v>
      </c>
      <c r="F172" s="308">
        <f t="shared" ref="F172:BQ172" ca="1" si="159">(F$149+F159)*F$134</f>
        <v>0</v>
      </c>
      <c r="G172" s="308">
        <f t="shared" ca="1" si="159"/>
        <v>0</v>
      </c>
      <c r="H172" s="308">
        <f t="shared" ca="1" si="159"/>
        <v>0</v>
      </c>
      <c r="I172" s="308">
        <f t="shared" ca="1" si="159"/>
        <v>0</v>
      </c>
      <c r="J172" s="308">
        <f t="shared" ca="1" si="159"/>
        <v>0</v>
      </c>
      <c r="K172" s="308">
        <f t="shared" ca="1" si="159"/>
        <v>0</v>
      </c>
      <c r="L172" s="308">
        <f t="shared" ca="1" si="159"/>
        <v>0</v>
      </c>
      <c r="M172" s="308">
        <f t="shared" ca="1" si="159"/>
        <v>0</v>
      </c>
      <c r="N172" s="308">
        <f t="shared" ca="1" si="159"/>
        <v>0</v>
      </c>
      <c r="O172" s="308">
        <f t="shared" ca="1" si="159"/>
        <v>0</v>
      </c>
      <c r="P172" s="308">
        <f t="shared" ca="1" si="159"/>
        <v>0</v>
      </c>
      <c r="Q172" s="308">
        <f t="shared" ca="1" si="159"/>
        <v>0</v>
      </c>
      <c r="R172" s="308">
        <f t="shared" ca="1" si="159"/>
        <v>0</v>
      </c>
      <c r="S172" s="308">
        <f t="shared" ca="1" si="159"/>
        <v>0</v>
      </c>
      <c r="T172" s="308">
        <f t="shared" ca="1" si="159"/>
        <v>0</v>
      </c>
      <c r="U172" s="308">
        <f t="shared" ca="1" si="159"/>
        <v>0</v>
      </c>
      <c r="V172" s="308">
        <f t="shared" ca="1" si="159"/>
        <v>0</v>
      </c>
      <c r="W172" s="308">
        <f t="shared" ca="1" si="159"/>
        <v>0</v>
      </c>
      <c r="X172" s="308">
        <f t="shared" ca="1" si="159"/>
        <v>0</v>
      </c>
      <c r="Y172" s="308">
        <f t="shared" ca="1" si="159"/>
        <v>0</v>
      </c>
      <c r="Z172" s="308">
        <f t="shared" ca="1" si="159"/>
        <v>0</v>
      </c>
      <c r="AA172" s="308">
        <f t="shared" ca="1" si="159"/>
        <v>0</v>
      </c>
      <c r="AB172" s="308">
        <f t="shared" ca="1" si="159"/>
        <v>0</v>
      </c>
      <c r="AC172" s="308">
        <f t="shared" ca="1" si="159"/>
        <v>0</v>
      </c>
      <c r="AD172" s="308">
        <f t="shared" ca="1" si="159"/>
        <v>0</v>
      </c>
      <c r="AE172" s="308">
        <f t="shared" ca="1" si="159"/>
        <v>0</v>
      </c>
      <c r="AF172" s="308">
        <f t="shared" ca="1" si="159"/>
        <v>0</v>
      </c>
      <c r="AG172" s="308">
        <f t="shared" ca="1" si="159"/>
        <v>0</v>
      </c>
      <c r="AH172" s="308">
        <f t="shared" ca="1" si="159"/>
        <v>0</v>
      </c>
      <c r="AI172" s="308">
        <f t="shared" ca="1" si="159"/>
        <v>0</v>
      </c>
      <c r="AJ172" s="308">
        <f t="shared" ca="1" si="159"/>
        <v>0</v>
      </c>
      <c r="AK172" s="308">
        <f t="shared" ca="1" si="159"/>
        <v>0</v>
      </c>
      <c r="AL172" s="308">
        <f t="shared" ca="1" si="159"/>
        <v>0</v>
      </c>
      <c r="AM172" s="308">
        <f t="shared" ca="1" si="159"/>
        <v>0</v>
      </c>
      <c r="AN172" s="308">
        <f t="shared" ca="1" si="159"/>
        <v>0</v>
      </c>
      <c r="AO172" s="308">
        <f t="shared" ca="1" si="159"/>
        <v>0</v>
      </c>
      <c r="AP172" s="308">
        <f t="shared" ca="1" si="159"/>
        <v>0</v>
      </c>
      <c r="AQ172" s="308">
        <f t="shared" ca="1" si="159"/>
        <v>0</v>
      </c>
      <c r="AR172" s="308">
        <f t="shared" ca="1" si="159"/>
        <v>0</v>
      </c>
      <c r="AS172" s="308">
        <f t="shared" ca="1" si="159"/>
        <v>0</v>
      </c>
      <c r="AT172" s="308">
        <f t="shared" ca="1" si="159"/>
        <v>0</v>
      </c>
      <c r="AU172" s="308">
        <f t="shared" ca="1" si="159"/>
        <v>0</v>
      </c>
      <c r="AV172" s="308">
        <f t="shared" ca="1" si="159"/>
        <v>0</v>
      </c>
      <c r="AW172" s="308">
        <f t="shared" ca="1" si="159"/>
        <v>0</v>
      </c>
      <c r="AX172" s="308">
        <f t="shared" ca="1" si="159"/>
        <v>0</v>
      </c>
      <c r="AY172" s="308">
        <f t="shared" ca="1" si="159"/>
        <v>0</v>
      </c>
      <c r="AZ172" s="308">
        <f t="shared" ca="1" si="159"/>
        <v>0</v>
      </c>
      <c r="BA172" s="308">
        <f t="shared" ca="1" si="159"/>
        <v>0</v>
      </c>
      <c r="BB172" s="308">
        <f t="shared" ca="1" si="159"/>
        <v>0</v>
      </c>
      <c r="BC172" s="308">
        <f t="shared" ca="1" si="159"/>
        <v>0</v>
      </c>
      <c r="BD172" s="308">
        <f t="shared" ca="1" si="159"/>
        <v>0</v>
      </c>
      <c r="BE172" s="308">
        <f t="shared" ca="1" si="159"/>
        <v>0</v>
      </c>
      <c r="BF172" s="308">
        <f t="shared" ca="1" si="159"/>
        <v>0</v>
      </c>
      <c r="BG172" s="308">
        <f t="shared" ca="1" si="159"/>
        <v>0</v>
      </c>
      <c r="BH172" s="308">
        <f t="shared" ca="1" si="159"/>
        <v>0</v>
      </c>
      <c r="BI172" s="308">
        <f t="shared" ca="1" si="159"/>
        <v>0</v>
      </c>
      <c r="BJ172" s="308">
        <f t="shared" ca="1" si="159"/>
        <v>0</v>
      </c>
      <c r="BK172" s="308">
        <f t="shared" ca="1" si="159"/>
        <v>0</v>
      </c>
      <c r="BL172" s="308">
        <f t="shared" ca="1" si="159"/>
        <v>0</v>
      </c>
      <c r="BM172" s="308">
        <f t="shared" ca="1" si="159"/>
        <v>0</v>
      </c>
      <c r="BN172" s="308">
        <f t="shared" ca="1" si="159"/>
        <v>0</v>
      </c>
      <c r="BO172" s="308">
        <f t="shared" ca="1" si="159"/>
        <v>0</v>
      </c>
      <c r="BP172" s="308">
        <f t="shared" ca="1" si="159"/>
        <v>0</v>
      </c>
      <c r="BQ172" s="308">
        <f t="shared" ca="1" si="159"/>
        <v>0</v>
      </c>
      <c r="BR172" s="308">
        <f t="shared" ref="BR172:EC172" ca="1" si="160">(BR$149+BR159)*BR$134</f>
        <v>0</v>
      </c>
      <c r="BS172" s="308">
        <f t="shared" ca="1" si="160"/>
        <v>0</v>
      </c>
      <c r="BT172" s="308">
        <f t="shared" ca="1" si="160"/>
        <v>0</v>
      </c>
      <c r="BU172" s="308">
        <f t="shared" ca="1" si="160"/>
        <v>0</v>
      </c>
      <c r="BV172" s="308">
        <f t="shared" ca="1" si="160"/>
        <v>0</v>
      </c>
      <c r="BW172" s="308">
        <f t="shared" ca="1" si="160"/>
        <v>0</v>
      </c>
      <c r="BX172" s="308">
        <f t="shared" ca="1" si="160"/>
        <v>0</v>
      </c>
      <c r="BY172" s="308">
        <f t="shared" ca="1" si="160"/>
        <v>0</v>
      </c>
      <c r="BZ172" s="308">
        <f t="shared" ca="1" si="160"/>
        <v>0</v>
      </c>
      <c r="CA172" s="308">
        <f t="shared" ca="1" si="160"/>
        <v>0</v>
      </c>
      <c r="CB172" s="308">
        <f t="shared" ca="1" si="160"/>
        <v>0</v>
      </c>
      <c r="CC172" s="308">
        <f t="shared" ca="1" si="160"/>
        <v>0</v>
      </c>
      <c r="CD172" s="308">
        <f t="shared" ca="1" si="160"/>
        <v>0</v>
      </c>
      <c r="CE172" s="308">
        <f t="shared" ca="1" si="160"/>
        <v>0</v>
      </c>
      <c r="CF172" s="308">
        <f t="shared" ca="1" si="160"/>
        <v>0</v>
      </c>
      <c r="CG172" s="308">
        <f t="shared" ca="1" si="160"/>
        <v>0</v>
      </c>
      <c r="CH172" s="308">
        <f t="shared" ca="1" si="160"/>
        <v>0</v>
      </c>
      <c r="CI172" s="308">
        <f t="shared" ca="1" si="160"/>
        <v>0</v>
      </c>
      <c r="CJ172" s="308">
        <f t="shared" ca="1" si="160"/>
        <v>0</v>
      </c>
      <c r="CK172" s="308">
        <f t="shared" ca="1" si="160"/>
        <v>0</v>
      </c>
      <c r="CL172" s="308">
        <f t="shared" ca="1" si="160"/>
        <v>0</v>
      </c>
      <c r="CM172" s="308">
        <f t="shared" ca="1" si="160"/>
        <v>0</v>
      </c>
      <c r="CN172" s="308">
        <f t="shared" ca="1" si="160"/>
        <v>0</v>
      </c>
      <c r="CO172" s="308">
        <f t="shared" ca="1" si="160"/>
        <v>0</v>
      </c>
      <c r="CP172" s="308">
        <f t="shared" ca="1" si="160"/>
        <v>0</v>
      </c>
      <c r="CQ172" s="308">
        <f t="shared" ca="1" si="160"/>
        <v>0</v>
      </c>
      <c r="CR172" s="308">
        <f t="shared" ca="1" si="160"/>
        <v>0</v>
      </c>
      <c r="CS172" s="308">
        <f t="shared" ca="1" si="160"/>
        <v>0</v>
      </c>
      <c r="CT172" s="308">
        <f t="shared" ca="1" si="160"/>
        <v>0</v>
      </c>
      <c r="CU172" s="308">
        <f t="shared" ca="1" si="160"/>
        <v>0</v>
      </c>
      <c r="CV172" s="308">
        <f t="shared" ca="1" si="160"/>
        <v>0</v>
      </c>
      <c r="CW172" s="308">
        <f t="shared" ca="1" si="160"/>
        <v>0</v>
      </c>
      <c r="CX172" s="308">
        <f t="shared" ca="1" si="160"/>
        <v>0</v>
      </c>
      <c r="CY172" s="308">
        <f t="shared" ca="1" si="160"/>
        <v>0</v>
      </c>
      <c r="CZ172" s="308">
        <f t="shared" ca="1" si="160"/>
        <v>0</v>
      </c>
      <c r="DA172" s="308">
        <f t="shared" ca="1" si="160"/>
        <v>0</v>
      </c>
      <c r="DB172" s="308">
        <f t="shared" ca="1" si="160"/>
        <v>0</v>
      </c>
      <c r="DC172" s="308">
        <f t="shared" ca="1" si="160"/>
        <v>0</v>
      </c>
      <c r="DD172" s="308">
        <f t="shared" ca="1" si="160"/>
        <v>0</v>
      </c>
      <c r="DE172" s="308">
        <f t="shared" ca="1" si="160"/>
        <v>0</v>
      </c>
      <c r="DF172" s="308">
        <f t="shared" ca="1" si="160"/>
        <v>0</v>
      </c>
      <c r="DG172" s="308">
        <f t="shared" ca="1" si="160"/>
        <v>0</v>
      </c>
      <c r="DH172" s="308">
        <f t="shared" ca="1" si="160"/>
        <v>0</v>
      </c>
      <c r="DI172" s="308">
        <f t="shared" ca="1" si="160"/>
        <v>0</v>
      </c>
      <c r="DJ172" s="308">
        <f t="shared" ca="1" si="160"/>
        <v>0</v>
      </c>
      <c r="DK172" s="308">
        <f t="shared" ca="1" si="160"/>
        <v>0</v>
      </c>
      <c r="DL172" s="308">
        <f t="shared" ca="1" si="160"/>
        <v>0</v>
      </c>
      <c r="DM172" s="308">
        <f t="shared" ca="1" si="160"/>
        <v>0</v>
      </c>
      <c r="DN172" s="308">
        <f t="shared" ca="1" si="160"/>
        <v>0</v>
      </c>
      <c r="DO172" s="308">
        <f t="shared" ca="1" si="160"/>
        <v>0</v>
      </c>
      <c r="DP172" s="308">
        <f t="shared" ca="1" si="160"/>
        <v>0</v>
      </c>
      <c r="DQ172" s="308">
        <f t="shared" ca="1" si="160"/>
        <v>0</v>
      </c>
      <c r="DR172" s="308">
        <f t="shared" ca="1" si="160"/>
        <v>0</v>
      </c>
      <c r="DS172" s="308">
        <f t="shared" ca="1" si="160"/>
        <v>0</v>
      </c>
      <c r="DT172" s="308">
        <f t="shared" ca="1" si="160"/>
        <v>9369.2192052911269</v>
      </c>
      <c r="DU172" s="308">
        <f t="shared" ca="1" si="160"/>
        <v>0</v>
      </c>
      <c r="DV172" s="308">
        <f t="shared" ca="1" si="160"/>
        <v>0</v>
      </c>
      <c r="DW172" s="308">
        <f t="shared" ca="1" si="160"/>
        <v>0</v>
      </c>
      <c r="DX172" s="308">
        <f t="shared" ca="1" si="160"/>
        <v>0</v>
      </c>
      <c r="DY172" s="308">
        <f t="shared" ca="1" si="160"/>
        <v>0</v>
      </c>
      <c r="DZ172" s="308">
        <f t="shared" ca="1" si="160"/>
        <v>0</v>
      </c>
      <c r="EA172" s="308">
        <f t="shared" ca="1" si="160"/>
        <v>0</v>
      </c>
      <c r="EB172" s="308">
        <f t="shared" ca="1" si="160"/>
        <v>0</v>
      </c>
      <c r="EC172" s="308">
        <f t="shared" ca="1" si="160"/>
        <v>0</v>
      </c>
      <c r="ED172" s="308">
        <f t="shared" ref="ED172:EQ172" ca="1" si="161">(ED$149+ED159)*ED$134</f>
        <v>0</v>
      </c>
      <c r="EE172" s="308">
        <f t="shared" ca="1" si="161"/>
        <v>0</v>
      </c>
      <c r="EF172" s="308">
        <f t="shared" ca="1" si="161"/>
        <v>0</v>
      </c>
      <c r="EG172" s="308">
        <f t="shared" ca="1" si="161"/>
        <v>0</v>
      </c>
      <c r="EH172" s="308">
        <f t="shared" ca="1" si="161"/>
        <v>0</v>
      </c>
      <c r="EI172" s="308">
        <f t="shared" ca="1" si="161"/>
        <v>0</v>
      </c>
      <c r="EJ172" s="308">
        <f t="shared" ca="1" si="161"/>
        <v>0</v>
      </c>
      <c r="EK172" s="308">
        <f t="shared" ca="1" si="161"/>
        <v>0</v>
      </c>
      <c r="EL172" s="308">
        <f t="shared" ca="1" si="161"/>
        <v>0</v>
      </c>
      <c r="EM172" s="308">
        <f t="shared" ca="1" si="161"/>
        <v>0</v>
      </c>
      <c r="EN172" s="308">
        <f t="shared" ca="1" si="161"/>
        <v>0</v>
      </c>
      <c r="EO172" s="308">
        <f t="shared" ca="1" si="161"/>
        <v>0</v>
      </c>
      <c r="EP172" s="308">
        <f t="shared" ca="1" si="161"/>
        <v>0</v>
      </c>
      <c r="EQ172" s="308">
        <f t="shared" ca="1" si="161"/>
        <v>0</v>
      </c>
      <c r="ER172" s="308">
        <f ca="1">(ER$149+ER159)*ER$134</f>
        <v>0</v>
      </c>
      <c r="ES172" s="310"/>
      <c r="ET172" s="308"/>
    </row>
    <row r="173" spans="1:256"/>
    <row r="174" spans="1:256" s="444" customFormat="1" ht="12.75" customHeight="1">
      <c r="A174" s="443"/>
      <c r="B174" s="443" t="s">
        <v>852</v>
      </c>
      <c r="C174" s="16"/>
      <c r="D174" s="582">
        <f ca="1">SUM($E$168:$ER$168)</f>
        <v>9613.0349510206361</v>
      </c>
      <c r="E174" s="310"/>
      <c r="F174" s="310"/>
      <c r="G174" s="310"/>
      <c r="H174" s="310"/>
      <c r="I174" s="310"/>
      <c r="J174" s="310"/>
      <c r="K174" s="310"/>
      <c r="L174" s="310"/>
      <c r="M174" s="310"/>
      <c r="N174" s="310"/>
      <c r="O174" s="310"/>
      <c r="P174" s="310"/>
      <c r="Q174" s="310"/>
      <c r="R174" s="310"/>
      <c r="S174" s="310"/>
      <c r="T174" s="310"/>
      <c r="U174" s="310"/>
      <c r="V174" s="310"/>
      <c r="W174" s="310"/>
      <c r="X174" s="310"/>
      <c r="Y174" s="310"/>
      <c r="Z174" s="310"/>
      <c r="AA174" s="310"/>
      <c r="AB174" s="310"/>
      <c r="AC174" s="310"/>
      <c r="AD174" s="310"/>
      <c r="AE174" s="310"/>
      <c r="AF174" s="310"/>
      <c r="AG174" s="310"/>
      <c r="AH174" s="310"/>
      <c r="AI174" s="310"/>
      <c r="AJ174" s="310"/>
      <c r="AK174" s="310"/>
      <c r="AL174" s="310"/>
      <c r="AM174" s="310"/>
      <c r="AN174" s="310"/>
      <c r="AO174" s="310"/>
      <c r="AP174" s="310"/>
      <c r="AQ174" s="310"/>
      <c r="AR174" s="310"/>
      <c r="AS174" s="310"/>
      <c r="AT174" s="310"/>
      <c r="AU174" s="310"/>
      <c r="AV174" s="310"/>
      <c r="AW174" s="310"/>
      <c r="AX174" s="310"/>
      <c r="AY174" s="310"/>
      <c r="AZ174" s="310"/>
      <c r="BA174" s="310"/>
      <c r="BB174" s="310"/>
      <c r="BC174" s="310"/>
      <c r="BD174" s="310"/>
      <c r="BE174" s="310"/>
      <c r="BF174" s="310"/>
      <c r="BG174" s="310"/>
      <c r="BH174" s="310"/>
      <c r="BI174" s="310"/>
      <c r="BJ174" s="310"/>
      <c r="BK174" s="310"/>
      <c r="BL174" s="310"/>
      <c r="BM174" s="310"/>
      <c r="BN174" s="310"/>
      <c r="BO174" s="310"/>
      <c r="BP174" s="310"/>
      <c r="BQ174" s="310"/>
      <c r="BR174" s="310"/>
      <c r="BS174" s="310"/>
      <c r="BT174" s="310"/>
      <c r="BU174" s="310"/>
      <c r="BV174" s="310"/>
      <c r="BW174" s="310"/>
      <c r="BX174" s="310"/>
      <c r="BY174" s="310"/>
      <c r="BZ174" s="310"/>
      <c r="CA174" s="310"/>
      <c r="CB174" s="310"/>
      <c r="CC174" s="310"/>
      <c r="CD174" s="310"/>
      <c r="CE174" s="310"/>
      <c r="CF174" s="310"/>
      <c r="CG174" s="310"/>
      <c r="CH174" s="310"/>
      <c r="CI174" s="310"/>
      <c r="CJ174" s="310"/>
      <c r="CK174" s="310"/>
      <c r="CL174" s="310"/>
      <c r="CM174" s="310"/>
      <c r="CN174" s="310"/>
      <c r="CO174" s="310"/>
      <c r="CP174" s="310"/>
      <c r="CQ174" s="310"/>
      <c r="CR174" s="310"/>
      <c r="CS174" s="310"/>
      <c r="CT174" s="310"/>
      <c r="CU174" s="310"/>
      <c r="CV174" s="310"/>
      <c r="CW174" s="310"/>
      <c r="CX174" s="310"/>
      <c r="CY174" s="310"/>
      <c r="CZ174" s="310"/>
      <c r="DA174" s="310"/>
      <c r="DB174" s="310"/>
      <c r="DC174" s="310"/>
      <c r="DD174" s="310"/>
      <c r="DE174" s="310"/>
      <c r="DF174" s="310"/>
      <c r="DG174" s="310"/>
      <c r="DH174" s="310"/>
      <c r="DI174" s="310"/>
      <c r="DJ174" s="310"/>
      <c r="DK174" s="310"/>
      <c r="DL174" s="310"/>
      <c r="DM174" s="310"/>
      <c r="DN174" s="310"/>
      <c r="DO174" s="310"/>
      <c r="DP174" s="310"/>
      <c r="DQ174" s="310"/>
      <c r="DR174" s="310"/>
      <c r="DS174" s="310"/>
      <c r="DT174" s="310"/>
      <c r="DU174" s="310"/>
      <c r="DV174" s="310"/>
      <c r="DW174" s="310"/>
      <c r="DX174" s="310"/>
      <c r="DY174" s="310"/>
      <c r="DZ174" s="310"/>
      <c r="EA174" s="310"/>
      <c r="EB174" s="310"/>
      <c r="EC174" s="310"/>
      <c r="ED174" s="310"/>
      <c r="EE174" s="310"/>
      <c r="EF174" s="310"/>
      <c r="EG174" s="310"/>
      <c r="EH174" s="310"/>
      <c r="EI174" s="310"/>
      <c r="EJ174" s="310"/>
      <c r="EK174" s="310"/>
      <c r="EL174" s="310"/>
      <c r="EM174" s="310"/>
      <c r="EN174" s="310"/>
      <c r="EO174" s="310"/>
      <c r="EP174" s="310"/>
      <c r="EQ174" s="310"/>
      <c r="ER174" s="310"/>
      <c r="ES174" s="310"/>
      <c r="ET174" s="308"/>
      <c r="EU174" s="443"/>
      <c r="EV174" s="443"/>
      <c r="EW174" s="443"/>
      <c r="EX174" s="443"/>
      <c r="EY174" s="443"/>
      <c r="EZ174" s="443"/>
      <c r="FA174" s="443"/>
      <c r="FB174" s="443"/>
      <c r="FC174" s="443"/>
      <c r="FD174" s="443"/>
      <c r="FE174" s="443"/>
      <c r="FF174" s="443"/>
      <c r="FG174" s="443"/>
      <c r="FH174" s="443"/>
      <c r="FI174" s="443"/>
      <c r="FJ174" s="443"/>
      <c r="FK174" s="443"/>
      <c r="FL174" s="443"/>
      <c r="FM174" s="443"/>
      <c r="FN174" s="443"/>
      <c r="FO174" s="443"/>
      <c r="FP174" s="443"/>
      <c r="FQ174" s="443"/>
      <c r="FR174" s="443"/>
      <c r="FS174" s="443"/>
      <c r="FT174" s="443"/>
      <c r="FU174" s="443"/>
      <c r="FV174" s="443"/>
      <c r="FW174" s="443"/>
      <c r="FX174" s="443"/>
      <c r="FY174" s="443"/>
      <c r="FZ174" s="443"/>
      <c r="GA174" s="443"/>
      <c r="GB174" s="443"/>
      <c r="GC174" s="443"/>
      <c r="GD174" s="443"/>
      <c r="GE174" s="443"/>
      <c r="GF174" s="443"/>
      <c r="GG174" s="443"/>
      <c r="GH174" s="443"/>
      <c r="GI174" s="443"/>
      <c r="GJ174" s="443"/>
      <c r="GK174" s="443"/>
      <c r="GL174" s="443"/>
      <c r="GM174" s="443"/>
      <c r="GN174" s="443"/>
      <c r="GO174" s="443"/>
      <c r="GP174" s="443"/>
      <c r="GQ174" s="443"/>
      <c r="GR174" s="443"/>
      <c r="GS174" s="443"/>
      <c r="GT174" s="443"/>
      <c r="GU174" s="443"/>
      <c r="GV174" s="443"/>
      <c r="GW174" s="443"/>
      <c r="GX174" s="443"/>
      <c r="GY174" s="443"/>
      <c r="GZ174" s="443"/>
      <c r="HA174" s="443"/>
      <c r="HB174" s="443"/>
      <c r="HC174" s="443"/>
      <c r="HD174" s="443"/>
      <c r="HE174" s="443"/>
      <c r="HF174" s="443"/>
      <c r="HG174" s="443"/>
      <c r="HH174" s="443"/>
      <c r="HI174" s="443"/>
      <c r="HJ174" s="443"/>
      <c r="HK174" s="443"/>
      <c r="HL174" s="443"/>
      <c r="HM174" s="443"/>
      <c r="HN174" s="443"/>
      <c r="HO174" s="443"/>
      <c r="HP174" s="443"/>
      <c r="HQ174" s="443"/>
      <c r="HR174" s="443"/>
      <c r="HS174" s="443"/>
      <c r="HT174" s="443"/>
      <c r="HU174" s="443"/>
      <c r="HV174" s="443"/>
      <c r="HW174" s="443"/>
      <c r="HX174" s="443"/>
      <c r="HY174" s="443"/>
      <c r="HZ174" s="443"/>
      <c r="IA174" s="443"/>
      <c r="IB174" s="443"/>
      <c r="IC174" s="443"/>
      <c r="ID174" s="443"/>
      <c r="IE174" s="443"/>
      <c r="IF174" s="443"/>
      <c r="IG174" s="443"/>
      <c r="IH174" s="443"/>
      <c r="II174" s="443"/>
      <c r="IJ174" s="443"/>
      <c r="IK174" s="443"/>
      <c r="IL174" s="443"/>
      <c r="IM174" s="443"/>
      <c r="IN174" s="443"/>
      <c r="IO174" s="443"/>
      <c r="IP174" s="443"/>
      <c r="IQ174" s="443"/>
      <c r="IR174" s="443"/>
      <c r="IS174" s="443"/>
      <c r="IT174" s="443"/>
      <c r="IU174" s="443"/>
      <c r="IV174" s="443"/>
    </row>
    <row r="175" spans="1:256" s="444" customFormat="1" ht="12.75" customHeight="1">
      <c r="A175" s="443"/>
      <c r="B175" s="443" t="s">
        <v>853</v>
      </c>
      <c r="C175" s="16"/>
      <c r="D175" s="582">
        <f ca="1">D174-(D174/(1+$D$203))</f>
        <v>544.13405383135796</v>
      </c>
      <c r="E175" s="310"/>
      <c r="F175" s="310"/>
      <c r="G175" s="310"/>
      <c r="H175" s="310"/>
      <c r="I175" s="310"/>
      <c r="J175" s="310"/>
      <c r="K175" s="310"/>
      <c r="L175" s="310"/>
      <c r="M175" s="310"/>
      <c r="N175" s="310"/>
      <c r="O175" s="310"/>
      <c r="P175" s="310"/>
      <c r="Q175" s="310"/>
      <c r="R175" s="310"/>
      <c r="S175" s="310"/>
      <c r="T175" s="310"/>
      <c r="U175" s="310"/>
      <c r="V175" s="310"/>
      <c r="W175" s="310"/>
      <c r="X175" s="310"/>
      <c r="Y175" s="310"/>
      <c r="Z175" s="310"/>
      <c r="AA175" s="310"/>
      <c r="AB175" s="310"/>
      <c r="AC175" s="310"/>
      <c r="AD175" s="310"/>
      <c r="AE175" s="310"/>
      <c r="AF175" s="310"/>
      <c r="AG175" s="310"/>
      <c r="AH175" s="310"/>
      <c r="AI175" s="310"/>
      <c r="AJ175" s="310"/>
      <c r="AK175" s="310"/>
      <c r="AL175" s="310"/>
      <c r="AM175" s="310"/>
      <c r="AN175" s="310"/>
      <c r="AO175" s="310"/>
      <c r="AP175" s="310"/>
      <c r="AQ175" s="310"/>
      <c r="AR175" s="310"/>
      <c r="AS175" s="310"/>
      <c r="AT175" s="310"/>
      <c r="AU175" s="310"/>
      <c r="AV175" s="310"/>
      <c r="AW175" s="310"/>
      <c r="AX175" s="310"/>
      <c r="AY175" s="310"/>
      <c r="AZ175" s="310"/>
      <c r="BA175" s="310"/>
      <c r="BB175" s="310"/>
      <c r="BC175" s="310"/>
      <c r="BD175" s="310"/>
      <c r="BE175" s="310"/>
      <c r="BF175" s="310"/>
      <c r="BG175" s="310"/>
      <c r="BH175" s="310"/>
      <c r="BI175" s="310"/>
      <c r="BJ175" s="310"/>
      <c r="BK175" s="310"/>
      <c r="BL175" s="310"/>
      <c r="BM175" s="310"/>
      <c r="BN175" s="310"/>
      <c r="BO175" s="310"/>
      <c r="BP175" s="310"/>
      <c r="BQ175" s="310"/>
      <c r="BR175" s="310"/>
      <c r="BS175" s="310"/>
      <c r="BT175" s="310"/>
      <c r="BU175" s="310"/>
      <c r="BV175" s="310"/>
      <c r="BW175" s="310"/>
      <c r="BX175" s="310"/>
      <c r="BY175" s="310"/>
      <c r="BZ175" s="310"/>
      <c r="CA175" s="310"/>
      <c r="CB175" s="310"/>
      <c r="CC175" s="310"/>
      <c r="CD175" s="310"/>
      <c r="CE175" s="310"/>
      <c r="CF175" s="310"/>
      <c r="CG175" s="310"/>
      <c r="CH175" s="310"/>
      <c r="CI175" s="310"/>
      <c r="CJ175" s="310"/>
      <c r="CK175" s="310"/>
      <c r="CL175" s="310"/>
      <c r="CM175" s="310"/>
      <c r="CN175" s="310"/>
      <c r="CO175" s="310"/>
      <c r="CP175" s="310"/>
      <c r="CQ175" s="310"/>
      <c r="CR175" s="310"/>
      <c r="CS175" s="310"/>
      <c r="CT175" s="310"/>
      <c r="CU175" s="310"/>
      <c r="CV175" s="310"/>
      <c r="CW175" s="310"/>
      <c r="CX175" s="310"/>
      <c r="CY175" s="310"/>
      <c r="CZ175" s="310"/>
      <c r="DA175" s="310"/>
      <c r="DB175" s="310"/>
      <c r="DC175" s="310"/>
      <c r="DD175" s="310"/>
      <c r="DE175" s="310"/>
      <c r="DF175" s="310"/>
      <c r="DG175" s="310"/>
      <c r="DH175" s="310"/>
      <c r="DI175" s="310"/>
      <c r="DJ175" s="310"/>
      <c r="DK175" s="310"/>
      <c r="DL175" s="310"/>
      <c r="DM175" s="310"/>
      <c r="DN175" s="310"/>
      <c r="DO175" s="310"/>
      <c r="DP175" s="310"/>
      <c r="DQ175" s="310"/>
      <c r="DR175" s="310"/>
      <c r="DS175" s="310"/>
      <c r="DT175" s="310"/>
      <c r="DU175" s="310"/>
      <c r="DV175" s="310"/>
      <c r="DW175" s="310"/>
      <c r="DX175" s="310"/>
      <c r="DY175" s="310"/>
      <c r="DZ175" s="310"/>
      <c r="EA175" s="310"/>
      <c r="EB175" s="310"/>
      <c r="EC175" s="310"/>
      <c r="ED175" s="310"/>
      <c r="EE175" s="310"/>
      <c r="EF175" s="310"/>
      <c r="EG175" s="310"/>
      <c r="EH175" s="310"/>
      <c r="EI175" s="310"/>
      <c r="EJ175" s="310"/>
      <c r="EK175" s="310"/>
      <c r="EL175" s="310"/>
      <c r="EM175" s="310"/>
      <c r="EN175" s="310"/>
      <c r="EO175" s="310"/>
      <c r="EP175" s="310"/>
      <c r="EQ175" s="310"/>
      <c r="ER175" s="310"/>
      <c r="ES175" s="310"/>
      <c r="ET175" s="308"/>
      <c r="EU175" s="443"/>
      <c r="EV175" s="443"/>
      <c r="EW175" s="443"/>
      <c r="EX175" s="443"/>
      <c r="EY175" s="443"/>
      <c r="EZ175" s="443"/>
      <c r="FA175" s="443"/>
      <c r="FB175" s="443"/>
      <c r="FC175" s="443"/>
      <c r="FD175" s="443"/>
      <c r="FE175" s="443"/>
      <c r="FF175" s="443"/>
      <c r="FG175" s="443"/>
      <c r="FH175" s="443"/>
      <c r="FI175" s="443"/>
      <c r="FJ175" s="443"/>
      <c r="FK175" s="443"/>
      <c r="FL175" s="443"/>
      <c r="FM175" s="443"/>
      <c r="FN175" s="443"/>
      <c r="FO175" s="443"/>
      <c r="FP175" s="443"/>
      <c r="FQ175" s="443"/>
      <c r="FR175" s="443"/>
      <c r="FS175" s="443"/>
      <c r="FT175" s="443"/>
      <c r="FU175" s="443"/>
      <c r="FV175" s="443"/>
      <c r="FW175" s="443"/>
      <c r="FX175" s="443"/>
      <c r="FY175" s="443"/>
      <c r="FZ175" s="443"/>
      <c r="GA175" s="443"/>
      <c r="GB175" s="443"/>
      <c r="GC175" s="443"/>
      <c r="GD175" s="443"/>
      <c r="GE175" s="443"/>
      <c r="GF175" s="443"/>
      <c r="GG175" s="443"/>
      <c r="GH175" s="443"/>
      <c r="GI175" s="443"/>
      <c r="GJ175" s="443"/>
      <c r="GK175" s="443"/>
      <c r="GL175" s="443"/>
      <c r="GM175" s="443"/>
      <c r="GN175" s="443"/>
      <c r="GO175" s="443"/>
      <c r="GP175" s="443"/>
      <c r="GQ175" s="443"/>
      <c r="GR175" s="443"/>
      <c r="GS175" s="443"/>
      <c r="GT175" s="443"/>
      <c r="GU175" s="443"/>
      <c r="GV175" s="443"/>
      <c r="GW175" s="443"/>
      <c r="GX175" s="443"/>
      <c r="GY175" s="443"/>
      <c r="GZ175" s="443"/>
      <c r="HA175" s="443"/>
      <c r="HB175" s="443"/>
      <c r="HC175" s="443"/>
      <c r="HD175" s="443"/>
      <c r="HE175" s="443"/>
      <c r="HF175" s="443"/>
      <c r="HG175" s="443"/>
      <c r="HH175" s="443"/>
      <c r="HI175" s="443"/>
      <c r="HJ175" s="443"/>
      <c r="HK175" s="443"/>
      <c r="HL175" s="443"/>
      <c r="HM175" s="443"/>
      <c r="HN175" s="443"/>
      <c r="HO175" s="443"/>
      <c r="HP175" s="443"/>
      <c r="HQ175" s="443"/>
      <c r="HR175" s="443"/>
      <c r="HS175" s="443"/>
      <c r="HT175" s="443"/>
      <c r="HU175" s="443"/>
      <c r="HV175" s="443"/>
      <c r="HW175" s="443"/>
      <c r="HX175" s="443"/>
      <c r="HY175" s="443"/>
      <c r="HZ175" s="443"/>
      <c r="IA175" s="443"/>
      <c r="IB175" s="443"/>
      <c r="IC175" s="443"/>
      <c r="ID175" s="443"/>
      <c r="IE175" s="443"/>
      <c r="IF175" s="443"/>
      <c r="IG175" s="443"/>
      <c r="IH175" s="443"/>
      <c r="II175" s="443"/>
      <c r="IJ175" s="443"/>
      <c r="IK175" s="443"/>
      <c r="IL175" s="443"/>
      <c r="IM175" s="443"/>
      <c r="IN175" s="443"/>
      <c r="IO175" s="443"/>
      <c r="IP175" s="443"/>
      <c r="IQ175" s="443"/>
      <c r="IR175" s="443"/>
      <c r="IS175" s="443"/>
      <c r="IT175" s="443"/>
      <c r="IU175" s="443"/>
      <c r="IV175" s="443"/>
    </row>
    <row r="176" spans="1:256" s="444" customFormat="1" ht="12.75" customHeight="1">
      <c r="A176" s="443"/>
      <c r="B176" s="443" t="s">
        <v>854</v>
      </c>
      <c r="C176" s="16"/>
      <c r="D176" s="582">
        <f ca="1">SUM(D174-D175)</f>
        <v>9068.9008971892781</v>
      </c>
      <c r="E176" s="310"/>
      <c r="F176" s="310"/>
      <c r="G176" s="310"/>
      <c r="H176" s="310"/>
      <c r="I176" s="310"/>
      <c r="J176" s="310"/>
      <c r="K176" s="310"/>
      <c r="L176" s="310"/>
      <c r="M176" s="310"/>
      <c r="N176" s="310"/>
      <c r="O176" s="310"/>
      <c r="P176" s="310"/>
      <c r="Q176" s="310"/>
      <c r="R176" s="310"/>
      <c r="S176" s="310"/>
      <c r="T176" s="310"/>
      <c r="U176" s="310"/>
      <c r="V176" s="310"/>
      <c r="W176" s="310"/>
      <c r="X176" s="310"/>
      <c r="Y176" s="310"/>
      <c r="Z176" s="310"/>
      <c r="AA176" s="310"/>
      <c r="AB176" s="310"/>
      <c r="AC176" s="310"/>
      <c r="AD176" s="310"/>
      <c r="AE176" s="310"/>
      <c r="AF176" s="310"/>
      <c r="AG176" s="310"/>
      <c r="AH176" s="310"/>
      <c r="AI176" s="310"/>
      <c r="AJ176" s="310"/>
      <c r="AK176" s="310"/>
      <c r="AL176" s="310"/>
      <c r="AM176" s="310"/>
      <c r="AN176" s="310"/>
      <c r="AO176" s="310"/>
      <c r="AP176" s="310"/>
      <c r="AQ176" s="310"/>
      <c r="AR176" s="310"/>
      <c r="AS176" s="310"/>
      <c r="AT176" s="310"/>
      <c r="AU176" s="310"/>
      <c r="AV176" s="310"/>
      <c r="AW176" s="310"/>
      <c r="AX176" s="310"/>
      <c r="AY176" s="310"/>
      <c r="AZ176" s="310"/>
      <c r="BA176" s="310"/>
      <c r="BB176" s="310"/>
      <c r="BC176" s="310"/>
      <c r="BD176" s="310"/>
      <c r="BE176" s="310"/>
      <c r="BF176" s="310"/>
      <c r="BG176" s="310"/>
      <c r="BH176" s="310"/>
      <c r="BI176" s="310"/>
      <c r="BJ176" s="310"/>
      <c r="BK176" s="310"/>
      <c r="BL176" s="310"/>
      <c r="BM176" s="310"/>
      <c r="BN176" s="310"/>
      <c r="BO176" s="310"/>
      <c r="BP176" s="310"/>
      <c r="BQ176" s="310"/>
      <c r="BR176" s="310"/>
      <c r="BS176" s="310"/>
      <c r="BT176" s="310"/>
      <c r="BU176" s="310"/>
      <c r="BV176" s="310"/>
      <c r="BW176" s="310"/>
      <c r="BX176" s="310"/>
      <c r="BY176" s="310"/>
      <c r="BZ176" s="310"/>
      <c r="CA176" s="310"/>
      <c r="CB176" s="310"/>
      <c r="CC176" s="310"/>
      <c r="CD176" s="310"/>
      <c r="CE176" s="310"/>
      <c r="CF176" s="310"/>
      <c r="CG176" s="310"/>
      <c r="CH176" s="310"/>
      <c r="CI176" s="310"/>
      <c r="CJ176" s="310"/>
      <c r="CK176" s="310"/>
      <c r="CL176" s="310"/>
      <c r="CM176" s="310"/>
      <c r="CN176" s="310"/>
      <c r="CO176" s="310"/>
      <c r="CP176" s="310"/>
      <c r="CQ176" s="310"/>
      <c r="CR176" s="310"/>
      <c r="CS176" s="310"/>
      <c r="CT176" s="310"/>
      <c r="CU176" s="310"/>
      <c r="CV176" s="310"/>
      <c r="CW176" s="310"/>
      <c r="CX176" s="310"/>
      <c r="CY176" s="310"/>
      <c r="CZ176" s="310"/>
      <c r="DA176" s="310"/>
      <c r="DB176" s="310"/>
      <c r="DC176" s="310"/>
      <c r="DD176" s="310"/>
      <c r="DE176" s="310"/>
      <c r="DF176" s="310"/>
      <c r="DG176" s="310"/>
      <c r="DH176" s="310"/>
      <c r="DI176" s="310"/>
      <c r="DJ176" s="310"/>
      <c r="DK176" s="310"/>
      <c r="DL176" s="310"/>
      <c r="DM176" s="310"/>
      <c r="DN176" s="310"/>
      <c r="DO176" s="310"/>
      <c r="DP176" s="310"/>
      <c r="DQ176" s="310"/>
      <c r="DR176" s="310"/>
      <c r="DS176" s="310"/>
      <c r="DT176" s="310"/>
      <c r="DU176" s="310"/>
      <c r="DV176" s="310"/>
      <c r="DW176" s="310"/>
      <c r="DX176" s="310"/>
      <c r="DY176" s="310"/>
      <c r="DZ176" s="310"/>
      <c r="EA176" s="310"/>
      <c r="EB176" s="310"/>
      <c r="EC176" s="310"/>
      <c r="ED176" s="310"/>
      <c r="EE176" s="310"/>
      <c r="EF176" s="310"/>
      <c r="EG176" s="310"/>
      <c r="EH176" s="310"/>
      <c r="EI176" s="310"/>
      <c r="EJ176" s="310"/>
      <c r="EK176" s="310"/>
      <c r="EL176" s="310"/>
      <c r="EM176" s="310"/>
      <c r="EN176" s="310"/>
      <c r="EO176" s="310"/>
      <c r="EP176" s="310"/>
      <c r="EQ176" s="310"/>
      <c r="ER176" s="310"/>
      <c r="ES176" s="310"/>
      <c r="ET176" s="308"/>
      <c r="EU176" s="443"/>
      <c r="EV176" s="443"/>
      <c r="EW176" s="443"/>
      <c r="EX176" s="443"/>
      <c r="EY176" s="443"/>
      <c r="EZ176" s="443"/>
      <c r="FA176" s="443"/>
      <c r="FB176" s="443"/>
      <c r="FC176" s="443"/>
      <c r="FD176" s="443"/>
      <c r="FE176" s="443"/>
      <c r="FF176" s="443"/>
      <c r="FG176" s="443"/>
      <c r="FH176" s="443"/>
      <c r="FI176" s="443"/>
      <c r="FJ176" s="443"/>
      <c r="FK176" s="443"/>
      <c r="FL176" s="443"/>
      <c r="FM176" s="443"/>
      <c r="FN176" s="443"/>
      <c r="FO176" s="443"/>
      <c r="FP176" s="443"/>
      <c r="FQ176" s="443"/>
      <c r="FR176" s="443"/>
      <c r="FS176" s="443"/>
      <c r="FT176" s="443"/>
      <c r="FU176" s="443"/>
      <c r="FV176" s="443"/>
      <c r="FW176" s="443"/>
      <c r="FX176" s="443"/>
      <c r="FY176" s="443"/>
      <c r="FZ176" s="443"/>
      <c r="GA176" s="443"/>
      <c r="GB176" s="443"/>
      <c r="GC176" s="443"/>
      <c r="GD176" s="443"/>
      <c r="GE176" s="443"/>
      <c r="GF176" s="443"/>
      <c r="GG176" s="443"/>
      <c r="GH176" s="443"/>
      <c r="GI176" s="443"/>
      <c r="GJ176" s="443"/>
      <c r="GK176" s="443"/>
      <c r="GL176" s="443"/>
      <c r="GM176" s="443"/>
      <c r="GN176" s="443"/>
      <c r="GO176" s="443"/>
      <c r="GP176" s="443"/>
      <c r="GQ176" s="443"/>
      <c r="GR176" s="443"/>
      <c r="GS176" s="443"/>
      <c r="GT176" s="443"/>
      <c r="GU176" s="443"/>
      <c r="GV176" s="443"/>
      <c r="GW176" s="443"/>
      <c r="GX176" s="443"/>
      <c r="GY176" s="443"/>
      <c r="GZ176" s="443"/>
      <c r="HA176" s="443"/>
      <c r="HB176" s="443"/>
      <c r="HC176" s="443"/>
      <c r="HD176" s="443"/>
      <c r="HE176" s="443"/>
      <c r="HF176" s="443"/>
      <c r="HG176" s="443"/>
      <c r="HH176" s="443"/>
      <c r="HI176" s="443"/>
      <c r="HJ176" s="443"/>
      <c r="HK176" s="443"/>
      <c r="HL176" s="443"/>
      <c r="HM176" s="443"/>
      <c r="HN176" s="443"/>
      <c r="HO176" s="443"/>
      <c r="HP176" s="443"/>
      <c r="HQ176" s="443"/>
      <c r="HR176" s="443"/>
      <c r="HS176" s="443"/>
      <c r="HT176" s="443"/>
      <c r="HU176" s="443"/>
      <c r="HV176" s="443"/>
      <c r="HW176" s="443"/>
      <c r="HX176" s="443"/>
      <c r="HY176" s="443"/>
      <c r="HZ176" s="443"/>
      <c r="IA176" s="443"/>
      <c r="IB176" s="443"/>
      <c r="IC176" s="443"/>
      <c r="ID176" s="443"/>
      <c r="IE176" s="443"/>
      <c r="IF176" s="443"/>
      <c r="IG176" s="443"/>
      <c r="IH176" s="443"/>
      <c r="II176" s="443"/>
      <c r="IJ176" s="443"/>
      <c r="IK176" s="443"/>
      <c r="IL176" s="443"/>
      <c r="IM176" s="443"/>
      <c r="IN176" s="443"/>
      <c r="IO176" s="443"/>
      <c r="IP176" s="443"/>
      <c r="IQ176" s="443"/>
      <c r="IR176" s="443"/>
      <c r="IS176" s="443"/>
      <c r="IT176" s="443"/>
      <c r="IU176" s="443"/>
      <c r="IV176" s="443"/>
    </row>
    <row r="177" spans="1:256"/>
    <row r="178" spans="1:256" s="305" customFormat="1" ht="12.75" customHeight="1">
      <c r="A178" s="16">
        <f>MAX($A$1:A177)+1</f>
        <v>8</v>
      </c>
      <c r="B178" s="62" t="s">
        <v>855</v>
      </c>
      <c r="C178" s="129"/>
      <c r="D178" s="312"/>
      <c r="E178" s="313"/>
      <c r="F178" s="313"/>
      <c r="G178" s="313"/>
      <c r="H178" s="313"/>
      <c r="I178" s="313"/>
      <c r="J178" s="313"/>
      <c r="K178" s="313"/>
      <c r="L178" s="313"/>
      <c r="M178" s="313"/>
      <c r="N178" s="313"/>
      <c r="O178" s="313"/>
      <c r="P178" s="313"/>
      <c r="Q178" s="313"/>
      <c r="R178" s="313"/>
      <c r="S178" s="313"/>
      <c r="T178" s="313"/>
      <c r="U178" s="313"/>
      <c r="V178" s="313"/>
      <c r="W178" s="313"/>
      <c r="X178" s="313"/>
      <c r="Y178" s="313"/>
      <c r="Z178" s="313"/>
      <c r="AA178" s="313"/>
      <c r="AB178" s="313"/>
      <c r="AC178" s="313"/>
      <c r="AD178" s="313"/>
      <c r="AE178" s="313"/>
      <c r="AF178" s="313"/>
      <c r="AG178" s="313"/>
      <c r="AH178" s="313"/>
      <c r="AI178" s="313"/>
      <c r="AJ178" s="313"/>
      <c r="AK178" s="313"/>
      <c r="AL178" s="313"/>
      <c r="AM178" s="313"/>
      <c r="AN178" s="313"/>
      <c r="AO178" s="313"/>
      <c r="AP178" s="313"/>
      <c r="AQ178" s="313"/>
      <c r="AR178" s="313"/>
      <c r="AS178" s="313"/>
      <c r="AT178" s="313"/>
      <c r="AU178" s="313"/>
      <c r="AV178" s="313"/>
      <c r="AW178" s="313"/>
      <c r="AX178" s="313"/>
      <c r="AY178" s="313"/>
      <c r="AZ178" s="313"/>
      <c r="BA178" s="313"/>
      <c r="BB178" s="313"/>
      <c r="BC178" s="313"/>
      <c r="BD178" s="313"/>
      <c r="BE178" s="313"/>
      <c r="BF178" s="313"/>
      <c r="BG178" s="313"/>
      <c r="BH178" s="313"/>
      <c r="BI178" s="313"/>
      <c r="BJ178" s="313"/>
      <c r="BK178" s="313"/>
      <c r="BL178" s="313"/>
      <c r="BM178" s="313"/>
      <c r="BN178" s="313"/>
      <c r="BO178" s="313"/>
      <c r="BP178" s="313"/>
      <c r="BQ178" s="313"/>
      <c r="BR178" s="313"/>
      <c r="BS178" s="313"/>
      <c r="BT178" s="313"/>
      <c r="BU178" s="313"/>
      <c r="BV178" s="313"/>
      <c r="BW178" s="313"/>
      <c r="BX178" s="313"/>
      <c r="BY178" s="313"/>
      <c r="BZ178" s="313"/>
      <c r="CA178" s="313"/>
      <c r="CB178" s="313"/>
      <c r="CC178" s="313"/>
      <c r="CD178" s="313"/>
      <c r="CE178" s="313"/>
      <c r="CF178" s="313"/>
      <c r="CG178" s="313"/>
      <c r="CH178" s="313"/>
      <c r="CI178" s="313"/>
      <c r="CJ178" s="313"/>
      <c r="CK178" s="313"/>
      <c r="CL178" s="313"/>
      <c r="CM178" s="313"/>
      <c r="CN178" s="313"/>
      <c r="CO178" s="313"/>
      <c r="CP178" s="313"/>
      <c r="CQ178" s="313"/>
      <c r="CR178" s="313"/>
      <c r="CS178" s="313"/>
      <c r="CT178" s="313"/>
      <c r="CU178" s="313"/>
      <c r="CV178" s="313"/>
      <c r="CW178" s="313"/>
      <c r="CX178" s="313"/>
      <c r="CY178" s="313"/>
      <c r="CZ178" s="313"/>
      <c r="DA178" s="313"/>
      <c r="DB178" s="313"/>
      <c r="DC178" s="313"/>
      <c r="DD178" s="313"/>
      <c r="DE178" s="313"/>
      <c r="DF178" s="313"/>
      <c r="DG178" s="313"/>
      <c r="DH178" s="313"/>
      <c r="DI178" s="313"/>
      <c r="DJ178" s="313"/>
      <c r="DK178" s="313"/>
      <c r="DL178" s="313"/>
      <c r="DM178" s="313"/>
      <c r="DN178" s="313"/>
      <c r="DO178" s="313"/>
      <c r="DP178" s="313"/>
      <c r="DQ178" s="313"/>
      <c r="DR178" s="313"/>
      <c r="DS178" s="313"/>
      <c r="DT178" s="313"/>
      <c r="DU178" s="313"/>
      <c r="DV178" s="313"/>
      <c r="DW178" s="313"/>
      <c r="DX178" s="313"/>
      <c r="DY178" s="313"/>
      <c r="DZ178" s="313"/>
      <c r="EA178" s="313"/>
      <c r="EB178" s="313"/>
      <c r="EC178" s="313"/>
      <c r="ED178" s="313"/>
      <c r="EE178" s="313"/>
      <c r="EF178" s="313"/>
      <c r="EG178" s="313"/>
      <c r="EH178" s="313"/>
      <c r="EI178" s="313"/>
      <c r="EJ178" s="313"/>
      <c r="EK178" s="313"/>
      <c r="EL178" s="313"/>
      <c r="EM178" s="313"/>
      <c r="EN178" s="313"/>
      <c r="EO178" s="313"/>
      <c r="EP178" s="313"/>
      <c r="EQ178" s="313"/>
      <c r="ER178" s="313"/>
      <c r="ES178" s="313"/>
      <c r="ET178" s="310"/>
      <c r="EU178" s="16"/>
      <c r="EV178" s="16"/>
      <c r="EW178" s="16"/>
      <c r="EX178" s="16"/>
      <c r="EY178" s="16"/>
      <c r="EZ178" s="16"/>
      <c r="FA178" s="16"/>
      <c r="FB178" s="16"/>
      <c r="FC178" s="16"/>
      <c r="FD178" s="16"/>
      <c r="FE178" s="16"/>
      <c r="FF178" s="16"/>
      <c r="FG178" s="16"/>
      <c r="FH178" s="16"/>
      <c r="FI178" s="16"/>
      <c r="FJ178" s="16"/>
      <c r="FK178" s="16"/>
      <c r="FL178" s="16"/>
      <c r="FM178" s="16"/>
      <c r="FN178" s="16"/>
      <c r="FO178" s="16"/>
      <c r="FP178" s="16"/>
      <c r="FQ178" s="16"/>
      <c r="FR178" s="16"/>
      <c r="FS178" s="16"/>
      <c r="FT178" s="16"/>
      <c r="FU178" s="16"/>
      <c r="FV178" s="16"/>
      <c r="FW178" s="16"/>
      <c r="FX178" s="16"/>
      <c r="FY178" s="16"/>
      <c r="FZ178" s="16"/>
      <c r="GA178" s="16"/>
      <c r="GB178" s="16"/>
      <c r="GC178" s="16"/>
      <c r="GD178" s="16"/>
      <c r="GE178" s="16"/>
      <c r="GF178" s="16"/>
      <c r="GG178" s="16"/>
      <c r="GH178" s="16"/>
      <c r="GI178" s="16"/>
      <c r="GJ178" s="16"/>
      <c r="GK178" s="16"/>
      <c r="GL178" s="16"/>
      <c r="GM178" s="16"/>
      <c r="GN178" s="16"/>
      <c r="GO178" s="16"/>
      <c r="GP178" s="16"/>
      <c r="GQ178" s="16"/>
      <c r="GR178" s="16"/>
      <c r="GS178" s="16"/>
      <c r="GT178" s="16"/>
      <c r="GU178" s="16"/>
      <c r="GV178" s="16"/>
      <c r="GW178" s="16"/>
      <c r="GX178" s="16"/>
      <c r="GY178" s="16"/>
      <c r="GZ178" s="16"/>
      <c r="HA178" s="16"/>
      <c r="HB178" s="16"/>
      <c r="HC178" s="16"/>
      <c r="HD178" s="16"/>
      <c r="HE178" s="16"/>
      <c r="HF178" s="16"/>
      <c r="HG178" s="16"/>
      <c r="HH178" s="16"/>
      <c r="HI178" s="16"/>
      <c r="HJ178" s="16"/>
      <c r="HK178" s="16"/>
      <c r="HL178" s="16"/>
      <c r="HM178" s="16"/>
      <c r="HN178" s="16"/>
      <c r="HO178" s="16"/>
      <c r="HP178" s="16"/>
      <c r="HQ178" s="16"/>
      <c r="HR178" s="16"/>
      <c r="HS178" s="16"/>
      <c r="HT178" s="16"/>
      <c r="HU178" s="16"/>
      <c r="HV178" s="16"/>
      <c r="HW178" s="16"/>
      <c r="HX178" s="16"/>
      <c r="HY178" s="16"/>
      <c r="HZ178" s="16"/>
      <c r="IA178" s="16"/>
      <c r="IB178" s="16"/>
      <c r="IC178" s="16"/>
      <c r="ID178" s="16"/>
      <c r="IE178" s="16"/>
      <c r="IF178" s="16"/>
      <c r="IG178" s="16"/>
      <c r="IH178" s="16"/>
      <c r="II178" s="16"/>
      <c r="IJ178" s="16"/>
      <c r="IK178" s="16"/>
      <c r="IL178" s="16"/>
      <c r="IM178" s="16"/>
      <c r="IN178" s="16"/>
      <c r="IO178" s="16"/>
      <c r="IP178" s="16"/>
      <c r="IQ178" s="16"/>
      <c r="IR178" s="16"/>
      <c r="IS178" s="16"/>
      <c r="IT178" s="16"/>
      <c r="IU178" s="16"/>
      <c r="IV178" s="16"/>
    </row>
    <row r="179" spans="1:256"/>
    <row r="180" spans="1:256" ht="12.75" customHeight="1">
      <c r="D180" s="1261" t="s">
        <v>856</v>
      </c>
      <c r="E180" s="1261"/>
      <c r="F180" s="1261"/>
    </row>
    <row r="181" spans="1:256" ht="12.75" customHeight="1">
      <c r="D181" s="566">
        <f>$D$152</f>
        <v>0.08</v>
      </c>
      <c r="E181" s="566">
        <f>$D$153</f>
        <v>8.5000000000000006E-2</v>
      </c>
      <c r="F181" s="566">
        <f>$D$154</f>
        <v>9.0000000000000011E-2</v>
      </c>
    </row>
    <row r="182" spans="1:256" s="443" customFormat="1" ht="12.75" customHeight="1">
      <c r="B182" s="583" t="str">
        <f>"Discount Rate: +/- " &amp; TEXT(IP_Assumptions!C118,"0.00%")</f>
        <v>Discount Rate: +/- 0.50%</v>
      </c>
      <c r="C182" s="579">
        <f>C183-IP_Assumptions!$C$118</f>
        <v>8.4999999999999992E-2</v>
      </c>
      <c r="D182" s="582">
        <f ca="1">SUM(E164:ER164)</f>
        <v>9873.6065437143552</v>
      </c>
      <c r="E182" s="582">
        <f ca="1">SUM(E165:ER165)</f>
        <v>9787.716585668275</v>
      </c>
      <c r="F182" s="582">
        <f ca="1">SUM(E166:ER166)</f>
        <v>9712.9822723458801</v>
      </c>
      <c r="G182" s="310"/>
      <c r="H182" s="310"/>
      <c r="I182" s="310"/>
      <c r="J182" s="310"/>
      <c r="K182" s="310"/>
      <c r="L182" s="310"/>
      <c r="M182" s="310"/>
      <c r="N182" s="310"/>
      <c r="O182" s="310"/>
      <c r="P182" s="310"/>
      <c r="Q182" s="310"/>
      <c r="R182" s="310"/>
      <c r="S182" s="310"/>
      <c r="T182" s="310"/>
      <c r="U182" s="310"/>
      <c r="V182" s="310"/>
      <c r="W182" s="310"/>
      <c r="X182" s="310"/>
      <c r="Y182" s="310"/>
      <c r="Z182" s="310"/>
      <c r="AA182" s="310"/>
      <c r="AB182" s="310"/>
      <c r="AC182" s="310"/>
      <c r="AD182" s="310"/>
      <c r="AE182" s="310"/>
      <c r="AF182" s="310"/>
      <c r="AG182" s="310"/>
      <c r="AH182" s="310"/>
      <c r="AI182" s="310"/>
      <c r="AJ182" s="310"/>
      <c r="AK182" s="310"/>
      <c r="AL182" s="310"/>
      <c r="AM182" s="310"/>
      <c r="AN182" s="310"/>
      <c r="AO182" s="310"/>
      <c r="AP182" s="310"/>
      <c r="AQ182" s="310"/>
      <c r="AR182" s="310"/>
      <c r="AS182" s="310"/>
      <c r="AT182" s="310"/>
      <c r="AU182" s="310"/>
      <c r="AV182" s="310"/>
      <c r="AW182" s="310"/>
      <c r="AX182" s="310"/>
      <c r="AY182" s="310"/>
      <c r="AZ182" s="310"/>
      <c r="BA182" s="310"/>
      <c r="BB182" s="310"/>
      <c r="BC182" s="310"/>
      <c r="BD182" s="310"/>
      <c r="BE182" s="310"/>
      <c r="BF182" s="310"/>
      <c r="BG182" s="310"/>
      <c r="BH182" s="310"/>
      <c r="BI182" s="310"/>
      <c r="BJ182" s="310"/>
      <c r="BK182" s="310"/>
      <c r="BL182" s="310"/>
      <c r="BM182" s="310"/>
      <c r="BN182" s="310"/>
      <c r="BO182" s="310"/>
      <c r="BP182" s="310"/>
      <c r="BQ182" s="310"/>
      <c r="BR182" s="310"/>
      <c r="BS182" s="310"/>
      <c r="BT182" s="310"/>
      <c r="BU182" s="310"/>
      <c r="BV182" s="310"/>
      <c r="BW182" s="310"/>
      <c r="BX182" s="310"/>
      <c r="BY182" s="310"/>
      <c r="BZ182" s="310"/>
      <c r="CA182" s="310"/>
      <c r="CB182" s="310"/>
      <c r="CC182" s="310"/>
      <c r="CD182" s="310"/>
      <c r="CE182" s="310"/>
      <c r="CF182" s="310"/>
      <c r="CG182" s="310"/>
      <c r="CH182" s="310"/>
      <c r="CI182" s="310"/>
      <c r="CJ182" s="310"/>
      <c r="CK182" s="310"/>
      <c r="CL182" s="310"/>
      <c r="CM182" s="310"/>
      <c r="CN182" s="310"/>
      <c r="CO182" s="310"/>
      <c r="CP182" s="310"/>
      <c r="CQ182" s="310"/>
      <c r="CR182" s="310"/>
      <c r="CS182" s="310"/>
      <c r="CT182" s="310"/>
      <c r="CU182" s="310"/>
      <c r="CV182" s="310"/>
      <c r="CW182" s="310"/>
      <c r="CX182" s="310"/>
      <c r="CY182" s="310"/>
      <c r="CZ182" s="310"/>
      <c r="DA182" s="310"/>
      <c r="DB182" s="310"/>
      <c r="DC182" s="310"/>
      <c r="DD182" s="310"/>
      <c r="DE182" s="310"/>
      <c r="DF182" s="310"/>
      <c r="DG182" s="310"/>
      <c r="DH182" s="310"/>
      <c r="DI182" s="310"/>
      <c r="DJ182" s="310"/>
      <c r="DK182" s="310"/>
      <c r="DL182" s="310"/>
      <c r="DM182" s="310"/>
      <c r="DN182" s="310"/>
      <c r="DO182" s="310"/>
      <c r="DP182" s="310"/>
      <c r="DQ182" s="310"/>
      <c r="DR182" s="310"/>
      <c r="DS182" s="310"/>
      <c r="DT182" s="310"/>
      <c r="DU182" s="310"/>
      <c r="DV182" s="310"/>
      <c r="DW182" s="310"/>
      <c r="DX182" s="310"/>
      <c r="DY182" s="310"/>
      <c r="DZ182" s="310"/>
      <c r="EA182" s="310"/>
      <c r="EB182" s="310"/>
      <c r="EC182" s="310"/>
      <c r="ED182" s="310"/>
      <c r="EE182" s="310"/>
      <c r="EF182" s="310"/>
      <c r="EG182" s="310"/>
      <c r="EH182" s="310"/>
      <c r="EI182" s="310"/>
      <c r="EJ182" s="310"/>
      <c r="EK182" s="310"/>
      <c r="EL182" s="310"/>
      <c r="EM182" s="310"/>
      <c r="EN182" s="310"/>
      <c r="EO182" s="310"/>
      <c r="EP182" s="310"/>
      <c r="EQ182" s="310"/>
      <c r="ER182" s="310"/>
      <c r="ES182" s="310"/>
      <c r="ET182" s="308"/>
    </row>
    <row r="183" spans="1:256" s="443" customFormat="1" ht="12.75" customHeight="1">
      <c r="B183" s="16"/>
      <c r="C183" s="579">
        <f>DR</f>
        <v>0.09</v>
      </c>
      <c r="D183" s="582">
        <f ca="1">SUM(E167:ER167)</f>
        <v>9698.9249090667163</v>
      </c>
      <c r="E183" s="582">
        <f ca="1">SUM(E168:ER168)</f>
        <v>9613.0349510206361</v>
      </c>
      <c r="F183" s="582">
        <f ca="1">SUM(E169:ER169)</f>
        <v>9538.3006376982412</v>
      </c>
      <c r="G183" s="310"/>
      <c r="H183" s="310"/>
      <c r="I183" s="310"/>
      <c r="J183" s="310"/>
      <c r="K183" s="310"/>
      <c r="L183" s="310"/>
      <c r="M183" s="310"/>
      <c r="N183" s="310"/>
      <c r="O183" s="310"/>
      <c r="P183" s="310"/>
      <c r="Q183" s="310"/>
      <c r="R183" s="310"/>
      <c r="S183" s="310"/>
      <c r="T183" s="310"/>
      <c r="U183" s="310"/>
      <c r="V183" s="310"/>
      <c r="W183" s="310"/>
      <c r="X183" s="310"/>
      <c r="Y183" s="310"/>
      <c r="Z183" s="310"/>
      <c r="AA183" s="310"/>
      <c r="AB183" s="310"/>
      <c r="AC183" s="310"/>
      <c r="AD183" s="310"/>
      <c r="AE183" s="310"/>
      <c r="AF183" s="310"/>
      <c r="AG183" s="310"/>
      <c r="AH183" s="310"/>
      <c r="AI183" s="310"/>
      <c r="AJ183" s="310"/>
      <c r="AK183" s="310"/>
      <c r="AL183" s="310"/>
      <c r="AM183" s="310"/>
      <c r="AN183" s="310"/>
      <c r="AO183" s="310"/>
      <c r="AP183" s="310"/>
      <c r="AQ183" s="310"/>
      <c r="AR183" s="310"/>
      <c r="AS183" s="310"/>
      <c r="AT183" s="310"/>
      <c r="AU183" s="310"/>
      <c r="AV183" s="310"/>
      <c r="AW183" s="310"/>
      <c r="AX183" s="310"/>
      <c r="AY183" s="310"/>
      <c r="AZ183" s="310"/>
      <c r="BA183" s="310"/>
      <c r="BB183" s="310"/>
      <c r="BC183" s="310"/>
      <c r="BD183" s="310"/>
      <c r="BE183" s="310"/>
      <c r="BF183" s="310"/>
      <c r="BG183" s="310"/>
      <c r="BH183" s="310"/>
      <c r="BI183" s="310"/>
      <c r="BJ183" s="310"/>
      <c r="BK183" s="310"/>
      <c r="BL183" s="310"/>
      <c r="BM183" s="310"/>
      <c r="BN183" s="310"/>
      <c r="BO183" s="310"/>
      <c r="BP183" s="310"/>
      <c r="BQ183" s="310"/>
      <c r="BR183" s="310"/>
      <c r="BS183" s="310"/>
      <c r="BT183" s="310"/>
      <c r="BU183" s="310"/>
      <c r="BV183" s="310"/>
      <c r="BW183" s="310"/>
      <c r="BX183" s="310"/>
      <c r="BY183" s="310"/>
      <c r="BZ183" s="310"/>
      <c r="CA183" s="310"/>
      <c r="CB183" s="310"/>
      <c r="CC183" s="310"/>
      <c r="CD183" s="310"/>
      <c r="CE183" s="310"/>
      <c r="CF183" s="310"/>
      <c r="CG183" s="310"/>
      <c r="CH183" s="310"/>
      <c r="CI183" s="310"/>
      <c r="CJ183" s="310"/>
      <c r="CK183" s="310"/>
      <c r="CL183" s="310"/>
      <c r="CM183" s="310"/>
      <c r="CN183" s="310"/>
      <c r="CO183" s="310"/>
      <c r="CP183" s="310"/>
      <c r="CQ183" s="310"/>
      <c r="CR183" s="310"/>
      <c r="CS183" s="310"/>
      <c r="CT183" s="310"/>
      <c r="CU183" s="310"/>
      <c r="CV183" s="310"/>
      <c r="CW183" s="310"/>
      <c r="CX183" s="310"/>
      <c r="CY183" s="310"/>
      <c r="CZ183" s="310"/>
      <c r="DA183" s="310"/>
      <c r="DB183" s="310"/>
      <c r="DC183" s="310"/>
      <c r="DD183" s="310"/>
      <c r="DE183" s="310"/>
      <c r="DF183" s="310"/>
      <c r="DG183" s="310"/>
      <c r="DH183" s="310"/>
      <c r="DI183" s="310"/>
      <c r="DJ183" s="310"/>
      <c r="DK183" s="310"/>
      <c r="DL183" s="310"/>
      <c r="DM183" s="310"/>
      <c r="DN183" s="310"/>
      <c r="DO183" s="310"/>
      <c r="DP183" s="310"/>
      <c r="DQ183" s="310"/>
      <c r="DR183" s="310"/>
      <c r="DS183" s="310"/>
      <c r="DT183" s="310"/>
      <c r="DU183" s="310"/>
      <c r="DV183" s="310"/>
      <c r="DW183" s="310"/>
      <c r="DX183" s="310"/>
      <c r="DY183" s="310"/>
      <c r="DZ183" s="310"/>
      <c r="EA183" s="310"/>
      <c r="EB183" s="310"/>
      <c r="EC183" s="310"/>
      <c r="ED183" s="310"/>
      <c r="EE183" s="310"/>
      <c r="EF183" s="310"/>
      <c r="EG183" s="310"/>
      <c r="EH183" s="310"/>
      <c r="EI183" s="310"/>
      <c r="EJ183" s="310"/>
      <c r="EK183" s="310"/>
      <c r="EL183" s="310"/>
      <c r="EM183" s="310"/>
      <c r="EN183" s="310"/>
      <c r="EO183" s="310"/>
      <c r="EP183" s="310"/>
      <c r="EQ183" s="310"/>
      <c r="ER183" s="310"/>
      <c r="ES183" s="310"/>
      <c r="ET183" s="308"/>
    </row>
    <row r="184" spans="1:256" s="443" customFormat="1" ht="12.75" customHeight="1">
      <c r="B184" s="16"/>
      <c r="C184" s="579">
        <f>C183+IP_Assumptions!$C$118</f>
        <v>9.5000000000000001E-2</v>
      </c>
      <c r="D184" s="582">
        <f ca="1">SUM(E170:ER170)</f>
        <v>9529.8434766596019</v>
      </c>
      <c r="E184" s="582">
        <f ca="1">SUM(E171:ER171)</f>
        <v>9443.9535186135217</v>
      </c>
      <c r="F184" s="582">
        <f ca="1">SUM(E172:ER172)</f>
        <v>9369.2192052911269</v>
      </c>
      <c r="G184" s="310"/>
      <c r="H184" s="310"/>
      <c r="I184" s="310"/>
      <c r="J184" s="310"/>
      <c r="K184" s="310"/>
      <c r="L184" s="310"/>
      <c r="M184" s="310"/>
      <c r="N184" s="310"/>
      <c r="O184" s="310"/>
      <c r="P184" s="310"/>
      <c r="Q184" s="310"/>
      <c r="R184" s="310"/>
      <c r="S184" s="310"/>
      <c r="T184" s="310"/>
      <c r="U184" s="310"/>
      <c r="V184" s="310"/>
      <c r="W184" s="310"/>
      <c r="X184" s="310"/>
      <c r="Y184" s="310"/>
      <c r="Z184" s="310"/>
      <c r="AA184" s="310"/>
      <c r="AB184" s="310"/>
      <c r="AC184" s="310"/>
      <c r="AD184" s="310"/>
      <c r="AE184" s="310"/>
      <c r="AF184" s="310"/>
      <c r="AG184" s="310"/>
      <c r="AH184" s="310"/>
      <c r="AI184" s="310"/>
      <c r="AJ184" s="310"/>
      <c r="AK184" s="310"/>
      <c r="AL184" s="310"/>
      <c r="AM184" s="310"/>
      <c r="AN184" s="310"/>
      <c r="AO184" s="310"/>
      <c r="AP184" s="310"/>
      <c r="AQ184" s="310"/>
      <c r="AR184" s="310"/>
      <c r="AS184" s="310"/>
      <c r="AT184" s="310"/>
      <c r="AU184" s="310"/>
      <c r="AV184" s="310"/>
      <c r="AW184" s="310"/>
      <c r="AX184" s="310"/>
      <c r="AY184" s="310"/>
      <c r="AZ184" s="310"/>
      <c r="BA184" s="310"/>
      <c r="BB184" s="310"/>
      <c r="BC184" s="310"/>
      <c r="BD184" s="310"/>
      <c r="BE184" s="310"/>
      <c r="BF184" s="310"/>
      <c r="BG184" s="310"/>
      <c r="BH184" s="310"/>
      <c r="BI184" s="310"/>
      <c r="BJ184" s="310"/>
      <c r="BK184" s="310"/>
      <c r="BL184" s="310"/>
      <c r="BM184" s="310"/>
      <c r="BN184" s="310"/>
      <c r="BO184" s="310"/>
      <c r="BP184" s="310"/>
      <c r="BQ184" s="310"/>
      <c r="BR184" s="310"/>
      <c r="BS184" s="310"/>
      <c r="BT184" s="310"/>
      <c r="BU184" s="310"/>
      <c r="BV184" s="310"/>
      <c r="BW184" s="310"/>
      <c r="BX184" s="310"/>
      <c r="BY184" s="310"/>
      <c r="BZ184" s="310"/>
      <c r="CA184" s="310"/>
      <c r="CB184" s="310"/>
      <c r="CC184" s="310"/>
      <c r="CD184" s="310"/>
      <c r="CE184" s="310"/>
      <c r="CF184" s="310"/>
      <c r="CG184" s="310"/>
      <c r="CH184" s="310"/>
      <c r="CI184" s="310"/>
      <c r="CJ184" s="310"/>
      <c r="CK184" s="310"/>
      <c r="CL184" s="310"/>
      <c r="CM184" s="310"/>
      <c r="CN184" s="310"/>
      <c r="CO184" s="310"/>
      <c r="CP184" s="310"/>
      <c r="CQ184" s="310"/>
      <c r="CR184" s="310"/>
      <c r="CS184" s="310"/>
      <c r="CT184" s="310"/>
      <c r="CU184" s="310"/>
      <c r="CV184" s="310"/>
      <c r="CW184" s="310"/>
      <c r="CX184" s="310"/>
      <c r="CY184" s="310"/>
      <c r="CZ184" s="310"/>
      <c r="DA184" s="310"/>
      <c r="DB184" s="310"/>
      <c r="DC184" s="310"/>
      <c r="DD184" s="310"/>
      <c r="DE184" s="310"/>
      <c r="DF184" s="310"/>
      <c r="DG184" s="310"/>
      <c r="DH184" s="310"/>
      <c r="DI184" s="310"/>
      <c r="DJ184" s="310"/>
      <c r="DK184" s="310"/>
      <c r="DL184" s="310"/>
      <c r="DM184" s="310"/>
      <c r="DN184" s="310"/>
      <c r="DO184" s="310"/>
      <c r="DP184" s="310"/>
      <c r="DQ184" s="310"/>
      <c r="DR184" s="310"/>
      <c r="DS184" s="310"/>
      <c r="DT184" s="310"/>
      <c r="DU184" s="310"/>
      <c r="DV184" s="310"/>
      <c r="DW184" s="310"/>
      <c r="DX184" s="310"/>
      <c r="DY184" s="310"/>
      <c r="DZ184" s="310"/>
      <c r="EA184" s="310"/>
      <c r="EB184" s="310"/>
      <c r="EC184" s="310"/>
      <c r="ED184" s="310"/>
      <c r="EE184" s="310"/>
      <c r="EF184" s="310"/>
      <c r="EG184" s="310"/>
      <c r="EH184" s="310"/>
      <c r="EI184" s="310"/>
      <c r="EJ184" s="310"/>
      <c r="EK184" s="310"/>
      <c r="EL184" s="310"/>
      <c r="EM184" s="310"/>
      <c r="EN184" s="310"/>
      <c r="EO184" s="310"/>
      <c r="EP184" s="310"/>
      <c r="EQ184" s="310"/>
      <c r="ER184" s="310"/>
      <c r="ES184" s="310"/>
      <c r="ET184" s="308"/>
    </row>
    <row r="185" spans="1:256"/>
    <row r="186" spans="1:256" s="443" customFormat="1" ht="12.75" customHeight="1">
      <c r="B186" s="16"/>
      <c r="C186" s="16"/>
      <c r="D186" s="1261" t="s">
        <v>848</v>
      </c>
      <c r="E186" s="1261"/>
      <c r="F186" s="1261"/>
      <c r="G186" s="310"/>
      <c r="H186" s="310"/>
      <c r="I186" s="310"/>
      <c r="J186" s="310"/>
      <c r="K186" s="310"/>
      <c r="L186" s="310"/>
      <c r="M186" s="310"/>
      <c r="N186" s="310"/>
      <c r="O186" s="310"/>
      <c r="P186" s="310"/>
      <c r="Q186" s="310"/>
      <c r="R186" s="310"/>
      <c r="S186" s="310"/>
      <c r="T186" s="310"/>
      <c r="U186" s="310"/>
      <c r="V186" s="310"/>
      <c r="W186" s="310"/>
      <c r="X186" s="310"/>
      <c r="Y186" s="310"/>
      <c r="Z186" s="310"/>
      <c r="AA186" s="310"/>
      <c r="AB186" s="310"/>
      <c r="AC186" s="310"/>
      <c r="AD186" s="310"/>
      <c r="AE186" s="310"/>
      <c r="AF186" s="310"/>
      <c r="AG186" s="310"/>
      <c r="AH186" s="310"/>
      <c r="AI186" s="310"/>
      <c r="AJ186" s="310"/>
      <c r="AK186" s="310"/>
      <c r="AL186" s="310"/>
      <c r="AM186" s="310"/>
      <c r="AN186" s="310"/>
      <c r="AO186" s="310"/>
      <c r="AP186" s="310"/>
      <c r="AQ186" s="310"/>
      <c r="AR186" s="310"/>
      <c r="AS186" s="310"/>
      <c r="AT186" s="310"/>
      <c r="AU186" s="310"/>
      <c r="AV186" s="310"/>
      <c r="AW186" s="310"/>
      <c r="AX186" s="310"/>
      <c r="AY186" s="310"/>
      <c r="AZ186" s="310"/>
      <c r="BA186" s="310"/>
      <c r="BB186" s="310"/>
      <c r="BC186" s="310"/>
      <c r="BD186" s="310"/>
      <c r="BE186" s="310"/>
      <c r="BF186" s="310"/>
      <c r="BG186" s="310"/>
      <c r="BH186" s="310"/>
      <c r="BI186" s="310"/>
      <c r="BJ186" s="310"/>
      <c r="BK186" s="310"/>
      <c r="BL186" s="310"/>
      <c r="BM186" s="310"/>
      <c r="BN186" s="310"/>
      <c r="BO186" s="310"/>
      <c r="BP186" s="310"/>
      <c r="BQ186" s="310"/>
      <c r="BR186" s="310"/>
      <c r="BS186" s="310"/>
      <c r="BT186" s="310"/>
      <c r="BU186" s="310"/>
      <c r="BV186" s="310"/>
      <c r="BW186" s="310"/>
      <c r="BX186" s="310"/>
      <c r="BY186" s="310"/>
      <c r="BZ186" s="310"/>
      <c r="CA186" s="310"/>
      <c r="CB186" s="310"/>
      <c r="CC186" s="310"/>
      <c r="CD186" s="310"/>
      <c r="CE186" s="310"/>
      <c r="CF186" s="310"/>
      <c r="CG186" s="310"/>
      <c r="CH186" s="310"/>
      <c r="CI186" s="310"/>
      <c r="CJ186" s="310"/>
      <c r="CK186" s="310"/>
      <c r="CL186" s="310"/>
      <c r="CM186" s="310"/>
      <c r="CN186" s="310"/>
      <c r="CO186" s="310"/>
      <c r="CP186" s="310"/>
      <c r="CQ186" s="310"/>
      <c r="CR186" s="310"/>
      <c r="CS186" s="310"/>
      <c r="CT186" s="310"/>
      <c r="CU186" s="310"/>
      <c r="CV186" s="310"/>
      <c r="CW186" s="310"/>
      <c r="CX186" s="310"/>
      <c r="CY186" s="310"/>
      <c r="CZ186" s="310"/>
      <c r="DA186" s="310"/>
      <c r="DB186" s="310"/>
      <c r="DC186" s="310"/>
      <c r="DD186" s="310"/>
      <c r="DE186" s="310"/>
      <c r="DF186" s="310"/>
      <c r="DG186" s="310"/>
      <c r="DH186" s="310"/>
      <c r="DI186" s="310"/>
      <c r="DJ186" s="310"/>
      <c r="DK186" s="310"/>
      <c r="DL186" s="310"/>
      <c r="DM186" s="310"/>
      <c r="DN186" s="310"/>
      <c r="DO186" s="310"/>
      <c r="DP186" s="310"/>
      <c r="DQ186" s="310"/>
      <c r="DR186" s="310"/>
      <c r="DS186" s="310"/>
      <c r="DT186" s="310"/>
      <c r="DU186" s="310"/>
      <c r="DV186" s="310"/>
      <c r="DW186" s="310"/>
      <c r="DX186" s="310"/>
      <c r="DY186" s="310"/>
      <c r="DZ186" s="310"/>
      <c r="EA186" s="310"/>
      <c r="EB186" s="310"/>
      <c r="EC186" s="310"/>
      <c r="ED186" s="310"/>
      <c r="EE186" s="310"/>
      <c r="EF186" s="310"/>
      <c r="EG186" s="310"/>
      <c r="EH186" s="310"/>
      <c r="EI186" s="310"/>
      <c r="EJ186" s="310"/>
      <c r="EK186" s="310"/>
      <c r="EL186" s="310"/>
      <c r="EM186" s="310"/>
      <c r="EN186" s="310"/>
      <c r="EO186" s="310"/>
      <c r="EP186" s="310"/>
      <c r="EQ186" s="310"/>
      <c r="ER186" s="310"/>
      <c r="ES186" s="310"/>
      <c r="ET186" s="308"/>
    </row>
    <row r="187" spans="1:256" s="443" customFormat="1" ht="12.75" customHeight="1">
      <c r="B187" s="16"/>
      <c r="C187" s="16"/>
      <c r="D187" s="566">
        <f>$D$152</f>
        <v>0.08</v>
      </c>
      <c r="E187" s="566">
        <f>$D$153</f>
        <v>8.5000000000000006E-2</v>
      </c>
      <c r="F187" s="566">
        <f>$D$154</f>
        <v>9.0000000000000011E-2</v>
      </c>
      <c r="G187" s="310"/>
      <c r="H187" s="310"/>
      <c r="I187" s="310"/>
      <c r="J187" s="310"/>
      <c r="K187" s="310"/>
      <c r="L187" s="310"/>
      <c r="M187" s="310"/>
      <c r="N187" s="310"/>
      <c r="O187" s="310"/>
      <c r="P187" s="310"/>
      <c r="Q187" s="310"/>
      <c r="R187" s="310"/>
      <c r="S187" s="310"/>
      <c r="T187" s="310"/>
      <c r="U187" s="310"/>
      <c r="V187" s="310"/>
      <c r="W187" s="310"/>
      <c r="X187" s="310"/>
      <c r="Y187" s="310"/>
      <c r="Z187" s="310"/>
      <c r="AA187" s="310"/>
      <c r="AB187" s="310"/>
      <c r="AC187" s="310"/>
      <c r="AD187" s="310"/>
      <c r="AE187" s="310"/>
      <c r="AF187" s="310"/>
      <c r="AG187" s="310"/>
      <c r="AH187" s="310"/>
      <c r="AI187" s="310"/>
      <c r="AJ187" s="310"/>
      <c r="AK187" s="310"/>
      <c r="AL187" s="310"/>
      <c r="AM187" s="310"/>
      <c r="AN187" s="310"/>
      <c r="AO187" s="310"/>
      <c r="AP187" s="310"/>
      <c r="AQ187" s="310"/>
      <c r="AR187" s="310"/>
      <c r="AS187" s="310"/>
      <c r="AT187" s="310"/>
      <c r="AU187" s="310"/>
      <c r="AV187" s="310"/>
      <c r="AW187" s="310"/>
      <c r="AX187" s="310"/>
      <c r="AY187" s="310"/>
      <c r="AZ187" s="310"/>
      <c r="BA187" s="310"/>
      <c r="BB187" s="310"/>
      <c r="BC187" s="310"/>
      <c r="BD187" s="310"/>
      <c r="BE187" s="310"/>
      <c r="BF187" s="310"/>
      <c r="BG187" s="310"/>
      <c r="BH187" s="310"/>
      <c r="BI187" s="310"/>
      <c r="BJ187" s="310"/>
      <c r="BK187" s="310"/>
      <c r="BL187" s="310"/>
      <c r="BM187" s="310"/>
      <c r="BN187" s="310"/>
      <c r="BO187" s="310"/>
      <c r="BP187" s="310"/>
      <c r="BQ187" s="310"/>
      <c r="BR187" s="310"/>
      <c r="BS187" s="310"/>
      <c r="BT187" s="310"/>
      <c r="BU187" s="310"/>
      <c r="BV187" s="310"/>
      <c r="BW187" s="310"/>
      <c r="BX187" s="310"/>
      <c r="BY187" s="310"/>
      <c r="BZ187" s="310"/>
      <c r="CA187" s="310"/>
      <c r="CB187" s="310"/>
      <c r="CC187" s="310"/>
      <c r="CD187" s="310"/>
      <c r="CE187" s="310"/>
      <c r="CF187" s="310"/>
      <c r="CG187" s="310"/>
      <c r="CH187" s="310"/>
      <c r="CI187" s="310"/>
      <c r="CJ187" s="310"/>
      <c r="CK187" s="310"/>
      <c r="CL187" s="310"/>
      <c r="CM187" s="310"/>
      <c r="CN187" s="310"/>
      <c r="CO187" s="310"/>
      <c r="CP187" s="310"/>
      <c r="CQ187" s="310"/>
      <c r="CR187" s="310"/>
      <c r="CS187" s="310"/>
      <c r="CT187" s="310"/>
      <c r="CU187" s="310"/>
      <c r="CV187" s="310"/>
      <c r="CW187" s="310"/>
      <c r="CX187" s="310"/>
      <c r="CY187" s="310"/>
      <c r="CZ187" s="310"/>
      <c r="DA187" s="310"/>
      <c r="DB187" s="310"/>
      <c r="DC187" s="310"/>
      <c r="DD187" s="310"/>
      <c r="DE187" s="310"/>
      <c r="DF187" s="310"/>
      <c r="DG187" s="310"/>
      <c r="DH187" s="310"/>
      <c r="DI187" s="310"/>
      <c r="DJ187" s="310"/>
      <c r="DK187" s="310"/>
      <c r="DL187" s="310"/>
      <c r="DM187" s="310"/>
      <c r="DN187" s="310"/>
      <c r="DO187" s="310"/>
      <c r="DP187" s="310"/>
      <c r="DQ187" s="310"/>
      <c r="DR187" s="310"/>
      <c r="DS187" s="310"/>
      <c r="DT187" s="310"/>
      <c r="DU187" s="310"/>
      <c r="DV187" s="310"/>
      <c r="DW187" s="310"/>
      <c r="DX187" s="310"/>
      <c r="DY187" s="310"/>
      <c r="DZ187" s="310"/>
      <c r="EA187" s="310"/>
      <c r="EB187" s="310"/>
      <c r="EC187" s="310"/>
      <c r="ED187" s="310"/>
      <c r="EE187" s="310"/>
      <c r="EF187" s="310"/>
      <c r="EG187" s="310"/>
      <c r="EH187" s="310"/>
      <c r="EI187" s="310"/>
      <c r="EJ187" s="310"/>
      <c r="EK187" s="310"/>
      <c r="EL187" s="310"/>
      <c r="EM187" s="310"/>
      <c r="EN187" s="310"/>
      <c r="EO187" s="310"/>
      <c r="EP187" s="310"/>
      <c r="EQ187" s="310"/>
      <c r="ER187" s="310"/>
      <c r="ES187" s="310"/>
      <c r="ET187" s="308"/>
    </row>
    <row r="188" spans="1:256" s="443" customFormat="1" ht="12.75" customHeight="1">
      <c r="B188" s="583" t="str">
        <f>"Discount Rate: +/- " &amp; TEXT(IP_Assumptions!C118,"0.00%")</f>
        <v>Discount Rate: +/- 0.50%</v>
      </c>
      <c r="C188" s="579">
        <f>C189-IP_Assumptions!$C$118</f>
        <v>8.4999999999999992E-2</v>
      </c>
      <c r="D188" s="582">
        <f t="shared" ref="D188:F190" ca="1" si="162">D182-(D182/(1+$D$203))</f>
        <v>558.88338926684992</v>
      </c>
      <c r="E188" s="582">
        <f t="shared" ca="1" si="162"/>
        <v>554.02169352839337</v>
      </c>
      <c r="F188" s="582">
        <f t="shared" ca="1" si="162"/>
        <v>549.79144937806996</v>
      </c>
      <c r="G188" s="310"/>
      <c r="H188" s="310"/>
      <c r="I188" s="310"/>
      <c r="J188" s="310"/>
      <c r="K188" s="310"/>
      <c r="L188" s="310"/>
      <c r="M188" s="310"/>
      <c r="N188" s="310"/>
      <c r="O188" s="310"/>
      <c r="P188" s="310"/>
      <c r="Q188" s="310"/>
      <c r="R188" s="310"/>
      <c r="S188" s="310"/>
      <c r="T188" s="310"/>
      <c r="U188" s="310"/>
      <c r="V188" s="310"/>
      <c r="W188" s="310"/>
      <c r="X188" s="310"/>
      <c r="Y188" s="310"/>
      <c r="Z188" s="310"/>
      <c r="AA188" s="310"/>
      <c r="AB188" s="310"/>
      <c r="AC188" s="310"/>
      <c r="AD188" s="310"/>
      <c r="AE188" s="310"/>
      <c r="AF188" s="310"/>
      <c r="AG188" s="310"/>
      <c r="AH188" s="310"/>
      <c r="AI188" s="310"/>
      <c r="AJ188" s="310"/>
      <c r="AK188" s="310"/>
      <c r="AL188" s="310"/>
      <c r="AM188" s="310"/>
      <c r="AN188" s="310"/>
      <c r="AO188" s="310"/>
      <c r="AP188" s="310"/>
      <c r="AQ188" s="310"/>
      <c r="AR188" s="310"/>
      <c r="AS188" s="310"/>
      <c r="AT188" s="310"/>
      <c r="AU188" s="310"/>
      <c r="AV188" s="310"/>
      <c r="AW188" s="310"/>
      <c r="AX188" s="310"/>
      <c r="AY188" s="310"/>
      <c r="AZ188" s="310"/>
      <c r="BA188" s="310"/>
      <c r="BB188" s="310"/>
      <c r="BC188" s="310"/>
      <c r="BD188" s="310"/>
      <c r="BE188" s="310"/>
      <c r="BF188" s="310"/>
      <c r="BG188" s="310"/>
      <c r="BH188" s="310"/>
      <c r="BI188" s="310"/>
      <c r="BJ188" s="310"/>
      <c r="BK188" s="310"/>
      <c r="BL188" s="310"/>
      <c r="BM188" s="310"/>
      <c r="BN188" s="310"/>
      <c r="BO188" s="310"/>
      <c r="BP188" s="310"/>
      <c r="BQ188" s="310"/>
      <c r="BR188" s="310"/>
      <c r="BS188" s="310"/>
      <c r="BT188" s="310"/>
      <c r="BU188" s="310"/>
      <c r="BV188" s="310"/>
      <c r="BW188" s="310"/>
      <c r="BX188" s="310"/>
      <c r="BY188" s="310"/>
      <c r="BZ188" s="310"/>
      <c r="CA188" s="310"/>
      <c r="CB188" s="310"/>
      <c r="CC188" s="310"/>
      <c r="CD188" s="310"/>
      <c r="CE188" s="310"/>
      <c r="CF188" s="310"/>
      <c r="CG188" s="310"/>
      <c r="CH188" s="310"/>
      <c r="CI188" s="310"/>
      <c r="CJ188" s="310"/>
      <c r="CK188" s="310"/>
      <c r="CL188" s="310"/>
      <c r="CM188" s="310"/>
      <c r="CN188" s="310"/>
      <c r="CO188" s="310"/>
      <c r="CP188" s="310"/>
      <c r="CQ188" s="310"/>
      <c r="CR188" s="310"/>
      <c r="CS188" s="310"/>
      <c r="CT188" s="310"/>
      <c r="CU188" s="310"/>
      <c r="CV188" s="310"/>
      <c r="CW188" s="310"/>
      <c r="CX188" s="310"/>
      <c r="CY188" s="310"/>
      <c r="CZ188" s="310"/>
      <c r="DA188" s="310"/>
      <c r="DB188" s="310"/>
      <c r="DC188" s="310"/>
      <c r="DD188" s="310"/>
      <c r="DE188" s="310"/>
      <c r="DF188" s="310"/>
      <c r="DG188" s="310"/>
      <c r="DH188" s="310"/>
      <c r="DI188" s="310"/>
      <c r="DJ188" s="310"/>
      <c r="DK188" s="310"/>
      <c r="DL188" s="310"/>
      <c r="DM188" s="310"/>
      <c r="DN188" s="310"/>
      <c r="DO188" s="310"/>
      <c r="DP188" s="310"/>
      <c r="DQ188" s="310"/>
      <c r="DR188" s="310"/>
      <c r="DS188" s="310"/>
      <c r="DT188" s="310"/>
      <c r="DU188" s="310"/>
      <c r="DV188" s="310"/>
      <c r="DW188" s="310"/>
      <c r="DX188" s="310"/>
      <c r="DY188" s="310"/>
      <c r="DZ188" s="310"/>
      <c r="EA188" s="310"/>
      <c r="EB188" s="310"/>
      <c r="EC188" s="310"/>
      <c r="ED188" s="310"/>
      <c r="EE188" s="310"/>
      <c r="EF188" s="310"/>
      <c r="EG188" s="310"/>
      <c r="EH188" s="310"/>
      <c r="EI188" s="310"/>
      <c r="EJ188" s="310"/>
      <c r="EK188" s="310"/>
      <c r="EL188" s="310"/>
      <c r="EM188" s="310"/>
      <c r="EN188" s="310"/>
      <c r="EO188" s="310"/>
      <c r="EP188" s="310"/>
      <c r="EQ188" s="310"/>
      <c r="ER188" s="310"/>
      <c r="ES188" s="310"/>
      <c r="ET188" s="308"/>
    </row>
    <row r="189" spans="1:256" s="443" customFormat="1" ht="12.75" customHeight="1">
      <c r="B189" s="16"/>
      <c r="C189" s="579">
        <f>DR</f>
        <v>0.09</v>
      </c>
      <c r="D189" s="582">
        <f t="shared" ca="1" si="162"/>
        <v>548.99574956981451</v>
      </c>
      <c r="E189" s="582">
        <f t="shared" ca="1" si="162"/>
        <v>544.13405383135796</v>
      </c>
      <c r="F189" s="582">
        <f t="shared" ca="1" si="162"/>
        <v>539.90380968103273</v>
      </c>
      <c r="G189" s="310"/>
      <c r="H189" s="310"/>
      <c r="I189" s="310"/>
      <c r="J189" s="310"/>
      <c r="K189" s="310"/>
      <c r="L189" s="310"/>
      <c r="M189" s="310"/>
      <c r="N189" s="310"/>
      <c r="O189" s="310"/>
      <c r="P189" s="310"/>
      <c r="Q189" s="310"/>
      <c r="R189" s="310"/>
      <c r="S189" s="310"/>
      <c r="T189" s="310"/>
      <c r="U189" s="310"/>
      <c r="V189" s="310"/>
      <c r="W189" s="310"/>
      <c r="X189" s="310"/>
      <c r="Y189" s="310"/>
      <c r="Z189" s="310"/>
      <c r="AA189" s="310"/>
      <c r="AB189" s="310"/>
      <c r="AC189" s="310"/>
      <c r="AD189" s="310"/>
      <c r="AE189" s="310"/>
      <c r="AF189" s="310"/>
      <c r="AG189" s="310"/>
      <c r="AH189" s="310"/>
      <c r="AI189" s="310"/>
      <c r="AJ189" s="310"/>
      <c r="AK189" s="310"/>
      <c r="AL189" s="310"/>
      <c r="AM189" s="310"/>
      <c r="AN189" s="310"/>
      <c r="AO189" s="310"/>
      <c r="AP189" s="310"/>
      <c r="AQ189" s="310"/>
      <c r="AR189" s="310"/>
      <c r="AS189" s="310"/>
      <c r="AT189" s="310"/>
      <c r="AU189" s="310"/>
      <c r="AV189" s="310"/>
      <c r="AW189" s="310"/>
      <c r="AX189" s="310"/>
      <c r="AY189" s="310"/>
      <c r="AZ189" s="310"/>
      <c r="BA189" s="310"/>
      <c r="BB189" s="310"/>
      <c r="BC189" s="310"/>
      <c r="BD189" s="310"/>
      <c r="BE189" s="310"/>
      <c r="BF189" s="310"/>
      <c r="BG189" s="310"/>
      <c r="BH189" s="310"/>
      <c r="BI189" s="310"/>
      <c r="BJ189" s="310"/>
      <c r="BK189" s="310"/>
      <c r="BL189" s="310"/>
      <c r="BM189" s="310"/>
      <c r="BN189" s="310"/>
      <c r="BO189" s="310"/>
      <c r="BP189" s="310"/>
      <c r="BQ189" s="310"/>
      <c r="BR189" s="310"/>
      <c r="BS189" s="310"/>
      <c r="BT189" s="310"/>
      <c r="BU189" s="310"/>
      <c r="BV189" s="310"/>
      <c r="BW189" s="310"/>
      <c r="BX189" s="310"/>
      <c r="BY189" s="310"/>
      <c r="BZ189" s="310"/>
      <c r="CA189" s="310"/>
      <c r="CB189" s="310"/>
      <c r="CC189" s="310"/>
      <c r="CD189" s="310"/>
      <c r="CE189" s="310"/>
      <c r="CF189" s="310"/>
      <c r="CG189" s="310"/>
      <c r="CH189" s="310"/>
      <c r="CI189" s="310"/>
      <c r="CJ189" s="310"/>
      <c r="CK189" s="310"/>
      <c r="CL189" s="310"/>
      <c r="CM189" s="310"/>
      <c r="CN189" s="310"/>
      <c r="CO189" s="310"/>
      <c r="CP189" s="310"/>
      <c r="CQ189" s="310"/>
      <c r="CR189" s="310"/>
      <c r="CS189" s="310"/>
      <c r="CT189" s="310"/>
      <c r="CU189" s="310"/>
      <c r="CV189" s="310"/>
      <c r="CW189" s="310"/>
      <c r="CX189" s="310"/>
      <c r="CY189" s="310"/>
      <c r="CZ189" s="310"/>
      <c r="DA189" s="310"/>
      <c r="DB189" s="310"/>
      <c r="DC189" s="310"/>
      <c r="DD189" s="310"/>
      <c r="DE189" s="310"/>
      <c r="DF189" s="310"/>
      <c r="DG189" s="310"/>
      <c r="DH189" s="310"/>
      <c r="DI189" s="310"/>
      <c r="DJ189" s="310"/>
      <c r="DK189" s="310"/>
      <c r="DL189" s="310"/>
      <c r="DM189" s="310"/>
      <c r="DN189" s="310"/>
      <c r="DO189" s="310"/>
      <c r="DP189" s="310"/>
      <c r="DQ189" s="310"/>
      <c r="DR189" s="310"/>
      <c r="DS189" s="310"/>
      <c r="DT189" s="310"/>
      <c r="DU189" s="310"/>
      <c r="DV189" s="310"/>
      <c r="DW189" s="310"/>
      <c r="DX189" s="310"/>
      <c r="DY189" s="310"/>
      <c r="DZ189" s="310"/>
      <c r="EA189" s="310"/>
      <c r="EB189" s="310"/>
      <c r="EC189" s="310"/>
      <c r="ED189" s="310"/>
      <c r="EE189" s="310"/>
      <c r="EF189" s="310"/>
      <c r="EG189" s="310"/>
      <c r="EH189" s="310"/>
      <c r="EI189" s="310"/>
      <c r="EJ189" s="310"/>
      <c r="EK189" s="310"/>
      <c r="EL189" s="310"/>
      <c r="EM189" s="310"/>
      <c r="EN189" s="310"/>
      <c r="EO189" s="310"/>
      <c r="EP189" s="310"/>
      <c r="EQ189" s="310"/>
      <c r="ER189" s="310"/>
      <c r="ES189" s="310"/>
      <c r="ET189" s="308"/>
    </row>
    <row r="190" spans="1:256" s="443" customFormat="1" ht="12.75" customHeight="1">
      <c r="B190" s="16"/>
      <c r="C190" s="579">
        <f>C189+IP_Assumptions!$C$118</f>
        <v>9.5000000000000001E-2</v>
      </c>
      <c r="D190" s="582">
        <f t="shared" ca="1" si="162"/>
        <v>539.42510245243102</v>
      </c>
      <c r="E190" s="582">
        <f t="shared" ca="1" si="162"/>
        <v>534.56340671397265</v>
      </c>
      <c r="F190" s="582">
        <f t="shared" ca="1" si="162"/>
        <v>530.33316256364924</v>
      </c>
      <c r="G190" s="310"/>
      <c r="H190" s="310"/>
      <c r="I190" s="310"/>
      <c r="J190" s="310"/>
      <c r="K190" s="310"/>
      <c r="L190" s="310"/>
      <c r="M190" s="310"/>
      <c r="N190" s="310"/>
      <c r="O190" s="310"/>
      <c r="P190" s="310"/>
      <c r="Q190" s="310"/>
      <c r="R190" s="310"/>
      <c r="S190" s="310"/>
      <c r="T190" s="310"/>
      <c r="U190" s="310"/>
      <c r="V190" s="310"/>
      <c r="W190" s="310"/>
      <c r="X190" s="310"/>
      <c r="Y190" s="310"/>
      <c r="Z190" s="310"/>
      <c r="AA190" s="310"/>
      <c r="AB190" s="310"/>
      <c r="AC190" s="310"/>
      <c r="AD190" s="310"/>
      <c r="AE190" s="310"/>
      <c r="AF190" s="310"/>
      <c r="AG190" s="310"/>
      <c r="AH190" s="310"/>
      <c r="AI190" s="310"/>
      <c r="AJ190" s="310"/>
      <c r="AK190" s="310"/>
      <c r="AL190" s="310"/>
      <c r="AM190" s="310"/>
      <c r="AN190" s="310"/>
      <c r="AO190" s="310"/>
      <c r="AP190" s="310"/>
      <c r="AQ190" s="310"/>
      <c r="AR190" s="310"/>
      <c r="AS190" s="310"/>
      <c r="AT190" s="310"/>
      <c r="AU190" s="310"/>
      <c r="AV190" s="310"/>
      <c r="AW190" s="310"/>
      <c r="AX190" s="310"/>
      <c r="AY190" s="310"/>
      <c r="AZ190" s="310"/>
      <c r="BA190" s="310"/>
      <c r="BB190" s="310"/>
      <c r="BC190" s="310"/>
      <c r="BD190" s="310"/>
      <c r="BE190" s="310"/>
      <c r="BF190" s="310"/>
      <c r="BG190" s="310"/>
      <c r="BH190" s="310"/>
      <c r="BI190" s="310"/>
      <c r="BJ190" s="310"/>
      <c r="BK190" s="310"/>
      <c r="BL190" s="310"/>
      <c r="BM190" s="310"/>
      <c r="BN190" s="310"/>
      <c r="BO190" s="310"/>
      <c r="BP190" s="310"/>
      <c r="BQ190" s="310"/>
      <c r="BR190" s="310"/>
      <c r="BS190" s="310"/>
      <c r="BT190" s="310"/>
      <c r="BU190" s="310"/>
      <c r="BV190" s="310"/>
      <c r="BW190" s="310"/>
      <c r="BX190" s="310"/>
      <c r="BY190" s="310"/>
      <c r="BZ190" s="310"/>
      <c r="CA190" s="310"/>
      <c r="CB190" s="310"/>
      <c r="CC190" s="310"/>
      <c r="CD190" s="310"/>
      <c r="CE190" s="310"/>
      <c r="CF190" s="310"/>
      <c r="CG190" s="310"/>
      <c r="CH190" s="310"/>
      <c r="CI190" s="310"/>
      <c r="CJ190" s="310"/>
      <c r="CK190" s="310"/>
      <c r="CL190" s="310"/>
      <c r="CM190" s="310"/>
      <c r="CN190" s="310"/>
      <c r="CO190" s="310"/>
      <c r="CP190" s="310"/>
      <c r="CQ190" s="310"/>
      <c r="CR190" s="310"/>
      <c r="CS190" s="310"/>
      <c r="CT190" s="310"/>
      <c r="CU190" s="310"/>
      <c r="CV190" s="310"/>
      <c r="CW190" s="310"/>
      <c r="CX190" s="310"/>
      <c r="CY190" s="310"/>
      <c r="CZ190" s="310"/>
      <c r="DA190" s="310"/>
      <c r="DB190" s="310"/>
      <c r="DC190" s="310"/>
      <c r="DD190" s="310"/>
      <c r="DE190" s="310"/>
      <c r="DF190" s="310"/>
      <c r="DG190" s="310"/>
      <c r="DH190" s="310"/>
      <c r="DI190" s="310"/>
      <c r="DJ190" s="310"/>
      <c r="DK190" s="310"/>
      <c r="DL190" s="310"/>
      <c r="DM190" s="310"/>
      <c r="DN190" s="310"/>
      <c r="DO190" s="310"/>
      <c r="DP190" s="310"/>
      <c r="DQ190" s="310"/>
      <c r="DR190" s="310"/>
      <c r="DS190" s="310"/>
      <c r="DT190" s="310"/>
      <c r="DU190" s="310"/>
      <c r="DV190" s="310"/>
      <c r="DW190" s="310"/>
      <c r="DX190" s="310"/>
      <c r="DY190" s="310"/>
      <c r="DZ190" s="310"/>
      <c r="EA190" s="310"/>
      <c r="EB190" s="310"/>
      <c r="EC190" s="310"/>
      <c r="ED190" s="310"/>
      <c r="EE190" s="310"/>
      <c r="EF190" s="310"/>
      <c r="EG190" s="310"/>
      <c r="EH190" s="310"/>
      <c r="EI190" s="310"/>
      <c r="EJ190" s="310"/>
      <c r="EK190" s="310"/>
      <c r="EL190" s="310"/>
      <c r="EM190" s="310"/>
      <c r="EN190" s="310"/>
      <c r="EO190" s="310"/>
      <c r="EP190" s="310"/>
      <c r="EQ190" s="310"/>
      <c r="ER190" s="310"/>
      <c r="ES190" s="310"/>
      <c r="ET190" s="308"/>
    </row>
    <row r="191" spans="1:256"/>
    <row r="192" spans="1:256" s="443" customFormat="1" ht="12.75" customHeight="1">
      <c r="B192" s="16"/>
      <c r="C192" s="16"/>
      <c r="D192" s="308"/>
      <c r="E192" s="1261" t="str">
        <f>IP_Assumptions!B117</f>
        <v>Terminal Yield (%)</v>
      </c>
      <c r="F192" s="308"/>
      <c r="G192" s="310"/>
      <c r="H192" s="310"/>
      <c r="I192" s="310"/>
      <c r="J192" s="310"/>
      <c r="K192" s="310"/>
      <c r="L192" s="310"/>
      <c r="M192" s="310"/>
      <c r="N192" s="310"/>
      <c r="O192" s="310"/>
      <c r="P192" s="310"/>
      <c r="Q192" s="310"/>
      <c r="R192" s="310"/>
      <c r="S192" s="310"/>
      <c r="T192" s="310"/>
      <c r="U192" s="310"/>
      <c r="V192" s="310"/>
      <c r="W192" s="310"/>
      <c r="X192" s="310"/>
      <c r="Y192" s="310"/>
      <c r="Z192" s="310"/>
      <c r="AA192" s="310"/>
      <c r="AB192" s="310"/>
      <c r="AC192" s="310"/>
      <c r="AD192" s="310"/>
      <c r="AE192" s="310"/>
      <c r="AF192" s="310"/>
      <c r="AG192" s="310"/>
      <c r="AH192" s="310"/>
      <c r="AI192" s="310"/>
      <c r="AJ192" s="310"/>
      <c r="AK192" s="310"/>
      <c r="AL192" s="310"/>
      <c r="AM192" s="310"/>
      <c r="AN192" s="310"/>
      <c r="AO192" s="310"/>
      <c r="AP192" s="310"/>
      <c r="AQ192" s="310"/>
      <c r="AR192" s="310"/>
      <c r="AS192" s="310"/>
      <c r="AT192" s="310"/>
      <c r="AU192" s="310"/>
      <c r="AV192" s="310"/>
      <c r="AW192" s="310"/>
      <c r="AX192" s="310"/>
      <c r="AY192" s="310"/>
      <c r="AZ192" s="310"/>
      <c r="BA192" s="310"/>
      <c r="BB192" s="310"/>
      <c r="BC192" s="310"/>
      <c r="BD192" s="310"/>
      <c r="BE192" s="310"/>
      <c r="BF192" s="310"/>
      <c r="BG192" s="310"/>
      <c r="BH192" s="310"/>
      <c r="BI192" s="310"/>
      <c r="BJ192" s="310"/>
      <c r="BK192" s="310"/>
      <c r="BL192" s="310"/>
      <c r="BM192" s="310"/>
      <c r="BN192" s="310"/>
      <c r="BO192" s="310"/>
      <c r="BP192" s="310"/>
      <c r="BQ192" s="310"/>
      <c r="BR192" s="310"/>
      <c r="BS192" s="310"/>
      <c r="BT192" s="310"/>
      <c r="BU192" s="310"/>
      <c r="BV192" s="310"/>
      <c r="BW192" s="310"/>
      <c r="BX192" s="310"/>
      <c r="BY192" s="310"/>
      <c r="BZ192" s="310"/>
      <c r="CA192" s="310"/>
      <c r="CB192" s="310"/>
      <c r="CC192" s="310"/>
      <c r="CD192" s="310"/>
      <c r="CE192" s="310"/>
      <c r="CF192" s="310"/>
      <c r="CG192" s="310"/>
      <c r="CH192" s="310"/>
      <c r="CI192" s="310"/>
      <c r="CJ192" s="310"/>
      <c r="CK192" s="310"/>
      <c r="CL192" s="310"/>
      <c r="CM192" s="310"/>
      <c r="CN192" s="310"/>
      <c r="CO192" s="310"/>
      <c r="CP192" s="310"/>
      <c r="CQ192" s="310"/>
      <c r="CR192" s="310"/>
      <c r="CS192" s="310"/>
      <c r="CT192" s="310"/>
      <c r="CU192" s="310"/>
      <c r="CV192" s="310"/>
      <c r="CW192" s="310"/>
      <c r="CX192" s="310"/>
      <c r="CY192" s="310"/>
      <c r="CZ192" s="310"/>
      <c r="DA192" s="310"/>
      <c r="DB192" s="310"/>
      <c r="DC192" s="310"/>
      <c r="DD192" s="310"/>
      <c r="DE192" s="310"/>
      <c r="DF192" s="310"/>
      <c r="DG192" s="310"/>
      <c r="DH192" s="310"/>
      <c r="DI192" s="310"/>
      <c r="DJ192" s="310"/>
      <c r="DK192" s="310"/>
      <c r="DL192" s="310"/>
      <c r="DM192" s="310"/>
      <c r="DN192" s="310"/>
      <c r="DO192" s="310"/>
      <c r="DP192" s="310"/>
      <c r="DQ192" s="310"/>
      <c r="DR192" s="310"/>
      <c r="DS192" s="310"/>
      <c r="DT192" s="310"/>
      <c r="DU192" s="310"/>
      <c r="DV192" s="310"/>
      <c r="DW192" s="310"/>
      <c r="DX192" s="310"/>
      <c r="DY192" s="310"/>
      <c r="DZ192" s="310"/>
      <c r="EA192" s="310"/>
      <c r="EB192" s="310"/>
      <c r="EC192" s="310"/>
      <c r="ED192" s="310"/>
      <c r="EE192" s="310"/>
      <c r="EF192" s="310"/>
      <c r="EG192" s="310"/>
      <c r="EH192" s="310"/>
      <c r="EI192" s="310"/>
      <c r="EJ192" s="310"/>
      <c r="EK192" s="310"/>
      <c r="EL192" s="310"/>
      <c r="EM192" s="310"/>
      <c r="EN192" s="310"/>
      <c r="EO192" s="310"/>
      <c r="EP192" s="310"/>
      <c r="EQ192" s="310"/>
      <c r="ER192" s="310"/>
      <c r="ES192" s="310"/>
      <c r="ET192" s="308"/>
    </row>
    <row r="193" spans="1:256" s="443" customFormat="1" ht="12.75" customHeight="1">
      <c r="B193" s="16"/>
      <c r="C193" s="16"/>
      <c r="D193" s="566">
        <f>$D$152</f>
        <v>0.08</v>
      </c>
      <c r="E193" s="566">
        <f>$D$153</f>
        <v>8.5000000000000006E-2</v>
      </c>
      <c r="F193" s="566">
        <f>$D$154</f>
        <v>9.0000000000000011E-2</v>
      </c>
      <c r="G193" s="310"/>
      <c r="H193" s="310"/>
      <c r="I193" s="310"/>
      <c r="J193" s="310"/>
      <c r="K193" s="310"/>
      <c r="L193" s="310"/>
      <c r="M193" s="310"/>
      <c r="N193" s="310"/>
      <c r="O193" s="310"/>
      <c r="P193" s="310"/>
      <c r="Q193" s="310"/>
      <c r="R193" s="310"/>
      <c r="S193" s="310"/>
      <c r="T193" s="310"/>
      <c r="U193" s="310"/>
      <c r="V193" s="310"/>
      <c r="W193" s="310"/>
      <c r="X193" s="310"/>
      <c r="Y193" s="310"/>
      <c r="Z193" s="310"/>
      <c r="AA193" s="310"/>
      <c r="AB193" s="310"/>
      <c r="AC193" s="310"/>
      <c r="AD193" s="310"/>
      <c r="AE193" s="310"/>
      <c r="AF193" s="310"/>
      <c r="AG193" s="310"/>
      <c r="AH193" s="310"/>
      <c r="AI193" s="310"/>
      <c r="AJ193" s="310"/>
      <c r="AK193" s="310"/>
      <c r="AL193" s="310"/>
      <c r="AM193" s="310"/>
      <c r="AN193" s="310"/>
      <c r="AO193" s="310"/>
      <c r="AP193" s="310"/>
      <c r="AQ193" s="310"/>
      <c r="AR193" s="310"/>
      <c r="AS193" s="310"/>
      <c r="AT193" s="310"/>
      <c r="AU193" s="310"/>
      <c r="AV193" s="310"/>
      <c r="AW193" s="310"/>
      <c r="AX193" s="310"/>
      <c r="AY193" s="310"/>
      <c r="AZ193" s="310"/>
      <c r="BA193" s="310"/>
      <c r="BB193" s="310"/>
      <c r="BC193" s="310"/>
      <c r="BD193" s="310"/>
      <c r="BE193" s="310"/>
      <c r="BF193" s="310"/>
      <c r="BG193" s="310"/>
      <c r="BH193" s="310"/>
      <c r="BI193" s="310"/>
      <c r="BJ193" s="310"/>
      <c r="BK193" s="310"/>
      <c r="BL193" s="310"/>
      <c r="BM193" s="310"/>
      <c r="BN193" s="310"/>
      <c r="BO193" s="310"/>
      <c r="BP193" s="310"/>
      <c r="BQ193" s="310"/>
      <c r="BR193" s="310"/>
      <c r="BS193" s="310"/>
      <c r="BT193" s="310"/>
      <c r="BU193" s="310"/>
      <c r="BV193" s="310"/>
      <c r="BW193" s="310"/>
      <c r="BX193" s="310"/>
      <c r="BY193" s="310"/>
      <c r="BZ193" s="310"/>
      <c r="CA193" s="310"/>
      <c r="CB193" s="310"/>
      <c r="CC193" s="310"/>
      <c r="CD193" s="310"/>
      <c r="CE193" s="310"/>
      <c r="CF193" s="310"/>
      <c r="CG193" s="310"/>
      <c r="CH193" s="310"/>
      <c r="CI193" s="310"/>
      <c r="CJ193" s="310"/>
      <c r="CK193" s="310"/>
      <c r="CL193" s="310"/>
      <c r="CM193" s="310"/>
      <c r="CN193" s="310"/>
      <c r="CO193" s="310"/>
      <c r="CP193" s="310"/>
      <c r="CQ193" s="310"/>
      <c r="CR193" s="310"/>
      <c r="CS193" s="310"/>
      <c r="CT193" s="310"/>
      <c r="CU193" s="310"/>
      <c r="CV193" s="310"/>
      <c r="CW193" s="310"/>
      <c r="CX193" s="310"/>
      <c r="CY193" s="310"/>
      <c r="CZ193" s="310"/>
      <c r="DA193" s="310"/>
      <c r="DB193" s="310"/>
      <c r="DC193" s="310"/>
      <c r="DD193" s="310"/>
      <c r="DE193" s="310"/>
      <c r="DF193" s="310"/>
      <c r="DG193" s="310"/>
      <c r="DH193" s="310"/>
      <c r="DI193" s="310"/>
      <c r="DJ193" s="310"/>
      <c r="DK193" s="310"/>
      <c r="DL193" s="310"/>
      <c r="DM193" s="310"/>
      <c r="DN193" s="310"/>
      <c r="DO193" s="310"/>
      <c r="DP193" s="310"/>
      <c r="DQ193" s="310"/>
      <c r="DR193" s="310"/>
      <c r="DS193" s="310"/>
      <c r="DT193" s="310"/>
      <c r="DU193" s="310"/>
      <c r="DV193" s="310"/>
      <c r="DW193" s="310"/>
      <c r="DX193" s="310"/>
      <c r="DY193" s="310"/>
      <c r="DZ193" s="310"/>
      <c r="EA193" s="310"/>
      <c r="EB193" s="310"/>
      <c r="EC193" s="310"/>
      <c r="ED193" s="310"/>
      <c r="EE193" s="310"/>
      <c r="EF193" s="310"/>
      <c r="EG193" s="310"/>
      <c r="EH193" s="310"/>
      <c r="EI193" s="310"/>
      <c r="EJ193" s="310"/>
      <c r="EK193" s="310"/>
      <c r="EL193" s="310"/>
      <c r="EM193" s="310"/>
      <c r="EN193" s="310"/>
      <c r="EO193" s="310"/>
      <c r="EP193" s="310"/>
      <c r="EQ193" s="310"/>
      <c r="ER193" s="310"/>
      <c r="ES193" s="310"/>
      <c r="ET193" s="308"/>
    </row>
    <row r="194" spans="1:256" s="443" customFormat="1" ht="12.75" customHeight="1">
      <c r="B194" s="583" t="str">
        <f>"Discount Rate:"</f>
        <v>Discount Rate:</v>
      </c>
      <c r="C194" s="579">
        <f>C195-IP_Assumptions!$C$118</f>
        <v>8.4999999999999992E-2</v>
      </c>
      <c r="D194" s="582">
        <f t="shared" ref="D194:F196" ca="1" si="163">D182-D188</f>
        <v>9314.7231544475053</v>
      </c>
      <c r="E194" s="582">
        <f t="shared" ca="1" si="163"/>
        <v>9233.6948921398816</v>
      </c>
      <c r="F194" s="582">
        <f t="shared" ca="1" si="163"/>
        <v>9163.1908229678102</v>
      </c>
      <c r="G194" s="310"/>
      <c r="H194" s="310"/>
      <c r="I194" s="310"/>
      <c r="J194" s="310"/>
      <c r="K194" s="310"/>
      <c r="L194" s="310"/>
      <c r="M194" s="310"/>
      <c r="N194" s="310"/>
      <c r="O194" s="310"/>
      <c r="P194" s="310"/>
      <c r="Q194" s="310"/>
      <c r="R194" s="310"/>
      <c r="S194" s="310"/>
      <c r="T194" s="310"/>
      <c r="U194" s="310"/>
      <c r="V194" s="310"/>
      <c r="W194" s="310"/>
      <c r="X194" s="310"/>
      <c r="Y194" s="310"/>
      <c r="Z194" s="310"/>
      <c r="AA194" s="310"/>
      <c r="AB194" s="310"/>
      <c r="AC194" s="310"/>
      <c r="AD194" s="310"/>
      <c r="AE194" s="310"/>
      <c r="AF194" s="310"/>
      <c r="AG194" s="310"/>
      <c r="AH194" s="310"/>
      <c r="AI194" s="310"/>
      <c r="AJ194" s="310"/>
      <c r="AK194" s="310"/>
      <c r="AL194" s="310"/>
      <c r="AM194" s="310"/>
      <c r="AN194" s="310"/>
      <c r="AO194" s="310"/>
      <c r="AP194" s="310"/>
      <c r="AQ194" s="310"/>
      <c r="AR194" s="310"/>
      <c r="AS194" s="310"/>
      <c r="AT194" s="310"/>
      <c r="AU194" s="310"/>
      <c r="AV194" s="310"/>
      <c r="AW194" s="310"/>
      <c r="AX194" s="310"/>
      <c r="AY194" s="310"/>
      <c r="AZ194" s="310"/>
      <c r="BA194" s="310"/>
      <c r="BB194" s="310"/>
      <c r="BC194" s="310"/>
      <c r="BD194" s="310"/>
      <c r="BE194" s="310"/>
      <c r="BF194" s="310"/>
      <c r="BG194" s="310"/>
      <c r="BH194" s="310"/>
      <c r="BI194" s="310"/>
      <c r="BJ194" s="310"/>
      <c r="BK194" s="310"/>
      <c r="BL194" s="310"/>
      <c r="BM194" s="310"/>
      <c r="BN194" s="310"/>
      <c r="BO194" s="310"/>
      <c r="BP194" s="310"/>
      <c r="BQ194" s="310"/>
      <c r="BR194" s="310"/>
      <c r="BS194" s="310"/>
      <c r="BT194" s="310"/>
      <c r="BU194" s="310"/>
      <c r="BV194" s="310"/>
      <c r="BW194" s="310"/>
      <c r="BX194" s="310"/>
      <c r="BY194" s="310"/>
      <c r="BZ194" s="310"/>
      <c r="CA194" s="310"/>
      <c r="CB194" s="310"/>
      <c r="CC194" s="310"/>
      <c r="CD194" s="310"/>
      <c r="CE194" s="310"/>
      <c r="CF194" s="310"/>
      <c r="CG194" s="310"/>
      <c r="CH194" s="310"/>
      <c r="CI194" s="310"/>
      <c r="CJ194" s="310"/>
      <c r="CK194" s="310"/>
      <c r="CL194" s="310"/>
      <c r="CM194" s="310"/>
      <c r="CN194" s="310"/>
      <c r="CO194" s="310"/>
      <c r="CP194" s="310"/>
      <c r="CQ194" s="310"/>
      <c r="CR194" s="310"/>
      <c r="CS194" s="310"/>
      <c r="CT194" s="310"/>
      <c r="CU194" s="310"/>
      <c r="CV194" s="310"/>
      <c r="CW194" s="310"/>
      <c r="CX194" s="310"/>
      <c r="CY194" s="310"/>
      <c r="CZ194" s="310"/>
      <c r="DA194" s="310"/>
      <c r="DB194" s="310"/>
      <c r="DC194" s="310"/>
      <c r="DD194" s="310"/>
      <c r="DE194" s="310"/>
      <c r="DF194" s="310"/>
      <c r="DG194" s="310"/>
      <c r="DH194" s="310"/>
      <c r="DI194" s="310"/>
      <c r="DJ194" s="310"/>
      <c r="DK194" s="310"/>
      <c r="DL194" s="310"/>
      <c r="DM194" s="310"/>
      <c r="DN194" s="310"/>
      <c r="DO194" s="310"/>
      <c r="DP194" s="310"/>
      <c r="DQ194" s="310"/>
      <c r="DR194" s="310"/>
      <c r="DS194" s="310"/>
      <c r="DT194" s="310"/>
      <c r="DU194" s="310"/>
      <c r="DV194" s="310"/>
      <c r="DW194" s="310"/>
      <c r="DX194" s="310"/>
      <c r="DY194" s="310"/>
      <c r="DZ194" s="310"/>
      <c r="EA194" s="310"/>
      <c r="EB194" s="310"/>
      <c r="EC194" s="310"/>
      <c r="ED194" s="310"/>
      <c r="EE194" s="310"/>
      <c r="EF194" s="310"/>
      <c r="EG194" s="310"/>
      <c r="EH194" s="310"/>
      <c r="EI194" s="310"/>
      <c r="EJ194" s="310"/>
      <c r="EK194" s="310"/>
      <c r="EL194" s="310"/>
      <c r="EM194" s="310"/>
      <c r="EN194" s="310"/>
      <c r="EO194" s="310"/>
      <c r="EP194" s="310"/>
      <c r="EQ194" s="310"/>
      <c r="ER194" s="310"/>
      <c r="ES194" s="310"/>
      <c r="ET194" s="308"/>
    </row>
    <row r="195" spans="1:256" s="443" customFormat="1" ht="12.75" customHeight="1">
      <c r="B195" s="16"/>
      <c r="C195" s="579">
        <f>DR</f>
        <v>0.09</v>
      </c>
      <c r="D195" s="582">
        <f t="shared" ca="1" si="163"/>
        <v>9149.9291594969018</v>
      </c>
      <c r="E195" s="582">
        <f ca="1">E183-E189</f>
        <v>9068.9008971892781</v>
      </c>
      <c r="F195" s="582">
        <f t="shared" ca="1" si="163"/>
        <v>8998.3968280172085</v>
      </c>
      <c r="G195" s="310"/>
      <c r="H195" s="310"/>
      <c r="I195" s="310"/>
      <c r="J195" s="310"/>
      <c r="K195" s="310"/>
      <c r="L195" s="310"/>
      <c r="M195" s="310"/>
      <c r="N195" s="310"/>
      <c r="O195" s="310"/>
      <c r="P195" s="310"/>
      <c r="Q195" s="310"/>
      <c r="R195" s="310"/>
      <c r="S195" s="310"/>
      <c r="T195" s="310"/>
      <c r="U195" s="310"/>
      <c r="V195" s="310"/>
      <c r="W195" s="310"/>
      <c r="X195" s="310"/>
      <c r="Y195" s="310"/>
      <c r="Z195" s="310"/>
      <c r="AA195" s="310"/>
      <c r="AB195" s="310"/>
      <c r="AC195" s="310"/>
      <c r="AD195" s="310"/>
      <c r="AE195" s="310"/>
      <c r="AF195" s="310"/>
      <c r="AG195" s="310"/>
      <c r="AH195" s="310"/>
      <c r="AI195" s="310"/>
      <c r="AJ195" s="310"/>
      <c r="AK195" s="310"/>
      <c r="AL195" s="310"/>
      <c r="AM195" s="310"/>
      <c r="AN195" s="310"/>
      <c r="AO195" s="310"/>
      <c r="AP195" s="310"/>
      <c r="AQ195" s="310"/>
      <c r="AR195" s="310"/>
      <c r="AS195" s="310"/>
      <c r="AT195" s="310"/>
      <c r="AU195" s="310"/>
      <c r="AV195" s="310"/>
      <c r="AW195" s="310"/>
      <c r="AX195" s="310"/>
      <c r="AY195" s="310"/>
      <c r="AZ195" s="310"/>
      <c r="BA195" s="310"/>
      <c r="BB195" s="310"/>
      <c r="BC195" s="310"/>
      <c r="BD195" s="310"/>
      <c r="BE195" s="310"/>
      <c r="BF195" s="310"/>
      <c r="BG195" s="310"/>
      <c r="BH195" s="310"/>
      <c r="BI195" s="310"/>
      <c r="BJ195" s="310"/>
      <c r="BK195" s="310"/>
      <c r="BL195" s="310"/>
      <c r="BM195" s="310"/>
      <c r="BN195" s="310"/>
      <c r="BO195" s="310"/>
      <c r="BP195" s="310"/>
      <c r="BQ195" s="310"/>
      <c r="BR195" s="310"/>
      <c r="BS195" s="310"/>
      <c r="BT195" s="310"/>
      <c r="BU195" s="310"/>
      <c r="BV195" s="310"/>
      <c r="BW195" s="310"/>
      <c r="BX195" s="310"/>
      <c r="BY195" s="310"/>
      <c r="BZ195" s="310"/>
      <c r="CA195" s="310"/>
      <c r="CB195" s="310"/>
      <c r="CC195" s="310"/>
      <c r="CD195" s="310"/>
      <c r="CE195" s="310"/>
      <c r="CF195" s="310"/>
      <c r="CG195" s="310"/>
      <c r="CH195" s="310"/>
      <c r="CI195" s="310"/>
      <c r="CJ195" s="310"/>
      <c r="CK195" s="310"/>
      <c r="CL195" s="310"/>
      <c r="CM195" s="310"/>
      <c r="CN195" s="310"/>
      <c r="CO195" s="310"/>
      <c r="CP195" s="310"/>
      <c r="CQ195" s="310"/>
      <c r="CR195" s="310"/>
      <c r="CS195" s="310"/>
      <c r="CT195" s="310"/>
      <c r="CU195" s="310"/>
      <c r="CV195" s="310"/>
      <c r="CW195" s="310"/>
      <c r="CX195" s="310"/>
      <c r="CY195" s="310"/>
      <c r="CZ195" s="310"/>
      <c r="DA195" s="310"/>
      <c r="DB195" s="310"/>
      <c r="DC195" s="310"/>
      <c r="DD195" s="310"/>
      <c r="DE195" s="310"/>
      <c r="DF195" s="310"/>
      <c r="DG195" s="310"/>
      <c r="DH195" s="310"/>
      <c r="DI195" s="310"/>
      <c r="DJ195" s="310"/>
      <c r="DK195" s="310"/>
      <c r="DL195" s="310"/>
      <c r="DM195" s="310"/>
      <c r="DN195" s="310"/>
      <c r="DO195" s="310"/>
      <c r="DP195" s="310"/>
      <c r="DQ195" s="310"/>
      <c r="DR195" s="310"/>
      <c r="DS195" s="310"/>
      <c r="DT195" s="310"/>
      <c r="DU195" s="310"/>
      <c r="DV195" s="310"/>
      <c r="DW195" s="310"/>
      <c r="DX195" s="310"/>
      <c r="DY195" s="310"/>
      <c r="DZ195" s="310"/>
      <c r="EA195" s="310"/>
      <c r="EB195" s="310"/>
      <c r="EC195" s="310"/>
      <c r="ED195" s="310"/>
      <c r="EE195" s="310"/>
      <c r="EF195" s="310"/>
      <c r="EG195" s="310"/>
      <c r="EH195" s="310"/>
      <c r="EI195" s="310"/>
      <c r="EJ195" s="310"/>
      <c r="EK195" s="310"/>
      <c r="EL195" s="310"/>
      <c r="EM195" s="310"/>
      <c r="EN195" s="310"/>
      <c r="EO195" s="310"/>
      <c r="EP195" s="310"/>
      <c r="EQ195" s="310"/>
      <c r="ER195" s="310"/>
      <c r="ES195" s="310"/>
      <c r="ET195" s="308"/>
    </row>
    <row r="196" spans="1:256" s="443" customFormat="1" ht="12.75" customHeight="1">
      <c r="B196" s="16"/>
      <c r="C196" s="579">
        <f>C195+IP_Assumptions!$C$118</f>
        <v>9.5000000000000001E-2</v>
      </c>
      <c r="D196" s="582">
        <f t="shared" ca="1" si="163"/>
        <v>8990.4183742071709</v>
      </c>
      <c r="E196" s="582">
        <f t="shared" ca="1" si="163"/>
        <v>8909.3901118995491</v>
      </c>
      <c r="F196" s="582">
        <f t="shared" ca="1" si="163"/>
        <v>8838.8860427274776</v>
      </c>
      <c r="G196" s="310"/>
      <c r="H196" s="310"/>
      <c r="I196" s="310"/>
      <c r="J196" s="310"/>
      <c r="K196" s="310"/>
      <c r="L196" s="310"/>
      <c r="M196" s="310"/>
      <c r="N196" s="310"/>
      <c r="O196" s="310"/>
      <c r="P196" s="310"/>
      <c r="Q196" s="310"/>
      <c r="R196" s="310"/>
      <c r="S196" s="310"/>
      <c r="T196" s="310"/>
      <c r="U196" s="310"/>
      <c r="V196" s="310"/>
      <c r="W196" s="310"/>
      <c r="X196" s="310"/>
      <c r="Y196" s="310"/>
      <c r="Z196" s="310"/>
      <c r="AA196" s="310"/>
      <c r="AB196" s="310"/>
      <c r="AC196" s="310"/>
      <c r="AD196" s="310"/>
      <c r="AE196" s="310"/>
      <c r="AF196" s="310"/>
      <c r="AG196" s="310"/>
      <c r="AH196" s="310"/>
      <c r="AI196" s="310"/>
      <c r="AJ196" s="310"/>
      <c r="AK196" s="310"/>
      <c r="AL196" s="310"/>
      <c r="AM196" s="310"/>
      <c r="AN196" s="310"/>
      <c r="AO196" s="310"/>
      <c r="AP196" s="310"/>
      <c r="AQ196" s="310"/>
      <c r="AR196" s="310"/>
      <c r="AS196" s="310"/>
      <c r="AT196" s="310"/>
      <c r="AU196" s="310"/>
      <c r="AV196" s="310"/>
      <c r="AW196" s="310"/>
      <c r="AX196" s="310"/>
      <c r="AY196" s="310"/>
      <c r="AZ196" s="310"/>
      <c r="BA196" s="310"/>
      <c r="BB196" s="310"/>
      <c r="BC196" s="310"/>
      <c r="BD196" s="310"/>
      <c r="BE196" s="310"/>
      <c r="BF196" s="310"/>
      <c r="BG196" s="310"/>
      <c r="BH196" s="310"/>
      <c r="BI196" s="310"/>
      <c r="BJ196" s="310"/>
      <c r="BK196" s="310"/>
      <c r="BL196" s="310"/>
      <c r="BM196" s="310"/>
      <c r="BN196" s="310"/>
      <c r="BO196" s="310"/>
      <c r="BP196" s="310"/>
      <c r="BQ196" s="310"/>
      <c r="BR196" s="310"/>
      <c r="BS196" s="310"/>
      <c r="BT196" s="310"/>
      <c r="BU196" s="310"/>
      <c r="BV196" s="310"/>
      <c r="BW196" s="310"/>
      <c r="BX196" s="310"/>
      <c r="BY196" s="310"/>
      <c r="BZ196" s="310"/>
      <c r="CA196" s="310"/>
      <c r="CB196" s="310"/>
      <c r="CC196" s="310"/>
      <c r="CD196" s="310"/>
      <c r="CE196" s="310"/>
      <c r="CF196" s="310"/>
      <c r="CG196" s="310"/>
      <c r="CH196" s="310"/>
      <c r="CI196" s="310"/>
      <c r="CJ196" s="310"/>
      <c r="CK196" s="310"/>
      <c r="CL196" s="310"/>
      <c r="CM196" s="310"/>
      <c r="CN196" s="310"/>
      <c r="CO196" s="310"/>
      <c r="CP196" s="310"/>
      <c r="CQ196" s="310"/>
      <c r="CR196" s="310"/>
      <c r="CS196" s="310"/>
      <c r="CT196" s="310"/>
      <c r="CU196" s="310"/>
      <c r="CV196" s="310"/>
      <c r="CW196" s="310"/>
      <c r="CX196" s="310"/>
      <c r="CY196" s="310"/>
      <c r="CZ196" s="310"/>
      <c r="DA196" s="310"/>
      <c r="DB196" s="310"/>
      <c r="DC196" s="310"/>
      <c r="DD196" s="310"/>
      <c r="DE196" s="310"/>
      <c r="DF196" s="310"/>
      <c r="DG196" s="310"/>
      <c r="DH196" s="310"/>
      <c r="DI196" s="310"/>
      <c r="DJ196" s="310"/>
      <c r="DK196" s="310"/>
      <c r="DL196" s="310"/>
      <c r="DM196" s="310"/>
      <c r="DN196" s="310"/>
      <c r="DO196" s="310"/>
      <c r="DP196" s="310"/>
      <c r="DQ196" s="310"/>
      <c r="DR196" s="310"/>
      <c r="DS196" s="310"/>
      <c r="DT196" s="310"/>
      <c r="DU196" s="310"/>
      <c r="DV196" s="310"/>
      <c r="DW196" s="310"/>
      <c r="DX196" s="310"/>
      <c r="DY196" s="310"/>
      <c r="DZ196" s="310"/>
      <c r="EA196" s="310"/>
      <c r="EB196" s="310"/>
      <c r="EC196" s="310"/>
      <c r="ED196" s="310"/>
      <c r="EE196" s="310"/>
      <c r="EF196" s="310"/>
      <c r="EG196" s="310"/>
      <c r="EH196" s="310"/>
      <c r="EI196" s="310"/>
      <c r="EJ196" s="310"/>
      <c r="EK196" s="310"/>
      <c r="EL196" s="310"/>
      <c r="EM196" s="310"/>
      <c r="EN196" s="310"/>
      <c r="EO196" s="310"/>
      <c r="EP196" s="310"/>
      <c r="EQ196" s="310"/>
      <c r="ER196" s="310"/>
      <c r="ES196" s="310"/>
      <c r="ET196" s="308"/>
    </row>
    <row r="197" spans="1:256"/>
    <row r="198" spans="1:256" s="305" customFormat="1" ht="12.75" customHeight="1">
      <c r="A198" s="16"/>
      <c r="B198" s="17" t="s">
        <v>857</v>
      </c>
      <c r="C198" s="18"/>
      <c r="D198" s="311"/>
      <c r="E198" s="302"/>
      <c r="F198" s="302"/>
      <c r="G198" s="302"/>
      <c r="H198" s="302"/>
      <c r="I198" s="302"/>
      <c r="J198" s="302"/>
      <c r="K198" s="302"/>
      <c r="L198" s="302"/>
      <c r="M198" s="302"/>
      <c r="N198" s="302"/>
      <c r="O198" s="302"/>
      <c r="P198" s="302"/>
      <c r="Q198" s="302"/>
      <c r="R198" s="302"/>
      <c r="S198" s="302"/>
      <c r="T198" s="302"/>
      <c r="U198" s="302"/>
      <c r="V198" s="302"/>
      <c r="W198" s="302"/>
      <c r="X198" s="302"/>
      <c r="Y198" s="302"/>
      <c r="Z198" s="302"/>
      <c r="AA198" s="302"/>
      <c r="AB198" s="302"/>
      <c r="AC198" s="302"/>
      <c r="AD198" s="302"/>
      <c r="AE198" s="302"/>
      <c r="AF198" s="302"/>
      <c r="AG198" s="302"/>
      <c r="AH198" s="302"/>
      <c r="AI198" s="302"/>
      <c r="AJ198" s="302"/>
      <c r="AK198" s="302"/>
      <c r="AL198" s="302"/>
      <c r="AM198" s="302"/>
      <c r="AN198" s="302"/>
      <c r="AO198" s="302"/>
      <c r="AP198" s="302"/>
      <c r="AQ198" s="302"/>
      <c r="AR198" s="302"/>
      <c r="AS198" s="302"/>
      <c r="AT198" s="302"/>
      <c r="AU198" s="302"/>
      <c r="AV198" s="302"/>
      <c r="AW198" s="302"/>
      <c r="AX198" s="302"/>
      <c r="AY198" s="302"/>
      <c r="AZ198" s="302"/>
      <c r="BA198" s="302"/>
      <c r="BB198" s="302"/>
      <c r="BC198" s="302"/>
      <c r="BD198" s="302"/>
      <c r="BE198" s="302"/>
      <c r="BF198" s="302"/>
      <c r="BG198" s="302"/>
      <c r="BH198" s="302"/>
      <c r="BI198" s="302"/>
      <c r="BJ198" s="302"/>
      <c r="BK198" s="302"/>
      <c r="BL198" s="302"/>
      <c r="BM198" s="302"/>
      <c r="BN198" s="302"/>
      <c r="BO198" s="302"/>
      <c r="BP198" s="302"/>
      <c r="BQ198" s="302"/>
      <c r="BR198" s="302"/>
      <c r="BS198" s="302"/>
      <c r="BT198" s="302"/>
      <c r="BU198" s="302"/>
      <c r="BV198" s="302"/>
      <c r="BW198" s="302"/>
      <c r="BX198" s="302"/>
      <c r="BY198" s="302"/>
      <c r="BZ198" s="302"/>
      <c r="CA198" s="302"/>
      <c r="CB198" s="302"/>
      <c r="CC198" s="302"/>
      <c r="CD198" s="302"/>
      <c r="CE198" s="302"/>
      <c r="CF198" s="302"/>
      <c r="CG198" s="302"/>
      <c r="CH198" s="302"/>
      <c r="CI198" s="302"/>
      <c r="CJ198" s="302"/>
      <c r="CK198" s="302"/>
      <c r="CL198" s="302"/>
      <c r="CM198" s="302"/>
      <c r="CN198" s="302"/>
      <c r="CO198" s="302"/>
      <c r="CP198" s="302"/>
      <c r="CQ198" s="302"/>
      <c r="CR198" s="302"/>
      <c r="CS198" s="302"/>
      <c r="CT198" s="302"/>
      <c r="CU198" s="302"/>
      <c r="CV198" s="302"/>
      <c r="CW198" s="302"/>
      <c r="CX198" s="302"/>
      <c r="CY198" s="302"/>
      <c r="CZ198" s="302"/>
      <c r="DA198" s="302"/>
      <c r="DB198" s="302"/>
      <c r="DC198" s="302"/>
      <c r="DD198" s="302"/>
      <c r="DE198" s="302"/>
      <c r="DF198" s="302"/>
      <c r="DG198" s="302"/>
      <c r="DH198" s="302"/>
      <c r="DI198" s="302"/>
      <c r="DJ198" s="302"/>
      <c r="DK198" s="302"/>
      <c r="DL198" s="302"/>
      <c r="DM198" s="302"/>
      <c r="DN198" s="302"/>
      <c r="DO198" s="302"/>
      <c r="DP198" s="302"/>
      <c r="DQ198" s="302"/>
      <c r="DR198" s="302"/>
      <c r="DS198" s="302"/>
      <c r="DT198" s="302"/>
      <c r="DU198" s="302"/>
      <c r="DV198" s="302"/>
      <c r="DW198" s="302"/>
      <c r="DX198" s="302"/>
      <c r="DY198" s="302"/>
      <c r="DZ198" s="302"/>
      <c r="EA198" s="302"/>
      <c r="EB198" s="302"/>
      <c r="EC198" s="302"/>
      <c r="ED198" s="302"/>
      <c r="EE198" s="302"/>
      <c r="EF198" s="302"/>
      <c r="EG198" s="302"/>
      <c r="EH198" s="302"/>
      <c r="EI198" s="302"/>
      <c r="EJ198" s="302"/>
      <c r="EK198" s="302"/>
      <c r="EL198" s="302"/>
      <c r="EM198" s="302"/>
      <c r="EN198" s="302"/>
      <c r="EO198" s="302"/>
      <c r="EP198" s="302"/>
      <c r="EQ198" s="302"/>
      <c r="ER198" s="302"/>
      <c r="ES198" s="302"/>
      <c r="ET198" s="310"/>
      <c r="EU198" s="16"/>
      <c r="EV198" s="16"/>
      <c r="EW198" s="16"/>
      <c r="EX198" s="16"/>
      <c r="EY198" s="16"/>
      <c r="EZ198" s="16"/>
      <c r="FA198" s="16"/>
      <c r="FB198" s="16"/>
      <c r="FC198" s="16"/>
      <c r="FD198" s="16"/>
      <c r="FE198" s="16"/>
      <c r="FF198" s="16"/>
      <c r="FG198" s="16"/>
      <c r="FH198" s="16"/>
      <c r="FI198" s="16"/>
      <c r="FJ198" s="16"/>
      <c r="FK198" s="16"/>
      <c r="FL198" s="16"/>
      <c r="FM198" s="16"/>
      <c r="FN198" s="16"/>
      <c r="FO198" s="16"/>
      <c r="FP198" s="16"/>
      <c r="FQ198" s="16"/>
      <c r="FR198" s="16"/>
      <c r="FS198" s="16"/>
      <c r="FT198" s="16"/>
      <c r="FU198" s="16"/>
      <c r="FV198" s="16"/>
      <c r="FW198" s="16"/>
      <c r="FX198" s="16"/>
      <c r="FY198" s="16"/>
      <c r="FZ198" s="16"/>
      <c r="GA198" s="16"/>
      <c r="GB198" s="16"/>
      <c r="GC198" s="16"/>
      <c r="GD198" s="16"/>
      <c r="GE198" s="16"/>
      <c r="GF198" s="16"/>
      <c r="GG198" s="16"/>
      <c r="GH198" s="16"/>
      <c r="GI198" s="16"/>
      <c r="GJ198" s="16"/>
      <c r="GK198" s="16"/>
      <c r="GL198" s="16"/>
      <c r="GM198" s="16"/>
      <c r="GN198" s="16"/>
      <c r="GO198" s="16"/>
      <c r="GP198" s="16"/>
      <c r="GQ198" s="16"/>
      <c r="GR198" s="16"/>
      <c r="GS198" s="16"/>
      <c r="GT198" s="16"/>
      <c r="GU198" s="16"/>
      <c r="GV198" s="16"/>
      <c r="GW198" s="16"/>
      <c r="GX198" s="16"/>
      <c r="GY198" s="16"/>
      <c r="GZ198" s="16"/>
      <c r="HA198" s="16"/>
      <c r="HB198" s="16"/>
      <c r="HC198" s="16"/>
      <c r="HD198" s="16"/>
      <c r="HE198" s="16"/>
      <c r="HF198" s="16"/>
      <c r="HG198" s="16"/>
      <c r="HH198" s="16"/>
      <c r="HI198" s="16"/>
      <c r="HJ198" s="16"/>
      <c r="HK198" s="16"/>
      <c r="HL198" s="16"/>
      <c r="HM198" s="16"/>
      <c r="HN198" s="16"/>
      <c r="HO198" s="16"/>
      <c r="HP198" s="16"/>
      <c r="HQ198" s="16"/>
      <c r="HR198" s="16"/>
      <c r="HS198" s="16"/>
      <c r="HT198" s="16"/>
      <c r="HU198" s="16"/>
      <c r="HV198" s="16"/>
      <c r="HW198" s="16"/>
      <c r="HX198" s="16"/>
      <c r="HY198" s="16"/>
      <c r="HZ198" s="16"/>
      <c r="IA198" s="16"/>
      <c r="IB198" s="16"/>
      <c r="IC198" s="16"/>
      <c r="ID198" s="16"/>
      <c r="IE198" s="16"/>
      <c r="IF198" s="16"/>
      <c r="IG198" s="16"/>
      <c r="IH198" s="16"/>
      <c r="II198" s="16"/>
      <c r="IJ198" s="16"/>
      <c r="IK198" s="16"/>
      <c r="IL198" s="16"/>
      <c r="IM198" s="16"/>
      <c r="IN198" s="16"/>
      <c r="IO198" s="16"/>
      <c r="IP198" s="16"/>
      <c r="IQ198" s="16"/>
      <c r="IR198" s="16"/>
      <c r="IS198" s="16"/>
      <c r="IT198" s="16"/>
      <c r="IU198" s="16"/>
      <c r="IV198" s="16"/>
    </row>
    <row r="199" spans="1:256"/>
    <row r="200" spans="1:256" s="305" customFormat="1" ht="12.75" customHeight="1">
      <c r="A200" s="16">
        <f>MAX($A$1:A197)+1</f>
        <v>9</v>
      </c>
      <c r="B200" s="62" t="s">
        <v>858</v>
      </c>
      <c r="C200" s="129"/>
      <c r="D200" s="312"/>
      <c r="E200" s="313"/>
      <c r="F200" s="313"/>
      <c r="G200" s="313"/>
      <c r="H200" s="313"/>
      <c r="I200" s="313"/>
      <c r="J200" s="313"/>
      <c r="K200" s="313"/>
      <c r="L200" s="313"/>
      <c r="M200" s="313"/>
      <c r="N200" s="313"/>
      <c r="O200" s="313"/>
      <c r="P200" s="313"/>
      <c r="Q200" s="313"/>
      <c r="R200" s="313"/>
      <c r="S200" s="313"/>
      <c r="T200" s="313"/>
      <c r="U200" s="313"/>
      <c r="V200" s="313"/>
      <c r="W200" s="313"/>
      <c r="X200" s="313"/>
      <c r="Y200" s="313"/>
      <c r="Z200" s="313"/>
      <c r="AA200" s="313"/>
      <c r="AB200" s="313"/>
      <c r="AC200" s="313"/>
      <c r="AD200" s="313"/>
      <c r="AE200" s="313"/>
      <c r="AF200" s="313"/>
      <c r="AG200" s="313"/>
      <c r="AH200" s="313"/>
      <c r="AI200" s="313"/>
      <c r="AJ200" s="313"/>
      <c r="AK200" s="313"/>
      <c r="AL200" s="313"/>
      <c r="AM200" s="313"/>
      <c r="AN200" s="313"/>
      <c r="AO200" s="313"/>
      <c r="AP200" s="313"/>
      <c r="AQ200" s="313"/>
      <c r="AR200" s="313"/>
      <c r="AS200" s="313"/>
      <c r="AT200" s="313"/>
      <c r="AU200" s="313"/>
      <c r="AV200" s="313"/>
      <c r="AW200" s="313"/>
      <c r="AX200" s="313"/>
      <c r="AY200" s="313"/>
      <c r="AZ200" s="313"/>
      <c r="BA200" s="313"/>
      <c r="BB200" s="313"/>
      <c r="BC200" s="313"/>
      <c r="BD200" s="313"/>
      <c r="BE200" s="313"/>
      <c r="BF200" s="313"/>
      <c r="BG200" s="313"/>
      <c r="BH200" s="313"/>
      <c r="BI200" s="313"/>
      <c r="BJ200" s="313"/>
      <c r="BK200" s="313"/>
      <c r="BL200" s="313"/>
      <c r="BM200" s="313"/>
      <c r="BN200" s="313"/>
      <c r="BO200" s="313"/>
      <c r="BP200" s="313"/>
      <c r="BQ200" s="313"/>
      <c r="BR200" s="313"/>
      <c r="BS200" s="313"/>
      <c r="BT200" s="313"/>
      <c r="BU200" s="313"/>
      <c r="BV200" s="313"/>
      <c r="BW200" s="313"/>
      <c r="BX200" s="313"/>
      <c r="BY200" s="313"/>
      <c r="BZ200" s="313"/>
      <c r="CA200" s="313"/>
      <c r="CB200" s="313"/>
      <c r="CC200" s="313"/>
      <c r="CD200" s="313"/>
      <c r="CE200" s="313"/>
      <c r="CF200" s="313"/>
      <c r="CG200" s="313"/>
      <c r="CH200" s="313"/>
      <c r="CI200" s="313"/>
      <c r="CJ200" s="313"/>
      <c r="CK200" s="313"/>
      <c r="CL200" s="313"/>
      <c r="CM200" s="313"/>
      <c r="CN200" s="313"/>
      <c r="CO200" s="313"/>
      <c r="CP200" s="313"/>
      <c r="CQ200" s="313"/>
      <c r="CR200" s="313"/>
      <c r="CS200" s="313"/>
      <c r="CT200" s="313"/>
      <c r="CU200" s="313"/>
      <c r="CV200" s="313"/>
      <c r="CW200" s="313"/>
      <c r="CX200" s="313"/>
      <c r="CY200" s="313"/>
      <c r="CZ200" s="313"/>
      <c r="DA200" s="313"/>
      <c r="DB200" s="313"/>
      <c r="DC200" s="313"/>
      <c r="DD200" s="313"/>
      <c r="DE200" s="313"/>
      <c r="DF200" s="313"/>
      <c r="DG200" s="313"/>
      <c r="DH200" s="313"/>
      <c r="DI200" s="313"/>
      <c r="DJ200" s="313"/>
      <c r="DK200" s="313"/>
      <c r="DL200" s="313"/>
      <c r="DM200" s="313"/>
      <c r="DN200" s="313"/>
      <c r="DO200" s="313"/>
      <c r="DP200" s="313"/>
      <c r="DQ200" s="313"/>
      <c r="DR200" s="313"/>
      <c r="DS200" s="313"/>
      <c r="DT200" s="313"/>
      <c r="DU200" s="313"/>
      <c r="DV200" s="313"/>
      <c r="DW200" s="313"/>
      <c r="DX200" s="313"/>
      <c r="DY200" s="313"/>
      <c r="DZ200" s="313"/>
      <c r="EA200" s="313"/>
      <c r="EB200" s="313"/>
      <c r="EC200" s="313"/>
      <c r="ED200" s="313"/>
      <c r="EE200" s="313"/>
      <c r="EF200" s="313"/>
      <c r="EG200" s="313"/>
      <c r="EH200" s="313"/>
      <c r="EI200" s="313"/>
      <c r="EJ200" s="313"/>
      <c r="EK200" s="313"/>
      <c r="EL200" s="313"/>
      <c r="EM200" s="313"/>
      <c r="EN200" s="313"/>
      <c r="EO200" s="313"/>
      <c r="EP200" s="313"/>
      <c r="EQ200" s="313"/>
      <c r="ER200" s="313"/>
      <c r="ES200" s="313"/>
      <c r="ET200" s="310"/>
      <c r="EU200" s="16"/>
      <c r="EV200" s="16"/>
      <c r="EW200" s="16"/>
      <c r="EX200" s="16"/>
      <c r="EY200" s="16"/>
      <c r="EZ200" s="16"/>
      <c r="FA200" s="16"/>
      <c r="FB200" s="16"/>
      <c r="FC200" s="16"/>
      <c r="FD200" s="16"/>
      <c r="FE200" s="16"/>
      <c r="FF200" s="16"/>
      <c r="FG200" s="16"/>
      <c r="FH200" s="16"/>
      <c r="FI200" s="16"/>
      <c r="FJ200" s="16"/>
      <c r="FK200" s="16"/>
      <c r="FL200" s="16"/>
      <c r="FM200" s="16"/>
      <c r="FN200" s="16"/>
      <c r="FO200" s="16"/>
      <c r="FP200" s="16"/>
      <c r="FQ200" s="16"/>
      <c r="FR200" s="16"/>
      <c r="FS200" s="16"/>
      <c r="FT200" s="16"/>
      <c r="FU200" s="16"/>
      <c r="FV200" s="16"/>
      <c r="FW200" s="16"/>
      <c r="FX200" s="16"/>
      <c r="FY200" s="16"/>
      <c r="FZ200" s="16"/>
      <c r="GA200" s="16"/>
      <c r="GB200" s="16"/>
      <c r="GC200" s="16"/>
      <c r="GD200" s="16"/>
      <c r="GE200" s="16"/>
      <c r="GF200" s="16"/>
      <c r="GG200" s="16"/>
      <c r="GH200" s="16"/>
      <c r="GI200" s="16"/>
      <c r="GJ200" s="16"/>
      <c r="GK200" s="16"/>
      <c r="GL200" s="16"/>
      <c r="GM200" s="16"/>
      <c r="GN200" s="16"/>
      <c r="GO200" s="16"/>
      <c r="GP200" s="16"/>
      <c r="GQ200" s="16"/>
      <c r="GR200" s="16"/>
      <c r="GS200" s="16"/>
      <c r="GT200" s="16"/>
      <c r="GU200" s="16"/>
      <c r="GV200" s="16"/>
      <c r="GW200" s="16"/>
      <c r="GX200" s="16"/>
      <c r="GY200" s="16"/>
      <c r="GZ200" s="16"/>
      <c r="HA200" s="16"/>
      <c r="HB200" s="16"/>
      <c r="HC200" s="16"/>
      <c r="HD200" s="16"/>
      <c r="HE200" s="16"/>
      <c r="HF200" s="16"/>
      <c r="HG200" s="16"/>
      <c r="HH200" s="16"/>
      <c r="HI200" s="16"/>
      <c r="HJ200" s="16"/>
      <c r="HK200" s="16"/>
      <c r="HL200" s="16"/>
      <c r="HM200" s="16"/>
      <c r="HN200" s="16"/>
      <c r="HO200" s="16"/>
      <c r="HP200" s="16"/>
      <c r="HQ200" s="16"/>
      <c r="HR200" s="16"/>
      <c r="HS200" s="16"/>
      <c r="HT200" s="16"/>
      <c r="HU200" s="16"/>
      <c r="HV200" s="16"/>
      <c r="HW200" s="16"/>
      <c r="HX200" s="16"/>
      <c r="HY200" s="16"/>
      <c r="HZ200" s="16"/>
      <c r="IA200" s="16"/>
      <c r="IB200" s="16"/>
      <c r="IC200" s="16"/>
      <c r="ID200" s="16"/>
      <c r="IE200" s="16"/>
      <c r="IF200" s="16"/>
      <c r="IG200" s="16"/>
      <c r="IH200" s="16"/>
      <c r="II200" s="16"/>
      <c r="IJ200" s="16"/>
      <c r="IK200" s="16"/>
      <c r="IL200" s="16"/>
      <c r="IM200" s="16"/>
      <c r="IN200" s="16"/>
      <c r="IO200" s="16"/>
      <c r="IP200" s="16"/>
      <c r="IQ200" s="16"/>
      <c r="IR200" s="16"/>
      <c r="IS200" s="16"/>
      <c r="IT200" s="16"/>
      <c r="IU200" s="16"/>
      <c r="IV200" s="16"/>
    </row>
    <row r="201" spans="1:256"/>
    <row r="202" spans="1:256" s="444" customFormat="1">
      <c r="A202" s="443"/>
      <c r="B202" s="444" t="s">
        <v>136</v>
      </c>
      <c r="C202" s="16"/>
      <c r="D202" s="582">
        <f>Sale_Adopt_Value</f>
        <v>0</v>
      </c>
      <c r="E202" s="310"/>
      <c r="F202" s="310"/>
      <c r="G202" s="310"/>
      <c r="H202" s="310"/>
      <c r="I202" s="310"/>
      <c r="J202" s="310"/>
      <c r="K202" s="310"/>
      <c r="L202" s="310"/>
      <c r="M202" s="310"/>
      <c r="N202" s="310"/>
      <c r="O202" s="310"/>
      <c r="P202" s="310"/>
      <c r="Q202" s="310"/>
      <c r="R202" s="310"/>
      <c r="S202" s="310"/>
      <c r="T202" s="310"/>
      <c r="U202" s="310"/>
      <c r="V202" s="310"/>
      <c r="W202" s="310"/>
      <c r="X202" s="310"/>
      <c r="Y202" s="310"/>
      <c r="Z202" s="310"/>
      <c r="AA202" s="310"/>
      <c r="AB202" s="310"/>
      <c r="AC202" s="310"/>
      <c r="AD202" s="310"/>
      <c r="AE202" s="310"/>
      <c r="AF202" s="310"/>
      <c r="AG202" s="310"/>
      <c r="AH202" s="310"/>
      <c r="AI202" s="310"/>
      <c r="AJ202" s="310"/>
      <c r="AK202" s="310"/>
      <c r="AL202" s="310"/>
      <c r="AM202" s="310"/>
      <c r="AN202" s="310"/>
      <c r="AO202" s="310"/>
      <c r="AP202" s="310"/>
      <c r="AQ202" s="310"/>
      <c r="AR202" s="310"/>
      <c r="AS202" s="310"/>
      <c r="AT202" s="310"/>
      <c r="AU202" s="310"/>
      <c r="AV202" s="310"/>
      <c r="AW202" s="310"/>
      <c r="AX202" s="310"/>
      <c r="AY202" s="310"/>
      <c r="AZ202" s="310"/>
      <c r="BA202" s="310"/>
      <c r="BB202" s="310"/>
      <c r="BC202" s="310"/>
      <c r="BD202" s="310"/>
      <c r="BE202" s="310"/>
      <c r="BF202" s="310"/>
      <c r="BG202" s="310"/>
      <c r="BH202" s="310"/>
      <c r="BI202" s="310"/>
      <c r="BJ202" s="310"/>
      <c r="BK202" s="310"/>
      <c r="BL202" s="310"/>
      <c r="BM202" s="310"/>
      <c r="BN202" s="310"/>
      <c r="BO202" s="310"/>
      <c r="BP202" s="310"/>
      <c r="BQ202" s="310"/>
      <c r="BR202" s="310"/>
      <c r="BS202" s="310"/>
      <c r="BT202" s="310"/>
      <c r="BU202" s="310"/>
      <c r="BV202" s="310"/>
      <c r="BW202" s="310"/>
      <c r="BX202" s="310"/>
      <c r="BY202" s="310"/>
      <c r="BZ202" s="310"/>
      <c r="CA202" s="310"/>
      <c r="CB202" s="310"/>
      <c r="CC202" s="310"/>
      <c r="CD202" s="310"/>
      <c r="CE202" s="310"/>
      <c r="CF202" s="310"/>
      <c r="CG202" s="310"/>
      <c r="CH202" s="310"/>
      <c r="CI202" s="310"/>
      <c r="CJ202" s="310"/>
      <c r="CK202" s="310"/>
      <c r="CL202" s="310"/>
      <c r="CM202" s="310"/>
      <c r="CN202" s="310"/>
      <c r="CO202" s="310"/>
      <c r="CP202" s="310"/>
      <c r="CQ202" s="310"/>
      <c r="CR202" s="310"/>
      <c r="CS202" s="310"/>
      <c r="CT202" s="310"/>
      <c r="CU202" s="310"/>
      <c r="CV202" s="310"/>
      <c r="CW202" s="310"/>
      <c r="CX202" s="310"/>
      <c r="CY202" s="310"/>
      <c r="CZ202" s="310"/>
      <c r="DA202" s="310"/>
      <c r="DB202" s="310"/>
      <c r="DC202" s="310"/>
      <c r="DD202" s="310"/>
      <c r="DE202" s="310"/>
      <c r="DF202" s="310"/>
      <c r="DG202" s="310"/>
      <c r="DH202" s="310"/>
      <c r="DI202" s="310"/>
      <c r="DJ202" s="310"/>
      <c r="DK202" s="310"/>
      <c r="DL202" s="310"/>
      <c r="DM202" s="310"/>
      <c r="DN202" s="310"/>
      <c r="DO202" s="310"/>
      <c r="DP202" s="310"/>
      <c r="DQ202" s="310"/>
      <c r="DR202" s="310"/>
      <c r="DS202" s="310"/>
      <c r="DT202" s="310"/>
      <c r="DU202" s="310"/>
      <c r="DV202" s="310"/>
      <c r="DW202" s="310"/>
      <c r="DX202" s="310"/>
      <c r="DY202" s="310"/>
      <c r="DZ202" s="310"/>
      <c r="EA202" s="310"/>
      <c r="EB202" s="310"/>
      <c r="EC202" s="310"/>
      <c r="ED202" s="310"/>
      <c r="EE202" s="310"/>
      <c r="EF202" s="310"/>
      <c r="EG202" s="310"/>
      <c r="EH202" s="310"/>
      <c r="EI202" s="310"/>
      <c r="EJ202" s="310"/>
      <c r="EK202" s="310"/>
      <c r="EL202" s="310"/>
      <c r="EM202" s="310"/>
      <c r="EN202" s="310"/>
      <c r="EO202" s="310"/>
      <c r="EP202" s="310"/>
      <c r="EQ202" s="310"/>
      <c r="ER202" s="310"/>
      <c r="ES202" s="310"/>
      <c r="ET202" s="308"/>
      <c r="EU202" s="443"/>
      <c r="EV202" s="443"/>
      <c r="EW202" s="443"/>
      <c r="EX202" s="443"/>
      <c r="EY202" s="443"/>
      <c r="EZ202" s="443"/>
      <c r="FA202" s="443"/>
      <c r="FB202" s="443"/>
      <c r="FC202" s="443"/>
      <c r="FD202" s="443"/>
      <c r="FE202" s="443"/>
      <c r="FF202" s="443"/>
      <c r="FG202" s="443"/>
      <c r="FH202" s="443"/>
      <c r="FI202" s="443"/>
      <c r="FJ202" s="443"/>
      <c r="FK202" s="443"/>
      <c r="FL202" s="443"/>
      <c r="FM202" s="443"/>
      <c r="FN202" s="443"/>
      <c r="FO202" s="443"/>
      <c r="FP202" s="443"/>
      <c r="FQ202" s="443"/>
      <c r="FR202" s="443"/>
      <c r="FS202" s="443"/>
      <c r="FT202" s="443"/>
      <c r="FU202" s="443"/>
      <c r="FV202" s="443"/>
      <c r="FW202" s="443"/>
      <c r="FX202" s="443"/>
      <c r="FY202" s="443"/>
      <c r="FZ202" s="443"/>
      <c r="GA202" s="443"/>
      <c r="GB202" s="443"/>
      <c r="GC202" s="443"/>
      <c r="GD202" s="443"/>
      <c r="GE202" s="443"/>
      <c r="GF202" s="443"/>
      <c r="GG202" s="443"/>
      <c r="GH202" s="443"/>
      <c r="GI202" s="443"/>
      <c r="GJ202" s="443"/>
      <c r="GK202" s="443"/>
      <c r="GL202" s="443"/>
      <c r="GM202" s="443"/>
      <c r="GN202" s="443"/>
      <c r="GO202" s="443"/>
      <c r="GP202" s="443"/>
      <c r="GQ202" s="443"/>
      <c r="GR202" s="443"/>
      <c r="GS202" s="443"/>
      <c r="GT202" s="443"/>
      <c r="GU202" s="443"/>
      <c r="GV202" s="443"/>
      <c r="GW202" s="443"/>
      <c r="GX202" s="443"/>
      <c r="GY202" s="443"/>
      <c r="GZ202" s="443"/>
      <c r="HA202" s="443"/>
      <c r="HB202" s="443"/>
      <c r="HC202" s="443"/>
      <c r="HD202" s="443"/>
      <c r="HE202" s="443"/>
      <c r="HF202" s="443"/>
      <c r="HG202" s="443"/>
      <c r="HH202" s="443"/>
      <c r="HI202" s="443"/>
      <c r="HJ202" s="443"/>
      <c r="HK202" s="443"/>
      <c r="HL202" s="443"/>
      <c r="HM202" s="443"/>
      <c r="HN202" s="443"/>
      <c r="HO202" s="443"/>
      <c r="HP202" s="443"/>
      <c r="HQ202" s="443"/>
      <c r="HR202" s="443"/>
      <c r="HS202" s="443"/>
      <c r="HT202" s="443"/>
      <c r="HU202" s="443"/>
      <c r="HV202" s="443"/>
      <c r="HW202" s="443"/>
      <c r="HX202" s="443"/>
      <c r="HY202" s="443"/>
      <c r="HZ202" s="443"/>
      <c r="IA202" s="443"/>
      <c r="IB202" s="443"/>
      <c r="IC202" s="443"/>
      <c r="ID202" s="443"/>
      <c r="IE202" s="443"/>
      <c r="IF202" s="443"/>
      <c r="IG202" s="443"/>
      <c r="IH202" s="443"/>
      <c r="II202" s="443"/>
      <c r="IJ202" s="443"/>
      <c r="IK202" s="443"/>
      <c r="IL202" s="443"/>
      <c r="IM202" s="443"/>
      <c r="IN202" s="443"/>
      <c r="IO202" s="443"/>
      <c r="IP202" s="443"/>
      <c r="IQ202" s="443"/>
      <c r="IR202" s="443"/>
      <c r="IS202" s="443"/>
      <c r="IT202" s="443"/>
      <c r="IU202" s="443"/>
      <c r="IV202" s="443"/>
    </row>
    <row r="203" spans="1:256" s="444" customFormat="1" ht="12.75" customHeight="1">
      <c r="A203" s="443"/>
      <c r="B203" s="444" t="s">
        <v>859</v>
      </c>
      <c r="C203" s="16"/>
      <c r="D203" s="566">
        <f>IP_Assumptions!$C$49</f>
        <v>0.06</v>
      </c>
      <c r="E203" s="310"/>
      <c r="F203" s="310"/>
      <c r="G203" s="310"/>
      <c r="H203" s="310"/>
      <c r="I203" s="310"/>
      <c r="J203" s="310"/>
      <c r="K203" s="310"/>
      <c r="L203" s="310"/>
      <c r="M203" s="310"/>
      <c r="N203" s="310"/>
      <c r="O203" s="310"/>
      <c r="P203" s="310"/>
      <c r="Q203" s="310"/>
      <c r="R203" s="310"/>
      <c r="S203" s="310"/>
      <c r="T203" s="310"/>
      <c r="U203" s="310"/>
      <c r="V203" s="310"/>
      <c r="W203" s="310"/>
      <c r="X203" s="310"/>
      <c r="Y203" s="310"/>
      <c r="Z203" s="310"/>
      <c r="AA203" s="310"/>
      <c r="AB203" s="310"/>
      <c r="AC203" s="310"/>
      <c r="AD203" s="310"/>
      <c r="AE203" s="310"/>
      <c r="AF203" s="310"/>
      <c r="AG203" s="310"/>
      <c r="AH203" s="310"/>
      <c r="AI203" s="310"/>
      <c r="AJ203" s="310"/>
      <c r="AK203" s="310"/>
      <c r="AL203" s="310"/>
      <c r="AM203" s="310"/>
      <c r="AN203" s="310"/>
      <c r="AO203" s="310"/>
      <c r="AP203" s="310"/>
      <c r="AQ203" s="310"/>
      <c r="AR203" s="310"/>
      <c r="AS203" s="310"/>
      <c r="AT203" s="310"/>
      <c r="AU203" s="310"/>
      <c r="AV203" s="310"/>
      <c r="AW203" s="310"/>
      <c r="AX203" s="310"/>
      <c r="AY203" s="310"/>
      <c r="AZ203" s="310"/>
      <c r="BA203" s="310"/>
      <c r="BB203" s="310"/>
      <c r="BC203" s="310"/>
      <c r="BD203" s="310"/>
      <c r="BE203" s="310"/>
      <c r="BF203" s="310"/>
      <c r="BG203" s="310"/>
      <c r="BH203" s="310"/>
      <c r="BI203" s="310"/>
      <c r="BJ203" s="310"/>
      <c r="BK203" s="310"/>
      <c r="BL203" s="310"/>
      <c r="BM203" s="310"/>
      <c r="BN203" s="310"/>
      <c r="BO203" s="310"/>
      <c r="BP203" s="310"/>
      <c r="BQ203" s="310"/>
      <c r="BR203" s="310"/>
      <c r="BS203" s="310"/>
      <c r="BT203" s="310"/>
      <c r="BU203" s="310"/>
      <c r="BV203" s="310"/>
      <c r="BW203" s="310"/>
      <c r="BX203" s="310"/>
      <c r="BY203" s="310"/>
      <c r="BZ203" s="310"/>
      <c r="CA203" s="310"/>
      <c r="CB203" s="310"/>
      <c r="CC203" s="310"/>
      <c r="CD203" s="310"/>
      <c r="CE203" s="310"/>
      <c r="CF203" s="310"/>
      <c r="CG203" s="310"/>
      <c r="CH203" s="310"/>
      <c r="CI203" s="310"/>
      <c r="CJ203" s="310"/>
      <c r="CK203" s="310"/>
      <c r="CL203" s="310"/>
      <c r="CM203" s="310"/>
      <c r="CN203" s="310"/>
      <c r="CO203" s="310"/>
      <c r="CP203" s="310"/>
      <c r="CQ203" s="310"/>
      <c r="CR203" s="310"/>
      <c r="CS203" s="310"/>
      <c r="CT203" s="310"/>
      <c r="CU203" s="310"/>
      <c r="CV203" s="310"/>
      <c r="CW203" s="310"/>
      <c r="CX203" s="310"/>
      <c r="CY203" s="310"/>
      <c r="CZ203" s="310"/>
      <c r="DA203" s="310"/>
      <c r="DB203" s="310"/>
      <c r="DC203" s="310"/>
      <c r="DD203" s="310"/>
      <c r="DE203" s="310"/>
      <c r="DF203" s="310"/>
      <c r="DG203" s="310"/>
      <c r="DH203" s="310"/>
      <c r="DI203" s="310"/>
      <c r="DJ203" s="310"/>
      <c r="DK203" s="310"/>
      <c r="DL203" s="310"/>
      <c r="DM203" s="310"/>
      <c r="DN203" s="310"/>
      <c r="DO203" s="310"/>
      <c r="DP203" s="310"/>
      <c r="DQ203" s="310"/>
      <c r="DR203" s="310"/>
      <c r="DS203" s="310"/>
      <c r="DT203" s="310"/>
      <c r="DU203" s="310"/>
      <c r="DV203" s="310"/>
      <c r="DW203" s="310"/>
      <c r="DX203" s="310"/>
      <c r="DY203" s="310"/>
      <c r="DZ203" s="310"/>
      <c r="EA203" s="310"/>
      <c r="EB203" s="310"/>
      <c r="EC203" s="310"/>
      <c r="ED203" s="310"/>
      <c r="EE203" s="310"/>
      <c r="EF203" s="310"/>
      <c r="EG203" s="310"/>
      <c r="EH203" s="310"/>
      <c r="EI203" s="310"/>
      <c r="EJ203" s="310"/>
      <c r="EK203" s="310"/>
      <c r="EL203" s="310"/>
      <c r="EM203" s="310"/>
      <c r="EN203" s="310"/>
      <c r="EO203" s="310"/>
      <c r="EP203" s="310"/>
      <c r="EQ203" s="310"/>
      <c r="ER203" s="310"/>
      <c r="ES203" s="310"/>
      <c r="ET203" s="308"/>
      <c r="EU203" s="443"/>
      <c r="EV203" s="443"/>
      <c r="EW203" s="443"/>
      <c r="EX203" s="443"/>
      <c r="EY203" s="443"/>
      <c r="EZ203" s="443"/>
      <c r="FA203" s="443"/>
      <c r="FB203" s="443"/>
      <c r="FC203" s="443"/>
      <c r="FD203" s="443"/>
      <c r="FE203" s="443"/>
      <c r="FF203" s="443"/>
      <c r="FG203" s="443"/>
      <c r="FH203" s="443"/>
      <c r="FI203" s="443"/>
      <c r="FJ203" s="443"/>
      <c r="FK203" s="443"/>
      <c r="FL203" s="443"/>
      <c r="FM203" s="443"/>
      <c r="FN203" s="443"/>
      <c r="FO203" s="443"/>
      <c r="FP203" s="443"/>
      <c r="FQ203" s="443"/>
      <c r="FR203" s="443"/>
      <c r="FS203" s="443"/>
      <c r="FT203" s="443"/>
      <c r="FU203" s="443"/>
      <c r="FV203" s="443"/>
      <c r="FW203" s="443"/>
      <c r="FX203" s="443"/>
      <c r="FY203" s="443"/>
      <c r="FZ203" s="443"/>
      <c r="GA203" s="443"/>
      <c r="GB203" s="443"/>
      <c r="GC203" s="443"/>
      <c r="GD203" s="443"/>
      <c r="GE203" s="443"/>
      <c r="GF203" s="443"/>
      <c r="GG203" s="443"/>
      <c r="GH203" s="443"/>
      <c r="GI203" s="443"/>
      <c r="GJ203" s="443"/>
      <c r="GK203" s="443"/>
      <c r="GL203" s="443"/>
      <c r="GM203" s="443"/>
      <c r="GN203" s="443"/>
      <c r="GO203" s="443"/>
      <c r="GP203" s="443"/>
      <c r="GQ203" s="443"/>
      <c r="GR203" s="443"/>
      <c r="GS203" s="443"/>
      <c r="GT203" s="443"/>
      <c r="GU203" s="443"/>
      <c r="GV203" s="443"/>
      <c r="GW203" s="443"/>
      <c r="GX203" s="443"/>
      <c r="GY203" s="443"/>
      <c r="GZ203" s="443"/>
      <c r="HA203" s="443"/>
      <c r="HB203" s="443"/>
      <c r="HC203" s="443"/>
      <c r="HD203" s="443"/>
      <c r="HE203" s="443"/>
      <c r="HF203" s="443"/>
      <c r="HG203" s="443"/>
      <c r="HH203" s="443"/>
      <c r="HI203" s="443"/>
      <c r="HJ203" s="443"/>
      <c r="HK203" s="443"/>
      <c r="HL203" s="443"/>
      <c r="HM203" s="443"/>
      <c r="HN203" s="443"/>
      <c r="HO203" s="443"/>
      <c r="HP203" s="443"/>
      <c r="HQ203" s="443"/>
      <c r="HR203" s="443"/>
      <c r="HS203" s="443"/>
      <c r="HT203" s="443"/>
      <c r="HU203" s="443"/>
      <c r="HV203" s="443"/>
      <c r="HW203" s="443"/>
      <c r="HX203" s="443"/>
      <c r="HY203" s="443"/>
      <c r="HZ203" s="443"/>
      <c r="IA203" s="443"/>
      <c r="IB203" s="443"/>
      <c r="IC203" s="443"/>
      <c r="ID203" s="443"/>
      <c r="IE203" s="443"/>
      <c r="IF203" s="443"/>
      <c r="IG203" s="443"/>
      <c r="IH203" s="443"/>
      <c r="II203" s="443"/>
      <c r="IJ203" s="443"/>
      <c r="IK203" s="443"/>
      <c r="IL203" s="443"/>
      <c r="IM203" s="443"/>
      <c r="IN203" s="443"/>
      <c r="IO203" s="443"/>
      <c r="IP203" s="443"/>
      <c r="IQ203" s="443"/>
      <c r="IR203" s="443"/>
      <c r="IS203" s="443"/>
      <c r="IT203" s="443"/>
      <c r="IU203" s="443"/>
      <c r="IV203" s="443"/>
    </row>
    <row r="204" spans="1:256" s="444" customFormat="1" ht="12.75" customHeight="1">
      <c r="A204" s="443"/>
      <c r="B204" s="444" t="s">
        <v>860</v>
      </c>
      <c r="C204" s="16"/>
      <c r="D204" s="572">
        <f>D202*D203</f>
        <v>0</v>
      </c>
      <c r="E204" s="310"/>
      <c r="F204" s="310"/>
      <c r="G204" s="310"/>
      <c r="H204" s="310"/>
      <c r="I204" s="310"/>
      <c r="J204" s="310"/>
      <c r="K204" s="310"/>
      <c r="L204" s="310"/>
      <c r="M204" s="310"/>
      <c r="N204" s="310"/>
      <c r="O204" s="310"/>
      <c r="P204" s="310"/>
      <c r="Q204" s="310"/>
      <c r="R204" s="310"/>
      <c r="S204" s="310"/>
      <c r="T204" s="310"/>
      <c r="U204" s="310"/>
      <c r="V204" s="310"/>
      <c r="W204" s="310"/>
      <c r="X204" s="310"/>
      <c r="Y204" s="310"/>
      <c r="Z204" s="310"/>
      <c r="AA204" s="310"/>
      <c r="AB204" s="310"/>
      <c r="AC204" s="310"/>
      <c r="AD204" s="310"/>
      <c r="AE204" s="310"/>
      <c r="AF204" s="310"/>
      <c r="AG204" s="310"/>
      <c r="AH204" s="310"/>
      <c r="AI204" s="310"/>
      <c r="AJ204" s="310"/>
      <c r="AK204" s="310"/>
      <c r="AL204" s="310"/>
      <c r="AM204" s="310"/>
      <c r="AN204" s="310"/>
      <c r="AO204" s="310"/>
      <c r="AP204" s="310"/>
      <c r="AQ204" s="310"/>
      <c r="AR204" s="310"/>
      <c r="AS204" s="310"/>
      <c r="AT204" s="310"/>
      <c r="AU204" s="310"/>
      <c r="AV204" s="310"/>
      <c r="AW204" s="310"/>
      <c r="AX204" s="310"/>
      <c r="AY204" s="310"/>
      <c r="AZ204" s="310"/>
      <c r="BA204" s="310"/>
      <c r="BB204" s="310"/>
      <c r="BC204" s="310"/>
      <c r="BD204" s="310"/>
      <c r="BE204" s="310"/>
      <c r="BF204" s="310"/>
      <c r="BG204" s="310"/>
      <c r="BH204" s="310"/>
      <c r="BI204" s="310"/>
      <c r="BJ204" s="310"/>
      <c r="BK204" s="310"/>
      <c r="BL204" s="310"/>
      <c r="BM204" s="310"/>
      <c r="BN204" s="310"/>
      <c r="BO204" s="310"/>
      <c r="BP204" s="310"/>
      <c r="BQ204" s="310"/>
      <c r="BR204" s="310"/>
      <c r="BS204" s="310"/>
      <c r="BT204" s="310"/>
      <c r="BU204" s="310"/>
      <c r="BV204" s="310"/>
      <c r="BW204" s="310"/>
      <c r="BX204" s="310"/>
      <c r="BY204" s="310"/>
      <c r="BZ204" s="310"/>
      <c r="CA204" s="310"/>
      <c r="CB204" s="310"/>
      <c r="CC204" s="310"/>
      <c r="CD204" s="310"/>
      <c r="CE204" s="310"/>
      <c r="CF204" s="310"/>
      <c r="CG204" s="310"/>
      <c r="CH204" s="310"/>
      <c r="CI204" s="310"/>
      <c r="CJ204" s="310"/>
      <c r="CK204" s="310"/>
      <c r="CL204" s="310"/>
      <c r="CM204" s="310"/>
      <c r="CN204" s="310"/>
      <c r="CO204" s="310"/>
      <c r="CP204" s="310"/>
      <c r="CQ204" s="310"/>
      <c r="CR204" s="310"/>
      <c r="CS204" s="310"/>
      <c r="CT204" s="310"/>
      <c r="CU204" s="310"/>
      <c r="CV204" s="310"/>
      <c r="CW204" s="310"/>
      <c r="CX204" s="310"/>
      <c r="CY204" s="310"/>
      <c r="CZ204" s="310"/>
      <c r="DA204" s="310"/>
      <c r="DB204" s="310"/>
      <c r="DC204" s="310"/>
      <c r="DD204" s="310"/>
      <c r="DE204" s="310"/>
      <c r="DF204" s="310"/>
      <c r="DG204" s="310"/>
      <c r="DH204" s="310"/>
      <c r="DI204" s="310"/>
      <c r="DJ204" s="310"/>
      <c r="DK204" s="310"/>
      <c r="DL204" s="310"/>
      <c r="DM204" s="310"/>
      <c r="DN204" s="310"/>
      <c r="DO204" s="310"/>
      <c r="DP204" s="310"/>
      <c r="DQ204" s="310"/>
      <c r="DR204" s="310"/>
      <c r="DS204" s="310"/>
      <c r="DT204" s="310"/>
      <c r="DU204" s="310"/>
      <c r="DV204" s="310"/>
      <c r="DW204" s="310"/>
      <c r="DX204" s="310"/>
      <c r="DY204" s="310"/>
      <c r="DZ204" s="310"/>
      <c r="EA204" s="310"/>
      <c r="EB204" s="310"/>
      <c r="EC204" s="310"/>
      <c r="ED204" s="310"/>
      <c r="EE204" s="310"/>
      <c r="EF204" s="310"/>
      <c r="EG204" s="310"/>
      <c r="EH204" s="310"/>
      <c r="EI204" s="310"/>
      <c r="EJ204" s="310"/>
      <c r="EK204" s="310"/>
      <c r="EL204" s="310"/>
      <c r="EM204" s="310"/>
      <c r="EN204" s="310"/>
      <c r="EO204" s="310"/>
      <c r="EP204" s="310"/>
      <c r="EQ204" s="310"/>
      <c r="ER204" s="310"/>
      <c r="ES204" s="310"/>
      <c r="ET204" s="308"/>
      <c r="EU204" s="443"/>
      <c r="EV204" s="443"/>
      <c r="EW204" s="443"/>
      <c r="EX204" s="443"/>
      <c r="EY204" s="443"/>
      <c r="EZ204" s="443"/>
      <c r="FA204" s="443"/>
      <c r="FB204" s="443"/>
      <c r="FC204" s="443"/>
      <c r="FD204" s="443"/>
      <c r="FE204" s="443"/>
      <c r="FF204" s="443"/>
      <c r="FG204" s="443"/>
      <c r="FH204" s="443"/>
      <c r="FI204" s="443"/>
      <c r="FJ204" s="443"/>
      <c r="FK204" s="443"/>
      <c r="FL204" s="443"/>
      <c r="FM204" s="443"/>
      <c r="FN204" s="443"/>
      <c r="FO204" s="443"/>
      <c r="FP204" s="443"/>
      <c r="FQ204" s="443"/>
      <c r="FR204" s="443"/>
      <c r="FS204" s="443"/>
      <c r="FT204" s="443"/>
      <c r="FU204" s="443"/>
      <c r="FV204" s="443"/>
      <c r="FW204" s="443"/>
      <c r="FX204" s="443"/>
      <c r="FY204" s="443"/>
      <c r="FZ204" s="443"/>
      <c r="GA204" s="443"/>
      <c r="GB204" s="443"/>
      <c r="GC204" s="443"/>
      <c r="GD204" s="443"/>
      <c r="GE204" s="443"/>
      <c r="GF204" s="443"/>
      <c r="GG204" s="443"/>
      <c r="GH204" s="443"/>
      <c r="GI204" s="443"/>
      <c r="GJ204" s="443"/>
      <c r="GK204" s="443"/>
      <c r="GL204" s="443"/>
      <c r="GM204" s="443"/>
      <c r="GN204" s="443"/>
      <c r="GO204" s="443"/>
      <c r="GP204" s="443"/>
      <c r="GQ204" s="443"/>
      <c r="GR204" s="443"/>
      <c r="GS204" s="443"/>
      <c r="GT204" s="443"/>
      <c r="GU204" s="443"/>
      <c r="GV204" s="443"/>
      <c r="GW204" s="443"/>
      <c r="GX204" s="443"/>
      <c r="GY204" s="443"/>
      <c r="GZ204" s="443"/>
      <c r="HA204" s="443"/>
      <c r="HB204" s="443"/>
      <c r="HC204" s="443"/>
      <c r="HD204" s="443"/>
      <c r="HE204" s="443"/>
      <c r="HF204" s="443"/>
      <c r="HG204" s="443"/>
      <c r="HH204" s="443"/>
      <c r="HI204" s="443"/>
      <c r="HJ204" s="443"/>
      <c r="HK204" s="443"/>
      <c r="HL204" s="443"/>
      <c r="HM204" s="443"/>
      <c r="HN204" s="443"/>
      <c r="HO204" s="443"/>
      <c r="HP204" s="443"/>
      <c r="HQ204" s="443"/>
      <c r="HR204" s="443"/>
      <c r="HS204" s="443"/>
      <c r="HT204" s="443"/>
      <c r="HU204" s="443"/>
      <c r="HV204" s="443"/>
      <c r="HW204" s="443"/>
      <c r="HX204" s="443"/>
      <c r="HY204" s="443"/>
      <c r="HZ204" s="443"/>
      <c r="IA204" s="443"/>
      <c r="IB204" s="443"/>
      <c r="IC204" s="443"/>
      <c r="ID204" s="443"/>
      <c r="IE204" s="443"/>
      <c r="IF204" s="443"/>
      <c r="IG204" s="443"/>
      <c r="IH204" s="443"/>
      <c r="II204" s="443"/>
      <c r="IJ204" s="443"/>
      <c r="IK204" s="443"/>
      <c r="IL204" s="443"/>
      <c r="IM204" s="443"/>
      <c r="IN204" s="443"/>
      <c r="IO204" s="443"/>
      <c r="IP204" s="443"/>
      <c r="IQ204" s="443"/>
      <c r="IR204" s="443"/>
      <c r="IS204" s="443"/>
      <c r="IT204" s="443"/>
      <c r="IU204" s="443"/>
      <c r="IV204" s="443"/>
    </row>
    <row r="205" spans="1:256"/>
    <row r="206" spans="1:256" s="443" customFormat="1">
      <c r="B206" s="444" t="s">
        <v>861</v>
      </c>
      <c r="C206" s="16"/>
      <c r="D206" s="310"/>
      <c r="E206" s="584">
        <f t="shared" ref="E206:AJ206" si="164">E13</f>
        <v>44378</v>
      </c>
      <c r="F206" s="584">
        <f t="shared" si="164"/>
        <v>44409</v>
      </c>
      <c r="G206" s="584">
        <f t="shared" si="164"/>
        <v>44440</v>
      </c>
      <c r="H206" s="584">
        <f t="shared" si="164"/>
        <v>44470</v>
      </c>
      <c r="I206" s="584">
        <f t="shared" si="164"/>
        <v>44501</v>
      </c>
      <c r="J206" s="584">
        <f t="shared" si="164"/>
        <v>44531</v>
      </c>
      <c r="K206" s="584">
        <f t="shared" si="164"/>
        <v>44562</v>
      </c>
      <c r="L206" s="584">
        <f t="shared" si="164"/>
        <v>44593</v>
      </c>
      <c r="M206" s="584">
        <f t="shared" si="164"/>
        <v>44621</v>
      </c>
      <c r="N206" s="584">
        <f t="shared" si="164"/>
        <v>44652</v>
      </c>
      <c r="O206" s="584">
        <f t="shared" si="164"/>
        <v>44682</v>
      </c>
      <c r="P206" s="584">
        <f t="shared" si="164"/>
        <v>44713</v>
      </c>
      <c r="Q206" s="584">
        <f t="shared" si="164"/>
        <v>44743</v>
      </c>
      <c r="R206" s="584">
        <f t="shared" si="164"/>
        <v>44774</v>
      </c>
      <c r="S206" s="584">
        <f t="shared" si="164"/>
        <v>44805</v>
      </c>
      <c r="T206" s="584">
        <f t="shared" si="164"/>
        <v>44835</v>
      </c>
      <c r="U206" s="584">
        <f t="shared" si="164"/>
        <v>44866</v>
      </c>
      <c r="V206" s="584">
        <f t="shared" si="164"/>
        <v>44896</v>
      </c>
      <c r="W206" s="584">
        <f t="shared" si="164"/>
        <v>44927</v>
      </c>
      <c r="X206" s="584">
        <f t="shared" si="164"/>
        <v>44958</v>
      </c>
      <c r="Y206" s="584">
        <f t="shared" si="164"/>
        <v>44986</v>
      </c>
      <c r="Z206" s="584">
        <f t="shared" si="164"/>
        <v>45017</v>
      </c>
      <c r="AA206" s="584">
        <f t="shared" si="164"/>
        <v>45047</v>
      </c>
      <c r="AB206" s="584">
        <f t="shared" si="164"/>
        <v>45078</v>
      </c>
      <c r="AC206" s="584">
        <f t="shared" si="164"/>
        <v>45108</v>
      </c>
      <c r="AD206" s="584">
        <f t="shared" si="164"/>
        <v>45139</v>
      </c>
      <c r="AE206" s="584">
        <f t="shared" si="164"/>
        <v>45170</v>
      </c>
      <c r="AF206" s="584">
        <f t="shared" si="164"/>
        <v>45200</v>
      </c>
      <c r="AG206" s="584">
        <f t="shared" si="164"/>
        <v>45231</v>
      </c>
      <c r="AH206" s="584">
        <f t="shared" si="164"/>
        <v>45261</v>
      </c>
      <c r="AI206" s="584">
        <f t="shared" si="164"/>
        <v>45292</v>
      </c>
      <c r="AJ206" s="584">
        <f t="shared" si="164"/>
        <v>45323</v>
      </c>
      <c r="AK206" s="584">
        <f t="shared" ref="AK206:BP206" si="165">AK13</f>
        <v>45352</v>
      </c>
      <c r="AL206" s="584">
        <f t="shared" si="165"/>
        <v>45383</v>
      </c>
      <c r="AM206" s="584">
        <f t="shared" si="165"/>
        <v>45413</v>
      </c>
      <c r="AN206" s="584">
        <f t="shared" si="165"/>
        <v>45444</v>
      </c>
      <c r="AO206" s="584">
        <f t="shared" si="165"/>
        <v>45474</v>
      </c>
      <c r="AP206" s="584">
        <f t="shared" si="165"/>
        <v>45505</v>
      </c>
      <c r="AQ206" s="584">
        <f t="shared" si="165"/>
        <v>45536</v>
      </c>
      <c r="AR206" s="584">
        <f t="shared" si="165"/>
        <v>45566</v>
      </c>
      <c r="AS206" s="584">
        <f t="shared" si="165"/>
        <v>45597</v>
      </c>
      <c r="AT206" s="584">
        <f t="shared" si="165"/>
        <v>45627</v>
      </c>
      <c r="AU206" s="584">
        <f t="shared" si="165"/>
        <v>45658</v>
      </c>
      <c r="AV206" s="584">
        <f t="shared" si="165"/>
        <v>45689</v>
      </c>
      <c r="AW206" s="584">
        <f t="shared" si="165"/>
        <v>45717</v>
      </c>
      <c r="AX206" s="584">
        <f t="shared" si="165"/>
        <v>45748</v>
      </c>
      <c r="AY206" s="584">
        <f t="shared" si="165"/>
        <v>45778</v>
      </c>
      <c r="AZ206" s="584">
        <f t="shared" si="165"/>
        <v>45809</v>
      </c>
      <c r="BA206" s="584">
        <f t="shared" si="165"/>
        <v>45839</v>
      </c>
      <c r="BB206" s="584">
        <f t="shared" si="165"/>
        <v>45870</v>
      </c>
      <c r="BC206" s="584">
        <f t="shared" si="165"/>
        <v>45901</v>
      </c>
      <c r="BD206" s="584">
        <f t="shared" si="165"/>
        <v>45931</v>
      </c>
      <c r="BE206" s="584">
        <f t="shared" si="165"/>
        <v>45962</v>
      </c>
      <c r="BF206" s="584">
        <f t="shared" si="165"/>
        <v>45992</v>
      </c>
      <c r="BG206" s="584">
        <f t="shared" si="165"/>
        <v>46023</v>
      </c>
      <c r="BH206" s="584">
        <f t="shared" si="165"/>
        <v>46054</v>
      </c>
      <c r="BI206" s="584">
        <f t="shared" si="165"/>
        <v>46082</v>
      </c>
      <c r="BJ206" s="584">
        <f t="shared" si="165"/>
        <v>46113</v>
      </c>
      <c r="BK206" s="584">
        <f t="shared" si="165"/>
        <v>46143</v>
      </c>
      <c r="BL206" s="584">
        <f t="shared" si="165"/>
        <v>46174</v>
      </c>
      <c r="BM206" s="584">
        <f t="shared" si="165"/>
        <v>46204</v>
      </c>
      <c r="BN206" s="584">
        <f t="shared" si="165"/>
        <v>46235</v>
      </c>
      <c r="BO206" s="584">
        <f t="shared" si="165"/>
        <v>46266</v>
      </c>
      <c r="BP206" s="584">
        <f t="shared" si="165"/>
        <v>46296</v>
      </c>
      <c r="BQ206" s="584">
        <f t="shared" ref="BQ206:CV206" si="166">BQ13</f>
        <v>46327</v>
      </c>
      <c r="BR206" s="584">
        <f t="shared" si="166"/>
        <v>46357</v>
      </c>
      <c r="BS206" s="584">
        <f t="shared" si="166"/>
        <v>46388</v>
      </c>
      <c r="BT206" s="584">
        <f t="shared" si="166"/>
        <v>46419</v>
      </c>
      <c r="BU206" s="584">
        <f t="shared" si="166"/>
        <v>46447</v>
      </c>
      <c r="BV206" s="584">
        <f t="shared" si="166"/>
        <v>46478</v>
      </c>
      <c r="BW206" s="584">
        <f t="shared" si="166"/>
        <v>46508</v>
      </c>
      <c r="BX206" s="584">
        <f t="shared" si="166"/>
        <v>46539</v>
      </c>
      <c r="BY206" s="584">
        <f t="shared" si="166"/>
        <v>46569</v>
      </c>
      <c r="BZ206" s="584">
        <f t="shared" si="166"/>
        <v>46600</v>
      </c>
      <c r="CA206" s="584">
        <f t="shared" si="166"/>
        <v>46631</v>
      </c>
      <c r="CB206" s="584">
        <f t="shared" si="166"/>
        <v>46661</v>
      </c>
      <c r="CC206" s="584">
        <f t="shared" si="166"/>
        <v>46692</v>
      </c>
      <c r="CD206" s="584">
        <f t="shared" si="166"/>
        <v>46722</v>
      </c>
      <c r="CE206" s="584">
        <f t="shared" si="166"/>
        <v>46753</v>
      </c>
      <c r="CF206" s="584">
        <f t="shared" si="166"/>
        <v>46784</v>
      </c>
      <c r="CG206" s="584">
        <f t="shared" si="166"/>
        <v>46813</v>
      </c>
      <c r="CH206" s="584">
        <f t="shared" si="166"/>
        <v>46844</v>
      </c>
      <c r="CI206" s="584">
        <f t="shared" si="166"/>
        <v>46874</v>
      </c>
      <c r="CJ206" s="584">
        <f t="shared" si="166"/>
        <v>46905</v>
      </c>
      <c r="CK206" s="584">
        <f t="shared" si="166"/>
        <v>46935</v>
      </c>
      <c r="CL206" s="584">
        <f t="shared" si="166"/>
        <v>46966</v>
      </c>
      <c r="CM206" s="584">
        <f t="shared" si="166"/>
        <v>46997</v>
      </c>
      <c r="CN206" s="584">
        <f t="shared" si="166"/>
        <v>47027</v>
      </c>
      <c r="CO206" s="584">
        <f t="shared" si="166"/>
        <v>47058</v>
      </c>
      <c r="CP206" s="584">
        <f t="shared" si="166"/>
        <v>47088</v>
      </c>
      <c r="CQ206" s="584">
        <f t="shared" si="166"/>
        <v>47119</v>
      </c>
      <c r="CR206" s="584">
        <f t="shared" si="166"/>
        <v>47150</v>
      </c>
      <c r="CS206" s="584">
        <f t="shared" si="166"/>
        <v>47178</v>
      </c>
      <c r="CT206" s="584">
        <f t="shared" si="166"/>
        <v>47209</v>
      </c>
      <c r="CU206" s="584">
        <f t="shared" si="166"/>
        <v>47239</v>
      </c>
      <c r="CV206" s="584">
        <f t="shared" si="166"/>
        <v>47270</v>
      </c>
      <c r="CW206" s="584">
        <f t="shared" ref="CW206:EB206" si="167">CW13</f>
        <v>47300</v>
      </c>
      <c r="CX206" s="584">
        <f t="shared" si="167"/>
        <v>47331</v>
      </c>
      <c r="CY206" s="584">
        <f t="shared" si="167"/>
        <v>47362</v>
      </c>
      <c r="CZ206" s="584">
        <f t="shared" si="167"/>
        <v>47392</v>
      </c>
      <c r="DA206" s="584">
        <f t="shared" si="167"/>
        <v>47423</v>
      </c>
      <c r="DB206" s="584">
        <f t="shared" si="167"/>
        <v>47453</v>
      </c>
      <c r="DC206" s="584">
        <f t="shared" si="167"/>
        <v>47484</v>
      </c>
      <c r="DD206" s="584">
        <f t="shared" si="167"/>
        <v>47515</v>
      </c>
      <c r="DE206" s="584">
        <f t="shared" si="167"/>
        <v>47543</v>
      </c>
      <c r="DF206" s="584">
        <f t="shared" si="167"/>
        <v>47574</v>
      </c>
      <c r="DG206" s="584">
        <f t="shared" si="167"/>
        <v>47604</v>
      </c>
      <c r="DH206" s="584">
        <f t="shared" si="167"/>
        <v>47635</v>
      </c>
      <c r="DI206" s="584">
        <f t="shared" si="167"/>
        <v>47665</v>
      </c>
      <c r="DJ206" s="584">
        <f t="shared" si="167"/>
        <v>47696</v>
      </c>
      <c r="DK206" s="584">
        <f t="shared" si="167"/>
        <v>47727</v>
      </c>
      <c r="DL206" s="584">
        <f t="shared" si="167"/>
        <v>47757</v>
      </c>
      <c r="DM206" s="584">
        <f t="shared" si="167"/>
        <v>47788</v>
      </c>
      <c r="DN206" s="584">
        <f t="shared" si="167"/>
        <v>47818</v>
      </c>
      <c r="DO206" s="584">
        <f t="shared" si="167"/>
        <v>47849</v>
      </c>
      <c r="DP206" s="584">
        <f t="shared" si="167"/>
        <v>47880</v>
      </c>
      <c r="DQ206" s="584">
        <f t="shared" si="167"/>
        <v>47908</v>
      </c>
      <c r="DR206" s="584">
        <f t="shared" si="167"/>
        <v>47939</v>
      </c>
      <c r="DS206" s="584">
        <f t="shared" si="167"/>
        <v>47969</v>
      </c>
      <c r="DT206" s="584">
        <f t="shared" si="167"/>
        <v>48000</v>
      </c>
      <c r="DU206" s="584">
        <f t="shared" si="167"/>
        <v>48030</v>
      </c>
      <c r="DV206" s="584">
        <f t="shared" si="167"/>
        <v>48061</v>
      </c>
      <c r="DW206" s="584">
        <f t="shared" si="167"/>
        <v>48092</v>
      </c>
      <c r="DX206" s="584">
        <f t="shared" si="167"/>
        <v>48122</v>
      </c>
      <c r="DY206" s="584">
        <f t="shared" si="167"/>
        <v>48153</v>
      </c>
      <c r="DZ206" s="584">
        <f t="shared" si="167"/>
        <v>48183</v>
      </c>
      <c r="EA206" s="584">
        <f t="shared" si="167"/>
        <v>48214</v>
      </c>
      <c r="EB206" s="584">
        <f t="shared" si="167"/>
        <v>48245</v>
      </c>
      <c r="EC206" s="584">
        <f t="shared" ref="EC206:ES206" si="168">EC13</f>
        <v>48274</v>
      </c>
      <c r="ED206" s="584">
        <f t="shared" si="168"/>
        <v>48305</v>
      </c>
      <c r="EE206" s="584">
        <f t="shared" si="168"/>
        <v>48335</v>
      </c>
      <c r="EF206" s="584">
        <f t="shared" si="168"/>
        <v>48366</v>
      </c>
      <c r="EG206" s="584">
        <f t="shared" si="168"/>
        <v>48396</v>
      </c>
      <c r="EH206" s="584">
        <f t="shared" si="168"/>
        <v>48427</v>
      </c>
      <c r="EI206" s="584">
        <f t="shared" si="168"/>
        <v>48458</v>
      </c>
      <c r="EJ206" s="584">
        <f t="shared" si="168"/>
        <v>48488</v>
      </c>
      <c r="EK206" s="584">
        <f t="shared" si="168"/>
        <v>48519</v>
      </c>
      <c r="EL206" s="584">
        <f t="shared" si="168"/>
        <v>48549</v>
      </c>
      <c r="EM206" s="584">
        <f t="shared" si="168"/>
        <v>48580</v>
      </c>
      <c r="EN206" s="584">
        <f t="shared" si="168"/>
        <v>48611</v>
      </c>
      <c r="EO206" s="584">
        <f t="shared" si="168"/>
        <v>48639</v>
      </c>
      <c r="EP206" s="584">
        <f t="shared" si="168"/>
        <v>48670</v>
      </c>
      <c r="EQ206" s="584">
        <f t="shared" si="168"/>
        <v>48700</v>
      </c>
      <c r="ER206" s="584">
        <f t="shared" si="168"/>
        <v>48731</v>
      </c>
      <c r="ES206" s="584">
        <f t="shared" si="168"/>
        <v>48761</v>
      </c>
      <c r="ET206" s="308"/>
    </row>
    <row r="207" spans="1:256" s="444" customFormat="1" ht="12.75" customHeight="1">
      <c r="A207" s="443"/>
      <c r="B207" s="444" t="s">
        <v>862</v>
      </c>
      <c r="C207" s="16"/>
      <c r="D207" s="310"/>
      <c r="E207" s="572">
        <f>-(D202+D204)</f>
        <v>0</v>
      </c>
      <c r="F207" s="310"/>
      <c r="G207" s="310"/>
      <c r="H207" s="310"/>
      <c r="I207" s="310"/>
      <c r="J207" s="310"/>
      <c r="K207" s="310"/>
      <c r="L207" s="310"/>
      <c r="M207" s="310"/>
      <c r="N207" s="310"/>
      <c r="O207" s="310"/>
      <c r="P207" s="310"/>
      <c r="Q207" s="585"/>
      <c r="R207" s="310"/>
      <c r="S207" s="310"/>
      <c r="T207" s="310"/>
      <c r="U207" s="310"/>
      <c r="V207" s="310"/>
      <c r="W207" s="310"/>
      <c r="X207" s="310"/>
      <c r="Y207" s="310"/>
      <c r="Z207" s="310"/>
      <c r="AA207" s="310"/>
      <c r="AB207" s="310"/>
      <c r="AC207" s="310"/>
      <c r="AD207" s="310"/>
      <c r="AE207" s="310"/>
      <c r="AF207" s="310"/>
      <c r="AG207" s="310"/>
      <c r="AH207" s="310"/>
      <c r="AI207" s="310"/>
      <c r="AJ207" s="310"/>
      <c r="AK207" s="310"/>
      <c r="AL207" s="310"/>
      <c r="AM207" s="310"/>
      <c r="AN207" s="310"/>
      <c r="AO207" s="310"/>
      <c r="AP207" s="310"/>
      <c r="AQ207" s="310"/>
      <c r="AR207" s="310"/>
      <c r="AS207" s="310"/>
      <c r="AT207" s="310"/>
      <c r="AU207" s="310"/>
      <c r="AV207" s="310"/>
      <c r="AW207" s="310"/>
      <c r="AX207" s="310"/>
      <c r="AY207" s="310"/>
      <c r="AZ207" s="310"/>
      <c r="BA207" s="310"/>
      <c r="BB207" s="310"/>
      <c r="BC207" s="310"/>
      <c r="BD207" s="310"/>
      <c r="BE207" s="310"/>
      <c r="BF207" s="310"/>
      <c r="BG207" s="310"/>
      <c r="BH207" s="310"/>
      <c r="BI207" s="310"/>
      <c r="BJ207" s="310"/>
      <c r="BK207" s="310"/>
      <c r="BL207" s="310"/>
      <c r="BM207" s="310"/>
      <c r="BN207" s="310"/>
      <c r="BO207" s="310"/>
      <c r="BP207" s="310"/>
      <c r="BQ207" s="310"/>
      <c r="BR207" s="310"/>
      <c r="BS207" s="310"/>
      <c r="BT207" s="310"/>
      <c r="BU207" s="310"/>
      <c r="BV207" s="310"/>
      <c r="BW207" s="310"/>
      <c r="BX207" s="310"/>
      <c r="BY207" s="310"/>
      <c r="BZ207" s="310"/>
      <c r="CA207" s="310"/>
      <c r="CB207" s="310"/>
      <c r="CC207" s="310"/>
      <c r="CD207" s="310"/>
      <c r="CE207" s="310"/>
      <c r="CF207" s="310"/>
      <c r="CG207" s="310"/>
      <c r="CH207" s="310"/>
      <c r="CI207" s="310"/>
      <c r="CJ207" s="310"/>
      <c r="CK207" s="310"/>
      <c r="CL207" s="310"/>
      <c r="CM207" s="310"/>
      <c r="CN207" s="310"/>
      <c r="CO207" s="310"/>
      <c r="CP207" s="310"/>
      <c r="CQ207" s="310"/>
      <c r="CR207" s="310"/>
      <c r="CS207" s="310"/>
      <c r="CT207" s="310"/>
      <c r="CU207" s="310"/>
      <c r="CV207" s="310"/>
      <c r="CW207" s="310"/>
      <c r="CX207" s="310"/>
      <c r="CY207" s="310"/>
      <c r="CZ207" s="310"/>
      <c r="DA207" s="310"/>
      <c r="DB207" s="310"/>
      <c r="DC207" s="310"/>
      <c r="DD207" s="310"/>
      <c r="DE207" s="310"/>
      <c r="DF207" s="310"/>
      <c r="DG207" s="310"/>
      <c r="DH207" s="310"/>
      <c r="DI207" s="310"/>
      <c r="DJ207" s="310"/>
      <c r="DK207" s="310"/>
      <c r="DL207" s="310"/>
      <c r="DM207" s="310"/>
      <c r="DN207" s="310"/>
      <c r="DO207" s="310"/>
      <c r="DP207" s="310"/>
      <c r="DQ207" s="310"/>
      <c r="DR207" s="310"/>
      <c r="DS207" s="310"/>
      <c r="DT207" s="310"/>
      <c r="DU207" s="310"/>
      <c r="DV207" s="310"/>
      <c r="DW207" s="310"/>
      <c r="DX207" s="310"/>
      <c r="DY207" s="310"/>
      <c r="DZ207" s="310"/>
      <c r="EA207" s="310"/>
      <c r="EB207" s="310"/>
      <c r="EC207" s="310"/>
      <c r="ED207" s="310"/>
      <c r="EE207" s="310"/>
      <c r="EF207" s="310"/>
      <c r="EG207" s="310"/>
      <c r="EH207" s="310"/>
      <c r="EI207" s="310"/>
      <c r="EJ207" s="310"/>
      <c r="EK207" s="310"/>
      <c r="EL207" s="310"/>
      <c r="EM207" s="310"/>
      <c r="EN207" s="310"/>
      <c r="EO207" s="310"/>
      <c r="EP207" s="310"/>
      <c r="EQ207" s="310"/>
      <c r="ER207" s="310"/>
      <c r="ES207" s="310"/>
      <c r="ET207" s="308"/>
      <c r="EU207" s="443"/>
      <c r="EV207" s="443"/>
      <c r="EW207" s="443"/>
      <c r="EX207" s="443"/>
      <c r="EY207" s="443"/>
      <c r="EZ207" s="443"/>
      <c r="FA207" s="443"/>
      <c r="FB207" s="443"/>
      <c r="FC207" s="443"/>
      <c r="FD207" s="443"/>
      <c r="FE207" s="443"/>
      <c r="FF207" s="443"/>
      <c r="FG207" s="443"/>
      <c r="FH207" s="443"/>
      <c r="FI207" s="443"/>
      <c r="FJ207" s="443"/>
      <c r="FK207" s="443"/>
      <c r="FL207" s="443"/>
      <c r="FM207" s="443"/>
      <c r="FN207" s="443"/>
      <c r="FO207" s="443"/>
      <c r="FP207" s="443"/>
      <c r="FQ207" s="443"/>
      <c r="FR207" s="443"/>
      <c r="FS207" s="443"/>
      <c r="FT207" s="443"/>
      <c r="FU207" s="443"/>
      <c r="FV207" s="443"/>
      <c r="FW207" s="443"/>
      <c r="FX207" s="443"/>
      <c r="FY207" s="443"/>
      <c r="FZ207" s="443"/>
      <c r="GA207" s="443"/>
      <c r="GB207" s="443"/>
      <c r="GC207" s="443"/>
      <c r="GD207" s="443"/>
      <c r="GE207" s="443"/>
      <c r="GF207" s="443"/>
      <c r="GG207" s="443"/>
      <c r="GH207" s="443"/>
      <c r="GI207" s="443"/>
      <c r="GJ207" s="443"/>
      <c r="GK207" s="443"/>
      <c r="GL207" s="443"/>
      <c r="GM207" s="443"/>
      <c r="GN207" s="443"/>
      <c r="GO207" s="443"/>
      <c r="GP207" s="443"/>
      <c r="GQ207" s="443"/>
      <c r="GR207" s="443"/>
      <c r="GS207" s="443"/>
      <c r="GT207" s="443"/>
      <c r="GU207" s="443"/>
      <c r="GV207" s="443"/>
      <c r="GW207" s="443"/>
      <c r="GX207" s="443"/>
      <c r="GY207" s="443"/>
      <c r="GZ207" s="443"/>
      <c r="HA207" s="443"/>
      <c r="HB207" s="443"/>
      <c r="HC207" s="443"/>
      <c r="HD207" s="443"/>
      <c r="HE207" s="443"/>
      <c r="HF207" s="443"/>
      <c r="HG207" s="443"/>
      <c r="HH207" s="443"/>
      <c r="HI207" s="443"/>
      <c r="HJ207" s="443"/>
      <c r="HK207" s="443"/>
      <c r="HL207" s="443"/>
      <c r="HM207" s="443"/>
      <c r="HN207" s="443"/>
      <c r="HO207" s="443"/>
      <c r="HP207" s="443"/>
      <c r="HQ207" s="443"/>
      <c r="HR207" s="443"/>
      <c r="HS207" s="443"/>
      <c r="HT207" s="443"/>
      <c r="HU207" s="443"/>
      <c r="HV207" s="443"/>
      <c r="HW207" s="443"/>
      <c r="HX207" s="443"/>
      <c r="HY207" s="443"/>
      <c r="HZ207" s="443"/>
      <c r="IA207" s="443"/>
      <c r="IB207" s="443"/>
      <c r="IC207" s="443"/>
      <c r="ID207" s="443"/>
      <c r="IE207" s="443"/>
      <c r="IF207" s="443"/>
      <c r="IG207" s="443"/>
      <c r="IH207" s="443"/>
      <c r="II207" s="443"/>
      <c r="IJ207" s="443"/>
      <c r="IK207" s="443"/>
      <c r="IL207" s="443"/>
      <c r="IM207" s="443"/>
      <c r="IN207" s="443"/>
      <c r="IO207" s="443"/>
      <c r="IP207" s="443"/>
      <c r="IQ207" s="443"/>
      <c r="IR207" s="443"/>
      <c r="IS207" s="443"/>
      <c r="IT207" s="443"/>
      <c r="IU207" s="443"/>
      <c r="IV207" s="443"/>
    </row>
    <row r="208" spans="1:256" s="443" customFormat="1">
      <c r="B208" s="444" t="s">
        <v>816</v>
      </c>
      <c r="C208" s="16"/>
      <c r="D208" s="310"/>
      <c r="E208" s="572">
        <f ca="1">E45*(1-SUM($D134:D134))</f>
        <v>89.425850409325406</v>
      </c>
      <c r="F208" s="572">
        <f ca="1">F45*(1-SUM($D134:E134))</f>
        <v>107.54169021133714</v>
      </c>
      <c r="G208" s="572">
        <f ca="1">G45*(1-SUM($D134:F134))</f>
        <v>107.54171938418591</v>
      </c>
      <c r="H208" s="572">
        <f ca="1">H45*(1-SUM($D134:G134))</f>
        <v>107.54173790597737</v>
      </c>
      <c r="I208" s="572">
        <f ca="1">I45*(1-SUM($D134:H134))</f>
        <v>107.54174575477208</v>
      </c>
      <c r="J208" s="572">
        <f ca="1">J45*(1-SUM($D134:I134))</f>
        <v>107.54174290858543</v>
      </c>
      <c r="K208" s="572">
        <f ca="1">K45*(1-SUM($D134:J134))</f>
        <v>107.54172934538749</v>
      </c>
      <c r="L208" s="572">
        <f ca="1">L45*(1-SUM($D134:K134))</f>
        <v>107.54170504310298</v>
      </c>
      <c r="M208" s="572">
        <f ca="1">M45*(1-SUM($D134:L134))</f>
        <v>107.54166997961114</v>
      </c>
      <c r="N208" s="572">
        <f ca="1">N45*(1-SUM($D134:M134))</f>
        <v>107.54172413274564</v>
      </c>
      <c r="O208" s="572">
        <f ca="1">O45*(1-SUM($D134:N134))</f>
        <v>107.54166748029452</v>
      </c>
      <c r="P208" s="572">
        <f ca="1">P45*(1-SUM($D134:O134))</f>
        <v>107.54170000000001</v>
      </c>
      <c r="Q208" s="572">
        <f ca="1">Q45*(1-SUM($D134:P134))</f>
        <v>107.54172166955853</v>
      </c>
      <c r="R208" s="572">
        <f ca="1">R45*(1-SUM($D134:Q134))</f>
        <v>111.75103246662057</v>
      </c>
      <c r="S208" s="572">
        <f ca="1">S45*(1-SUM($D134:R134))</f>
        <v>111.75103236879056</v>
      </c>
      <c r="T208" s="572">
        <f ca="1">T45*(1-SUM($D134:S134))</f>
        <v>111.75102135362681</v>
      </c>
      <c r="U208" s="572">
        <f ca="1">U45*(1-SUM($D134:T134))</f>
        <v>111.7509993986414</v>
      </c>
      <c r="V208" s="572">
        <f ca="1">V45*(1-SUM($D134:U134))</f>
        <v>111.75096648130007</v>
      </c>
      <c r="W208" s="572">
        <f ca="1">W45*(1-SUM($D134:V134))</f>
        <v>111.75102257902219</v>
      </c>
      <c r="X208" s="572">
        <f ca="1">X45*(1-SUM($D134:W134))</f>
        <v>111.75096766918055</v>
      </c>
      <c r="Y208" s="572">
        <f ca="1">Y45*(1-SUM($D134:X134))</f>
        <v>111.75100172910143</v>
      </c>
      <c r="Z208" s="572">
        <f ca="1">Z45*(1-SUM($D134:Y134))</f>
        <v>111.75102473606429</v>
      </c>
      <c r="AA208" s="572">
        <f ca="1">AA45*(1-SUM($D134:Z134))</f>
        <v>111.75103666730188</v>
      </c>
      <c r="AB208" s="572">
        <f ca="1">AB45*(1-SUM($D134:AA134))</f>
        <v>111.75103750000001</v>
      </c>
      <c r="AC208" s="572">
        <f ca="1">AC45*(1-SUM($D134:AB134))</f>
        <v>111.7510272112975</v>
      </c>
      <c r="AD208" s="572">
        <f ca="1">AD45*(1-SUM($D134:AC134))</f>
        <v>115.9615057782861</v>
      </c>
      <c r="AE208" s="572">
        <f ca="1">AE45*(1-SUM($D134:AD134))</f>
        <v>115.96147317801032</v>
      </c>
      <c r="AF208" s="572">
        <f ca="1">AF45*(1-SUM($D134:AE134))</f>
        <v>115.96152938746749</v>
      </c>
      <c r="AG208" s="572">
        <f ca="1">AG45*(1-SUM($D134:AF134))</f>
        <v>115.96147438360742</v>
      </c>
      <c r="AH208" s="572">
        <f ca="1">AH45*(1-SUM($D134:AG134))</f>
        <v>115.96150814333257</v>
      </c>
      <c r="AI208" s="572">
        <f ca="1">AI45*(1-SUM($D134:AH134))</f>
        <v>115.96153064349774</v>
      </c>
      <c r="AJ208" s="572">
        <f ca="1">AJ45*(1-SUM($D134:AI134))</f>
        <v>115.96154186091007</v>
      </c>
      <c r="AK208" s="572">
        <f ca="1">AK45*(1-SUM($D134:AJ134))</f>
        <v>115.96154177232897</v>
      </c>
      <c r="AL208" s="572">
        <f ca="1">AL45*(1-SUM($D134:AK134))</f>
        <v>115.96153035446591</v>
      </c>
      <c r="AM208" s="572">
        <f ca="1">AM45*(1-SUM($D134:AL134))</f>
        <v>115.96150758398443</v>
      </c>
      <c r="AN208" s="572">
        <f ca="1">AN45*(1-SUM($D134:AM134))</f>
        <v>115.96147343750002</v>
      </c>
      <c r="AO208" s="572">
        <f ca="1">AO45*(1-SUM($D134:AN134))</f>
        <v>115.96152789157995</v>
      </c>
      <c r="AP208" s="572">
        <f ca="1">AP45*(1-SUM($D134:AO134))</f>
        <v>116.69987092274324</v>
      </c>
      <c r="AQ208" s="572">
        <f ca="1">AQ45*(1-SUM($D134:AP134))</f>
        <v>116.69990250746059</v>
      </c>
      <c r="AR208" s="572">
        <f ca="1">AR45*(1-SUM($D134:AQ134))</f>
        <v>116.69992262215418</v>
      </c>
      <c r="AS208" s="572">
        <f ca="1">AS45*(1-SUM($D134:AR134))</f>
        <v>116.69993124319763</v>
      </c>
      <c r="AT208" s="572">
        <f ca="1">AT45*(1-SUM($D134:AS134))</f>
        <v>116.6999283469159</v>
      </c>
      <c r="AU208" s="572">
        <f ca="1">AU45*(1-SUM($D134:AT134))</f>
        <v>116.69991390958519</v>
      </c>
      <c r="AV208" s="572">
        <f ca="1">AV45*(1-SUM($D134:AU134))</f>
        <v>116.69988790743284</v>
      </c>
      <c r="AW208" s="572">
        <f ca="1">AW45*(1-SUM($D134:AV134))</f>
        <v>116.69985031663718</v>
      </c>
      <c r="AX208" s="572">
        <f ca="1">AX45*(1-SUM($D134:AW134))</f>
        <v>116.69990111332756</v>
      </c>
      <c r="AY208" s="572">
        <f ca="1">AY45*(1-SUM($D134:AX134))</f>
        <v>116.69994027358405</v>
      </c>
      <c r="AZ208" s="572">
        <f ca="1">AZ45*(1-SUM($D134:AY134))</f>
        <v>16.699867773437518</v>
      </c>
      <c r="BA208" s="572">
        <f ca="1">BA45*(1-SUM($D134:AZ134))</f>
        <v>97.234783588869448</v>
      </c>
      <c r="BB208" s="572">
        <f ca="1">BB45*(1-SUM($D134:BA134))</f>
        <v>97.229087695811828</v>
      </c>
      <c r="BC208" s="572">
        <f ca="1">BC45*(1-SUM($D134:BB134))</f>
        <v>97.223380070147115</v>
      </c>
      <c r="BD208" s="572">
        <f ca="1">BD45*(1-SUM($D134:BC134))</f>
        <v>96.104760687708023</v>
      </c>
      <c r="BE208" s="572">
        <f ca="1">BE45*(1-SUM($D134:BD134))</f>
        <v>111.12942952427757</v>
      </c>
      <c r="BF208" s="572">
        <f ca="1">BF45*(1-SUM($D134:BE134))</f>
        <v>111.12938655558879</v>
      </c>
      <c r="BG208" s="572">
        <f ca="1">BG45*(1-SUM($D134:BF134))</f>
        <v>111.12943175732482</v>
      </c>
      <c r="BH208" s="572">
        <f ca="1">BH45*(1-SUM($D134:BG134))</f>
        <v>111.12936510511865</v>
      </c>
      <c r="BI208" s="572">
        <f ca="1">BI45*(1-SUM($D134:BH134))</f>
        <v>111.12938657455312</v>
      </c>
      <c r="BJ208" s="572">
        <f ca="1">BJ45*(1-SUM($D134:BI134))</f>
        <v>111.12939614116075</v>
      </c>
      <c r="BK208" s="572">
        <f ca="1">BK45*(1-SUM($D134:BJ134))</f>
        <v>111.12939378042365</v>
      </c>
      <c r="BL208" s="572">
        <f ca="1">BL45*(1-SUM($D134:BK134))</f>
        <v>111.12937946777345</v>
      </c>
      <c r="BM208" s="572">
        <f ca="1">BM45*(1-SUM($D134:BL134))</f>
        <v>111.12935317859119</v>
      </c>
      <c r="BN208" s="572">
        <f ca="1">BN45*(1-SUM($D134:BM134))</f>
        <v>111.12941488820714</v>
      </c>
      <c r="BO208" s="572">
        <f ca="1">BO45*(1-SUM($D134:BN134))</f>
        <v>111.12936457190079</v>
      </c>
      <c r="BP208" s="572">
        <f ca="1">BP45*(1-SUM($D134:BO134))</f>
        <v>111.40760220490074</v>
      </c>
      <c r="BQ208" s="572">
        <f ca="1">BQ45*(1-SUM($D134:BP134))</f>
        <v>111.40762776238451</v>
      </c>
      <c r="BR208" s="572">
        <f ca="1">BR45*(1-SUM($D134:BQ134))</f>
        <v>111.40764121947851</v>
      </c>
      <c r="BS208" s="572">
        <f ca="1">BS45*(1-SUM($D134:BR134))</f>
        <v>111.40764255125794</v>
      </c>
      <c r="BT208" s="572">
        <f ca="1">BT45*(1-SUM($D134:BS134))</f>
        <v>111.40763173274664</v>
      </c>
      <c r="BU208" s="572">
        <f ca="1">BU45*(1-SUM($D134:BT134))</f>
        <v>111.40760873891696</v>
      </c>
      <c r="BV208" s="572">
        <f ca="1">BV45*(1-SUM($D134:BU134))</f>
        <v>111.40757354468977</v>
      </c>
      <c r="BW208" s="572">
        <f ca="1">BW45*(1-SUM($D134:BV134))</f>
        <v>111.40762612493424</v>
      </c>
      <c r="BX208" s="572">
        <f ca="1">BX45*(1-SUM($D134:BW134))</f>
        <v>111.4075664544678</v>
      </c>
      <c r="BY208" s="572">
        <f ca="1">BY45*(1-SUM($D134:BX134))</f>
        <v>111.40759450805596</v>
      </c>
      <c r="BZ208" s="572">
        <f ca="1">BZ45*(1-SUM($D134:BY134))</f>
        <v>111.40761026041231</v>
      </c>
      <c r="CA208" s="572">
        <f ca="1">CA45*(1-SUM($D134:BZ134))</f>
        <v>111.40761368619832</v>
      </c>
      <c r="CB208" s="572">
        <f ca="1">CB45*(1-SUM($D134:CA134))</f>
        <v>111.69280476002326</v>
      </c>
      <c r="CC208" s="572">
        <f ca="1">CC45*(1-SUM($D134:CB134))</f>
        <v>111.69278345644412</v>
      </c>
      <c r="CD208" s="572">
        <f ca="1">CD45*(1-SUM($D134:CC134))</f>
        <v>111.69284974996549</v>
      </c>
      <c r="CE208" s="572">
        <f ca="1">CE45*(1-SUM($D134:CD134))</f>
        <v>111.6928036150394</v>
      </c>
      <c r="CF208" s="572">
        <f ca="1">CF45*(1-SUM($D134:CE134))</f>
        <v>111.69284502606529</v>
      </c>
      <c r="CG208" s="572">
        <f ca="1">CG45*(1-SUM($D134:CF134))</f>
        <v>111.69277395738987</v>
      </c>
      <c r="CH208" s="572">
        <f ca="1">CH45*(1-SUM($D134:CG134))</f>
        <v>111.69279038330701</v>
      </c>
      <c r="CI208" s="572">
        <f ca="1">CI45*(1-SUM($D134:CH134))</f>
        <v>111.6927942780576</v>
      </c>
      <c r="CJ208" s="572">
        <f ca="1">CJ45*(1-SUM($D134:CI134))</f>
        <v>111.69278561582951</v>
      </c>
      <c r="CK208" s="572">
        <f ca="1">CK45*(1-SUM($D134:CJ134))</f>
        <v>111.69276437075737</v>
      </c>
      <c r="CL208" s="572">
        <f ca="1">CL45*(1-SUM($D134:CK134))</f>
        <v>111.69283051692263</v>
      </c>
      <c r="CM208" s="572">
        <f ca="1">CM45*(1-SUM($D134:CL134))</f>
        <v>111.69278402835329</v>
      </c>
      <c r="CN208" s="572">
        <f ca="1">CN45*(1-SUM($D134:CM134))</f>
        <v>111.98512487902384</v>
      </c>
      <c r="CO208" s="572">
        <f ca="1">CO45*(1-SUM($D134:CN134))</f>
        <v>111.98505304285523</v>
      </c>
      <c r="CP208" s="572">
        <f ca="1">CP45*(1-SUM($D134:CO134))</f>
        <v>111.98506849371464</v>
      </c>
      <c r="CQ208" s="572">
        <f ca="1">CQ45*(1-SUM($D134:CP134))</f>
        <v>111.98507120541538</v>
      </c>
      <c r="CR208" s="572">
        <f ca="1">CR45*(1-SUM($D134:CQ134))</f>
        <v>111.98506115171693</v>
      </c>
      <c r="CS208" s="572">
        <f ca="1">CS45*(1-SUM($D134:CR134))</f>
        <v>111.98513830632464</v>
      </c>
      <c r="CT208" s="572">
        <f ca="1">CT45*(1-SUM($D134:CS134))</f>
        <v>111.98510264288969</v>
      </c>
      <c r="CU208" s="572">
        <f ca="1">CU45*(1-SUM($D134:CT134))</f>
        <v>111.98505413500905</v>
      </c>
      <c r="CV208" s="572">
        <f ca="1">CV45*(1-SUM($D134:CU134))</f>
        <v>111.98509275622523</v>
      </c>
      <c r="CW208" s="572">
        <f ca="1">CW45*(1-SUM($D134:CV134))</f>
        <v>111.9851184800263</v>
      </c>
      <c r="CX208" s="572">
        <f ca="1">CX45*(1-SUM($D134:CW134))</f>
        <v>111.9851312798457</v>
      </c>
      <c r="CY208" s="572">
        <f ca="1">CY45*(1-SUM($D134:CX134))</f>
        <v>111.98513112906211</v>
      </c>
      <c r="CZ208" s="572">
        <f ca="1">CZ45*(1-SUM($D134:CY134))</f>
        <v>112.28471800099945</v>
      </c>
      <c r="DA208" s="572">
        <f ca="1">DA45*(1-SUM($D134:CZ134))</f>
        <v>112.28469186892661</v>
      </c>
      <c r="DB208" s="572">
        <f ca="1">DB45*(1-SUM($D134:DA134))</f>
        <v>112.28465270605749</v>
      </c>
      <c r="DC208" s="572">
        <f ca="1">DC45*(1-SUM($D134:DB134))</f>
        <v>112.28470048555077</v>
      </c>
      <c r="DD208" s="572">
        <f ca="1">DD45*(1-SUM($D134:DC134))</f>
        <v>112.28473518050986</v>
      </c>
      <c r="DE208" s="572">
        <f ca="1">DE45*(1-SUM($D134:DD134))</f>
        <v>112.28465676398277</v>
      </c>
      <c r="DF208" s="572">
        <f ca="1">DF45*(1-SUM($D134:DE134))</f>
        <v>112.28466520896195</v>
      </c>
      <c r="DG208" s="572">
        <f ca="1">DG45*(1-SUM($D134:DF134))</f>
        <v>112.28466048838429</v>
      </c>
      <c r="DH208" s="572">
        <f ca="1">DH45*(1-SUM($D134:DG134))</f>
        <v>112.28474257513088</v>
      </c>
      <c r="DI208" s="572">
        <f ca="1">DI45*(1-SUM($D134:DH134))</f>
        <v>112.28471144202697</v>
      </c>
      <c r="DJ208" s="572">
        <f ca="1">DJ45*(1-SUM($D134:DI134))</f>
        <v>112.28466706184184</v>
      </c>
      <c r="DK208" s="572">
        <f ca="1">DK45*(1-SUM($D134:DJ134))</f>
        <v>12.284709407288659</v>
      </c>
      <c r="DL208" s="572">
        <f ca="1">DL45*(1-SUM($D134:DK134))</f>
        <v>96.852038451024441</v>
      </c>
      <c r="DM208" s="572">
        <f ca="1">DM45*(1-SUM($D134:DL134))</f>
        <v>96.845554165649787</v>
      </c>
      <c r="DN208" s="572">
        <f ca="1">DN45*(1-SUM($D134:DM134))</f>
        <v>96.839056523708933</v>
      </c>
      <c r="DO208" s="572">
        <f ca="1">DO45*(1-SUM($D134:DN134))</f>
        <v>95.565545497689556</v>
      </c>
      <c r="DP208" s="572">
        <f ca="1">DP45*(1-SUM($D134:DO134))</f>
        <v>112.66982106002261</v>
      </c>
      <c r="DQ208" s="572">
        <f ca="1">DQ45*(1-SUM($D134:DP134))</f>
        <v>112.66978318308233</v>
      </c>
      <c r="DR208" s="572">
        <f ca="1">DR45*(1-SUM($D134:DQ134))</f>
        <v>112.66983183918599</v>
      </c>
      <c r="DS208" s="572">
        <f ca="1">DS45*(1-SUM($D134:DR134))</f>
        <v>112.66976700059389</v>
      </c>
      <c r="DT208" s="572">
        <f ca="1">DT45*(1-SUM($D134:DS134))</f>
        <v>112.66978863950915</v>
      </c>
      <c r="DU208" s="572">
        <f ca="1">DU45*(1-SUM($D134:DT134))</f>
        <v>0</v>
      </c>
      <c r="DV208" s="572">
        <f ca="1">DV45*(1-SUM($D134:DU134))</f>
        <v>0</v>
      </c>
      <c r="DW208" s="572">
        <f ca="1">DW45*(1-SUM($D134:DV134))</f>
        <v>0</v>
      </c>
      <c r="DX208" s="572">
        <f ca="1">DX45*(1-SUM($D134:DW134))</f>
        <v>0</v>
      </c>
      <c r="DY208" s="572">
        <f ca="1">DY45*(1-SUM($D134:DX134))</f>
        <v>0</v>
      </c>
      <c r="DZ208" s="572">
        <f ca="1">DZ45*(1-SUM($D134:DY134))</f>
        <v>0</v>
      </c>
      <c r="EA208" s="572">
        <f ca="1">EA45*(1-SUM($D134:DZ134))</f>
        <v>0</v>
      </c>
      <c r="EB208" s="572">
        <f ca="1">EB45*(1-SUM($D134:EA134))</f>
        <v>0</v>
      </c>
      <c r="EC208" s="572">
        <f ca="1">EC45*(1-SUM($D134:EB134))</f>
        <v>0</v>
      </c>
      <c r="ED208" s="572">
        <f ca="1">ED45*(1-SUM($D134:EC134))</f>
        <v>0</v>
      </c>
      <c r="EE208" s="572">
        <f ca="1">EE45*(1-SUM($D134:ED134))</f>
        <v>0</v>
      </c>
      <c r="EF208" s="572">
        <f ca="1">EF45*(1-SUM($D134:EE134))</f>
        <v>0</v>
      </c>
      <c r="EG208" s="572">
        <f ca="1">EG45*(1-SUM($D134:EF134))</f>
        <v>0</v>
      </c>
      <c r="EH208" s="572">
        <f ca="1">EH45*(1-SUM($D134:EG134))</f>
        <v>0</v>
      </c>
      <c r="EI208" s="572">
        <f ca="1">EI45*(1-SUM($D134:EH134))</f>
        <v>0</v>
      </c>
      <c r="EJ208" s="572">
        <f ca="1">EJ45*(1-SUM($D134:EI134))</f>
        <v>0</v>
      </c>
      <c r="EK208" s="572">
        <f ca="1">EK45*(1-SUM($D134:EJ134))</f>
        <v>0</v>
      </c>
      <c r="EL208" s="572">
        <f ca="1">EL45*(1-SUM($D134:EK134))</f>
        <v>0</v>
      </c>
      <c r="EM208" s="572">
        <f ca="1">EM45*(1-SUM($D134:EL134))</f>
        <v>0</v>
      </c>
      <c r="EN208" s="572">
        <f ca="1">EN45*(1-SUM($D134:EM134))</f>
        <v>0</v>
      </c>
      <c r="EO208" s="572">
        <f ca="1">EO45*(1-SUM($D134:EN134))</f>
        <v>0</v>
      </c>
      <c r="EP208" s="572">
        <f ca="1">EP45*(1-SUM($D134:EO134))</f>
        <v>0</v>
      </c>
      <c r="EQ208" s="572">
        <f ca="1">EQ45*(1-SUM($D134:EP134))</f>
        <v>0</v>
      </c>
      <c r="ER208" s="572">
        <f ca="1">ER45*(1-SUM($D134:EQ134))</f>
        <v>0</v>
      </c>
      <c r="ES208" s="572">
        <f ca="1">ES45*(1-SUM($D134:ER134))</f>
        <v>0</v>
      </c>
      <c r="ET208" s="308"/>
    </row>
    <row r="209" spans="1:256" s="443" customFormat="1">
      <c r="B209" s="444" t="s">
        <v>785</v>
      </c>
      <c r="C209" s="16"/>
      <c r="D209" s="310"/>
      <c r="E209" s="572">
        <f t="shared" ref="E209:BP209" ca="1" si="169">E106*D134</f>
        <v>0</v>
      </c>
      <c r="F209" s="572">
        <f t="shared" ca="1" si="169"/>
        <v>0</v>
      </c>
      <c r="G209" s="572">
        <f t="shared" ca="1" si="169"/>
        <v>0</v>
      </c>
      <c r="H209" s="572">
        <f t="shared" ca="1" si="169"/>
        <v>0</v>
      </c>
      <c r="I209" s="572">
        <f t="shared" ca="1" si="169"/>
        <v>0</v>
      </c>
      <c r="J209" s="572">
        <f t="shared" ca="1" si="169"/>
        <v>0</v>
      </c>
      <c r="K209" s="572">
        <f t="shared" ca="1" si="169"/>
        <v>0</v>
      </c>
      <c r="L209" s="572">
        <f t="shared" ca="1" si="169"/>
        <v>0</v>
      </c>
      <c r="M209" s="572">
        <f t="shared" ca="1" si="169"/>
        <v>0</v>
      </c>
      <c r="N209" s="572">
        <f t="shared" ca="1" si="169"/>
        <v>0</v>
      </c>
      <c r="O209" s="572">
        <f t="shared" ca="1" si="169"/>
        <v>0</v>
      </c>
      <c r="P209" s="572">
        <f t="shared" ca="1" si="169"/>
        <v>0</v>
      </c>
      <c r="Q209" s="572">
        <f t="shared" ca="1" si="169"/>
        <v>0</v>
      </c>
      <c r="R209" s="572">
        <f t="shared" ca="1" si="169"/>
        <v>0</v>
      </c>
      <c r="S209" s="572">
        <f t="shared" ca="1" si="169"/>
        <v>0</v>
      </c>
      <c r="T209" s="572">
        <f t="shared" ca="1" si="169"/>
        <v>0</v>
      </c>
      <c r="U209" s="572">
        <f t="shared" ca="1" si="169"/>
        <v>0</v>
      </c>
      <c r="V209" s="572">
        <f t="shared" ca="1" si="169"/>
        <v>0</v>
      </c>
      <c r="W209" s="572">
        <f t="shared" ca="1" si="169"/>
        <v>0</v>
      </c>
      <c r="X209" s="572">
        <f t="shared" ca="1" si="169"/>
        <v>0</v>
      </c>
      <c r="Y209" s="572">
        <f t="shared" ca="1" si="169"/>
        <v>0</v>
      </c>
      <c r="Z209" s="572">
        <f t="shared" ca="1" si="169"/>
        <v>0</v>
      </c>
      <c r="AA209" s="572">
        <f t="shared" ca="1" si="169"/>
        <v>0</v>
      </c>
      <c r="AB209" s="572">
        <f t="shared" ca="1" si="169"/>
        <v>0</v>
      </c>
      <c r="AC209" s="572">
        <f t="shared" ca="1" si="169"/>
        <v>0</v>
      </c>
      <c r="AD209" s="572">
        <f t="shared" ca="1" si="169"/>
        <v>0</v>
      </c>
      <c r="AE209" s="572">
        <f t="shared" ca="1" si="169"/>
        <v>0</v>
      </c>
      <c r="AF209" s="572">
        <f t="shared" ca="1" si="169"/>
        <v>0</v>
      </c>
      <c r="AG209" s="572">
        <f t="shared" ca="1" si="169"/>
        <v>0</v>
      </c>
      <c r="AH209" s="572">
        <f t="shared" ca="1" si="169"/>
        <v>0</v>
      </c>
      <c r="AI209" s="572">
        <f t="shared" ca="1" si="169"/>
        <v>0</v>
      </c>
      <c r="AJ209" s="572">
        <f t="shared" ca="1" si="169"/>
        <v>0</v>
      </c>
      <c r="AK209" s="572">
        <f t="shared" ca="1" si="169"/>
        <v>0</v>
      </c>
      <c r="AL209" s="572">
        <f t="shared" ca="1" si="169"/>
        <v>0</v>
      </c>
      <c r="AM209" s="572">
        <f t="shared" ca="1" si="169"/>
        <v>0</v>
      </c>
      <c r="AN209" s="572">
        <f t="shared" ca="1" si="169"/>
        <v>0</v>
      </c>
      <c r="AO209" s="572">
        <f t="shared" ca="1" si="169"/>
        <v>0</v>
      </c>
      <c r="AP209" s="572">
        <f t="shared" ca="1" si="169"/>
        <v>0</v>
      </c>
      <c r="AQ209" s="572">
        <f t="shared" ca="1" si="169"/>
        <v>0</v>
      </c>
      <c r="AR209" s="572">
        <f t="shared" ca="1" si="169"/>
        <v>0</v>
      </c>
      <c r="AS209" s="572">
        <f t="shared" ca="1" si="169"/>
        <v>0</v>
      </c>
      <c r="AT209" s="572">
        <f t="shared" ca="1" si="169"/>
        <v>0</v>
      </c>
      <c r="AU209" s="572">
        <f t="shared" ca="1" si="169"/>
        <v>0</v>
      </c>
      <c r="AV209" s="572">
        <f t="shared" ca="1" si="169"/>
        <v>0</v>
      </c>
      <c r="AW209" s="572">
        <f t="shared" ca="1" si="169"/>
        <v>0</v>
      </c>
      <c r="AX209" s="572">
        <f t="shared" ca="1" si="169"/>
        <v>0</v>
      </c>
      <c r="AY209" s="572">
        <f t="shared" ca="1" si="169"/>
        <v>0</v>
      </c>
      <c r="AZ209" s="572">
        <f t="shared" ca="1" si="169"/>
        <v>0</v>
      </c>
      <c r="BA209" s="572">
        <f t="shared" ca="1" si="169"/>
        <v>0</v>
      </c>
      <c r="BB209" s="572">
        <f t="shared" ca="1" si="169"/>
        <v>0</v>
      </c>
      <c r="BC209" s="572">
        <f t="shared" ca="1" si="169"/>
        <v>0</v>
      </c>
      <c r="BD209" s="572">
        <f t="shared" ca="1" si="169"/>
        <v>0</v>
      </c>
      <c r="BE209" s="572">
        <f t="shared" ca="1" si="169"/>
        <v>0</v>
      </c>
      <c r="BF209" s="572">
        <f t="shared" ca="1" si="169"/>
        <v>0</v>
      </c>
      <c r="BG209" s="572">
        <f t="shared" ca="1" si="169"/>
        <v>0</v>
      </c>
      <c r="BH209" s="572">
        <f t="shared" ca="1" si="169"/>
        <v>0</v>
      </c>
      <c r="BI209" s="572">
        <f t="shared" ca="1" si="169"/>
        <v>0</v>
      </c>
      <c r="BJ209" s="572">
        <f t="shared" ca="1" si="169"/>
        <v>0</v>
      </c>
      <c r="BK209" s="572">
        <f t="shared" ca="1" si="169"/>
        <v>0</v>
      </c>
      <c r="BL209" s="572">
        <f t="shared" ca="1" si="169"/>
        <v>0</v>
      </c>
      <c r="BM209" s="572">
        <f t="shared" ca="1" si="169"/>
        <v>0</v>
      </c>
      <c r="BN209" s="572">
        <f t="shared" ca="1" si="169"/>
        <v>0</v>
      </c>
      <c r="BO209" s="572">
        <f t="shared" ca="1" si="169"/>
        <v>0</v>
      </c>
      <c r="BP209" s="572">
        <f t="shared" ca="1" si="169"/>
        <v>0</v>
      </c>
      <c r="BQ209" s="572">
        <f t="shared" ref="BQ209:DT209" ca="1" si="170">BQ106*BP134</f>
        <v>0</v>
      </c>
      <c r="BR209" s="572">
        <f t="shared" ca="1" si="170"/>
        <v>0</v>
      </c>
      <c r="BS209" s="572">
        <f t="shared" ca="1" si="170"/>
        <v>0</v>
      </c>
      <c r="BT209" s="572">
        <f t="shared" ca="1" si="170"/>
        <v>0</v>
      </c>
      <c r="BU209" s="572">
        <f t="shared" ca="1" si="170"/>
        <v>0</v>
      </c>
      <c r="BV209" s="572">
        <f t="shared" ca="1" si="170"/>
        <v>0</v>
      </c>
      <c r="BW209" s="572">
        <f t="shared" ca="1" si="170"/>
        <v>0</v>
      </c>
      <c r="BX209" s="572">
        <f t="shared" ca="1" si="170"/>
        <v>0</v>
      </c>
      <c r="BY209" s="572">
        <f t="shared" ca="1" si="170"/>
        <v>0</v>
      </c>
      <c r="BZ209" s="572">
        <f t="shared" ca="1" si="170"/>
        <v>0</v>
      </c>
      <c r="CA209" s="572">
        <f t="shared" ca="1" si="170"/>
        <v>0</v>
      </c>
      <c r="CB209" s="572">
        <f t="shared" ca="1" si="170"/>
        <v>0</v>
      </c>
      <c r="CC209" s="572">
        <f t="shared" ca="1" si="170"/>
        <v>0</v>
      </c>
      <c r="CD209" s="572">
        <f t="shared" ca="1" si="170"/>
        <v>0</v>
      </c>
      <c r="CE209" s="572">
        <f t="shared" ca="1" si="170"/>
        <v>0</v>
      </c>
      <c r="CF209" s="572">
        <f t="shared" ca="1" si="170"/>
        <v>0</v>
      </c>
      <c r="CG209" s="572">
        <f t="shared" ca="1" si="170"/>
        <v>0</v>
      </c>
      <c r="CH209" s="572">
        <f t="shared" ca="1" si="170"/>
        <v>0</v>
      </c>
      <c r="CI209" s="572">
        <f t="shared" ca="1" si="170"/>
        <v>0</v>
      </c>
      <c r="CJ209" s="572">
        <f t="shared" ca="1" si="170"/>
        <v>0</v>
      </c>
      <c r="CK209" s="572">
        <f t="shared" ca="1" si="170"/>
        <v>0</v>
      </c>
      <c r="CL209" s="572">
        <f t="shared" ca="1" si="170"/>
        <v>0</v>
      </c>
      <c r="CM209" s="572">
        <f t="shared" ca="1" si="170"/>
        <v>0</v>
      </c>
      <c r="CN209" s="572">
        <f t="shared" ca="1" si="170"/>
        <v>0</v>
      </c>
      <c r="CO209" s="572">
        <f t="shared" ca="1" si="170"/>
        <v>0</v>
      </c>
      <c r="CP209" s="572">
        <f t="shared" ca="1" si="170"/>
        <v>0</v>
      </c>
      <c r="CQ209" s="572">
        <f t="shared" ca="1" si="170"/>
        <v>0</v>
      </c>
      <c r="CR209" s="572">
        <f t="shared" ca="1" si="170"/>
        <v>0</v>
      </c>
      <c r="CS209" s="572">
        <f t="shared" ca="1" si="170"/>
        <v>0</v>
      </c>
      <c r="CT209" s="572">
        <f t="shared" ca="1" si="170"/>
        <v>0</v>
      </c>
      <c r="CU209" s="572">
        <f t="shared" ca="1" si="170"/>
        <v>0</v>
      </c>
      <c r="CV209" s="572">
        <f t="shared" ca="1" si="170"/>
        <v>0</v>
      </c>
      <c r="CW209" s="572">
        <f t="shared" ca="1" si="170"/>
        <v>0</v>
      </c>
      <c r="CX209" s="572">
        <f t="shared" ca="1" si="170"/>
        <v>0</v>
      </c>
      <c r="CY209" s="572">
        <f t="shared" ca="1" si="170"/>
        <v>0</v>
      </c>
      <c r="CZ209" s="572">
        <f t="shared" ca="1" si="170"/>
        <v>0</v>
      </c>
      <c r="DA209" s="572">
        <f t="shared" ca="1" si="170"/>
        <v>0</v>
      </c>
      <c r="DB209" s="572">
        <f t="shared" ca="1" si="170"/>
        <v>0</v>
      </c>
      <c r="DC209" s="572">
        <f t="shared" ca="1" si="170"/>
        <v>0</v>
      </c>
      <c r="DD209" s="572">
        <f t="shared" ca="1" si="170"/>
        <v>0</v>
      </c>
      <c r="DE209" s="572">
        <f t="shared" ca="1" si="170"/>
        <v>0</v>
      </c>
      <c r="DF209" s="572">
        <f t="shared" ca="1" si="170"/>
        <v>0</v>
      </c>
      <c r="DG209" s="572">
        <f t="shared" ca="1" si="170"/>
        <v>0</v>
      </c>
      <c r="DH209" s="572">
        <f t="shared" ca="1" si="170"/>
        <v>0</v>
      </c>
      <c r="DI209" s="572">
        <f t="shared" ca="1" si="170"/>
        <v>0</v>
      </c>
      <c r="DJ209" s="572">
        <f t="shared" ca="1" si="170"/>
        <v>0</v>
      </c>
      <c r="DK209" s="572">
        <f t="shared" ca="1" si="170"/>
        <v>0</v>
      </c>
      <c r="DL209" s="572">
        <f t="shared" ca="1" si="170"/>
        <v>0</v>
      </c>
      <c r="DM209" s="572">
        <f t="shared" ca="1" si="170"/>
        <v>0</v>
      </c>
      <c r="DN209" s="572">
        <f t="shared" ca="1" si="170"/>
        <v>0</v>
      </c>
      <c r="DO209" s="572">
        <f t="shared" ca="1" si="170"/>
        <v>0</v>
      </c>
      <c r="DP209" s="572">
        <f t="shared" ca="1" si="170"/>
        <v>0</v>
      </c>
      <c r="DQ209" s="572">
        <f t="shared" ca="1" si="170"/>
        <v>0</v>
      </c>
      <c r="DR209" s="572">
        <f t="shared" ca="1" si="170"/>
        <v>0</v>
      </c>
      <c r="DS209" s="572">
        <f t="shared" ca="1" si="170"/>
        <v>0</v>
      </c>
      <c r="DT209" s="572">
        <f t="shared" ca="1" si="170"/>
        <v>0</v>
      </c>
      <c r="DU209" s="572">
        <f ca="1">DU106*DT134</f>
        <v>1829.0188387058822</v>
      </c>
      <c r="DV209" s="572">
        <f t="shared" ref="DV209:EQ209" ca="1" si="171">DV106*DU134</f>
        <v>0</v>
      </c>
      <c r="DW209" s="572">
        <f t="shared" ca="1" si="171"/>
        <v>0</v>
      </c>
      <c r="DX209" s="572">
        <f t="shared" ca="1" si="171"/>
        <v>0</v>
      </c>
      <c r="DY209" s="572">
        <f t="shared" ca="1" si="171"/>
        <v>0</v>
      </c>
      <c r="DZ209" s="572">
        <f t="shared" ca="1" si="171"/>
        <v>0</v>
      </c>
      <c r="EA209" s="572">
        <f t="shared" ca="1" si="171"/>
        <v>0</v>
      </c>
      <c r="EB209" s="572">
        <f t="shared" ca="1" si="171"/>
        <v>0</v>
      </c>
      <c r="EC209" s="572">
        <f t="shared" ca="1" si="171"/>
        <v>0</v>
      </c>
      <c r="ED209" s="572">
        <f t="shared" ca="1" si="171"/>
        <v>0</v>
      </c>
      <c r="EE209" s="572">
        <f t="shared" ca="1" si="171"/>
        <v>0</v>
      </c>
      <c r="EF209" s="572">
        <f t="shared" ca="1" si="171"/>
        <v>0</v>
      </c>
      <c r="EG209" s="572">
        <f t="shared" ca="1" si="171"/>
        <v>0</v>
      </c>
      <c r="EH209" s="572">
        <f t="shared" ca="1" si="171"/>
        <v>0</v>
      </c>
      <c r="EI209" s="572">
        <f t="shared" ca="1" si="171"/>
        <v>0</v>
      </c>
      <c r="EJ209" s="572">
        <f t="shared" ca="1" si="171"/>
        <v>0</v>
      </c>
      <c r="EK209" s="572">
        <f t="shared" ca="1" si="171"/>
        <v>0</v>
      </c>
      <c r="EL209" s="572">
        <f t="shared" ca="1" si="171"/>
        <v>0</v>
      </c>
      <c r="EM209" s="572">
        <f t="shared" ca="1" si="171"/>
        <v>0</v>
      </c>
      <c r="EN209" s="572">
        <f t="shared" ca="1" si="171"/>
        <v>0</v>
      </c>
      <c r="EO209" s="572">
        <f t="shared" ca="1" si="171"/>
        <v>0</v>
      </c>
      <c r="EP209" s="572">
        <f t="shared" ca="1" si="171"/>
        <v>0</v>
      </c>
      <c r="EQ209" s="572">
        <f t="shared" ca="1" si="171"/>
        <v>0</v>
      </c>
      <c r="ER209" s="572">
        <f ca="1">ER106*EQ134</f>
        <v>0</v>
      </c>
      <c r="ES209" s="572">
        <f ca="1">ES106*ER134</f>
        <v>0</v>
      </c>
      <c r="ET209" s="308"/>
    </row>
    <row r="210" spans="1:256" s="443" customFormat="1">
      <c r="B210" s="444" t="s">
        <v>863</v>
      </c>
      <c r="C210" s="16"/>
      <c r="D210" s="310"/>
      <c r="E210" s="572">
        <f ca="1">SUM(E207:E209)</f>
        <v>89.425850409325406</v>
      </c>
      <c r="F210" s="572">
        <f t="shared" ref="F210:BQ210" ca="1" si="172">SUM(F207:F209)</f>
        <v>107.54169021133714</v>
      </c>
      <c r="G210" s="572">
        <f t="shared" ca="1" si="172"/>
        <v>107.54171938418591</v>
      </c>
      <c r="H210" s="572">
        <f t="shared" ca="1" si="172"/>
        <v>107.54173790597737</v>
      </c>
      <c r="I210" s="572">
        <f t="shared" ca="1" si="172"/>
        <v>107.54174575477208</v>
      </c>
      <c r="J210" s="572">
        <f t="shared" ca="1" si="172"/>
        <v>107.54174290858543</v>
      </c>
      <c r="K210" s="572">
        <f t="shared" ca="1" si="172"/>
        <v>107.54172934538749</v>
      </c>
      <c r="L210" s="572">
        <f t="shared" ca="1" si="172"/>
        <v>107.54170504310298</v>
      </c>
      <c r="M210" s="572">
        <f t="shared" ca="1" si="172"/>
        <v>107.54166997961114</v>
      </c>
      <c r="N210" s="572">
        <f t="shared" ca="1" si="172"/>
        <v>107.54172413274564</v>
      </c>
      <c r="O210" s="572">
        <f t="shared" ca="1" si="172"/>
        <v>107.54166748029452</v>
      </c>
      <c r="P210" s="572">
        <f t="shared" ca="1" si="172"/>
        <v>107.54170000000001</v>
      </c>
      <c r="Q210" s="572">
        <f t="shared" ca="1" si="172"/>
        <v>107.54172166955853</v>
      </c>
      <c r="R210" s="572">
        <f t="shared" ca="1" si="172"/>
        <v>111.75103246662057</v>
      </c>
      <c r="S210" s="572">
        <f t="shared" ca="1" si="172"/>
        <v>111.75103236879056</v>
      </c>
      <c r="T210" s="572">
        <f t="shared" ca="1" si="172"/>
        <v>111.75102135362681</v>
      </c>
      <c r="U210" s="572">
        <f t="shared" ca="1" si="172"/>
        <v>111.7509993986414</v>
      </c>
      <c r="V210" s="572">
        <f t="shared" ca="1" si="172"/>
        <v>111.75096648130007</v>
      </c>
      <c r="W210" s="572">
        <f t="shared" ca="1" si="172"/>
        <v>111.75102257902219</v>
      </c>
      <c r="X210" s="572">
        <f t="shared" ca="1" si="172"/>
        <v>111.75096766918055</v>
      </c>
      <c r="Y210" s="572">
        <f t="shared" ca="1" si="172"/>
        <v>111.75100172910143</v>
      </c>
      <c r="Z210" s="572">
        <f t="shared" ca="1" si="172"/>
        <v>111.75102473606429</v>
      </c>
      <c r="AA210" s="572">
        <f t="shared" ca="1" si="172"/>
        <v>111.75103666730188</v>
      </c>
      <c r="AB210" s="572">
        <f t="shared" ca="1" si="172"/>
        <v>111.75103750000001</v>
      </c>
      <c r="AC210" s="572">
        <f t="shared" ca="1" si="172"/>
        <v>111.7510272112975</v>
      </c>
      <c r="AD210" s="572">
        <f t="shared" ca="1" si="172"/>
        <v>115.9615057782861</v>
      </c>
      <c r="AE210" s="572">
        <f t="shared" ca="1" si="172"/>
        <v>115.96147317801032</v>
      </c>
      <c r="AF210" s="572">
        <f t="shared" ca="1" si="172"/>
        <v>115.96152938746749</v>
      </c>
      <c r="AG210" s="572">
        <f t="shared" ca="1" si="172"/>
        <v>115.96147438360742</v>
      </c>
      <c r="AH210" s="572">
        <f t="shared" ca="1" si="172"/>
        <v>115.96150814333257</v>
      </c>
      <c r="AI210" s="572">
        <f t="shared" ca="1" si="172"/>
        <v>115.96153064349774</v>
      </c>
      <c r="AJ210" s="572">
        <f t="shared" ca="1" si="172"/>
        <v>115.96154186091007</v>
      </c>
      <c r="AK210" s="572">
        <f t="shared" ca="1" si="172"/>
        <v>115.96154177232897</v>
      </c>
      <c r="AL210" s="572">
        <f t="shared" ca="1" si="172"/>
        <v>115.96153035446591</v>
      </c>
      <c r="AM210" s="572">
        <f t="shared" ca="1" si="172"/>
        <v>115.96150758398443</v>
      </c>
      <c r="AN210" s="572">
        <f t="shared" ca="1" si="172"/>
        <v>115.96147343750002</v>
      </c>
      <c r="AO210" s="572">
        <f t="shared" ca="1" si="172"/>
        <v>115.96152789157995</v>
      </c>
      <c r="AP210" s="572">
        <f t="shared" ca="1" si="172"/>
        <v>116.69987092274324</v>
      </c>
      <c r="AQ210" s="572">
        <f t="shared" ca="1" si="172"/>
        <v>116.69990250746059</v>
      </c>
      <c r="AR210" s="572">
        <f t="shared" ca="1" si="172"/>
        <v>116.69992262215418</v>
      </c>
      <c r="AS210" s="572">
        <f t="shared" ca="1" si="172"/>
        <v>116.69993124319763</v>
      </c>
      <c r="AT210" s="572">
        <f t="shared" ca="1" si="172"/>
        <v>116.6999283469159</v>
      </c>
      <c r="AU210" s="572">
        <f t="shared" ca="1" si="172"/>
        <v>116.69991390958519</v>
      </c>
      <c r="AV210" s="572">
        <f t="shared" ca="1" si="172"/>
        <v>116.69988790743284</v>
      </c>
      <c r="AW210" s="572">
        <f t="shared" ca="1" si="172"/>
        <v>116.69985031663718</v>
      </c>
      <c r="AX210" s="572">
        <f t="shared" ca="1" si="172"/>
        <v>116.69990111332756</v>
      </c>
      <c r="AY210" s="572">
        <f t="shared" ca="1" si="172"/>
        <v>116.69994027358405</v>
      </c>
      <c r="AZ210" s="572">
        <f t="shared" ca="1" si="172"/>
        <v>16.699867773437518</v>
      </c>
      <c r="BA210" s="572">
        <f t="shared" ca="1" si="172"/>
        <v>97.234783588869448</v>
      </c>
      <c r="BB210" s="572">
        <f t="shared" ca="1" si="172"/>
        <v>97.229087695811828</v>
      </c>
      <c r="BC210" s="572">
        <f t="shared" ca="1" si="172"/>
        <v>97.223380070147115</v>
      </c>
      <c r="BD210" s="572">
        <f t="shared" ca="1" si="172"/>
        <v>96.104760687708023</v>
      </c>
      <c r="BE210" s="572">
        <f t="shared" ca="1" si="172"/>
        <v>111.12942952427757</v>
      </c>
      <c r="BF210" s="572">
        <f t="shared" ca="1" si="172"/>
        <v>111.12938655558879</v>
      </c>
      <c r="BG210" s="572">
        <f t="shared" ca="1" si="172"/>
        <v>111.12943175732482</v>
      </c>
      <c r="BH210" s="572">
        <f t="shared" ca="1" si="172"/>
        <v>111.12936510511865</v>
      </c>
      <c r="BI210" s="572">
        <f t="shared" ca="1" si="172"/>
        <v>111.12938657455312</v>
      </c>
      <c r="BJ210" s="572">
        <f t="shared" ca="1" si="172"/>
        <v>111.12939614116075</v>
      </c>
      <c r="BK210" s="572">
        <f t="shared" ca="1" si="172"/>
        <v>111.12939378042365</v>
      </c>
      <c r="BL210" s="572">
        <f t="shared" ca="1" si="172"/>
        <v>111.12937946777345</v>
      </c>
      <c r="BM210" s="572">
        <f t="shared" ca="1" si="172"/>
        <v>111.12935317859119</v>
      </c>
      <c r="BN210" s="572">
        <f t="shared" ca="1" si="172"/>
        <v>111.12941488820714</v>
      </c>
      <c r="BO210" s="572">
        <f t="shared" ca="1" si="172"/>
        <v>111.12936457190079</v>
      </c>
      <c r="BP210" s="572">
        <f t="shared" ca="1" si="172"/>
        <v>111.40760220490074</v>
      </c>
      <c r="BQ210" s="572">
        <f t="shared" ca="1" si="172"/>
        <v>111.40762776238451</v>
      </c>
      <c r="BR210" s="572">
        <f t="shared" ref="BR210:EC210" ca="1" si="173">SUM(BR207:BR209)</f>
        <v>111.40764121947851</v>
      </c>
      <c r="BS210" s="572">
        <f t="shared" ca="1" si="173"/>
        <v>111.40764255125794</v>
      </c>
      <c r="BT210" s="572">
        <f t="shared" ca="1" si="173"/>
        <v>111.40763173274664</v>
      </c>
      <c r="BU210" s="572">
        <f t="shared" ca="1" si="173"/>
        <v>111.40760873891696</v>
      </c>
      <c r="BV210" s="572">
        <f t="shared" ca="1" si="173"/>
        <v>111.40757354468977</v>
      </c>
      <c r="BW210" s="572">
        <f t="shared" ca="1" si="173"/>
        <v>111.40762612493424</v>
      </c>
      <c r="BX210" s="572">
        <f t="shared" ca="1" si="173"/>
        <v>111.4075664544678</v>
      </c>
      <c r="BY210" s="572">
        <f t="shared" ca="1" si="173"/>
        <v>111.40759450805596</v>
      </c>
      <c r="BZ210" s="572">
        <f t="shared" ca="1" si="173"/>
        <v>111.40761026041231</v>
      </c>
      <c r="CA210" s="572">
        <f t="shared" ca="1" si="173"/>
        <v>111.40761368619832</v>
      </c>
      <c r="CB210" s="572">
        <f t="shared" ca="1" si="173"/>
        <v>111.69280476002326</v>
      </c>
      <c r="CC210" s="572">
        <f t="shared" ca="1" si="173"/>
        <v>111.69278345644412</v>
      </c>
      <c r="CD210" s="572">
        <f t="shared" ca="1" si="173"/>
        <v>111.69284974996549</v>
      </c>
      <c r="CE210" s="572">
        <f t="shared" ca="1" si="173"/>
        <v>111.6928036150394</v>
      </c>
      <c r="CF210" s="572">
        <f t="shared" ca="1" si="173"/>
        <v>111.69284502606529</v>
      </c>
      <c r="CG210" s="572">
        <f t="shared" ca="1" si="173"/>
        <v>111.69277395738987</v>
      </c>
      <c r="CH210" s="572">
        <f t="shared" ca="1" si="173"/>
        <v>111.69279038330701</v>
      </c>
      <c r="CI210" s="572">
        <f t="shared" ca="1" si="173"/>
        <v>111.6927942780576</v>
      </c>
      <c r="CJ210" s="572">
        <f t="shared" ca="1" si="173"/>
        <v>111.69278561582951</v>
      </c>
      <c r="CK210" s="572">
        <f t="shared" ca="1" si="173"/>
        <v>111.69276437075737</v>
      </c>
      <c r="CL210" s="572">
        <f t="shared" ca="1" si="173"/>
        <v>111.69283051692263</v>
      </c>
      <c r="CM210" s="572">
        <f t="shared" ca="1" si="173"/>
        <v>111.69278402835329</v>
      </c>
      <c r="CN210" s="572">
        <f t="shared" ca="1" si="173"/>
        <v>111.98512487902384</v>
      </c>
      <c r="CO210" s="572">
        <f t="shared" ca="1" si="173"/>
        <v>111.98505304285523</v>
      </c>
      <c r="CP210" s="572">
        <f t="shared" ca="1" si="173"/>
        <v>111.98506849371464</v>
      </c>
      <c r="CQ210" s="572">
        <f t="shared" ca="1" si="173"/>
        <v>111.98507120541538</v>
      </c>
      <c r="CR210" s="572">
        <f t="shared" ca="1" si="173"/>
        <v>111.98506115171693</v>
      </c>
      <c r="CS210" s="572">
        <f t="shared" ca="1" si="173"/>
        <v>111.98513830632464</v>
      </c>
      <c r="CT210" s="572">
        <f t="shared" ca="1" si="173"/>
        <v>111.98510264288969</v>
      </c>
      <c r="CU210" s="572">
        <f t="shared" ca="1" si="173"/>
        <v>111.98505413500905</v>
      </c>
      <c r="CV210" s="572">
        <f t="shared" ca="1" si="173"/>
        <v>111.98509275622523</v>
      </c>
      <c r="CW210" s="572">
        <f t="shared" ca="1" si="173"/>
        <v>111.9851184800263</v>
      </c>
      <c r="CX210" s="572">
        <f t="shared" ca="1" si="173"/>
        <v>111.9851312798457</v>
      </c>
      <c r="CY210" s="572">
        <f t="shared" ca="1" si="173"/>
        <v>111.98513112906211</v>
      </c>
      <c r="CZ210" s="572">
        <f t="shared" ca="1" si="173"/>
        <v>112.28471800099945</v>
      </c>
      <c r="DA210" s="572">
        <f t="shared" ca="1" si="173"/>
        <v>112.28469186892661</v>
      </c>
      <c r="DB210" s="572">
        <f t="shared" ca="1" si="173"/>
        <v>112.28465270605749</v>
      </c>
      <c r="DC210" s="572">
        <f t="shared" ca="1" si="173"/>
        <v>112.28470048555077</v>
      </c>
      <c r="DD210" s="572">
        <f t="shared" ca="1" si="173"/>
        <v>112.28473518050986</v>
      </c>
      <c r="DE210" s="572">
        <f t="shared" ca="1" si="173"/>
        <v>112.28465676398277</v>
      </c>
      <c r="DF210" s="572">
        <f t="shared" ca="1" si="173"/>
        <v>112.28466520896195</v>
      </c>
      <c r="DG210" s="572">
        <f t="shared" ca="1" si="173"/>
        <v>112.28466048838429</v>
      </c>
      <c r="DH210" s="572">
        <f t="shared" ca="1" si="173"/>
        <v>112.28474257513088</v>
      </c>
      <c r="DI210" s="572">
        <f t="shared" ca="1" si="173"/>
        <v>112.28471144202697</v>
      </c>
      <c r="DJ210" s="572">
        <f t="shared" ca="1" si="173"/>
        <v>112.28466706184184</v>
      </c>
      <c r="DK210" s="572">
        <f t="shared" ca="1" si="173"/>
        <v>12.284709407288659</v>
      </c>
      <c r="DL210" s="572">
        <f t="shared" ca="1" si="173"/>
        <v>96.852038451024441</v>
      </c>
      <c r="DM210" s="572">
        <f t="shared" ca="1" si="173"/>
        <v>96.845554165649787</v>
      </c>
      <c r="DN210" s="572">
        <f t="shared" ca="1" si="173"/>
        <v>96.839056523708933</v>
      </c>
      <c r="DO210" s="572">
        <f t="shared" ca="1" si="173"/>
        <v>95.565545497689556</v>
      </c>
      <c r="DP210" s="572">
        <f t="shared" ca="1" si="173"/>
        <v>112.66982106002261</v>
      </c>
      <c r="DQ210" s="572">
        <f t="shared" ca="1" si="173"/>
        <v>112.66978318308233</v>
      </c>
      <c r="DR210" s="572">
        <f t="shared" ca="1" si="173"/>
        <v>112.66983183918599</v>
      </c>
      <c r="DS210" s="572">
        <f t="shared" ca="1" si="173"/>
        <v>112.66976700059389</v>
      </c>
      <c r="DT210" s="572">
        <f t="shared" ca="1" si="173"/>
        <v>112.66978863950915</v>
      </c>
      <c r="DU210" s="572">
        <f ca="1">SUM(DU207:DU209)</f>
        <v>1829.0188387058822</v>
      </c>
      <c r="DV210" s="572">
        <f t="shared" ca="1" si="173"/>
        <v>0</v>
      </c>
      <c r="DW210" s="572">
        <f t="shared" ca="1" si="173"/>
        <v>0</v>
      </c>
      <c r="DX210" s="572">
        <f t="shared" ca="1" si="173"/>
        <v>0</v>
      </c>
      <c r="DY210" s="572">
        <f t="shared" ca="1" si="173"/>
        <v>0</v>
      </c>
      <c r="DZ210" s="572">
        <f t="shared" ca="1" si="173"/>
        <v>0</v>
      </c>
      <c r="EA210" s="572">
        <f t="shared" ca="1" si="173"/>
        <v>0</v>
      </c>
      <c r="EB210" s="572">
        <f t="shared" ca="1" si="173"/>
        <v>0</v>
      </c>
      <c r="EC210" s="572">
        <f t="shared" ca="1" si="173"/>
        <v>0</v>
      </c>
      <c r="ED210" s="572">
        <f t="shared" ref="ED210:EQ210" ca="1" si="174">SUM(ED207:ED209)</f>
        <v>0</v>
      </c>
      <c r="EE210" s="572">
        <f t="shared" ca="1" si="174"/>
        <v>0</v>
      </c>
      <c r="EF210" s="572">
        <f t="shared" ca="1" si="174"/>
        <v>0</v>
      </c>
      <c r="EG210" s="572">
        <f t="shared" ca="1" si="174"/>
        <v>0</v>
      </c>
      <c r="EH210" s="572">
        <f t="shared" ca="1" si="174"/>
        <v>0</v>
      </c>
      <c r="EI210" s="572">
        <f t="shared" ca="1" si="174"/>
        <v>0</v>
      </c>
      <c r="EJ210" s="572">
        <f t="shared" ca="1" si="174"/>
        <v>0</v>
      </c>
      <c r="EK210" s="572">
        <f t="shared" ca="1" si="174"/>
        <v>0</v>
      </c>
      <c r="EL210" s="572">
        <f t="shared" ca="1" si="174"/>
        <v>0</v>
      </c>
      <c r="EM210" s="572">
        <f t="shared" ca="1" si="174"/>
        <v>0</v>
      </c>
      <c r="EN210" s="572">
        <f t="shared" ca="1" si="174"/>
        <v>0</v>
      </c>
      <c r="EO210" s="572">
        <f t="shared" ca="1" si="174"/>
        <v>0</v>
      </c>
      <c r="EP210" s="572">
        <f t="shared" ca="1" si="174"/>
        <v>0</v>
      </c>
      <c r="EQ210" s="572">
        <f t="shared" ca="1" si="174"/>
        <v>0</v>
      </c>
      <c r="ER210" s="572">
        <f ca="1">SUM(ER207:ER209)</f>
        <v>0</v>
      </c>
      <c r="ES210" s="572">
        <f ca="1">SUM(ES207:ES209)</f>
        <v>0</v>
      </c>
      <c r="ET210" s="308"/>
    </row>
    <row r="211" spans="1:256"/>
    <row r="212" spans="1:256" ht="14.4" thickBot="1">
      <c r="B212" s="577" t="s">
        <v>864</v>
      </c>
      <c r="C212" s="562"/>
      <c r="D212" s="586" t="e">
        <f ca="1">XIRR(E210:ES210,$E$206:$ES$206)</f>
        <v>#NUM!</v>
      </c>
    </row>
    <row r="213" spans="1:256" ht="14.4" thickTop="1"/>
    <row r="214" spans="1:256" s="305" customFormat="1" ht="12.75" customHeight="1">
      <c r="A214" s="16">
        <f>MAX($A$1:A213)+1</f>
        <v>10</v>
      </c>
      <c r="B214" s="62" t="s">
        <v>865</v>
      </c>
      <c r="C214" s="129"/>
      <c r="D214" s="312"/>
      <c r="E214" s="313"/>
      <c r="F214" s="313"/>
      <c r="G214" s="313"/>
      <c r="H214" s="313"/>
      <c r="I214" s="313"/>
      <c r="J214" s="313"/>
      <c r="K214" s="313"/>
      <c r="L214" s="313"/>
      <c r="M214" s="313"/>
      <c r="N214" s="313"/>
      <c r="O214" s="313"/>
      <c r="P214" s="313"/>
      <c r="Q214" s="313"/>
      <c r="R214" s="313"/>
      <c r="S214" s="313"/>
      <c r="T214" s="313"/>
      <c r="U214" s="313"/>
      <c r="V214" s="313"/>
      <c r="W214" s="313"/>
      <c r="X214" s="313"/>
      <c r="Y214" s="313"/>
      <c r="Z214" s="313"/>
      <c r="AA214" s="313"/>
      <c r="AB214" s="313"/>
      <c r="AC214" s="313"/>
      <c r="AD214" s="313"/>
      <c r="AE214" s="313"/>
      <c r="AF214" s="313"/>
      <c r="AG214" s="313"/>
      <c r="AH214" s="313"/>
      <c r="AI214" s="313"/>
      <c r="AJ214" s="313"/>
      <c r="AK214" s="313"/>
      <c r="AL214" s="313"/>
      <c r="AM214" s="313"/>
      <c r="AN214" s="313"/>
      <c r="AO214" s="313"/>
      <c r="AP214" s="313"/>
      <c r="AQ214" s="313"/>
      <c r="AR214" s="313"/>
      <c r="AS214" s="313"/>
      <c r="AT214" s="313"/>
      <c r="AU214" s="313"/>
      <c r="AV214" s="313"/>
      <c r="AW214" s="313"/>
      <c r="AX214" s="313"/>
      <c r="AY214" s="313"/>
      <c r="AZ214" s="313"/>
      <c r="BA214" s="313"/>
      <c r="BB214" s="313"/>
      <c r="BC214" s="313"/>
      <c r="BD214" s="313"/>
      <c r="BE214" s="313"/>
      <c r="BF214" s="313"/>
      <c r="BG214" s="313"/>
      <c r="BH214" s="313"/>
      <c r="BI214" s="313"/>
      <c r="BJ214" s="313"/>
      <c r="BK214" s="313"/>
      <c r="BL214" s="313"/>
      <c r="BM214" s="313"/>
      <c r="BN214" s="313"/>
      <c r="BO214" s="313"/>
      <c r="BP214" s="313"/>
      <c r="BQ214" s="313"/>
      <c r="BR214" s="313"/>
      <c r="BS214" s="313"/>
      <c r="BT214" s="313"/>
      <c r="BU214" s="313"/>
      <c r="BV214" s="313"/>
      <c r="BW214" s="313"/>
      <c r="BX214" s="313"/>
      <c r="BY214" s="313"/>
      <c r="BZ214" s="313"/>
      <c r="CA214" s="313"/>
      <c r="CB214" s="313"/>
      <c r="CC214" s="313"/>
      <c r="CD214" s="313"/>
      <c r="CE214" s="313"/>
      <c r="CF214" s="313"/>
      <c r="CG214" s="313"/>
      <c r="CH214" s="313"/>
      <c r="CI214" s="313"/>
      <c r="CJ214" s="313"/>
      <c r="CK214" s="313"/>
      <c r="CL214" s="313"/>
      <c r="CM214" s="313"/>
      <c r="CN214" s="313"/>
      <c r="CO214" s="313"/>
      <c r="CP214" s="313"/>
      <c r="CQ214" s="313"/>
      <c r="CR214" s="313"/>
      <c r="CS214" s="313"/>
      <c r="CT214" s="313"/>
      <c r="CU214" s="313"/>
      <c r="CV214" s="313"/>
      <c r="CW214" s="313"/>
      <c r="CX214" s="313"/>
      <c r="CY214" s="313"/>
      <c r="CZ214" s="313"/>
      <c r="DA214" s="313"/>
      <c r="DB214" s="313"/>
      <c r="DC214" s="313"/>
      <c r="DD214" s="313"/>
      <c r="DE214" s="313"/>
      <c r="DF214" s="313"/>
      <c r="DG214" s="313"/>
      <c r="DH214" s="313"/>
      <c r="DI214" s="313"/>
      <c r="DJ214" s="313"/>
      <c r="DK214" s="313"/>
      <c r="DL214" s="313"/>
      <c r="DM214" s="313"/>
      <c r="DN214" s="313"/>
      <c r="DO214" s="313"/>
      <c r="DP214" s="313"/>
      <c r="DQ214" s="313"/>
      <c r="DR214" s="313"/>
      <c r="DS214" s="313"/>
      <c r="DT214" s="313"/>
      <c r="DU214" s="313"/>
      <c r="DV214" s="313"/>
      <c r="DW214" s="313"/>
      <c r="DX214" s="313"/>
      <c r="DY214" s="313"/>
      <c r="DZ214" s="313"/>
      <c r="EA214" s="313"/>
      <c r="EB214" s="313"/>
      <c r="EC214" s="313"/>
      <c r="ED214" s="313"/>
      <c r="EE214" s="313"/>
      <c r="EF214" s="313"/>
      <c r="EG214" s="313"/>
      <c r="EH214" s="313"/>
      <c r="EI214" s="313"/>
      <c r="EJ214" s="313"/>
      <c r="EK214" s="313"/>
      <c r="EL214" s="313"/>
      <c r="EM214" s="313"/>
      <c r="EN214" s="313"/>
      <c r="EO214" s="313"/>
      <c r="EP214" s="313"/>
      <c r="EQ214" s="313"/>
      <c r="ER214" s="313"/>
      <c r="ES214" s="313"/>
      <c r="ET214" s="310"/>
      <c r="EU214" s="16"/>
      <c r="EV214" s="16"/>
      <c r="EW214" s="16"/>
      <c r="EX214" s="16"/>
      <c r="EY214" s="16"/>
      <c r="EZ214" s="16"/>
      <c r="FA214" s="16"/>
      <c r="FB214" s="16"/>
      <c r="FC214" s="16"/>
      <c r="FD214" s="16"/>
      <c r="FE214" s="16"/>
      <c r="FF214" s="16"/>
      <c r="FG214" s="16"/>
      <c r="FH214" s="16"/>
      <c r="FI214" s="16"/>
      <c r="FJ214" s="16"/>
      <c r="FK214" s="16"/>
      <c r="FL214" s="16"/>
      <c r="FM214" s="16"/>
      <c r="FN214" s="16"/>
      <c r="FO214" s="16"/>
      <c r="FP214" s="16"/>
      <c r="FQ214" s="16"/>
      <c r="FR214" s="16"/>
      <c r="FS214" s="16"/>
      <c r="FT214" s="16"/>
      <c r="FU214" s="16"/>
      <c r="FV214" s="16"/>
      <c r="FW214" s="16"/>
      <c r="FX214" s="16"/>
      <c r="FY214" s="16"/>
      <c r="FZ214" s="16"/>
      <c r="GA214" s="16"/>
      <c r="GB214" s="16"/>
      <c r="GC214" s="16"/>
      <c r="GD214" s="16"/>
      <c r="GE214" s="16"/>
      <c r="GF214" s="16"/>
      <c r="GG214" s="16"/>
      <c r="GH214" s="16"/>
      <c r="GI214" s="16"/>
      <c r="GJ214" s="16"/>
      <c r="GK214" s="16"/>
      <c r="GL214" s="16"/>
      <c r="GM214" s="16"/>
      <c r="GN214" s="16"/>
      <c r="GO214" s="16"/>
      <c r="GP214" s="16"/>
      <c r="GQ214" s="16"/>
      <c r="GR214" s="16"/>
      <c r="GS214" s="16"/>
      <c r="GT214" s="16"/>
      <c r="GU214" s="16"/>
      <c r="GV214" s="16"/>
      <c r="GW214" s="16"/>
      <c r="GX214" s="16"/>
      <c r="GY214" s="16"/>
      <c r="GZ214" s="16"/>
      <c r="HA214" s="16"/>
      <c r="HB214" s="16"/>
      <c r="HC214" s="16"/>
      <c r="HD214" s="16"/>
      <c r="HE214" s="16"/>
      <c r="HF214" s="16"/>
      <c r="HG214" s="16"/>
      <c r="HH214" s="16"/>
      <c r="HI214" s="16"/>
      <c r="HJ214" s="16"/>
      <c r="HK214" s="16"/>
      <c r="HL214" s="16"/>
      <c r="HM214" s="16"/>
      <c r="HN214" s="16"/>
      <c r="HO214" s="16"/>
      <c r="HP214" s="16"/>
      <c r="HQ214" s="16"/>
      <c r="HR214" s="16"/>
      <c r="HS214" s="16"/>
      <c r="HT214" s="16"/>
      <c r="HU214" s="16"/>
      <c r="HV214" s="16"/>
      <c r="HW214" s="16"/>
      <c r="HX214" s="16"/>
      <c r="HY214" s="16"/>
      <c r="HZ214" s="16"/>
      <c r="IA214" s="16"/>
      <c r="IB214" s="16"/>
      <c r="IC214" s="16"/>
      <c r="ID214" s="16"/>
      <c r="IE214" s="16"/>
      <c r="IF214" s="16"/>
      <c r="IG214" s="16"/>
      <c r="IH214" s="16"/>
      <c r="II214" s="16"/>
      <c r="IJ214" s="16"/>
      <c r="IK214" s="16"/>
      <c r="IL214" s="16"/>
      <c r="IM214" s="16"/>
      <c r="IN214" s="16"/>
      <c r="IO214" s="16"/>
      <c r="IP214" s="16"/>
      <c r="IQ214" s="16"/>
      <c r="IR214" s="16"/>
      <c r="IS214" s="16"/>
      <c r="IT214" s="16"/>
      <c r="IU214" s="16"/>
      <c r="IV214" s="16"/>
    </row>
    <row r="215" spans="1:256"/>
    <row r="216" spans="1:256" ht="12.75" customHeight="1">
      <c r="B216" s="443" t="s">
        <v>866</v>
      </c>
      <c r="C216" s="443"/>
      <c r="E216" s="308">
        <f>(1-SUM($D134:D134))</f>
        <v>1</v>
      </c>
      <c r="F216" s="308">
        <f>(1-SUM($D134:E134))</f>
        <v>1</v>
      </c>
      <c r="G216" s="308">
        <f>(1-SUM($D134:F134))</f>
        <v>1</v>
      </c>
      <c r="H216" s="308">
        <f>(1-SUM($D134:G134))</f>
        <v>1</v>
      </c>
      <c r="I216" s="308">
        <f>(1-SUM($D134:H134))</f>
        <v>1</v>
      </c>
      <c r="J216" s="308">
        <f>(1-SUM($D134:I134))</f>
        <v>1</v>
      </c>
      <c r="K216" s="308">
        <f>(1-SUM($D134:J134))</f>
        <v>1</v>
      </c>
      <c r="L216" s="308">
        <f>(1-SUM($D134:K134))</f>
        <v>1</v>
      </c>
      <c r="M216" s="308">
        <f>(1-SUM($D134:L134))</f>
        <v>1</v>
      </c>
      <c r="N216" s="308">
        <f>(1-SUM($D134:M134))</f>
        <v>1</v>
      </c>
      <c r="O216" s="308">
        <f>(1-SUM($D134:N134))</f>
        <v>1</v>
      </c>
      <c r="P216" s="308">
        <f>(1-SUM($D134:O134))</f>
        <v>1</v>
      </c>
      <c r="Q216" s="308">
        <f>(1-SUM($D134:P134))</f>
        <v>1</v>
      </c>
      <c r="R216" s="308">
        <f>(1-SUM($D134:Q134))</f>
        <v>1</v>
      </c>
      <c r="S216" s="308">
        <f>(1-SUM($D134:R134))</f>
        <v>1</v>
      </c>
      <c r="T216" s="308">
        <f>(1-SUM($D134:S134))</f>
        <v>1</v>
      </c>
      <c r="U216" s="308">
        <f>(1-SUM($D134:T134))</f>
        <v>1</v>
      </c>
      <c r="V216" s="308">
        <f>(1-SUM($D134:U134))</f>
        <v>1</v>
      </c>
      <c r="W216" s="308">
        <f>(1-SUM($D134:V134))</f>
        <v>1</v>
      </c>
      <c r="X216" s="308">
        <f>(1-SUM($D134:W134))</f>
        <v>1</v>
      </c>
      <c r="Y216" s="308">
        <f>(1-SUM($D134:X134))</f>
        <v>1</v>
      </c>
      <c r="Z216" s="308">
        <f>(1-SUM($D134:Y134))</f>
        <v>1</v>
      </c>
      <c r="AA216" s="308">
        <f>(1-SUM($D134:Z134))</f>
        <v>1</v>
      </c>
      <c r="AB216" s="308">
        <f>(1-SUM($D134:AA134))</f>
        <v>1</v>
      </c>
      <c r="AC216" s="308">
        <f>(1-SUM($D134:AB134))</f>
        <v>1</v>
      </c>
      <c r="AD216" s="308">
        <f>(1-SUM($D134:AC134))</f>
        <v>1</v>
      </c>
      <c r="AE216" s="308">
        <f>(1-SUM($D134:AD134))</f>
        <v>1</v>
      </c>
      <c r="AF216" s="308">
        <f>(1-SUM($D134:AE134))</f>
        <v>1</v>
      </c>
      <c r="AG216" s="308">
        <f>(1-SUM($D134:AF134))</f>
        <v>1</v>
      </c>
      <c r="AH216" s="308">
        <f>(1-SUM($D134:AG134))</f>
        <v>1</v>
      </c>
      <c r="AI216" s="308">
        <f>(1-SUM($D134:AH134))</f>
        <v>1</v>
      </c>
      <c r="AJ216" s="308">
        <f>(1-SUM($D134:AI134))</f>
        <v>1</v>
      </c>
      <c r="AK216" s="308">
        <f>(1-SUM($D134:AJ134))</f>
        <v>1</v>
      </c>
      <c r="AL216" s="308">
        <f>(1-SUM($D134:AK134))</f>
        <v>1</v>
      </c>
      <c r="AM216" s="308">
        <f>(1-SUM($D134:AL134))</f>
        <v>1</v>
      </c>
      <c r="AN216" s="308">
        <f>(1-SUM($D134:AM134))</f>
        <v>1</v>
      </c>
      <c r="AO216" s="308">
        <f>(1-SUM($D134:AN134))</f>
        <v>1</v>
      </c>
      <c r="AP216" s="308">
        <f>(1-SUM($D134:AO134))</f>
        <v>1</v>
      </c>
      <c r="AQ216" s="308">
        <f>(1-SUM($D134:AP134))</f>
        <v>1</v>
      </c>
      <c r="AR216" s="308">
        <f>(1-SUM($D134:AQ134))</f>
        <v>1</v>
      </c>
      <c r="AS216" s="308">
        <f>(1-SUM($D134:AR134))</f>
        <v>1</v>
      </c>
      <c r="AT216" s="308">
        <f>(1-SUM($D134:AS134))</f>
        <v>1</v>
      </c>
      <c r="AU216" s="308">
        <f>(1-SUM($D134:AT134))</f>
        <v>1</v>
      </c>
      <c r="AV216" s="308">
        <f>(1-SUM($D134:AU134))</f>
        <v>1</v>
      </c>
      <c r="AW216" s="308">
        <f>(1-SUM($D134:AV134))</f>
        <v>1</v>
      </c>
      <c r="AX216" s="308">
        <f>(1-SUM($D134:AW134))</f>
        <v>1</v>
      </c>
      <c r="AY216" s="308">
        <f>(1-SUM($D134:AX134))</f>
        <v>1</v>
      </c>
      <c r="AZ216" s="308">
        <f>(1-SUM($D134:AY134))</f>
        <v>1</v>
      </c>
      <c r="BA216" s="308">
        <f>(1-SUM($D134:AZ134))</f>
        <v>1</v>
      </c>
      <c r="BB216" s="308">
        <f>(1-SUM($D134:BA134))</f>
        <v>1</v>
      </c>
      <c r="BC216" s="308">
        <f>(1-SUM($D134:BB134))</f>
        <v>1</v>
      </c>
      <c r="BD216" s="308">
        <f>(1-SUM($D134:BC134))</f>
        <v>1</v>
      </c>
      <c r="BE216" s="308">
        <f>(1-SUM($D134:BD134))</f>
        <v>1</v>
      </c>
      <c r="BF216" s="308">
        <f>(1-SUM($D134:BE134))</f>
        <v>1</v>
      </c>
      <c r="BG216" s="308">
        <f>(1-SUM($D134:BF134))</f>
        <v>1</v>
      </c>
      <c r="BH216" s="308">
        <f>(1-SUM($D134:BG134))</f>
        <v>1</v>
      </c>
      <c r="BI216" s="308">
        <f>(1-SUM($D134:BH134))</f>
        <v>1</v>
      </c>
      <c r="BJ216" s="308">
        <f>(1-SUM($D134:BI134))</f>
        <v>1</v>
      </c>
      <c r="BK216" s="308">
        <f>(1-SUM($D134:BJ134))</f>
        <v>1</v>
      </c>
      <c r="BL216" s="308">
        <f>(1-SUM($D134:BK134))</f>
        <v>1</v>
      </c>
      <c r="BM216" s="308">
        <f>(1-SUM($D134:BL134))</f>
        <v>1</v>
      </c>
      <c r="BN216" s="308">
        <f>(1-SUM($D134:BM134))</f>
        <v>1</v>
      </c>
      <c r="BO216" s="308">
        <f>(1-SUM($D134:BN134))</f>
        <v>1</v>
      </c>
      <c r="BP216" s="308">
        <f>(1-SUM($D134:BO134))</f>
        <v>1</v>
      </c>
      <c r="BQ216" s="308">
        <f>(1-SUM($D134:BP134))</f>
        <v>1</v>
      </c>
      <c r="BR216" s="308">
        <f>(1-SUM($D134:BQ134))</f>
        <v>1</v>
      </c>
      <c r="BS216" s="308">
        <f>(1-SUM($D134:BR134))</f>
        <v>1</v>
      </c>
      <c r="BT216" s="308">
        <f>(1-SUM($D134:BS134))</f>
        <v>1</v>
      </c>
      <c r="BU216" s="308">
        <f>(1-SUM($D134:BT134))</f>
        <v>1</v>
      </c>
      <c r="BV216" s="308">
        <f>(1-SUM($D134:BU134))</f>
        <v>1</v>
      </c>
      <c r="BW216" s="308">
        <f>(1-SUM($D134:BV134))</f>
        <v>1</v>
      </c>
      <c r="BX216" s="308">
        <f>(1-SUM($D134:BW134))</f>
        <v>1</v>
      </c>
      <c r="BY216" s="308">
        <f>(1-SUM($D134:BX134))</f>
        <v>1</v>
      </c>
      <c r="BZ216" s="308">
        <f>(1-SUM($D134:BY134))</f>
        <v>1</v>
      </c>
      <c r="CA216" s="308">
        <f>(1-SUM($D134:BZ134))</f>
        <v>1</v>
      </c>
      <c r="CB216" s="308">
        <f>(1-SUM($D134:CA134))</f>
        <v>1</v>
      </c>
      <c r="CC216" s="308">
        <f>(1-SUM($D134:CB134))</f>
        <v>1</v>
      </c>
      <c r="CD216" s="308">
        <f>(1-SUM($D134:CC134))</f>
        <v>1</v>
      </c>
      <c r="CE216" s="308">
        <f>(1-SUM($D134:CD134))</f>
        <v>1</v>
      </c>
      <c r="CF216" s="308">
        <f>(1-SUM($D134:CE134))</f>
        <v>1</v>
      </c>
      <c r="CG216" s="308">
        <f>(1-SUM($D134:CF134))</f>
        <v>1</v>
      </c>
      <c r="CH216" s="308">
        <f>(1-SUM($D134:CG134))</f>
        <v>1</v>
      </c>
      <c r="CI216" s="308">
        <f>(1-SUM($D134:CH134))</f>
        <v>1</v>
      </c>
      <c r="CJ216" s="308">
        <f>(1-SUM($D134:CI134))</f>
        <v>1</v>
      </c>
      <c r="CK216" s="308">
        <f>(1-SUM($D134:CJ134))</f>
        <v>1</v>
      </c>
      <c r="CL216" s="308">
        <f>(1-SUM($D134:CK134))</f>
        <v>1</v>
      </c>
      <c r="CM216" s="308">
        <f>(1-SUM($D134:CL134))</f>
        <v>1</v>
      </c>
      <c r="CN216" s="308">
        <f>(1-SUM($D134:CM134))</f>
        <v>1</v>
      </c>
      <c r="CO216" s="308">
        <f>(1-SUM($D134:CN134))</f>
        <v>1</v>
      </c>
      <c r="CP216" s="308">
        <f>(1-SUM($D134:CO134))</f>
        <v>1</v>
      </c>
      <c r="CQ216" s="308">
        <f>(1-SUM($D134:CP134))</f>
        <v>1</v>
      </c>
      <c r="CR216" s="308">
        <f>(1-SUM($D134:CQ134))</f>
        <v>1</v>
      </c>
      <c r="CS216" s="308">
        <f>(1-SUM($D134:CR134))</f>
        <v>1</v>
      </c>
      <c r="CT216" s="308">
        <f>(1-SUM($D134:CS134))</f>
        <v>1</v>
      </c>
      <c r="CU216" s="308">
        <f>(1-SUM($D134:CT134))</f>
        <v>1</v>
      </c>
      <c r="CV216" s="308">
        <f>(1-SUM($D134:CU134))</f>
        <v>1</v>
      </c>
      <c r="CW216" s="308">
        <f>(1-SUM($D134:CV134))</f>
        <v>1</v>
      </c>
      <c r="CX216" s="308">
        <f>(1-SUM($D134:CW134))</f>
        <v>1</v>
      </c>
      <c r="CY216" s="308">
        <f>(1-SUM($D134:CX134))</f>
        <v>1</v>
      </c>
      <c r="CZ216" s="308">
        <f>(1-SUM($D134:CY134))</f>
        <v>1</v>
      </c>
      <c r="DA216" s="308">
        <f>(1-SUM($D134:CZ134))</f>
        <v>1</v>
      </c>
      <c r="DB216" s="308">
        <f>(1-SUM($D134:DA134))</f>
        <v>1</v>
      </c>
      <c r="DC216" s="308">
        <f>(1-SUM($D134:DB134))</f>
        <v>1</v>
      </c>
      <c r="DD216" s="308">
        <f>(1-SUM($D134:DC134))</f>
        <v>1</v>
      </c>
      <c r="DE216" s="308">
        <f>(1-SUM($D134:DD134))</f>
        <v>1</v>
      </c>
      <c r="DF216" s="308">
        <f>(1-SUM($D134:DE134))</f>
        <v>1</v>
      </c>
      <c r="DG216" s="308">
        <f>(1-SUM($D134:DF134))</f>
        <v>1</v>
      </c>
      <c r="DH216" s="308">
        <f>(1-SUM($D134:DG134))</f>
        <v>1</v>
      </c>
      <c r="DI216" s="308">
        <f>(1-SUM($D134:DH134))</f>
        <v>1</v>
      </c>
      <c r="DJ216" s="308">
        <f>(1-SUM($D134:DI134))</f>
        <v>1</v>
      </c>
      <c r="DK216" s="308">
        <f>(1-SUM($D134:DJ134))</f>
        <v>1</v>
      </c>
      <c r="DL216" s="308">
        <f>(1-SUM($D134:DK134))</f>
        <v>1</v>
      </c>
      <c r="DM216" s="308">
        <f>(1-SUM($D134:DL134))</f>
        <v>1</v>
      </c>
      <c r="DN216" s="308">
        <f>(1-SUM($D134:DM134))</f>
        <v>1</v>
      </c>
      <c r="DO216" s="308">
        <f>(1-SUM($D134:DN134))</f>
        <v>1</v>
      </c>
      <c r="DP216" s="308">
        <f>(1-SUM($D134:DO134))</f>
        <v>1</v>
      </c>
      <c r="DQ216" s="308">
        <f>(1-SUM($D134:DP134))</f>
        <v>1</v>
      </c>
      <c r="DR216" s="308">
        <f>(1-SUM($D134:DQ134))</f>
        <v>1</v>
      </c>
      <c r="DS216" s="308">
        <f>(1-SUM($D134:DR134))</f>
        <v>1</v>
      </c>
      <c r="DT216" s="308">
        <f>(1-SUM($D134:DS134))</f>
        <v>1</v>
      </c>
      <c r="DU216" s="308">
        <f>(1-SUM($D134:DT134))</f>
        <v>0</v>
      </c>
      <c r="DV216" s="308">
        <f>(1-SUM($D134:DU134))</f>
        <v>0</v>
      </c>
      <c r="DW216" s="308">
        <f>(1-SUM($D134:DV134))</f>
        <v>0</v>
      </c>
      <c r="DX216" s="308">
        <f>(1-SUM($D134:DW134))</f>
        <v>0</v>
      </c>
      <c r="DY216" s="308">
        <f>(1-SUM($D134:DX134))</f>
        <v>0</v>
      </c>
      <c r="DZ216" s="308">
        <f>(1-SUM($D134:DY134))</f>
        <v>0</v>
      </c>
      <c r="EA216" s="308">
        <f>(1-SUM($D134:DZ134))</f>
        <v>0</v>
      </c>
      <c r="EB216" s="308">
        <f>(1-SUM($D134:EA134))</f>
        <v>0</v>
      </c>
      <c r="EC216" s="308">
        <f>(1-SUM($D134:EB134))</f>
        <v>0</v>
      </c>
      <c r="ED216" s="308">
        <f>(1-SUM($D134:EC134))</f>
        <v>0</v>
      </c>
      <c r="EE216" s="308">
        <f>(1-SUM($D134:ED134))</f>
        <v>0</v>
      </c>
      <c r="EF216" s="308">
        <f>(1-SUM($D134:EE134))</f>
        <v>0</v>
      </c>
      <c r="EG216" s="308">
        <f>(1-SUM($D134:EF134))</f>
        <v>0</v>
      </c>
      <c r="EH216" s="308">
        <f>(1-SUM($D134:EG134))</f>
        <v>0</v>
      </c>
      <c r="EI216" s="308">
        <f>(1-SUM($D134:EH134))</f>
        <v>0</v>
      </c>
      <c r="EJ216" s="308">
        <f>(1-SUM($D134:EI134))</f>
        <v>0</v>
      </c>
      <c r="EK216" s="308">
        <f>(1-SUM($D134:EJ134))</f>
        <v>0</v>
      </c>
      <c r="EL216" s="308">
        <f>(1-SUM($D134:EK134))</f>
        <v>0</v>
      </c>
      <c r="EM216" s="308">
        <f>(1-SUM($D134:EL134))</f>
        <v>0</v>
      </c>
      <c r="EN216" s="308">
        <f>(1-SUM($D134:EM134))</f>
        <v>0</v>
      </c>
      <c r="EO216" s="308">
        <f>(1-SUM($D134:EN134))</f>
        <v>0</v>
      </c>
      <c r="EP216" s="308">
        <f>(1-SUM($D134:EO134))</f>
        <v>0</v>
      </c>
      <c r="EQ216" s="308">
        <f>(1-SUM($D134:EP134))</f>
        <v>0</v>
      </c>
      <c r="ER216" s="308">
        <f>(1-SUM($D134:EQ134))</f>
        <v>0</v>
      </c>
      <c r="ES216" s="308">
        <f>(1-SUM($D134:ER134))</f>
        <v>0</v>
      </c>
    </row>
    <row r="217" spans="1:256" ht="12.75" customHeight="1">
      <c r="B217" s="443" t="s">
        <v>765</v>
      </c>
      <c r="C217" s="443"/>
      <c r="E217" s="568">
        <f t="shared" ref="E217:AJ217" si="175">E84</f>
        <v>1</v>
      </c>
      <c r="F217" s="568">
        <f t="shared" si="175"/>
        <v>0.99270751852772599</v>
      </c>
      <c r="G217" s="568">
        <f t="shared" si="175"/>
        <v>0.98546821734147516</v>
      </c>
      <c r="H217" s="568">
        <f t="shared" si="175"/>
        <v>0.97851271141178198</v>
      </c>
      <c r="I217" s="568">
        <f t="shared" si="175"/>
        <v>0.97137692559342703</v>
      </c>
      <c r="J217" s="568">
        <f t="shared" si="175"/>
        <v>0.96452087701972544</v>
      </c>
      <c r="K217" s="568">
        <f t="shared" si="175"/>
        <v>0.95748712639443745</v>
      </c>
      <c r="L217" s="568">
        <f t="shared" si="175"/>
        <v>0.950504669265265</v>
      </c>
      <c r="M217" s="568">
        <f t="shared" si="175"/>
        <v>0.94424171045429994</v>
      </c>
      <c r="N217" s="568">
        <f t="shared" si="175"/>
        <v>0.93735584527546345</v>
      </c>
      <c r="O217" s="568">
        <f t="shared" si="175"/>
        <v>0.93073991994645122</v>
      </c>
      <c r="P217" s="568">
        <f t="shared" si="175"/>
        <v>0.92395251632473585</v>
      </c>
      <c r="Q217" s="568">
        <f t="shared" si="175"/>
        <v>0.9174311926605504</v>
      </c>
      <c r="R217" s="568">
        <f t="shared" si="175"/>
        <v>0.91074084268598687</v>
      </c>
      <c r="S217" s="568">
        <f t="shared" si="175"/>
        <v>0.90409928196465617</v>
      </c>
      <c r="T217" s="568">
        <f t="shared" si="175"/>
        <v>0.89771808386402008</v>
      </c>
      <c r="U217" s="568">
        <f t="shared" si="175"/>
        <v>0.89117149137011642</v>
      </c>
      <c r="V217" s="568">
        <f t="shared" si="175"/>
        <v>0.88488153855020679</v>
      </c>
      <c r="W217" s="568">
        <f t="shared" si="175"/>
        <v>0.87842855632517192</v>
      </c>
      <c r="X217" s="568">
        <f t="shared" si="175"/>
        <v>0.87202263235345423</v>
      </c>
      <c r="Y217" s="568">
        <f t="shared" si="175"/>
        <v>0.86627679858192652</v>
      </c>
      <c r="Z217" s="568">
        <f t="shared" si="175"/>
        <v>0.85995949107840675</v>
      </c>
      <c r="AA217" s="568">
        <f t="shared" si="175"/>
        <v>0.85388983481325786</v>
      </c>
      <c r="AB217" s="568">
        <f t="shared" si="175"/>
        <v>0.84766285901351912</v>
      </c>
      <c r="AC217" s="568">
        <f t="shared" si="175"/>
        <v>0.84167999326655996</v>
      </c>
      <c r="AD217" s="568">
        <f t="shared" si="175"/>
        <v>0.83554205751007982</v>
      </c>
      <c r="AE217" s="568">
        <f t="shared" si="175"/>
        <v>0.82944888253638172</v>
      </c>
      <c r="AF217" s="568">
        <f t="shared" si="175"/>
        <v>0.82359457235231204</v>
      </c>
      <c r="AG217" s="568">
        <f t="shared" si="175"/>
        <v>0.81758852419276729</v>
      </c>
      <c r="AH217" s="568">
        <f t="shared" si="175"/>
        <v>0.81181792527541896</v>
      </c>
      <c r="AI217" s="568">
        <f t="shared" si="175"/>
        <v>0.805897758096488</v>
      </c>
      <c r="AJ217" s="568">
        <f t="shared" si="175"/>
        <v>0.80002076362702201</v>
      </c>
      <c r="AK217" s="568">
        <f t="shared" ref="AK217:BP217" si="176">AK84</f>
        <v>0.79456173571923328</v>
      </c>
      <c r="AL217" s="568">
        <f t="shared" si="176"/>
        <v>0.78876740898292275</v>
      </c>
      <c r="AM217" s="568">
        <f t="shared" si="176"/>
        <v>0.78320023158056062</v>
      </c>
      <c r="AN217" s="568">
        <f t="shared" si="176"/>
        <v>0.77748875840267861</v>
      </c>
      <c r="AO217" s="568">
        <f t="shared" si="176"/>
        <v>0.77200118653158534</v>
      </c>
      <c r="AP217" s="568">
        <f t="shared" si="176"/>
        <v>0.76637138218223011</v>
      </c>
      <c r="AQ217" s="568">
        <f t="shared" si="176"/>
        <v>0.76078263307678506</v>
      </c>
      <c r="AR217" s="568">
        <f t="shared" si="176"/>
        <v>0.75541297424613452</v>
      </c>
      <c r="AS217" s="568">
        <f t="shared" si="176"/>
        <v>0.74990413912752907</v>
      </c>
      <c r="AT217" s="568">
        <f t="shared" si="176"/>
        <v>0.74461126149371337</v>
      </c>
      <c r="AU217" s="568">
        <f t="shared" si="176"/>
        <v>0.73918119766522372</v>
      </c>
      <c r="AV217" s="568">
        <f t="shared" si="176"/>
        <v>0.73379073247659665</v>
      </c>
      <c r="AW217" s="568">
        <f t="shared" si="176"/>
        <v>0.72895572084333315</v>
      </c>
      <c r="AX217" s="568">
        <f t="shared" si="176"/>
        <v>0.7236398247549749</v>
      </c>
      <c r="AY217" s="568">
        <f t="shared" si="176"/>
        <v>0.7185323225509731</v>
      </c>
      <c r="AZ217" s="568">
        <f t="shared" si="176"/>
        <v>0.71329243890154004</v>
      </c>
      <c r="BA217" s="568">
        <f t="shared" si="176"/>
        <v>0.70825796929503237</v>
      </c>
      <c r="BB217" s="568">
        <f t="shared" si="176"/>
        <v>0.70309301117635781</v>
      </c>
      <c r="BC217" s="568">
        <f t="shared" si="176"/>
        <v>0.69796571841906874</v>
      </c>
      <c r="BD217" s="568">
        <f t="shared" si="176"/>
        <v>0.69303942591388479</v>
      </c>
      <c r="BE217" s="568">
        <f t="shared" si="176"/>
        <v>0.68798544874085221</v>
      </c>
      <c r="BF217" s="568">
        <f t="shared" si="176"/>
        <v>0.68312959770065429</v>
      </c>
      <c r="BG217" s="568">
        <f t="shared" si="176"/>
        <v>0.67814788776626012</v>
      </c>
      <c r="BH217" s="568">
        <f t="shared" si="176"/>
        <v>0.67320250685926286</v>
      </c>
      <c r="BI217" s="568">
        <f t="shared" si="176"/>
        <v>0.66876671637003016</v>
      </c>
      <c r="BJ217" s="568">
        <f t="shared" si="176"/>
        <v>0.6638897474816281</v>
      </c>
      <c r="BK217" s="568">
        <f t="shared" si="176"/>
        <v>0.65920396564309436</v>
      </c>
      <c r="BL217" s="568">
        <f t="shared" si="176"/>
        <v>0.65439673293719236</v>
      </c>
      <c r="BM217" s="568">
        <f t="shared" si="176"/>
        <v>0.64977795348168077</v>
      </c>
      <c r="BN217" s="568">
        <f t="shared" si="176"/>
        <v>0.64503945979482347</v>
      </c>
      <c r="BO217" s="568">
        <f t="shared" si="176"/>
        <v>0.64033552148538397</v>
      </c>
      <c r="BP217" s="568">
        <f t="shared" si="176"/>
        <v>0.63581598707695819</v>
      </c>
      <c r="BQ217" s="568">
        <f t="shared" ref="BQ217:CV217" si="177">BQ84</f>
        <v>0.63117931077142375</v>
      </c>
      <c r="BR217" s="568">
        <f t="shared" si="177"/>
        <v>0.62672440156023301</v>
      </c>
      <c r="BS217" s="568">
        <f t="shared" si="177"/>
        <v>0.62215402547363285</v>
      </c>
      <c r="BT217" s="568">
        <f t="shared" si="177"/>
        <v>0.61761697876996557</v>
      </c>
      <c r="BU217" s="568">
        <f t="shared" si="177"/>
        <v>0.61354744621103663</v>
      </c>
      <c r="BV217" s="568">
        <f t="shared" si="177"/>
        <v>0.60907316282718149</v>
      </c>
      <c r="BW217" s="568">
        <f t="shared" si="177"/>
        <v>0.60477428040650827</v>
      </c>
      <c r="BX217" s="568">
        <f t="shared" si="177"/>
        <v>0.6003639751717359</v>
      </c>
      <c r="BY217" s="568">
        <f t="shared" si="177"/>
        <v>0.59612656282722976</v>
      </c>
      <c r="BZ217" s="568">
        <f t="shared" si="177"/>
        <v>0.59177932091268182</v>
      </c>
      <c r="CA217" s="568">
        <f t="shared" si="177"/>
        <v>0.58746378117925102</v>
      </c>
      <c r="CB217" s="568">
        <f t="shared" si="177"/>
        <v>0.58331741933665859</v>
      </c>
      <c r="CC217" s="568">
        <f t="shared" si="177"/>
        <v>0.57906358786369128</v>
      </c>
      <c r="CD217" s="568">
        <f t="shared" si="177"/>
        <v>0.57497651519287396</v>
      </c>
      <c r="CE217" s="568">
        <f t="shared" si="177"/>
        <v>0.57078350960883728</v>
      </c>
      <c r="CF217" s="568">
        <f t="shared" si="177"/>
        <v>0.56662108144033518</v>
      </c>
      <c r="CG217" s="568">
        <f t="shared" si="177"/>
        <v>0.5627546814200397</v>
      </c>
      <c r="CH217" s="568">
        <f t="shared" si="177"/>
        <v>0.55865080333234851</v>
      </c>
      <c r="CI217" s="568">
        <f t="shared" si="177"/>
        <v>0.55470780557064636</v>
      </c>
      <c r="CJ217" s="568">
        <f t="shared" si="177"/>
        <v>0.55066260917599652</v>
      </c>
      <c r="CK217" s="568">
        <f t="shared" si="177"/>
        <v>0.54677599266621546</v>
      </c>
      <c r="CL217" s="568">
        <f t="shared" si="177"/>
        <v>0.54278863887021278</v>
      </c>
      <c r="CM217" s="568">
        <f t="shared" si="177"/>
        <v>0.53883036277789076</v>
      </c>
      <c r="CN217" s="568">
        <f t="shared" si="177"/>
        <v>0.53502725911868709</v>
      </c>
      <c r="CO217" s="568">
        <f t="shared" si="177"/>
        <v>0.53112558274440247</v>
      </c>
      <c r="CP217" s="568">
        <f t="shared" si="177"/>
        <v>0.52737685997974892</v>
      </c>
      <c r="CQ217" s="568">
        <f t="shared" si="177"/>
        <v>0.5235309739994406</v>
      </c>
      <c r="CR217" s="568">
        <f t="shared" si="177"/>
        <v>0.51971313407138797</v>
      </c>
      <c r="CS217" s="568">
        <f t="shared" si="177"/>
        <v>0.51628869855049486</v>
      </c>
      <c r="CT217" s="568">
        <f t="shared" si="177"/>
        <v>0.51252367278197075</v>
      </c>
      <c r="CU217" s="568">
        <f t="shared" si="177"/>
        <v>0.50890624364279458</v>
      </c>
      <c r="CV217" s="568">
        <f t="shared" si="177"/>
        <v>0.50519505428990485</v>
      </c>
      <c r="CW217" s="568">
        <f t="shared" ref="CW217:EB217" si="178">CW84</f>
        <v>0.50162935106992224</v>
      </c>
      <c r="CX217" s="568">
        <f t="shared" si="178"/>
        <v>0.49797122832129592</v>
      </c>
      <c r="CY217" s="568">
        <f t="shared" si="178"/>
        <v>0.49433978236503723</v>
      </c>
      <c r="CZ217" s="568">
        <f t="shared" si="178"/>
        <v>0.49085069643916235</v>
      </c>
      <c r="DA217" s="568">
        <f t="shared" si="178"/>
        <v>0.48727117682972682</v>
      </c>
      <c r="DB217" s="568">
        <f t="shared" si="178"/>
        <v>0.48383198163279717</v>
      </c>
      <c r="DC217" s="568">
        <f t="shared" si="178"/>
        <v>0.48030364587104629</v>
      </c>
      <c r="DD217" s="568">
        <f t="shared" si="178"/>
        <v>0.47680104043246585</v>
      </c>
      <c r="DE217" s="568">
        <f t="shared" si="178"/>
        <v>0.47365935646834384</v>
      </c>
      <c r="DF217" s="568">
        <f t="shared" si="178"/>
        <v>0.47020520438712915</v>
      </c>
      <c r="DG217" s="568">
        <f t="shared" si="178"/>
        <v>0.4668864620576097</v>
      </c>
      <c r="DH217" s="568">
        <f t="shared" si="178"/>
        <v>0.46348170118339893</v>
      </c>
      <c r="DI217" s="568">
        <f t="shared" si="178"/>
        <v>0.46021041382561667</v>
      </c>
      <c r="DJ217" s="568">
        <f t="shared" si="178"/>
        <v>0.45685433790944574</v>
      </c>
      <c r="DK217" s="568">
        <f t="shared" si="178"/>
        <v>0.453522736114713</v>
      </c>
      <c r="DL217" s="568">
        <f t="shared" si="178"/>
        <v>0.45032173985244245</v>
      </c>
      <c r="DM217" s="568">
        <f t="shared" si="178"/>
        <v>0.44703777690800628</v>
      </c>
      <c r="DN217" s="568">
        <f t="shared" si="178"/>
        <v>0.44388255195669457</v>
      </c>
      <c r="DO217" s="568">
        <f t="shared" si="178"/>
        <v>0.44064554667068462</v>
      </c>
      <c r="DP217" s="568">
        <f t="shared" si="178"/>
        <v>0.43743214718574847</v>
      </c>
      <c r="DQ217" s="568">
        <f t="shared" si="178"/>
        <v>0.43454986831958148</v>
      </c>
      <c r="DR217" s="568">
        <f t="shared" si="178"/>
        <v>0.4313809214560817</v>
      </c>
      <c r="DS217" s="568">
        <f t="shared" si="178"/>
        <v>0.42833620372257764</v>
      </c>
      <c r="DT217" s="568">
        <f t="shared" si="178"/>
        <v>0.42521256989302653</v>
      </c>
      <c r="DU217" s="568">
        <f t="shared" si="178"/>
        <v>0.42221138883084097</v>
      </c>
      <c r="DV217" s="568">
        <f t="shared" si="178"/>
        <v>0.41913242010040891</v>
      </c>
      <c r="DW217" s="568">
        <f t="shared" si="178"/>
        <v>0.41607590469239725</v>
      </c>
      <c r="DX217" s="568">
        <f t="shared" si="178"/>
        <v>0.4131392108738004</v>
      </c>
      <c r="DY217" s="568">
        <f t="shared" si="178"/>
        <v>0.4101264008330332</v>
      </c>
      <c r="DZ217" s="568">
        <f t="shared" si="178"/>
        <v>0.40723169904283901</v>
      </c>
      <c r="EA217" s="568">
        <f t="shared" si="178"/>
        <v>0.40426196942264636</v>
      </c>
      <c r="EB217" s="568">
        <f t="shared" si="178"/>
        <v>0.40131389650068672</v>
      </c>
      <c r="EC217" s="568">
        <f t="shared" ref="EC217:ES217" si="179">EC84</f>
        <v>0.3985754878738299</v>
      </c>
      <c r="ED217" s="568">
        <f t="shared" si="179"/>
        <v>0.39566888351320739</v>
      </c>
      <c r="EE217" s="568">
        <f t="shared" si="179"/>
        <v>0.39287622392556942</v>
      </c>
      <c r="EF217" s="568">
        <f t="shared" si="179"/>
        <v>0.39001118134169521</v>
      </c>
      <c r="EG217" s="568">
        <f t="shared" si="179"/>
        <v>0.38725845422504906</v>
      </c>
      <c r="EH217" s="568">
        <f t="shared" si="179"/>
        <v>0.38443437912263134</v>
      </c>
      <c r="EI217" s="568">
        <f t="shared" si="179"/>
        <v>0.38163089853557436</v>
      </c>
      <c r="EJ217" s="568">
        <f t="shared" si="179"/>
        <v>0.37893732006088826</v>
      </c>
      <c r="EK217" s="568">
        <f t="shared" si="179"/>
        <v>0.37617392667519095</v>
      </c>
      <c r="EL217" s="568">
        <f t="shared" si="179"/>
        <v>0.37351886390244754</v>
      </c>
      <c r="EM217" s="568">
        <f t="shared" si="179"/>
        <v>0.370794984507894</v>
      </c>
      <c r="EN217" s="568">
        <f t="shared" si="179"/>
        <v>0.36809096895335797</v>
      </c>
      <c r="EO217" s="568">
        <f t="shared" si="179"/>
        <v>0.36566558520534859</v>
      </c>
      <c r="EP217" s="568">
        <f t="shared" si="179"/>
        <v>0.36299897570019024</v>
      </c>
      <c r="EQ217" s="568">
        <f t="shared" si="179"/>
        <v>0.36043690268400863</v>
      </c>
      <c r="ER217" s="568">
        <f t="shared" si="179"/>
        <v>0.3578084232492616</v>
      </c>
      <c r="ES217" s="568">
        <f t="shared" si="179"/>
        <v>0.35528298552756798</v>
      </c>
    </row>
    <row r="218" spans="1:256"/>
    <row r="219" spans="1:256" ht="12.75" customHeight="1">
      <c r="B219" s="443" t="s">
        <v>867</v>
      </c>
      <c r="C219" s="443"/>
      <c r="E219" s="572">
        <f ca="1">E208</f>
        <v>89.425850409325406</v>
      </c>
      <c r="F219" s="572">
        <f t="shared" ref="F219:P219" ca="1" si="180">F208</f>
        <v>107.54169021133714</v>
      </c>
      <c r="G219" s="572">
        <f t="shared" ca="1" si="180"/>
        <v>107.54171938418591</v>
      </c>
      <c r="H219" s="572">
        <f t="shared" ca="1" si="180"/>
        <v>107.54173790597737</v>
      </c>
      <c r="I219" s="572">
        <f t="shared" ca="1" si="180"/>
        <v>107.54174575477208</v>
      </c>
      <c r="J219" s="572">
        <f t="shared" ca="1" si="180"/>
        <v>107.54174290858543</v>
      </c>
      <c r="K219" s="572">
        <f t="shared" ca="1" si="180"/>
        <v>107.54172934538749</v>
      </c>
      <c r="L219" s="572">
        <f t="shared" ca="1" si="180"/>
        <v>107.54170504310298</v>
      </c>
      <c r="M219" s="572">
        <f t="shared" ca="1" si="180"/>
        <v>107.54166997961114</v>
      </c>
      <c r="N219" s="572">
        <f t="shared" ca="1" si="180"/>
        <v>107.54172413274564</v>
      </c>
      <c r="O219" s="572">
        <f t="shared" ca="1" si="180"/>
        <v>107.54166748029452</v>
      </c>
      <c r="P219" s="572">
        <f t="shared" ca="1" si="180"/>
        <v>107.54170000000001</v>
      </c>
    </row>
    <row r="220" spans="1:256" ht="12.75" customHeight="1">
      <c r="B220" s="443" t="s">
        <v>868</v>
      </c>
      <c r="C220" s="443"/>
      <c r="D220" s="572">
        <f ca="1">SUM(E219:P219)/12</f>
        <v>106.03205687961042</v>
      </c>
    </row>
    <row r="221" spans="1:256" ht="12.75" customHeight="1">
      <c r="B221" s="443" t="s">
        <v>869</v>
      </c>
      <c r="C221" s="443"/>
      <c r="D221" s="572">
        <f ca="1">-PV(Discount_Rate_M,12,D220,,1)/12</f>
        <v>101.95694684577821</v>
      </c>
    </row>
    <row r="222" spans="1:256" ht="12.75" customHeight="1">
      <c r="B222" s="443" t="s">
        <v>870</v>
      </c>
      <c r="C222" s="443"/>
      <c r="D222" s="572">
        <f ca="1">-PV(Discount_Rate_M,SUM(E216:ER216),D221,,1)</f>
        <v>8229.6383530398834</v>
      </c>
    </row>
    <row r="223" spans="1:256"/>
    <row r="224" spans="1:256" ht="12.75" customHeight="1">
      <c r="B224" s="443" t="s">
        <v>816</v>
      </c>
      <c r="C224" s="443"/>
      <c r="E224" s="572">
        <f ca="1">E208</f>
        <v>89.425850409325406</v>
      </c>
      <c r="F224" s="572">
        <f t="shared" ref="F224:BQ224" ca="1" si="181">F208</f>
        <v>107.54169021133714</v>
      </c>
      <c r="G224" s="572">
        <f t="shared" ca="1" si="181"/>
        <v>107.54171938418591</v>
      </c>
      <c r="H224" s="572">
        <f t="shared" ca="1" si="181"/>
        <v>107.54173790597737</v>
      </c>
      <c r="I224" s="572">
        <f t="shared" ca="1" si="181"/>
        <v>107.54174575477208</v>
      </c>
      <c r="J224" s="572">
        <f t="shared" ca="1" si="181"/>
        <v>107.54174290858543</v>
      </c>
      <c r="K224" s="572">
        <f t="shared" ca="1" si="181"/>
        <v>107.54172934538749</v>
      </c>
      <c r="L224" s="572">
        <f t="shared" ca="1" si="181"/>
        <v>107.54170504310298</v>
      </c>
      <c r="M224" s="572">
        <f t="shared" ca="1" si="181"/>
        <v>107.54166997961114</v>
      </c>
      <c r="N224" s="572">
        <f t="shared" ca="1" si="181"/>
        <v>107.54172413274564</v>
      </c>
      <c r="O224" s="572">
        <f t="shared" ca="1" si="181"/>
        <v>107.54166748029452</v>
      </c>
      <c r="P224" s="572">
        <f t="shared" ca="1" si="181"/>
        <v>107.54170000000001</v>
      </c>
      <c r="Q224" s="572">
        <f t="shared" ca="1" si="181"/>
        <v>107.54172166955853</v>
      </c>
      <c r="R224" s="572">
        <f t="shared" ca="1" si="181"/>
        <v>111.75103246662057</v>
      </c>
      <c r="S224" s="572">
        <f t="shared" ca="1" si="181"/>
        <v>111.75103236879056</v>
      </c>
      <c r="T224" s="572">
        <f t="shared" ca="1" si="181"/>
        <v>111.75102135362681</v>
      </c>
      <c r="U224" s="572">
        <f t="shared" ca="1" si="181"/>
        <v>111.7509993986414</v>
      </c>
      <c r="V224" s="572">
        <f t="shared" ca="1" si="181"/>
        <v>111.75096648130007</v>
      </c>
      <c r="W224" s="572">
        <f t="shared" ca="1" si="181"/>
        <v>111.75102257902219</v>
      </c>
      <c r="X224" s="572">
        <f t="shared" ca="1" si="181"/>
        <v>111.75096766918055</v>
      </c>
      <c r="Y224" s="572">
        <f t="shared" ca="1" si="181"/>
        <v>111.75100172910143</v>
      </c>
      <c r="Z224" s="572">
        <f t="shared" ca="1" si="181"/>
        <v>111.75102473606429</v>
      </c>
      <c r="AA224" s="572">
        <f t="shared" ca="1" si="181"/>
        <v>111.75103666730188</v>
      </c>
      <c r="AB224" s="572">
        <f t="shared" ca="1" si="181"/>
        <v>111.75103750000001</v>
      </c>
      <c r="AC224" s="572">
        <f t="shared" ca="1" si="181"/>
        <v>111.7510272112975</v>
      </c>
      <c r="AD224" s="572">
        <f t="shared" ca="1" si="181"/>
        <v>115.9615057782861</v>
      </c>
      <c r="AE224" s="572">
        <f t="shared" ca="1" si="181"/>
        <v>115.96147317801032</v>
      </c>
      <c r="AF224" s="572">
        <f t="shared" ca="1" si="181"/>
        <v>115.96152938746749</v>
      </c>
      <c r="AG224" s="572">
        <f t="shared" ca="1" si="181"/>
        <v>115.96147438360742</v>
      </c>
      <c r="AH224" s="572">
        <f t="shared" ca="1" si="181"/>
        <v>115.96150814333257</v>
      </c>
      <c r="AI224" s="572">
        <f t="shared" ca="1" si="181"/>
        <v>115.96153064349774</v>
      </c>
      <c r="AJ224" s="572">
        <f t="shared" ca="1" si="181"/>
        <v>115.96154186091007</v>
      </c>
      <c r="AK224" s="572">
        <f t="shared" ca="1" si="181"/>
        <v>115.96154177232897</v>
      </c>
      <c r="AL224" s="572">
        <f t="shared" ca="1" si="181"/>
        <v>115.96153035446591</v>
      </c>
      <c r="AM224" s="572">
        <f t="shared" ca="1" si="181"/>
        <v>115.96150758398443</v>
      </c>
      <c r="AN224" s="572">
        <f t="shared" ca="1" si="181"/>
        <v>115.96147343750002</v>
      </c>
      <c r="AO224" s="572">
        <f t="shared" ca="1" si="181"/>
        <v>115.96152789157995</v>
      </c>
      <c r="AP224" s="572">
        <f t="shared" ca="1" si="181"/>
        <v>116.69987092274324</v>
      </c>
      <c r="AQ224" s="572">
        <f t="shared" ca="1" si="181"/>
        <v>116.69990250746059</v>
      </c>
      <c r="AR224" s="572">
        <f t="shared" ca="1" si="181"/>
        <v>116.69992262215418</v>
      </c>
      <c r="AS224" s="572">
        <f t="shared" ca="1" si="181"/>
        <v>116.69993124319763</v>
      </c>
      <c r="AT224" s="572">
        <f t="shared" ca="1" si="181"/>
        <v>116.6999283469159</v>
      </c>
      <c r="AU224" s="572">
        <f t="shared" ca="1" si="181"/>
        <v>116.69991390958519</v>
      </c>
      <c r="AV224" s="572">
        <f t="shared" ca="1" si="181"/>
        <v>116.69988790743284</v>
      </c>
      <c r="AW224" s="572">
        <f t="shared" ca="1" si="181"/>
        <v>116.69985031663718</v>
      </c>
      <c r="AX224" s="572">
        <f t="shared" ca="1" si="181"/>
        <v>116.69990111332756</v>
      </c>
      <c r="AY224" s="572">
        <f t="shared" ca="1" si="181"/>
        <v>116.69994027358405</v>
      </c>
      <c r="AZ224" s="572">
        <f t="shared" ca="1" si="181"/>
        <v>16.699867773437518</v>
      </c>
      <c r="BA224" s="572">
        <f t="shared" ca="1" si="181"/>
        <v>97.234783588869448</v>
      </c>
      <c r="BB224" s="572">
        <f t="shared" ca="1" si="181"/>
        <v>97.229087695811828</v>
      </c>
      <c r="BC224" s="572">
        <f t="shared" ca="1" si="181"/>
        <v>97.223380070147115</v>
      </c>
      <c r="BD224" s="572">
        <f t="shared" ca="1" si="181"/>
        <v>96.104760687708023</v>
      </c>
      <c r="BE224" s="572">
        <f t="shared" ca="1" si="181"/>
        <v>111.12942952427757</v>
      </c>
      <c r="BF224" s="572">
        <f t="shared" ca="1" si="181"/>
        <v>111.12938655558879</v>
      </c>
      <c r="BG224" s="572">
        <f t="shared" ca="1" si="181"/>
        <v>111.12943175732482</v>
      </c>
      <c r="BH224" s="572">
        <f t="shared" ca="1" si="181"/>
        <v>111.12936510511865</v>
      </c>
      <c r="BI224" s="572">
        <f t="shared" ca="1" si="181"/>
        <v>111.12938657455312</v>
      </c>
      <c r="BJ224" s="572">
        <f t="shared" ca="1" si="181"/>
        <v>111.12939614116075</v>
      </c>
      <c r="BK224" s="572">
        <f t="shared" ca="1" si="181"/>
        <v>111.12939378042365</v>
      </c>
      <c r="BL224" s="572">
        <f t="shared" ca="1" si="181"/>
        <v>111.12937946777345</v>
      </c>
      <c r="BM224" s="572">
        <f t="shared" ca="1" si="181"/>
        <v>111.12935317859119</v>
      </c>
      <c r="BN224" s="572">
        <f t="shared" ca="1" si="181"/>
        <v>111.12941488820714</v>
      </c>
      <c r="BO224" s="572">
        <f t="shared" ca="1" si="181"/>
        <v>111.12936457190079</v>
      </c>
      <c r="BP224" s="572">
        <f t="shared" ca="1" si="181"/>
        <v>111.40760220490074</v>
      </c>
      <c r="BQ224" s="572">
        <f t="shared" ca="1" si="181"/>
        <v>111.40762776238451</v>
      </c>
      <c r="BR224" s="572">
        <f t="shared" ref="BR224:EC224" ca="1" si="182">BR208</f>
        <v>111.40764121947851</v>
      </c>
      <c r="BS224" s="572">
        <f t="shared" ca="1" si="182"/>
        <v>111.40764255125794</v>
      </c>
      <c r="BT224" s="572">
        <f t="shared" ca="1" si="182"/>
        <v>111.40763173274664</v>
      </c>
      <c r="BU224" s="572">
        <f t="shared" ca="1" si="182"/>
        <v>111.40760873891696</v>
      </c>
      <c r="BV224" s="572">
        <f t="shared" ca="1" si="182"/>
        <v>111.40757354468977</v>
      </c>
      <c r="BW224" s="572">
        <f t="shared" ca="1" si="182"/>
        <v>111.40762612493424</v>
      </c>
      <c r="BX224" s="572">
        <f t="shared" ca="1" si="182"/>
        <v>111.4075664544678</v>
      </c>
      <c r="BY224" s="572">
        <f t="shared" ca="1" si="182"/>
        <v>111.40759450805596</v>
      </c>
      <c r="BZ224" s="572">
        <f t="shared" ca="1" si="182"/>
        <v>111.40761026041231</v>
      </c>
      <c r="CA224" s="572">
        <f t="shared" ca="1" si="182"/>
        <v>111.40761368619832</v>
      </c>
      <c r="CB224" s="572">
        <f t="shared" ca="1" si="182"/>
        <v>111.69280476002326</v>
      </c>
      <c r="CC224" s="572">
        <f t="shared" ca="1" si="182"/>
        <v>111.69278345644412</v>
      </c>
      <c r="CD224" s="572">
        <f t="shared" ca="1" si="182"/>
        <v>111.69284974996549</v>
      </c>
      <c r="CE224" s="572">
        <f t="shared" ca="1" si="182"/>
        <v>111.6928036150394</v>
      </c>
      <c r="CF224" s="572">
        <f t="shared" ca="1" si="182"/>
        <v>111.69284502606529</v>
      </c>
      <c r="CG224" s="572">
        <f t="shared" ca="1" si="182"/>
        <v>111.69277395738987</v>
      </c>
      <c r="CH224" s="572">
        <f t="shared" ca="1" si="182"/>
        <v>111.69279038330701</v>
      </c>
      <c r="CI224" s="572">
        <f t="shared" ca="1" si="182"/>
        <v>111.6927942780576</v>
      </c>
      <c r="CJ224" s="572">
        <f t="shared" ca="1" si="182"/>
        <v>111.69278561582951</v>
      </c>
      <c r="CK224" s="572">
        <f t="shared" ca="1" si="182"/>
        <v>111.69276437075737</v>
      </c>
      <c r="CL224" s="572">
        <f t="shared" ca="1" si="182"/>
        <v>111.69283051692263</v>
      </c>
      <c r="CM224" s="572">
        <f t="shared" ca="1" si="182"/>
        <v>111.69278402835329</v>
      </c>
      <c r="CN224" s="572">
        <f t="shared" ca="1" si="182"/>
        <v>111.98512487902384</v>
      </c>
      <c r="CO224" s="572">
        <f t="shared" ca="1" si="182"/>
        <v>111.98505304285523</v>
      </c>
      <c r="CP224" s="572">
        <f t="shared" ca="1" si="182"/>
        <v>111.98506849371464</v>
      </c>
      <c r="CQ224" s="572">
        <f t="shared" ca="1" si="182"/>
        <v>111.98507120541538</v>
      </c>
      <c r="CR224" s="572">
        <f t="shared" ca="1" si="182"/>
        <v>111.98506115171693</v>
      </c>
      <c r="CS224" s="572">
        <f t="shared" ca="1" si="182"/>
        <v>111.98513830632464</v>
      </c>
      <c r="CT224" s="572">
        <f t="shared" ca="1" si="182"/>
        <v>111.98510264288969</v>
      </c>
      <c r="CU224" s="572">
        <f t="shared" ca="1" si="182"/>
        <v>111.98505413500905</v>
      </c>
      <c r="CV224" s="572">
        <f t="shared" ca="1" si="182"/>
        <v>111.98509275622523</v>
      </c>
      <c r="CW224" s="572">
        <f t="shared" ca="1" si="182"/>
        <v>111.9851184800263</v>
      </c>
      <c r="CX224" s="572">
        <f t="shared" ca="1" si="182"/>
        <v>111.9851312798457</v>
      </c>
      <c r="CY224" s="572">
        <f t="shared" ca="1" si="182"/>
        <v>111.98513112906211</v>
      </c>
      <c r="CZ224" s="572">
        <f t="shared" ca="1" si="182"/>
        <v>112.28471800099945</v>
      </c>
      <c r="DA224" s="572">
        <f t="shared" ca="1" si="182"/>
        <v>112.28469186892661</v>
      </c>
      <c r="DB224" s="572">
        <f t="shared" ca="1" si="182"/>
        <v>112.28465270605749</v>
      </c>
      <c r="DC224" s="572">
        <f t="shared" ca="1" si="182"/>
        <v>112.28470048555077</v>
      </c>
      <c r="DD224" s="572">
        <f t="shared" ca="1" si="182"/>
        <v>112.28473518050986</v>
      </c>
      <c r="DE224" s="572">
        <f t="shared" ca="1" si="182"/>
        <v>112.28465676398277</v>
      </c>
      <c r="DF224" s="572">
        <f t="shared" ca="1" si="182"/>
        <v>112.28466520896195</v>
      </c>
      <c r="DG224" s="572">
        <f t="shared" ca="1" si="182"/>
        <v>112.28466048838429</v>
      </c>
      <c r="DH224" s="572">
        <f t="shared" ca="1" si="182"/>
        <v>112.28474257513088</v>
      </c>
      <c r="DI224" s="572">
        <f t="shared" ca="1" si="182"/>
        <v>112.28471144202697</v>
      </c>
      <c r="DJ224" s="572">
        <f t="shared" ca="1" si="182"/>
        <v>112.28466706184184</v>
      </c>
      <c r="DK224" s="572">
        <f t="shared" ca="1" si="182"/>
        <v>12.284709407288659</v>
      </c>
      <c r="DL224" s="572">
        <f t="shared" ca="1" si="182"/>
        <v>96.852038451024441</v>
      </c>
      <c r="DM224" s="572">
        <f t="shared" ca="1" si="182"/>
        <v>96.845554165649787</v>
      </c>
      <c r="DN224" s="572">
        <f t="shared" ca="1" si="182"/>
        <v>96.839056523708933</v>
      </c>
      <c r="DO224" s="572">
        <f t="shared" ca="1" si="182"/>
        <v>95.565545497689556</v>
      </c>
      <c r="DP224" s="572">
        <f t="shared" ca="1" si="182"/>
        <v>112.66982106002261</v>
      </c>
      <c r="DQ224" s="572">
        <f t="shared" ca="1" si="182"/>
        <v>112.66978318308233</v>
      </c>
      <c r="DR224" s="572">
        <f t="shared" ca="1" si="182"/>
        <v>112.66983183918599</v>
      </c>
      <c r="DS224" s="572">
        <f t="shared" ca="1" si="182"/>
        <v>112.66976700059389</v>
      </c>
      <c r="DT224" s="572">
        <f t="shared" ca="1" si="182"/>
        <v>112.66978863950915</v>
      </c>
      <c r="DU224" s="572">
        <f t="shared" ca="1" si="182"/>
        <v>0</v>
      </c>
      <c r="DV224" s="572">
        <f t="shared" ca="1" si="182"/>
        <v>0</v>
      </c>
      <c r="DW224" s="572">
        <f t="shared" ca="1" si="182"/>
        <v>0</v>
      </c>
      <c r="DX224" s="572">
        <f t="shared" ca="1" si="182"/>
        <v>0</v>
      </c>
      <c r="DY224" s="572">
        <f t="shared" ca="1" si="182"/>
        <v>0</v>
      </c>
      <c r="DZ224" s="572">
        <f t="shared" ca="1" si="182"/>
        <v>0</v>
      </c>
      <c r="EA224" s="572">
        <f t="shared" ca="1" si="182"/>
        <v>0</v>
      </c>
      <c r="EB224" s="572">
        <f t="shared" ca="1" si="182"/>
        <v>0</v>
      </c>
      <c r="EC224" s="572">
        <f t="shared" ca="1" si="182"/>
        <v>0</v>
      </c>
      <c r="ED224" s="572">
        <f t="shared" ref="ED224:EQ224" ca="1" si="183">ED208</f>
        <v>0</v>
      </c>
      <c r="EE224" s="572">
        <f t="shared" ca="1" si="183"/>
        <v>0</v>
      </c>
      <c r="EF224" s="572">
        <f t="shared" ca="1" si="183"/>
        <v>0</v>
      </c>
      <c r="EG224" s="572">
        <f t="shared" ca="1" si="183"/>
        <v>0</v>
      </c>
      <c r="EH224" s="572">
        <f t="shared" ca="1" si="183"/>
        <v>0</v>
      </c>
      <c r="EI224" s="572">
        <f t="shared" ca="1" si="183"/>
        <v>0</v>
      </c>
      <c r="EJ224" s="572">
        <f t="shared" ca="1" si="183"/>
        <v>0</v>
      </c>
      <c r="EK224" s="572">
        <f t="shared" ca="1" si="183"/>
        <v>0</v>
      </c>
      <c r="EL224" s="572">
        <f t="shared" ca="1" si="183"/>
        <v>0</v>
      </c>
      <c r="EM224" s="572">
        <f t="shared" ca="1" si="183"/>
        <v>0</v>
      </c>
      <c r="EN224" s="572">
        <f t="shared" ca="1" si="183"/>
        <v>0</v>
      </c>
      <c r="EO224" s="572">
        <f t="shared" ca="1" si="183"/>
        <v>0</v>
      </c>
      <c r="EP224" s="572">
        <f t="shared" ca="1" si="183"/>
        <v>0</v>
      </c>
      <c r="EQ224" s="572">
        <f t="shared" ca="1" si="183"/>
        <v>0</v>
      </c>
      <c r="ER224" s="572">
        <f ca="1">ER208</f>
        <v>0</v>
      </c>
    </row>
    <row r="225" spans="2:148" ht="12.75" customHeight="1">
      <c r="B225" s="443" t="s">
        <v>871</v>
      </c>
      <c r="C225" s="443"/>
      <c r="E225" s="572">
        <f ca="1">(E224-$D$221)*E216</f>
        <v>-12.531096436452799</v>
      </c>
      <c r="F225" s="572">
        <f t="shared" ref="F225:BQ225" ca="1" si="184">(F224-$D$221)*F216</f>
        <v>5.5847433655589356</v>
      </c>
      <c r="G225" s="572">
        <f t="shared" ca="1" si="184"/>
        <v>5.5847725384077052</v>
      </c>
      <c r="H225" s="572">
        <f t="shared" ca="1" si="184"/>
        <v>5.5847910601991657</v>
      </c>
      <c r="I225" s="572">
        <f t="shared" ca="1" si="184"/>
        <v>5.584798908993875</v>
      </c>
      <c r="J225" s="572">
        <f t="shared" ca="1" si="184"/>
        <v>5.5847960628072286</v>
      </c>
      <c r="K225" s="572">
        <f t="shared" ca="1" si="184"/>
        <v>5.5847824996092896</v>
      </c>
      <c r="L225" s="572">
        <f t="shared" ca="1" si="184"/>
        <v>5.5847581973247742</v>
      </c>
      <c r="M225" s="572">
        <f t="shared" ca="1" si="184"/>
        <v>5.5847231338329379</v>
      </c>
      <c r="N225" s="572">
        <f t="shared" ca="1" si="184"/>
        <v>5.5847772869674372</v>
      </c>
      <c r="O225" s="572">
        <f t="shared" ca="1" si="184"/>
        <v>5.5847206345163158</v>
      </c>
      <c r="P225" s="572">
        <f t="shared" ca="1" si="184"/>
        <v>5.5847531542218007</v>
      </c>
      <c r="Q225" s="572">
        <f t="shared" ca="1" si="184"/>
        <v>5.5847748237803216</v>
      </c>
      <c r="R225" s="572">
        <f t="shared" ca="1" si="184"/>
        <v>9.7940856208423668</v>
      </c>
      <c r="S225" s="572">
        <f t="shared" ca="1" si="184"/>
        <v>9.794085523012356</v>
      </c>
      <c r="T225" s="572">
        <f t="shared" ca="1" si="184"/>
        <v>9.794074507848606</v>
      </c>
      <c r="U225" s="572">
        <f t="shared" ca="1" si="184"/>
        <v>9.7940525528631923</v>
      </c>
      <c r="V225" s="572">
        <f t="shared" ca="1" si="184"/>
        <v>9.7940196355218632</v>
      </c>
      <c r="W225" s="572">
        <f t="shared" ca="1" si="184"/>
        <v>9.7940757332439858</v>
      </c>
      <c r="X225" s="572">
        <f t="shared" ca="1" si="184"/>
        <v>9.7940208234023487</v>
      </c>
      <c r="Y225" s="572">
        <f t="shared" ca="1" si="184"/>
        <v>9.794054883323227</v>
      </c>
      <c r="Z225" s="572">
        <f t="shared" ca="1" si="184"/>
        <v>9.7940778902860899</v>
      </c>
      <c r="AA225" s="572">
        <f t="shared" ca="1" si="184"/>
        <v>9.79408982152367</v>
      </c>
      <c r="AB225" s="572">
        <f t="shared" ca="1" si="184"/>
        <v>9.7940906542218045</v>
      </c>
      <c r="AC225" s="572">
        <f t="shared" ca="1" si="184"/>
        <v>9.7940803655192923</v>
      </c>
      <c r="AD225" s="572">
        <f t="shared" ca="1" si="184"/>
        <v>14.004558932507891</v>
      </c>
      <c r="AE225" s="572">
        <f t="shared" ca="1" si="184"/>
        <v>14.004526332232118</v>
      </c>
      <c r="AF225" s="572">
        <f t="shared" ca="1" si="184"/>
        <v>14.004582541689288</v>
      </c>
      <c r="AG225" s="572">
        <f t="shared" ca="1" si="184"/>
        <v>14.004527537829219</v>
      </c>
      <c r="AH225" s="572">
        <f t="shared" ca="1" si="184"/>
        <v>14.004561297554361</v>
      </c>
      <c r="AI225" s="572">
        <f t="shared" ca="1" si="184"/>
        <v>14.004583797719533</v>
      </c>
      <c r="AJ225" s="572">
        <f t="shared" ca="1" si="184"/>
        <v>14.004595015131869</v>
      </c>
      <c r="AK225" s="572">
        <f t="shared" ca="1" si="184"/>
        <v>14.004594926550766</v>
      </c>
      <c r="AL225" s="572">
        <f t="shared" ca="1" si="184"/>
        <v>14.004583508687702</v>
      </c>
      <c r="AM225" s="572">
        <f t="shared" ca="1" si="184"/>
        <v>14.004560738206223</v>
      </c>
      <c r="AN225" s="572">
        <f t="shared" ca="1" si="184"/>
        <v>14.004526591721813</v>
      </c>
      <c r="AO225" s="572">
        <f t="shared" ca="1" si="184"/>
        <v>14.004581045801743</v>
      </c>
      <c r="AP225" s="572">
        <f t="shared" ca="1" si="184"/>
        <v>14.742924076965039</v>
      </c>
      <c r="AQ225" s="572">
        <f t="shared" ca="1" si="184"/>
        <v>14.742955661682387</v>
      </c>
      <c r="AR225" s="572">
        <f t="shared" ca="1" si="184"/>
        <v>14.742975776375971</v>
      </c>
      <c r="AS225" s="572">
        <f t="shared" ca="1" si="184"/>
        <v>14.74298439741942</v>
      </c>
      <c r="AT225" s="572">
        <f t="shared" ca="1" si="184"/>
        <v>14.742981501137692</v>
      </c>
      <c r="AU225" s="572">
        <f t="shared" ca="1" si="184"/>
        <v>14.742967063806987</v>
      </c>
      <c r="AV225" s="572">
        <f t="shared" ca="1" si="184"/>
        <v>14.742941061654633</v>
      </c>
      <c r="AW225" s="572">
        <f t="shared" ca="1" si="184"/>
        <v>14.742903470858977</v>
      </c>
      <c r="AX225" s="572">
        <f t="shared" ca="1" si="184"/>
        <v>14.742954267549351</v>
      </c>
      <c r="AY225" s="572">
        <f t="shared" ca="1" si="184"/>
        <v>14.742993427805843</v>
      </c>
      <c r="AZ225" s="572">
        <f t="shared" ca="1" si="184"/>
        <v>-85.257079072340687</v>
      </c>
      <c r="BA225" s="572">
        <f t="shared" ca="1" si="184"/>
        <v>-4.7221632569087575</v>
      </c>
      <c r="BB225" s="572">
        <f t="shared" ca="1" si="184"/>
        <v>-4.7278591499663776</v>
      </c>
      <c r="BC225" s="572">
        <f t="shared" ca="1" si="184"/>
        <v>-4.7335667756310897</v>
      </c>
      <c r="BD225" s="572">
        <f t="shared" ca="1" si="184"/>
        <v>-5.8521861580701824</v>
      </c>
      <c r="BE225" s="572">
        <f t="shared" ca="1" si="184"/>
        <v>9.1724826784993638</v>
      </c>
      <c r="BF225" s="572">
        <f t="shared" ca="1" si="184"/>
        <v>9.1724397098105896</v>
      </c>
      <c r="BG225" s="572">
        <f t="shared" ca="1" si="184"/>
        <v>9.1724849115466185</v>
      </c>
      <c r="BH225" s="572">
        <f t="shared" ca="1" si="184"/>
        <v>9.1724182593404464</v>
      </c>
      <c r="BI225" s="572">
        <f t="shared" ca="1" si="184"/>
        <v>9.1724397287749184</v>
      </c>
      <c r="BJ225" s="572">
        <f t="shared" ca="1" si="184"/>
        <v>9.1724492953825489</v>
      </c>
      <c r="BK225" s="572">
        <f t="shared" ca="1" si="184"/>
        <v>9.1724469346454498</v>
      </c>
      <c r="BL225" s="572">
        <f t="shared" ca="1" si="184"/>
        <v>9.1724326219952417</v>
      </c>
      <c r="BM225" s="572">
        <f t="shared" ca="1" si="184"/>
        <v>9.172406332812983</v>
      </c>
      <c r="BN225" s="572">
        <f t="shared" ca="1" si="184"/>
        <v>9.1724680424289318</v>
      </c>
      <c r="BO225" s="572">
        <f t="shared" ca="1" si="184"/>
        <v>9.172417726122589</v>
      </c>
      <c r="BP225" s="572">
        <f t="shared" ca="1" si="184"/>
        <v>9.4506553591225355</v>
      </c>
      <c r="BQ225" s="572">
        <f t="shared" ca="1" si="184"/>
        <v>9.4506809166063022</v>
      </c>
      <c r="BR225" s="572">
        <f t="shared" ref="BR225:EC225" ca="1" si="185">(BR224-$D$221)*BR216</f>
        <v>9.4506943737003013</v>
      </c>
      <c r="BS225" s="572">
        <f t="shared" ca="1" si="185"/>
        <v>9.4506957054797311</v>
      </c>
      <c r="BT225" s="572">
        <f t="shared" ca="1" si="185"/>
        <v>9.4506848869684319</v>
      </c>
      <c r="BU225" s="572">
        <f t="shared" ca="1" si="185"/>
        <v>9.4506618931387578</v>
      </c>
      <c r="BV225" s="572">
        <f t="shared" ca="1" si="185"/>
        <v>9.450626698911563</v>
      </c>
      <c r="BW225" s="572">
        <f t="shared" ca="1" si="185"/>
        <v>9.4506792791560343</v>
      </c>
      <c r="BX225" s="572">
        <f t="shared" ca="1" si="185"/>
        <v>9.4506196086895926</v>
      </c>
      <c r="BY225" s="572">
        <f t="shared" ca="1" si="185"/>
        <v>9.4506476622777598</v>
      </c>
      <c r="BZ225" s="572">
        <f t="shared" ca="1" si="185"/>
        <v>9.4506634146341071</v>
      </c>
      <c r="CA225" s="572">
        <f t="shared" ca="1" si="185"/>
        <v>9.4506668404201122</v>
      </c>
      <c r="CB225" s="572">
        <f t="shared" ca="1" si="185"/>
        <v>9.7358579142450594</v>
      </c>
      <c r="CC225" s="572">
        <f t="shared" ca="1" si="185"/>
        <v>9.7358366106659133</v>
      </c>
      <c r="CD225" s="572">
        <f t="shared" ca="1" si="185"/>
        <v>9.7359029041872844</v>
      </c>
      <c r="CE225" s="572">
        <f t="shared" ca="1" si="185"/>
        <v>9.7358567692611899</v>
      </c>
      <c r="CF225" s="572">
        <f t="shared" ca="1" si="185"/>
        <v>9.7358981802870801</v>
      </c>
      <c r="CG225" s="572">
        <f t="shared" ca="1" si="185"/>
        <v>9.7358271116116697</v>
      </c>
      <c r="CH225" s="572">
        <f t="shared" ca="1" si="185"/>
        <v>9.7358435375288082</v>
      </c>
      <c r="CI225" s="572">
        <f t="shared" ca="1" si="185"/>
        <v>9.7358474322793995</v>
      </c>
      <c r="CJ225" s="572">
        <f t="shared" ca="1" si="185"/>
        <v>9.735838770051302</v>
      </c>
      <c r="CK225" s="572">
        <f t="shared" ca="1" si="185"/>
        <v>9.7358175249791685</v>
      </c>
      <c r="CL225" s="572">
        <f t="shared" ca="1" si="185"/>
        <v>9.7358836711444212</v>
      </c>
      <c r="CM225" s="572">
        <f t="shared" ca="1" si="185"/>
        <v>9.7358371825750822</v>
      </c>
      <c r="CN225" s="572">
        <f t="shared" ca="1" si="185"/>
        <v>10.028178033245638</v>
      </c>
      <c r="CO225" s="572">
        <f t="shared" ca="1" si="185"/>
        <v>10.028106197077022</v>
      </c>
      <c r="CP225" s="572">
        <f t="shared" ca="1" si="185"/>
        <v>10.02812164793643</v>
      </c>
      <c r="CQ225" s="572">
        <f t="shared" ca="1" si="185"/>
        <v>10.028124359637175</v>
      </c>
      <c r="CR225" s="572">
        <f t="shared" ca="1" si="185"/>
        <v>10.028114305938729</v>
      </c>
      <c r="CS225" s="572">
        <f t="shared" ca="1" si="185"/>
        <v>10.028191460546438</v>
      </c>
      <c r="CT225" s="572">
        <f t="shared" ca="1" si="185"/>
        <v>10.028155797111481</v>
      </c>
      <c r="CU225" s="572">
        <f t="shared" ca="1" si="185"/>
        <v>10.028107289230846</v>
      </c>
      <c r="CV225" s="572">
        <f t="shared" ca="1" si="185"/>
        <v>10.028145910447023</v>
      </c>
      <c r="CW225" s="572">
        <f t="shared" ca="1" si="185"/>
        <v>10.028171634248096</v>
      </c>
      <c r="CX225" s="572">
        <f t="shared" ca="1" si="185"/>
        <v>10.028184434067498</v>
      </c>
      <c r="CY225" s="572">
        <f t="shared" ca="1" si="185"/>
        <v>10.028184283283906</v>
      </c>
      <c r="CZ225" s="572">
        <f t="shared" ca="1" si="185"/>
        <v>10.327771155221242</v>
      </c>
      <c r="DA225" s="572">
        <f t="shared" ca="1" si="185"/>
        <v>10.32774502314841</v>
      </c>
      <c r="DB225" s="572">
        <f t="shared" ca="1" si="185"/>
        <v>10.327705860279281</v>
      </c>
      <c r="DC225" s="572">
        <f t="shared" ca="1" si="185"/>
        <v>10.327753639772567</v>
      </c>
      <c r="DD225" s="572">
        <f t="shared" ca="1" si="185"/>
        <v>10.32778833473165</v>
      </c>
      <c r="DE225" s="572">
        <f t="shared" ca="1" si="185"/>
        <v>10.327709918204562</v>
      </c>
      <c r="DF225" s="572">
        <f t="shared" ca="1" si="185"/>
        <v>10.327718363183749</v>
      </c>
      <c r="DG225" s="572">
        <f t="shared" ca="1" si="185"/>
        <v>10.327713642606085</v>
      </c>
      <c r="DH225" s="572">
        <f t="shared" ca="1" si="185"/>
        <v>10.327795729352673</v>
      </c>
      <c r="DI225" s="572">
        <f t="shared" ca="1" si="185"/>
        <v>10.32776459624877</v>
      </c>
      <c r="DJ225" s="572">
        <f t="shared" ca="1" si="185"/>
        <v>10.327720216063639</v>
      </c>
      <c r="DK225" s="572">
        <f t="shared" ca="1" si="185"/>
        <v>-89.672237438489546</v>
      </c>
      <c r="DL225" s="572">
        <f t="shared" ca="1" si="185"/>
        <v>-5.1049083947537639</v>
      </c>
      <c r="DM225" s="572">
        <f t="shared" ca="1" si="185"/>
        <v>-5.111392680128418</v>
      </c>
      <c r="DN225" s="572">
        <f t="shared" ca="1" si="185"/>
        <v>-5.1178903220692717</v>
      </c>
      <c r="DO225" s="572">
        <f t="shared" ca="1" si="185"/>
        <v>-6.3914013480886496</v>
      </c>
      <c r="DP225" s="572">
        <f t="shared" ca="1" si="185"/>
        <v>10.712874214244408</v>
      </c>
      <c r="DQ225" s="572">
        <f t="shared" ca="1" si="185"/>
        <v>10.712836337304125</v>
      </c>
      <c r="DR225" s="572">
        <f t="shared" ca="1" si="185"/>
        <v>10.712884993407783</v>
      </c>
      <c r="DS225" s="572">
        <f t="shared" ca="1" si="185"/>
        <v>10.712820154815688</v>
      </c>
      <c r="DT225" s="572">
        <f t="shared" ca="1" si="185"/>
        <v>10.712841793730945</v>
      </c>
      <c r="DU225" s="572">
        <f t="shared" ca="1" si="185"/>
        <v>0</v>
      </c>
      <c r="DV225" s="572">
        <f t="shared" ca="1" si="185"/>
        <v>0</v>
      </c>
      <c r="DW225" s="572">
        <f t="shared" ca="1" si="185"/>
        <v>0</v>
      </c>
      <c r="DX225" s="572">
        <f t="shared" ca="1" si="185"/>
        <v>0</v>
      </c>
      <c r="DY225" s="572">
        <f t="shared" ca="1" si="185"/>
        <v>0</v>
      </c>
      <c r="DZ225" s="572">
        <f t="shared" ca="1" si="185"/>
        <v>0</v>
      </c>
      <c r="EA225" s="572">
        <f t="shared" ca="1" si="185"/>
        <v>0</v>
      </c>
      <c r="EB225" s="572">
        <f t="shared" ca="1" si="185"/>
        <v>0</v>
      </c>
      <c r="EC225" s="572">
        <f t="shared" ca="1" si="185"/>
        <v>0</v>
      </c>
      <c r="ED225" s="572">
        <f t="shared" ref="ED225:EQ225" ca="1" si="186">(ED224-$D$221)*ED216</f>
        <v>0</v>
      </c>
      <c r="EE225" s="572">
        <f t="shared" ca="1" si="186"/>
        <v>0</v>
      </c>
      <c r="EF225" s="572">
        <f t="shared" ca="1" si="186"/>
        <v>0</v>
      </c>
      <c r="EG225" s="572">
        <f t="shared" ca="1" si="186"/>
        <v>0</v>
      </c>
      <c r="EH225" s="572">
        <f t="shared" ca="1" si="186"/>
        <v>0</v>
      </c>
      <c r="EI225" s="572">
        <f t="shared" ca="1" si="186"/>
        <v>0</v>
      </c>
      <c r="EJ225" s="572">
        <f t="shared" ca="1" si="186"/>
        <v>0</v>
      </c>
      <c r="EK225" s="572">
        <f t="shared" ca="1" si="186"/>
        <v>0</v>
      </c>
      <c r="EL225" s="572">
        <f t="shared" ca="1" si="186"/>
        <v>0</v>
      </c>
      <c r="EM225" s="572">
        <f t="shared" ca="1" si="186"/>
        <v>0</v>
      </c>
      <c r="EN225" s="572">
        <f t="shared" ca="1" si="186"/>
        <v>0</v>
      </c>
      <c r="EO225" s="572">
        <f t="shared" ca="1" si="186"/>
        <v>0</v>
      </c>
      <c r="EP225" s="572">
        <f t="shared" ca="1" si="186"/>
        <v>0</v>
      </c>
      <c r="EQ225" s="572">
        <f t="shared" ca="1" si="186"/>
        <v>0</v>
      </c>
      <c r="ER225" s="572">
        <f ca="1">(ER224-$D$221)*ER216</f>
        <v>0</v>
      </c>
    </row>
    <row r="226" spans="2:148" ht="12.75" customHeight="1">
      <c r="B226" s="443" t="s">
        <v>872</v>
      </c>
      <c r="C226" s="443"/>
      <c r="E226" s="572">
        <f ca="1">E225*E217</f>
        <v>-12.531096436452799</v>
      </c>
      <c r="F226" s="572">
        <f t="shared" ref="F226:BQ226" ca="1" si="187">F225*F217</f>
        <v>5.5440167280381916</v>
      </c>
      <c r="G226" s="572">
        <f t="shared" ca="1" si="187"/>
        <v>5.5036158376822666</v>
      </c>
      <c r="H226" s="572">
        <f t="shared" ca="1" si="187"/>
        <v>5.4647890429837664</v>
      </c>
      <c r="I226" s="572">
        <f t="shared" ca="1" si="187"/>
        <v>5.4249447942759961</v>
      </c>
      <c r="J226" s="572">
        <f t="shared" ca="1" si="187"/>
        <v>5.3866523964751378</v>
      </c>
      <c r="K226" s="572">
        <f t="shared" ca="1" si="187"/>
        <v>5.3473573470888418</v>
      </c>
      <c r="L226" s="572">
        <f t="shared" ca="1" si="187"/>
        <v>5.3083387432746623</v>
      </c>
      <c r="M226" s="572">
        <f t="shared" ca="1" si="187"/>
        <v>5.2733285243041115</v>
      </c>
      <c r="N226" s="572">
        <f t="shared" ca="1" si="187"/>
        <v>5.2349236345005714</v>
      </c>
      <c r="O226" s="572">
        <f t="shared" ca="1" si="187"/>
        <v>5.1979224362930099</v>
      </c>
      <c r="P226" s="572">
        <f t="shared" ca="1" si="187"/>
        <v>5.160046729895738</v>
      </c>
      <c r="Q226" s="572">
        <f t="shared" ca="1" si="187"/>
        <v>5.1236466273213956</v>
      </c>
      <c r="R226" s="572">
        <f t="shared" ca="1" si="187"/>
        <v>8.9198737916646849</v>
      </c>
      <c r="S226" s="572">
        <f t="shared" ca="1" si="187"/>
        <v>8.8548256888559056</v>
      </c>
      <c r="T226" s="572">
        <f t="shared" ca="1" si="187"/>
        <v>8.7923178004072966</v>
      </c>
      <c r="U226" s="572">
        <f t="shared" ca="1" si="187"/>
        <v>8.7281804200923876</v>
      </c>
      <c r="V226" s="572">
        <f t="shared" ca="1" si="187"/>
        <v>8.6665471636715221</v>
      </c>
      <c r="W226" s="572">
        <f t="shared" ca="1" si="187"/>
        <v>8.6033958068929142</v>
      </c>
      <c r="X226" s="572">
        <f t="shared" ca="1" si="187"/>
        <v>8.5406078197478621</v>
      </c>
      <c r="Y226" s="572">
        <f t="shared" ca="1" si="187"/>
        <v>8.4843625094609294</v>
      </c>
      <c r="Z226" s="572">
        <f t="shared" ca="1" si="187"/>
        <v>8.4225102381127019</v>
      </c>
      <c r="AA226" s="572">
        <f t="shared" ca="1" si="187"/>
        <v>8.3630737398470565</v>
      </c>
      <c r="AB226" s="572">
        <f t="shared" ca="1" si="187"/>
        <v>8.3020868853952425</v>
      </c>
      <c r="AC226" s="572">
        <f t="shared" ca="1" si="187"/>
        <v>8.2434814961024259</v>
      </c>
      <c r="AD226" s="572">
        <f t="shared" ca="1" si="187"/>
        <v>11.701397984988811</v>
      </c>
      <c r="AE226" s="572">
        <f t="shared" ca="1" si="187"/>
        <v>11.616038716721262</v>
      </c>
      <c r="AF226" s="572">
        <f t="shared" ca="1" si="187"/>
        <v>11.534098169395245</v>
      </c>
      <c r="AG226" s="572">
        <f t="shared" ca="1" si="187"/>
        <v>11.44994100167076</v>
      </c>
      <c r="AH226" s="572">
        <f t="shared" ca="1" si="187"/>
        <v>11.36915389697301</v>
      </c>
      <c r="AI226" s="572">
        <f t="shared" ca="1" si="187"/>
        <v>11.286262685656572</v>
      </c>
      <c r="AJ226" s="572">
        <f t="shared" ca="1" si="187"/>
        <v>11.203966798292983</v>
      </c>
      <c r="AK226" s="572">
        <f t="shared" ca="1" si="187"/>
        <v>11.127515252884944</v>
      </c>
      <c r="AL226" s="572">
        <f t="shared" ca="1" si="187"/>
        <v>11.046359048032567</v>
      </c>
      <c r="AM226" s="572">
        <f t="shared" ca="1" si="187"/>
        <v>10.968375213347141</v>
      </c>
      <c r="AN226" s="572">
        <f t="shared" ca="1" si="187"/>
        <v>10.888361991815088</v>
      </c>
      <c r="AO226" s="572">
        <f t="shared" ca="1" si="187"/>
        <v>10.811553184236695</v>
      </c>
      <c r="AP226" s="572">
        <f t="shared" ca="1" si="187"/>
        <v>11.298555102271376</v>
      </c>
      <c r="AQ226" s="572">
        <f t="shared" ca="1" si="187"/>
        <v>11.216184627629023</v>
      </c>
      <c r="AR226" s="572">
        <f t="shared" ca="1" si="187"/>
        <v>11.137035180470887</v>
      </c>
      <c r="AS226" s="572">
        <f t="shared" ca="1" si="187"/>
        <v>11.055825022717404</v>
      </c>
      <c r="AT226" s="572">
        <f t="shared" ca="1" si="187"/>
        <v>10.977790053740616</v>
      </c>
      <c r="AU226" s="572">
        <f t="shared" ca="1" si="187"/>
        <v>10.897724051363795</v>
      </c>
      <c r="AV226" s="572">
        <f t="shared" ca="1" si="187"/>
        <v>10.818233520490846</v>
      </c>
      <c r="AW226" s="572">
        <f t="shared" ca="1" si="187"/>
        <v>10.746923826923684</v>
      </c>
      <c r="AX226" s="572">
        <f t="shared" ca="1" si="187"/>
        <v>10.668588842540021</v>
      </c>
      <c r="AY226" s="572">
        <f t="shared" ca="1" si="187"/>
        <v>10.593317309035065</v>
      </c>
      <c r="AZ226" s="572">
        <f t="shared" ca="1" si="187"/>
        <v>-60.813229865131341</v>
      </c>
      <c r="BA226" s="572">
        <f t="shared" ca="1" si="187"/>
        <v>-3.344509759017813</v>
      </c>
      <c r="BB226" s="572">
        <f t="shared" ca="1" si="187"/>
        <v>-3.3241247261675557</v>
      </c>
      <c r="BC226" s="572">
        <f t="shared" ca="1" si="187"/>
        <v>-3.3038673352379884</v>
      </c>
      <c r="BD226" s="572">
        <f t="shared" ca="1" si="187"/>
        <v>-4.0557957353301424</v>
      </c>
      <c r="BE226" s="572">
        <f t="shared" ca="1" si="187"/>
        <v>6.3105346116350791</v>
      </c>
      <c r="BF226" s="572">
        <f t="shared" ca="1" si="187"/>
        <v>6.2659650488964145</v>
      </c>
      <c r="BG226" s="572">
        <f t="shared" ca="1" si="187"/>
        <v>6.2203012683332304</v>
      </c>
      <c r="BH226" s="572">
        <f t="shared" ca="1" si="187"/>
        <v>6.1748949661496644</v>
      </c>
      <c r="BI226" s="572">
        <f t="shared" ca="1" si="187"/>
        <v>6.1342223985148125</v>
      </c>
      <c r="BJ226" s="572">
        <f t="shared" ca="1" si="187"/>
        <v>6.0894950464995583</v>
      </c>
      <c r="BK226" s="572">
        <f t="shared" ca="1" si="187"/>
        <v>6.0465133939691249</v>
      </c>
      <c r="BL226" s="572">
        <f t="shared" ca="1" si="187"/>
        <v>6.0024099409202112</v>
      </c>
      <c r="BM226" s="572">
        <f t="shared" ca="1" si="187"/>
        <v>5.9600274154376285</v>
      </c>
      <c r="BN226" s="572">
        <f t="shared" ca="1" si="187"/>
        <v>5.9166038310736404</v>
      </c>
      <c r="BO226" s="572">
        <f t="shared" ca="1" si="187"/>
        <v>5.873424887938488</v>
      </c>
      <c r="BP226" s="572">
        <f t="shared" ca="1" si="187"/>
        <v>6.0088777656846393</v>
      </c>
      <c r="BQ226" s="572">
        <f t="shared" ca="1" si="187"/>
        <v>5.965074267264213</v>
      </c>
      <c r="BR226" s="572">
        <f t="shared" ref="BR226:EC226" ca="1" si="188">BR225*BR217</f>
        <v>5.9229807756859829</v>
      </c>
      <c r="BS226" s="572">
        <f t="shared" ca="1" si="188"/>
        <v>5.8797883766905894</v>
      </c>
      <c r="BT226" s="572">
        <f t="shared" ca="1" si="188"/>
        <v>5.8369034471964163</v>
      </c>
      <c r="BU226" s="572">
        <f t="shared" ca="1" si="188"/>
        <v>5.7984294695392453</v>
      </c>
      <c r="BV226" s="572">
        <f t="shared" ca="1" si="188"/>
        <v>5.756123094205071</v>
      </c>
      <c r="BW226" s="572">
        <f t="shared" ca="1" si="188"/>
        <v>5.7155277604042887</v>
      </c>
      <c r="BX226" s="572">
        <f t="shared" ca="1" si="188"/>
        <v>5.6738115561088387</v>
      </c>
      <c r="BY226" s="572">
        <f t="shared" ca="1" si="188"/>
        <v>5.6337821074048353</v>
      </c>
      <c r="BZ226" s="572">
        <f t="shared" ca="1" si="188"/>
        <v>5.5927071776864983</v>
      </c>
      <c r="CA226" s="572">
        <f t="shared" ca="1" si="188"/>
        <v>5.5519244767385647</v>
      </c>
      <c r="CB226" s="572">
        <f t="shared" ca="1" si="188"/>
        <v>5.6790955135658114</v>
      </c>
      <c r="CC226" s="572">
        <f t="shared" ca="1" si="188"/>
        <v>5.6376684786268836</v>
      </c>
      <c r="CD226" s="572">
        <f t="shared" ca="1" si="188"/>
        <v>5.5979155241057859</v>
      </c>
      <c r="CE226" s="572">
        <f t="shared" ca="1" si="188"/>
        <v>5.5570664958078577</v>
      </c>
      <c r="CF226" s="572">
        <f t="shared" ca="1" si="188"/>
        <v>5.5165651557072568</v>
      </c>
      <c r="CG226" s="572">
        <f t="shared" ca="1" si="188"/>
        <v>5.4788822845556107</v>
      </c>
      <c r="CH226" s="572">
        <f t="shared" ca="1" si="188"/>
        <v>5.4389368133585227</v>
      </c>
      <c r="CI226" s="572">
        <f t="shared" ca="1" si="188"/>
        <v>5.4005505645303176</v>
      </c>
      <c r="CJ226" s="572">
        <f t="shared" ca="1" si="188"/>
        <v>5.3611623796332744</v>
      </c>
      <c r="CK226" s="572">
        <f t="shared" ca="1" si="188"/>
        <v>5.323311291637622</v>
      </c>
      <c r="CL226" s="572">
        <f t="shared" ca="1" si="188"/>
        <v>5.2845270460592104</v>
      </c>
      <c r="CM226" s="572">
        <f t="shared" ca="1" si="188"/>
        <v>5.2459646810334091</v>
      </c>
      <c r="CN226" s="572">
        <f t="shared" ca="1" si="188"/>
        <v>5.3653486070816401</v>
      </c>
      <c r="CO226" s="572">
        <f t="shared" ca="1" si="188"/>
        <v>5.3261837477452874</v>
      </c>
      <c r="CP226" s="572">
        <f t="shared" ca="1" si="188"/>
        <v>5.2885993061836603</v>
      </c>
      <c r="CQ226" s="572">
        <f t="shared" ca="1" si="188"/>
        <v>5.2500337133883672</v>
      </c>
      <c r="CR226" s="572">
        <f t="shared" ca="1" si="188"/>
        <v>5.2117427147655384</v>
      </c>
      <c r="CS226" s="572">
        <f t="shared" ca="1" si="188"/>
        <v>5.1774419179807065</v>
      </c>
      <c r="CT226" s="572">
        <f t="shared" ca="1" si="188"/>
        <v>5.1396672403653874</v>
      </c>
      <c r="CU226" s="572">
        <f t="shared" ca="1" si="188"/>
        <v>5.1033664114093975</v>
      </c>
      <c r="CV226" s="572">
        <f t="shared" ca="1" si="188"/>
        <v>5.0661697176553711</v>
      </c>
      <c r="CW226" s="572">
        <f t="shared" ca="1" si="188"/>
        <v>5.0304252293056742</v>
      </c>
      <c r="CX226" s="572">
        <f t="shared" ca="1" si="188"/>
        <v>4.9937473204650917</v>
      </c>
      <c r="CY226" s="572">
        <f t="shared" ca="1" si="188"/>
        <v>4.9573304361150532</v>
      </c>
      <c r="CZ226" s="572">
        <f t="shared" ca="1" si="188"/>
        <v>5.0693936642046387</v>
      </c>
      <c r="DA226" s="572">
        <f t="shared" ca="1" si="188"/>
        <v>5.0324124714268796</v>
      </c>
      <c r="DB226" s="572">
        <f t="shared" ca="1" si="188"/>
        <v>4.9968743920995768</v>
      </c>
      <c r="DC226" s="572">
        <f t="shared" ca="1" si="188"/>
        <v>4.9604577268407324</v>
      </c>
      <c r="DD226" s="572">
        <f t="shared" ca="1" si="188"/>
        <v>4.9243002233663349</v>
      </c>
      <c r="DE226" s="572">
        <f t="shared" ca="1" si="188"/>
        <v>4.891816433648505</v>
      </c>
      <c r="DF226" s="572">
        <f t="shared" ca="1" si="188"/>
        <v>4.8561469238135215</v>
      </c>
      <c r="DG226" s="572">
        <f t="shared" ca="1" si="188"/>
        <v>4.8218696837404638</v>
      </c>
      <c r="DH226" s="572">
        <f t="shared" ca="1" si="188"/>
        <v>4.7867443341150189</v>
      </c>
      <c r="DI226" s="572">
        <f t="shared" ca="1" si="188"/>
        <v>4.7529448187331989</v>
      </c>
      <c r="DJ226" s="572">
        <f t="shared" ca="1" si="188"/>
        <v>4.7182637814237518</v>
      </c>
      <c r="DK226" s="572">
        <f t="shared" ca="1" si="188"/>
        <v>-40.668398476631985</v>
      </c>
      <c r="DL226" s="572">
        <f t="shared" ca="1" si="188"/>
        <v>-2.2988512301128541</v>
      </c>
      <c r="DM226" s="572">
        <f t="shared" ca="1" si="188"/>
        <v>-2.284985620628464</v>
      </c>
      <c r="DN226" s="572">
        <f t="shared" ca="1" si="188"/>
        <v>-2.271742216794578</v>
      </c>
      <c r="DO226" s="572">
        <f t="shared" ca="1" si="188"/>
        <v>-2.8163425410202736</v>
      </c>
      <c r="DP226" s="572">
        <f t="shared" ca="1" si="188"/>
        <v>4.6861555700677693</v>
      </c>
      <c r="DQ226" s="572">
        <f t="shared" ca="1" si="188"/>
        <v>4.655261619704735</v>
      </c>
      <c r="DR226" s="572">
        <f t="shared" ca="1" si="188"/>
        <v>4.6213341999092794</v>
      </c>
      <c r="DS226" s="572">
        <f t="shared" ca="1" si="188"/>
        <v>4.5886887162764687</v>
      </c>
      <c r="DT226" s="572">
        <f t="shared" ca="1" si="188"/>
        <v>4.5552349899697555</v>
      </c>
      <c r="DU226" s="572">
        <f t="shared" ca="1" si="188"/>
        <v>0</v>
      </c>
      <c r="DV226" s="572">
        <f t="shared" ca="1" si="188"/>
        <v>0</v>
      </c>
      <c r="DW226" s="572">
        <f t="shared" ca="1" si="188"/>
        <v>0</v>
      </c>
      <c r="DX226" s="572">
        <f t="shared" ca="1" si="188"/>
        <v>0</v>
      </c>
      <c r="DY226" s="572">
        <f t="shared" ca="1" si="188"/>
        <v>0</v>
      </c>
      <c r="DZ226" s="572">
        <f t="shared" ca="1" si="188"/>
        <v>0</v>
      </c>
      <c r="EA226" s="572">
        <f t="shared" ca="1" si="188"/>
        <v>0</v>
      </c>
      <c r="EB226" s="572">
        <f t="shared" ca="1" si="188"/>
        <v>0</v>
      </c>
      <c r="EC226" s="572">
        <f t="shared" ca="1" si="188"/>
        <v>0</v>
      </c>
      <c r="ED226" s="572">
        <f t="shared" ref="ED226:EQ226" ca="1" si="189">ED225*ED217</f>
        <v>0</v>
      </c>
      <c r="EE226" s="572">
        <f t="shared" ca="1" si="189"/>
        <v>0</v>
      </c>
      <c r="EF226" s="572">
        <f t="shared" ca="1" si="189"/>
        <v>0</v>
      </c>
      <c r="EG226" s="572">
        <f t="shared" ca="1" si="189"/>
        <v>0</v>
      </c>
      <c r="EH226" s="572">
        <f t="shared" ca="1" si="189"/>
        <v>0</v>
      </c>
      <c r="EI226" s="572">
        <f t="shared" ca="1" si="189"/>
        <v>0</v>
      </c>
      <c r="EJ226" s="572">
        <f t="shared" ca="1" si="189"/>
        <v>0</v>
      </c>
      <c r="EK226" s="572">
        <f t="shared" ca="1" si="189"/>
        <v>0</v>
      </c>
      <c r="EL226" s="572">
        <f t="shared" ca="1" si="189"/>
        <v>0</v>
      </c>
      <c r="EM226" s="572">
        <f t="shared" ca="1" si="189"/>
        <v>0</v>
      </c>
      <c r="EN226" s="572">
        <f t="shared" ca="1" si="189"/>
        <v>0</v>
      </c>
      <c r="EO226" s="572">
        <f t="shared" ca="1" si="189"/>
        <v>0</v>
      </c>
      <c r="EP226" s="572">
        <f t="shared" ca="1" si="189"/>
        <v>0</v>
      </c>
      <c r="EQ226" s="572">
        <f t="shared" ca="1" si="189"/>
        <v>0</v>
      </c>
      <c r="ER226" s="572">
        <f ca="1">ER225*ER217</f>
        <v>0</v>
      </c>
    </row>
    <row r="227" spans="2:148" ht="12.75" customHeight="1">
      <c r="B227" s="443" t="s">
        <v>871</v>
      </c>
      <c r="C227" s="443"/>
      <c r="D227" s="572">
        <f ca="1">SUM(E226:ER226)</f>
        <v>614.27102896545716</v>
      </c>
    </row>
    <row r="228" spans="2:148"/>
    <row r="229" spans="2:148" ht="12.75" customHeight="1">
      <c r="B229" s="443" t="s">
        <v>873</v>
      </c>
      <c r="C229" s="443"/>
      <c r="D229" s="308"/>
      <c r="E229" s="572">
        <f ca="1">$D$174*E134</f>
        <v>0</v>
      </c>
      <c r="F229" s="572">
        <f t="shared" ref="F229:BQ229" ca="1" si="190">$D$174*F134</f>
        <v>0</v>
      </c>
      <c r="G229" s="572">
        <f t="shared" ca="1" si="190"/>
        <v>0</v>
      </c>
      <c r="H229" s="572">
        <f t="shared" ca="1" si="190"/>
        <v>0</v>
      </c>
      <c r="I229" s="572">
        <f t="shared" ca="1" si="190"/>
        <v>0</v>
      </c>
      <c r="J229" s="572">
        <f t="shared" ca="1" si="190"/>
        <v>0</v>
      </c>
      <c r="K229" s="572">
        <f t="shared" ca="1" si="190"/>
        <v>0</v>
      </c>
      <c r="L229" s="572">
        <f t="shared" ca="1" si="190"/>
        <v>0</v>
      </c>
      <c r="M229" s="572">
        <f t="shared" ca="1" si="190"/>
        <v>0</v>
      </c>
      <c r="N229" s="572">
        <f t="shared" ca="1" si="190"/>
        <v>0</v>
      </c>
      <c r="O229" s="572">
        <f t="shared" ca="1" si="190"/>
        <v>0</v>
      </c>
      <c r="P229" s="572">
        <f t="shared" ca="1" si="190"/>
        <v>0</v>
      </c>
      <c r="Q229" s="572">
        <f t="shared" ca="1" si="190"/>
        <v>0</v>
      </c>
      <c r="R229" s="572">
        <f t="shared" ca="1" si="190"/>
        <v>0</v>
      </c>
      <c r="S229" s="572">
        <f t="shared" ca="1" si="190"/>
        <v>0</v>
      </c>
      <c r="T229" s="572">
        <f t="shared" ca="1" si="190"/>
        <v>0</v>
      </c>
      <c r="U229" s="572">
        <f t="shared" ca="1" si="190"/>
        <v>0</v>
      </c>
      <c r="V229" s="572">
        <f t="shared" ca="1" si="190"/>
        <v>0</v>
      </c>
      <c r="W229" s="572">
        <f t="shared" ca="1" si="190"/>
        <v>0</v>
      </c>
      <c r="X229" s="572">
        <f t="shared" ca="1" si="190"/>
        <v>0</v>
      </c>
      <c r="Y229" s="572">
        <f t="shared" ca="1" si="190"/>
        <v>0</v>
      </c>
      <c r="Z229" s="572">
        <f t="shared" ca="1" si="190"/>
        <v>0</v>
      </c>
      <c r="AA229" s="572">
        <f t="shared" ca="1" si="190"/>
        <v>0</v>
      </c>
      <c r="AB229" s="572">
        <f t="shared" ca="1" si="190"/>
        <v>0</v>
      </c>
      <c r="AC229" s="572">
        <f t="shared" ca="1" si="190"/>
        <v>0</v>
      </c>
      <c r="AD229" s="572">
        <f t="shared" ca="1" si="190"/>
        <v>0</v>
      </c>
      <c r="AE229" s="572">
        <f t="shared" ca="1" si="190"/>
        <v>0</v>
      </c>
      <c r="AF229" s="572">
        <f t="shared" ca="1" si="190"/>
        <v>0</v>
      </c>
      <c r="AG229" s="572">
        <f t="shared" ca="1" si="190"/>
        <v>0</v>
      </c>
      <c r="AH229" s="572">
        <f t="shared" ca="1" si="190"/>
        <v>0</v>
      </c>
      <c r="AI229" s="572">
        <f t="shared" ca="1" si="190"/>
        <v>0</v>
      </c>
      <c r="AJ229" s="572">
        <f t="shared" ca="1" si="190"/>
        <v>0</v>
      </c>
      <c r="AK229" s="572">
        <f t="shared" ca="1" si="190"/>
        <v>0</v>
      </c>
      <c r="AL229" s="572">
        <f t="shared" ca="1" si="190"/>
        <v>0</v>
      </c>
      <c r="AM229" s="572">
        <f t="shared" ca="1" si="190"/>
        <v>0</v>
      </c>
      <c r="AN229" s="572">
        <f t="shared" ca="1" si="190"/>
        <v>0</v>
      </c>
      <c r="AO229" s="572">
        <f t="shared" ca="1" si="190"/>
        <v>0</v>
      </c>
      <c r="AP229" s="572">
        <f t="shared" ca="1" si="190"/>
        <v>0</v>
      </c>
      <c r="AQ229" s="572">
        <f t="shared" ca="1" si="190"/>
        <v>0</v>
      </c>
      <c r="AR229" s="572">
        <f t="shared" ca="1" si="190"/>
        <v>0</v>
      </c>
      <c r="AS229" s="572">
        <f t="shared" ca="1" si="190"/>
        <v>0</v>
      </c>
      <c r="AT229" s="572">
        <f t="shared" ca="1" si="190"/>
        <v>0</v>
      </c>
      <c r="AU229" s="572">
        <f t="shared" ca="1" si="190"/>
        <v>0</v>
      </c>
      <c r="AV229" s="572">
        <f t="shared" ca="1" si="190"/>
        <v>0</v>
      </c>
      <c r="AW229" s="572">
        <f t="shared" ca="1" si="190"/>
        <v>0</v>
      </c>
      <c r="AX229" s="572">
        <f t="shared" ca="1" si="190"/>
        <v>0</v>
      </c>
      <c r="AY229" s="572">
        <f t="shared" ca="1" si="190"/>
        <v>0</v>
      </c>
      <c r="AZ229" s="572">
        <f t="shared" ca="1" si="190"/>
        <v>0</v>
      </c>
      <c r="BA229" s="572">
        <f t="shared" ca="1" si="190"/>
        <v>0</v>
      </c>
      <c r="BB229" s="572">
        <f t="shared" ca="1" si="190"/>
        <v>0</v>
      </c>
      <c r="BC229" s="572">
        <f t="shared" ca="1" si="190"/>
        <v>0</v>
      </c>
      <c r="BD229" s="572">
        <f t="shared" ca="1" si="190"/>
        <v>0</v>
      </c>
      <c r="BE229" s="572">
        <f t="shared" ca="1" si="190"/>
        <v>0</v>
      </c>
      <c r="BF229" s="572">
        <f t="shared" ca="1" si="190"/>
        <v>0</v>
      </c>
      <c r="BG229" s="572">
        <f t="shared" ca="1" si="190"/>
        <v>0</v>
      </c>
      <c r="BH229" s="572">
        <f t="shared" ca="1" si="190"/>
        <v>0</v>
      </c>
      <c r="BI229" s="572">
        <f t="shared" ca="1" si="190"/>
        <v>0</v>
      </c>
      <c r="BJ229" s="572">
        <f t="shared" ca="1" si="190"/>
        <v>0</v>
      </c>
      <c r="BK229" s="572">
        <f t="shared" ca="1" si="190"/>
        <v>0</v>
      </c>
      <c r="BL229" s="572">
        <f t="shared" ca="1" si="190"/>
        <v>0</v>
      </c>
      <c r="BM229" s="572">
        <f t="shared" ca="1" si="190"/>
        <v>0</v>
      </c>
      <c r="BN229" s="572">
        <f t="shared" ca="1" si="190"/>
        <v>0</v>
      </c>
      <c r="BO229" s="572">
        <f t="shared" ca="1" si="190"/>
        <v>0</v>
      </c>
      <c r="BP229" s="572">
        <f t="shared" ca="1" si="190"/>
        <v>0</v>
      </c>
      <c r="BQ229" s="572">
        <f t="shared" ca="1" si="190"/>
        <v>0</v>
      </c>
      <c r="BR229" s="572">
        <f t="shared" ref="BR229:EC229" ca="1" si="191">$D$174*BR134</f>
        <v>0</v>
      </c>
      <c r="BS229" s="572">
        <f t="shared" ca="1" si="191"/>
        <v>0</v>
      </c>
      <c r="BT229" s="572">
        <f t="shared" ca="1" si="191"/>
        <v>0</v>
      </c>
      <c r="BU229" s="572">
        <f t="shared" ca="1" si="191"/>
        <v>0</v>
      </c>
      <c r="BV229" s="572">
        <f t="shared" ca="1" si="191"/>
        <v>0</v>
      </c>
      <c r="BW229" s="572">
        <f t="shared" ca="1" si="191"/>
        <v>0</v>
      </c>
      <c r="BX229" s="572">
        <f t="shared" ca="1" si="191"/>
        <v>0</v>
      </c>
      <c r="BY229" s="572">
        <f t="shared" ca="1" si="191"/>
        <v>0</v>
      </c>
      <c r="BZ229" s="572">
        <f t="shared" ca="1" si="191"/>
        <v>0</v>
      </c>
      <c r="CA229" s="572">
        <f t="shared" ca="1" si="191"/>
        <v>0</v>
      </c>
      <c r="CB229" s="572">
        <f t="shared" ca="1" si="191"/>
        <v>0</v>
      </c>
      <c r="CC229" s="572">
        <f t="shared" ca="1" si="191"/>
        <v>0</v>
      </c>
      <c r="CD229" s="572">
        <f t="shared" ca="1" si="191"/>
        <v>0</v>
      </c>
      <c r="CE229" s="572">
        <f t="shared" ca="1" si="191"/>
        <v>0</v>
      </c>
      <c r="CF229" s="572">
        <f t="shared" ca="1" si="191"/>
        <v>0</v>
      </c>
      <c r="CG229" s="572">
        <f t="shared" ca="1" si="191"/>
        <v>0</v>
      </c>
      <c r="CH229" s="572">
        <f t="shared" ca="1" si="191"/>
        <v>0</v>
      </c>
      <c r="CI229" s="572">
        <f t="shared" ca="1" si="191"/>
        <v>0</v>
      </c>
      <c r="CJ229" s="572">
        <f t="shared" ca="1" si="191"/>
        <v>0</v>
      </c>
      <c r="CK229" s="572">
        <f t="shared" ca="1" si="191"/>
        <v>0</v>
      </c>
      <c r="CL229" s="572">
        <f t="shared" ca="1" si="191"/>
        <v>0</v>
      </c>
      <c r="CM229" s="572">
        <f t="shared" ca="1" si="191"/>
        <v>0</v>
      </c>
      <c r="CN229" s="572">
        <f t="shared" ca="1" si="191"/>
        <v>0</v>
      </c>
      <c r="CO229" s="572">
        <f t="shared" ca="1" si="191"/>
        <v>0</v>
      </c>
      <c r="CP229" s="572">
        <f t="shared" ca="1" si="191"/>
        <v>0</v>
      </c>
      <c r="CQ229" s="572">
        <f t="shared" ca="1" si="191"/>
        <v>0</v>
      </c>
      <c r="CR229" s="572">
        <f t="shared" ca="1" si="191"/>
        <v>0</v>
      </c>
      <c r="CS229" s="572">
        <f t="shared" ca="1" si="191"/>
        <v>0</v>
      </c>
      <c r="CT229" s="572">
        <f t="shared" ca="1" si="191"/>
        <v>0</v>
      </c>
      <c r="CU229" s="572">
        <f t="shared" ca="1" si="191"/>
        <v>0</v>
      </c>
      <c r="CV229" s="572">
        <f t="shared" ca="1" si="191"/>
        <v>0</v>
      </c>
      <c r="CW229" s="572">
        <f t="shared" ca="1" si="191"/>
        <v>0</v>
      </c>
      <c r="CX229" s="572">
        <f t="shared" ca="1" si="191"/>
        <v>0</v>
      </c>
      <c r="CY229" s="572">
        <f t="shared" ca="1" si="191"/>
        <v>0</v>
      </c>
      <c r="CZ229" s="572">
        <f t="shared" ca="1" si="191"/>
        <v>0</v>
      </c>
      <c r="DA229" s="572">
        <f t="shared" ca="1" si="191"/>
        <v>0</v>
      </c>
      <c r="DB229" s="572">
        <f t="shared" ca="1" si="191"/>
        <v>0</v>
      </c>
      <c r="DC229" s="572">
        <f t="shared" ca="1" si="191"/>
        <v>0</v>
      </c>
      <c r="DD229" s="572">
        <f t="shared" ca="1" si="191"/>
        <v>0</v>
      </c>
      <c r="DE229" s="572">
        <f t="shared" ca="1" si="191"/>
        <v>0</v>
      </c>
      <c r="DF229" s="572">
        <f t="shared" ca="1" si="191"/>
        <v>0</v>
      </c>
      <c r="DG229" s="572">
        <f t="shared" ca="1" si="191"/>
        <v>0</v>
      </c>
      <c r="DH229" s="572">
        <f t="shared" ca="1" si="191"/>
        <v>0</v>
      </c>
      <c r="DI229" s="572">
        <f t="shared" ca="1" si="191"/>
        <v>0</v>
      </c>
      <c r="DJ229" s="572">
        <f t="shared" ca="1" si="191"/>
        <v>0</v>
      </c>
      <c r="DK229" s="572">
        <f t="shared" ca="1" si="191"/>
        <v>0</v>
      </c>
      <c r="DL229" s="572">
        <f t="shared" ca="1" si="191"/>
        <v>0</v>
      </c>
      <c r="DM229" s="572">
        <f t="shared" ca="1" si="191"/>
        <v>0</v>
      </c>
      <c r="DN229" s="572">
        <f t="shared" ca="1" si="191"/>
        <v>0</v>
      </c>
      <c r="DO229" s="572">
        <f t="shared" ca="1" si="191"/>
        <v>0</v>
      </c>
      <c r="DP229" s="572">
        <f t="shared" ca="1" si="191"/>
        <v>0</v>
      </c>
      <c r="DQ229" s="572">
        <f t="shared" ca="1" si="191"/>
        <v>0</v>
      </c>
      <c r="DR229" s="572">
        <f t="shared" ca="1" si="191"/>
        <v>0</v>
      </c>
      <c r="DS229" s="572">
        <f t="shared" ca="1" si="191"/>
        <v>0</v>
      </c>
      <c r="DT229" s="572">
        <f t="shared" ca="1" si="191"/>
        <v>9613.0349510206361</v>
      </c>
      <c r="DU229" s="572">
        <f t="shared" ca="1" si="191"/>
        <v>0</v>
      </c>
      <c r="DV229" s="572">
        <f t="shared" ca="1" si="191"/>
        <v>0</v>
      </c>
      <c r="DW229" s="572">
        <f t="shared" ca="1" si="191"/>
        <v>0</v>
      </c>
      <c r="DX229" s="572">
        <f t="shared" ca="1" si="191"/>
        <v>0</v>
      </c>
      <c r="DY229" s="572">
        <f t="shared" ca="1" si="191"/>
        <v>0</v>
      </c>
      <c r="DZ229" s="572">
        <f t="shared" ca="1" si="191"/>
        <v>0</v>
      </c>
      <c r="EA229" s="572">
        <f t="shared" ca="1" si="191"/>
        <v>0</v>
      </c>
      <c r="EB229" s="572">
        <f t="shared" ca="1" si="191"/>
        <v>0</v>
      </c>
      <c r="EC229" s="572">
        <f t="shared" ca="1" si="191"/>
        <v>0</v>
      </c>
      <c r="ED229" s="572">
        <f t="shared" ref="ED229:EQ229" ca="1" si="192">$D$174*ED134</f>
        <v>0</v>
      </c>
      <c r="EE229" s="572">
        <f t="shared" ca="1" si="192"/>
        <v>0</v>
      </c>
      <c r="EF229" s="572">
        <f t="shared" ca="1" si="192"/>
        <v>0</v>
      </c>
      <c r="EG229" s="572">
        <f t="shared" ca="1" si="192"/>
        <v>0</v>
      </c>
      <c r="EH229" s="572">
        <f t="shared" ca="1" si="192"/>
        <v>0</v>
      </c>
      <c r="EI229" s="572">
        <f t="shared" ca="1" si="192"/>
        <v>0</v>
      </c>
      <c r="EJ229" s="572">
        <f t="shared" ca="1" si="192"/>
        <v>0</v>
      </c>
      <c r="EK229" s="572">
        <f t="shared" ca="1" si="192"/>
        <v>0</v>
      </c>
      <c r="EL229" s="572">
        <f t="shared" ca="1" si="192"/>
        <v>0</v>
      </c>
      <c r="EM229" s="572">
        <f t="shared" ca="1" si="192"/>
        <v>0</v>
      </c>
      <c r="EN229" s="572">
        <f t="shared" ca="1" si="192"/>
        <v>0</v>
      </c>
      <c r="EO229" s="572">
        <f t="shared" ca="1" si="192"/>
        <v>0</v>
      </c>
      <c r="EP229" s="572">
        <f t="shared" ca="1" si="192"/>
        <v>0</v>
      </c>
      <c r="EQ229" s="572">
        <f t="shared" ca="1" si="192"/>
        <v>0</v>
      </c>
      <c r="ER229" s="572">
        <f ca="1">$D$174*ER134</f>
        <v>0</v>
      </c>
    </row>
    <row r="230" spans="2:148" ht="12.75" customHeight="1">
      <c r="B230" s="443" t="s">
        <v>874</v>
      </c>
      <c r="C230" s="443"/>
      <c r="D230" s="308"/>
      <c r="E230" s="572">
        <f ca="1">E229*E217</f>
        <v>0</v>
      </c>
      <c r="F230" s="572">
        <f t="shared" ref="F230:BQ230" ca="1" si="193">F229*F217</f>
        <v>0</v>
      </c>
      <c r="G230" s="572">
        <f t="shared" ca="1" si="193"/>
        <v>0</v>
      </c>
      <c r="H230" s="572">
        <f t="shared" ca="1" si="193"/>
        <v>0</v>
      </c>
      <c r="I230" s="572">
        <f t="shared" ca="1" si="193"/>
        <v>0</v>
      </c>
      <c r="J230" s="572">
        <f t="shared" ca="1" si="193"/>
        <v>0</v>
      </c>
      <c r="K230" s="572">
        <f t="shared" ca="1" si="193"/>
        <v>0</v>
      </c>
      <c r="L230" s="572">
        <f t="shared" ca="1" si="193"/>
        <v>0</v>
      </c>
      <c r="M230" s="572">
        <f t="shared" ca="1" si="193"/>
        <v>0</v>
      </c>
      <c r="N230" s="572">
        <f t="shared" ca="1" si="193"/>
        <v>0</v>
      </c>
      <c r="O230" s="572">
        <f t="shared" ca="1" si="193"/>
        <v>0</v>
      </c>
      <c r="P230" s="572">
        <f t="shared" ca="1" si="193"/>
        <v>0</v>
      </c>
      <c r="Q230" s="572">
        <f t="shared" ca="1" si="193"/>
        <v>0</v>
      </c>
      <c r="R230" s="572">
        <f t="shared" ca="1" si="193"/>
        <v>0</v>
      </c>
      <c r="S230" s="572">
        <f t="shared" ca="1" si="193"/>
        <v>0</v>
      </c>
      <c r="T230" s="572">
        <f t="shared" ca="1" si="193"/>
        <v>0</v>
      </c>
      <c r="U230" s="572">
        <f t="shared" ca="1" si="193"/>
        <v>0</v>
      </c>
      <c r="V230" s="572">
        <f t="shared" ca="1" si="193"/>
        <v>0</v>
      </c>
      <c r="W230" s="572">
        <f t="shared" ca="1" si="193"/>
        <v>0</v>
      </c>
      <c r="X230" s="572">
        <f t="shared" ca="1" si="193"/>
        <v>0</v>
      </c>
      <c r="Y230" s="572">
        <f t="shared" ca="1" si="193"/>
        <v>0</v>
      </c>
      <c r="Z230" s="572">
        <f t="shared" ca="1" si="193"/>
        <v>0</v>
      </c>
      <c r="AA230" s="572">
        <f t="shared" ca="1" si="193"/>
        <v>0</v>
      </c>
      <c r="AB230" s="572">
        <f t="shared" ca="1" si="193"/>
        <v>0</v>
      </c>
      <c r="AC230" s="572">
        <f t="shared" ca="1" si="193"/>
        <v>0</v>
      </c>
      <c r="AD230" s="572">
        <f t="shared" ca="1" si="193"/>
        <v>0</v>
      </c>
      <c r="AE230" s="572">
        <f t="shared" ca="1" si="193"/>
        <v>0</v>
      </c>
      <c r="AF230" s="572">
        <f t="shared" ca="1" si="193"/>
        <v>0</v>
      </c>
      <c r="AG230" s="572">
        <f t="shared" ca="1" si="193"/>
        <v>0</v>
      </c>
      <c r="AH230" s="572">
        <f t="shared" ca="1" si="193"/>
        <v>0</v>
      </c>
      <c r="AI230" s="572">
        <f t="shared" ca="1" si="193"/>
        <v>0</v>
      </c>
      <c r="AJ230" s="572">
        <f t="shared" ca="1" si="193"/>
        <v>0</v>
      </c>
      <c r="AK230" s="572">
        <f t="shared" ca="1" si="193"/>
        <v>0</v>
      </c>
      <c r="AL230" s="572">
        <f t="shared" ca="1" si="193"/>
        <v>0</v>
      </c>
      <c r="AM230" s="572">
        <f t="shared" ca="1" si="193"/>
        <v>0</v>
      </c>
      <c r="AN230" s="572">
        <f t="shared" ca="1" si="193"/>
        <v>0</v>
      </c>
      <c r="AO230" s="572">
        <f t="shared" ca="1" si="193"/>
        <v>0</v>
      </c>
      <c r="AP230" s="572">
        <f t="shared" ca="1" si="193"/>
        <v>0</v>
      </c>
      <c r="AQ230" s="572">
        <f t="shared" ca="1" si="193"/>
        <v>0</v>
      </c>
      <c r="AR230" s="572">
        <f t="shared" ca="1" si="193"/>
        <v>0</v>
      </c>
      <c r="AS230" s="572">
        <f t="shared" ca="1" si="193"/>
        <v>0</v>
      </c>
      <c r="AT230" s="572">
        <f t="shared" ca="1" si="193"/>
        <v>0</v>
      </c>
      <c r="AU230" s="572">
        <f t="shared" ca="1" si="193"/>
        <v>0</v>
      </c>
      <c r="AV230" s="572">
        <f t="shared" ca="1" si="193"/>
        <v>0</v>
      </c>
      <c r="AW230" s="572">
        <f t="shared" ca="1" si="193"/>
        <v>0</v>
      </c>
      <c r="AX230" s="572">
        <f t="shared" ca="1" si="193"/>
        <v>0</v>
      </c>
      <c r="AY230" s="572">
        <f t="shared" ca="1" si="193"/>
        <v>0</v>
      </c>
      <c r="AZ230" s="572">
        <f t="shared" ca="1" si="193"/>
        <v>0</v>
      </c>
      <c r="BA230" s="572">
        <f t="shared" ca="1" si="193"/>
        <v>0</v>
      </c>
      <c r="BB230" s="572">
        <f t="shared" ca="1" si="193"/>
        <v>0</v>
      </c>
      <c r="BC230" s="572">
        <f t="shared" ca="1" si="193"/>
        <v>0</v>
      </c>
      <c r="BD230" s="572">
        <f t="shared" ca="1" si="193"/>
        <v>0</v>
      </c>
      <c r="BE230" s="572">
        <f t="shared" ca="1" si="193"/>
        <v>0</v>
      </c>
      <c r="BF230" s="572">
        <f t="shared" ca="1" si="193"/>
        <v>0</v>
      </c>
      <c r="BG230" s="572">
        <f t="shared" ca="1" si="193"/>
        <v>0</v>
      </c>
      <c r="BH230" s="572">
        <f t="shared" ca="1" si="193"/>
        <v>0</v>
      </c>
      <c r="BI230" s="572">
        <f t="shared" ca="1" si="193"/>
        <v>0</v>
      </c>
      <c r="BJ230" s="572">
        <f t="shared" ca="1" si="193"/>
        <v>0</v>
      </c>
      <c r="BK230" s="572">
        <f t="shared" ca="1" si="193"/>
        <v>0</v>
      </c>
      <c r="BL230" s="572">
        <f t="shared" ca="1" si="193"/>
        <v>0</v>
      </c>
      <c r="BM230" s="572">
        <f t="shared" ca="1" si="193"/>
        <v>0</v>
      </c>
      <c r="BN230" s="572">
        <f t="shared" ca="1" si="193"/>
        <v>0</v>
      </c>
      <c r="BO230" s="572">
        <f t="shared" ca="1" si="193"/>
        <v>0</v>
      </c>
      <c r="BP230" s="572">
        <f t="shared" ca="1" si="193"/>
        <v>0</v>
      </c>
      <c r="BQ230" s="572">
        <f t="shared" ca="1" si="193"/>
        <v>0</v>
      </c>
      <c r="BR230" s="572">
        <f t="shared" ref="BR230:EC230" ca="1" si="194">BR229*BR217</f>
        <v>0</v>
      </c>
      <c r="BS230" s="572">
        <f t="shared" ca="1" si="194"/>
        <v>0</v>
      </c>
      <c r="BT230" s="572">
        <f t="shared" ca="1" si="194"/>
        <v>0</v>
      </c>
      <c r="BU230" s="572">
        <f t="shared" ca="1" si="194"/>
        <v>0</v>
      </c>
      <c r="BV230" s="572">
        <f t="shared" ca="1" si="194"/>
        <v>0</v>
      </c>
      <c r="BW230" s="572">
        <f t="shared" ca="1" si="194"/>
        <v>0</v>
      </c>
      <c r="BX230" s="572">
        <f t="shared" ca="1" si="194"/>
        <v>0</v>
      </c>
      <c r="BY230" s="572">
        <f t="shared" ca="1" si="194"/>
        <v>0</v>
      </c>
      <c r="BZ230" s="572">
        <f t="shared" ca="1" si="194"/>
        <v>0</v>
      </c>
      <c r="CA230" s="572">
        <f t="shared" ca="1" si="194"/>
        <v>0</v>
      </c>
      <c r="CB230" s="572">
        <f t="shared" ca="1" si="194"/>
        <v>0</v>
      </c>
      <c r="CC230" s="572">
        <f t="shared" ca="1" si="194"/>
        <v>0</v>
      </c>
      <c r="CD230" s="572">
        <f t="shared" ca="1" si="194"/>
        <v>0</v>
      </c>
      <c r="CE230" s="572">
        <f t="shared" ca="1" si="194"/>
        <v>0</v>
      </c>
      <c r="CF230" s="572">
        <f t="shared" ca="1" si="194"/>
        <v>0</v>
      </c>
      <c r="CG230" s="572">
        <f t="shared" ca="1" si="194"/>
        <v>0</v>
      </c>
      <c r="CH230" s="572">
        <f t="shared" ca="1" si="194"/>
        <v>0</v>
      </c>
      <c r="CI230" s="572">
        <f t="shared" ca="1" si="194"/>
        <v>0</v>
      </c>
      <c r="CJ230" s="572">
        <f t="shared" ca="1" si="194"/>
        <v>0</v>
      </c>
      <c r="CK230" s="572">
        <f t="shared" ca="1" si="194"/>
        <v>0</v>
      </c>
      <c r="CL230" s="572">
        <f t="shared" ca="1" si="194"/>
        <v>0</v>
      </c>
      <c r="CM230" s="572">
        <f t="shared" ca="1" si="194"/>
        <v>0</v>
      </c>
      <c r="CN230" s="572">
        <f t="shared" ca="1" si="194"/>
        <v>0</v>
      </c>
      <c r="CO230" s="572">
        <f t="shared" ca="1" si="194"/>
        <v>0</v>
      </c>
      <c r="CP230" s="572">
        <f t="shared" ca="1" si="194"/>
        <v>0</v>
      </c>
      <c r="CQ230" s="572">
        <f t="shared" ca="1" si="194"/>
        <v>0</v>
      </c>
      <c r="CR230" s="572">
        <f t="shared" ca="1" si="194"/>
        <v>0</v>
      </c>
      <c r="CS230" s="572">
        <f t="shared" ca="1" si="194"/>
        <v>0</v>
      </c>
      <c r="CT230" s="572">
        <f t="shared" ca="1" si="194"/>
        <v>0</v>
      </c>
      <c r="CU230" s="572">
        <f t="shared" ca="1" si="194"/>
        <v>0</v>
      </c>
      <c r="CV230" s="572">
        <f t="shared" ca="1" si="194"/>
        <v>0</v>
      </c>
      <c r="CW230" s="572">
        <f t="shared" ca="1" si="194"/>
        <v>0</v>
      </c>
      <c r="CX230" s="572">
        <f t="shared" ca="1" si="194"/>
        <v>0</v>
      </c>
      <c r="CY230" s="572">
        <f t="shared" ca="1" si="194"/>
        <v>0</v>
      </c>
      <c r="CZ230" s="572">
        <f t="shared" ca="1" si="194"/>
        <v>0</v>
      </c>
      <c r="DA230" s="572">
        <f t="shared" ca="1" si="194"/>
        <v>0</v>
      </c>
      <c r="DB230" s="572">
        <f t="shared" ca="1" si="194"/>
        <v>0</v>
      </c>
      <c r="DC230" s="572">
        <f t="shared" ca="1" si="194"/>
        <v>0</v>
      </c>
      <c r="DD230" s="572">
        <f t="shared" ca="1" si="194"/>
        <v>0</v>
      </c>
      <c r="DE230" s="572">
        <f t="shared" ca="1" si="194"/>
        <v>0</v>
      </c>
      <c r="DF230" s="572">
        <f t="shared" ca="1" si="194"/>
        <v>0</v>
      </c>
      <c r="DG230" s="572">
        <f t="shared" ca="1" si="194"/>
        <v>0</v>
      </c>
      <c r="DH230" s="572">
        <f t="shared" ca="1" si="194"/>
        <v>0</v>
      </c>
      <c r="DI230" s="572">
        <f t="shared" ca="1" si="194"/>
        <v>0</v>
      </c>
      <c r="DJ230" s="572">
        <f t="shared" ca="1" si="194"/>
        <v>0</v>
      </c>
      <c r="DK230" s="572">
        <f t="shared" ca="1" si="194"/>
        <v>0</v>
      </c>
      <c r="DL230" s="572">
        <f t="shared" ca="1" si="194"/>
        <v>0</v>
      </c>
      <c r="DM230" s="572">
        <f t="shared" ca="1" si="194"/>
        <v>0</v>
      </c>
      <c r="DN230" s="572">
        <f t="shared" ca="1" si="194"/>
        <v>0</v>
      </c>
      <c r="DO230" s="572">
        <f t="shared" ca="1" si="194"/>
        <v>0</v>
      </c>
      <c r="DP230" s="572">
        <f t="shared" ca="1" si="194"/>
        <v>0</v>
      </c>
      <c r="DQ230" s="572">
        <f t="shared" ca="1" si="194"/>
        <v>0</v>
      </c>
      <c r="DR230" s="572">
        <f t="shared" ca="1" si="194"/>
        <v>0</v>
      </c>
      <c r="DS230" s="572">
        <f t="shared" ca="1" si="194"/>
        <v>0</v>
      </c>
      <c r="DT230" s="572">
        <f t="shared" ca="1" si="194"/>
        <v>4087.5832959949689</v>
      </c>
      <c r="DU230" s="572">
        <f t="shared" ca="1" si="194"/>
        <v>0</v>
      </c>
      <c r="DV230" s="572">
        <f t="shared" ca="1" si="194"/>
        <v>0</v>
      </c>
      <c r="DW230" s="572">
        <f t="shared" ca="1" si="194"/>
        <v>0</v>
      </c>
      <c r="DX230" s="572">
        <f t="shared" ca="1" si="194"/>
        <v>0</v>
      </c>
      <c r="DY230" s="572">
        <f t="shared" ca="1" si="194"/>
        <v>0</v>
      </c>
      <c r="DZ230" s="572">
        <f t="shared" ca="1" si="194"/>
        <v>0</v>
      </c>
      <c r="EA230" s="572">
        <f t="shared" ca="1" si="194"/>
        <v>0</v>
      </c>
      <c r="EB230" s="572">
        <f t="shared" ca="1" si="194"/>
        <v>0</v>
      </c>
      <c r="EC230" s="572">
        <f t="shared" ca="1" si="194"/>
        <v>0</v>
      </c>
      <c r="ED230" s="572">
        <f t="shared" ref="ED230:ER230" ca="1" si="195">ED229*ED217</f>
        <v>0</v>
      </c>
      <c r="EE230" s="572">
        <f t="shared" ca="1" si="195"/>
        <v>0</v>
      </c>
      <c r="EF230" s="572">
        <f t="shared" ca="1" si="195"/>
        <v>0</v>
      </c>
      <c r="EG230" s="572">
        <f t="shared" ca="1" si="195"/>
        <v>0</v>
      </c>
      <c r="EH230" s="572">
        <f t="shared" ca="1" si="195"/>
        <v>0</v>
      </c>
      <c r="EI230" s="572">
        <f t="shared" ca="1" si="195"/>
        <v>0</v>
      </c>
      <c r="EJ230" s="572">
        <f t="shared" ca="1" si="195"/>
        <v>0</v>
      </c>
      <c r="EK230" s="572">
        <f t="shared" ca="1" si="195"/>
        <v>0</v>
      </c>
      <c r="EL230" s="572">
        <f t="shared" ca="1" si="195"/>
        <v>0</v>
      </c>
      <c r="EM230" s="572">
        <f t="shared" ca="1" si="195"/>
        <v>0</v>
      </c>
      <c r="EN230" s="572">
        <f t="shared" ca="1" si="195"/>
        <v>0</v>
      </c>
      <c r="EO230" s="572">
        <f t="shared" ca="1" si="195"/>
        <v>0</v>
      </c>
      <c r="EP230" s="572">
        <f t="shared" ca="1" si="195"/>
        <v>0</v>
      </c>
      <c r="EQ230" s="572">
        <f t="shared" ca="1" si="195"/>
        <v>0</v>
      </c>
      <c r="ER230" s="572">
        <f t="shared" ca="1" si="195"/>
        <v>0</v>
      </c>
    </row>
    <row r="231" spans="2:148" ht="12.75" customHeight="1">
      <c r="B231" s="443" t="s">
        <v>874</v>
      </c>
      <c r="C231" s="443"/>
      <c r="D231" s="572">
        <f ca="1">SUM(E230:ER230)</f>
        <v>4087.5832959949689</v>
      </c>
    </row>
    <row r="232" spans="2:148"/>
    <row r="233" spans="2:148" ht="12.75" customHeight="1">
      <c r="B233" s="443" t="s">
        <v>875</v>
      </c>
      <c r="C233" s="443"/>
      <c r="D233" s="308"/>
      <c r="E233" s="572">
        <f t="shared" ref="E233:BP233" ca="1" si="196">(F106-$D$174)*E134</f>
        <v>0</v>
      </c>
      <c r="F233" s="572">
        <f t="shared" ca="1" si="196"/>
        <v>0</v>
      </c>
      <c r="G233" s="572">
        <f t="shared" ca="1" si="196"/>
        <v>0</v>
      </c>
      <c r="H233" s="572">
        <f t="shared" ca="1" si="196"/>
        <v>0</v>
      </c>
      <c r="I233" s="572">
        <f t="shared" ca="1" si="196"/>
        <v>0</v>
      </c>
      <c r="J233" s="572">
        <f t="shared" ca="1" si="196"/>
        <v>0</v>
      </c>
      <c r="K233" s="572">
        <f t="shared" ca="1" si="196"/>
        <v>0</v>
      </c>
      <c r="L233" s="572">
        <f t="shared" ca="1" si="196"/>
        <v>0</v>
      </c>
      <c r="M233" s="572">
        <f t="shared" ca="1" si="196"/>
        <v>0</v>
      </c>
      <c r="N233" s="572">
        <f t="shared" ca="1" si="196"/>
        <v>0</v>
      </c>
      <c r="O233" s="572">
        <f t="shared" ca="1" si="196"/>
        <v>0</v>
      </c>
      <c r="P233" s="572">
        <f t="shared" ca="1" si="196"/>
        <v>0</v>
      </c>
      <c r="Q233" s="572">
        <f t="shared" ca="1" si="196"/>
        <v>0</v>
      </c>
      <c r="R233" s="572">
        <f t="shared" ca="1" si="196"/>
        <v>0</v>
      </c>
      <c r="S233" s="572">
        <f t="shared" ca="1" si="196"/>
        <v>0</v>
      </c>
      <c r="T233" s="572">
        <f t="shared" ca="1" si="196"/>
        <v>0</v>
      </c>
      <c r="U233" s="572">
        <f t="shared" ca="1" si="196"/>
        <v>0</v>
      </c>
      <c r="V233" s="572">
        <f t="shared" ca="1" si="196"/>
        <v>0</v>
      </c>
      <c r="W233" s="572">
        <f t="shared" ca="1" si="196"/>
        <v>0</v>
      </c>
      <c r="X233" s="572">
        <f t="shared" ca="1" si="196"/>
        <v>0</v>
      </c>
      <c r="Y233" s="572">
        <f t="shared" ca="1" si="196"/>
        <v>0</v>
      </c>
      <c r="Z233" s="572">
        <f t="shared" ca="1" si="196"/>
        <v>0</v>
      </c>
      <c r="AA233" s="572">
        <f t="shared" ca="1" si="196"/>
        <v>0</v>
      </c>
      <c r="AB233" s="572">
        <f t="shared" ca="1" si="196"/>
        <v>0</v>
      </c>
      <c r="AC233" s="572">
        <f t="shared" ca="1" si="196"/>
        <v>0</v>
      </c>
      <c r="AD233" s="572">
        <f t="shared" ca="1" si="196"/>
        <v>0</v>
      </c>
      <c r="AE233" s="572">
        <f t="shared" ca="1" si="196"/>
        <v>0</v>
      </c>
      <c r="AF233" s="572">
        <f t="shared" ca="1" si="196"/>
        <v>0</v>
      </c>
      <c r="AG233" s="572">
        <f t="shared" ca="1" si="196"/>
        <v>0</v>
      </c>
      <c r="AH233" s="572">
        <f t="shared" ca="1" si="196"/>
        <v>0</v>
      </c>
      <c r="AI233" s="572">
        <f t="shared" ca="1" si="196"/>
        <v>0</v>
      </c>
      <c r="AJ233" s="572">
        <f t="shared" ca="1" si="196"/>
        <v>0</v>
      </c>
      <c r="AK233" s="572">
        <f t="shared" ca="1" si="196"/>
        <v>0</v>
      </c>
      <c r="AL233" s="572">
        <f t="shared" ca="1" si="196"/>
        <v>0</v>
      </c>
      <c r="AM233" s="572">
        <f t="shared" ca="1" si="196"/>
        <v>0</v>
      </c>
      <c r="AN233" s="572">
        <f t="shared" ca="1" si="196"/>
        <v>0</v>
      </c>
      <c r="AO233" s="572">
        <f t="shared" ca="1" si="196"/>
        <v>0</v>
      </c>
      <c r="AP233" s="572">
        <f t="shared" ca="1" si="196"/>
        <v>0</v>
      </c>
      <c r="AQ233" s="572">
        <f t="shared" ca="1" si="196"/>
        <v>0</v>
      </c>
      <c r="AR233" s="572">
        <f t="shared" ca="1" si="196"/>
        <v>0</v>
      </c>
      <c r="AS233" s="572">
        <f t="shared" ca="1" si="196"/>
        <v>0</v>
      </c>
      <c r="AT233" s="572">
        <f t="shared" ca="1" si="196"/>
        <v>0</v>
      </c>
      <c r="AU233" s="572">
        <f t="shared" ca="1" si="196"/>
        <v>0</v>
      </c>
      <c r="AV233" s="572">
        <f t="shared" ca="1" si="196"/>
        <v>0</v>
      </c>
      <c r="AW233" s="572">
        <f t="shared" ca="1" si="196"/>
        <v>0</v>
      </c>
      <c r="AX233" s="572">
        <f t="shared" ca="1" si="196"/>
        <v>0</v>
      </c>
      <c r="AY233" s="572">
        <f t="shared" ca="1" si="196"/>
        <v>0</v>
      </c>
      <c r="AZ233" s="572">
        <f t="shared" ca="1" si="196"/>
        <v>0</v>
      </c>
      <c r="BA233" s="572">
        <f t="shared" ca="1" si="196"/>
        <v>0</v>
      </c>
      <c r="BB233" s="572">
        <f t="shared" ca="1" si="196"/>
        <v>0</v>
      </c>
      <c r="BC233" s="572">
        <f t="shared" ca="1" si="196"/>
        <v>0</v>
      </c>
      <c r="BD233" s="572">
        <f t="shared" ca="1" si="196"/>
        <v>0</v>
      </c>
      <c r="BE233" s="572">
        <f t="shared" ca="1" si="196"/>
        <v>0</v>
      </c>
      <c r="BF233" s="572">
        <f t="shared" ca="1" si="196"/>
        <v>0</v>
      </c>
      <c r="BG233" s="572">
        <f t="shared" ca="1" si="196"/>
        <v>0</v>
      </c>
      <c r="BH233" s="572">
        <f t="shared" ca="1" si="196"/>
        <v>0</v>
      </c>
      <c r="BI233" s="572">
        <f t="shared" ca="1" si="196"/>
        <v>0</v>
      </c>
      <c r="BJ233" s="572">
        <f t="shared" ca="1" si="196"/>
        <v>0</v>
      </c>
      <c r="BK233" s="572">
        <f t="shared" ca="1" si="196"/>
        <v>0</v>
      </c>
      <c r="BL233" s="572">
        <f t="shared" ca="1" si="196"/>
        <v>0</v>
      </c>
      <c r="BM233" s="572">
        <f t="shared" ca="1" si="196"/>
        <v>0</v>
      </c>
      <c r="BN233" s="572">
        <f t="shared" ca="1" si="196"/>
        <v>0</v>
      </c>
      <c r="BO233" s="572">
        <f t="shared" ca="1" si="196"/>
        <v>0</v>
      </c>
      <c r="BP233" s="572">
        <f t="shared" ca="1" si="196"/>
        <v>0</v>
      </c>
      <c r="BQ233" s="572">
        <f t="shared" ref="BQ233:DS233" ca="1" si="197">(BR106-$D$174)*BQ134</f>
        <v>0</v>
      </c>
      <c r="BR233" s="572">
        <f t="shared" ca="1" si="197"/>
        <v>0</v>
      </c>
      <c r="BS233" s="572">
        <f t="shared" ca="1" si="197"/>
        <v>0</v>
      </c>
      <c r="BT233" s="572">
        <f t="shared" ca="1" si="197"/>
        <v>0</v>
      </c>
      <c r="BU233" s="572">
        <f t="shared" ca="1" si="197"/>
        <v>0</v>
      </c>
      <c r="BV233" s="572">
        <f t="shared" ca="1" si="197"/>
        <v>0</v>
      </c>
      <c r="BW233" s="572">
        <f t="shared" ca="1" si="197"/>
        <v>0</v>
      </c>
      <c r="BX233" s="572">
        <f t="shared" ca="1" si="197"/>
        <v>0</v>
      </c>
      <c r="BY233" s="572">
        <f t="shared" ca="1" si="197"/>
        <v>0</v>
      </c>
      <c r="BZ233" s="572">
        <f t="shared" ca="1" si="197"/>
        <v>0</v>
      </c>
      <c r="CA233" s="572">
        <f t="shared" ca="1" si="197"/>
        <v>0</v>
      </c>
      <c r="CB233" s="572">
        <f t="shared" ca="1" si="197"/>
        <v>0</v>
      </c>
      <c r="CC233" s="572">
        <f t="shared" ca="1" si="197"/>
        <v>0</v>
      </c>
      <c r="CD233" s="572">
        <f t="shared" ca="1" si="197"/>
        <v>0</v>
      </c>
      <c r="CE233" s="572">
        <f t="shared" ca="1" si="197"/>
        <v>0</v>
      </c>
      <c r="CF233" s="572">
        <f t="shared" ca="1" si="197"/>
        <v>0</v>
      </c>
      <c r="CG233" s="572">
        <f t="shared" ca="1" si="197"/>
        <v>0</v>
      </c>
      <c r="CH233" s="572">
        <f t="shared" ca="1" si="197"/>
        <v>0</v>
      </c>
      <c r="CI233" s="572">
        <f t="shared" ca="1" si="197"/>
        <v>0</v>
      </c>
      <c r="CJ233" s="572">
        <f t="shared" ca="1" si="197"/>
        <v>0</v>
      </c>
      <c r="CK233" s="572">
        <f t="shared" ca="1" si="197"/>
        <v>0</v>
      </c>
      <c r="CL233" s="572">
        <f t="shared" ca="1" si="197"/>
        <v>0</v>
      </c>
      <c r="CM233" s="572">
        <f t="shared" ca="1" si="197"/>
        <v>0</v>
      </c>
      <c r="CN233" s="572">
        <f t="shared" ca="1" si="197"/>
        <v>0</v>
      </c>
      <c r="CO233" s="572">
        <f t="shared" ca="1" si="197"/>
        <v>0</v>
      </c>
      <c r="CP233" s="572">
        <f t="shared" ca="1" si="197"/>
        <v>0</v>
      </c>
      <c r="CQ233" s="572">
        <f t="shared" ca="1" si="197"/>
        <v>0</v>
      </c>
      <c r="CR233" s="572">
        <f t="shared" ca="1" si="197"/>
        <v>0</v>
      </c>
      <c r="CS233" s="572">
        <f t="shared" ca="1" si="197"/>
        <v>0</v>
      </c>
      <c r="CT233" s="572">
        <f t="shared" ca="1" si="197"/>
        <v>0</v>
      </c>
      <c r="CU233" s="572">
        <f t="shared" ca="1" si="197"/>
        <v>0</v>
      </c>
      <c r="CV233" s="572">
        <f t="shared" ca="1" si="197"/>
        <v>0</v>
      </c>
      <c r="CW233" s="572">
        <f t="shared" ca="1" si="197"/>
        <v>0</v>
      </c>
      <c r="CX233" s="572">
        <f t="shared" ca="1" si="197"/>
        <v>0</v>
      </c>
      <c r="CY233" s="572">
        <f t="shared" ca="1" si="197"/>
        <v>0</v>
      </c>
      <c r="CZ233" s="572">
        <f t="shared" ca="1" si="197"/>
        <v>0</v>
      </c>
      <c r="DA233" s="572">
        <f t="shared" ca="1" si="197"/>
        <v>0</v>
      </c>
      <c r="DB233" s="572">
        <f t="shared" ca="1" si="197"/>
        <v>0</v>
      </c>
      <c r="DC233" s="572">
        <f t="shared" ca="1" si="197"/>
        <v>0</v>
      </c>
      <c r="DD233" s="572">
        <f t="shared" ca="1" si="197"/>
        <v>0</v>
      </c>
      <c r="DE233" s="572">
        <f t="shared" ca="1" si="197"/>
        <v>0</v>
      </c>
      <c r="DF233" s="572">
        <f t="shared" ca="1" si="197"/>
        <v>0</v>
      </c>
      <c r="DG233" s="572">
        <f t="shared" ca="1" si="197"/>
        <v>0</v>
      </c>
      <c r="DH233" s="572">
        <f t="shared" ca="1" si="197"/>
        <v>0</v>
      </c>
      <c r="DI233" s="572">
        <f t="shared" ca="1" si="197"/>
        <v>0</v>
      </c>
      <c r="DJ233" s="572">
        <f t="shared" ca="1" si="197"/>
        <v>0</v>
      </c>
      <c r="DK233" s="572">
        <f t="shared" ca="1" si="197"/>
        <v>0</v>
      </c>
      <c r="DL233" s="572">
        <f t="shared" ca="1" si="197"/>
        <v>0</v>
      </c>
      <c r="DM233" s="572">
        <f t="shared" ca="1" si="197"/>
        <v>0</v>
      </c>
      <c r="DN233" s="572">
        <f t="shared" ca="1" si="197"/>
        <v>0</v>
      </c>
      <c r="DO233" s="572">
        <f t="shared" ca="1" si="197"/>
        <v>0</v>
      </c>
      <c r="DP233" s="572">
        <f t="shared" ca="1" si="197"/>
        <v>0</v>
      </c>
      <c r="DQ233" s="572">
        <f t="shared" ca="1" si="197"/>
        <v>0</v>
      </c>
      <c r="DR233" s="572">
        <f t="shared" ca="1" si="197"/>
        <v>0</v>
      </c>
      <c r="DS233" s="572">
        <f t="shared" ca="1" si="197"/>
        <v>0</v>
      </c>
      <c r="DT233" s="572">
        <f ca="1">(DU106-$D$174)*DT134</f>
        <v>-7784.0161123147536</v>
      </c>
      <c r="DU233" s="572">
        <f t="shared" ref="DU233:ER233" ca="1" si="198">(DV106-$D$174)*DU134</f>
        <v>0</v>
      </c>
      <c r="DV233" s="572">
        <f t="shared" ca="1" si="198"/>
        <v>0</v>
      </c>
      <c r="DW233" s="572">
        <f t="shared" ca="1" si="198"/>
        <v>0</v>
      </c>
      <c r="DX233" s="572">
        <f t="shared" ca="1" si="198"/>
        <v>0</v>
      </c>
      <c r="DY233" s="572">
        <f t="shared" ca="1" si="198"/>
        <v>0</v>
      </c>
      <c r="DZ233" s="572">
        <f t="shared" ca="1" si="198"/>
        <v>0</v>
      </c>
      <c r="EA233" s="572">
        <f t="shared" ca="1" si="198"/>
        <v>0</v>
      </c>
      <c r="EB233" s="572">
        <f t="shared" ca="1" si="198"/>
        <v>0</v>
      </c>
      <c r="EC233" s="572">
        <f t="shared" ca="1" si="198"/>
        <v>0</v>
      </c>
      <c r="ED233" s="572">
        <f t="shared" ca="1" si="198"/>
        <v>0</v>
      </c>
      <c r="EE233" s="572">
        <f t="shared" ca="1" si="198"/>
        <v>0</v>
      </c>
      <c r="EF233" s="572">
        <f t="shared" ca="1" si="198"/>
        <v>0</v>
      </c>
      <c r="EG233" s="572">
        <f t="shared" ca="1" si="198"/>
        <v>0</v>
      </c>
      <c r="EH233" s="572">
        <f t="shared" ca="1" si="198"/>
        <v>0</v>
      </c>
      <c r="EI233" s="572">
        <f t="shared" ca="1" si="198"/>
        <v>0</v>
      </c>
      <c r="EJ233" s="572">
        <f t="shared" ca="1" si="198"/>
        <v>0</v>
      </c>
      <c r="EK233" s="572">
        <f t="shared" ca="1" si="198"/>
        <v>0</v>
      </c>
      <c r="EL233" s="572">
        <f t="shared" ca="1" si="198"/>
        <v>0</v>
      </c>
      <c r="EM233" s="572">
        <f t="shared" ca="1" si="198"/>
        <v>0</v>
      </c>
      <c r="EN233" s="572">
        <f t="shared" ca="1" si="198"/>
        <v>0</v>
      </c>
      <c r="EO233" s="572">
        <f t="shared" ca="1" si="198"/>
        <v>0</v>
      </c>
      <c r="EP233" s="572">
        <f t="shared" ca="1" si="198"/>
        <v>0</v>
      </c>
      <c r="EQ233" s="572">
        <f t="shared" ca="1" si="198"/>
        <v>0</v>
      </c>
      <c r="ER233" s="572">
        <f t="shared" ca="1" si="198"/>
        <v>0</v>
      </c>
    </row>
    <row r="234" spans="2:148" ht="12.75" customHeight="1">
      <c r="B234" s="443" t="s">
        <v>876</v>
      </c>
      <c r="C234" s="443"/>
      <c r="D234" s="308"/>
      <c r="E234" s="572">
        <f ca="1">E233*F217</f>
        <v>0</v>
      </c>
      <c r="F234" s="572">
        <f t="shared" ref="F234:BQ234" ca="1" si="199">F233*G217</f>
        <v>0</v>
      </c>
      <c r="G234" s="572">
        <f t="shared" ca="1" si="199"/>
        <v>0</v>
      </c>
      <c r="H234" s="572">
        <f t="shared" ca="1" si="199"/>
        <v>0</v>
      </c>
      <c r="I234" s="572">
        <f t="shared" ca="1" si="199"/>
        <v>0</v>
      </c>
      <c r="J234" s="572">
        <f t="shared" ca="1" si="199"/>
        <v>0</v>
      </c>
      <c r="K234" s="572">
        <f t="shared" ca="1" si="199"/>
        <v>0</v>
      </c>
      <c r="L234" s="572">
        <f t="shared" ca="1" si="199"/>
        <v>0</v>
      </c>
      <c r="M234" s="572">
        <f t="shared" ca="1" si="199"/>
        <v>0</v>
      </c>
      <c r="N234" s="572">
        <f t="shared" ca="1" si="199"/>
        <v>0</v>
      </c>
      <c r="O234" s="572">
        <f t="shared" ca="1" si="199"/>
        <v>0</v>
      </c>
      <c r="P234" s="572">
        <f t="shared" ca="1" si="199"/>
        <v>0</v>
      </c>
      <c r="Q234" s="572">
        <f t="shared" ca="1" si="199"/>
        <v>0</v>
      </c>
      <c r="R234" s="572">
        <f t="shared" ca="1" si="199"/>
        <v>0</v>
      </c>
      <c r="S234" s="572">
        <f t="shared" ca="1" si="199"/>
        <v>0</v>
      </c>
      <c r="T234" s="572">
        <f t="shared" ca="1" si="199"/>
        <v>0</v>
      </c>
      <c r="U234" s="572">
        <f t="shared" ca="1" si="199"/>
        <v>0</v>
      </c>
      <c r="V234" s="572">
        <f t="shared" ca="1" si="199"/>
        <v>0</v>
      </c>
      <c r="W234" s="572">
        <f t="shared" ca="1" si="199"/>
        <v>0</v>
      </c>
      <c r="X234" s="572">
        <f t="shared" ca="1" si="199"/>
        <v>0</v>
      </c>
      <c r="Y234" s="572">
        <f t="shared" ca="1" si="199"/>
        <v>0</v>
      </c>
      <c r="Z234" s="572">
        <f t="shared" ca="1" si="199"/>
        <v>0</v>
      </c>
      <c r="AA234" s="572">
        <f t="shared" ca="1" si="199"/>
        <v>0</v>
      </c>
      <c r="AB234" s="572">
        <f t="shared" ca="1" si="199"/>
        <v>0</v>
      </c>
      <c r="AC234" s="572">
        <f t="shared" ca="1" si="199"/>
        <v>0</v>
      </c>
      <c r="AD234" s="572">
        <f t="shared" ca="1" si="199"/>
        <v>0</v>
      </c>
      <c r="AE234" s="572">
        <f t="shared" ca="1" si="199"/>
        <v>0</v>
      </c>
      <c r="AF234" s="572">
        <f t="shared" ca="1" si="199"/>
        <v>0</v>
      </c>
      <c r="AG234" s="572">
        <f t="shared" ca="1" si="199"/>
        <v>0</v>
      </c>
      <c r="AH234" s="572">
        <f t="shared" ca="1" si="199"/>
        <v>0</v>
      </c>
      <c r="AI234" s="572">
        <f t="shared" ca="1" si="199"/>
        <v>0</v>
      </c>
      <c r="AJ234" s="572">
        <f t="shared" ca="1" si="199"/>
        <v>0</v>
      </c>
      <c r="AK234" s="572">
        <f t="shared" ca="1" si="199"/>
        <v>0</v>
      </c>
      <c r="AL234" s="572">
        <f t="shared" ca="1" si="199"/>
        <v>0</v>
      </c>
      <c r="AM234" s="572">
        <f t="shared" ca="1" si="199"/>
        <v>0</v>
      </c>
      <c r="AN234" s="572">
        <f t="shared" ca="1" si="199"/>
        <v>0</v>
      </c>
      <c r="AO234" s="572">
        <f t="shared" ca="1" si="199"/>
        <v>0</v>
      </c>
      <c r="AP234" s="572">
        <f t="shared" ca="1" si="199"/>
        <v>0</v>
      </c>
      <c r="AQ234" s="572">
        <f t="shared" ca="1" si="199"/>
        <v>0</v>
      </c>
      <c r="AR234" s="572">
        <f t="shared" ca="1" si="199"/>
        <v>0</v>
      </c>
      <c r="AS234" s="572">
        <f t="shared" ca="1" si="199"/>
        <v>0</v>
      </c>
      <c r="AT234" s="572">
        <f t="shared" ca="1" si="199"/>
        <v>0</v>
      </c>
      <c r="AU234" s="572">
        <f t="shared" ca="1" si="199"/>
        <v>0</v>
      </c>
      <c r="AV234" s="572">
        <f t="shared" ca="1" si="199"/>
        <v>0</v>
      </c>
      <c r="AW234" s="572">
        <f t="shared" ca="1" si="199"/>
        <v>0</v>
      </c>
      <c r="AX234" s="572">
        <f t="shared" ca="1" si="199"/>
        <v>0</v>
      </c>
      <c r="AY234" s="572">
        <f t="shared" ca="1" si="199"/>
        <v>0</v>
      </c>
      <c r="AZ234" s="572">
        <f t="shared" ca="1" si="199"/>
        <v>0</v>
      </c>
      <c r="BA234" s="572">
        <f t="shared" ca="1" si="199"/>
        <v>0</v>
      </c>
      <c r="BB234" s="572">
        <f t="shared" ca="1" si="199"/>
        <v>0</v>
      </c>
      <c r="BC234" s="572">
        <f t="shared" ca="1" si="199"/>
        <v>0</v>
      </c>
      <c r="BD234" s="572">
        <f t="shared" ca="1" si="199"/>
        <v>0</v>
      </c>
      <c r="BE234" s="572">
        <f t="shared" ca="1" si="199"/>
        <v>0</v>
      </c>
      <c r="BF234" s="572">
        <f t="shared" ca="1" si="199"/>
        <v>0</v>
      </c>
      <c r="BG234" s="572">
        <f t="shared" ca="1" si="199"/>
        <v>0</v>
      </c>
      <c r="BH234" s="572">
        <f t="shared" ca="1" si="199"/>
        <v>0</v>
      </c>
      <c r="BI234" s="572">
        <f t="shared" ca="1" si="199"/>
        <v>0</v>
      </c>
      <c r="BJ234" s="572">
        <f t="shared" ca="1" si="199"/>
        <v>0</v>
      </c>
      <c r="BK234" s="572">
        <f t="shared" ca="1" si="199"/>
        <v>0</v>
      </c>
      <c r="BL234" s="572">
        <f t="shared" ca="1" si="199"/>
        <v>0</v>
      </c>
      <c r="BM234" s="572">
        <f t="shared" ca="1" si="199"/>
        <v>0</v>
      </c>
      <c r="BN234" s="572">
        <f t="shared" ca="1" si="199"/>
        <v>0</v>
      </c>
      <c r="BO234" s="572">
        <f t="shared" ca="1" si="199"/>
        <v>0</v>
      </c>
      <c r="BP234" s="572">
        <f t="shared" ca="1" si="199"/>
        <v>0</v>
      </c>
      <c r="BQ234" s="572">
        <f t="shared" ca="1" si="199"/>
        <v>0</v>
      </c>
      <c r="BR234" s="572">
        <f t="shared" ref="BR234:EC234" ca="1" si="200">BR233*BS217</f>
        <v>0</v>
      </c>
      <c r="BS234" s="572">
        <f t="shared" ca="1" si="200"/>
        <v>0</v>
      </c>
      <c r="BT234" s="572">
        <f t="shared" ca="1" si="200"/>
        <v>0</v>
      </c>
      <c r="BU234" s="572">
        <f t="shared" ca="1" si="200"/>
        <v>0</v>
      </c>
      <c r="BV234" s="572">
        <f t="shared" ca="1" si="200"/>
        <v>0</v>
      </c>
      <c r="BW234" s="572">
        <f t="shared" ca="1" si="200"/>
        <v>0</v>
      </c>
      <c r="BX234" s="572">
        <f t="shared" ca="1" si="200"/>
        <v>0</v>
      </c>
      <c r="BY234" s="572">
        <f t="shared" ca="1" si="200"/>
        <v>0</v>
      </c>
      <c r="BZ234" s="572">
        <f t="shared" ca="1" si="200"/>
        <v>0</v>
      </c>
      <c r="CA234" s="572">
        <f t="shared" ca="1" si="200"/>
        <v>0</v>
      </c>
      <c r="CB234" s="572">
        <f t="shared" ca="1" si="200"/>
        <v>0</v>
      </c>
      <c r="CC234" s="572">
        <f t="shared" ca="1" si="200"/>
        <v>0</v>
      </c>
      <c r="CD234" s="572">
        <f t="shared" ca="1" si="200"/>
        <v>0</v>
      </c>
      <c r="CE234" s="572">
        <f t="shared" ca="1" si="200"/>
        <v>0</v>
      </c>
      <c r="CF234" s="572">
        <f t="shared" ca="1" si="200"/>
        <v>0</v>
      </c>
      <c r="CG234" s="572">
        <f t="shared" ca="1" si="200"/>
        <v>0</v>
      </c>
      <c r="CH234" s="572">
        <f t="shared" ca="1" si="200"/>
        <v>0</v>
      </c>
      <c r="CI234" s="572">
        <f t="shared" ca="1" si="200"/>
        <v>0</v>
      </c>
      <c r="CJ234" s="572">
        <f t="shared" ca="1" si="200"/>
        <v>0</v>
      </c>
      <c r="CK234" s="572">
        <f t="shared" ca="1" si="200"/>
        <v>0</v>
      </c>
      <c r="CL234" s="572">
        <f t="shared" ca="1" si="200"/>
        <v>0</v>
      </c>
      <c r="CM234" s="572">
        <f t="shared" ca="1" si="200"/>
        <v>0</v>
      </c>
      <c r="CN234" s="572">
        <f t="shared" ca="1" si="200"/>
        <v>0</v>
      </c>
      <c r="CO234" s="572">
        <f t="shared" ca="1" si="200"/>
        <v>0</v>
      </c>
      <c r="CP234" s="572">
        <f t="shared" ca="1" si="200"/>
        <v>0</v>
      </c>
      <c r="CQ234" s="572">
        <f t="shared" ca="1" si="200"/>
        <v>0</v>
      </c>
      <c r="CR234" s="572">
        <f t="shared" ca="1" si="200"/>
        <v>0</v>
      </c>
      <c r="CS234" s="572">
        <f t="shared" ca="1" si="200"/>
        <v>0</v>
      </c>
      <c r="CT234" s="572">
        <f t="shared" ca="1" si="200"/>
        <v>0</v>
      </c>
      <c r="CU234" s="572">
        <f t="shared" ca="1" si="200"/>
        <v>0</v>
      </c>
      <c r="CV234" s="572">
        <f t="shared" ca="1" si="200"/>
        <v>0</v>
      </c>
      <c r="CW234" s="572">
        <f t="shared" ca="1" si="200"/>
        <v>0</v>
      </c>
      <c r="CX234" s="572">
        <f t="shared" ca="1" si="200"/>
        <v>0</v>
      </c>
      <c r="CY234" s="572">
        <f t="shared" ca="1" si="200"/>
        <v>0</v>
      </c>
      <c r="CZ234" s="572">
        <f t="shared" ca="1" si="200"/>
        <v>0</v>
      </c>
      <c r="DA234" s="572">
        <f t="shared" ca="1" si="200"/>
        <v>0</v>
      </c>
      <c r="DB234" s="572">
        <f t="shared" ca="1" si="200"/>
        <v>0</v>
      </c>
      <c r="DC234" s="572">
        <f t="shared" ca="1" si="200"/>
        <v>0</v>
      </c>
      <c r="DD234" s="572">
        <f t="shared" ca="1" si="200"/>
        <v>0</v>
      </c>
      <c r="DE234" s="572">
        <f t="shared" ca="1" si="200"/>
        <v>0</v>
      </c>
      <c r="DF234" s="572">
        <f t="shared" ca="1" si="200"/>
        <v>0</v>
      </c>
      <c r="DG234" s="572">
        <f t="shared" ca="1" si="200"/>
        <v>0</v>
      </c>
      <c r="DH234" s="572">
        <f t="shared" ca="1" si="200"/>
        <v>0</v>
      </c>
      <c r="DI234" s="572">
        <f t="shared" ca="1" si="200"/>
        <v>0</v>
      </c>
      <c r="DJ234" s="572">
        <f t="shared" ca="1" si="200"/>
        <v>0</v>
      </c>
      <c r="DK234" s="572">
        <f t="shared" ca="1" si="200"/>
        <v>0</v>
      </c>
      <c r="DL234" s="572">
        <f t="shared" ca="1" si="200"/>
        <v>0</v>
      </c>
      <c r="DM234" s="572">
        <f t="shared" ca="1" si="200"/>
        <v>0</v>
      </c>
      <c r="DN234" s="572">
        <f t="shared" ca="1" si="200"/>
        <v>0</v>
      </c>
      <c r="DO234" s="572">
        <f t="shared" ca="1" si="200"/>
        <v>0</v>
      </c>
      <c r="DP234" s="572">
        <f t="shared" ca="1" si="200"/>
        <v>0</v>
      </c>
      <c r="DQ234" s="572">
        <f t="shared" ca="1" si="200"/>
        <v>0</v>
      </c>
      <c r="DR234" s="572">
        <f t="shared" ca="1" si="200"/>
        <v>0</v>
      </c>
      <c r="DS234" s="572">
        <f t="shared" ca="1" si="200"/>
        <v>0</v>
      </c>
      <c r="DT234" s="572">
        <f t="shared" ca="1" si="200"/>
        <v>-3286.5002534620558</v>
      </c>
      <c r="DU234" s="572">
        <f t="shared" ca="1" si="200"/>
        <v>0</v>
      </c>
      <c r="DV234" s="572">
        <f t="shared" ca="1" si="200"/>
        <v>0</v>
      </c>
      <c r="DW234" s="572">
        <f t="shared" ca="1" si="200"/>
        <v>0</v>
      </c>
      <c r="DX234" s="572">
        <f t="shared" ca="1" si="200"/>
        <v>0</v>
      </c>
      <c r="DY234" s="572">
        <f t="shared" ca="1" si="200"/>
        <v>0</v>
      </c>
      <c r="DZ234" s="572">
        <f t="shared" ca="1" si="200"/>
        <v>0</v>
      </c>
      <c r="EA234" s="572">
        <f t="shared" ca="1" si="200"/>
        <v>0</v>
      </c>
      <c r="EB234" s="572">
        <f t="shared" ca="1" si="200"/>
        <v>0</v>
      </c>
      <c r="EC234" s="572">
        <f t="shared" ca="1" si="200"/>
        <v>0</v>
      </c>
      <c r="ED234" s="572">
        <f t="shared" ref="ED234:EQ234" ca="1" si="201">ED233*EE217</f>
        <v>0</v>
      </c>
      <c r="EE234" s="572">
        <f t="shared" ca="1" si="201"/>
        <v>0</v>
      </c>
      <c r="EF234" s="572">
        <f t="shared" ca="1" si="201"/>
        <v>0</v>
      </c>
      <c r="EG234" s="572">
        <f t="shared" ca="1" si="201"/>
        <v>0</v>
      </c>
      <c r="EH234" s="572">
        <f t="shared" ca="1" si="201"/>
        <v>0</v>
      </c>
      <c r="EI234" s="572">
        <f t="shared" ca="1" si="201"/>
        <v>0</v>
      </c>
      <c r="EJ234" s="572">
        <f t="shared" ca="1" si="201"/>
        <v>0</v>
      </c>
      <c r="EK234" s="572">
        <f t="shared" ca="1" si="201"/>
        <v>0</v>
      </c>
      <c r="EL234" s="572">
        <f t="shared" ca="1" si="201"/>
        <v>0</v>
      </c>
      <c r="EM234" s="572">
        <f t="shared" ca="1" si="201"/>
        <v>0</v>
      </c>
      <c r="EN234" s="572">
        <f t="shared" ca="1" si="201"/>
        <v>0</v>
      </c>
      <c r="EO234" s="572">
        <f t="shared" ca="1" si="201"/>
        <v>0</v>
      </c>
      <c r="EP234" s="572">
        <f t="shared" ca="1" si="201"/>
        <v>0</v>
      </c>
      <c r="EQ234" s="572">
        <f t="shared" ca="1" si="201"/>
        <v>0</v>
      </c>
      <c r="ER234" s="572">
        <f ca="1">ER233*ES217</f>
        <v>0</v>
      </c>
    </row>
    <row r="235" spans="2:148" ht="12.75" customHeight="1">
      <c r="B235" s="443" t="s">
        <v>876</v>
      </c>
      <c r="C235" s="443"/>
      <c r="D235" s="572">
        <f ca="1">SUM(E234:ER234)</f>
        <v>-3286.5002534620558</v>
      </c>
    </row>
    <row r="236" spans="2:148"/>
    <row r="237" spans="2:148" ht="12.75" customHeight="1">
      <c r="D237" s="566" t="s">
        <v>877</v>
      </c>
      <c r="E237" s="566"/>
      <c r="F237" s="566"/>
      <c r="H237" s="566" t="s">
        <v>878</v>
      </c>
      <c r="I237" s="566"/>
      <c r="J237" s="566"/>
    </row>
    <row r="238" spans="2:148" ht="12.75" customHeight="1">
      <c r="D238" s="566" t="s">
        <v>250</v>
      </c>
      <c r="E238" s="566" t="s">
        <v>879</v>
      </c>
      <c r="F238" s="566" t="s">
        <v>880</v>
      </c>
      <c r="H238" s="566" t="s">
        <v>250</v>
      </c>
      <c r="I238" s="566" t="s">
        <v>879</v>
      </c>
      <c r="J238" s="566" t="s">
        <v>880</v>
      </c>
    </row>
    <row r="239" spans="2:148" ht="12.75" customHeight="1">
      <c r="B239" s="444" t="s">
        <v>881</v>
      </c>
      <c r="D239" s="587">
        <f ca="1">D222</f>
        <v>8229.6383530398834</v>
      </c>
      <c r="E239" s="566">
        <f ca="1">D239/$D$243</f>
        <v>0.85325503544227732</v>
      </c>
      <c r="F239" s="566" t="e">
        <f ca="1">E239*$D$212</f>
        <v>#NUM!</v>
      </c>
      <c r="H239" s="587">
        <f ca="1">$H$243*I239</f>
        <v>8202.3704778409628</v>
      </c>
      <c r="I239" s="566">
        <f ca="1">E239</f>
        <v>0.85325503544227732</v>
      </c>
      <c r="J239" s="566" t="e">
        <f ca="1">I239*$D$212</f>
        <v>#NUM!</v>
      </c>
    </row>
    <row r="240" spans="2:148" ht="12.75" customHeight="1">
      <c r="B240" s="444" t="s">
        <v>882</v>
      </c>
      <c r="D240" s="587">
        <f ca="1">D227</f>
        <v>614.27102896545716</v>
      </c>
      <c r="E240" s="566">
        <f ca="1">D240/$D$243</f>
        <v>6.3688077908974086E-2</v>
      </c>
      <c r="F240" s="566" t="e">
        <f ca="1">E240*$D$212</f>
        <v>#NUM!</v>
      </c>
      <c r="H240" s="587">
        <f ca="1">$H$243*I240</f>
        <v>612.23571890229312</v>
      </c>
      <c r="I240" s="566">
        <f ca="1">E240</f>
        <v>6.3688077908974086E-2</v>
      </c>
      <c r="J240" s="566" t="e">
        <f ca="1">I240*$D$212</f>
        <v>#NUM!</v>
      </c>
    </row>
    <row r="241" spans="1:256" ht="12.75" customHeight="1">
      <c r="B241" s="444" t="s">
        <v>873</v>
      </c>
      <c r="D241" s="587">
        <f ca="1">D231</f>
        <v>4087.5832959949689</v>
      </c>
      <c r="E241" s="566">
        <f ca="1">D241/$D$243</f>
        <v>0.42380368133784807</v>
      </c>
      <c r="F241" s="566" t="e">
        <f ca="1">E241*$D$212</f>
        <v>#NUM!</v>
      </c>
      <c r="H241" s="587">
        <f ca="1">$H$243*I241</f>
        <v>4074.0396010719455</v>
      </c>
      <c r="I241" s="566">
        <f ca="1">E241</f>
        <v>0.42380368133784807</v>
      </c>
      <c r="J241" s="566" t="e">
        <f ca="1">I241*$D$212</f>
        <v>#NUM!</v>
      </c>
    </row>
    <row r="242" spans="1:256" ht="12.75" customHeight="1">
      <c r="B242" s="589" t="s">
        <v>875</v>
      </c>
      <c r="C242" s="382"/>
      <c r="D242" s="590">
        <f ca="1">D235</f>
        <v>-3286.5002534620558</v>
      </c>
      <c r="E242" s="591">
        <f ca="1">D242/$D$243</f>
        <v>-0.34074679468909946</v>
      </c>
      <c r="F242" s="591" t="e">
        <f ca="1">E242*$D$212</f>
        <v>#NUM!</v>
      </c>
      <c r="G242" s="555"/>
      <c r="H242" s="590">
        <f ca="1">$H$243*I242</f>
        <v>-3275.610846794566</v>
      </c>
      <c r="I242" s="591">
        <f ca="1">E242</f>
        <v>-0.34074679468909946</v>
      </c>
      <c r="J242" s="591" t="e">
        <f ca="1">I242*$D$212</f>
        <v>#NUM!</v>
      </c>
    </row>
    <row r="243" spans="1:256" ht="12.75" customHeight="1">
      <c r="B243" s="444" t="s">
        <v>496</v>
      </c>
      <c r="D243" s="587">
        <f ca="1">SUM(D239:D242)</f>
        <v>9644.9924245382535</v>
      </c>
      <c r="E243" s="566">
        <f ca="1">SUM(E239:E242)</f>
        <v>1.0000000000000002</v>
      </c>
      <c r="F243" s="566" t="e">
        <f ca="1">SUM(F239:F242)</f>
        <v>#NUM!</v>
      </c>
      <c r="H243" s="587">
        <f ca="1">H247</f>
        <v>9613.0349510206361</v>
      </c>
      <c r="I243" s="566">
        <f ca="1">SUM(I239:I242)</f>
        <v>1.0000000000000002</v>
      </c>
      <c r="J243" s="566" t="e">
        <f ca="1">SUM(J239:J242)</f>
        <v>#NUM!</v>
      </c>
    </row>
    <row r="244" spans="1:256"/>
    <row r="245" spans="1:256" ht="12.75" customHeight="1">
      <c r="B245" s="444" t="s">
        <v>883</v>
      </c>
      <c r="H245" s="587">
        <f ca="1">SUMPRODUCT(E113:ER113,E134:ER134)</f>
        <v>8840.8023669328541</v>
      </c>
      <c r="I245" s="588">
        <f ca="1">H245/$H$247</f>
        <v>0.91966818096237213</v>
      </c>
    </row>
    <row r="246" spans="1:256" ht="12.75" customHeight="1">
      <c r="B246" s="589" t="s">
        <v>837</v>
      </c>
      <c r="C246" s="382"/>
      <c r="D246" s="555"/>
      <c r="E246" s="555"/>
      <c r="F246" s="555"/>
      <c r="G246" s="555"/>
      <c r="H246" s="590">
        <f ca="1">SUMPRODUCT(E114:ER114,E92:ER92)</f>
        <v>772.23258408778247</v>
      </c>
      <c r="I246" s="592">
        <f ca="1">H246/$H$247</f>
        <v>8.0331819037627955E-2</v>
      </c>
    </row>
    <row r="247" spans="1:256" ht="12.75" customHeight="1">
      <c r="B247" s="444" t="s">
        <v>884</v>
      </c>
      <c r="H247" s="587">
        <f ca="1">SUM(H245:H246)</f>
        <v>9613.0349510206361</v>
      </c>
      <c r="I247" s="588">
        <f ca="1">SUM(I245:I246)</f>
        <v>1</v>
      </c>
    </row>
    <row r="248" spans="1:256"/>
    <row r="249" spans="1:256" s="305" customFormat="1" ht="12.75" customHeight="1">
      <c r="A249" s="16">
        <f>MAX($A$1:A248)+1</f>
        <v>11</v>
      </c>
      <c r="B249" s="62" t="s">
        <v>885</v>
      </c>
      <c r="C249" s="129"/>
      <c r="D249" s="312"/>
      <c r="E249" s="313"/>
      <c r="F249" s="313"/>
      <c r="G249" s="313"/>
      <c r="H249" s="313"/>
      <c r="I249" s="313"/>
      <c r="J249" s="313"/>
      <c r="K249" s="313"/>
      <c r="L249" s="313"/>
      <c r="M249" s="313"/>
      <c r="N249" s="313"/>
      <c r="O249" s="313"/>
      <c r="P249" s="313"/>
      <c r="Q249" s="313"/>
      <c r="R249" s="313"/>
      <c r="S249" s="313"/>
      <c r="T249" s="313"/>
      <c r="U249" s="313"/>
      <c r="V249" s="313"/>
      <c r="W249" s="313"/>
      <c r="X249" s="313"/>
      <c r="Y249" s="313"/>
      <c r="Z249" s="313"/>
      <c r="AA249" s="313"/>
      <c r="AB249" s="313"/>
      <c r="AC249" s="313"/>
      <c r="AD249" s="313"/>
      <c r="AE249" s="313"/>
      <c r="AF249" s="313"/>
      <c r="AG249" s="313"/>
      <c r="AH249" s="313"/>
      <c r="AI249" s="313"/>
      <c r="AJ249" s="313"/>
      <c r="AK249" s="313"/>
      <c r="AL249" s="313"/>
      <c r="AM249" s="313"/>
      <c r="AN249" s="313"/>
      <c r="AO249" s="313"/>
      <c r="AP249" s="313"/>
      <c r="AQ249" s="313"/>
      <c r="AR249" s="313"/>
      <c r="AS249" s="313"/>
      <c r="AT249" s="313"/>
      <c r="AU249" s="313"/>
      <c r="AV249" s="313"/>
      <c r="AW249" s="313"/>
      <c r="AX249" s="313"/>
      <c r="AY249" s="313"/>
      <c r="AZ249" s="313"/>
      <c r="BA249" s="313"/>
      <c r="BB249" s="313"/>
      <c r="BC249" s="313"/>
      <c r="BD249" s="313"/>
      <c r="BE249" s="313"/>
      <c r="BF249" s="313"/>
      <c r="BG249" s="313"/>
      <c r="BH249" s="313"/>
      <c r="BI249" s="313"/>
      <c r="BJ249" s="313"/>
      <c r="BK249" s="313"/>
      <c r="BL249" s="313"/>
      <c r="BM249" s="313"/>
      <c r="BN249" s="313"/>
      <c r="BO249" s="313"/>
      <c r="BP249" s="313"/>
      <c r="BQ249" s="313"/>
      <c r="BR249" s="313"/>
      <c r="BS249" s="313"/>
      <c r="BT249" s="313"/>
      <c r="BU249" s="313"/>
      <c r="BV249" s="313"/>
      <c r="BW249" s="313"/>
      <c r="BX249" s="313"/>
      <c r="BY249" s="313"/>
      <c r="BZ249" s="313"/>
      <c r="CA249" s="313"/>
      <c r="CB249" s="313"/>
      <c r="CC249" s="313"/>
      <c r="CD249" s="313"/>
      <c r="CE249" s="313"/>
      <c r="CF249" s="313"/>
      <c r="CG249" s="313"/>
      <c r="CH249" s="313"/>
      <c r="CI249" s="313"/>
      <c r="CJ249" s="313"/>
      <c r="CK249" s="313"/>
      <c r="CL249" s="313"/>
      <c r="CM249" s="313"/>
      <c r="CN249" s="313"/>
      <c r="CO249" s="313"/>
      <c r="CP249" s="313"/>
      <c r="CQ249" s="313"/>
      <c r="CR249" s="313"/>
      <c r="CS249" s="313"/>
      <c r="CT249" s="313"/>
      <c r="CU249" s="313"/>
      <c r="CV249" s="313"/>
      <c r="CW249" s="313"/>
      <c r="CX249" s="313"/>
      <c r="CY249" s="313"/>
      <c r="CZ249" s="313"/>
      <c r="DA249" s="313"/>
      <c r="DB249" s="313"/>
      <c r="DC249" s="313"/>
      <c r="DD249" s="313"/>
      <c r="DE249" s="313"/>
      <c r="DF249" s="313"/>
      <c r="DG249" s="313"/>
      <c r="DH249" s="313"/>
      <c r="DI249" s="313"/>
      <c r="DJ249" s="313"/>
      <c r="DK249" s="313"/>
      <c r="DL249" s="313"/>
      <c r="DM249" s="313"/>
      <c r="DN249" s="313"/>
      <c r="DO249" s="313"/>
      <c r="DP249" s="313"/>
      <c r="DQ249" s="313"/>
      <c r="DR249" s="313"/>
      <c r="DS249" s="313"/>
      <c r="DT249" s="313"/>
      <c r="DU249" s="313"/>
      <c r="DV249" s="313"/>
      <c r="DW249" s="313"/>
      <c r="DX249" s="313"/>
      <c r="DY249" s="313"/>
      <c r="DZ249" s="313"/>
      <c r="EA249" s="313"/>
      <c r="EB249" s="313"/>
      <c r="EC249" s="313"/>
      <c r="ED249" s="313"/>
      <c r="EE249" s="313"/>
      <c r="EF249" s="313"/>
      <c r="EG249" s="313"/>
      <c r="EH249" s="313"/>
      <c r="EI249" s="313"/>
      <c r="EJ249" s="313"/>
      <c r="EK249" s="313"/>
      <c r="EL249" s="313"/>
      <c r="EM249" s="313"/>
      <c r="EN249" s="313"/>
      <c r="EO249" s="313"/>
      <c r="EP249" s="313"/>
      <c r="EQ249" s="313"/>
      <c r="ER249" s="313"/>
      <c r="ES249" s="313"/>
      <c r="ET249" s="310"/>
      <c r="EU249" s="16"/>
      <c r="EV249" s="16"/>
      <c r="EW249" s="16"/>
      <c r="EX249" s="16"/>
      <c r="EY249" s="16"/>
      <c r="EZ249" s="16"/>
      <c r="FA249" s="16"/>
      <c r="FB249" s="16"/>
      <c r="FC249" s="16"/>
      <c r="FD249" s="16"/>
      <c r="FE249" s="16"/>
      <c r="FF249" s="16"/>
      <c r="FG249" s="16"/>
      <c r="FH249" s="16"/>
      <c r="FI249" s="16"/>
      <c r="FJ249" s="16"/>
      <c r="FK249" s="16"/>
      <c r="FL249" s="16"/>
      <c r="FM249" s="16"/>
      <c r="FN249" s="16"/>
      <c r="FO249" s="16"/>
      <c r="FP249" s="16"/>
      <c r="FQ249" s="16"/>
      <c r="FR249" s="16"/>
      <c r="FS249" s="16"/>
      <c r="FT249" s="16"/>
      <c r="FU249" s="16"/>
      <c r="FV249" s="16"/>
      <c r="FW249" s="16"/>
      <c r="FX249" s="16"/>
      <c r="FY249" s="16"/>
      <c r="FZ249" s="16"/>
      <c r="GA249" s="16"/>
      <c r="GB249" s="16"/>
      <c r="GC249" s="16"/>
      <c r="GD249" s="16"/>
      <c r="GE249" s="16"/>
      <c r="GF249" s="16"/>
      <c r="GG249" s="16"/>
      <c r="GH249" s="16"/>
      <c r="GI249" s="16"/>
      <c r="GJ249" s="16"/>
      <c r="GK249" s="16"/>
      <c r="GL249" s="16"/>
      <c r="GM249" s="16"/>
      <c r="GN249" s="16"/>
      <c r="GO249" s="16"/>
      <c r="GP249" s="16"/>
      <c r="GQ249" s="16"/>
      <c r="GR249" s="16"/>
      <c r="GS249" s="16"/>
      <c r="GT249" s="16"/>
      <c r="GU249" s="16"/>
      <c r="GV249" s="16"/>
      <c r="GW249" s="16"/>
      <c r="GX249" s="16"/>
      <c r="GY249" s="16"/>
      <c r="GZ249" s="16"/>
      <c r="HA249" s="16"/>
      <c r="HB249" s="16"/>
      <c r="HC249" s="16"/>
      <c r="HD249" s="16"/>
      <c r="HE249" s="16"/>
      <c r="HF249" s="16"/>
      <c r="HG249" s="16"/>
      <c r="HH249" s="16"/>
      <c r="HI249" s="16"/>
      <c r="HJ249" s="16"/>
      <c r="HK249" s="16"/>
      <c r="HL249" s="16"/>
      <c r="HM249" s="16"/>
      <c r="HN249" s="16"/>
      <c r="HO249" s="16"/>
      <c r="HP249" s="16"/>
      <c r="HQ249" s="16"/>
      <c r="HR249" s="16"/>
      <c r="HS249" s="16"/>
      <c r="HT249" s="16"/>
      <c r="HU249" s="16"/>
      <c r="HV249" s="16"/>
      <c r="HW249" s="16"/>
      <c r="HX249" s="16"/>
      <c r="HY249" s="16"/>
      <c r="HZ249" s="16"/>
      <c r="IA249" s="16"/>
      <c r="IB249" s="16"/>
      <c r="IC249" s="16"/>
      <c r="ID249" s="16"/>
      <c r="IE249" s="16"/>
      <c r="IF249" s="16"/>
      <c r="IG249" s="16"/>
      <c r="IH249" s="16"/>
      <c r="II249" s="16"/>
      <c r="IJ249" s="16"/>
      <c r="IK249" s="16"/>
      <c r="IL249" s="16"/>
      <c r="IM249" s="16"/>
      <c r="IN249" s="16"/>
      <c r="IO249" s="16"/>
      <c r="IP249" s="16"/>
      <c r="IQ249" s="16"/>
      <c r="IR249" s="16"/>
      <c r="IS249" s="16"/>
      <c r="IT249" s="16"/>
      <c r="IU249" s="16"/>
      <c r="IV249" s="16"/>
    </row>
    <row r="250" spans="1:256"/>
    <row r="251" spans="1:256" ht="12.75" customHeight="1">
      <c r="B251" s="350" t="s">
        <v>848</v>
      </c>
      <c r="C251" s="1261" t="s">
        <v>886</v>
      </c>
      <c r="D251" s="1261" t="s">
        <v>887</v>
      </c>
      <c r="E251" s="1261" t="s">
        <v>888</v>
      </c>
    </row>
    <row r="252" spans="1:256" s="443" customFormat="1" ht="12.75" customHeight="1">
      <c r="B252" s="16"/>
      <c r="C252" s="579">
        <f>C255-IP_Assumptions!$C$120</f>
        <v>0.995</v>
      </c>
      <c r="D252" s="582">
        <f>D$202*C252</f>
        <v>0</v>
      </c>
      <c r="E252" s="582">
        <f>D252*$D$203</f>
        <v>0</v>
      </c>
      <c r="F252" s="310"/>
      <c r="G252" s="310"/>
      <c r="H252" s="310"/>
      <c r="I252" s="310"/>
      <c r="J252" s="310"/>
      <c r="K252" s="310"/>
      <c r="L252" s="310"/>
      <c r="M252" s="310"/>
      <c r="N252" s="310"/>
      <c r="O252" s="310"/>
      <c r="P252" s="310"/>
      <c r="Q252" s="310"/>
      <c r="R252" s="310"/>
      <c r="S252" s="310"/>
      <c r="T252" s="310"/>
      <c r="U252" s="310"/>
      <c r="V252" s="310"/>
      <c r="W252" s="310"/>
      <c r="X252" s="310"/>
      <c r="Y252" s="310"/>
      <c r="Z252" s="310"/>
      <c r="AA252" s="310"/>
      <c r="AB252" s="310"/>
      <c r="AC252" s="310"/>
      <c r="AD252" s="310"/>
      <c r="AE252" s="310"/>
      <c r="AF252" s="310"/>
      <c r="AG252" s="310"/>
      <c r="AH252" s="310"/>
      <c r="AI252" s="310"/>
      <c r="AJ252" s="310"/>
      <c r="AK252" s="310"/>
      <c r="AL252" s="310"/>
      <c r="AM252" s="310"/>
      <c r="AN252" s="310"/>
      <c r="AO252" s="310"/>
      <c r="AP252" s="310"/>
      <c r="AQ252" s="310"/>
      <c r="AR252" s="310"/>
      <c r="AS252" s="310"/>
      <c r="AT252" s="310"/>
      <c r="AU252" s="310"/>
      <c r="AV252" s="310"/>
      <c r="AW252" s="310"/>
      <c r="AX252" s="310"/>
      <c r="AY252" s="310"/>
      <c r="AZ252" s="310"/>
      <c r="BA252" s="310"/>
      <c r="BB252" s="310"/>
      <c r="BC252" s="310"/>
      <c r="BD252" s="310"/>
      <c r="BE252" s="310"/>
      <c r="BF252" s="310"/>
      <c r="BG252" s="310"/>
      <c r="BH252" s="310"/>
      <c r="BI252" s="310"/>
      <c r="BJ252" s="310"/>
      <c r="BK252" s="310"/>
      <c r="BL252" s="310"/>
      <c r="BM252" s="310"/>
      <c r="BN252" s="310"/>
      <c r="BO252" s="310"/>
      <c r="BP252" s="310"/>
      <c r="BQ252" s="310"/>
      <c r="BR252" s="310"/>
      <c r="BS252" s="310"/>
      <c r="BT252" s="310"/>
      <c r="BU252" s="310"/>
      <c r="BV252" s="310"/>
      <c r="BW252" s="310"/>
      <c r="BX252" s="310"/>
      <c r="BY252" s="310"/>
      <c r="BZ252" s="310"/>
      <c r="CA252" s="310"/>
      <c r="CB252" s="310"/>
      <c r="CC252" s="310"/>
      <c r="CD252" s="310"/>
      <c r="CE252" s="310"/>
      <c r="CF252" s="310"/>
      <c r="CG252" s="310"/>
      <c r="CH252" s="310"/>
      <c r="CI252" s="310"/>
      <c r="CJ252" s="310"/>
      <c r="CK252" s="310"/>
      <c r="CL252" s="310"/>
      <c r="CM252" s="310"/>
      <c r="CN252" s="310"/>
      <c r="CO252" s="310"/>
      <c r="CP252" s="310"/>
      <c r="CQ252" s="310"/>
      <c r="CR252" s="310"/>
      <c r="CS252" s="310"/>
      <c r="CT252" s="310"/>
      <c r="CU252" s="310"/>
      <c r="CV252" s="310"/>
      <c r="CW252" s="310"/>
      <c r="CX252" s="310"/>
      <c r="CY252" s="310"/>
      <c r="CZ252" s="310"/>
      <c r="DA252" s="310"/>
      <c r="DB252" s="310"/>
      <c r="DC252" s="310"/>
      <c r="DD252" s="310"/>
      <c r="DE252" s="310"/>
      <c r="DF252" s="310"/>
      <c r="DG252" s="310"/>
      <c r="DH252" s="310"/>
      <c r="DI252" s="310"/>
      <c r="DJ252" s="310"/>
      <c r="DK252" s="310"/>
      <c r="DL252" s="310"/>
      <c r="DM252" s="310"/>
      <c r="DN252" s="310"/>
      <c r="DO252" s="310"/>
      <c r="DP252" s="310"/>
      <c r="DQ252" s="310"/>
      <c r="DR252" s="310"/>
      <c r="DS252" s="310"/>
      <c r="DT252" s="310"/>
      <c r="DU252" s="310"/>
      <c r="DV252" s="310"/>
      <c r="DW252" s="310"/>
      <c r="DX252" s="310"/>
      <c r="DY252" s="310"/>
      <c r="DZ252" s="310"/>
      <c r="EA252" s="310"/>
      <c r="EB252" s="310"/>
      <c r="EC252" s="310"/>
      <c r="ED252" s="310"/>
      <c r="EE252" s="310"/>
      <c r="EF252" s="310"/>
      <c r="EG252" s="310"/>
      <c r="EH252" s="310"/>
      <c r="EI252" s="310"/>
      <c r="EJ252" s="310"/>
      <c r="EK252" s="310"/>
      <c r="EL252" s="310"/>
      <c r="EM252" s="310"/>
      <c r="EN252" s="310"/>
      <c r="EO252" s="310"/>
      <c r="EP252" s="310"/>
      <c r="EQ252" s="310"/>
      <c r="ER252" s="310"/>
      <c r="ES252" s="310"/>
      <c r="ET252" s="308"/>
    </row>
    <row r="253" spans="1:256" s="443" customFormat="1" ht="12.75" customHeight="1">
      <c r="B253" s="16"/>
      <c r="C253" s="16"/>
      <c r="D253" s="582">
        <f>D$202*C252</f>
        <v>0</v>
      </c>
      <c r="E253" s="582">
        <f t="shared" ref="E253:E260" si="202">D253*$D$203</f>
        <v>0</v>
      </c>
      <c r="F253" s="310"/>
      <c r="G253" s="310"/>
      <c r="H253" s="310"/>
      <c r="I253" s="310"/>
      <c r="J253" s="310"/>
      <c r="K253" s="310"/>
      <c r="L253" s="310"/>
      <c r="M253" s="310"/>
      <c r="N253" s="310"/>
      <c r="O253" s="310"/>
      <c r="P253" s="310"/>
      <c r="Q253" s="310"/>
      <c r="R253" s="310"/>
      <c r="S253" s="310"/>
      <c r="T253" s="310"/>
      <c r="U253" s="310"/>
      <c r="V253" s="310"/>
      <c r="W253" s="310"/>
      <c r="X253" s="310"/>
      <c r="Y253" s="310"/>
      <c r="Z253" s="310"/>
      <c r="AA253" s="310"/>
      <c r="AB253" s="310"/>
      <c r="AC253" s="310"/>
      <c r="AD253" s="310"/>
      <c r="AE253" s="310"/>
      <c r="AF253" s="310"/>
      <c r="AG253" s="310"/>
      <c r="AH253" s="310"/>
      <c r="AI253" s="310"/>
      <c r="AJ253" s="310"/>
      <c r="AK253" s="310"/>
      <c r="AL253" s="310"/>
      <c r="AM253" s="310"/>
      <c r="AN253" s="310"/>
      <c r="AO253" s="310"/>
      <c r="AP253" s="310"/>
      <c r="AQ253" s="310"/>
      <c r="AR253" s="310"/>
      <c r="AS253" s="310"/>
      <c r="AT253" s="310"/>
      <c r="AU253" s="310"/>
      <c r="AV253" s="310"/>
      <c r="AW253" s="310"/>
      <c r="AX253" s="310"/>
      <c r="AY253" s="310"/>
      <c r="AZ253" s="310"/>
      <c r="BA253" s="310"/>
      <c r="BB253" s="310"/>
      <c r="BC253" s="310"/>
      <c r="BD253" s="310"/>
      <c r="BE253" s="310"/>
      <c r="BF253" s="310"/>
      <c r="BG253" s="310"/>
      <c r="BH253" s="310"/>
      <c r="BI253" s="310"/>
      <c r="BJ253" s="310"/>
      <c r="BK253" s="310"/>
      <c r="BL253" s="310"/>
      <c r="BM253" s="310"/>
      <c r="BN253" s="310"/>
      <c r="BO253" s="310"/>
      <c r="BP253" s="310"/>
      <c r="BQ253" s="310"/>
      <c r="BR253" s="310"/>
      <c r="BS253" s="310"/>
      <c r="BT253" s="310"/>
      <c r="BU253" s="310"/>
      <c r="BV253" s="310"/>
      <c r="BW253" s="310"/>
      <c r="BX253" s="310"/>
      <c r="BY253" s="310"/>
      <c r="BZ253" s="310"/>
      <c r="CA253" s="310"/>
      <c r="CB253" s="310"/>
      <c r="CC253" s="310"/>
      <c r="CD253" s="310"/>
      <c r="CE253" s="310"/>
      <c r="CF253" s="310"/>
      <c r="CG253" s="310"/>
      <c r="CH253" s="310"/>
      <c r="CI253" s="310"/>
      <c r="CJ253" s="310"/>
      <c r="CK253" s="310"/>
      <c r="CL253" s="310"/>
      <c r="CM253" s="310"/>
      <c r="CN253" s="310"/>
      <c r="CO253" s="310"/>
      <c r="CP253" s="310"/>
      <c r="CQ253" s="310"/>
      <c r="CR253" s="310"/>
      <c r="CS253" s="310"/>
      <c r="CT253" s="310"/>
      <c r="CU253" s="310"/>
      <c r="CV253" s="310"/>
      <c r="CW253" s="310"/>
      <c r="CX253" s="310"/>
      <c r="CY253" s="310"/>
      <c r="CZ253" s="310"/>
      <c r="DA253" s="310"/>
      <c r="DB253" s="310"/>
      <c r="DC253" s="310"/>
      <c r="DD253" s="310"/>
      <c r="DE253" s="310"/>
      <c r="DF253" s="310"/>
      <c r="DG253" s="310"/>
      <c r="DH253" s="310"/>
      <c r="DI253" s="310"/>
      <c r="DJ253" s="310"/>
      <c r="DK253" s="310"/>
      <c r="DL253" s="310"/>
      <c r="DM253" s="310"/>
      <c r="DN253" s="310"/>
      <c r="DO253" s="310"/>
      <c r="DP253" s="310"/>
      <c r="DQ253" s="310"/>
      <c r="DR253" s="310"/>
      <c r="DS253" s="310"/>
      <c r="DT253" s="310"/>
      <c r="DU253" s="310"/>
      <c r="DV253" s="310"/>
      <c r="DW253" s="310"/>
      <c r="DX253" s="310"/>
      <c r="DY253" s="310"/>
      <c r="DZ253" s="310"/>
      <c r="EA253" s="310"/>
      <c r="EB253" s="310"/>
      <c r="EC253" s="310"/>
      <c r="ED253" s="310"/>
      <c r="EE253" s="310"/>
      <c r="EF253" s="310"/>
      <c r="EG253" s="310"/>
      <c r="EH253" s="310"/>
      <c r="EI253" s="310"/>
      <c r="EJ253" s="310"/>
      <c r="EK253" s="310"/>
      <c r="EL253" s="310"/>
      <c r="EM253" s="310"/>
      <c r="EN253" s="310"/>
      <c r="EO253" s="310"/>
      <c r="EP253" s="310"/>
      <c r="EQ253" s="310"/>
      <c r="ER253" s="310"/>
      <c r="ES253" s="310"/>
      <c r="ET253" s="308"/>
    </row>
    <row r="254" spans="1:256" s="443" customFormat="1" ht="12.75" customHeight="1">
      <c r="B254" s="16"/>
      <c r="C254" s="16"/>
      <c r="D254" s="582">
        <f>D$202*C252</f>
        <v>0</v>
      </c>
      <c r="E254" s="582">
        <f t="shared" si="202"/>
        <v>0</v>
      </c>
      <c r="F254" s="310"/>
      <c r="G254" s="310"/>
      <c r="H254" s="310"/>
      <c r="I254" s="310"/>
      <c r="J254" s="310"/>
      <c r="K254" s="310"/>
      <c r="L254" s="310"/>
      <c r="M254" s="310"/>
      <c r="N254" s="310"/>
      <c r="O254" s="310"/>
      <c r="P254" s="310"/>
      <c r="Q254" s="310"/>
      <c r="R254" s="310"/>
      <c r="S254" s="310"/>
      <c r="T254" s="310"/>
      <c r="U254" s="310"/>
      <c r="V254" s="310"/>
      <c r="W254" s="310"/>
      <c r="X254" s="310"/>
      <c r="Y254" s="310"/>
      <c r="Z254" s="310"/>
      <c r="AA254" s="310"/>
      <c r="AB254" s="310"/>
      <c r="AC254" s="310"/>
      <c r="AD254" s="310"/>
      <c r="AE254" s="310"/>
      <c r="AF254" s="310"/>
      <c r="AG254" s="310"/>
      <c r="AH254" s="310"/>
      <c r="AI254" s="310"/>
      <c r="AJ254" s="310"/>
      <c r="AK254" s="310"/>
      <c r="AL254" s="310"/>
      <c r="AM254" s="310"/>
      <c r="AN254" s="310"/>
      <c r="AO254" s="310"/>
      <c r="AP254" s="310"/>
      <c r="AQ254" s="310"/>
      <c r="AR254" s="310"/>
      <c r="AS254" s="310"/>
      <c r="AT254" s="310"/>
      <c r="AU254" s="310"/>
      <c r="AV254" s="310"/>
      <c r="AW254" s="310"/>
      <c r="AX254" s="310"/>
      <c r="AY254" s="310"/>
      <c r="AZ254" s="310"/>
      <c r="BA254" s="310"/>
      <c r="BB254" s="310"/>
      <c r="BC254" s="310"/>
      <c r="BD254" s="310"/>
      <c r="BE254" s="310"/>
      <c r="BF254" s="310"/>
      <c r="BG254" s="310"/>
      <c r="BH254" s="310"/>
      <c r="BI254" s="310"/>
      <c r="BJ254" s="310"/>
      <c r="BK254" s="310"/>
      <c r="BL254" s="310"/>
      <c r="BM254" s="310"/>
      <c r="BN254" s="310"/>
      <c r="BO254" s="310"/>
      <c r="BP254" s="310"/>
      <c r="BQ254" s="310"/>
      <c r="BR254" s="310"/>
      <c r="BS254" s="310"/>
      <c r="BT254" s="310"/>
      <c r="BU254" s="310"/>
      <c r="BV254" s="310"/>
      <c r="BW254" s="310"/>
      <c r="BX254" s="310"/>
      <c r="BY254" s="310"/>
      <c r="BZ254" s="310"/>
      <c r="CA254" s="310"/>
      <c r="CB254" s="310"/>
      <c r="CC254" s="310"/>
      <c r="CD254" s="310"/>
      <c r="CE254" s="310"/>
      <c r="CF254" s="310"/>
      <c r="CG254" s="310"/>
      <c r="CH254" s="310"/>
      <c r="CI254" s="310"/>
      <c r="CJ254" s="310"/>
      <c r="CK254" s="310"/>
      <c r="CL254" s="310"/>
      <c r="CM254" s="310"/>
      <c r="CN254" s="310"/>
      <c r="CO254" s="310"/>
      <c r="CP254" s="310"/>
      <c r="CQ254" s="310"/>
      <c r="CR254" s="310"/>
      <c r="CS254" s="310"/>
      <c r="CT254" s="310"/>
      <c r="CU254" s="310"/>
      <c r="CV254" s="310"/>
      <c r="CW254" s="310"/>
      <c r="CX254" s="310"/>
      <c r="CY254" s="310"/>
      <c r="CZ254" s="310"/>
      <c r="DA254" s="310"/>
      <c r="DB254" s="310"/>
      <c r="DC254" s="310"/>
      <c r="DD254" s="310"/>
      <c r="DE254" s="310"/>
      <c r="DF254" s="310"/>
      <c r="DG254" s="310"/>
      <c r="DH254" s="310"/>
      <c r="DI254" s="310"/>
      <c r="DJ254" s="310"/>
      <c r="DK254" s="310"/>
      <c r="DL254" s="310"/>
      <c r="DM254" s="310"/>
      <c r="DN254" s="310"/>
      <c r="DO254" s="310"/>
      <c r="DP254" s="310"/>
      <c r="DQ254" s="310"/>
      <c r="DR254" s="310"/>
      <c r="DS254" s="310"/>
      <c r="DT254" s="310"/>
      <c r="DU254" s="310"/>
      <c r="DV254" s="310"/>
      <c r="DW254" s="310"/>
      <c r="DX254" s="310"/>
      <c r="DY254" s="310"/>
      <c r="DZ254" s="310"/>
      <c r="EA254" s="310"/>
      <c r="EB254" s="310"/>
      <c r="EC254" s="310"/>
      <c r="ED254" s="310"/>
      <c r="EE254" s="310"/>
      <c r="EF254" s="310"/>
      <c r="EG254" s="310"/>
      <c r="EH254" s="310"/>
      <c r="EI254" s="310"/>
      <c r="EJ254" s="310"/>
      <c r="EK254" s="310"/>
      <c r="EL254" s="310"/>
      <c r="EM254" s="310"/>
      <c r="EN254" s="310"/>
      <c r="EO254" s="310"/>
      <c r="EP254" s="310"/>
      <c r="EQ254" s="310"/>
      <c r="ER254" s="310"/>
      <c r="ES254" s="310"/>
      <c r="ET254" s="308"/>
    </row>
    <row r="255" spans="1:256" s="443" customFormat="1" ht="12.75" customHeight="1">
      <c r="B255" s="16"/>
      <c r="C255" s="579">
        <v>1</v>
      </c>
      <c r="D255" s="582">
        <f>D$202*C255</f>
        <v>0</v>
      </c>
      <c r="E255" s="582">
        <f t="shared" si="202"/>
        <v>0</v>
      </c>
      <c r="F255" s="310"/>
      <c r="G255" s="310"/>
      <c r="H255" s="310"/>
      <c r="I255" s="310"/>
      <c r="J255" s="310"/>
      <c r="K255" s="310"/>
      <c r="L255" s="310"/>
      <c r="M255" s="310"/>
      <c r="N255" s="310"/>
      <c r="O255" s="310"/>
      <c r="P255" s="310"/>
      <c r="Q255" s="310"/>
      <c r="R255" s="310"/>
      <c r="S255" s="310"/>
      <c r="T255" s="310"/>
      <c r="U255" s="310"/>
      <c r="V255" s="310"/>
      <c r="W255" s="310"/>
      <c r="X255" s="310"/>
      <c r="Y255" s="310"/>
      <c r="Z255" s="310"/>
      <c r="AA255" s="310"/>
      <c r="AB255" s="310"/>
      <c r="AC255" s="310"/>
      <c r="AD255" s="310"/>
      <c r="AE255" s="310"/>
      <c r="AF255" s="310"/>
      <c r="AG255" s="310"/>
      <c r="AH255" s="310"/>
      <c r="AI255" s="310"/>
      <c r="AJ255" s="310"/>
      <c r="AK255" s="310"/>
      <c r="AL255" s="310"/>
      <c r="AM255" s="310"/>
      <c r="AN255" s="310"/>
      <c r="AO255" s="310"/>
      <c r="AP255" s="310"/>
      <c r="AQ255" s="310"/>
      <c r="AR255" s="310"/>
      <c r="AS255" s="310"/>
      <c r="AT255" s="310"/>
      <c r="AU255" s="310"/>
      <c r="AV255" s="310"/>
      <c r="AW255" s="310"/>
      <c r="AX255" s="310"/>
      <c r="AY255" s="310"/>
      <c r="AZ255" s="310"/>
      <c r="BA255" s="310"/>
      <c r="BB255" s="310"/>
      <c r="BC255" s="310"/>
      <c r="BD255" s="310"/>
      <c r="BE255" s="310"/>
      <c r="BF255" s="310"/>
      <c r="BG255" s="310"/>
      <c r="BH255" s="310"/>
      <c r="BI255" s="310"/>
      <c r="BJ255" s="310"/>
      <c r="BK255" s="310"/>
      <c r="BL255" s="310"/>
      <c r="BM255" s="310"/>
      <c r="BN255" s="310"/>
      <c r="BO255" s="310"/>
      <c r="BP255" s="310"/>
      <c r="BQ255" s="310"/>
      <c r="BR255" s="310"/>
      <c r="BS255" s="310"/>
      <c r="BT255" s="310"/>
      <c r="BU255" s="310"/>
      <c r="BV255" s="310"/>
      <c r="BW255" s="310"/>
      <c r="BX255" s="310"/>
      <c r="BY255" s="310"/>
      <c r="BZ255" s="310"/>
      <c r="CA255" s="310"/>
      <c r="CB255" s="310"/>
      <c r="CC255" s="310"/>
      <c r="CD255" s="310"/>
      <c r="CE255" s="310"/>
      <c r="CF255" s="310"/>
      <c r="CG255" s="310"/>
      <c r="CH255" s="310"/>
      <c r="CI255" s="310"/>
      <c r="CJ255" s="310"/>
      <c r="CK255" s="310"/>
      <c r="CL255" s="310"/>
      <c r="CM255" s="310"/>
      <c r="CN255" s="310"/>
      <c r="CO255" s="310"/>
      <c r="CP255" s="310"/>
      <c r="CQ255" s="310"/>
      <c r="CR255" s="310"/>
      <c r="CS255" s="310"/>
      <c r="CT255" s="310"/>
      <c r="CU255" s="310"/>
      <c r="CV255" s="310"/>
      <c r="CW255" s="310"/>
      <c r="CX255" s="310"/>
      <c r="CY255" s="310"/>
      <c r="CZ255" s="310"/>
      <c r="DA255" s="310"/>
      <c r="DB255" s="310"/>
      <c r="DC255" s="310"/>
      <c r="DD255" s="310"/>
      <c r="DE255" s="310"/>
      <c r="DF255" s="310"/>
      <c r="DG255" s="310"/>
      <c r="DH255" s="310"/>
      <c r="DI255" s="310"/>
      <c r="DJ255" s="310"/>
      <c r="DK255" s="310"/>
      <c r="DL255" s="310"/>
      <c r="DM255" s="310"/>
      <c r="DN255" s="310"/>
      <c r="DO255" s="310"/>
      <c r="DP255" s="310"/>
      <c r="DQ255" s="310"/>
      <c r="DR255" s="310"/>
      <c r="DS255" s="310"/>
      <c r="DT255" s="310"/>
      <c r="DU255" s="310"/>
      <c r="DV255" s="310"/>
      <c r="DW255" s="310"/>
      <c r="DX255" s="310"/>
      <c r="DY255" s="310"/>
      <c r="DZ255" s="310"/>
      <c r="EA255" s="310"/>
      <c r="EB255" s="310"/>
      <c r="EC255" s="310"/>
      <c r="ED255" s="310"/>
      <c r="EE255" s="310"/>
      <c r="EF255" s="310"/>
      <c r="EG255" s="310"/>
      <c r="EH255" s="310"/>
      <c r="EI255" s="310"/>
      <c r="EJ255" s="310"/>
      <c r="EK255" s="310"/>
      <c r="EL255" s="310"/>
      <c r="EM255" s="310"/>
      <c r="EN255" s="310"/>
      <c r="EO255" s="310"/>
      <c r="EP255" s="310"/>
      <c r="EQ255" s="310"/>
      <c r="ER255" s="310"/>
      <c r="ES255" s="310"/>
      <c r="ET255" s="308"/>
    </row>
    <row r="256" spans="1:256" s="443" customFormat="1" ht="12.75" customHeight="1">
      <c r="B256" s="16"/>
      <c r="C256" s="16"/>
      <c r="D256" s="582">
        <f>D$202*C255</f>
        <v>0</v>
      </c>
      <c r="E256" s="582">
        <f t="shared" si="202"/>
        <v>0</v>
      </c>
      <c r="F256" s="310"/>
      <c r="G256" s="310"/>
      <c r="H256" s="310"/>
      <c r="I256" s="310"/>
      <c r="J256" s="310"/>
      <c r="K256" s="310"/>
      <c r="L256" s="310"/>
      <c r="M256" s="310"/>
      <c r="N256" s="310"/>
      <c r="O256" s="310"/>
      <c r="P256" s="310"/>
      <c r="Q256" s="310"/>
      <c r="R256" s="310"/>
      <c r="S256" s="310"/>
      <c r="T256" s="310"/>
      <c r="U256" s="310"/>
      <c r="V256" s="310"/>
      <c r="W256" s="310"/>
      <c r="X256" s="310"/>
      <c r="Y256" s="310"/>
      <c r="Z256" s="310"/>
      <c r="AA256" s="310"/>
      <c r="AB256" s="310"/>
      <c r="AC256" s="310"/>
      <c r="AD256" s="310"/>
      <c r="AE256" s="310"/>
      <c r="AF256" s="310"/>
      <c r="AG256" s="310"/>
      <c r="AH256" s="310"/>
      <c r="AI256" s="310"/>
      <c r="AJ256" s="310"/>
      <c r="AK256" s="310"/>
      <c r="AL256" s="310"/>
      <c r="AM256" s="310"/>
      <c r="AN256" s="310"/>
      <c r="AO256" s="310"/>
      <c r="AP256" s="310"/>
      <c r="AQ256" s="310"/>
      <c r="AR256" s="310"/>
      <c r="AS256" s="310"/>
      <c r="AT256" s="310"/>
      <c r="AU256" s="310"/>
      <c r="AV256" s="310"/>
      <c r="AW256" s="310"/>
      <c r="AX256" s="310"/>
      <c r="AY256" s="310"/>
      <c r="AZ256" s="310"/>
      <c r="BA256" s="310"/>
      <c r="BB256" s="310"/>
      <c r="BC256" s="310"/>
      <c r="BD256" s="310"/>
      <c r="BE256" s="310"/>
      <c r="BF256" s="310"/>
      <c r="BG256" s="310"/>
      <c r="BH256" s="310"/>
      <c r="BI256" s="310"/>
      <c r="BJ256" s="310"/>
      <c r="BK256" s="310"/>
      <c r="BL256" s="310"/>
      <c r="BM256" s="310"/>
      <c r="BN256" s="310"/>
      <c r="BO256" s="310"/>
      <c r="BP256" s="310"/>
      <c r="BQ256" s="310"/>
      <c r="BR256" s="310"/>
      <c r="BS256" s="310"/>
      <c r="BT256" s="310"/>
      <c r="BU256" s="310"/>
      <c r="BV256" s="310"/>
      <c r="BW256" s="310"/>
      <c r="BX256" s="310"/>
      <c r="BY256" s="310"/>
      <c r="BZ256" s="310"/>
      <c r="CA256" s="310"/>
      <c r="CB256" s="310"/>
      <c r="CC256" s="310"/>
      <c r="CD256" s="310"/>
      <c r="CE256" s="310"/>
      <c r="CF256" s="310"/>
      <c r="CG256" s="310"/>
      <c r="CH256" s="310"/>
      <c r="CI256" s="310"/>
      <c r="CJ256" s="310"/>
      <c r="CK256" s="310"/>
      <c r="CL256" s="310"/>
      <c r="CM256" s="310"/>
      <c r="CN256" s="310"/>
      <c r="CO256" s="310"/>
      <c r="CP256" s="310"/>
      <c r="CQ256" s="310"/>
      <c r="CR256" s="310"/>
      <c r="CS256" s="310"/>
      <c r="CT256" s="310"/>
      <c r="CU256" s="310"/>
      <c r="CV256" s="310"/>
      <c r="CW256" s="310"/>
      <c r="CX256" s="310"/>
      <c r="CY256" s="310"/>
      <c r="CZ256" s="310"/>
      <c r="DA256" s="310"/>
      <c r="DB256" s="310"/>
      <c r="DC256" s="310"/>
      <c r="DD256" s="310"/>
      <c r="DE256" s="310"/>
      <c r="DF256" s="310"/>
      <c r="DG256" s="310"/>
      <c r="DH256" s="310"/>
      <c r="DI256" s="310"/>
      <c r="DJ256" s="310"/>
      <c r="DK256" s="310"/>
      <c r="DL256" s="310"/>
      <c r="DM256" s="310"/>
      <c r="DN256" s="310"/>
      <c r="DO256" s="310"/>
      <c r="DP256" s="310"/>
      <c r="DQ256" s="310"/>
      <c r="DR256" s="310"/>
      <c r="DS256" s="310"/>
      <c r="DT256" s="310"/>
      <c r="DU256" s="310"/>
      <c r="DV256" s="310"/>
      <c r="DW256" s="310"/>
      <c r="DX256" s="310"/>
      <c r="DY256" s="310"/>
      <c r="DZ256" s="310"/>
      <c r="EA256" s="310"/>
      <c r="EB256" s="310"/>
      <c r="EC256" s="310"/>
      <c r="ED256" s="310"/>
      <c r="EE256" s="310"/>
      <c r="EF256" s="310"/>
      <c r="EG256" s="310"/>
      <c r="EH256" s="310"/>
      <c r="EI256" s="310"/>
      <c r="EJ256" s="310"/>
      <c r="EK256" s="310"/>
      <c r="EL256" s="310"/>
      <c r="EM256" s="310"/>
      <c r="EN256" s="310"/>
      <c r="EO256" s="310"/>
      <c r="EP256" s="310"/>
      <c r="EQ256" s="310"/>
      <c r="ER256" s="310"/>
      <c r="ES256" s="310"/>
      <c r="ET256" s="308"/>
    </row>
    <row r="257" spans="2:150" s="443" customFormat="1" ht="12.75" customHeight="1">
      <c r="B257" s="16"/>
      <c r="C257" s="16"/>
      <c r="D257" s="582">
        <f>D$202*C255</f>
        <v>0</v>
      </c>
      <c r="E257" s="582">
        <f t="shared" si="202"/>
        <v>0</v>
      </c>
      <c r="F257" s="310"/>
      <c r="G257" s="310"/>
      <c r="H257" s="310"/>
      <c r="I257" s="310"/>
      <c r="J257" s="310"/>
      <c r="K257" s="310"/>
      <c r="L257" s="310"/>
      <c r="M257" s="310"/>
      <c r="N257" s="310"/>
      <c r="O257" s="310"/>
      <c r="P257" s="310"/>
      <c r="Q257" s="310"/>
      <c r="R257" s="310"/>
      <c r="S257" s="310"/>
      <c r="T257" s="310"/>
      <c r="U257" s="310"/>
      <c r="V257" s="310"/>
      <c r="W257" s="310"/>
      <c r="X257" s="310"/>
      <c r="Y257" s="310"/>
      <c r="Z257" s="310"/>
      <c r="AA257" s="310"/>
      <c r="AB257" s="310"/>
      <c r="AC257" s="310"/>
      <c r="AD257" s="310"/>
      <c r="AE257" s="310"/>
      <c r="AF257" s="310"/>
      <c r="AG257" s="310"/>
      <c r="AH257" s="310"/>
      <c r="AI257" s="310"/>
      <c r="AJ257" s="310"/>
      <c r="AK257" s="310"/>
      <c r="AL257" s="310"/>
      <c r="AM257" s="310"/>
      <c r="AN257" s="310"/>
      <c r="AO257" s="310"/>
      <c r="AP257" s="310"/>
      <c r="AQ257" s="310"/>
      <c r="AR257" s="310"/>
      <c r="AS257" s="310"/>
      <c r="AT257" s="310"/>
      <c r="AU257" s="310"/>
      <c r="AV257" s="310"/>
      <c r="AW257" s="310"/>
      <c r="AX257" s="310"/>
      <c r="AY257" s="310"/>
      <c r="AZ257" s="310"/>
      <c r="BA257" s="310"/>
      <c r="BB257" s="310"/>
      <c r="BC257" s="310"/>
      <c r="BD257" s="310"/>
      <c r="BE257" s="310"/>
      <c r="BF257" s="310"/>
      <c r="BG257" s="310"/>
      <c r="BH257" s="310"/>
      <c r="BI257" s="310"/>
      <c r="BJ257" s="310"/>
      <c r="BK257" s="310"/>
      <c r="BL257" s="310"/>
      <c r="BM257" s="310"/>
      <c r="BN257" s="310"/>
      <c r="BO257" s="310"/>
      <c r="BP257" s="310"/>
      <c r="BQ257" s="310"/>
      <c r="BR257" s="310"/>
      <c r="BS257" s="310"/>
      <c r="BT257" s="310"/>
      <c r="BU257" s="310"/>
      <c r="BV257" s="310"/>
      <c r="BW257" s="310"/>
      <c r="BX257" s="310"/>
      <c r="BY257" s="310"/>
      <c r="BZ257" s="310"/>
      <c r="CA257" s="310"/>
      <c r="CB257" s="310"/>
      <c r="CC257" s="310"/>
      <c r="CD257" s="310"/>
      <c r="CE257" s="310"/>
      <c r="CF257" s="310"/>
      <c r="CG257" s="310"/>
      <c r="CH257" s="310"/>
      <c r="CI257" s="310"/>
      <c r="CJ257" s="310"/>
      <c r="CK257" s="310"/>
      <c r="CL257" s="310"/>
      <c r="CM257" s="310"/>
      <c r="CN257" s="310"/>
      <c r="CO257" s="310"/>
      <c r="CP257" s="310"/>
      <c r="CQ257" s="310"/>
      <c r="CR257" s="310"/>
      <c r="CS257" s="310"/>
      <c r="CT257" s="310"/>
      <c r="CU257" s="310"/>
      <c r="CV257" s="310"/>
      <c r="CW257" s="310"/>
      <c r="CX257" s="310"/>
      <c r="CY257" s="310"/>
      <c r="CZ257" s="310"/>
      <c r="DA257" s="310"/>
      <c r="DB257" s="310"/>
      <c r="DC257" s="310"/>
      <c r="DD257" s="310"/>
      <c r="DE257" s="310"/>
      <c r="DF257" s="310"/>
      <c r="DG257" s="310"/>
      <c r="DH257" s="310"/>
      <c r="DI257" s="310"/>
      <c r="DJ257" s="310"/>
      <c r="DK257" s="310"/>
      <c r="DL257" s="310"/>
      <c r="DM257" s="310"/>
      <c r="DN257" s="310"/>
      <c r="DO257" s="310"/>
      <c r="DP257" s="310"/>
      <c r="DQ257" s="310"/>
      <c r="DR257" s="310"/>
      <c r="DS257" s="310"/>
      <c r="DT257" s="310"/>
      <c r="DU257" s="310"/>
      <c r="DV257" s="310"/>
      <c r="DW257" s="310"/>
      <c r="DX257" s="310"/>
      <c r="DY257" s="310"/>
      <c r="DZ257" s="310"/>
      <c r="EA257" s="310"/>
      <c r="EB257" s="310"/>
      <c r="EC257" s="310"/>
      <c r="ED257" s="310"/>
      <c r="EE257" s="310"/>
      <c r="EF257" s="310"/>
      <c r="EG257" s="310"/>
      <c r="EH257" s="310"/>
      <c r="EI257" s="310"/>
      <c r="EJ257" s="310"/>
      <c r="EK257" s="310"/>
      <c r="EL257" s="310"/>
      <c r="EM257" s="310"/>
      <c r="EN257" s="310"/>
      <c r="EO257" s="310"/>
      <c r="EP257" s="310"/>
      <c r="EQ257" s="310"/>
      <c r="ER257" s="310"/>
      <c r="ES257" s="310"/>
      <c r="ET257" s="308"/>
    </row>
    <row r="258" spans="2:150" s="443" customFormat="1" ht="12.75" customHeight="1">
      <c r="B258" s="16"/>
      <c r="C258" s="579">
        <f>C255+IP_Assumptions!$C$120</f>
        <v>1.0049999999999999</v>
      </c>
      <c r="D258" s="582">
        <f>D$202*C258</f>
        <v>0</v>
      </c>
      <c r="E258" s="582">
        <f t="shared" si="202"/>
        <v>0</v>
      </c>
      <c r="F258" s="310"/>
      <c r="G258" s="310"/>
      <c r="H258" s="310"/>
      <c r="I258" s="310"/>
      <c r="J258" s="310"/>
      <c r="K258" s="310"/>
      <c r="L258" s="310"/>
      <c r="M258" s="310"/>
      <c r="N258" s="310"/>
      <c r="O258" s="310"/>
      <c r="P258" s="310"/>
      <c r="Q258" s="310"/>
      <c r="R258" s="310"/>
      <c r="S258" s="310"/>
      <c r="T258" s="310"/>
      <c r="U258" s="310"/>
      <c r="V258" s="310"/>
      <c r="W258" s="310"/>
      <c r="X258" s="310"/>
      <c r="Y258" s="310"/>
      <c r="Z258" s="310"/>
      <c r="AA258" s="310"/>
      <c r="AB258" s="310"/>
      <c r="AC258" s="310"/>
      <c r="AD258" s="310"/>
      <c r="AE258" s="310"/>
      <c r="AF258" s="310"/>
      <c r="AG258" s="310"/>
      <c r="AH258" s="310"/>
      <c r="AI258" s="310"/>
      <c r="AJ258" s="310"/>
      <c r="AK258" s="310"/>
      <c r="AL258" s="310"/>
      <c r="AM258" s="310"/>
      <c r="AN258" s="310"/>
      <c r="AO258" s="310"/>
      <c r="AP258" s="310"/>
      <c r="AQ258" s="310"/>
      <c r="AR258" s="310"/>
      <c r="AS258" s="310"/>
      <c r="AT258" s="310"/>
      <c r="AU258" s="310"/>
      <c r="AV258" s="310"/>
      <c r="AW258" s="310"/>
      <c r="AX258" s="310"/>
      <c r="AY258" s="310"/>
      <c r="AZ258" s="310"/>
      <c r="BA258" s="310"/>
      <c r="BB258" s="310"/>
      <c r="BC258" s="310"/>
      <c r="BD258" s="310"/>
      <c r="BE258" s="310"/>
      <c r="BF258" s="310"/>
      <c r="BG258" s="310"/>
      <c r="BH258" s="310"/>
      <c r="BI258" s="310"/>
      <c r="BJ258" s="310"/>
      <c r="BK258" s="310"/>
      <c r="BL258" s="310"/>
      <c r="BM258" s="310"/>
      <c r="BN258" s="310"/>
      <c r="BO258" s="310"/>
      <c r="BP258" s="310"/>
      <c r="BQ258" s="310"/>
      <c r="BR258" s="310"/>
      <c r="BS258" s="310"/>
      <c r="BT258" s="310"/>
      <c r="BU258" s="310"/>
      <c r="BV258" s="310"/>
      <c r="BW258" s="310"/>
      <c r="BX258" s="310"/>
      <c r="BY258" s="310"/>
      <c r="BZ258" s="310"/>
      <c r="CA258" s="310"/>
      <c r="CB258" s="310"/>
      <c r="CC258" s="310"/>
      <c r="CD258" s="310"/>
      <c r="CE258" s="310"/>
      <c r="CF258" s="310"/>
      <c r="CG258" s="310"/>
      <c r="CH258" s="310"/>
      <c r="CI258" s="310"/>
      <c r="CJ258" s="310"/>
      <c r="CK258" s="310"/>
      <c r="CL258" s="310"/>
      <c r="CM258" s="310"/>
      <c r="CN258" s="310"/>
      <c r="CO258" s="310"/>
      <c r="CP258" s="310"/>
      <c r="CQ258" s="310"/>
      <c r="CR258" s="310"/>
      <c r="CS258" s="310"/>
      <c r="CT258" s="310"/>
      <c r="CU258" s="310"/>
      <c r="CV258" s="310"/>
      <c r="CW258" s="310"/>
      <c r="CX258" s="310"/>
      <c r="CY258" s="310"/>
      <c r="CZ258" s="310"/>
      <c r="DA258" s="310"/>
      <c r="DB258" s="310"/>
      <c r="DC258" s="310"/>
      <c r="DD258" s="310"/>
      <c r="DE258" s="310"/>
      <c r="DF258" s="310"/>
      <c r="DG258" s="310"/>
      <c r="DH258" s="310"/>
      <c r="DI258" s="310"/>
      <c r="DJ258" s="310"/>
      <c r="DK258" s="310"/>
      <c r="DL258" s="310"/>
      <c r="DM258" s="310"/>
      <c r="DN258" s="310"/>
      <c r="DO258" s="310"/>
      <c r="DP258" s="310"/>
      <c r="DQ258" s="310"/>
      <c r="DR258" s="310"/>
      <c r="DS258" s="310"/>
      <c r="DT258" s="310"/>
      <c r="DU258" s="310"/>
      <c r="DV258" s="310"/>
      <c r="DW258" s="310"/>
      <c r="DX258" s="310"/>
      <c r="DY258" s="310"/>
      <c r="DZ258" s="310"/>
      <c r="EA258" s="310"/>
      <c r="EB258" s="310"/>
      <c r="EC258" s="310"/>
      <c r="ED258" s="310"/>
      <c r="EE258" s="310"/>
      <c r="EF258" s="310"/>
      <c r="EG258" s="310"/>
      <c r="EH258" s="310"/>
      <c r="EI258" s="310"/>
      <c r="EJ258" s="310"/>
      <c r="EK258" s="310"/>
      <c r="EL258" s="310"/>
      <c r="EM258" s="310"/>
      <c r="EN258" s="310"/>
      <c r="EO258" s="310"/>
      <c r="EP258" s="310"/>
      <c r="EQ258" s="310"/>
      <c r="ER258" s="310"/>
      <c r="ES258" s="310"/>
      <c r="ET258" s="308"/>
    </row>
    <row r="259" spans="2:150" s="443" customFormat="1" ht="12.75" customHeight="1">
      <c r="B259" s="16"/>
      <c r="C259" s="16"/>
      <c r="D259" s="582">
        <f>D$202*C258</f>
        <v>0</v>
      </c>
      <c r="E259" s="582">
        <f t="shared" si="202"/>
        <v>0</v>
      </c>
      <c r="F259" s="310"/>
      <c r="G259" s="310"/>
      <c r="H259" s="310"/>
      <c r="I259" s="310"/>
      <c r="J259" s="310"/>
      <c r="K259" s="310"/>
      <c r="L259" s="310"/>
      <c r="M259" s="310"/>
      <c r="N259" s="310"/>
      <c r="O259" s="310"/>
      <c r="P259" s="310"/>
      <c r="Q259" s="310"/>
      <c r="R259" s="310"/>
      <c r="S259" s="310"/>
      <c r="T259" s="310"/>
      <c r="U259" s="310"/>
      <c r="V259" s="310"/>
      <c r="W259" s="310"/>
      <c r="X259" s="310"/>
      <c r="Y259" s="310"/>
      <c r="Z259" s="310"/>
      <c r="AA259" s="310"/>
      <c r="AB259" s="310"/>
      <c r="AC259" s="310"/>
      <c r="AD259" s="310"/>
      <c r="AE259" s="310"/>
      <c r="AF259" s="310"/>
      <c r="AG259" s="310"/>
      <c r="AH259" s="310"/>
      <c r="AI259" s="310"/>
      <c r="AJ259" s="310"/>
      <c r="AK259" s="310"/>
      <c r="AL259" s="310"/>
      <c r="AM259" s="310"/>
      <c r="AN259" s="310"/>
      <c r="AO259" s="310"/>
      <c r="AP259" s="310"/>
      <c r="AQ259" s="310"/>
      <c r="AR259" s="310"/>
      <c r="AS259" s="310"/>
      <c r="AT259" s="310"/>
      <c r="AU259" s="310"/>
      <c r="AV259" s="310"/>
      <c r="AW259" s="310"/>
      <c r="AX259" s="310"/>
      <c r="AY259" s="310"/>
      <c r="AZ259" s="310"/>
      <c r="BA259" s="310"/>
      <c r="BB259" s="310"/>
      <c r="BC259" s="310"/>
      <c r="BD259" s="310"/>
      <c r="BE259" s="310"/>
      <c r="BF259" s="310"/>
      <c r="BG259" s="310"/>
      <c r="BH259" s="310"/>
      <c r="BI259" s="310"/>
      <c r="BJ259" s="310"/>
      <c r="BK259" s="310"/>
      <c r="BL259" s="310"/>
      <c r="BM259" s="310"/>
      <c r="BN259" s="310"/>
      <c r="BO259" s="310"/>
      <c r="BP259" s="310"/>
      <c r="BQ259" s="310"/>
      <c r="BR259" s="310"/>
      <c r="BS259" s="310"/>
      <c r="BT259" s="310"/>
      <c r="BU259" s="310"/>
      <c r="BV259" s="310"/>
      <c r="BW259" s="310"/>
      <c r="BX259" s="310"/>
      <c r="BY259" s="310"/>
      <c r="BZ259" s="310"/>
      <c r="CA259" s="310"/>
      <c r="CB259" s="310"/>
      <c r="CC259" s="310"/>
      <c r="CD259" s="310"/>
      <c r="CE259" s="310"/>
      <c r="CF259" s="310"/>
      <c r="CG259" s="310"/>
      <c r="CH259" s="310"/>
      <c r="CI259" s="310"/>
      <c r="CJ259" s="310"/>
      <c r="CK259" s="310"/>
      <c r="CL259" s="310"/>
      <c r="CM259" s="310"/>
      <c r="CN259" s="310"/>
      <c r="CO259" s="310"/>
      <c r="CP259" s="310"/>
      <c r="CQ259" s="310"/>
      <c r="CR259" s="310"/>
      <c r="CS259" s="310"/>
      <c r="CT259" s="310"/>
      <c r="CU259" s="310"/>
      <c r="CV259" s="310"/>
      <c r="CW259" s="310"/>
      <c r="CX259" s="310"/>
      <c r="CY259" s="310"/>
      <c r="CZ259" s="310"/>
      <c r="DA259" s="310"/>
      <c r="DB259" s="310"/>
      <c r="DC259" s="310"/>
      <c r="DD259" s="310"/>
      <c r="DE259" s="310"/>
      <c r="DF259" s="310"/>
      <c r="DG259" s="310"/>
      <c r="DH259" s="310"/>
      <c r="DI259" s="310"/>
      <c r="DJ259" s="310"/>
      <c r="DK259" s="310"/>
      <c r="DL259" s="310"/>
      <c r="DM259" s="310"/>
      <c r="DN259" s="310"/>
      <c r="DO259" s="310"/>
      <c r="DP259" s="310"/>
      <c r="DQ259" s="310"/>
      <c r="DR259" s="310"/>
      <c r="DS259" s="310"/>
      <c r="DT259" s="310"/>
      <c r="DU259" s="310"/>
      <c r="DV259" s="310"/>
      <c r="DW259" s="310"/>
      <c r="DX259" s="310"/>
      <c r="DY259" s="310"/>
      <c r="DZ259" s="310"/>
      <c r="EA259" s="310"/>
      <c r="EB259" s="310"/>
      <c r="EC259" s="310"/>
      <c r="ED259" s="310"/>
      <c r="EE259" s="310"/>
      <c r="EF259" s="310"/>
      <c r="EG259" s="310"/>
      <c r="EH259" s="310"/>
      <c r="EI259" s="310"/>
      <c r="EJ259" s="310"/>
      <c r="EK259" s="310"/>
      <c r="EL259" s="310"/>
      <c r="EM259" s="310"/>
      <c r="EN259" s="310"/>
      <c r="EO259" s="310"/>
      <c r="EP259" s="310"/>
      <c r="EQ259" s="310"/>
      <c r="ER259" s="310"/>
      <c r="ES259" s="310"/>
      <c r="ET259" s="308"/>
    </row>
    <row r="260" spans="2:150" s="443" customFormat="1" ht="12.75" customHeight="1">
      <c r="B260" s="16"/>
      <c r="C260" s="16"/>
      <c r="D260" s="582">
        <f>D$202*C258</f>
        <v>0</v>
      </c>
      <c r="E260" s="582">
        <f t="shared" si="202"/>
        <v>0</v>
      </c>
      <c r="F260" s="310"/>
      <c r="G260" s="310"/>
      <c r="H260" s="310"/>
      <c r="I260" s="310"/>
      <c r="J260" s="310"/>
      <c r="K260" s="310"/>
      <c r="L260" s="310"/>
      <c r="M260" s="310"/>
      <c r="N260" s="310"/>
      <c r="O260" s="310"/>
      <c r="P260" s="310"/>
      <c r="Q260" s="310"/>
      <c r="R260" s="310"/>
      <c r="S260" s="310"/>
      <c r="T260" s="310"/>
      <c r="U260" s="310"/>
      <c r="V260" s="310"/>
      <c r="W260" s="310"/>
      <c r="X260" s="310"/>
      <c r="Y260" s="310"/>
      <c r="Z260" s="310"/>
      <c r="AA260" s="310"/>
      <c r="AB260" s="310"/>
      <c r="AC260" s="310"/>
      <c r="AD260" s="310"/>
      <c r="AE260" s="310"/>
      <c r="AF260" s="310"/>
      <c r="AG260" s="310"/>
      <c r="AH260" s="310"/>
      <c r="AI260" s="310"/>
      <c r="AJ260" s="310"/>
      <c r="AK260" s="310"/>
      <c r="AL260" s="310"/>
      <c r="AM260" s="310"/>
      <c r="AN260" s="310"/>
      <c r="AO260" s="310"/>
      <c r="AP260" s="310"/>
      <c r="AQ260" s="310"/>
      <c r="AR260" s="310"/>
      <c r="AS260" s="310"/>
      <c r="AT260" s="310"/>
      <c r="AU260" s="310"/>
      <c r="AV260" s="310"/>
      <c r="AW260" s="310"/>
      <c r="AX260" s="310"/>
      <c r="AY260" s="310"/>
      <c r="AZ260" s="310"/>
      <c r="BA260" s="310"/>
      <c r="BB260" s="310"/>
      <c r="BC260" s="310"/>
      <c r="BD260" s="310"/>
      <c r="BE260" s="310"/>
      <c r="BF260" s="310"/>
      <c r="BG260" s="310"/>
      <c r="BH260" s="310"/>
      <c r="BI260" s="310"/>
      <c r="BJ260" s="310"/>
      <c r="BK260" s="310"/>
      <c r="BL260" s="310"/>
      <c r="BM260" s="310"/>
      <c r="BN260" s="310"/>
      <c r="BO260" s="310"/>
      <c r="BP260" s="310"/>
      <c r="BQ260" s="310"/>
      <c r="BR260" s="310"/>
      <c r="BS260" s="310"/>
      <c r="BT260" s="310"/>
      <c r="BU260" s="310"/>
      <c r="BV260" s="310"/>
      <c r="BW260" s="310"/>
      <c r="BX260" s="310"/>
      <c r="BY260" s="310"/>
      <c r="BZ260" s="310"/>
      <c r="CA260" s="310"/>
      <c r="CB260" s="310"/>
      <c r="CC260" s="310"/>
      <c r="CD260" s="310"/>
      <c r="CE260" s="310"/>
      <c r="CF260" s="310"/>
      <c r="CG260" s="310"/>
      <c r="CH260" s="310"/>
      <c r="CI260" s="310"/>
      <c r="CJ260" s="310"/>
      <c r="CK260" s="310"/>
      <c r="CL260" s="310"/>
      <c r="CM260" s="310"/>
      <c r="CN260" s="310"/>
      <c r="CO260" s="310"/>
      <c r="CP260" s="310"/>
      <c r="CQ260" s="310"/>
      <c r="CR260" s="310"/>
      <c r="CS260" s="310"/>
      <c r="CT260" s="310"/>
      <c r="CU260" s="310"/>
      <c r="CV260" s="310"/>
      <c r="CW260" s="310"/>
      <c r="CX260" s="310"/>
      <c r="CY260" s="310"/>
      <c r="CZ260" s="310"/>
      <c r="DA260" s="310"/>
      <c r="DB260" s="310"/>
      <c r="DC260" s="310"/>
      <c r="DD260" s="310"/>
      <c r="DE260" s="310"/>
      <c r="DF260" s="310"/>
      <c r="DG260" s="310"/>
      <c r="DH260" s="310"/>
      <c r="DI260" s="310"/>
      <c r="DJ260" s="310"/>
      <c r="DK260" s="310"/>
      <c r="DL260" s="310"/>
      <c r="DM260" s="310"/>
      <c r="DN260" s="310"/>
      <c r="DO260" s="310"/>
      <c r="DP260" s="310"/>
      <c r="DQ260" s="310"/>
      <c r="DR260" s="310"/>
      <c r="DS260" s="310"/>
      <c r="DT260" s="310"/>
      <c r="DU260" s="310"/>
      <c r="DV260" s="310"/>
      <c r="DW260" s="310"/>
      <c r="DX260" s="310"/>
      <c r="DY260" s="310"/>
      <c r="DZ260" s="310"/>
      <c r="EA260" s="310"/>
      <c r="EB260" s="310"/>
      <c r="EC260" s="310"/>
      <c r="ED260" s="310"/>
      <c r="EE260" s="310"/>
      <c r="EF260" s="310"/>
      <c r="EG260" s="310"/>
      <c r="EH260" s="310"/>
      <c r="EI260" s="310"/>
      <c r="EJ260" s="310"/>
      <c r="EK260" s="310"/>
      <c r="EL260" s="310"/>
      <c r="EM260" s="310"/>
      <c r="EN260" s="310"/>
      <c r="EO260" s="310"/>
      <c r="EP260" s="310"/>
      <c r="EQ260" s="310"/>
      <c r="ER260" s="310"/>
      <c r="ES260" s="310"/>
      <c r="ET260" s="308"/>
    </row>
    <row r="261" spans="2:150"/>
    <row r="262" spans="2:150" ht="12.75" customHeight="1">
      <c r="B262" s="350" t="s">
        <v>889</v>
      </c>
      <c r="C262" s="1261" t="s">
        <v>850</v>
      </c>
      <c r="D262" s="1261" t="s">
        <v>851</v>
      </c>
      <c r="E262" s="584">
        <f>E206</f>
        <v>44378</v>
      </c>
      <c r="F262" s="584">
        <f t="shared" ref="F262:BQ262" si="203">F206</f>
        <v>44409</v>
      </c>
      <c r="G262" s="584">
        <f t="shared" si="203"/>
        <v>44440</v>
      </c>
      <c r="H262" s="584">
        <f t="shared" si="203"/>
        <v>44470</v>
      </c>
      <c r="I262" s="584">
        <f t="shared" si="203"/>
        <v>44501</v>
      </c>
      <c r="J262" s="584">
        <f t="shared" si="203"/>
        <v>44531</v>
      </c>
      <c r="K262" s="584">
        <f t="shared" si="203"/>
        <v>44562</v>
      </c>
      <c r="L262" s="584">
        <f t="shared" si="203"/>
        <v>44593</v>
      </c>
      <c r="M262" s="584">
        <f t="shared" si="203"/>
        <v>44621</v>
      </c>
      <c r="N262" s="584">
        <f t="shared" si="203"/>
        <v>44652</v>
      </c>
      <c r="O262" s="584">
        <f t="shared" si="203"/>
        <v>44682</v>
      </c>
      <c r="P262" s="584">
        <f t="shared" si="203"/>
        <v>44713</v>
      </c>
      <c r="Q262" s="584">
        <f t="shared" si="203"/>
        <v>44743</v>
      </c>
      <c r="R262" s="584">
        <f t="shared" si="203"/>
        <v>44774</v>
      </c>
      <c r="S262" s="584">
        <f t="shared" si="203"/>
        <v>44805</v>
      </c>
      <c r="T262" s="584">
        <f t="shared" si="203"/>
        <v>44835</v>
      </c>
      <c r="U262" s="584">
        <f t="shared" si="203"/>
        <v>44866</v>
      </c>
      <c r="V262" s="584">
        <f t="shared" si="203"/>
        <v>44896</v>
      </c>
      <c r="W262" s="584">
        <f t="shared" si="203"/>
        <v>44927</v>
      </c>
      <c r="X262" s="584">
        <f t="shared" si="203"/>
        <v>44958</v>
      </c>
      <c r="Y262" s="584">
        <f t="shared" si="203"/>
        <v>44986</v>
      </c>
      <c r="Z262" s="584">
        <f t="shared" si="203"/>
        <v>45017</v>
      </c>
      <c r="AA262" s="584">
        <f t="shared" si="203"/>
        <v>45047</v>
      </c>
      <c r="AB262" s="584">
        <f t="shared" si="203"/>
        <v>45078</v>
      </c>
      <c r="AC262" s="584">
        <f t="shared" si="203"/>
        <v>45108</v>
      </c>
      <c r="AD262" s="584">
        <f t="shared" si="203"/>
        <v>45139</v>
      </c>
      <c r="AE262" s="584">
        <f t="shared" si="203"/>
        <v>45170</v>
      </c>
      <c r="AF262" s="584">
        <f t="shared" si="203"/>
        <v>45200</v>
      </c>
      <c r="AG262" s="584">
        <f t="shared" si="203"/>
        <v>45231</v>
      </c>
      <c r="AH262" s="584">
        <f t="shared" si="203"/>
        <v>45261</v>
      </c>
      <c r="AI262" s="584">
        <f t="shared" si="203"/>
        <v>45292</v>
      </c>
      <c r="AJ262" s="584">
        <f t="shared" si="203"/>
        <v>45323</v>
      </c>
      <c r="AK262" s="584">
        <f t="shared" si="203"/>
        <v>45352</v>
      </c>
      <c r="AL262" s="584">
        <f t="shared" si="203"/>
        <v>45383</v>
      </c>
      <c r="AM262" s="584">
        <f t="shared" si="203"/>
        <v>45413</v>
      </c>
      <c r="AN262" s="584">
        <f t="shared" si="203"/>
        <v>45444</v>
      </c>
      <c r="AO262" s="584">
        <f t="shared" si="203"/>
        <v>45474</v>
      </c>
      <c r="AP262" s="584">
        <f t="shared" si="203"/>
        <v>45505</v>
      </c>
      <c r="AQ262" s="584">
        <f t="shared" si="203"/>
        <v>45536</v>
      </c>
      <c r="AR262" s="584">
        <f t="shared" si="203"/>
        <v>45566</v>
      </c>
      <c r="AS262" s="584">
        <f t="shared" si="203"/>
        <v>45597</v>
      </c>
      <c r="AT262" s="584">
        <f t="shared" si="203"/>
        <v>45627</v>
      </c>
      <c r="AU262" s="584">
        <f t="shared" si="203"/>
        <v>45658</v>
      </c>
      <c r="AV262" s="584">
        <f t="shared" si="203"/>
        <v>45689</v>
      </c>
      <c r="AW262" s="584">
        <f t="shared" si="203"/>
        <v>45717</v>
      </c>
      <c r="AX262" s="584">
        <f t="shared" si="203"/>
        <v>45748</v>
      </c>
      <c r="AY262" s="584">
        <f t="shared" si="203"/>
        <v>45778</v>
      </c>
      <c r="AZ262" s="584">
        <f t="shared" si="203"/>
        <v>45809</v>
      </c>
      <c r="BA262" s="584">
        <f t="shared" si="203"/>
        <v>45839</v>
      </c>
      <c r="BB262" s="584">
        <f t="shared" si="203"/>
        <v>45870</v>
      </c>
      <c r="BC262" s="584">
        <f t="shared" si="203"/>
        <v>45901</v>
      </c>
      <c r="BD262" s="584">
        <f t="shared" si="203"/>
        <v>45931</v>
      </c>
      <c r="BE262" s="584">
        <f t="shared" si="203"/>
        <v>45962</v>
      </c>
      <c r="BF262" s="584">
        <f t="shared" si="203"/>
        <v>45992</v>
      </c>
      <c r="BG262" s="584">
        <f t="shared" si="203"/>
        <v>46023</v>
      </c>
      <c r="BH262" s="584">
        <f t="shared" si="203"/>
        <v>46054</v>
      </c>
      <c r="BI262" s="584">
        <f t="shared" si="203"/>
        <v>46082</v>
      </c>
      <c r="BJ262" s="584">
        <f t="shared" si="203"/>
        <v>46113</v>
      </c>
      <c r="BK262" s="584">
        <f t="shared" si="203"/>
        <v>46143</v>
      </c>
      <c r="BL262" s="584">
        <f t="shared" si="203"/>
        <v>46174</v>
      </c>
      <c r="BM262" s="584">
        <f t="shared" si="203"/>
        <v>46204</v>
      </c>
      <c r="BN262" s="584">
        <f t="shared" si="203"/>
        <v>46235</v>
      </c>
      <c r="BO262" s="584">
        <f t="shared" si="203"/>
        <v>46266</v>
      </c>
      <c r="BP262" s="584">
        <f t="shared" si="203"/>
        <v>46296</v>
      </c>
      <c r="BQ262" s="584">
        <f t="shared" si="203"/>
        <v>46327</v>
      </c>
      <c r="BR262" s="584">
        <f t="shared" ref="BR262:EC262" si="204">BR206</f>
        <v>46357</v>
      </c>
      <c r="BS262" s="584">
        <f t="shared" si="204"/>
        <v>46388</v>
      </c>
      <c r="BT262" s="584">
        <f t="shared" si="204"/>
        <v>46419</v>
      </c>
      <c r="BU262" s="584">
        <f t="shared" si="204"/>
        <v>46447</v>
      </c>
      <c r="BV262" s="584">
        <f t="shared" si="204"/>
        <v>46478</v>
      </c>
      <c r="BW262" s="584">
        <f t="shared" si="204"/>
        <v>46508</v>
      </c>
      <c r="BX262" s="584">
        <f t="shared" si="204"/>
        <v>46539</v>
      </c>
      <c r="BY262" s="584">
        <f t="shared" si="204"/>
        <v>46569</v>
      </c>
      <c r="BZ262" s="584">
        <f t="shared" si="204"/>
        <v>46600</v>
      </c>
      <c r="CA262" s="584">
        <f t="shared" si="204"/>
        <v>46631</v>
      </c>
      <c r="CB262" s="584">
        <f t="shared" si="204"/>
        <v>46661</v>
      </c>
      <c r="CC262" s="584">
        <f t="shared" si="204"/>
        <v>46692</v>
      </c>
      <c r="CD262" s="584">
        <f t="shared" si="204"/>
        <v>46722</v>
      </c>
      <c r="CE262" s="584">
        <f t="shared" si="204"/>
        <v>46753</v>
      </c>
      <c r="CF262" s="584">
        <f t="shared" si="204"/>
        <v>46784</v>
      </c>
      <c r="CG262" s="584">
        <f t="shared" si="204"/>
        <v>46813</v>
      </c>
      <c r="CH262" s="584">
        <f t="shared" si="204"/>
        <v>46844</v>
      </c>
      <c r="CI262" s="584">
        <f t="shared" si="204"/>
        <v>46874</v>
      </c>
      <c r="CJ262" s="584">
        <f t="shared" si="204"/>
        <v>46905</v>
      </c>
      <c r="CK262" s="584">
        <f t="shared" si="204"/>
        <v>46935</v>
      </c>
      <c r="CL262" s="584">
        <f t="shared" si="204"/>
        <v>46966</v>
      </c>
      <c r="CM262" s="584">
        <f t="shared" si="204"/>
        <v>46997</v>
      </c>
      <c r="CN262" s="584">
        <f t="shared" si="204"/>
        <v>47027</v>
      </c>
      <c r="CO262" s="584">
        <f t="shared" si="204"/>
        <v>47058</v>
      </c>
      <c r="CP262" s="584">
        <f t="shared" si="204"/>
        <v>47088</v>
      </c>
      <c r="CQ262" s="584">
        <f t="shared" si="204"/>
        <v>47119</v>
      </c>
      <c r="CR262" s="584">
        <f t="shared" si="204"/>
        <v>47150</v>
      </c>
      <c r="CS262" s="584">
        <f t="shared" si="204"/>
        <v>47178</v>
      </c>
      <c r="CT262" s="584">
        <f t="shared" si="204"/>
        <v>47209</v>
      </c>
      <c r="CU262" s="584">
        <f t="shared" si="204"/>
        <v>47239</v>
      </c>
      <c r="CV262" s="584">
        <f t="shared" si="204"/>
        <v>47270</v>
      </c>
      <c r="CW262" s="584">
        <f t="shared" si="204"/>
        <v>47300</v>
      </c>
      <c r="CX262" s="584">
        <f t="shared" si="204"/>
        <v>47331</v>
      </c>
      <c r="CY262" s="584">
        <f t="shared" si="204"/>
        <v>47362</v>
      </c>
      <c r="CZ262" s="584">
        <f t="shared" si="204"/>
        <v>47392</v>
      </c>
      <c r="DA262" s="584">
        <f t="shared" si="204"/>
        <v>47423</v>
      </c>
      <c r="DB262" s="584">
        <f t="shared" si="204"/>
        <v>47453</v>
      </c>
      <c r="DC262" s="584">
        <f t="shared" si="204"/>
        <v>47484</v>
      </c>
      <c r="DD262" s="584">
        <f t="shared" si="204"/>
        <v>47515</v>
      </c>
      <c r="DE262" s="584">
        <f t="shared" si="204"/>
        <v>47543</v>
      </c>
      <c r="DF262" s="584">
        <f t="shared" si="204"/>
        <v>47574</v>
      </c>
      <c r="DG262" s="584">
        <f t="shared" si="204"/>
        <v>47604</v>
      </c>
      <c r="DH262" s="584">
        <f t="shared" si="204"/>
        <v>47635</v>
      </c>
      <c r="DI262" s="584">
        <f t="shared" si="204"/>
        <v>47665</v>
      </c>
      <c r="DJ262" s="584">
        <f t="shared" si="204"/>
        <v>47696</v>
      </c>
      <c r="DK262" s="584">
        <f t="shared" si="204"/>
        <v>47727</v>
      </c>
      <c r="DL262" s="584">
        <f t="shared" si="204"/>
        <v>47757</v>
      </c>
      <c r="DM262" s="584">
        <f t="shared" si="204"/>
        <v>47788</v>
      </c>
      <c r="DN262" s="584">
        <f t="shared" si="204"/>
        <v>47818</v>
      </c>
      <c r="DO262" s="584">
        <f t="shared" si="204"/>
        <v>47849</v>
      </c>
      <c r="DP262" s="584">
        <f t="shared" si="204"/>
        <v>47880</v>
      </c>
      <c r="DQ262" s="584">
        <f t="shared" si="204"/>
        <v>47908</v>
      </c>
      <c r="DR262" s="584">
        <f t="shared" si="204"/>
        <v>47939</v>
      </c>
      <c r="DS262" s="584">
        <f t="shared" si="204"/>
        <v>47969</v>
      </c>
      <c r="DT262" s="584">
        <f t="shared" si="204"/>
        <v>48000</v>
      </c>
      <c r="DU262" s="584">
        <f t="shared" si="204"/>
        <v>48030</v>
      </c>
      <c r="DV262" s="584">
        <f t="shared" si="204"/>
        <v>48061</v>
      </c>
      <c r="DW262" s="584">
        <f t="shared" si="204"/>
        <v>48092</v>
      </c>
      <c r="DX262" s="584">
        <f t="shared" si="204"/>
        <v>48122</v>
      </c>
      <c r="DY262" s="584">
        <f t="shared" si="204"/>
        <v>48153</v>
      </c>
      <c r="DZ262" s="584">
        <f t="shared" si="204"/>
        <v>48183</v>
      </c>
      <c r="EA262" s="584">
        <f t="shared" si="204"/>
        <v>48214</v>
      </c>
      <c r="EB262" s="584">
        <f t="shared" si="204"/>
        <v>48245</v>
      </c>
      <c r="EC262" s="584">
        <f t="shared" si="204"/>
        <v>48274</v>
      </c>
      <c r="ED262" s="584">
        <f t="shared" ref="ED262:EQ262" si="205">ED206</f>
        <v>48305</v>
      </c>
      <c r="EE262" s="584">
        <f t="shared" si="205"/>
        <v>48335</v>
      </c>
      <c r="EF262" s="584">
        <f t="shared" si="205"/>
        <v>48366</v>
      </c>
      <c r="EG262" s="584">
        <f t="shared" si="205"/>
        <v>48396</v>
      </c>
      <c r="EH262" s="584">
        <f t="shared" si="205"/>
        <v>48427</v>
      </c>
      <c r="EI262" s="584">
        <f t="shared" si="205"/>
        <v>48458</v>
      </c>
      <c r="EJ262" s="584">
        <f t="shared" si="205"/>
        <v>48488</v>
      </c>
      <c r="EK262" s="584">
        <f t="shared" si="205"/>
        <v>48519</v>
      </c>
      <c r="EL262" s="584">
        <f t="shared" si="205"/>
        <v>48549</v>
      </c>
      <c r="EM262" s="584">
        <f t="shared" si="205"/>
        <v>48580</v>
      </c>
      <c r="EN262" s="584">
        <f t="shared" si="205"/>
        <v>48611</v>
      </c>
      <c r="EO262" s="584">
        <f t="shared" si="205"/>
        <v>48639</v>
      </c>
      <c r="EP262" s="584">
        <f t="shared" si="205"/>
        <v>48670</v>
      </c>
      <c r="EQ262" s="584">
        <f t="shared" si="205"/>
        <v>48700</v>
      </c>
      <c r="ER262" s="584">
        <f>ER206</f>
        <v>48731</v>
      </c>
    </row>
    <row r="263" spans="2:150" s="443" customFormat="1" ht="12.75" customHeight="1">
      <c r="B263" s="16"/>
      <c r="C263" s="579">
        <f>$D$142</f>
        <v>8.4999999999999992E-2</v>
      </c>
      <c r="D263" s="566">
        <f>$D$152</f>
        <v>0.08</v>
      </c>
      <c r="E263" s="572">
        <f ca="1">-D252-E252+E$208</f>
        <v>89.425850409325406</v>
      </c>
      <c r="F263" s="572">
        <f t="shared" ref="F263:BQ263" ca="1" si="206">F$208+F$152</f>
        <v>107.54169021133714</v>
      </c>
      <c r="G263" s="572">
        <f t="shared" ca="1" si="206"/>
        <v>107.54171938418591</v>
      </c>
      <c r="H263" s="572">
        <f t="shared" ca="1" si="206"/>
        <v>107.54173790597737</v>
      </c>
      <c r="I263" s="572">
        <f t="shared" ca="1" si="206"/>
        <v>107.54174575477208</v>
      </c>
      <c r="J263" s="572">
        <f t="shared" ca="1" si="206"/>
        <v>107.54174290858543</v>
      </c>
      <c r="K263" s="572">
        <f t="shared" ca="1" si="206"/>
        <v>107.54172934538749</v>
      </c>
      <c r="L263" s="572">
        <f t="shared" ca="1" si="206"/>
        <v>107.54170504310298</v>
      </c>
      <c r="M263" s="572">
        <f t="shared" ca="1" si="206"/>
        <v>107.54166997961114</v>
      </c>
      <c r="N263" s="572">
        <f t="shared" ca="1" si="206"/>
        <v>107.54172413274564</v>
      </c>
      <c r="O263" s="572">
        <f t="shared" ca="1" si="206"/>
        <v>107.54166748029452</v>
      </c>
      <c r="P263" s="572">
        <f t="shared" ca="1" si="206"/>
        <v>107.54170000000001</v>
      </c>
      <c r="Q263" s="572">
        <f t="shared" ca="1" si="206"/>
        <v>107.54172166955853</v>
      </c>
      <c r="R263" s="572">
        <f t="shared" ca="1" si="206"/>
        <v>111.75103246662057</v>
      </c>
      <c r="S263" s="572">
        <f t="shared" ca="1" si="206"/>
        <v>111.75103236879056</v>
      </c>
      <c r="T263" s="572">
        <f t="shared" ca="1" si="206"/>
        <v>111.75102135362681</v>
      </c>
      <c r="U263" s="572">
        <f t="shared" ca="1" si="206"/>
        <v>111.7509993986414</v>
      </c>
      <c r="V263" s="572">
        <f t="shared" ca="1" si="206"/>
        <v>111.75096648130007</v>
      </c>
      <c r="W263" s="572">
        <f t="shared" ca="1" si="206"/>
        <v>111.75102257902219</v>
      </c>
      <c r="X263" s="572">
        <f t="shared" ca="1" si="206"/>
        <v>111.75096766918055</v>
      </c>
      <c r="Y263" s="572">
        <f t="shared" ca="1" si="206"/>
        <v>111.75100172910143</v>
      </c>
      <c r="Z263" s="572">
        <f t="shared" ca="1" si="206"/>
        <v>111.75102473606429</v>
      </c>
      <c r="AA263" s="572">
        <f t="shared" ca="1" si="206"/>
        <v>111.75103666730188</v>
      </c>
      <c r="AB263" s="572">
        <f t="shared" ca="1" si="206"/>
        <v>111.75103750000001</v>
      </c>
      <c r="AC263" s="572">
        <f t="shared" ca="1" si="206"/>
        <v>111.7510272112975</v>
      </c>
      <c r="AD263" s="572">
        <f t="shared" ca="1" si="206"/>
        <v>115.9615057782861</v>
      </c>
      <c r="AE263" s="572">
        <f t="shared" ca="1" si="206"/>
        <v>115.96147317801032</v>
      </c>
      <c r="AF263" s="572">
        <f t="shared" ca="1" si="206"/>
        <v>115.96152938746749</v>
      </c>
      <c r="AG263" s="572">
        <f t="shared" ca="1" si="206"/>
        <v>115.96147438360742</v>
      </c>
      <c r="AH263" s="572">
        <f t="shared" ca="1" si="206"/>
        <v>115.96150814333257</v>
      </c>
      <c r="AI263" s="572">
        <f t="shared" ca="1" si="206"/>
        <v>115.96153064349774</v>
      </c>
      <c r="AJ263" s="572">
        <f t="shared" ca="1" si="206"/>
        <v>115.96154186091007</v>
      </c>
      <c r="AK263" s="572">
        <f t="shared" ca="1" si="206"/>
        <v>115.96154177232897</v>
      </c>
      <c r="AL263" s="572">
        <f t="shared" ca="1" si="206"/>
        <v>115.96153035446591</v>
      </c>
      <c r="AM263" s="572">
        <f t="shared" ca="1" si="206"/>
        <v>115.96150758398443</v>
      </c>
      <c r="AN263" s="572">
        <f t="shared" ca="1" si="206"/>
        <v>115.96147343750002</v>
      </c>
      <c r="AO263" s="572">
        <f t="shared" ca="1" si="206"/>
        <v>115.96152789157995</v>
      </c>
      <c r="AP263" s="572">
        <f t="shared" ca="1" si="206"/>
        <v>116.69987092274324</v>
      </c>
      <c r="AQ263" s="572">
        <f t="shared" ca="1" si="206"/>
        <v>116.69990250746059</v>
      </c>
      <c r="AR263" s="572">
        <f t="shared" ca="1" si="206"/>
        <v>116.69992262215418</v>
      </c>
      <c r="AS263" s="572">
        <f t="shared" ca="1" si="206"/>
        <v>116.69993124319763</v>
      </c>
      <c r="AT263" s="572">
        <f t="shared" ca="1" si="206"/>
        <v>116.6999283469159</v>
      </c>
      <c r="AU263" s="572">
        <f t="shared" ca="1" si="206"/>
        <v>116.69991390958519</v>
      </c>
      <c r="AV263" s="572">
        <f t="shared" ca="1" si="206"/>
        <v>116.69988790743284</v>
      </c>
      <c r="AW263" s="572">
        <f t="shared" ca="1" si="206"/>
        <v>116.69985031663718</v>
      </c>
      <c r="AX263" s="572">
        <f t="shared" ca="1" si="206"/>
        <v>116.69990111332756</v>
      </c>
      <c r="AY263" s="572">
        <f t="shared" ca="1" si="206"/>
        <v>116.69994027358405</v>
      </c>
      <c r="AZ263" s="572">
        <f t="shared" ca="1" si="206"/>
        <v>16.699867773437518</v>
      </c>
      <c r="BA263" s="572">
        <f t="shared" ca="1" si="206"/>
        <v>97.234783588869448</v>
      </c>
      <c r="BB263" s="572">
        <f t="shared" ca="1" si="206"/>
        <v>97.229087695811828</v>
      </c>
      <c r="BC263" s="572">
        <f t="shared" ca="1" si="206"/>
        <v>97.223380070147115</v>
      </c>
      <c r="BD263" s="572">
        <f t="shared" ca="1" si="206"/>
        <v>96.104760687708023</v>
      </c>
      <c r="BE263" s="572">
        <f t="shared" ca="1" si="206"/>
        <v>111.12942952427757</v>
      </c>
      <c r="BF263" s="572">
        <f t="shared" ca="1" si="206"/>
        <v>111.12938655558879</v>
      </c>
      <c r="BG263" s="572">
        <f t="shared" ca="1" si="206"/>
        <v>111.12943175732482</v>
      </c>
      <c r="BH263" s="572">
        <f t="shared" ca="1" si="206"/>
        <v>111.12936510511865</v>
      </c>
      <c r="BI263" s="572">
        <f t="shared" ca="1" si="206"/>
        <v>111.12938657455312</v>
      </c>
      <c r="BJ263" s="572">
        <f t="shared" ca="1" si="206"/>
        <v>111.12939614116075</v>
      </c>
      <c r="BK263" s="572">
        <f t="shared" ca="1" si="206"/>
        <v>111.12939378042365</v>
      </c>
      <c r="BL263" s="572">
        <f t="shared" ca="1" si="206"/>
        <v>111.12937946777345</v>
      </c>
      <c r="BM263" s="572">
        <f t="shared" ca="1" si="206"/>
        <v>111.12935317859119</v>
      </c>
      <c r="BN263" s="572">
        <f t="shared" ca="1" si="206"/>
        <v>111.12941488820714</v>
      </c>
      <c r="BO263" s="572">
        <f t="shared" ca="1" si="206"/>
        <v>111.12936457190079</v>
      </c>
      <c r="BP263" s="572">
        <f t="shared" ca="1" si="206"/>
        <v>111.40760220490074</v>
      </c>
      <c r="BQ263" s="572">
        <f t="shared" ca="1" si="206"/>
        <v>111.40762776238451</v>
      </c>
      <c r="BR263" s="572">
        <f t="shared" ref="BR263:EC263" ca="1" si="207">BR$208+BR$152</f>
        <v>111.40764121947851</v>
      </c>
      <c r="BS263" s="572">
        <f t="shared" ca="1" si="207"/>
        <v>111.40764255125794</v>
      </c>
      <c r="BT263" s="572">
        <f t="shared" ca="1" si="207"/>
        <v>111.40763173274664</v>
      </c>
      <c r="BU263" s="572">
        <f t="shared" ca="1" si="207"/>
        <v>111.40760873891696</v>
      </c>
      <c r="BV263" s="572">
        <f t="shared" ca="1" si="207"/>
        <v>111.40757354468977</v>
      </c>
      <c r="BW263" s="572">
        <f t="shared" ca="1" si="207"/>
        <v>111.40762612493424</v>
      </c>
      <c r="BX263" s="572">
        <f t="shared" ca="1" si="207"/>
        <v>111.4075664544678</v>
      </c>
      <c r="BY263" s="572">
        <f t="shared" ca="1" si="207"/>
        <v>111.40759450805596</v>
      </c>
      <c r="BZ263" s="572">
        <f t="shared" ca="1" si="207"/>
        <v>111.40761026041231</v>
      </c>
      <c r="CA263" s="572">
        <f t="shared" ca="1" si="207"/>
        <v>111.40761368619832</v>
      </c>
      <c r="CB263" s="572">
        <f t="shared" ca="1" si="207"/>
        <v>111.69280476002326</v>
      </c>
      <c r="CC263" s="572">
        <f t="shared" ca="1" si="207"/>
        <v>111.69278345644412</v>
      </c>
      <c r="CD263" s="572">
        <f t="shared" ca="1" si="207"/>
        <v>111.69284974996549</v>
      </c>
      <c r="CE263" s="572">
        <f t="shared" ca="1" si="207"/>
        <v>111.6928036150394</v>
      </c>
      <c r="CF263" s="572">
        <f t="shared" ca="1" si="207"/>
        <v>111.69284502606529</v>
      </c>
      <c r="CG263" s="572">
        <f t="shared" ca="1" si="207"/>
        <v>111.69277395738987</v>
      </c>
      <c r="CH263" s="572">
        <f t="shared" ca="1" si="207"/>
        <v>111.69279038330701</v>
      </c>
      <c r="CI263" s="572">
        <f t="shared" ca="1" si="207"/>
        <v>111.6927942780576</v>
      </c>
      <c r="CJ263" s="572">
        <f t="shared" ca="1" si="207"/>
        <v>111.69278561582951</v>
      </c>
      <c r="CK263" s="572">
        <f t="shared" ca="1" si="207"/>
        <v>111.69276437075737</v>
      </c>
      <c r="CL263" s="572">
        <f t="shared" ca="1" si="207"/>
        <v>111.69283051692263</v>
      </c>
      <c r="CM263" s="572">
        <f t="shared" ca="1" si="207"/>
        <v>111.69278402835329</v>
      </c>
      <c r="CN263" s="572">
        <f t="shared" ca="1" si="207"/>
        <v>111.98512487902384</v>
      </c>
      <c r="CO263" s="572">
        <f t="shared" ca="1" si="207"/>
        <v>111.98505304285523</v>
      </c>
      <c r="CP263" s="572">
        <f t="shared" ca="1" si="207"/>
        <v>111.98506849371464</v>
      </c>
      <c r="CQ263" s="572">
        <f t="shared" ca="1" si="207"/>
        <v>111.98507120541538</v>
      </c>
      <c r="CR263" s="572">
        <f t="shared" ca="1" si="207"/>
        <v>111.98506115171693</v>
      </c>
      <c r="CS263" s="572">
        <f t="shared" ca="1" si="207"/>
        <v>111.98513830632464</v>
      </c>
      <c r="CT263" s="572">
        <f t="shared" ca="1" si="207"/>
        <v>111.98510264288969</v>
      </c>
      <c r="CU263" s="572">
        <f t="shared" ca="1" si="207"/>
        <v>111.98505413500905</v>
      </c>
      <c r="CV263" s="572">
        <f t="shared" ca="1" si="207"/>
        <v>111.98509275622523</v>
      </c>
      <c r="CW263" s="572">
        <f t="shared" ca="1" si="207"/>
        <v>111.9851184800263</v>
      </c>
      <c r="CX263" s="572">
        <f t="shared" ca="1" si="207"/>
        <v>111.9851312798457</v>
      </c>
      <c r="CY263" s="572">
        <f t="shared" ca="1" si="207"/>
        <v>111.98513112906211</v>
      </c>
      <c r="CZ263" s="572">
        <f t="shared" ca="1" si="207"/>
        <v>112.28471800099945</v>
      </c>
      <c r="DA263" s="572">
        <f t="shared" ca="1" si="207"/>
        <v>112.28469186892661</v>
      </c>
      <c r="DB263" s="572">
        <f t="shared" ca="1" si="207"/>
        <v>112.28465270605749</v>
      </c>
      <c r="DC263" s="572">
        <f t="shared" ca="1" si="207"/>
        <v>112.28470048555077</v>
      </c>
      <c r="DD263" s="572">
        <f t="shared" ca="1" si="207"/>
        <v>112.28473518050986</v>
      </c>
      <c r="DE263" s="572">
        <f t="shared" ca="1" si="207"/>
        <v>112.28465676398277</v>
      </c>
      <c r="DF263" s="572">
        <f t="shared" ca="1" si="207"/>
        <v>112.28466520896195</v>
      </c>
      <c r="DG263" s="572">
        <f t="shared" ca="1" si="207"/>
        <v>112.28466048838429</v>
      </c>
      <c r="DH263" s="572">
        <f t="shared" ca="1" si="207"/>
        <v>112.28474257513088</v>
      </c>
      <c r="DI263" s="572">
        <f t="shared" ca="1" si="207"/>
        <v>112.28471144202697</v>
      </c>
      <c r="DJ263" s="572">
        <f t="shared" ca="1" si="207"/>
        <v>112.28466706184184</v>
      </c>
      <c r="DK263" s="572">
        <f t="shared" ca="1" si="207"/>
        <v>12.284709407288659</v>
      </c>
      <c r="DL263" s="572">
        <f t="shared" ca="1" si="207"/>
        <v>96.852038451024441</v>
      </c>
      <c r="DM263" s="572">
        <f t="shared" ca="1" si="207"/>
        <v>96.845554165649787</v>
      </c>
      <c r="DN263" s="572">
        <f t="shared" ca="1" si="207"/>
        <v>96.839056523708933</v>
      </c>
      <c r="DO263" s="572">
        <f t="shared" ca="1" si="207"/>
        <v>95.565545497689556</v>
      </c>
      <c r="DP263" s="572">
        <f t="shared" ca="1" si="207"/>
        <v>112.66982106002261</v>
      </c>
      <c r="DQ263" s="572">
        <f t="shared" ca="1" si="207"/>
        <v>112.66978318308233</v>
      </c>
      <c r="DR263" s="572">
        <f t="shared" ca="1" si="207"/>
        <v>112.66983183918599</v>
      </c>
      <c r="DS263" s="572">
        <f t="shared" ca="1" si="207"/>
        <v>112.66976700059389</v>
      </c>
      <c r="DT263" s="572">
        <f t="shared" ca="1" si="207"/>
        <v>112.66978863950915</v>
      </c>
      <c r="DU263" s="572">
        <f t="shared" ca="1" si="207"/>
        <v>1941.0683489999999</v>
      </c>
      <c r="DV263" s="572">
        <f t="shared" ca="1" si="207"/>
        <v>0</v>
      </c>
      <c r="DW263" s="572">
        <f t="shared" ca="1" si="207"/>
        <v>0</v>
      </c>
      <c r="DX263" s="572">
        <f t="shared" ca="1" si="207"/>
        <v>0</v>
      </c>
      <c r="DY263" s="572">
        <f t="shared" ca="1" si="207"/>
        <v>0</v>
      </c>
      <c r="DZ263" s="572">
        <f t="shared" ca="1" si="207"/>
        <v>0</v>
      </c>
      <c r="EA263" s="572">
        <f t="shared" ca="1" si="207"/>
        <v>0</v>
      </c>
      <c r="EB263" s="572">
        <f t="shared" ca="1" si="207"/>
        <v>0</v>
      </c>
      <c r="EC263" s="572">
        <f t="shared" ca="1" si="207"/>
        <v>0</v>
      </c>
      <c r="ED263" s="572">
        <f t="shared" ref="ED263:ER263" ca="1" si="208">ED$208+ED$152</f>
        <v>0</v>
      </c>
      <c r="EE263" s="572">
        <f t="shared" ca="1" si="208"/>
        <v>0</v>
      </c>
      <c r="EF263" s="572">
        <f t="shared" ca="1" si="208"/>
        <v>0</v>
      </c>
      <c r="EG263" s="572">
        <f t="shared" ca="1" si="208"/>
        <v>0</v>
      </c>
      <c r="EH263" s="572">
        <f t="shared" ca="1" si="208"/>
        <v>0</v>
      </c>
      <c r="EI263" s="572">
        <f t="shared" ca="1" si="208"/>
        <v>0</v>
      </c>
      <c r="EJ263" s="572">
        <f t="shared" ca="1" si="208"/>
        <v>0</v>
      </c>
      <c r="EK263" s="572">
        <f t="shared" ca="1" si="208"/>
        <v>0</v>
      </c>
      <c r="EL263" s="572">
        <f t="shared" ca="1" si="208"/>
        <v>0</v>
      </c>
      <c r="EM263" s="572">
        <f t="shared" ca="1" si="208"/>
        <v>0</v>
      </c>
      <c r="EN263" s="572">
        <f t="shared" ca="1" si="208"/>
        <v>0</v>
      </c>
      <c r="EO263" s="572">
        <f t="shared" ca="1" si="208"/>
        <v>0</v>
      </c>
      <c r="EP263" s="572">
        <f t="shared" ca="1" si="208"/>
        <v>0</v>
      </c>
      <c r="EQ263" s="572">
        <f t="shared" ca="1" si="208"/>
        <v>0</v>
      </c>
      <c r="ER263" s="572">
        <f t="shared" ca="1" si="208"/>
        <v>0</v>
      </c>
      <c r="ES263" s="310"/>
      <c r="ET263" s="308"/>
    </row>
    <row r="264" spans="2:150" s="443" customFormat="1" ht="12.75" customHeight="1">
      <c r="B264" s="16"/>
      <c r="C264" s="16"/>
      <c r="D264" s="566">
        <f>$D$153</f>
        <v>8.5000000000000006E-2</v>
      </c>
      <c r="E264" s="572">
        <f t="shared" ref="E264:E271" ca="1" si="209">-D253-E253+E$208</f>
        <v>89.425850409325406</v>
      </c>
      <c r="F264" s="572">
        <f t="shared" ref="F264:BQ264" ca="1" si="210">F$208+F$153</f>
        <v>107.54169021133714</v>
      </c>
      <c r="G264" s="572">
        <f t="shared" ca="1" si="210"/>
        <v>107.54171938418591</v>
      </c>
      <c r="H264" s="572">
        <f t="shared" ca="1" si="210"/>
        <v>107.54173790597737</v>
      </c>
      <c r="I264" s="572">
        <f t="shared" ca="1" si="210"/>
        <v>107.54174575477208</v>
      </c>
      <c r="J264" s="572">
        <f t="shared" ca="1" si="210"/>
        <v>107.54174290858543</v>
      </c>
      <c r="K264" s="572">
        <f t="shared" ca="1" si="210"/>
        <v>107.54172934538749</v>
      </c>
      <c r="L264" s="572">
        <f t="shared" ca="1" si="210"/>
        <v>107.54170504310298</v>
      </c>
      <c r="M264" s="572">
        <f t="shared" ca="1" si="210"/>
        <v>107.54166997961114</v>
      </c>
      <c r="N264" s="572">
        <f t="shared" ca="1" si="210"/>
        <v>107.54172413274564</v>
      </c>
      <c r="O264" s="572">
        <f t="shared" ca="1" si="210"/>
        <v>107.54166748029452</v>
      </c>
      <c r="P264" s="572">
        <f t="shared" ca="1" si="210"/>
        <v>107.54170000000001</v>
      </c>
      <c r="Q264" s="572">
        <f t="shared" ca="1" si="210"/>
        <v>107.54172166955853</v>
      </c>
      <c r="R264" s="572">
        <f t="shared" ca="1" si="210"/>
        <v>111.75103246662057</v>
      </c>
      <c r="S264" s="572">
        <f t="shared" ca="1" si="210"/>
        <v>111.75103236879056</v>
      </c>
      <c r="T264" s="572">
        <f t="shared" ca="1" si="210"/>
        <v>111.75102135362681</v>
      </c>
      <c r="U264" s="572">
        <f t="shared" ca="1" si="210"/>
        <v>111.7509993986414</v>
      </c>
      <c r="V264" s="572">
        <f t="shared" ca="1" si="210"/>
        <v>111.75096648130007</v>
      </c>
      <c r="W264" s="572">
        <f t="shared" ca="1" si="210"/>
        <v>111.75102257902219</v>
      </c>
      <c r="X264" s="572">
        <f t="shared" ca="1" si="210"/>
        <v>111.75096766918055</v>
      </c>
      <c r="Y264" s="572">
        <f t="shared" ca="1" si="210"/>
        <v>111.75100172910143</v>
      </c>
      <c r="Z264" s="572">
        <f t="shared" ca="1" si="210"/>
        <v>111.75102473606429</v>
      </c>
      <c r="AA264" s="572">
        <f t="shared" ca="1" si="210"/>
        <v>111.75103666730188</v>
      </c>
      <c r="AB264" s="572">
        <f t="shared" ca="1" si="210"/>
        <v>111.75103750000001</v>
      </c>
      <c r="AC264" s="572">
        <f t="shared" ca="1" si="210"/>
        <v>111.7510272112975</v>
      </c>
      <c r="AD264" s="572">
        <f t="shared" ca="1" si="210"/>
        <v>115.9615057782861</v>
      </c>
      <c r="AE264" s="572">
        <f t="shared" ca="1" si="210"/>
        <v>115.96147317801032</v>
      </c>
      <c r="AF264" s="572">
        <f t="shared" ca="1" si="210"/>
        <v>115.96152938746749</v>
      </c>
      <c r="AG264" s="572">
        <f t="shared" ca="1" si="210"/>
        <v>115.96147438360742</v>
      </c>
      <c r="AH264" s="572">
        <f t="shared" ca="1" si="210"/>
        <v>115.96150814333257</v>
      </c>
      <c r="AI264" s="572">
        <f t="shared" ca="1" si="210"/>
        <v>115.96153064349774</v>
      </c>
      <c r="AJ264" s="572">
        <f t="shared" ca="1" si="210"/>
        <v>115.96154186091007</v>
      </c>
      <c r="AK264" s="572">
        <f t="shared" ca="1" si="210"/>
        <v>115.96154177232897</v>
      </c>
      <c r="AL264" s="572">
        <f t="shared" ca="1" si="210"/>
        <v>115.96153035446591</v>
      </c>
      <c r="AM264" s="572">
        <f t="shared" ca="1" si="210"/>
        <v>115.96150758398443</v>
      </c>
      <c r="AN264" s="572">
        <f t="shared" ca="1" si="210"/>
        <v>115.96147343750002</v>
      </c>
      <c r="AO264" s="572">
        <f t="shared" ca="1" si="210"/>
        <v>115.96152789157995</v>
      </c>
      <c r="AP264" s="572">
        <f t="shared" ca="1" si="210"/>
        <v>116.69987092274324</v>
      </c>
      <c r="AQ264" s="572">
        <f t="shared" ca="1" si="210"/>
        <v>116.69990250746059</v>
      </c>
      <c r="AR264" s="572">
        <f t="shared" ca="1" si="210"/>
        <v>116.69992262215418</v>
      </c>
      <c r="AS264" s="572">
        <f t="shared" ca="1" si="210"/>
        <v>116.69993124319763</v>
      </c>
      <c r="AT264" s="572">
        <f t="shared" ca="1" si="210"/>
        <v>116.6999283469159</v>
      </c>
      <c r="AU264" s="572">
        <f t="shared" ca="1" si="210"/>
        <v>116.69991390958519</v>
      </c>
      <c r="AV264" s="572">
        <f t="shared" ca="1" si="210"/>
        <v>116.69988790743284</v>
      </c>
      <c r="AW264" s="572">
        <f t="shared" ca="1" si="210"/>
        <v>116.69985031663718</v>
      </c>
      <c r="AX264" s="572">
        <f t="shared" ca="1" si="210"/>
        <v>116.69990111332756</v>
      </c>
      <c r="AY264" s="572">
        <f t="shared" ca="1" si="210"/>
        <v>116.69994027358405</v>
      </c>
      <c r="AZ264" s="572">
        <f t="shared" ca="1" si="210"/>
        <v>16.699867773437518</v>
      </c>
      <c r="BA264" s="572">
        <f t="shared" ca="1" si="210"/>
        <v>97.234783588869448</v>
      </c>
      <c r="BB264" s="572">
        <f t="shared" ca="1" si="210"/>
        <v>97.229087695811828</v>
      </c>
      <c r="BC264" s="572">
        <f t="shared" ca="1" si="210"/>
        <v>97.223380070147115</v>
      </c>
      <c r="BD264" s="572">
        <f t="shared" ca="1" si="210"/>
        <v>96.104760687708023</v>
      </c>
      <c r="BE264" s="572">
        <f t="shared" ca="1" si="210"/>
        <v>111.12942952427757</v>
      </c>
      <c r="BF264" s="572">
        <f t="shared" ca="1" si="210"/>
        <v>111.12938655558879</v>
      </c>
      <c r="BG264" s="572">
        <f t="shared" ca="1" si="210"/>
        <v>111.12943175732482</v>
      </c>
      <c r="BH264" s="572">
        <f t="shared" ca="1" si="210"/>
        <v>111.12936510511865</v>
      </c>
      <c r="BI264" s="572">
        <f t="shared" ca="1" si="210"/>
        <v>111.12938657455312</v>
      </c>
      <c r="BJ264" s="572">
        <f t="shared" ca="1" si="210"/>
        <v>111.12939614116075</v>
      </c>
      <c r="BK264" s="572">
        <f t="shared" ca="1" si="210"/>
        <v>111.12939378042365</v>
      </c>
      <c r="BL264" s="572">
        <f t="shared" ca="1" si="210"/>
        <v>111.12937946777345</v>
      </c>
      <c r="BM264" s="572">
        <f t="shared" ca="1" si="210"/>
        <v>111.12935317859119</v>
      </c>
      <c r="BN264" s="572">
        <f t="shared" ca="1" si="210"/>
        <v>111.12941488820714</v>
      </c>
      <c r="BO264" s="572">
        <f t="shared" ca="1" si="210"/>
        <v>111.12936457190079</v>
      </c>
      <c r="BP264" s="572">
        <f t="shared" ca="1" si="210"/>
        <v>111.40760220490074</v>
      </c>
      <c r="BQ264" s="572">
        <f t="shared" ca="1" si="210"/>
        <v>111.40762776238451</v>
      </c>
      <c r="BR264" s="572">
        <f t="shared" ref="BR264:EC264" ca="1" si="211">BR$208+BR$153</f>
        <v>111.40764121947851</v>
      </c>
      <c r="BS264" s="572">
        <f t="shared" ca="1" si="211"/>
        <v>111.40764255125794</v>
      </c>
      <c r="BT264" s="572">
        <f t="shared" ca="1" si="211"/>
        <v>111.40763173274664</v>
      </c>
      <c r="BU264" s="572">
        <f t="shared" ca="1" si="211"/>
        <v>111.40760873891696</v>
      </c>
      <c r="BV264" s="572">
        <f t="shared" ca="1" si="211"/>
        <v>111.40757354468977</v>
      </c>
      <c r="BW264" s="572">
        <f t="shared" ca="1" si="211"/>
        <v>111.40762612493424</v>
      </c>
      <c r="BX264" s="572">
        <f t="shared" ca="1" si="211"/>
        <v>111.4075664544678</v>
      </c>
      <c r="BY264" s="572">
        <f t="shared" ca="1" si="211"/>
        <v>111.40759450805596</v>
      </c>
      <c r="BZ264" s="572">
        <f t="shared" ca="1" si="211"/>
        <v>111.40761026041231</v>
      </c>
      <c r="CA264" s="572">
        <f t="shared" ca="1" si="211"/>
        <v>111.40761368619832</v>
      </c>
      <c r="CB264" s="572">
        <f t="shared" ca="1" si="211"/>
        <v>111.69280476002326</v>
      </c>
      <c r="CC264" s="572">
        <f t="shared" ca="1" si="211"/>
        <v>111.69278345644412</v>
      </c>
      <c r="CD264" s="572">
        <f t="shared" ca="1" si="211"/>
        <v>111.69284974996549</v>
      </c>
      <c r="CE264" s="572">
        <f t="shared" ca="1" si="211"/>
        <v>111.6928036150394</v>
      </c>
      <c r="CF264" s="572">
        <f t="shared" ca="1" si="211"/>
        <v>111.69284502606529</v>
      </c>
      <c r="CG264" s="572">
        <f t="shared" ca="1" si="211"/>
        <v>111.69277395738987</v>
      </c>
      <c r="CH264" s="572">
        <f t="shared" ca="1" si="211"/>
        <v>111.69279038330701</v>
      </c>
      <c r="CI264" s="572">
        <f t="shared" ca="1" si="211"/>
        <v>111.6927942780576</v>
      </c>
      <c r="CJ264" s="572">
        <f t="shared" ca="1" si="211"/>
        <v>111.69278561582951</v>
      </c>
      <c r="CK264" s="572">
        <f t="shared" ca="1" si="211"/>
        <v>111.69276437075737</v>
      </c>
      <c r="CL264" s="572">
        <f t="shared" ca="1" si="211"/>
        <v>111.69283051692263</v>
      </c>
      <c r="CM264" s="572">
        <f t="shared" ca="1" si="211"/>
        <v>111.69278402835329</v>
      </c>
      <c r="CN264" s="572">
        <f t="shared" ca="1" si="211"/>
        <v>111.98512487902384</v>
      </c>
      <c r="CO264" s="572">
        <f t="shared" ca="1" si="211"/>
        <v>111.98505304285523</v>
      </c>
      <c r="CP264" s="572">
        <f t="shared" ca="1" si="211"/>
        <v>111.98506849371464</v>
      </c>
      <c r="CQ264" s="572">
        <f t="shared" ca="1" si="211"/>
        <v>111.98507120541538</v>
      </c>
      <c r="CR264" s="572">
        <f t="shared" ca="1" si="211"/>
        <v>111.98506115171693</v>
      </c>
      <c r="CS264" s="572">
        <f t="shared" ca="1" si="211"/>
        <v>111.98513830632464</v>
      </c>
      <c r="CT264" s="572">
        <f t="shared" ca="1" si="211"/>
        <v>111.98510264288969</v>
      </c>
      <c r="CU264" s="572">
        <f t="shared" ca="1" si="211"/>
        <v>111.98505413500905</v>
      </c>
      <c r="CV264" s="572">
        <f t="shared" ca="1" si="211"/>
        <v>111.98509275622523</v>
      </c>
      <c r="CW264" s="572">
        <f t="shared" ca="1" si="211"/>
        <v>111.9851184800263</v>
      </c>
      <c r="CX264" s="572">
        <f t="shared" ca="1" si="211"/>
        <v>111.9851312798457</v>
      </c>
      <c r="CY264" s="572">
        <f t="shared" ca="1" si="211"/>
        <v>111.98513112906211</v>
      </c>
      <c r="CZ264" s="572">
        <f t="shared" ca="1" si="211"/>
        <v>112.28471800099945</v>
      </c>
      <c r="DA264" s="572">
        <f t="shared" ca="1" si="211"/>
        <v>112.28469186892661</v>
      </c>
      <c r="DB264" s="572">
        <f t="shared" ca="1" si="211"/>
        <v>112.28465270605749</v>
      </c>
      <c r="DC264" s="572">
        <f t="shared" ca="1" si="211"/>
        <v>112.28470048555077</v>
      </c>
      <c r="DD264" s="572">
        <f t="shared" ca="1" si="211"/>
        <v>112.28473518050986</v>
      </c>
      <c r="DE264" s="572">
        <f t="shared" ca="1" si="211"/>
        <v>112.28465676398277</v>
      </c>
      <c r="DF264" s="572">
        <f t="shared" ca="1" si="211"/>
        <v>112.28466520896195</v>
      </c>
      <c r="DG264" s="572">
        <f t="shared" ca="1" si="211"/>
        <v>112.28466048838429</v>
      </c>
      <c r="DH264" s="572">
        <f t="shared" ca="1" si="211"/>
        <v>112.28474257513088</v>
      </c>
      <c r="DI264" s="572">
        <f t="shared" ca="1" si="211"/>
        <v>112.28471144202697</v>
      </c>
      <c r="DJ264" s="572">
        <f t="shared" ca="1" si="211"/>
        <v>112.28466706184184</v>
      </c>
      <c r="DK264" s="572">
        <f t="shared" ca="1" si="211"/>
        <v>12.284709407288659</v>
      </c>
      <c r="DL264" s="572">
        <f t="shared" ca="1" si="211"/>
        <v>96.852038451024441</v>
      </c>
      <c r="DM264" s="572">
        <f t="shared" ca="1" si="211"/>
        <v>96.845554165649787</v>
      </c>
      <c r="DN264" s="572">
        <f t="shared" ca="1" si="211"/>
        <v>96.839056523708933</v>
      </c>
      <c r="DO264" s="572">
        <f t="shared" ca="1" si="211"/>
        <v>95.565545497689556</v>
      </c>
      <c r="DP264" s="572">
        <f t="shared" ca="1" si="211"/>
        <v>112.66982106002261</v>
      </c>
      <c r="DQ264" s="572">
        <f t="shared" ca="1" si="211"/>
        <v>112.66978318308233</v>
      </c>
      <c r="DR264" s="572">
        <f t="shared" ca="1" si="211"/>
        <v>112.66983183918599</v>
      </c>
      <c r="DS264" s="572">
        <f t="shared" ca="1" si="211"/>
        <v>112.66976700059389</v>
      </c>
      <c r="DT264" s="572">
        <f t="shared" ca="1" si="211"/>
        <v>112.66978863950915</v>
      </c>
      <c r="DU264" s="572">
        <f t="shared" ca="1" si="211"/>
        <v>1829.0188387058822</v>
      </c>
      <c r="DV264" s="572">
        <f t="shared" ca="1" si="211"/>
        <v>0</v>
      </c>
      <c r="DW264" s="572">
        <f t="shared" ca="1" si="211"/>
        <v>0</v>
      </c>
      <c r="DX264" s="572">
        <f t="shared" ca="1" si="211"/>
        <v>0</v>
      </c>
      <c r="DY264" s="572">
        <f t="shared" ca="1" si="211"/>
        <v>0</v>
      </c>
      <c r="DZ264" s="572">
        <f t="shared" ca="1" si="211"/>
        <v>0</v>
      </c>
      <c r="EA264" s="572">
        <f t="shared" ca="1" si="211"/>
        <v>0</v>
      </c>
      <c r="EB264" s="572">
        <f t="shared" ca="1" si="211"/>
        <v>0</v>
      </c>
      <c r="EC264" s="572">
        <f t="shared" ca="1" si="211"/>
        <v>0</v>
      </c>
      <c r="ED264" s="572">
        <f t="shared" ref="ED264:ER264" ca="1" si="212">ED$208+ED$153</f>
        <v>0</v>
      </c>
      <c r="EE264" s="572">
        <f t="shared" ca="1" si="212"/>
        <v>0</v>
      </c>
      <c r="EF264" s="572">
        <f t="shared" ca="1" si="212"/>
        <v>0</v>
      </c>
      <c r="EG264" s="572">
        <f t="shared" ca="1" si="212"/>
        <v>0</v>
      </c>
      <c r="EH264" s="572">
        <f t="shared" ca="1" si="212"/>
        <v>0</v>
      </c>
      <c r="EI264" s="572">
        <f t="shared" ca="1" si="212"/>
        <v>0</v>
      </c>
      <c r="EJ264" s="572">
        <f t="shared" ca="1" si="212"/>
        <v>0</v>
      </c>
      <c r="EK264" s="572">
        <f t="shared" ca="1" si="212"/>
        <v>0</v>
      </c>
      <c r="EL264" s="572">
        <f t="shared" ca="1" si="212"/>
        <v>0</v>
      </c>
      <c r="EM264" s="572">
        <f t="shared" ca="1" si="212"/>
        <v>0</v>
      </c>
      <c r="EN264" s="572">
        <f t="shared" ca="1" si="212"/>
        <v>0</v>
      </c>
      <c r="EO264" s="572">
        <f t="shared" ca="1" si="212"/>
        <v>0</v>
      </c>
      <c r="EP264" s="572">
        <f t="shared" ca="1" si="212"/>
        <v>0</v>
      </c>
      <c r="EQ264" s="572">
        <f t="shared" ca="1" si="212"/>
        <v>0</v>
      </c>
      <c r="ER264" s="572">
        <f t="shared" ca="1" si="212"/>
        <v>0</v>
      </c>
      <c r="ES264" s="310"/>
      <c r="ET264" s="308"/>
    </row>
    <row r="265" spans="2:150" s="443" customFormat="1" ht="12.75" customHeight="1">
      <c r="B265" s="16"/>
      <c r="C265" s="16"/>
      <c r="D265" s="566">
        <f>$D$154</f>
        <v>9.0000000000000011E-2</v>
      </c>
      <c r="E265" s="572">
        <f t="shared" ca="1" si="209"/>
        <v>89.425850409325406</v>
      </c>
      <c r="F265" s="572">
        <f t="shared" ref="F265:BQ265" ca="1" si="213">F$208+F$154</f>
        <v>107.54169021133714</v>
      </c>
      <c r="G265" s="572">
        <f t="shared" ca="1" si="213"/>
        <v>107.54171938418591</v>
      </c>
      <c r="H265" s="572">
        <f t="shared" ca="1" si="213"/>
        <v>107.54173790597737</v>
      </c>
      <c r="I265" s="572">
        <f t="shared" ca="1" si="213"/>
        <v>107.54174575477208</v>
      </c>
      <c r="J265" s="572">
        <f t="shared" ca="1" si="213"/>
        <v>107.54174290858543</v>
      </c>
      <c r="K265" s="572">
        <f t="shared" ca="1" si="213"/>
        <v>107.54172934538749</v>
      </c>
      <c r="L265" s="572">
        <f t="shared" ca="1" si="213"/>
        <v>107.54170504310298</v>
      </c>
      <c r="M265" s="572">
        <f t="shared" ca="1" si="213"/>
        <v>107.54166997961114</v>
      </c>
      <c r="N265" s="572">
        <f t="shared" ca="1" si="213"/>
        <v>107.54172413274564</v>
      </c>
      <c r="O265" s="572">
        <f t="shared" ca="1" si="213"/>
        <v>107.54166748029452</v>
      </c>
      <c r="P265" s="572">
        <f t="shared" ca="1" si="213"/>
        <v>107.54170000000001</v>
      </c>
      <c r="Q265" s="572">
        <f t="shared" ca="1" si="213"/>
        <v>107.54172166955853</v>
      </c>
      <c r="R265" s="572">
        <f t="shared" ca="1" si="213"/>
        <v>111.75103246662057</v>
      </c>
      <c r="S265" s="572">
        <f t="shared" ca="1" si="213"/>
        <v>111.75103236879056</v>
      </c>
      <c r="T265" s="572">
        <f t="shared" ca="1" si="213"/>
        <v>111.75102135362681</v>
      </c>
      <c r="U265" s="572">
        <f t="shared" ca="1" si="213"/>
        <v>111.7509993986414</v>
      </c>
      <c r="V265" s="572">
        <f t="shared" ca="1" si="213"/>
        <v>111.75096648130007</v>
      </c>
      <c r="W265" s="572">
        <f t="shared" ca="1" si="213"/>
        <v>111.75102257902219</v>
      </c>
      <c r="X265" s="572">
        <f t="shared" ca="1" si="213"/>
        <v>111.75096766918055</v>
      </c>
      <c r="Y265" s="572">
        <f t="shared" ca="1" si="213"/>
        <v>111.75100172910143</v>
      </c>
      <c r="Z265" s="572">
        <f t="shared" ca="1" si="213"/>
        <v>111.75102473606429</v>
      </c>
      <c r="AA265" s="572">
        <f t="shared" ca="1" si="213"/>
        <v>111.75103666730188</v>
      </c>
      <c r="AB265" s="572">
        <f t="shared" ca="1" si="213"/>
        <v>111.75103750000001</v>
      </c>
      <c r="AC265" s="572">
        <f t="shared" ca="1" si="213"/>
        <v>111.7510272112975</v>
      </c>
      <c r="AD265" s="572">
        <f t="shared" ca="1" si="213"/>
        <v>115.9615057782861</v>
      </c>
      <c r="AE265" s="572">
        <f t="shared" ca="1" si="213"/>
        <v>115.96147317801032</v>
      </c>
      <c r="AF265" s="572">
        <f t="shared" ca="1" si="213"/>
        <v>115.96152938746749</v>
      </c>
      <c r="AG265" s="572">
        <f t="shared" ca="1" si="213"/>
        <v>115.96147438360742</v>
      </c>
      <c r="AH265" s="572">
        <f t="shared" ca="1" si="213"/>
        <v>115.96150814333257</v>
      </c>
      <c r="AI265" s="572">
        <f t="shared" ca="1" si="213"/>
        <v>115.96153064349774</v>
      </c>
      <c r="AJ265" s="572">
        <f t="shared" ca="1" si="213"/>
        <v>115.96154186091007</v>
      </c>
      <c r="AK265" s="572">
        <f t="shared" ca="1" si="213"/>
        <v>115.96154177232897</v>
      </c>
      <c r="AL265" s="572">
        <f t="shared" ca="1" si="213"/>
        <v>115.96153035446591</v>
      </c>
      <c r="AM265" s="572">
        <f t="shared" ca="1" si="213"/>
        <v>115.96150758398443</v>
      </c>
      <c r="AN265" s="572">
        <f t="shared" ca="1" si="213"/>
        <v>115.96147343750002</v>
      </c>
      <c r="AO265" s="572">
        <f t="shared" ca="1" si="213"/>
        <v>115.96152789157995</v>
      </c>
      <c r="AP265" s="572">
        <f t="shared" ca="1" si="213"/>
        <v>116.69987092274324</v>
      </c>
      <c r="AQ265" s="572">
        <f t="shared" ca="1" si="213"/>
        <v>116.69990250746059</v>
      </c>
      <c r="AR265" s="572">
        <f t="shared" ca="1" si="213"/>
        <v>116.69992262215418</v>
      </c>
      <c r="AS265" s="572">
        <f t="shared" ca="1" si="213"/>
        <v>116.69993124319763</v>
      </c>
      <c r="AT265" s="572">
        <f t="shared" ca="1" si="213"/>
        <v>116.6999283469159</v>
      </c>
      <c r="AU265" s="572">
        <f t="shared" ca="1" si="213"/>
        <v>116.69991390958519</v>
      </c>
      <c r="AV265" s="572">
        <f t="shared" ca="1" si="213"/>
        <v>116.69988790743284</v>
      </c>
      <c r="AW265" s="572">
        <f t="shared" ca="1" si="213"/>
        <v>116.69985031663718</v>
      </c>
      <c r="AX265" s="572">
        <f t="shared" ca="1" si="213"/>
        <v>116.69990111332756</v>
      </c>
      <c r="AY265" s="572">
        <f t="shared" ca="1" si="213"/>
        <v>116.69994027358405</v>
      </c>
      <c r="AZ265" s="572">
        <f t="shared" ca="1" si="213"/>
        <v>16.699867773437518</v>
      </c>
      <c r="BA265" s="572">
        <f t="shared" ca="1" si="213"/>
        <v>97.234783588869448</v>
      </c>
      <c r="BB265" s="572">
        <f t="shared" ca="1" si="213"/>
        <v>97.229087695811828</v>
      </c>
      <c r="BC265" s="572">
        <f t="shared" ca="1" si="213"/>
        <v>97.223380070147115</v>
      </c>
      <c r="BD265" s="572">
        <f t="shared" ca="1" si="213"/>
        <v>96.104760687708023</v>
      </c>
      <c r="BE265" s="572">
        <f t="shared" ca="1" si="213"/>
        <v>111.12942952427757</v>
      </c>
      <c r="BF265" s="572">
        <f t="shared" ca="1" si="213"/>
        <v>111.12938655558879</v>
      </c>
      <c r="BG265" s="572">
        <f t="shared" ca="1" si="213"/>
        <v>111.12943175732482</v>
      </c>
      <c r="BH265" s="572">
        <f t="shared" ca="1" si="213"/>
        <v>111.12936510511865</v>
      </c>
      <c r="BI265" s="572">
        <f t="shared" ca="1" si="213"/>
        <v>111.12938657455312</v>
      </c>
      <c r="BJ265" s="572">
        <f t="shared" ca="1" si="213"/>
        <v>111.12939614116075</v>
      </c>
      <c r="BK265" s="572">
        <f t="shared" ca="1" si="213"/>
        <v>111.12939378042365</v>
      </c>
      <c r="BL265" s="572">
        <f t="shared" ca="1" si="213"/>
        <v>111.12937946777345</v>
      </c>
      <c r="BM265" s="572">
        <f t="shared" ca="1" si="213"/>
        <v>111.12935317859119</v>
      </c>
      <c r="BN265" s="572">
        <f t="shared" ca="1" si="213"/>
        <v>111.12941488820714</v>
      </c>
      <c r="BO265" s="572">
        <f t="shared" ca="1" si="213"/>
        <v>111.12936457190079</v>
      </c>
      <c r="BP265" s="572">
        <f t="shared" ca="1" si="213"/>
        <v>111.40760220490074</v>
      </c>
      <c r="BQ265" s="572">
        <f t="shared" ca="1" si="213"/>
        <v>111.40762776238451</v>
      </c>
      <c r="BR265" s="572">
        <f t="shared" ref="BR265:EC265" ca="1" si="214">BR$208+BR$154</f>
        <v>111.40764121947851</v>
      </c>
      <c r="BS265" s="572">
        <f t="shared" ca="1" si="214"/>
        <v>111.40764255125794</v>
      </c>
      <c r="BT265" s="572">
        <f t="shared" ca="1" si="214"/>
        <v>111.40763173274664</v>
      </c>
      <c r="BU265" s="572">
        <f t="shared" ca="1" si="214"/>
        <v>111.40760873891696</v>
      </c>
      <c r="BV265" s="572">
        <f t="shared" ca="1" si="214"/>
        <v>111.40757354468977</v>
      </c>
      <c r="BW265" s="572">
        <f t="shared" ca="1" si="214"/>
        <v>111.40762612493424</v>
      </c>
      <c r="BX265" s="572">
        <f t="shared" ca="1" si="214"/>
        <v>111.4075664544678</v>
      </c>
      <c r="BY265" s="572">
        <f t="shared" ca="1" si="214"/>
        <v>111.40759450805596</v>
      </c>
      <c r="BZ265" s="572">
        <f t="shared" ca="1" si="214"/>
        <v>111.40761026041231</v>
      </c>
      <c r="CA265" s="572">
        <f t="shared" ca="1" si="214"/>
        <v>111.40761368619832</v>
      </c>
      <c r="CB265" s="572">
        <f t="shared" ca="1" si="214"/>
        <v>111.69280476002326</v>
      </c>
      <c r="CC265" s="572">
        <f t="shared" ca="1" si="214"/>
        <v>111.69278345644412</v>
      </c>
      <c r="CD265" s="572">
        <f t="shared" ca="1" si="214"/>
        <v>111.69284974996549</v>
      </c>
      <c r="CE265" s="572">
        <f t="shared" ca="1" si="214"/>
        <v>111.6928036150394</v>
      </c>
      <c r="CF265" s="572">
        <f t="shared" ca="1" si="214"/>
        <v>111.69284502606529</v>
      </c>
      <c r="CG265" s="572">
        <f t="shared" ca="1" si="214"/>
        <v>111.69277395738987</v>
      </c>
      <c r="CH265" s="572">
        <f t="shared" ca="1" si="214"/>
        <v>111.69279038330701</v>
      </c>
      <c r="CI265" s="572">
        <f t="shared" ca="1" si="214"/>
        <v>111.6927942780576</v>
      </c>
      <c r="CJ265" s="572">
        <f t="shared" ca="1" si="214"/>
        <v>111.69278561582951</v>
      </c>
      <c r="CK265" s="572">
        <f t="shared" ca="1" si="214"/>
        <v>111.69276437075737</v>
      </c>
      <c r="CL265" s="572">
        <f t="shared" ca="1" si="214"/>
        <v>111.69283051692263</v>
      </c>
      <c r="CM265" s="572">
        <f t="shared" ca="1" si="214"/>
        <v>111.69278402835329</v>
      </c>
      <c r="CN265" s="572">
        <f t="shared" ca="1" si="214"/>
        <v>111.98512487902384</v>
      </c>
      <c r="CO265" s="572">
        <f t="shared" ca="1" si="214"/>
        <v>111.98505304285523</v>
      </c>
      <c r="CP265" s="572">
        <f t="shared" ca="1" si="214"/>
        <v>111.98506849371464</v>
      </c>
      <c r="CQ265" s="572">
        <f t="shared" ca="1" si="214"/>
        <v>111.98507120541538</v>
      </c>
      <c r="CR265" s="572">
        <f t="shared" ca="1" si="214"/>
        <v>111.98506115171693</v>
      </c>
      <c r="CS265" s="572">
        <f t="shared" ca="1" si="214"/>
        <v>111.98513830632464</v>
      </c>
      <c r="CT265" s="572">
        <f t="shared" ca="1" si="214"/>
        <v>111.98510264288969</v>
      </c>
      <c r="CU265" s="572">
        <f t="shared" ca="1" si="214"/>
        <v>111.98505413500905</v>
      </c>
      <c r="CV265" s="572">
        <f t="shared" ca="1" si="214"/>
        <v>111.98509275622523</v>
      </c>
      <c r="CW265" s="572">
        <f t="shared" ca="1" si="214"/>
        <v>111.9851184800263</v>
      </c>
      <c r="CX265" s="572">
        <f t="shared" ca="1" si="214"/>
        <v>111.9851312798457</v>
      </c>
      <c r="CY265" s="572">
        <f t="shared" ca="1" si="214"/>
        <v>111.98513112906211</v>
      </c>
      <c r="CZ265" s="572">
        <f t="shared" ca="1" si="214"/>
        <v>112.28471800099945</v>
      </c>
      <c r="DA265" s="572">
        <f t="shared" ca="1" si="214"/>
        <v>112.28469186892661</v>
      </c>
      <c r="DB265" s="572">
        <f t="shared" ca="1" si="214"/>
        <v>112.28465270605749</v>
      </c>
      <c r="DC265" s="572">
        <f t="shared" ca="1" si="214"/>
        <v>112.28470048555077</v>
      </c>
      <c r="DD265" s="572">
        <f t="shared" ca="1" si="214"/>
        <v>112.28473518050986</v>
      </c>
      <c r="DE265" s="572">
        <f t="shared" ca="1" si="214"/>
        <v>112.28465676398277</v>
      </c>
      <c r="DF265" s="572">
        <f t="shared" ca="1" si="214"/>
        <v>112.28466520896195</v>
      </c>
      <c r="DG265" s="572">
        <f t="shared" ca="1" si="214"/>
        <v>112.28466048838429</v>
      </c>
      <c r="DH265" s="572">
        <f t="shared" ca="1" si="214"/>
        <v>112.28474257513088</v>
      </c>
      <c r="DI265" s="572">
        <f t="shared" ca="1" si="214"/>
        <v>112.28471144202697</v>
      </c>
      <c r="DJ265" s="572">
        <f t="shared" ca="1" si="214"/>
        <v>112.28466706184184</v>
      </c>
      <c r="DK265" s="572">
        <f t="shared" ca="1" si="214"/>
        <v>12.284709407288659</v>
      </c>
      <c r="DL265" s="572">
        <f t="shared" ca="1" si="214"/>
        <v>96.852038451024441</v>
      </c>
      <c r="DM265" s="572">
        <f t="shared" ca="1" si="214"/>
        <v>96.845554165649787</v>
      </c>
      <c r="DN265" s="572">
        <f t="shared" ca="1" si="214"/>
        <v>96.839056523708933</v>
      </c>
      <c r="DO265" s="572">
        <f t="shared" ca="1" si="214"/>
        <v>95.565545497689556</v>
      </c>
      <c r="DP265" s="572">
        <f t="shared" ca="1" si="214"/>
        <v>112.66982106002261</v>
      </c>
      <c r="DQ265" s="572">
        <f t="shared" ca="1" si="214"/>
        <v>112.66978318308233</v>
      </c>
      <c r="DR265" s="572">
        <f t="shared" ca="1" si="214"/>
        <v>112.66983183918599</v>
      </c>
      <c r="DS265" s="572">
        <f t="shared" ca="1" si="214"/>
        <v>112.66976700059389</v>
      </c>
      <c r="DT265" s="572">
        <f t="shared" ca="1" si="214"/>
        <v>112.66978863950915</v>
      </c>
      <c r="DU265" s="572">
        <f t="shared" ca="1" si="214"/>
        <v>1729.4192739999999</v>
      </c>
      <c r="DV265" s="572">
        <f t="shared" ca="1" si="214"/>
        <v>0</v>
      </c>
      <c r="DW265" s="572">
        <f t="shared" ca="1" si="214"/>
        <v>0</v>
      </c>
      <c r="DX265" s="572">
        <f t="shared" ca="1" si="214"/>
        <v>0</v>
      </c>
      <c r="DY265" s="572">
        <f t="shared" ca="1" si="214"/>
        <v>0</v>
      </c>
      <c r="DZ265" s="572">
        <f t="shared" ca="1" si="214"/>
        <v>0</v>
      </c>
      <c r="EA265" s="572">
        <f t="shared" ca="1" si="214"/>
        <v>0</v>
      </c>
      <c r="EB265" s="572">
        <f t="shared" ca="1" si="214"/>
        <v>0</v>
      </c>
      <c r="EC265" s="572">
        <f t="shared" ca="1" si="214"/>
        <v>0</v>
      </c>
      <c r="ED265" s="572">
        <f t="shared" ref="ED265:ER265" ca="1" si="215">ED$208+ED$154</f>
        <v>0</v>
      </c>
      <c r="EE265" s="572">
        <f t="shared" ca="1" si="215"/>
        <v>0</v>
      </c>
      <c r="EF265" s="572">
        <f t="shared" ca="1" si="215"/>
        <v>0</v>
      </c>
      <c r="EG265" s="572">
        <f t="shared" ca="1" si="215"/>
        <v>0</v>
      </c>
      <c r="EH265" s="572">
        <f t="shared" ca="1" si="215"/>
        <v>0</v>
      </c>
      <c r="EI265" s="572">
        <f t="shared" ca="1" si="215"/>
        <v>0</v>
      </c>
      <c r="EJ265" s="572">
        <f t="shared" ca="1" si="215"/>
        <v>0</v>
      </c>
      <c r="EK265" s="572">
        <f t="shared" ca="1" si="215"/>
        <v>0</v>
      </c>
      <c r="EL265" s="572">
        <f t="shared" ca="1" si="215"/>
        <v>0</v>
      </c>
      <c r="EM265" s="572">
        <f t="shared" ca="1" si="215"/>
        <v>0</v>
      </c>
      <c r="EN265" s="572">
        <f t="shared" ca="1" si="215"/>
        <v>0</v>
      </c>
      <c r="EO265" s="572">
        <f t="shared" ca="1" si="215"/>
        <v>0</v>
      </c>
      <c r="EP265" s="572">
        <f t="shared" ca="1" si="215"/>
        <v>0</v>
      </c>
      <c r="EQ265" s="572">
        <f t="shared" ca="1" si="215"/>
        <v>0</v>
      </c>
      <c r="ER265" s="572">
        <f t="shared" ca="1" si="215"/>
        <v>0</v>
      </c>
      <c r="ES265" s="310"/>
      <c r="ET265" s="308"/>
    </row>
    <row r="266" spans="2:150" s="443" customFormat="1" ht="12.75" customHeight="1">
      <c r="B266" s="16"/>
      <c r="C266" s="579">
        <f>$D$143</f>
        <v>0.09</v>
      </c>
      <c r="D266" s="566">
        <f>$D$152</f>
        <v>0.08</v>
      </c>
      <c r="E266" s="572">
        <f t="shared" ca="1" si="209"/>
        <v>89.425850409325406</v>
      </c>
      <c r="F266" s="572">
        <f t="shared" ref="F266:BQ266" ca="1" si="216">F$208+F$152</f>
        <v>107.54169021133714</v>
      </c>
      <c r="G266" s="572">
        <f t="shared" ca="1" si="216"/>
        <v>107.54171938418591</v>
      </c>
      <c r="H266" s="572">
        <f t="shared" ca="1" si="216"/>
        <v>107.54173790597737</v>
      </c>
      <c r="I266" s="572">
        <f t="shared" ca="1" si="216"/>
        <v>107.54174575477208</v>
      </c>
      <c r="J266" s="572">
        <f t="shared" ca="1" si="216"/>
        <v>107.54174290858543</v>
      </c>
      <c r="K266" s="572">
        <f t="shared" ca="1" si="216"/>
        <v>107.54172934538749</v>
      </c>
      <c r="L266" s="572">
        <f t="shared" ca="1" si="216"/>
        <v>107.54170504310298</v>
      </c>
      <c r="M266" s="572">
        <f t="shared" ca="1" si="216"/>
        <v>107.54166997961114</v>
      </c>
      <c r="N266" s="572">
        <f t="shared" ca="1" si="216"/>
        <v>107.54172413274564</v>
      </c>
      <c r="O266" s="572">
        <f t="shared" ca="1" si="216"/>
        <v>107.54166748029452</v>
      </c>
      <c r="P266" s="572">
        <f t="shared" ca="1" si="216"/>
        <v>107.54170000000001</v>
      </c>
      <c r="Q266" s="572">
        <f t="shared" ca="1" si="216"/>
        <v>107.54172166955853</v>
      </c>
      <c r="R266" s="572">
        <f t="shared" ca="1" si="216"/>
        <v>111.75103246662057</v>
      </c>
      <c r="S266" s="572">
        <f t="shared" ca="1" si="216"/>
        <v>111.75103236879056</v>
      </c>
      <c r="T266" s="572">
        <f t="shared" ca="1" si="216"/>
        <v>111.75102135362681</v>
      </c>
      <c r="U266" s="572">
        <f t="shared" ca="1" si="216"/>
        <v>111.7509993986414</v>
      </c>
      <c r="V266" s="572">
        <f t="shared" ca="1" si="216"/>
        <v>111.75096648130007</v>
      </c>
      <c r="W266" s="572">
        <f t="shared" ca="1" si="216"/>
        <v>111.75102257902219</v>
      </c>
      <c r="X266" s="572">
        <f t="shared" ca="1" si="216"/>
        <v>111.75096766918055</v>
      </c>
      <c r="Y266" s="572">
        <f t="shared" ca="1" si="216"/>
        <v>111.75100172910143</v>
      </c>
      <c r="Z266" s="572">
        <f t="shared" ca="1" si="216"/>
        <v>111.75102473606429</v>
      </c>
      <c r="AA266" s="572">
        <f t="shared" ca="1" si="216"/>
        <v>111.75103666730188</v>
      </c>
      <c r="AB266" s="572">
        <f t="shared" ca="1" si="216"/>
        <v>111.75103750000001</v>
      </c>
      <c r="AC266" s="572">
        <f t="shared" ca="1" si="216"/>
        <v>111.7510272112975</v>
      </c>
      <c r="AD266" s="572">
        <f t="shared" ca="1" si="216"/>
        <v>115.9615057782861</v>
      </c>
      <c r="AE266" s="572">
        <f t="shared" ca="1" si="216"/>
        <v>115.96147317801032</v>
      </c>
      <c r="AF266" s="572">
        <f t="shared" ca="1" si="216"/>
        <v>115.96152938746749</v>
      </c>
      <c r="AG266" s="572">
        <f t="shared" ca="1" si="216"/>
        <v>115.96147438360742</v>
      </c>
      <c r="AH266" s="572">
        <f t="shared" ca="1" si="216"/>
        <v>115.96150814333257</v>
      </c>
      <c r="AI266" s="572">
        <f t="shared" ca="1" si="216"/>
        <v>115.96153064349774</v>
      </c>
      <c r="AJ266" s="572">
        <f t="shared" ca="1" si="216"/>
        <v>115.96154186091007</v>
      </c>
      <c r="AK266" s="572">
        <f t="shared" ca="1" si="216"/>
        <v>115.96154177232897</v>
      </c>
      <c r="AL266" s="572">
        <f t="shared" ca="1" si="216"/>
        <v>115.96153035446591</v>
      </c>
      <c r="AM266" s="572">
        <f t="shared" ca="1" si="216"/>
        <v>115.96150758398443</v>
      </c>
      <c r="AN266" s="572">
        <f t="shared" ca="1" si="216"/>
        <v>115.96147343750002</v>
      </c>
      <c r="AO266" s="572">
        <f t="shared" ca="1" si="216"/>
        <v>115.96152789157995</v>
      </c>
      <c r="AP266" s="572">
        <f t="shared" ca="1" si="216"/>
        <v>116.69987092274324</v>
      </c>
      <c r="AQ266" s="572">
        <f t="shared" ca="1" si="216"/>
        <v>116.69990250746059</v>
      </c>
      <c r="AR266" s="572">
        <f t="shared" ca="1" si="216"/>
        <v>116.69992262215418</v>
      </c>
      <c r="AS266" s="572">
        <f t="shared" ca="1" si="216"/>
        <v>116.69993124319763</v>
      </c>
      <c r="AT266" s="572">
        <f t="shared" ca="1" si="216"/>
        <v>116.6999283469159</v>
      </c>
      <c r="AU266" s="572">
        <f t="shared" ca="1" si="216"/>
        <v>116.69991390958519</v>
      </c>
      <c r="AV266" s="572">
        <f t="shared" ca="1" si="216"/>
        <v>116.69988790743284</v>
      </c>
      <c r="AW266" s="572">
        <f t="shared" ca="1" si="216"/>
        <v>116.69985031663718</v>
      </c>
      <c r="AX266" s="572">
        <f t="shared" ca="1" si="216"/>
        <v>116.69990111332756</v>
      </c>
      <c r="AY266" s="572">
        <f t="shared" ca="1" si="216"/>
        <v>116.69994027358405</v>
      </c>
      <c r="AZ266" s="572">
        <f t="shared" ca="1" si="216"/>
        <v>16.699867773437518</v>
      </c>
      <c r="BA266" s="572">
        <f t="shared" ca="1" si="216"/>
        <v>97.234783588869448</v>
      </c>
      <c r="BB266" s="572">
        <f t="shared" ca="1" si="216"/>
        <v>97.229087695811828</v>
      </c>
      <c r="BC266" s="572">
        <f t="shared" ca="1" si="216"/>
        <v>97.223380070147115</v>
      </c>
      <c r="BD266" s="572">
        <f t="shared" ca="1" si="216"/>
        <v>96.104760687708023</v>
      </c>
      <c r="BE266" s="572">
        <f t="shared" ca="1" si="216"/>
        <v>111.12942952427757</v>
      </c>
      <c r="BF266" s="572">
        <f t="shared" ca="1" si="216"/>
        <v>111.12938655558879</v>
      </c>
      <c r="BG266" s="572">
        <f t="shared" ca="1" si="216"/>
        <v>111.12943175732482</v>
      </c>
      <c r="BH266" s="572">
        <f t="shared" ca="1" si="216"/>
        <v>111.12936510511865</v>
      </c>
      <c r="BI266" s="572">
        <f t="shared" ca="1" si="216"/>
        <v>111.12938657455312</v>
      </c>
      <c r="BJ266" s="572">
        <f t="shared" ca="1" si="216"/>
        <v>111.12939614116075</v>
      </c>
      <c r="BK266" s="572">
        <f t="shared" ca="1" si="216"/>
        <v>111.12939378042365</v>
      </c>
      <c r="BL266" s="572">
        <f t="shared" ca="1" si="216"/>
        <v>111.12937946777345</v>
      </c>
      <c r="BM266" s="572">
        <f t="shared" ca="1" si="216"/>
        <v>111.12935317859119</v>
      </c>
      <c r="BN266" s="572">
        <f t="shared" ca="1" si="216"/>
        <v>111.12941488820714</v>
      </c>
      <c r="BO266" s="572">
        <f t="shared" ca="1" si="216"/>
        <v>111.12936457190079</v>
      </c>
      <c r="BP266" s="572">
        <f t="shared" ca="1" si="216"/>
        <v>111.40760220490074</v>
      </c>
      <c r="BQ266" s="572">
        <f t="shared" ca="1" si="216"/>
        <v>111.40762776238451</v>
      </c>
      <c r="BR266" s="572">
        <f t="shared" ref="BR266:EC266" ca="1" si="217">BR$208+BR$152</f>
        <v>111.40764121947851</v>
      </c>
      <c r="BS266" s="572">
        <f t="shared" ca="1" si="217"/>
        <v>111.40764255125794</v>
      </c>
      <c r="BT266" s="572">
        <f t="shared" ca="1" si="217"/>
        <v>111.40763173274664</v>
      </c>
      <c r="BU266" s="572">
        <f t="shared" ca="1" si="217"/>
        <v>111.40760873891696</v>
      </c>
      <c r="BV266" s="572">
        <f t="shared" ca="1" si="217"/>
        <v>111.40757354468977</v>
      </c>
      <c r="BW266" s="572">
        <f t="shared" ca="1" si="217"/>
        <v>111.40762612493424</v>
      </c>
      <c r="BX266" s="572">
        <f t="shared" ca="1" si="217"/>
        <v>111.4075664544678</v>
      </c>
      <c r="BY266" s="572">
        <f t="shared" ca="1" si="217"/>
        <v>111.40759450805596</v>
      </c>
      <c r="BZ266" s="572">
        <f t="shared" ca="1" si="217"/>
        <v>111.40761026041231</v>
      </c>
      <c r="CA266" s="572">
        <f t="shared" ca="1" si="217"/>
        <v>111.40761368619832</v>
      </c>
      <c r="CB266" s="572">
        <f t="shared" ca="1" si="217"/>
        <v>111.69280476002326</v>
      </c>
      <c r="CC266" s="572">
        <f t="shared" ca="1" si="217"/>
        <v>111.69278345644412</v>
      </c>
      <c r="CD266" s="572">
        <f t="shared" ca="1" si="217"/>
        <v>111.69284974996549</v>
      </c>
      <c r="CE266" s="572">
        <f t="shared" ca="1" si="217"/>
        <v>111.6928036150394</v>
      </c>
      <c r="CF266" s="572">
        <f t="shared" ca="1" si="217"/>
        <v>111.69284502606529</v>
      </c>
      <c r="CG266" s="572">
        <f t="shared" ca="1" si="217"/>
        <v>111.69277395738987</v>
      </c>
      <c r="CH266" s="572">
        <f t="shared" ca="1" si="217"/>
        <v>111.69279038330701</v>
      </c>
      <c r="CI266" s="572">
        <f t="shared" ca="1" si="217"/>
        <v>111.6927942780576</v>
      </c>
      <c r="CJ266" s="572">
        <f t="shared" ca="1" si="217"/>
        <v>111.69278561582951</v>
      </c>
      <c r="CK266" s="572">
        <f t="shared" ca="1" si="217"/>
        <v>111.69276437075737</v>
      </c>
      <c r="CL266" s="572">
        <f t="shared" ca="1" si="217"/>
        <v>111.69283051692263</v>
      </c>
      <c r="CM266" s="572">
        <f t="shared" ca="1" si="217"/>
        <v>111.69278402835329</v>
      </c>
      <c r="CN266" s="572">
        <f t="shared" ca="1" si="217"/>
        <v>111.98512487902384</v>
      </c>
      <c r="CO266" s="572">
        <f t="shared" ca="1" si="217"/>
        <v>111.98505304285523</v>
      </c>
      <c r="CP266" s="572">
        <f t="shared" ca="1" si="217"/>
        <v>111.98506849371464</v>
      </c>
      <c r="CQ266" s="572">
        <f t="shared" ca="1" si="217"/>
        <v>111.98507120541538</v>
      </c>
      <c r="CR266" s="572">
        <f t="shared" ca="1" si="217"/>
        <v>111.98506115171693</v>
      </c>
      <c r="CS266" s="572">
        <f t="shared" ca="1" si="217"/>
        <v>111.98513830632464</v>
      </c>
      <c r="CT266" s="572">
        <f t="shared" ca="1" si="217"/>
        <v>111.98510264288969</v>
      </c>
      <c r="CU266" s="572">
        <f t="shared" ca="1" si="217"/>
        <v>111.98505413500905</v>
      </c>
      <c r="CV266" s="572">
        <f t="shared" ca="1" si="217"/>
        <v>111.98509275622523</v>
      </c>
      <c r="CW266" s="572">
        <f t="shared" ca="1" si="217"/>
        <v>111.9851184800263</v>
      </c>
      <c r="CX266" s="572">
        <f t="shared" ca="1" si="217"/>
        <v>111.9851312798457</v>
      </c>
      <c r="CY266" s="572">
        <f t="shared" ca="1" si="217"/>
        <v>111.98513112906211</v>
      </c>
      <c r="CZ266" s="572">
        <f t="shared" ca="1" si="217"/>
        <v>112.28471800099945</v>
      </c>
      <c r="DA266" s="572">
        <f t="shared" ca="1" si="217"/>
        <v>112.28469186892661</v>
      </c>
      <c r="DB266" s="572">
        <f t="shared" ca="1" si="217"/>
        <v>112.28465270605749</v>
      </c>
      <c r="DC266" s="572">
        <f t="shared" ca="1" si="217"/>
        <v>112.28470048555077</v>
      </c>
      <c r="DD266" s="572">
        <f t="shared" ca="1" si="217"/>
        <v>112.28473518050986</v>
      </c>
      <c r="DE266" s="572">
        <f t="shared" ca="1" si="217"/>
        <v>112.28465676398277</v>
      </c>
      <c r="DF266" s="572">
        <f t="shared" ca="1" si="217"/>
        <v>112.28466520896195</v>
      </c>
      <c r="DG266" s="572">
        <f t="shared" ca="1" si="217"/>
        <v>112.28466048838429</v>
      </c>
      <c r="DH266" s="572">
        <f t="shared" ca="1" si="217"/>
        <v>112.28474257513088</v>
      </c>
      <c r="DI266" s="572">
        <f t="shared" ca="1" si="217"/>
        <v>112.28471144202697</v>
      </c>
      <c r="DJ266" s="572">
        <f t="shared" ca="1" si="217"/>
        <v>112.28466706184184</v>
      </c>
      <c r="DK266" s="572">
        <f t="shared" ca="1" si="217"/>
        <v>12.284709407288659</v>
      </c>
      <c r="DL266" s="572">
        <f t="shared" ca="1" si="217"/>
        <v>96.852038451024441</v>
      </c>
      <c r="DM266" s="572">
        <f t="shared" ca="1" si="217"/>
        <v>96.845554165649787</v>
      </c>
      <c r="DN266" s="572">
        <f t="shared" ca="1" si="217"/>
        <v>96.839056523708933</v>
      </c>
      <c r="DO266" s="572">
        <f t="shared" ca="1" si="217"/>
        <v>95.565545497689556</v>
      </c>
      <c r="DP266" s="572">
        <f t="shared" ca="1" si="217"/>
        <v>112.66982106002261</v>
      </c>
      <c r="DQ266" s="572">
        <f t="shared" ca="1" si="217"/>
        <v>112.66978318308233</v>
      </c>
      <c r="DR266" s="572">
        <f t="shared" ca="1" si="217"/>
        <v>112.66983183918599</v>
      </c>
      <c r="DS266" s="572">
        <f t="shared" ca="1" si="217"/>
        <v>112.66976700059389</v>
      </c>
      <c r="DT266" s="572">
        <f t="shared" ca="1" si="217"/>
        <v>112.66978863950915</v>
      </c>
      <c r="DU266" s="572">
        <f t="shared" ca="1" si="217"/>
        <v>1941.0683489999999</v>
      </c>
      <c r="DV266" s="572">
        <f t="shared" ca="1" si="217"/>
        <v>0</v>
      </c>
      <c r="DW266" s="572">
        <f t="shared" ca="1" si="217"/>
        <v>0</v>
      </c>
      <c r="DX266" s="572">
        <f t="shared" ca="1" si="217"/>
        <v>0</v>
      </c>
      <c r="DY266" s="572">
        <f t="shared" ca="1" si="217"/>
        <v>0</v>
      </c>
      <c r="DZ266" s="572">
        <f t="shared" ca="1" si="217"/>
        <v>0</v>
      </c>
      <c r="EA266" s="572">
        <f t="shared" ca="1" si="217"/>
        <v>0</v>
      </c>
      <c r="EB266" s="572">
        <f t="shared" ca="1" si="217"/>
        <v>0</v>
      </c>
      <c r="EC266" s="572">
        <f t="shared" ca="1" si="217"/>
        <v>0</v>
      </c>
      <c r="ED266" s="572">
        <f t="shared" ref="ED266:ER266" ca="1" si="218">ED$208+ED$152</f>
        <v>0</v>
      </c>
      <c r="EE266" s="572">
        <f t="shared" ca="1" si="218"/>
        <v>0</v>
      </c>
      <c r="EF266" s="572">
        <f t="shared" ca="1" si="218"/>
        <v>0</v>
      </c>
      <c r="EG266" s="572">
        <f t="shared" ca="1" si="218"/>
        <v>0</v>
      </c>
      <c r="EH266" s="572">
        <f t="shared" ca="1" si="218"/>
        <v>0</v>
      </c>
      <c r="EI266" s="572">
        <f t="shared" ca="1" si="218"/>
        <v>0</v>
      </c>
      <c r="EJ266" s="572">
        <f t="shared" ca="1" si="218"/>
        <v>0</v>
      </c>
      <c r="EK266" s="572">
        <f t="shared" ca="1" si="218"/>
        <v>0</v>
      </c>
      <c r="EL266" s="572">
        <f t="shared" ca="1" si="218"/>
        <v>0</v>
      </c>
      <c r="EM266" s="572">
        <f t="shared" ca="1" si="218"/>
        <v>0</v>
      </c>
      <c r="EN266" s="572">
        <f t="shared" ca="1" si="218"/>
        <v>0</v>
      </c>
      <c r="EO266" s="572">
        <f t="shared" ca="1" si="218"/>
        <v>0</v>
      </c>
      <c r="EP266" s="572">
        <f t="shared" ca="1" si="218"/>
        <v>0</v>
      </c>
      <c r="EQ266" s="572">
        <f t="shared" ca="1" si="218"/>
        <v>0</v>
      </c>
      <c r="ER266" s="572">
        <f t="shared" ca="1" si="218"/>
        <v>0</v>
      </c>
      <c r="ES266" s="310"/>
      <c r="ET266" s="308"/>
    </row>
    <row r="267" spans="2:150" s="443" customFormat="1" ht="12.75" customHeight="1">
      <c r="B267" s="16"/>
      <c r="C267" s="16"/>
      <c r="D267" s="566">
        <f>$D$153</f>
        <v>8.5000000000000006E-2</v>
      </c>
      <c r="E267" s="572">
        <f t="shared" ca="1" si="209"/>
        <v>89.425850409325406</v>
      </c>
      <c r="F267" s="572">
        <f t="shared" ref="F267:BQ267" ca="1" si="219">F$208+F$153</f>
        <v>107.54169021133714</v>
      </c>
      <c r="G267" s="572">
        <f t="shared" ca="1" si="219"/>
        <v>107.54171938418591</v>
      </c>
      <c r="H267" s="572">
        <f t="shared" ca="1" si="219"/>
        <v>107.54173790597737</v>
      </c>
      <c r="I267" s="572">
        <f t="shared" ca="1" si="219"/>
        <v>107.54174575477208</v>
      </c>
      <c r="J267" s="572">
        <f t="shared" ca="1" si="219"/>
        <v>107.54174290858543</v>
      </c>
      <c r="K267" s="572">
        <f t="shared" ca="1" si="219"/>
        <v>107.54172934538749</v>
      </c>
      <c r="L267" s="572">
        <f t="shared" ca="1" si="219"/>
        <v>107.54170504310298</v>
      </c>
      <c r="M267" s="572">
        <f t="shared" ca="1" si="219"/>
        <v>107.54166997961114</v>
      </c>
      <c r="N267" s="572">
        <f t="shared" ca="1" si="219"/>
        <v>107.54172413274564</v>
      </c>
      <c r="O267" s="572">
        <f t="shared" ca="1" si="219"/>
        <v>107.54166748029452</v>
      </c>
      <c r="P267" s="572">
        <f t="shared" ca="1" si="219"/>
        <v>107.54170000000001</v>
      </c>
      <c r="Q267" s="572">
        <f t="shared" ca="1" si="219"/>
        <v>107.54172166955853</v>
      </c>
      <c r="R267" s="572">
        <f t="shared" ca="1" si="219"/>
        <v>111.75103246662057</v>
      </c>
      <c r="S267" s="572">
        <f t="shared" ca="1" si="219"/>
        <v>111.75103236879056</v>
      </c>
      <c r="T267" s="572">
        <f t="shared" ca="1" si="219"/>
        <v>111.75102135362681</v>
      </c>
      <c r="U267" s="572">
        <f t="shared" ca="1" si="219"/>
        <v>111.7509993986414</v>
      </c>
      <c r="V267" s="572">
        <f t="shared" ca="1" si="219"/>
        <v>111.75096648130007</v>
      </c>
      <c r="W267" s="572">
        <f t="shared" ca="1" si="219"/>
        <v>111.75102257902219</v>
      </c>
      <c r="X267" s="572">
        <f t="shared" ca="1" si="219"/>
        <v>111.75096766918055</v>
      </c>
      <c r="Y267" s="572">
        <f t="shared" ca="1" si="219"/>
        <v>111.75100172910143</v>
      </c>
      <c r="Z267" s="572">
        <f t="shared" ca="1" si="219"/>
        <v>111.75102473606429</v>
      </c>
      <c r="AA267" s="572">
        <f t="shared" ca="1" si="219"/>
        <v>111.75103666730188</v>
      </c>
      <c r="AB267" s="572">
        <f t="shared" ca="1" si="219"/>
        <v>111.75103750000001</v>
      </c>
      <c r="AC267" s="572">
        <f t="shared" ca="1" si="219"/>
        <v>111.7510272112975</v>
      </c>
      <c r="AD267" s="572">
        <f t="shared" ca="1" si="219"/>
        <v>115.9615057782861</v>
      </c>
      <c r="AE267" s="572">
        <f t="shared" ca="1" si="219"/>
        <v>115.96147317801032</v>
      </c>
      <c r="AF267" s="572">
        <f t="shared" ca="1" si="219"/>
        <v>115.96152938746749</v>
      </c>
      <c r="AG267" s="572">
        <f t="shared" ca="1" si="219"/>
        <v>115.96147438360742</v>
      </c>
      <c r="AH267" s="572">
        <f t="shared" ca="1" si="219"/>
        <v>115.96150814333257</v>
      </c>
      <c r="AI267" s="572">
        <f t="shared" ca="1" si="219"/>
        <v>115.96153064349774</v>
      </c>
      <c r="AJ267" s="572">
        <f t="shared" ca="1" si="219"/>
        <v>115.96154186091007</v>
      </c>
      <c r="AK267" s="572">
        <f t="shared" ca="1" si="219"/>
        <v>115.96154177232897</v>
      </c>
      <c r="AL267" s="572">
        <f t="shared" ca="1" si="219"/>
        <v>115.96153035446591</v>
      </c>
      <c r="AM267" s="572">
        <f t="shared" ca="1" si="219"/>
        <v>115.96150758398443</v>
      </c>
      <c r="AN267" s="572">
        <f t="shared" ca="1" si="219"/>
        <v>115.96147343750002</v>
      </c>
      <c r="AO267" s="572">
        <f t="shared" ca="1" si="219"/>
        <v>115.96152789157995</v>
      </c>
      <c r="AP267" s="572">
        <f t="shared" ca="1" si="219"/>
        <v>116.69987092274324</v>
      </c>
      <c r="AQ267" s="572">
        <f t="shared" ca="1" si="219"/>
        <v>116.69990250746059</v>
      </c>
      <c r="AR267" s="572">
        <f t="shared" ca="1" si="219"/>
        <v>116.69992262215418</v>
      </c>
      <c r="AS267" s="572">
        <f t="shared" ca="1" si="219"/>
        <v>116.69993124319763</v>
      </c>
      <c r="AT267" s="572">
        <f t="shared" ca="1" si="219"/>
        <v>116.6999283469159</v>
      </c>
      <c r="AU267" s="572">
        <f t="shared" ca="1" si="219"/>
        <v>116.69991390958519</v>
      </c>
      <c r="AV267" s="572">
        <f t="shared" ca="1" si="219"/>
        <v>116.69988790743284</v>
      </c>
      <c r="AW267" s="572">
        <f t="shared" ca="1" si="219"/>
        <v>116.69985031663718</v>
      </c>
      <c r="AX267" s="572">
        <f t="shared" ca="1" si="219"/>
        <v>116.69990111332756</v>
      </c>
      <c r="AY267" s="572">
        <f t="shared" ca="1" si="219"/>
        <v>116.69994027358405</v>
      </c>
      <c r="AZ267" s="572">
        <f t="shared" ca="1" si="219"/>
        <v>16.699867773437518</v>
      </c>
      <c r="BA267" s="572">
        <f t="shared" ca="1" si="219"/>
        <v>97.234783588869448</v>
      </c>
      <c r="BB267" s="572">
        <f t="shared" ca="1" si="219"/>
        <v>97.229087695811828</v>
      </c>
      <c r="BC267" s="572">
        <f t="shared" ca="1" si="219"/>
        <v>97.223380070147115</v>
      </c>
      <c r="BD267" s="572">
        <f t="shared" ca="1" si="219"/>
        <v>96.104760687708023</v>
      </c>
      <c r="BE267" s="572">
        <f t="shared" ca="1" si="219"/>
        <v>111.12942952427757</v>
      </c>
      <c r="BF267" s="572">
        <f t="shared" ca="1" si="219"/>
        <v>111.12938655558879</v>
      </c>
      <c r="BG267" s="572">
        <f t="shared" ca="1" si="219"/>
        <v>111.12943175732482</v>
      </c>
      <c r="BH267" s="572">
        <f t="shared" ca="1" si="219"/>
        <v>111.12936510511865</v>
      </c>
      <c r="BI267" s="572">
        <f t="shared" ca="1" si="219"/>
        <v>111.12938657455312</v>
      </c>
      <c r="BJ267" s="572">
        <f t="shared" ca="1" si="219"/>
        <v>111.12939614116075</v>
      </c>
      <c r="BK267" s="572">
        <f t="shared" ca="1" si="219"/>
        <v>111.12939378042365</v>
      </c>
      <c r="BL267" s="572">
        <f t="shared" ca="1" si="219"/>
        <v>111.12937946777345</v>
      </c>
      <c r="BM267" s="572">
        <f t="shared" ca="1" si="219"/>
        <v>111.12935317859119</v>
      </c>
      <c r="BN267" s="572">
        <f t="shared" ca="1" si="219"/>
        <v>111.12941488820714</v>
      </c>
      <c r="BO267" s="572">
        <f t="shared" ca="1" si="219"/>
        <v>111.12936457190079</v>
      </c>
      <c r="BP267" s="572">
        <f t="shared" ca="1" si="219"/>
        <v>111.40760220490074</v>
      </c>
      <c r="BQ267" s="572">
        <f t="shared" ca="1" si="219"/>
        <v>111.40762776238451</v>
      </c>
      <c r="BR267" s="572">
        <f t="shared" ref="BR267:EC267" ca="1" si="220">BR$208+BR$153</f>
        <v>111.40764121947851</v>
      </c>
      <c r="BS267" s="572">
        <f t="shared" ca="1" si="220"/>
        <v>111.40764255125794</v>
      </c>
      <c r="BT267" s="572">
        <f t="shared" ca="1" si="220"/>
        <v>111.40763173274664</v>
      </c>
      <c r="BU267" s="572">
        <f t="shared" ca="1" si="220"/>
        <v>111.40760873891696</v>
      </c>
      <c r="BV267" s="572">
        <f t="shared" ca="1" si="220"/>
        <v>111.40757354468977</v>
      </c>
      <c r="BW267" s="572">
        <f t="shared" ca="1" si="220"/>
        <v>111.40762612493424</v>
      </c>
      <c r="BX267" s="572">
        <f t="shared" ca="1" si="220"/>
        <v>111.4075664544678</v>
      </c>
      <c r="BY267" s="572">
        <f t="shared" ca="1" si="220"/>
        <v>111.40759450805596</v>
      </c>
      <c r="BZ267" s="572">
        <f t="shared" ca="1" si="220"/>
        <v>111.40761026041231</v>
      </c>
      <c r="CA267" s="572">
        <f t="shared" ca="1" si="220"/>
        <v>111.40761368619832</v>
      </c>
      <c r="CB267" s="572">
        <f t="shared" ca="1" si="220"/>
        <v>111.69280476002326</v>
      </c>
      <c r="CC267" s="572">
        <f t="shared" ca="1" si="220"/>
        <v>111.69278345644412</v>
      </c>
      <c r="CD267" s="572">
        <f t="shared" ca="1" si="220"/>
        <v>111.69284974996549</v>
      </c>
      <c r="CE267" s="572">
        <f t="shared" ca="1" si="220"/>
        <v>111.6928036150394</v>
      </c>
      <c r="CF267" s="572">
        <f t="shared" ca="1" si="220"/>
        <v>111.69284502606529</v>
      </c>
      <c r="CG267" s="572">
        <f t="shared" ca="1" si="220"/>
        <v>111.69277395738987</v>
      </c>
      <c r="CH267" s="572">
        <f t="shared" ca="1" si="220"/>
        <v>111.69279038330701</v>
      </c>
      <c r="CI267" s="572">
        <f t="shared" ca="1" si="220"/>
        <v>111.6927942780576</v>
      </c>
      <c r="CJ267" s="572">
        <f t="shared" ca="1" si="220"/>
        <v>111.69278561582951</v>
      </c>
      <c r="CK267" s="572">
        <f t="shared" ca="1" si="220"/>
        <v>111.69276437075737</v>
      </c>
      <c r="CL267" s="572">
        <f t="shared" ca="1" si="220"/>
        <v>111.69283051692263</v>
      </c>
      <c r="CM267" s="572">
        <f t="shared" ca="1" si="220"/>
        <v>111.69278402835329</v>
      </c>
      <c r="CN267" s="572">
        <f t="shared" ca="1" si="220"/>
        <v>111.98512487902384</v>
      </c>
      <c r="CO267" s="572">
        <f t="shared" ca="1" si="220"/>
        <v>111.98505304285523</v>
      </c>
      <c r="CP267" s="572">
        <f t="shared" ca="1" si="220"/>
        <v>111.98506849371464</v>
      </c>
      <c r="CQ267" s="572">
        <f t="shared" ca="1" si="220"/>
        <v>111.98507120541538</v>
      </c>
      <c r="CR267" s="572">
        <f t="shared" ca="1" si="220"/>
        <v>111.98506115171693</v>
      </c>
      <c r="CS267" s="572">
        <f t="shared" ca="1" si="220"/>
        <v>111.98513830632464</v>
      </c>
      <c r="CT267" s="572">
        <f t="shared" ca="1" si="220"/>
        <v>111.98510264288969</v>
      </c>
      <c r="CU267" s="572">
        <f t="shared" ca="1" si="220"/>
        <v>111.98505413500905</v>
      </c>
      <c r="CV267" s="572">
        <f t="shared" ca="1" si="220"/>
        <v>111.98509275622523</v>
      </c>
      <c r="CW267" s="572">
        <f t="shared" ca="1" si="220"/>
        <v>111.9851184800263</v>
      </c>
      <c r="CX267" s="572">
        <f t="shared" ca="1" si="220"/>
        <v>111.9851312798457</v>
      </c>
      <c r="CY267" s="572">
        <f t="shared" ca="1" si="220"/>
        <v>111.98513112906211</v>
      </c>
      <c r="CZ267" s="572">
        <f t="shared" ca="1" si="220"/>
        <v>112.28471800099945</v>
      </c>
      <c r="DA267" s="572">
        <f t="shared" ca="1" si="220"/>
        <v>112.28469186892661</v>
      </c>
      <c r="DB267" s="572">
        <f t="shared" ca="1" si="220"/>
        <v>112.28465270605749</v>
      </c>
      <c r="DC267" s="572">
        <f t="shared" ca="1" si="220"/>
        <v>112.28470048555077</v>
      </c>
      <c r="DD267" s="572">
        <f t="shared" ca="1" si="220"/>
        <v>112.28473518050986</v>
      </c>
      <c r="DE267" s="572">
        <f t="shared" ca="1" si="220"/>
        <v>112.28465676398277</v>
      </c>
      <c r="DF267" s="572">
        <f t="shared" ca="1" si="220"/>
        <v>112.28466520896195</v>
      </c>
      <c r="DG267" s="572">
        <f t="shared" ca="1" si="220"/>
        <v>112.28466048838429</v>
      </c>
      <c r="DH267" s="572">
        <f t="shared" ca="1" si="220"/>
        <v>112.28474257513088</v>
      </c>
      <c r="DI267" s="572">
        <f t="shared" ca="1" si="220"/>
        <v>112.28471144202697</v>
      </c>
      <c r="DJ267" s="572">
        <f t="shared" ca="1" si="220"/>
        <v>112.28466706184184</v>
      </c>
      <c r="DK267" s="572">
        <f t="shared" ca="1" si="220"/>
        <v>12.284709407288659</v>
      </c>
      <c r="DL267" s="572">
        <f t="shared" ca="1" si="220"/>
        <v>96.852038451024441</v>
      </c>
      <c r="DM267" s="572">
        <f t="shared" ca="1" si="220"/>
        <v>96.845554165649787</v>
      </c>
      <c r="DN267" s="572">
        <f t="shared" ca="1" si="220"/>
        <v>96.839056523708933</v>
      </c>
      <c r="DO267" s="572">
        <f t="shared" ca="1" si="220"/>
        <v>95.565545497689556</v>
      </c>
      <c r="DP267" s="572">
        <f t="shared" ca="1" si="220"/>
        <v>112.66982106002261</v>
      </c>
      <c r="DQ267" s="572">
        <f t="shared" ca="1" si="220"/>
        <v>112.66978318308233</v>
      </c>
      <c r="DR267" s="572">
        <f t="shared" ca="1" si="220"/>
        <v>112.66983183918599</v>
      </c>
      <c r="DS267" s="572">
        <f t="shared" ca="1" si="220"/>
        <v>112.66976700059389</v>
      </c>
      <c r="DT267" s="572">
        <f t="shared" ca="1" si="220"/>
        <v>112.66978863950915</v>
      </c>
      <c r="DU267" s="572">
        <f t="shared" ca="1" si="220"/>
        <v>1829.0188387058822</v>
      </c>
      <c r="DV267" s="572">
        <f t="shared" ca="1" si="220"/>
        <v>0</v>
      </c>
      <c r="DW267" s="572">
        <f t="shared" ca="1" si="220"/>
        <v>0</v>
      </c>
      <c r="DX267" s="572">
        <f t="shared" ca="1" si="220"/>
        <v>0</v>
      </c>
      <c r="DY267" s="572">
        <f t="shared" ca="1" si="220"/>
        <v>0</v>
      </c>
      <c r="DZ267" s="572">
        <f t="shared" ca="1" si="220"/>
        <v>0</v>
      </c>
      <c r="EA267" s="572">
        <f t="shared" ca="1" si="220"/>
        <v>0</v>
      </c>
      <c r="EB267" s="572">
        <f t="shared" ca="1" si="220"/>
        <v>0</v>
      </c>
      <c r="EC267" s="572">
        <f t="shared" ca="1" si="220"/>
        <v>0</v>
      </c>
      <c r="ED267" s="572">
        <f t="shared" ref="ED267:ER267" ca="1" si="221">ED$208+ED$153</f>
        <v>0</v>
      </c>
      <c r="EE267" s="572">
        <f t="shared" ca="1" si="221"/>
        <v>0</v>
      </c>
      <c r="EF267" s="572">
        <f t="shared" ca="1" si="221"/>
        <v>0</v>
      </c>
      <c r="EG267" s="572">
        <f t="shared" ca="1" si="221"/>
        <v>0</v>
      </c>
      <c r="EH267" s="572">
        <f t="shared" ca="1" si="221"/>
        <v>0</v>
      </c>
      <c r="EI267" s="572">
        <f t="shared" ca="1" si="221"/>
        <v>0</v>
      </c>
      <c r="EJ267" s="572">
        <f t="shared" ca="1" si="221"/>
        <v>0</v>
      </c>
      <c r="EK267" s="572">
        <f t="shared" ca="1" si="221"/>
        <v>0</v>
      </c>
      <c r="EL267" s="572">
        <f t="shared" ca="1" si="221"/>
        <v>0</v>
      </c>
      <c r="EM267" s="572">
        <f t="shared" ca="1" si="221"/>
        <v>0</v>
      </c>
      <c r="EN267" s="572">
        <f t="shared" ca="1" si="221"/>
        <v>0</v>
      </c>
      <c r="EO267" s="572">
        <f t="shared" ca="1" si="221"/>
        <v>0</v>
      </c>
      <c r="EP267" s="572">
        <f t="shared" ca="1" si="221"/>
        <v>0</v>
      </c>
      <c r="EQ267" s="572">
        <f t="shared" ca="1" si="221"/>
        <v>0</v>
      </c>
      <c r="ER267" s="572">
        <f t="shared" ca="1" si="221"/>
        <v>0</v>
      </c>
      <c r="ES267" s="310"/>
      <c r="ET267" s="308"/>
    </row>
    <row r="268" spans="2:150" s="443" customFormat="1" ht="12.75" customHeight="1">
      <c r="B268" s="16"/>
      <c r="C268" s="16"/>
      <c r="D268" s="566">
        <f>$D$154</f>
        <v>9.0000000000000011E-2</v>
      </c>
      <c r="E268" s="572">
        <f t="shared" ca="1" si="209"/>
        <v>89.425850409325406</v>
      </c>
      <c r="F268" s="572">
        <f t="shared" ref="F268:BQ268" ca="1" si="222">F$208+F$154</f>
        <v>107.54169021133714</v>
      </c>
      <c r="G268" s="572">
        <f t="shared" ca="1" si="222"/>
        <v>107.54171938418591</v>
      </c>
      <c r="H268" s="572">
        <f t="shared" ca="1" si="222"/>
        <v>107.54173790597737</v>
      </c>
      <c r="I268" s="572">
        <f t="shared" ca="1" si="222"/>
        <v>107.54174575477208</v>
      </c>
      <c r="J268" s="572">
        <f t="shared" ca="1" si="222"/>
        <v>107.54174290858543</v>
      </c>
      <c r="K268" s="572">
        <f t="shared" ca="1" si="222"/>
        <v>107.54172934538749</v>
      </c>
      <c r="L268" s="572">
        <f t="shared" ca="1" si="222"/>
        <v>107.54170504310298</v>
      </c>
      <c r="M268" s="572">
        <f t="shared" ca="1" si="222"/>
        <v>107.54166997961114</v>
      </c>
      <c r="N268" s="572">
        <f t="shared" ca="1" si="222"/>
        <v>107.54172413274564</v>
      </c>
      <c r="O268" s="572">
        <f t="shared" ca="1" si="222"/>
        <v>107.54166748029452</v>
      </c>
      <c r="P268" s="572">
        <f t="shared" ca="1" si="222"/>
        <v>107.54170000000001</v>
      </c>
      <c r="Q268" s="572">
        <f t="shared" ca="1" si="222"/>
        <v>107.54172166955853</v>
      </c>
      <c r="R268" s="572">
        <f t="shared" ca="1" si="222"/>
        <v>111.75103246662057</v>
      </c>
      <c r="S268" s="572">
        <f t="shared" ca="1" si="222"/>
        <v>111.75103236879056</v>
      </c>
      <c r="T268" s="572">
        <f t="shared" ca="1" si="222"/>
        <v>111.75102135362681</v>
      </c>
      <c r="U268" s="572">
        <f t="shared" ca="1" si="222"/>
        <v>111.7509993986414</v>
      </c>
      <c r="V268" s="572">
        <f t="shared" ca="1" si="222"/>
        <v>111.75096648130007</v>
      </c>
      <c r="W268" s="572">
        <f t="shared" ca="1" si="222"/>
        <v>111.75102257902219</v>
      </c>
      <c r="X268" s="572">
        <f t="shared" ca="1" si="222"/>
        <v>111.75096766918055</v>
      </c>
      <c r="Y268" s="572">
        <f t="shared" ca="1" si="222"/>
        <v>111.75100172910143</v>
      </c>
      <c r="Z268" s="572">
        <f t="shared" ca="1" si="222"/>
        <v>111.75102473606429</v>
      </c>
      <c r="AA268" s="572">
        <f t="shared" ca="1" si="222"/>
        <v>111.75103666730188</v>
      </c>
      <c r="AB268" s="572">
        <f t="shared" ca="1" si="222"/>
        <v>111.75103750000001</v>
      </c>
      <c r="AC268" s="572">
        <f t="shared" ca="1" si="222"/>
        <v>111.7510272112975</v>
      </c>
      <c r="AD268" s="572">
        <f t="shared" ca="1" si="222"/>
        <v>115.9615057782861</v>
      </c>
      <c r="AE268" s="572">
        <f t="shared" ca="1" si="222"/>
        <v>115.96147317801032</v>
      </c>
      <c r="AF268" s="572">
        <f t="shared" ca="1" si="222"/>
        <v>115.96152938746749</v>
      </c>
      <c r="AG268" s="572">
        <f t="shared" ca="1" si="222"/>
        <v>115.96147438360742</v>
      </c>
      <c r="AH268" s="572">
        <f t="shared" ca="1" si="222"/>
        <v>115.96150814333257</v>
      </c>
      <c r="AI268" s="572">
        <f t="shared" ca="1" si="222"/>
        <v>115.96153064349774</v>
      </c>
      <c r="AJ268" s="572">
        <f t="shared" ca="1" si="222"/>
        <v>115.96154186091007</v>
      </c>
      <c r="AK268" s="572">
        <f t="shared" ca="1" si="222"/>
        <v>115.96154177232897</v>
      </c>
      <c r="AL268" s="572">
        <f t="shared" ca="1" si="222"/>
        <v>115.96153035446591</v>
      </c>
      <c r="AM268" s="572">
        <f t="shared" ca="1" si="222"/>
        <v>115.96150758398443</v>
      </c>
      <c r="AN268" s="572">
        <f t="shared" ca="1" si="222"/>
        <v>115.96147343750002</v>
      </c>
      <c r="AO268" s="572">
        <f t="shared" ca="1" si="222"/>
        <v>115.96152789157995</v>
      </c>
      <c r="AP268" s="572">
        <f t="shared" ca="1" si="222"/>
        <v>116.69987092274324</v>
      </c>
      <c r="AQ268" s="572">
        <f t="shared" ca="1" si="222"/>
        <v>116.69990250746059</v>
      </c>
      <c r="AR268" s="572">
        <f t="shared" ca="1" si="222"/>
        <v>116.69992262215418</v>
      </c>
      <c r="AS268" s="572">
        <f t="shared" ca="1" si="222"/>
        <v>116.69993124319763</v>
      </c>
      <c r="AT268" s="572">
        <f t="shared" ca="1" si="222"/>
        <v>116.6999283469159</v>
      </c>
      <c r="AU268" s="572">
        <f t="shared" ca="1" si="222"/>
        <v>116.69991390958519</v>
      </c>
      <c r="AV268" s="572">
        <f t="shared" ca="1" si="222"/>
        <v>116.69988790743284</v>
      </c>
      <c r="AW268" s="572">
        <f t="shared" ca="1" si="222"/>
        <v>116.69985031663718</v>
      </c>
      <c r="AX268" s="572">
        <f t="shared" ca="1" si="222"/>
        <v>116.69990111332756</v>
      </c>
      <c r="AY268" s="572">
        <f t="shared" ca="1" si="222"/>
        <v>116.69994027358405</v>
      </c>
      <c r="AZ268" s="572">
        <f t="shared" ca="1" si="222"/>
        <v>16.699867773437518</v>
      </c>
      <c r="BA268" s="572">
        <f t="shared" ca="1" si="222"/>
        <v>97.234783588869448</v>
      </c>
      <c r="BB268" s="572">
        <f t="shared" ca="1" si="222"/>
        <v>97.229087695811828</v>
      </c>
      <c r="BC268" s="572">
        <f t="shared" ca="1" si="222"/>
        <v>97.223380070147115</v>
      </c>
      <c r="BD268" s="572">
        <f t="shared" ca="1" si="222"/>
        <v>96.104760687708023</v>
      </c>
      <c r="BE268" s="572">
        <f t="shared" ca="1" si="222"/>
        <v>111.12942952427757</v>
      </c>
      <c r="BF268" s="572">
        <f t="shared" ca="1" si="222"/>
        <v>111.12938655558879</v>
      </c>
      <c r="BG268" s="572">
        <f t="shared" ca="1" si="222"/>
        <v>111.12943175732482</v>
      </c>
      <c r="BH268" s="572">
        <f t="shared" ca="1" si="222"/>
        <v>111.12936510511865</v>
      </c>
      <c r="BI268" s="572">
        <f t="shared" ca="1" si="222"/>
        <v>111.12938657455312</v>
      </c>
      <c r="BJ268" s="572">
        <f t="shared" ca="1" si="222"/>
        <v>111.12939614116075</v>
      </c>
      <c r="BK268" s="572">
        <f t="shared" ca="1" si="222"/>
        <v>111.12939378042365</v>
      </c>
      <c r="BL268" s="572">
        <f t="shared" ca="1" si="222"/>
        <v>111.12937946777345</v>
      </c>
      <c r="BM268" s="572">
        <f t="shared" ca="1" si="222"/>
        <v>111.12935317859119</v>
      </c>
      <c r="BN268" s="572">
        <f t="shared" ca="1" si="222"/>
        <v>111.12941488820714</v>
      </c>
      <c r="BO268" s="572">
        <f t="shared" ca="1" si="222"/>
        <v>111.12936457190079</v>
      </c>
      <c r="BP268" s="572">
        <f t="shared" ca="1" si="222"/>
        <v>111.40760220490074</v>
      </c>
      <c r="BQ268" s="572">
        <f t="shared" ca="1" si="222"/>
        <v>111.40762776238451</v>
      </c>
      <c r="BR268" s="572">
        <f t="shared" ref="BR268:EC268" ca="1" si="223">BR$208+BR$154</f>
        <v>111.40764121947851</v>
      </c>
      <c r="BS268" s="572">
        <f t="shared" ca="1" si="223"/>
        <v>111.40764255125794</v>
      </c>
      <c r="BT268" s="572">
        <f t="shared" ca="1" si="223"/>
        <v>111.40763173274664</v>
      </c>
      <c r="BU268" s="572">
        <f t="shared" ca="1" si="223"/>
        <v>111.40760873891696</v>
      </c>
      <c r="BV268" s="572">
        <f t="shared" ca="1" si="223"/>
        <v>111.40757354468977</v>
      </c>
      <c r="BW268" s="572">
        <f t="shared" ca="1" si="223"/>
        <v>111.40762612493424</v>
      </c>
      <c r="BX268" s="572">
        <f t="shared" ca="1" si="223"/>
        <v>111.4075664544678</v>
      </c>
      <c r="BY268" s="572">
        <f t="shared" ca="1" si="223"/>
        <v>111.40759450805596</v>
      </c>
      <c r="BZ268" s="572">
        <f t="shared" ca="1" si="223"/>
        <v>111.40761026041231</v>
      </c>
      <c r="CA268" s="572">
        <f t="shared" ca="1" si="223"/>
        <v>111.40761368619832</v>
      </c>
      <c r="CB268" s="572">
        <f t="shared" ca="1" si="223"/>
        <v>111.69280476002326</v>
      </c>
      <c r="CC268" s="572">
        <f t="shared" ca="1" si="223"/>
        <v>111.69278345644412</v>
      </c>
      <c r="CD268" s="572">
        <f t="shared" ca="1" si="223"/>
        <v>111.69284974996549</v>
      </c>
      <c r="CE268" s="572">
        <f t="shared" ca="1" si="223"/>
        <v>111.6928036150394</v>
      </c>
      <c r="CF268" s="572">
        <f t="shared" ca="1" si="223"/>
        <v>111.69284502606529</v>
      </c>
      <c r="CG268" s="572">
        <f t="shared" ca="1" si="223"/>
        <v>111.69277395738987</v>
      </c>
      <c r="CH268" s="572">
        <f t="shared" ca="1" si="223"/>
        <v>111.69279038330701</v>
      </c>
      <c r="CI268" s="572">
        <f t="shared" ca="1" si="223"/>
        <v>111.6927942780576</v>
      </c>
      <c r="CJ268" s="572">
        <f t="shared" ca="1" si="223"/>
        <v>111.69278561582951</v>
      </c>
      <c r="CK268" s="572">
        <f t="shared" ca="1" si="223"/>
        <v>111.69276437075737</v>
      </c>
      <c r="CL268" s="572">
        <f t="shared" ca="1" si="223"/>
        <v>111.69283051692263</v>
      </c>
      <c r="CM268" s="572">
        <f t="shared" ca="1" si="223"/>
        <v>111.69278402835329</v>
      </c>
      <c r="CN268" s="572">
        <f t="shared" ca="1" si="223"/>
        <v>111.98512487902384</v>
      </c>
      <c r="CO268" s="572">
        <f t="shared" ca="1" si="223"/>
        <v>111.98505304285523</v>
      </c>
      <c r="CP268" s="572">
        <f t="shared" ca="1" si="223"/>
        <v>111.98506849371464</v>
      </c>
      <c r="CQ268" s="572">
        <f t="shared" ca="1" si="223"/>
        <v>111.98507120541538</v>
      </c>
      <c r="CR268" s="572">
        <f t="shared" ca="1" si="223"/>
        <v>111.98506115171693</v>
      </c>
      <c r="CS268" s="572">
        <f t="shared" ca="1" si="223"/>
        <v>111.98513830632464</v>
      </c>
      <c r="CT268" s="572">
        <f t="shared" ca="1" si="223"/>
        <v>111.98510264288969</v>
      </c>
      <c r="CU268" s="572">
        <f t="shared" ca="1" si="223"/>
        <v>111.98505413500905</v>
      </c>
      <c r="CV268" s="572">
        <f t="shared" ca="1" si="223"/>
        <v>111.98509275622523</v>
      </c>
      <c r="CW268" s="572">
        <f t="shared" ca="1" si="223"/>
        <v>111.9851184800263</v>
      </c>
      <c r="CX268" s="572">
        <f t="shared" ca="1" si="223"/>
        <v>111.9851312798457</v>
      </c>
      <c r="CY268" s="572">
        <f t="shared" ca="1" si="223"/>
        <v>111.98513112906211</v>
      </c>
      <c r="CZ268" s="572">
        <f t="shared" ca="1" si="223"/>
        <v>112.28471800099945</v>
      </c>
      <c r="DA268" s="572">
        <f t="shared" ca="1" si="223"/>
        <v>112.28469186892661</v>
      </c>
      <c r="DB268" s="572">
        <f t="shared" ca="1" si="223"/>
        <v>112.28465270605749</v>
      </c>
      <c r="DC268" s="572">
        <f t="shared" ca="1" si="223"/>
        <v>112.28470048555077</v>
      </c>
      <c r="DD268" s="572">
        <f t="shared" ca="1" si="223"/>
        <v>112.28473518050986</v>
      </c>
      <c r="DE268" s="572">
        <f t="shared" ca="1" si="223"/>
        <v>112.28465676398277</v>
      </c>
      <c r="DF268" s="572">
        <f t="shared" ca="1" si="223"/>
        <v>112.28466520896195</v>
      </c>
      <c r="DG268" s="572">
        <f t="shared" ca="1" si="223"/>
        <v>112.28466048838429</v>
      </c>
      <c r="DH268" s="572">
        <f t="shared" ca="1" si="223"/>
        <v>112.28474257513088</v>
      </c>
      <c r="DI268" s="572">
        <f t="shared" ca="1" si="223"/>
        <v>112.28471144202697</v>
      </c>
      <c r="DJ268" s="572">
        <f t="shared" ca="1" si="223"/>
        <v>112.28466706184184</v>
      </c>
      <c r="DK268" s="572">
        <f t="shared" ca="1" si="223"/>
        <v>12.284709407288659</v>
      </c>
      <c r="DL268" s="572">
        <f t="shared" ca="1" si="223"/>
        <v>96.852038451024441</v>
      </c>
      <c r="DM268" s="572">
        <f t="shared" ca="1" si="223"/>
        <v>96.845554165649787</v>
      </c>
      <c r="DN268" s="572">
        <f t="shared" ca="1" si="223"/>
        <v>96.839056523708933</v>
      </c>
      <c r="DO268" s="572">
        <f t="shared" ca="1" si="223"/>
        <v>95.565545497689556</v>
      </c>
      <c r="DP268" s="572">
        <f t="shared" ca="1" si="223"/>
        <v>112.66982106002261</v>
      </c>
      <c r="DQ268" s="572">
        <f t="shared" ca="1" si="223"/>
        <v>112.66978318308233</v>
      </c>
      <c r="DR268" s="572">
        <f t="shared" ca="1" si="223"/>
        <v>112.66983183918599</v>
      </c>
      <c r="DS268" s="572">
        <f t="shared" ca="1" si="223"/>
        <v>112.66976700059389</v>
      </c>
      <c r="DT268" s="572">
        <f t="shared" ca="1" si="223"/>
        <v>112.66978863950915</v>
      </c>
      <c r="DU268" s="572">
        <f t="shared" ca="1" si="223"/>
        <v>1729.4192739999999</v>
      </c>
      <c r="DV268" s="572">
        <f t="shared" ca="1" si="223"/>
        <v>0</v>
      </c>
      <c r="DW268" s="572">
        <f t="shared" ca="1" si="223"/>
        <v>0</v>
      </c>
      <c r="DX268" s="572">
        <f t="shared" ca="1" si="223"/>
        <v>0</v>
      </c>
      <c r="DY268" s="572">
        <f t="shared" ca="1" si="223"/>
        <v>0</v>
      </c>
      <c r="DZ268" s="572">
        <f t="shared" ca="1" si="223"/>
        <v>0</v>
      </c>
      <c r="EA268" s="572">
        <f t="shared" ca="1" si="223"/>
        <v>0</v>
      </c>
      <c r="EB268" s="572">
        <f t="shared" ca="1" si="223"/>
        <v>0</v>
      </c>
      <c r="EC268" s="572">
        <f t="shared" ca="1" si="223"/>
        <v>0</v>
      </c>
      <c r="ED268" s="572">
        <f t="shared" ref="ED268:ER268" ca="1" si="224">ED$208+ED$154</f>
        <v>0</v>
      </c>
      <c r="EE268" s="572">
        <f t="shared" ca="1" si="224"/>
        <v>0</v>
      </c>
      <c r="EF268" s="572">
        <f t="shared" ca="1" si="224"/>
        <v>0</v>
      </c>
      <c r="EG268" s="572">
        <f t="shared" ca="1" si="224"/>
        <v>0</v>
      </c>
      <c r="EH268" s="572">
        <f t="shared" ca="1" si="224"/>
        <v>0</v>
      </c>
      <c r="EI268" s="572">
        <f t="shared" ca="1" si="224"/>
        <v>0</v>
      </c>
      <c r="EJ268" s="572">
        <f t="shared" ca="1" si="224"/>
        <v>0</v>
      </c>
      <c r="EK268" s="572">
        <f t="shared" ca="1" si="224"/>
        <v>0</v>
      </c>
      <c r="EL268" s="572">
        <f t="shared" ca="1" si="224"/>
        <v>0</v>
      </c>
      <c r="EM268" s="572">
        <f t="shared" ca="1" si="224"/>
        <v>0</v>
      </c>
      <c r="EN268" s="572">
        <f t="shared" ca="1" si="224"/>
        <v>0</v>
      </c>
      <c r="EO268" s="572">
        <f t="shared" ca="1" si="224"/>
        <v>0</v>
      </c>
      <c r="EP268" s="572">
        <f t="shared" ca="1" si="224"/>
        <v>0</v>
      </c>
      <c r="EQ268" s="572">
        <f t="shared" ca="1" si="224"/>
        <v>0</v>
      </c>
      <c r="ER268" s="572">
        <f t="shared" ca="1" si="224"/>
        <v>0</v>
      </c>
      <c r="ES268" s="310"/>
      <c r="ET268" s="308"/>
    </row>
    <row r="269" spans="2:150" s="443" customFormat="1" ht="12.75" customHeight="1">
      <c r="B269" s="16"/>
      <c r="C269" s="579">
        <f>$D$144</f>
        <v>9.5000000000000001E-2</v>
      </c>
      <c r="D269" s="566">
        <f>$D$152</f>
        <v>0.08</v>
      </c>
      <c r="E269" s="572">
        <f t="shared" ca="1" si="209"/>
        <v>89.425850409325406</v>
      </c>
      <c r="F269" s="572">
        <f t="shared" ref="F269:BQ269" ca="1" si="225">F$208+F$152</f>
        <v>107.54169021133714</v>
      </c>
      <c r="G269" s="572">
        <f t="shared" ca="1" si="225"/>
        <v>107.54171938418591</v>
      </c>
      <c r="H269" s="572">
        <f t="shared" ca="1" si="225"/>
        <v>107.54173790597737</v>
      </c>
      <c r="I269" s="572">
        <f t="shared" ca="1" si="225"/>
        <v>107.54174575477208</v>
      </c>
      <c r="J269" s="572">
        <f t="shared" ca="1" si="225"/>
        <v>107.54174290858543</v>
      </c>
      <c r="K269" s="572">
        <f t="shared" ca="1" si="225"/>
        <v>107.54172934538749</v>
      </c>
      <c r="L269" s="572">
        <f t="shared" ca="1" si="225"/>
        <v>107.54170504310298</v>
      </c>
      <c r="M269" s="572">
        <f t="shared" ca="1" si="225"/>
        <v>107.54166997961114</v>
      </c>
      <c r="N269" s="572">
        <f t="shared" ca="1" si="225"/>
        <v>107.54172413274564</v>
      </c>
      <c r="O269" s="572">
        <f t="shared" ca="1" si="225"/>
        <v>107.54166748029452</v>
      </c>
      <c r="P269" s="572">
        <f t="shared" ca="1" si="225"/>
        <v>107.54170000000001</v>
      </c>
      <c r="Q269" s="572">
        <f t="shared" ca="1" si="225"/>
        <v>107.54172166955853</v>
      </c>
      <c r="R269" s="572">
        <f t="shared" ca="1" si="225"/>
        <v>111.75103246662057</v>
      </c>
      <c r="S269" s="572">
        <f t="shared" ca="1" si="225"/>
        <v>111.75103236879056</v>
      </c>
      <c r="T269" s="572">
        <f t="shared" ca="1" si="225"/>
        <v>111.75102135362681</v>
      </c>
      <c r="U269" s="572">
        <f t="shared" ca="1" si="225"/>
        <v>111.7509993986414</v>
      </c>
      <c r="V269" s="572">
        <f t="shared" ca="1" si="225"/>
        <v>111.75096648130007</v>
      </c>
      <c r="W269" s="572">
        <f t="shared" ca="1" si="225"/>
        <v>111.75102257902219</v>
      </c>
      <c r="X269" s="572">
        <f t="shared" ca="1" si="225"/>
        <v>111.75096766918055</v>
      </c>
      <c r="Y269" s="572">
        <f t="shared" ca="1" si="225"/>
        <v>111.75100172910143</v>
      </c>
      <c r="Z269" s="572">
        <f t="shared" ca="1" si="225"/>
        <v>111.75102473606429</v>
      </c>
      <c r="AA269" s="572">
        <f t="shared" ca="1" si="225"/>
        <v>111.75103666730188</v>
      </c>
      <c r="AB269" s="572">
        <f t="shared" ca="1" si="225"/>
        <v>111.75103750000001</v>
      </c>
      <c r="AC269" s="572">
        <f t="shared" ca="1" si="225"/>
        <v>111.7510272112975</v>
      </c>
      <c r="AD269" s="572">
        <f t="shared" ca="1" si="225"/>
        <v>115.9615057782861</v>
      </c>
      <c r="AE269" s="572">
        <f t="shared" ca="1" si="225"/>
        <v>115.96147317801032</v>
      </c>
      <c r="AF269" s="572">
        <f t="shared" ca="1" si="225"/>
        <v>115.96152938746749</v>
      </c>
      <c r="AG269" s="572">
        <f t="shared" ca="1" si="225"/>
        <v>115.96147438360742</v>
      </c>
      <c r="AH269" s="572">
        <f t="shared" ca="1" si="225"/>
        <v>115.96150814333257</v>
      </c>
      <c r="AI269" s="572">
        <f t="shared" ca="1" si="225"/>
        <v>115.96153064349774</v>
      </c>
      <c r="AJ269" s="572">
        <f t="shared" ca="1" si="225"/>
        <v>115.96154186091007</v>
      </c>
      <c r="AK269" s="572">
        <f t="shared" ca="1" si="225"/>
        <v>115.96154177232897</v>
      </c>
      <c r="AL269" s="572">
        <f t="shared" ca="1" si="225"/>
        <v>115.96153035446591</v>
      </c>
      <c r="AM269" s="572">
        <f t="shared" ca="1" si="225"/>
        <v>115.96150758398443</v>
      </c>
      <c r="AN269" s="572">
        <f t="shared" ca="1" si="225"/>
        <v>115.96147343750002</v>
      </c>
      <c r="AO269" s="572">
        <f t="shared" ca="1" si="225"/>
        <v>115.96152789157995</v>
      </c>
      <c r="AP269" s="572">
        <f t="shared" ca="1" si="225"/>
        <v>116.69987092274324</v>
      </c>
      <c r="AQ269" s="572">
        <f t="shared" ca="1" si="225"/>
        <v>116.69990250746059</v>
      </c>
      <c r="AR269" s="572">
        <f t="shared" ca="1" si="225"/>
        <v>116.69992262215418</v>
      </c>
      <c r="AS269" s="572">
        <f t="shared" ca="1" si="225"/>
        <v>116.69993124319763</v>
      </c>
      <c r="AT269" s="572">
        <f t="shared" ca="1" si="225"/>
        <v>116.6999283469159</v>
      </c>
      <c r="AU269" s="572">
        <f t="shared" ca="1" si="225"/>
        <v>116.69991390958519</v>
      </c>
      <c r="AV269" s="572">
        <f t="shared" ca="1" si="225"/>
        <v>116.69988790743284</v>
      </c>
      <c r="AW269" s="572">
        <f t="shared" ca="1" si="225"/>
        <v>116.69985031663718</v>
      </c>
      <c r="AX269" s="572">
        <f t="shared" ca="1" si="225"/>
        <v>116.69990111332756</v>
      </c>
      <c r="AY269" s="572">
        <f t="shared" ca="1" si="225"/>
        <v>116.69994027358405</v>
      </c>
      <c r="AZ269" s="572">
        <f t="shared" ca="1" si="225"/>
        <v>16.699867773437518</v>
      </c>
      <c r="BA269" s="572">
        <f t="shared" ca="1" si="225"/>
        <v>97.234783588869448</v>
      </c>
      <c r="BB269" s="572">
        <f t="shared" ca="1" si="225"/>
        <v>97.229087695811828</v>
      </c>
      <c r="BC269" s="572">
        <f t="shared" ca="1" si="225"/>
        <v>97.223380070147115</v>
      </c>
      <c r="BD269" s="572">
        <f t="shared" ca="1" si="225"/>
        <v>96.104760687708023</v>
      </c>
      <c r="BE269" s="572">
        <f t="shared" ca="1" si="225"/>
        <v>111.12942952427757</v>
      </c>
      <c r="BF269" s="572">
        <f t="shared" ca="1" si="225"/>
        <v>111.12938655558879</v>
      </c>
      <c r="BG269" s="572">
        <f t="shared" ca="1" si="225"/>
        <v>111.12943175732482</v>
      </c>
      <c r="BH269" s="572">
        <f t="shared" ca="1" si="225"/>
        <v>111.12936510511865</v>
      </c>
      <c r="BI269" s="572">
        <f t="shared" ca="1" si="225"/>
        <v>111.12938657455312</v>
      </c>
      <c r="BJ269" s="572">
        <f t="shared" ca="1" si="225"/>
        <v>111.12939614116075</v>
      </c>
      <c r="BK269" s="572">
        <f t="shared" ca="1" si="225"/>
        <v>111.12939378042365</v>
      </c>
      <c r="BL269" s="572">
        <f t="shared" ca="1" si="225"/>
        <v>111.12937946777345</v>
      </c>
      <c r="BM269" s="572">
        <f t="shared" ca="1" si="225"/>
        <v>111.12935317859119</v>
      </c>
      <c r="BN269" s="572">
        <f t="shared" ca="1" si="225"/>
        <v>111.12941488820714</v>
      </c>
      <c r="BO269" s="572">
        <f t="shared" ca="1" si="225"/>
        <v>111.12936457190079</v>
      </c>
      <c r="BP269" s="572">
        <f t="shared" ca="1" si="225"/>
        <v>111.40760220490074</v>
      </c>
      <c r="BQ269" s="572">
        <f t="shared" ca="1" si="225"/>
        <v>111.40762776238451</v>
      </c>
      <c r="BR269" s="572">
        <f t="shared" ref="BR269:EC269" ca="1" si="226">BR$208+BR$152</f>
        <v>111.40764121947851</v>
      </c>
      <c r="BS269" s="572">
        <f t="shared" ca="1" si="226"/>
        <v>111.40764255125794</v>
      </c>
      <c r="BT269" s="572">
        <f t="shared" ca="1" si="226"/>
        <v>111.40763173274664</v>
      </c>
      <c r="BU269" s="572">
        <f t="shared" ca="1" si="226"/>
        <v>111.40760873891696</v>
      </c>
      <c r="BV269" s="572">
        <f t="shared" ca="1" si="226"/>
        <v>111.40757354468977</v>
      </c>
      <c r="BW269" s="572">
        <f t="shared" ca="1" si="226"/>
        <v>111.40762612493424</v>
      </c>
      <c r="BX269" s="572">
        <f t="shared" ca="1" si="226"/>
        <v>111.4075664544678</v>
      </c>
      <c r="BY269" s="572">
        <f t="shared" ca="1" si="226"/>
        <v>111.40759450805596</v>
      </c>
      <c r="BZ269" s="572">
        <f t="shared" ca="1" si="226"/>
        <v>111.40761026041231</v>
      </c>
      <c r="CA269" s="572">
        <f t="shared" ca="1" si="226"/>
        <v>111.40761368619832</v>
      </c>
      <c r="CB269" s="572">
        <f t="shared" ca="1" si="226"/>
        <v>111.69280476002326</v>
      </c>
      <c r="CC269" s="572">
        <f t="shared" ca="1" si="226"/>
        <v>111.69278345644412</v>
      </c>
      <c r="CD269" s="572">
        <f t="shared" ca="1" si="226"/>
        <v>111.69284974996549</v>
      </c>
      <c r="CE269" s="572">
        <f t="shared" ca="1" si="226"/>
        <v>111.6928036150394</v>
      </c>
      <c r="CF269" s="572">
        <f t="shared" ca="1" si="226"/>
        <v>111.69284502606529</v>
      </c>
      <c r="CG269" s="572">
        <f t="shared" ca="1" si="226"/>
        <v>111.69277395738987</v>
      </c>
      <c r="CH269" s="572">
        <f t="shared" ca="1" si="226"/>
        <v>111.69279038330701</v>
      </c>
      <c r="CI269" s="572">
        <f t="shared" ca="1" si="226"/>
        <v>111.6927942780576</v>
      </c>
      <c r="CJ269" s="572">
        <f t="shared" ca="1" si="226"/>
        <v>111.69278561582951</v>
      </c>
      <c r="CK269" s="572">
        <f t="shared" ca="1" si="226"/>
        <v>111.69276437075737</v>
      </c>
      <c r="CL269" s="572">
        <f t="shared" ca="1" si="226"/>
        <v>111.69283051692263</v>
      </c>
      <c r="CM269" s="572">
        <f t="shared" ca="1" si="226"/>
        <v>111.69278402835329</v>
      </c>
      <c r="CN269" s="572">
        <f t="shared" ca="1" si="226"/>
        <v>111.98512487902384</v>
      </c>
      <c r="CO269" s="572">
        <f t="shared" ca="1" si="226"/>
        <v>111.98505304285523</v>
      </c>
      <c r="CP269" s="572">
        <f t="shared" ca="1" si="226"/>
        <v>111.98506849371464</v>
      </c>
      <c r="CQ269" s="572">
        <f t="shared" ca="1" si="226"/>
        <v>111.98507120541538</v>
      </c>
      <c r="CR269" s="572">
        <f t="shared" ca="1" si="226"/>
        <v>111.98506115171693</v>
      </c>
      <c r="CS269" s="572">
        <f t="shared" ca="1" si="226"/>
        <v>111.98513830632464</v>
      </c>
      <c r="CT269" s="572">
        <f t="shared" ca="1" si="226"/>
        <v>111.98510264288969</v>
      </c>
      <c r="CU269" s="572">
        <f t="shared" ca="1" si="226"/>
        <v>111.98505413500905</v>
      </c>
      <c r="CV269" s="572">
        <f t="shared" ca="1" si="226"/>
        <v>111.98509275622523</v>
      </c>
      <c r="CW269" s="572">
        <f t="shared" ca="1" si="226"/>
        <v>111.9851184800263</v>
      </c>
      <c r="CX269" s="572">
        <f t="shared" ca="1" si="226"/>
        <v>111.9851312798457</v>
      </c>
      <c r="CY269" s="572">
        <f t="shared" ca="1" si="226"/>
        <v>111.98513112906211</v>
      </c>
      <c r="CZ269" s="572">
        <f t="shared" ca="1" si="226"/>
        <v>112.28471800099945</v>
      </c>
      <c r="DA269" s="572">
        <f t="shared" ca="1" si="226"/>
        <v>112.28469186892661</v>
      </c>
      <c r="DB269" s="572">
        <f t="shared" ca="1" si="226"/>
        <v>112.28465270605749</v>
      </c>
      <c r="DC269" s="572">
        <f t="shared" ca="1" si="226"/>
        <v>112.28470048555077</v>
      </c>
      <c r="DD269" s="572">
        <f t="shared" ca="1" si="226"/>
        <v>112.28473518050986</v>
      </c>
      <c r="DE269" s="572">
        <f t="shared" ca="1" si="226"/>
        <v>112.28465676398277</v>
      </c>
      <c r="DF269" s="572">
        <f t="shared" ca="1" si="226"/>
        <v>112.28466520896195</v>
      </c>
      <c r="DG269" s="572">
        <f t="shared" ca="1" si="226"/>
        <v>112.28466048838429</v>
      </c>
      <c r="DH269" s="572">
        <f t="shared" ca="1" si="226"/>
        <v>112.28474257513088</v>
      </c>
      <c r="DI269" s="572">
        <f t="shared" ca="1" si="226"/>
        <v>112.28471144202697</v>
      </c>
      <c r="DJ269" s="572">
        <f t="shared" ca="1" si="226"/>
        <v>112.28466706184184</v>
      </c>
      <c r="DK269" s="572">
        <f t="shared" ca="1" si="226"/>
        <v>12.284709407288659</v>
      </c>
      <c r="DL269" s="572">
        <f t="shared" ca="1" si="226"/>
        <v>96.852038451024441</v>
      </c>
      <c r="DM269" s="572">
        <f t="shared" ca="1" si="226"/>
        <v>96.845554165649787</v>
      </c>
      <c r="DN269" s="572">
        <f t="shared" ca="1" si="226"/>
        <v>96.839056523708933</v>
      </c>
      <c r="DO269" s="572">
        <f t="shared" ca="1" si="226"/>
        <v>95.565545497689556</v>
      </c>
      <c r="DP269" s="572">
        <f t="shared" ca="1" si="226"/>
        <v>112.66982106002261</v>
      </c>
      <c r="DQ269" s="572">
        <f t="shared" ca="1" si="226"/>
        <v>112.66978318308233</v>
      </c>
      <c r="DR269" s="572">
        <f t="shared" ca="1" si="226"/>
        <v>112.66983183918599</v>
      </c>
      <c r="DS269" s="572">
        <f t="shared" ca="1" si="226"/>
        <v>112.66976700059389</v>
      </c>
      <c r="DT269" s="572">
        <f t="shared" ca="1" si="226"/>
        <v>112.66978863950915</v>
      </c>
      <c r="DU269" s="572">
        <f t="shared" ca="1" si="226"/>
        <v>1941.0683489999999</v>
      </c>
      <c r="DV269" s="572">
        <f t="shared" ca="1" si="226"/>
        <v>0</v>
      </c>
      <c r="DW269" s="572">
        <f t="shared" ca="1" si="226"/>
        <v>0</v>
      </c>
      <c r="DX269" s="572">
        <f t="shared" ca="1" si="226"/>
        <v>0</v>
      </c>
      <c r="DY269" s="572">
        <f t="shared" ca="1" si="226"/>
        <v>0</v>
      </c>
      <c r="DZ269" s="572">
        <f t="shared" ca="1" si="226"/>
        <v>0</v>
      </c>
      <c r="EA269" s="572">
        <f t="shared" ca="1" si="226"/>
        <v>0</v>
      </c>
      <c r="EB269" s="572">
        <f t="shared" ca="1" si="226"/>
        <v>0</v>
      </c>
      <c r="EC269" s="572">
        <f t="shared" ca="1" si="226"/>
        <v>0</v>
      </c>
      <c r="ED269" s="572">
        <f t="shared" ref="ED269:ER269" ca="1" si="227">ED$208+ED$152</f>
        <v>0</v>
      </c>
      <c r="EE269" s="572">
        <f t="shared" ca="1" si="227"/>
        <v>0</v>
      </c>
      <c r="EF269" s="572">
        <f t="shared" ca="1" si="227"/>
        <v>0</v>
      </c>
      <c r="EG269" s="572">
        <f t="shared" ca="1" si="227"/>
        <v>0</v>
      </c>
      <c r="EH269" s="572">
        <f t="shared" ca="1" si="227"/>
        <v>0</v>
      </c>
      <c r="EI269" s="572">
        <f t="shared" ca="1" si="227"/>
        <v>0</v>
      </c>
      <c r="EJ269" s="572">
        <f t="shared" ca="1" si="227"/>
        <v>0</v>
      </c>
      <c r="EK269" s="572">
        <f t="shared" ca="1" si="227"/>
        <v>0</v>
      </c>
      <c r="EL269" s="572">
        <f t="shared" ca="1" si="227"/>
        <v>0</v>
      </c>
      <c r="EM269" s="572">
        <f t="shared" ca="1" si="227"/>
        <v>0</v>
      </c>
      <c r="EN269" s="572">
        <f t="shared" ca="1" si="227"/>
        <v>0</v>
      </c>
      <c r="EO269" s="572">
        <f t="shared" ca="1" si="227"/>
        <v>0</v>
      </c>
      <c r="EP269" s="572">
        <f t="shared" ca="1" si="227"/>
        <v>0</v>
      </c>
      <c r="EQ269" s="572">
        <f t="shared" ca="1" si="227"/>
        <v>0</v>
      </c>
      <c r="ER269" s="572">
        <f t="shared" ca="1" si="227"/>
        <v>0</v>
      </c>
      <c r="ES269" s="310"/>
      <c r="ET269" s="308"/>
    </row>
    <row r="270" spans="2:150" s="443" customFormat="1" ht="12.75" customHeight="1">
      <c r="B270" s="16"/>
      <c r="C270" s="16"/>
      <c r="D270" s="566">
        <f>$D$153</f>
        <v>8.5000000000000006E-2</v>
      </c>
      <c r="E270" s="572">
        <f t="shared" ca="1" si="209"/>
        <v>89.425850409325406</v>
      </c>
      <c r="F270" s="572">
        <f t="shared" ref="F270:BQ270" ca="1" si="228">F$208+F$153</f>
        <v>107.54169021133714</v>
      </c>
      <c r="G270" s="572">
        <f t="shared" ca="1" si="228"/>
        <v>107.54171938418591</v>
      </c>
      <c r="H270" s="572">
        <f t="shared" ca="1" si="228"/>
        <v>107.54173790597737</v>
      </c>
      <c r="I270" s="572">
        <f t="shared" ca="1" si="228"/>
        <v>107.54174575477208</v>
      </c>
      <c r="J270" s="572">
        <f t="shared" ca="1" si="228"/>
        <v>107.54174290858543</v>
      </c>
      <c r="K270" s="572">
        <f t="shared" ca="1" si="228"/>
        <v>107.54172934538749</v>
      </c>
      <c r="L270" s="572">
        <f t="shared" ca="1" si="228"/>
        <v>107.54170504310298</v>
      </c>
      <c r="M270" s="572">
        <f t="shared" ca="1" si="228"/>
        <v>107.54166997961114</v>
      </c>
      <c r="N270" s="572">
        <f t="shared" ca="1" si="228"/>
        <v>107.54172413274564</v>
      </c>
      <c r="O270" s="572">
        <f t="shared" ca="1" si="228"/>
        <v>107.54166748029452</v>
      </c>
      <c r="P270" s="572">
        <f t="shared" ca="1" si="228"/>
        <v>107.54170000000001</v>
      </c>
      <c r="Q270" s="572">
        <f t="shared" ca="1" si="228"/>
        <v>107.54172166955853</v>
      </c>
      <c r="R270" s="572">
        <f t="shared" ca="1" si="228"/>
        <v>111.75103246662057</v>
      </c>
      <c r="S270" s="572">
        <f t="shared" ca="1" si="228"/>
        <v>111.75103236879056</v>
      </c>
      <c r="T270" s="572">
        <f t="shared" ca="1" si="228"/>
        <v>111.75102135362681</v>
      </c>
      <c r="U270" s="572">
        <f t="shared" ca="1" si="228"/>
        <v>111.7509993986414</v>
      </c>
      <c r="V270" s="572">
        <f t="shared" ca="1" si="228"/>
        <v>111.75096648130007</v>
      </c>
      <c r="W270" s="572">
        <f t="shared" ca="1" si="228"/>
        <v>111.75102257902219</v>
      </c>
      <c r="X270" s="572">
        <f t="shared" ca="1" si="228"/>
        <v>111.75096766918055</v>
      </c>
      <c r="Y270" s="572">
        <f t="shared" ca="1" si="228"/>
        <v>111.75100172910143</v>
      </c>
      <c r="Z270" s="572">
        <f t="shared" ca="1" si="228"/>
        <v>111.75102473606429</v>
      </c>
      <c r="AA270" s="572">
        <f t="shared" ca="1" si="228"/>
        <v>111.75103666730188</v>
      </c>
      <c r="AB270" s="572">
        <f t="shared" ca="1" si="228"/>
        <v>111.75103750000001</v>
      </c>
      <c r="AC270" s="572">
        <f t="shared" ca="1" si="228"/>
        <v>111.7510272112975</v>
      </c>
      <c r="AD270" s="572">
        <f t="shared" ca="1" si="228"/>
        <v>115.9615057782861</v>
      </c>
      <c r="AE270" s="572">
        <f t="shared" ca="1" si="228"/>
        <v>115.96147317801032</v>
      </c>
      <c r="AF270" s="572">
        <f t="shared" ca="1" si="228"/>
        <v>115.96152938746749</v>
      </c>
      <c r="AG270" s="572">
        <f t="shared" ca="1" si="228"/>
        <v>115.96147438360742</v>
      </c>
      <c r="AH270" s="572">
        <f t="shared" ca="1" si="228"/>
        <v>115.96150814333257</v>
      </c>
      <c r="AI270" s="572">
        <f t="shared" ca="1" si="228"/>
        <v>115.96153064349774</v>
      </c>
      <c r="AJ270" s="572">
        <f t="shared" ca="1" si="228"/>
        <v>115.96154186091007</v>
      </c>
      <c r="AK270" s="572">
        <f t="shared" ca="1" si="228"/>
        <v>115.96154177232897</v>
      </c>
      <c r="AL270" s="572">
        <f t="shared" ca="1" si="228"/>
        <v>115.96153035446591</v>
      </c>
      <c r="AM270" s="572">
        <f t="shared" ca="1" si="228"/>
        <v>115.96150758398443</v>
      </c>
      <c r="AN270" s="572">
        <f t="shared" ca="1" si="228"/>
        <v>115.96147343750002</v>
      </c>
      <c r="AO270" s="572">
        <f t="shared" ca="1" si="228"/>
        <v>115.96152789157995</v>
      </c>
      <c r="AP270" s="572">
        <f t="shared" ca="1" si="228"/>
        <v>116.69987092274324</v>
      </c>
      <c r="AQ270" s="572">
        <f t="shared" ca="1" si="228"/>
        <v>116.69990250746059</v>
      </c>
      <c r="AR270" s="572">
        <f t="shared" ca="1" si="228"/>
        <v>116.69992262215418</v>
      </c>
      <c r="AS270" s="572">
        <f t="shared" ca="1" si="228"/>
        <v>116.69993124319763</v>
      </c>
      <c r="AT270" s="572">
        <f t="shared" ca="1" si="228"/>
        <v>116.6999283469159</v>
      </c>
      <c r="AU270" s="572">
        <f t="shared" ca="1" si="228"/>
        <v>116.69991390958519</v>
      </c>
      <c r="AV270" s="572">
        <f t="shared" ca="1" si="228"/>
        <v>116.69988790743284</v>
      </c>
      <c r="AW270" s="572">
        <f t="shared" ca="1" si="228"/>
        <v>116.69985031663718</v>
      </c>
      <c r="AX270" s="572">
        <f t="shared" ca="1" si="228"/>
        <v>116.69990111332756</v>
      </c>
      <c r="AY270" s="572">
        <f t="shared" ca="1" si="228"/>
        <v>116.69994027358405</v>
      </c>
      <c r="AZ270" s="572">
        <f t="shared" ca="1" si="228"/>
        <v>16.699867773437518</v>
      </c>
      <c r="BA270" s="572">
        <f t="shared" ca="1" si="228"/>
        <v>97.234783588869448</v>
      </c>
      <c r="BB270" s="572">
        <f t="shared" ca="1" si="228"/>
        <v>97.229087695811828</v>
      </c>
      <c r="BC270" s="572">
        <f t="shared" ca="1" si="228"/>
        <v>97.223380070147115</v>
      </c>
      <c r="BD270" s="572">
        <f t="shared" ca="1" si="228"/>
        <v>96.104760687708023</v>
      </c>
      <c r="BE270" s="572">
        <f t="shared" ca="1" si="228"/>
        <v>111.12942952427757</v>
      </c>
      <c r="BF270" s="572">
        <f t="shared" ca="1" si="228"/>
        <v>111.12938655558879</v>
      </c>
      <c r="BG270" s="572">
        <f t="shared" ca="1" si="228"/>
        <v>111.12943175732482</v>
      </c>
      <c r="BH270" s="572">
        <f t="shared" ca="1" si="228"/>
        <v>111.12936510511865</v>
      </c>
      <c r="BI270" s="572">
        <f t="shared" ca="1" si="228"/>
        <v>111.12938657455312</v>
      </c>
      <c r="BJ270" s="572">
        <f t="shared" ca="1" si="228"/>
        <v>111.12939614116075</v>
      </c>
      <c r="BK270" s="572">
        <f t="shared" ca="1" si="228"/>
        <v>111.12939378042365</v>
      </c>
      <c r="BL270" s="572">
        <f t="shared" ca="1" si="228"/>
        <v>111.12937946777345</v>
      </c>
      <c r="BM270" s="572">
        <f t="shared" ca="1" si="228"/>
        <v>111.12935317859119</v>
      </c>
      <c r="BN270" s="572">
        <f t="shared" ca="1" si="228"/>
        <v>111.12941488820714</v>
      </c>
      <c r="BO270" s="572">
        <f t="shared" ca="1" si="228"/>
        <v>111.12936457190079</v>
      </c>
      <c r="BP270" s="572">
        <f t="shared" ca="1" si="228"/>
        <v>111.40760220490074</v>
      </c>
      <c r="BQ270" s="572">
        <f t="shared" ca="1" si="228"/>
        <v>111.40762776238451</v>
      </c>
      <c r="BR270" s="572">
        <f t="shared" ref="BR270:EC270" ca="1" si="229">BR$208+BR$153</f>
        <v>111.40764121947851</v>
      </c>
      <c r="BS270" s="572">
        <f t="shared" ca="1" si="229"/>
        <v>111.40764255125794</v>
      </c>
      <c r="BT270" s="572">
        <f t="shared" ca="1" si="229"/>
        <v>111.40763173274664</v>
      </c>
      <c r="BU270" s="572">
        <f t="shared" ca="1" si="229"/>
        <v>111.40760873891696</v>
      </c>
      <c r="BV270" s="572">
        <f t="shared" ca="1" si="229"/>
        <v>111.40757354468977</v>
      </c>
      <c r="BW270" s="572">
        <f t="shared" ca="1" si="229"/>
        <v>111.40762612493424</v>
      </c>
      <c r="BX270" s="572">
        <f t="shared" ca="1" si="229"/>
        <v>111.4075664544678</v>
      </c>
      <c r="BY270" s="572">
        <f t="shared" ca="1" si="229"/>
        <v>111.40759450805596</v>
      </c>
      <c r="BZ270" s="572">
        <f t="shared" ca="1" si="229"/>
        <v>111.40761026041231</v>
      </c>
      <c r="CA270" s="572">
        <f t="shared" ca="1" si="229"/>
        <v>111.40761368619832</v>
      </c>
      <c r="CB270" s="572">
        <f t="shared" ca="1" si="229"/>
        <v>111.69280476002326</v>
      </c>
      <c r="CC270" s="572">
        <f t="shared" ca="1" si="229"/>
        <v>111.69278345644412</v>
      </c>
      <c r="CD270" s="572">
        <f t="shared" ca="1" si="229"/>
        <v>111.69284974996549</v>
      </c>
      <c r="CE270" s="572">
        <f t="shared" ca="1" si="229"/>
        <v>111.6928036150394</v>
      </c>
      <c r="CF270" s="572">
        <f t="shared" ca="1" si="229"/>
        <v>111.69284502606529</v>
      </c>
      <c r="CG270" s="572">
        <f t="shared" ca="1" si="229"/>
        <v>111.69277395738987</v>
      </c>
      <c r="CH270" s="572">
        <f t="shared" ca="1" si="229"/>
        <v>111.69279038330701</v>
      </c>
      <c r="CI270" s="572">
        <f t="shared" ca="1" si="229"/>
        <v>111.6927942780576</v>
      </c>
      <c r="CJ270" s="572">
        <f t="shared" ca="1" si="229"/>
        <v>111.69278561582951</v>
      </c>
      <c r="CK270" s="572">
        <f t="shared" ca="1" si="229"/>
        <v>111.69276437075737</v>
      </c>
      <c r="CL270" s="572">
        <f t="shared" ca="1" si="229"/>
        <v>111.69283051692263</v>
      </c>
      <c r="CM270" s="572">
        <f t="shared" ca="1" si="229"/>
        <v>111.69278402835329</v>
      </c>
      <c r="CN270" s="572">
        <f t="shared" ca="1" si="229"/>
        <v>111.98512487902384</v>
      </c>
      <c r="CO270" s="572">
        <f t="shared" ca="1" si="229"/>
        <v>111.98505304285523</v>
      </c>
      <c r="CP270" s="572">
        <f t="shared" ca="1" si="229"/>
        <v>111.98506849371464</v>
      </c>
      <c r="CQ270" s="572">
        <f t="shared" ca="1" si="229"/>
        <v>111.98507120541538</v>
      </c>
      <c r="CR270" s="572">
        <f t="shared" ca="1" si="229"/>
        <v>111.98506115171693</v>
      </c>
      <c r="CS270" s="572">
        <f t="shared" ca="1" si="229"/>
        <v>111.98513830632464</v>
      </c>
      <c r="CT270" s="572">
        <f t="shared" ca="1" si="229"/>
        <v>111.98510264288969</v>
      </c>
      <c r="CU270" s="572">
        <f t="shared" ca="1" si="229"/>
        <v>111.98505413500905</v>
      </c>
      <c r="CV270" s="572">
        <f t="shared" ca="1" si="229"/>
        <v>111.98509275622523</v>
      </c>
      <c r="CW270" s="572">
        <f t="shared" ca="1" si="229"/>
        <v>111.9851184800263</v>
      </c>
      <c r="CX270" s="572">
        <f t="shared" ca="1" si="229"/>
        <v>111.9851312798457</v>
      </c>
      <c r="CY270" s="572">
        <f t="shared" ca="1" si="229"/>
        <v>111.98513112906211</v>
      </c>
      <c r="CZ270" s="572">
        <f t="shared" ca="1" si="229"/>
        <v>112.28471800099945</v>
      </c>
      <c r="DA270" s="572">
        <f t="shared" ca="1" si="229"/>
        <v>112.28469186892661</v>
      </c>
      <c r="DB270" s="572">
        <f t="shared" ca="1" si="229"/>
        <v>112.28465270605749</v>
      </c>
      <c r="DC270" s="572">
        <f t="shared" ca="1" si="229"/>
        <v>112.28470048555077</v>
      </c>
      <c r="DD270" s="572">
        <f t="shared" ca="1" si="229"/>
        <v>112.28473518050986</v>
      </c>
      <c r="DE270" s="572">
        <f t="shared" ca="1" si="229"/>
        <v>112.28465676398277</v>
      </c>
      <c r="DF270" s="572">
        <f t="shared" ca="1" si="229"/>
        <v>112.28466520896195</v>
      </c>
      <c r="DG270" s="572">
        <f t="shared" ca="1" si="229"/>
        <v>112.28466048838429</v>
      </c>
      <c r="DH270" s="572">
        <f t="shared" ca="1" si="229"/>
        <v>112.28474257513088</v>
      </c>
      <c r="DI270" s="572">
        <f t="shared" ca="1" si="229"/>
        <v>112.28471144202697</v>
      </c>
      <c r="DJ270" s="572">
        <f t="shared" ca="1" si="229"/>
        <v>112.28466706184184</v>
      </c>
      <c r="DK270" s="572">
        <f t="shared" ca="1" si="229"/>
        <v>12.284709407288659</v>
      </c>
      <c r="DL270" s="572">
        <f t="shared" ca="1" si="229"/>
        <v>96.852038451024441</v>
      </c>
      <c r="DM270" s="572">
        <f t="shared" ca="1" si="229"/>
        <v>96.845554165649787</v>
      </c>
      <c r="DN270" s="572">
        <f t="shared" ca="1" si="229"/>
        <v>96.839056523708933</v>
      </c>
      <c r="DO270" s="572">
        <f t="shared" ca="1" si="229"/>
        <v>95.565545497689556</v>
      </c>
      <c r="DP270" s="572">
        <f t="shared" ca="1" si="229"/>
        <v>112.66982106002261</v>
      </c>
      <c r="DQ270" s="572">
        <f t="shared" ca="1" si="229"/>
        <v>112.66978318308233</v>
      </c>
      <c r="DR270" s="572">
        <f t="shared" ca="1" si="229"/>
        <v>112.66983183918599</v>
      </c>
      <c r="DS270" s="572">
        <f t="shared" ca="1" si="229"/>
        <v>112.66976700059389</v>
      </c>
      <c r="DT270" s="572">
        <f t="shared" ca="1" si="229"/>
        <v>112.66978863950915</v>
      </c>
      <c r="DU270" s="572">
        <f t="shared" ca="1" si="229"/>
        <v>1829.0188387058822</v>
      </c>
      <c r="DV270" s="572">
        <f t="shared" ca="1" si="229"/>
        <v>0</v>
      </c>
      <c r="DW270" s="572">
        <f t="shared" ca="1" si="229"/>
        <v>0</v>
      </c>
      <c r="DX270" s="572">
        <f t="shared" ca="1" si="229"/>
        <v>0</v>
      </c>
      <c r="DY270" s="572">
        <f t="shared" ca="1" si="229"/>
        <v>0</v>
      </c>
      <c r="DZ270" s="572">
        <f t="shared" ca="1" si="229"/>
        <v>0</v>
      </c>
      <c r="EA270" s="572">
        <f t="shared" ca="1" si="229"/>
        <v>0</v>
      </c>
      <c r="EB270" s="572">
        <f t="shared" ca="1" si="229"/>
        <v>0</v>
      </c>
      <c r="EC270" s="572">
        <f t="shared" ca="1" si="229"/>
        <v>0</v>
      </c>
      <c r="ED270" s="572">
        <f t="shared" ref="ED270:ER270" ca="1" si="230">ED$208+ED$153</f>
        <v>0</v>
      </c>
      <c r="EE270" s="572">
        <f t="shared" ca="1" si="230"/>
        <v>0</v>
      </c>
      <c r="EF270" s="572">
        <f t="shared" ca="1" si="230"/>
        <v>0</v>
      </c>
      <c r="EG270" s="572">
        <f t="shared" ca="1" si="230"/>
        <v>0</v>
      </c>
      <c r="EH270" s="572">
        <f t="shared" ca="1" si="230"/>
        <v>0</v>
      </c>
      <c r="EI270" s="572">
        <f t="shared" ca="1" si="230"/>
        <v>0</v>
      </c>
      <c r="EJ270" s="572">
        <f t="shared" ca="1" si="230"/>
        <v>0</v>
      </c>
      <c r="EK270" s="572">
        <f t="shared" ca="1" si="230"/>
        <v>0</v>
      </c>
      <c r="EL270" s="572">
        <f t="shared" ca="1" si="230"/>
        <v>0</v>
      </c>
      <c r="EM270" s="572">
        <f t="shared" ca="1" si="230"/>
        <v>0</v>
      </c>
      <c r="EN270" s="572">
        <f t="shared" ca="1" si="230"/>
        <v>0</v>
      </c>
      <c r="EO270" s="572">
        <f t="shared" ca="1" si="230"/>
        <v>0</v>
      </c>
      <c r="EP270" s="572">
        <f t="shared" ca="1" si="230"/>
        <v>0</v>
      </c>
      <c r="EQ270" s="572">
        <f t="shared" ca="1" si="230"/>
        <v>0</v>
      </c>
      <c r="ER270" s="572">
        <f t="shared" ca="1" si="230"/>
        <v>0</v>
      </c>
      <c r="ES270" s="310"/>
      <c r="ET270" s="308"/>
    </row>
    <row r="271" spans="2:150" s="443" customFormat="1" ht="12.75" customHeight="1">
      <c r="B271" s="16"/>
      <c r="C271" s="16"/>
      <c r="D271" s="566">
        <f>$D$154</f>
        <v>9.0000000000000011E-2</v>
      </c>
      <c r="E271" s="572">
        <f t="shared" ca="1" si="209"/>
        <v>89.425850409325406</v>
      </c>
      <c r="F271" s="572">
        <f t="shared" ref="F271:BQ271" ca="1" si="231">F$208+F$154</f>
        <v>107.54169021133714</v>
      </c>
      <c r="G271" s="572">
        <f t="shared" ca="1" si="231"/>
        <v>107.54171938418591</v>
      </c>
      <c r="H271" s="572">
        <f t="shared" ca="1" si="231"/>
        <v>107.54173790597737</v>
      </c>
      <c r="I271" s="572">
        <f t="shared" ca="1" si="231"/>
        <v>107.54174575477208</v>
      </c>
      <c r="J271" s="572">
        <f t="shared" ca="1" si="231"/>
        <v>107.54174290858543</v>
      </c>
      <c r="K271" s="572">
        <f t="shared" ca="1" si="231"/>
        <v>107.54172934538749</v>
      </c>
      <c r="L271" s="572">
        <f t="shared" ca="1" si="231"/>
        <v>107.54170504310298</v>
      </c>
      <c r="M271" s="572">
        <f t="shared" ca="1" si="231"/>
        <v>107.54166997961114</v>
      </c>
      <c r="N271" s="572">
        <f t="shared" ca="1" si="231"/>
        <v>107.54172413274564</v>
      </c>
      <c r="O271" s="572">
        <f t="shared" ca="1" si="231"/>
        <v>107.54166748029452</v>
      </c>
      <c r="P271" s="572">
        <f t="shared" ca="1" si="231"/>
        <v>107.54170000000001</v>
      </c>
      <c r="Q271" s="572">
        <f t="shared" ca="1" si="231"/>
        <v>107.54172166955853</v>
      </c>
      <c r="R271" s="572">
        <f t="shared" ca="1" si="231"/>
        <v>111.75103246662057</v>
      </c>
      <c r="S271" s="572">
        <f t="shared" ca="1" si="231"/>
        <v>111.75103236879056</v>
      </c>
      <c r="T271" s="572">
        <f t="shared" ca="1" si="231"/>
        <v>111.75102135362681</v>
      </c>
      <c r="U271" s="572">
        <f t="shared" ca="1" si="231"/>
        <v>111.7509993986414</v>
      </c>
      <c r="V271" s="572">
        <f t="shared" ca="1" si="231"/>
        <v>111.75096648130007</v>
      </c>
      <c r="W271" s="572">
        <f t="shared" ca="1" si="231"/>
        <v>111.75102257902219</v>
      </c>
      <c r="X271" s="572">
        <f t="shared" ca="1" si="231"/>
        <v>111.75096766918055</v>
      </c>
      <c r="Y271" s="572">
        <f t="shared" ca="1" si="231"/>
        <v>111.75100172910143</v>
      </c>
      <c r="Z271" s="572">
        <f t="shared" ca="1" si="231"/>
        <v>111.75102473606429</v>
      </c>
      <c r="AA271" s="572">
        <f t="shared" ca="1" si="231"/>
        <v>111.75103666730188</v>
      </c>
      <c r="AB271" s="572">
        <f t="shared" ca="1" si="231"/>
        <v>111.75103750000001</v>
      </c>
      <c r="AC271" s="572">
        <f t="shared" ca="1" si="231"/>
        <v>111.7510272112975</v>
      </c>
      <c r="AD271" s="572">
        <f t="shared" ca="1" si="231"/>
        <v>115.9615057782861</v>
      </c>
      <c r="AE271" s="572">
        <f t="shared" ca="1" si="231"/>
        <v>115.96147317801032</v>
      </c>
      <c r="AF271" s="572">
        <f t="shared" ca="1" si="231"/>
        <v>115.96152938746749</v>
      </c>
      <c r="AG271" s="572">
        <f t="shared" ca="1" si="231"/>
        <v>115.96147438360742</v>
      </c>
      <c r="AH271" s="572">
        <f t="shared" ca="1" si="231"/>
        <v>115.96150814333257</v>
      </c>
      <c r="AI271" s="572">
        <f t="shared" ca="1" si="231"/>
        <v>115.96153064349774</v>
      </c>
      <c r="AJ271" s="572">
        <f t="shared" ca="1" si="231"/>
        <v>115.96154186091007</v>
      </c>
      <c r="AK271" s="572">
        <f t="shared" ca="1" si="231"/>
        <v>115.96154177232897</v>
      </c>
      <c r="AL271" s="572">
        <f t="shared" ca="1" si="231"/>
        <v>115.96153035446591</v>
      </c>
      <c r="AM271" s="572">
        <f t="shared" ca="1" si="231"/>
        <v>115.96150758398443</v>
      </c>
      <c r="AN271" s="572">
        <f t="shared" ca="1" si="231"/>
        <v>115.96147343750002</v>
      </c>
      <c r="AO271" s="572">
        <f t="shared" ca="1" si="231"/>
        <v>115.96152789157995</v>
      </c>
      <c r="AP271" s="572">
        <f t="shared" ca="1" si="231"/>
        <v>116.69987092274324</v>
      </c>
      <c r="AQ271" s="572">
        <f t="shared" ca="1" si="231"/>
        <v>116.69990250746059</v>
      </c>
      <c r="AR271" s="572">
        <f t="shared" ca="1" si="231"/>
        <v>116.69992262215418</v>
      </c>
      <c r="AS271" s="572">
        <f t="shared" ca="1" si="231"/>
        <v>116.69993124319763</v>
      </c>
      <c r="AT271" s="572">
        <f t="shared" ca="1" si="231"/>
        <v>116.6999283469159</v>
      </c>
      <c r="AU271" s="572">
        <f t="shared" ca="1" si="231"/>
        <v>116.69991390958519</v>
      </c>
      <c r="AV271" s="572">
        <f t="shared" ca="1" si="231"/>
        <v>116.69988790743284</v>
      </c>
      <c r="AW271" s="572">
        <f t="shared" ca="1" si="231"/>
        <v>116.69985031663718</v>
      </c>
      <c r="AX271" s="572">
        <f t="shared" ca="1" si="231"/>
        <v>116.69990111332756</v>
      </c>
      <c r="AY271" s="572">
        <f t="shared" ca="1" si="231"/>
        <v>116.69994027358405</v>
      </c>
      <c r="AZ271" s="572">
        <f t="shared" ca="1" si="231"/>
        <v>16.699867773437518</v>
      </c>
      <c r="BA271" s="572">
        <f t="shared" ca="1" si="231"/>
        <v>97.234783588869448</v>
      </c>
      <c r="BB271" s="572">
        <f t="shared" ca="1" si="231"/>
        <v>97.229087695811828</v>
      </c>
      <c r="BC271" s="572">
        <f t="shared" ca="1" si="231"/>
        <v>97.223380070147115</v>
      </c>
      <c r="BD271" s="572">
        <f t="shared" ca="1" si="231"/>
        <v>96.104760687708023</v>
      </c>
      <c r="BE271" s="572">
        <f t="shared" ca="1" si="231"/>
        <v>111.12942952427757</v>
      </c>
      <c r="BF271" s="572">
        <f t="shared" ca="1" si="231"/>
        <v>111.12938655558879</v>
      </c>
      <c r="BG271" s="572">
        <f t="shared" ca="1" si="231"/>
        <v>111.12943175732482</v>
      </c>
      <c r="BH271" s="572">
        <f t="shared" ca="1" si="231"/>
        <v>111.12936510511865</v>
      </c>
      <c r="BI271" s="572">
        <f t="shared" ca="1" si="231"/>
        <v>111.12938657455312</v>
      </c>
      <c r="BJ271" s="572">
        <f t="shared" ca="1" si="231"/>
        <v>111.12939614116075</v>
      </c>
      <c r="BK271" s="572">
        <f t="shared" ca="1" si="231"/>
        <v>111.12939378042365</v>
      </c>
      <c r="BL271" s="572">
        <f t="shared" ca="1" si="231"/>
        <v>111.12937946777345</v>
      </c>
      <c r="BM271" s="572">
        <f t="shared" ca="1" si="231"/>
        <v>111.12935317859119</v>
      </c>
      <c r="BN271" s="572">
        <f t="shared" ca="1" si="231"/>
        <v>111.12941488820714</v>
      </c>
      <c r="BO271" s="572">
        <f t="shared" ca="1" si="231"/>
        <v>111.12936457190079</v>
      </c>
      <c r="BP271" s="572">
        <f t="shared" ca="1" si="231"/>
        <v>111.40760220490074</v>
      </c>
      <c r="BQ271" s="572">
        <f t="shared" ca="1" si="231"/>
        <v>111.40762776238451</v>
      </c>
      <c r="BR271" s="572">
        <f t="shared" ref="BR271:EC271" ca="1" si="232">BR$208+BR$154</f>
        <v>111.40764121947851</v>
      </c>
      <c r="BS271" s="572">
        <f t="shared" ca="1" si="232"/>
        <v>111.40764255125794</v>
      </c>
      <c r="BT271" s="572">
        <f t="shared" ca="1" si="232"/>
        <v>111.40763173274664</v>
      </c>
      <c r="BU271" s="572">
        <f t="shared" ca="1" si="232"/>
        <v>111.40760873891696</v>
      </c>
      <c r="BV271" s="572">
        <f t="shared" ca="1" si="232"/>
        <v>111.40757354468977</v>
      </c>
      <c r="BW271" s="572">
        <f t="shared" ca="1" si="232"/>
        <v>111.40762612493424</v>
      </c>
      <c r="BX271" s="572">
        <f t="shared" ca="1" si="232"/>
        <v>111.4075664544678</v>
      </c>
      <c r="BY271" s="572">
        <f t="shared" ca="1" si="232"/>
        <v>111.40759450805596</v>
      </c>
      <c r="BZ271" s="572">
        <f t="shared" ca="1" si="232"/>
        <v>111.40761026041231</v>
      </c>
      <c r="CA271" s="572">
        <f t="shared" ca="1" si="232"/>
        <v>111.40761368619832</v>
      </c>
      <c r="CB271" s="572">
        <f t="shared" ca="1" si="232"/>
        <v>111.69280476002326</v>
      </c>
      <c r="CC271" s="572">
        <f t="shared" ca="1" si="232"/>
        <v>111.69278345644412</v>
      </c>
      <c r="CD271" s="572">
        <f t="shared" ca="1" si="232"/>
        <v>111.69284974996549</v>
      </c>
      <c r="CE271" s="572">
        <f t="shared" ca="1" si="232"/>
        <v>111.6928036150394</v>
      </c>
      <c r="CF271" s="572">
        <f t="shared" ca="1" si="232"/>
        <v>111.69284502606529</v>
      </c>
      <c r="CG271" s="572">
        <f t="shared" ca="1" si="232"/>
        <v>111.69277395738987</v>
      </c>
      <c r="CH271" s="572">
        <f t="shared" ca="1" si="232"/>
        <v>111.69279038330701</v>
      </c>
      <c r="CI271" s="572">
        <f t="shared" ca="1" si="232"/>
        <v>111.6927942780576</v>
      </c>
      <c r="CJ271" s="572">
        <f t="shared" ca="1" si="232"/>
        <v>111.69278561582951</v>
      </c>
      <c r="CK271" s="572">
        <f t="shared" ca="1" si="232"/>
        <v>111.69276437075737</v>
      </c>
      <c r="CL271" s="572">
        <f t="shared" ca="1" si="232"/>
        <v>111.69283051692263</v>
      </c>
      <c r="CM271" s="572">
        <f t="shared" ca="1" si="232"/>
        <v>111.69278402835329</v>
      </c>
      <c r="CN271" s="572">
        <f t="shared" ca="1" si="232"/>
        <v>111.98512487902384</v>
      </c>
      <c r="CO271" s="572">
        <f t="shared" ca="1" si="232"/>
        <v>111.98505304285523</v>
      </c>
      <c r="CP271" s="572">
        <f t="shared" ca="1" si="232"/>
        <v>111.98506849371464</v>
      </c>
      <c r="CQ271" s="572">
        <f t="shared" ca="1" si="232"/>
        <v>111.98507120541538</v>
      </c>
      <c r="CR271" s="572">
        <f t="shared" ca="1" si="232"/>
        <v>111.98506115171693</v>
      </c>
      <c r="CS271" s="572">
        <f t="shared" ca="1" si="232"/>
        <v>111.98513830632464</v>
      </c>
      <c r="CT271" s="572">
        <f t="shared" ca="1" si="232"/>
        <v>111.98510264288969</v>
      </c>
      <c r="CU271" s="572">
        <f t="shared" ca="1" si="232"/>
        <v>111.98505413500905</v>
      </c>
      <c r="CV271" s="572">
        <f t="shared" ca="1" si="232"/>
        <v>111.98509275622523</v>
      </c>
      <c r="CW271" s="572">
        <f t="shared" ca="1" si="232"/>
        <v>111.9851184800263</v>
      </c>
      <c r="CX271" s="572">
        <f t="shared" ca="1" si="232"/>
        <v>111.9851312798457</v>
      </c>
      <c r="CY271" s="572">
        <f t="shared" ca="1" si="232"/>
        <v>111.98513112906211</v>
      </c>
      <c r="CZ271" s="572">
        <f t="shared" ca="1" si="232"/>
        <v>112.28471800099945</v>
      </c>
      <c r="DA271" s="572">
        <f t="shared" ca="1" si="232"/>
        <v>112.28469186892661</v>
      </c>
      <c r="DB271" s="572">
        <f t="shared" ca="1" si="232"/>
        <v>112.28465270605749</v>
      </c>
      <c r="DC271" s="572">
        <f t="shared" ca="1" si="232"/>
        <v>112.28470048555077</v>
      </c>
      <c r="DD271" s="572">
        <f t="shared" ca="1" si="232"/>
        <v>112.28473518050986</v>
      </c>
      <c r="DE271" s="572">
        <f t="shared" ca="1" si="232"/>
        <v>112.28465676398277</v>
      </c>
      <c r="DF271" s="572">
        <f t="shared" ca="1" si="232"/>
        <v>112.28466520896195</v>
      </c>
      <c r="DG271" s="572">
        <f t="shared" ca="1" si="232"/>
        <v>112.28466048838429</v>
      </c>
      <c r="DH271" s="572">
        <f t="shared" ca="1" si="232"/>
        <v>112.28474257513088</v>
      </c>
      <c r="DI271" s="572">
        <f t="shared" ca="1" si="232"/>
        <v>112.28471144202697</v>
      </c>
      <c r="DJ271" s="572">
        <f t="shared" ca="1" si="232"/>
        <v>112.28466706184184</v>
      </c>
      <c r="DK271" s="572">
        <f t="shared" ca="1" si="232"/>
        <v>12.284709407288659</v>
      </c>
      <c r="DL271" s="572">
        <f t="shared" ca="1" si="232"/>
        <v>96.852038451024441</v>
      </c>
      <c r="DM271" s="572">
        <f t="shared" ca="1" si="232"/>
        <v>96.845554165649787</v>
      </c>
      <c r="DN271" s="572">
        <f t="shared" ca="1" si="232"/>
        <v>96.839056523708933</v>
      </c>
      <c r="DO271" s="572">
        <f t="shared" ca="1" si="232"/>
        <v>95.565545497689556</v>
      </c>
      <c r="DP271" s="572">
        <f t="shared" ca="1" si="232"/>
        <v>112.66982106002261</v>
      </c>
      <c r="DQ271" s="572">
        <f t="shared" ca="1" si="232"/>
        <v>112.66978318308233</v>
      </c>
      <c r="DR271" s="572">
        <f t="shared" ca="1" si="232"/>
        <v>112.66983183918599</v>
      </c>
      <c r="DS271" s="572">
        <f t="shared" ca="1" si="232"/>
        <v>112.66976700059389</v>
      </c>
      <c r="DT271" s="572">
        <f t="shared" ca="1" si="232"/>
        <v>112.66978863950915</v>
      </c>
      <c r="DU271" s="572">
        <f t="shared" ca="1" si="232"/>
        <v>1729.4192739999999</v>
      </c>
      <c r="DV271" s="572">
        <f t="shared" ca="1" si="232"/>
        <v>0</v>
      </c>
      <c r="DW271" s="572">
        <f t="shared" ca="1" si="232"/>
        <v>0</v>
      </c>
      <c r="DX271" s="572">
        <f t="shared" ca="1" si="232"/>
        <v>0</v>
      </c>
      <c r="DY271" s="572">
        <f t="shared" ca="1" si="232"/>
        <v>0</v>
      </c>
      <c r="DZ271" s="572">
        <f t="shared" ca="1" si="232"/>
        <v>0</v>
      </c>
      <c r="EA271" s="572">
        <f t="shared" ca="1" si="232"/>
        <v>0</v>
      </c>
      <c r="EB271" s="572">
        <f t="shared" ca="1" si="232"/>
        <v>0</v>
      </c>
      <c r="EC271" s="572">
        <f t="shared" ca="1" si="232"/>
        <v>0</v>
      </c>
      <c r="ED271" s="572">
        <f t="shared" ref="ED271:ER271" ca="1" si="233">ED$208+ED$154</f>
        <v>0</v>
      </c>
      <c r="EE271" s="572">
        <f t="shared" ca="1" si="233"/>
        <v>0</v>
      </c>
      <c r="EF271" s="572">
        <f t="shared" ca="1" si="233"/>
        <v>0</v>
      </c>
      <c r="EG271" s="572">
        <f t="shared" ca="1" si="233"/>
        <v>0</v>
      </c>
      <c r="EH271" s="572">
        <f t="shared" ca="1" si="233"/>
        <v>0</v>
      </c>
      <c r="EI271" s="572">
        <f t="shared" ca="1" si="233"/>
        <v>0</v>
      </c>
      <c r="EJ271" s="572">
        <f t="shared" ca="1" si="233"/>
        <v>0</v>
      </c>
      <c r="EK271" s="572">
        <f t="shared" ca="1" si="233"/>
        <v>0</v>
      </c>
      <c r="EL271" s="572">
        <f t="shared" ca="1" si="233"/>
        <v>0</v>
      </c>
      <c r="EM271" s="572">
        <f t="shared" ca="1" si="233"/>
        <v>0</v>
      </c>
      <c r="EN271" s="572">
        <f t="shared" ca="1" si="233"/>
        <v>0</v>
      </c>
      <c r="EO271" s="572">
        <f t="shared" ca="1" si="233"/>
        <v>0</v>
      </c>
      <c r="EP271" s="572">
        <f t="shared" ca="1" si="233"/>
        <v>0</v>
      </c>
      <c r="EQ271" s="572">
        <f t="shared" ca="1" si="233"/>
        <v>0</v>
      </c>
      <c r="ER271" s="572">
        <f t="shared" ca="1" si="233"/>
        <v>0</v>
      </c>
      <c r="ES271" s="310"/>
      <c r="ET271" s="308"/>
    </row>
    <row r="272" spans="2:150"/>
    <row r="273" spans="2:10">
      <c r="B273" s="350" t="s">
        <v>890</v>
      </c>
      <c r="D273" s="308"/>
      <c r="E273" s="1261" t="str">
        <f>E192</f>
        <v>Terminal Yield (%)</v>
      </c>
      <c r="F273" s="308"/>
      <c r="G273" s="585"/>
      <c r="H273" s="585"/>
      <c r="I273" s="585"/>
      <c r="J273" s="585"/>
    </row>
    <row r="274" spans="2:10">
      <c r="D274" s="566">
        <f>D193</f>
        <v>0.08</v>
      </c>
      <c r="E274" s="566">
        <f>E193</f>
        <v>8.5000000000000006E-2</v>
      </c>
      <c r="F274" s="566">
        <f>F193</f>
        <v>9.0000000000000011E-2</v>
      </c>
      <c r="G274" s="585"/>
      <c r="H274" s="585"/>
      <c r="I274" s="585"/>
      <c r="J274" s="585"/>
    </row>
    <row r="275" spans="2:10">
      <c r="B275" s="583" t="str">
        <f>"Adopted Value:"</f>
        <v>Adopted Value:</v>
      </c>
      <c r="C275" s="593">
        <f>D252</f>
        <v>0</v>
      </c>
      <c r="D275" s="566" t="e">
        <f ca="1">XIRR($E263:$ES263,$E$206:$ES$206)</f>
        <v>#NUM!</v>
      </c>
      <c r="E275" s="566" t="e">
        <f ca="1">XIRR($E264:$ES264,$E$206:$ES$206)</f>
        <v>#NUM!</v>
      </c>
      <c r="F275" s="566" t="e">
        <f ca="1">XIRR($E265:$ES265,$E$206:$ES$206)</f>
        <v>#NUM!</v>
      </c>
      <c r="G275" s="585"/>
      <c r="H275" s="585"/>
      <c r="I275" s="585"/>
      <c r="J275" s="585"/>
    </row>
    <row r="276" spans="2:10">
      <c r="B276" s="576"/>
      <c r="C276" s="593">
        <f>D255</f>
        <v>0</v>
      </c>
      <c r="D276" s="566" t="e">
        <f ca="1">XIRR($E266:$ES266,$E$206:$ES$206)</f>
        <v>#NUM!</v>
      </c>
      <c r="E276" s="566" t="e">
        <f ca="1">XIRR($E267:$ES267,$E$206:$ES$206)</f>
        <v>#NUM!</v>
      </c>
      <c r="F276" s="566" t="e">
        <f ca="1">XIRR($E268:$ES268,$E$206:$ES$206)</f>
        <v>#NUM!</v>
      </c>
      <c r="G276" s="585"/>
      <c r="H276" s="585"/>
      <c r="I276" s="585"/>
      <c r="J276" s="585"/>
    </row>
    <row r="277" spans="2:10">
      <c r="C277" s="593">
        <f>D258</f>
        <v>0</v>
      </c>
      <c r="D277" s="566" t="e">
        <f ca="1">XIRR($E269:$ES269,$E$206:$ES$206)</f>
        <v>#NUM!</v>
      </c>
      <c r="E277" s="566" t="e">
        <f ca="1">XIRR($E270:$ES270,$E$206:$ES$206)</f>
        <v>#NUM!</v>
      </c>
      <c r="F277" s="566" t="e">
        <f ca="1">XIRR($E271:$ES271,$E$206:$ES$206)</f>
        <v>#NUM!</v>
      </c>
      <c r="G277" s="585"/>
      <c r="H277" s="585"/>
      <c r="I277" s="585"/>
      <c r="J277" s="585"/>
    </row>
    <row r="278" spans="2:10"/>
    <row r="279" spans="2:10"/>
    <row r="280" spans="2:10"/>
    <row r="281" spans="2:10"/>
    <row r="282" spans="2:10"/>
    <row r="283" spans="2:10"/>
    <row r="284" spans="2:10"/>
    <row r="285" spans="2:10"/>
    <row r="286" spans="2:10"/>
    <row r="287" spans="2:10"/>
    <row r="288" spans="2:10"/>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spans="4:4"/>
    <row r="674" spans="4:4"/>
    <row r="675" spans="4:4"/>
    <row r="676" spans="4:4">
      <c r="D676" s="356"/>
    </row>
    <row r="677" spans="4:4"/>
    <row r="678" spans="4:4"/>
  </sheetData>
  <sheetProtection selectLockedCells="1" selectUnlockedCells="1"/>
  <phoneticPr fontId="0" type="noConversion"/>
  <pageMargins left="0.75" right="0.75" top="1" bottom="1" header="0.5" footer="0.5"/>
  <pageSetup paperSize="9" scale="50"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0" tint="-0.14999847407452621"/>
    <pageSetUpPr fitToPage="1"/>
  </sheetPr>
  <dimension ref="A1:M698"/>
  <sheetViews>
    <sheetView showGridLines="0" zoomScale="85" zoomScaleNormal="85" workbookViewId="0">
      <pane ySplit="3" topLeftCell="A4" activePane="bottomLeft" state="frozen"/>
      <selection pane="bottomLeft" activeCell="B2" sqref="B2"/>
    </sheetView>
  </sheetViews>
  <sheetFormatPr defaultColWidth="0" defaultRowHeight="13.8" zeroHeight="1"/>
  <cols>
    <col min="1" max="1" width="1.77734375" style="16" customWidth="1"/>
    <col min="2" max="2" width="40.44140625" style="16" customWidth="1"/>
    <col min="3" max="3" width="5.44140625" style="16" customWidth="1"/>
    <col min="4" max="4" width="14" style="16" customWidth="1"/>
    <col min="5" max="5" width="14.21875" style="16" customWidth="1"/>
    <col min="6" max="6" width="13" style="16" customWidth="1"/>
    <col min="7" max="7" width="12.77734375" style="16" customWidth="1"/>
    <col min="8" max="8" width="13" style="16" customWidth="1"/>
    <col min="9" max="12" width="13.21875" style="16" customWidth="1"/>
    <col min="13" max="13" width="3.21875" style="16" customWidth="1"/>
    <col min="14" max="16384" width="9.21875" style="16" hidden="1"/>
  </cols>
  <sheetData>
    <row r="1" spans="1:12"/>
    <row r="2" spans="1:12" ht="17.25" customHeight="1">
      <c r="B2" s="624" t="s">
        <v>1200</v>
      </c>
      <c r="C2" s="612"/>
      <c r="D2" s="612"/>
      <c r="E2" s="612"/>
      <c r="F2" s="612"/>
      <c r="G2" s="612"/>
      <c r="H2" s="612"/>
      <c r="I2" s="612"/>
      <c r="J2" s="612"/>
      <c r="K2" s="612"/>
      <c r="L2" s="612"/>
    </row>
    <row r="3" spans="1:12">
      <c r="B3" s="16" t="str">
        <f ca="1">Project_Name &amp; ": " &amp; "Sheet " &amp; MID(CELL("Filename",A1),FIND("]",CELL("Filename",A1))+1,(LEN(CELL("Filename",A1)))-(FIND("]",CELL("Filename",A1)))+1)</f>
        <v>: Sheet Calc_Cap</v>
      </c>
    </row>
    <row r="4" spans="1:12" ht="14.4" thickBot="1">
      <c r="B4" s="428"/>
      <c r="C4" s="428"/>
      <c r="D4" s="428"/>
      <c r="E4" s="428"/>
      <c r="F4" s="428"/>
      <c r="G4" s="428"/>
      <c r="H4" s="428"/>
      <c r="I4" s="428"/>
      <c r="J4" s="428"/>
      <c r="K4" s="428"/>
      <c r="L4" s="428"/>
    </row>
    <row r="5" spans="1:12" ht="14.4" thickTop="1"/>
    <row r="6" spans="1:12">
      <c r="A6" s="16">
        <f>MAX(A$2:A4)+1</f>
        <v>1</v>
      </c>
      <c r="B6" s="17" t="s">
        <v>891</v>
      </c>
      <c r="C6" s="18"/>
      <c r="D6" s="18"/>
      <c r="E6" s="18"/>
      <c r="F6" s="18"/>
      <c r="G6" s="18"/>
      <c r="H6" s="18"/>
      <c r="I6" s="18"/>
      <c r="J6" s="18"/>
      <c r="K6" s="18"/>
      <c r="L6" s="18"/>
    </row>
    <row r="7" spans="1:12">
      <c r="B7" s="60"/>
    </row>
    <row r="8" spans="1:12">
      <c r="A8" s="16">
        <f>MAX(A$4:A7)+1</f>
        <v>2</v>
      </c>
      <c r="B8" s="62" t="s">
        <v>892</v>
      </c>
      <c r="C8" s="129"/>
      <c r="D8" s="129"/>
      <c r="E8" s="129"/>
      <c r="F8" s="129"/>
      <c r="G8" s="129"/>
      <c r="H8" s="129"/>
      <c r="I8" s="129"/>
      <c r="J8" s="129"/>
      <c r="K8" s="129"/>
      <c r="L8" s="129"/>
    </row>
    <row r="9" spans="1:12">
      <c r="B9" s="60"/>
    </row>
    <row r="10" spans="1:12">
      <c r="B10" s="60" t="s">
        <v>893</v>
      </c>
      <c r="G10"/>
      <c r="H10"/>
    </row>
    <row r="11" spans="1:12" s="443" customFormat="1">
      <c r="B11" s="443" t="str">
        <f>"Gross " &amp; IP_Assumptions!C99&amp; " Base Market Income"</f>
        <v>Gross Face Base Market Income</v>
      </c>
      <c r="C11" s="16"/>
      <c r="D11" s="594">
        <f>IF(IP_Assumptions!$C$99="Face",IP_Schedule!BR19,IP_Schedule!BW19)</f>
        <v>130</v>
      </c>
      <c r="E11" s="16"/>
      <c r="F11" s="16"/>
      <c r="G11"/>
      <c r="H11"/>
      <c r="I11" s="16"/>
      <c r="J11" s="16"/>
      <c r="K11" s="16"/>
      <c r="L11" s="16"/>
    </row>
    <row r="12" spans="1:12" s="443" customFormat="1">
      <c r="B12" s="443" t="s">
        <v>894</v>
      </c>
      <c r="C12" s="16"/>
      <c r="D12" s="594">
        <f>SUMPRODUCT(IP_Schedule!AV17:AV18,IP_Schedule!AY17:AY18)*12</f>
        <v>10</v>
      </c>
      <c r="E12" s="16"/>
      <c r="F12" s="16"/>
      <c r="G12"/>
      <c r="H12"/>
      <c r="I12" s="16"/>
      <c r="J12" s="16"/>
      <c r="K12" s="16"/>
      <c r="L12" s="16"/>
    </row>
    <row r="13" spans="1:12" s="443" customFormat="1">
      <c r="B13" s="443" t="s">
        <v>895</v>
      </c>
      <c r="C13" s="16"/>
      <c r="D13" s="594">
        <f>-IP_Outgoings!$C47</f>
        <v>-30</v>
      </c>
      <c r="E13" s="16"/>
      <c r="F13" s="16"/>
      <c r="G13"/>
      <c r="H13"/>
      <c r="I13" s="16"/>
      <c r="J13" s="16"/>
      <c r="K13" s="16"/>
      <c r="L13" s="16"/>
    </row>
    <row r="14" spans="1:12" s="443" customFormat="1">
      <c r="B14" s="350" t="s">
        <v>896</v>
      </c>
      <c r="C14" s="16"/>
      <c r="D14" s="595">
        <f>SUM(D11:D13)</f>
        <v>110</v>
      </c>
      <c r="E14" s="16"/>
      <c r="F14" s="16"/>
      <c r="G14"/>
      <c r="H14"/>
      <c r="I14" s="16"/>
      <c r="J14" s="16"/>
      <c r="K14" s="16"/>
      <c r="L14" s="16"/>
    </row>
    <row r="15" spans="1:12">
      <c r="B15" s="60"/>
      <c r="G15"/>
      <c r="H15"/>
    </row>
    <row r="16" spans="1:12">
      <c r="B16" s="443" t="s">
        <v>897</v>
      </c>
      <c r="D16" s="594">
        <f>-(SUM(D11:D12)*IP_Assumptions!$C$110)</f>
        <v>0</v>
      </c>
      <c r="G16"/>
      <c r="H16"/>
    </row>
    <row r="17" spans="1:12">
      <c r="B17" s="554" t="s">
        <v>898</v>
      </c>
      <c r="C17" s="382"/>
      <c r="D17" s="596">
        <f>-((SUM(D11:D12)*IP_Assumptions!$D183)+IP_Assumptions!$D184)</f>
        <v>0</v>
      </c>
      <c r="G17"/>
      <c r="H17"/>
    </row>
    <row r="18" spans="1:12">
      <c r="B18" s="350" t="s">
        <v>899</v>
      </c>
      <c r="D18" s="595">
        <f>SUM(D14,D16:D17)</f>
        <v>110</v>
      </c>
      <c r="G18"/>
      <c r="H18"/>
    </row>
    <row r="19" spans="1:12">
      <c r="B19" s="60"/>
      <c r="G19"/>
      <c r="H19"/>
    </row>
    <row r="20" spans="1:12" s="444" customFormat="1">
      <c r="A20" s="443"/>
      <c r="B20" s="557" t="s">
        <v>900</v>
      </c>
      <c r="C20" s="382"/>
      <c r="D20" s="599">
        <f>IP_Assumptions!C100</f>
        <v>0.08</v>
      </c>
      <c r="E20" s="599">
        <f>IP_Assumptions!D100</f>
        <v>0</v>
      </c>
      <c r="F20" s="16"/>
      <c r="G20"/>
      <c r="H20"/>
      <c r="I20" s="16"/>
      <c r="J20" s="16"/>
      <c r="K20" s="16"/>
      <c r="L20" s="16"/>
    </row>
    <row r="21" spans="1:12" s="444" customFormat="1">
      <c r="A21" s="443"/>
      <c r="B21" s="445" t="s">
        <v>901</v>
      </c>
      <c r="C21" s="16"/>
      <c r="D21" s="595">
        <f>$D18/D20</f>
        <v>1375</v>
      </c>
      <c r="E21" s="595" t="e">
        <f>$D18/E20</f>
        <v>#DIV/0!</v>
      </c>
      <c r="F21" s="16"/>
      <c r="G21"/>
      <c r="H21"/>
      <c r="I21" s="16"/>
      <c r="J21" s="16"/>
      <c r="K21" s="16"/>
      <c r="L21" s="16"/>
    </row>
    <row r="22" spans="1:12">
      <c r="B22" s="60"/>
      <c r="G22"/>
      <c r="H22"/>
    </row>
    <row r="23" spans="1:12">
      <c r="B23" s="445" t="s">
        <v>902</v>
      </c>
      <c r="D23" s="594"/>
      <c r="E23" s="594"/>
      <c r="G23"/>
      <c r="H23"/>
    </row>
    <row r="24" spans="1:12">
      <c r="B24" s="405" t="str">
        <f>"PV of Rental Reversions"</f>
        <v>PV of Rental Reversions</v>
      </c>
      <c r="D24" s="594">
        <f>IP_Schedule!$FB19</f>
        <v>235.44926767220798</v>
      </c>
      <c r="E24" s="594">
        <f t="shared" ref="E24:E30" si="0">D24</f>
        <v>235.44926767220798</v>
      </c>
      <c r="G24"/>
      <c r="H24"/>
    </row>
    <row r="25" spans="1:12">
      <c r="B25" s="405" t="str">
        <f>"PV of Letting Up Allowances ("&amp;IP_Assumptions!C105&amp;" months)"</f>
        <v>PV of Letting Up Allowances (12 months)</v>
      </c>
      <c r="D25" s="594">
        <f ca="1">-IP_Schedule!$FI19</f>
        <v>0</v>
      </c>
      <c r="E25" s="594">
        <f t="shared" ca="1" si="0"/>
        <v>0</v>
      </c>
      <c r="G25"/>
      <c r="H25"/>
    </row>
    <row r="26" spans="1:12">
      <c r="B26" s="405" t="str">
        <f>"PV of Leasing Commissions ("&amp;IP_Assumptions!C105&amp;" months)"</f>
        <v>PV of Leasing Commissions (12 months)</v>
      </c>
      <c r="D26" s="594">
        <f>-IP_Schedule!$FP19</f>
        <v>0</v>
      </c>
      <c r="E26" s="594">
        <f t="shared" si="0"/>
        <v>0</v>
      </c>
      <c r="G26"/>
      <c r="H26"/>
    </row>
    <row r="27" spans="1:12">
      <c r="B27" s="405" t="str">
        <f>"PV of Outstanding Incentives"</f>
        <v>PV of Outstanding Incentives</v>
      </c>
      <c r="D27" s="594">
        <f>-IP_Schedule!BF19</f>
        <v>0</v>
      </c>
      <c r="E27" s="594">
        <f t="shared" si="0"/>
        <v>0</v>
      </c>
    </row>
    <row r="28" spans="1:12">
      <c r="B28" s="405" t="str">
        <f>"PV of Tenant Incentives ("&amp;IP_Assumptions!C105&amp;" months)"</f>
        <v>PV of Tenant Incentives (12 months)</v>
      </c>
      <c r="D28" s="594">
        <f ca="1">-IP_Schedule!FZ19</f>
        <v>0</v>
      </c>
      <c r="E28" s="594">
        <f t="shared" ca="1" si="0"/>
        <v>0</v>
      </c>
    </row>
    <row r="29" spans="1:12">
      <c r="B29" s="405" t="str">
        <f>"PV of Capital Expenditure " &amp; IF(IP_Assumptions!C107 = "Yes", "(" &amp; TEXT(IP_Assumptions!C108,"0") &amp; " Months)","")</f>
        <v>PV of Capital Expenditure (12 Months)</v>
      </c>
      <c r="D29" s="594">
        <f>-CF_Building!$D74</f>
        <v>0</v>
      </c>
      <c r="E29" s="594">
        <f t="shared" si="0"/>
        <v>0</v>
      </c>
    </row>
    <row r="30" spans="1:12">
      <c r="B30" s="406" t="s">
        <v>832</v>
      </c>
      <c r="D30" s="594">
        <f>$D83</f>
        <v>0</v>
      </c>
      <c r="E30" s="594">
        <f t="shared" si="0"/>
        <v>0</v>
      </c>
    </row>
    <row r="31" spans="1:12">
      <c r="B31" s="405" t="s">
        <v>903</v>
      </c>
      <c r="D31" s="600"/>
      <c r="E31" s="600"/>
    </row>
    <row r="32" spans="1:12">
      <c r="B32" s="445" t="s">
        <v>904</v>
      </c>
      <c r="D32" s="598">
        <f ca="1">SUM(D21,D24:D31)</f>
        <v>1610.449267672208</v>
      </c>
      <c r="E32" s="598" t="e">
        <f>SUM(E21,E24:E31)</f>
        <v>#DIV/0!</v>
      </c>
    </row>
    <row r="33" spans="1:12">
      <c r="B33" s="60"/>
    </row>
    <row r="34" spans="1:12">
      <c r="B34" s="444" t="s">
        <v>905</v>
      </c>
      <c r="D34" s="446">
        <f ca="1">D32/(NLA)</f>
        <v>1610.449267672208</v>
      </c>
    </row>
    <row r="35" spans="1:12">
      <c r="B35" s="444" t="s">
        <v>906</v>
      </c>
      <c r="D35" s="308">
        <f ca="1">ROUND(D32,-5)</f>
        <v>0</v>
      </c>
    </row>
    <row r="36" spans="1:12">
      <c r="B36" s="60"/>
    </row>
    <row r="37" spans="1:12">
      <c r="A37" s="16">
        <f>MAX(A$4:A36)+1</f>
        <v>3</v>
      </c>
      <c r="B37" s="62" t="str">
        <f>"1.2 - Capitalisation Yield For " &amp; IP_Assumptions!C10</f>
        <v>1.2 - Capitalisation Yield For Valuation</v>
      </c>
      <c r="C37" s="129"/>
      <c r="D37" s="129"/>
      <c r="E37" s="129"/>
      <c r="F37" s="129"/>
      <c r="G37" s="129"/>
      <c r="H37" s="129"/>
      <c r="I37" s="129"/>
      <c r="J37" s="129"/>
      <c r="K37" s="129"/>
      <c r="L37" s="129"/>
    </row>
    <row r="38" spans="1:12">
      <c r="B38" s="60"/>
    </row>
    <row r="39" spans="1:12">
      <c r="B39" s="444" t="s">
        <v>136</v>
      </c>
      <c r="D39" s="601">
        <f>Sale_Adopt_Value</f>
        <v>0</v>
      </c>
    </row>
    <row r="40" spans="1:12">
      <c r="B40" s="60"/>
    </row>
    <row r="41" spans="1:12">
      <c r="B41" s="444" t="str">
        <f>B11</f>
        <v>Gross Face Base Market Income</v>
      </c>
      <c r="D41" s="602">
        <f>D11</f>
        <v>130</v>
      </c>
    </row>
    <row r="42" spans="1:12">
      <c r="B42" s="444" t="str">
        <f>B12</f>
        <v>Car Parking Market Income</v>
      </c>
      <c r="D42" s="602">
        <f>D12</f>
        <v>10</v>
      </c>
    </row>
    <row r="43" spans="1:12">
      <c r="B43" s="444" t="s">
        <v>832</v>
      </c>
      <c r="D43" s="602">
        <f>D49</f>
        <v>1200</v>
      </c>
    </row>
    <row r="44" spans="1:12">
      <c r="B44" s="557" t="s">
        <v>274</v>
      </c>
      <c r="C44" s="382"/>
      <c r="D44" s="603">
        <f>-IP_Outgoings!$C47</f>
        <v>-30</v>
      </c>
    </row>
    <row r="45" spans="1:12">
      <c r="B45" s="445" t="s">
        <v>907</v>
      </c>
      <c r="D45" s="597">
        <f>SUM(D41:D44)</f>
        <v>1310</v>
      </c>
      <c r="E45" s="68"/>
    </row>
    <row r="46" spans="1:12">
      <c r="B46" s="60"/>
    </row>
    <row r="47" spans="1:12">
      <c r="B47" s="444" t="s">
        <v>908</v>
      </c>
      <c r="D47" s="602">
        <f>Gross_Base_Rent</f>
        <v>200</v>
      </c>
    </row>
    <row r="48" spans="1:12">
      <c r="B48" s="444" t="s">
        <v>909</v>
      </c>
      <c r="D48" s="602">
        <f>IP_Schedule!AW19</f>
        <v>10</v>
      </c>
    </row>
    <row r="49" spans="1:12">
      <c r="B49" s="444" t="s">
        <v>832</v>
      </c>
      <c r="D49" s="602">
        <f>CF_Building!E174</f>
        <v>1200</v>
      </c>
    </row>
    <row r="50" spans="1:12">
      <c r="B50" s="444" t="s">
        <v>910</v>
      </c>
      <c r="D50" s="602">
        <f>Gross_Recover+IP_Schedule!AS19</f>
        <v>0</v>
      </c>
    </row>
    <row r="51" spans="1:12">
      <c r="B51" s="557" t="s">
        <v>911</v>
      </c>
      <c r="C51" s="382"/>
      <c r="D51" s="603">
        <f>D13</f>
        <v>-30</v>
      </c>
    </row>
    <row r="52" spans="1:12">
      <c r="B52" s="445" t="s">
        <v>912</v>
      </c>
      <c r="D52" s="597">
        <f>SUM(D47:D51)</f>
        <v>1380</v>
      </c>
    </row>
    <row r="53" spans="1:12">
      <c r="B53" s="444" t="s">
        <v>913</v>
      </c>
      <c r="D53" s="594">
        <f>IP_Schedule!GE19+IP_Schedule!GF19</f>
        <v>0</v>
      </c>
    </row>
    <row r="54" spans="1:12">
      <c r="B54" s="60"/>
    </row>
    <row r="55" spans="1:12">
      <c r="B55" s="444" t="s">
        <v>914</v>
      </c>
      <c r="D55" s="602">
        <f>SUM(D52:D53)-D51</f>
        <v>1410</v>
      </c>
    </row>
    <row r="56" spans="1:12">
      <c r="B56" s="444" t="s">
        <v>915</v>
      </c>
      <c r="D56" s="602">
        <f>SUM(D52:D53)</f>
        <v>1380</v>
      </c>
    </row>
    <row r="57" spans="1:12">
      <c r="B57" s="60"/>
    </row>
    <row r="58" spans="1:12">
      <c r="B58" s="444" t="s">
        <v>916</v>
      </c>
      <c r="D58" s="309">
        <f>IFERROR(D52/D39,0)</f>
        <v>0</v>
      </c>
    </row>
    <row r="59" spans="1:12">
      <c r="B59" s="444" t="s">
        <v>917</v>
      </c>
      <c r="C59" s="68"/>
      <c r="D59" s="309">
        <f>IFERROR(D56/D39,0)</f>
        <v>0</v>
      </c>
      <c r="G59" s="68"/>
    </row>
    <row r="60" spans="1:12">
      <c r="B60" s="443" t="s">
        <v>918</v>
      </c>
      <c r="D60" s="309">
        <f ca="1">IFERROR(D45/(D39-SUM(D24:D29,D31)),0)</f>
        <v>-5.5638312786080926</v>
      </c>
    </row>
    <row r="61" spans="1:12">
      <c r="B61" s="444" t="s">
        <v>919</v>
      </c>
      <c r="C61" s="68"/>
      <c r="D61" s="309">
        <f>IFERROR(D45/D39,0)</f>
        <v>0</v>
      </c>
      <c r="G61" s="68"/>
    </row>
    <row r="62" spans="1:12">
      <c r="B62" s="443" t="s">
        <v>920</v>
      </c>
      <c r="D62" s="309">
        <f>IFERROR(D52/D45,0)</f>
        <v>1.0534351145038168</v>
      </c>
    </row>
    <row r="63" spans="1:12">
      <c r="B63" s="60"/>
    </row>
    <row r="64" spans="1:12">
      <c r="A64" s="16">
        <f>MAX(A$4:A63)+1</f>
        <v>4</v>
      </c>
      <c r="B64" s="62" t="s">
        <v>921</v>
      </c>
      <c r="C64" s="129"/>
      <c r="D64" s="129"/>
      <c r="E64" s="129"/>
      <c r="F64" s="129"/>
      <c r="G64" s="129"/>
      <c r="H64" s="129"/>
      <c r="I64" s="129"/>
      <c r="J64" s="129"/>
      <c r="K64" s="129"/>
      <c r="L64" s="129"/>
    </row>
    <row r="65" spans="1:12"/>
    <row r="66" spans="1:12">
      <c r="B66" s="604" t="str">
        <f>B20</f>
        <v>Core Capitalisation Rate</v>
      </c>
      <c r="C66" s="382"/>
      <c r="D66" s="605">
        <f>E66-Cap_Adj</f>
        <v>7.4999999999999997E-2</v>
      </c>
      <c r="E66" s="605">
        <f>F66-Cap_Adj</f>
        <v>7.7499999999999999E-2</v>
      </c>
      <c r="F66" s="605">
        <f>D20</f>
        <v>0.08</v>
      </c>
      <c r="G66" s="605">
        <f>F66+Cap_Adj</f>
        <v>8.2500000000000004E-2</v>
      </c>
      <c r="H66" s="605">
        <f>G66+Cap_Adj</f>
        <v>8.5000000000000006E-2</v>
      </c>
    </row>
    <row r="67" spans="1:12">
      <c r="B67" s="443" t="s">
        <v>901</v>
      </c>
      <c r="D67" s="602">
        <f>$D18/D66</f>
        <v>1466.6666666666667</v>
      </c>
      <c r="E67" s="602">
        <f>$D18/E66</f>
        <v>1419.3548387096773</v>
      </c>
      <c r="F67" s="602">
        <f>$D18/F66</f>
        <v>1375</v>
      </c>
      <c r="G67" s="602">
        <f>$D18/G66</f>
        <v>1333.3333333333333</v>
      </c>
      <c r="H67" s="602">
        <f>$D18/H66</f>
        <v>1294.1176470588234</v>
      </c>
    </row>
    <row r="68" spans="1:12">
      <c r="B68" s="443" t="s">
        <v>904</v>
      </c>
      <c r="D68" s="602">
        <f ca="1">D67+SUM($D24:$D31)</f>
        <v>1702.1159343388747</v>
      </c>
      <c r="E68" s="602">
        <f ca="1">E67+SUM($D24:$D31)</f>
        <v>1654.8041063818853</v>
      </c>
      <c r="F68" s="602">
        <f ca="1">F67+SUM($D24:$D31)</f>
        <v>1610.449267672208</v>
      </c>
      <c r="G68" s="602">
        <f ca="1">G67+SUM($D24:$D31)</f>
        <v>1568.7826010055412</v>
      </c>
      <c r="H68" s="602">
        <f ca="1">H67+SUM($D24:$D31)</f>
        <v>1529.5669147310314</v>
      </c>
    </row>
    <row r="69" spans="1:12">
      <c r="B69" s="443" t="s">
        <v>905</v>
      </c>
      <c r="D69" s="446">
        <f ca="1">D68/NLA</f>
        <v>1702.1159343388747</v>
      </c>
      <c r="E69" s="446">
        <f ca="1">E68/NLA</f>
        <v>1654.8041063818853</v>
      </c>
      <c r="F69" s="446">
        <f ca="1">F68/NLA</f>
        <v>1610.449267672208</v>
      </c>
      <c r="G69" s="446">
        <f ca="1">G68/NLA</f>
        <v>1568.7826010055412</v>
      </c>
      <c r="H69" s="446">
        <f ca="1">H68/NLA</f>
        <v>1529.5669147310314</v>
      </c>
    </row>
    <row r="70" spans="1:12"/>
    <row r="71" spans="1:12">
      <c r="A71" s="16">
        <f>MAX(A$4:A70)+1</f>
        <v>5</v>
      </c>
      <c r="B71" s="17" t="s">
        <v>922</v>
      </c>
      <c r="C71" s="18"/>
      <c r="D71" s="18"/>
      <c r="E71" s="18"/>
      <c r="F71" s="18"/>
      <c r="G71" s="18"/>
      <c r="H71" s="18"/>
      <c r="I71" s="18"/>
      <c r="J71" s="18"/>
      <c r="K71" s="18"/>
      <c r="L71" s="18"/>
    </row>
    <row r="72" spans="1:12" ht="6" customHeight="1"/>
    <row r="73" spans="1:12">
      <c r="A73" s="16">
        <f>MAX(A$4:A72)+1</f>
        <v>6</v>
      </c>
      <c r="B73" s="62" t="s">
        <v>923</v>
      </c>
      <c r="C73" s="129"/>
      <c r="D73" s="129"/>
      <c r="E73" s="129"/>
      <c r="F73" s="129"/>
      <c r="G73" s="129"/>
      <c r="H73" s="129"/>
      <c r="I73" s="129"/>
      <c r="J73" s="129"/>
      <c r="K73" s="129"/>
      <c r="L73" s="129"/>
    </row>
    <row r="74" spans="1:12">
      <c r="B74" s="60"/>
    </row>
    <row r="75" spans="1:12" s="307" customFormat="1">
      <c r="A75" s="306"/>
      <c r="B75" s="16"/>
      <c r="C75" s="16"/>
      <c r="D75" s="606" t="s">
        <v>924</v>
      </c>
      <c r="G75" s="16"/>
    </row>
    <row r="76" spans="1:12">
      <c r="B76" s="607">
        <v>1</v>
      </c>
      <c r="D76" s="608">
        <f>IP_Assumptions!C$149</f>
        <v>0</v>
      </c>
    </row>
    <row r="77" spans="1:12">
      <c r="B77" s="607">
        <v>2</v>
      </c>
      <c r="D77" s="609" t="str">
        <f>IP_Assumptions!D$149</f>
        <v/>
      </c>
    </row>
    <row r="78" spans="1:12">
      <c r="B78" s="607">
        <v>3</v>
      </c>
      <c r="D78" s="609" t="str">
        <f>IP_Assumptions!E$149</f>
        <v/>
      </c>
    </row>
    <row r="79" spans="1:12">
      <c r="B79" s="607">
        <v>4</v>
      </c>
      <c r="D79" s="609" t="str">
        <f>IP_Assumptions!F$149</f>
        <v/>
      </c>
    </row>
    <row r="80" spans="1:12">
      <c r="B80" s="607">
        <v>5</v>
      </c>
      <c r="D80" s="609" t="str">
        <f>IP_Assumptions!G$149</f>
        <v/>
      </c>
    </row>
    <row r="81" spans="2:4">
      <c r="B81" s="607">
        <v>6</v>
      </c>
      <c r="D81" s="610" t="str">
        <f>IP_Assumptions!H$149</f>
        <v/>
      </c>
    </row>
    <row r="82" spans="2:4"/>
    <row r="83" spans="2:4" ht="14.4" thickBot="1">
      <c r="B83" s="562" t="s">
        <v>925</v>
      </c>
      <c r="C83" s="562"/>
      <c r="D83" s="611">
        <f>SUM(D76:D81)</f>
        <v>0</v>
      </c>
    </row>
    <row r="84" spans="2:4" ht="14.4" thickTop="1"/>
    <row r="85" spans="2:4"/>
    <row r="86" spans="2:4"/>
    <row r="87" spans="2:4"/>
    <row r="88" spans="2:4"/>
    <row r="89" spans="2:4"/>
    <row r="90" spans="2:4"/>
    <row r="91" spans="2:4"/>
    <row r="92" spans="2:4"/>
    <row r="93" spans="2:4"/>
    <row r="94" spans="2:4"/>
    <row r="95" spans="2:4"/>
    <row r="96" spans="2:4"/>
    <row r="97"/>
    <row r="98"/>
    <row r="99"/>
    <row r="100"/>
    <row r="101"/>
    <row r="102"/>
    <row r="103"/>
    <row r="640" spans="4:4" hidden="1">
      <c r="D640" s="60"/>
    </row>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sheetData>
  <phoneticPr fontId="0" type="noConversion"/>
  <conditionalFormatting sqref="B67:B69 D66:H66 B20:B21 D20:E20">
    <cfRule type="expression" dxfId="68" priority="1" stopIfTrue="1">
      <formula>$D$4="Leasehold"</formula>
    </cfRule>
  </conditionalFormatting>
  <pageMargins left="0.75" right="0.75" top="1" bottom="1" header="0.5" footer="0.5"/>
  <pageSetup paperSize="9" scale="52"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40178-5272-41A7-AEF0-8B58BAB766F5}">
  <sheetPr codeName="Sheet4">
    <tabColor theme="3"/>
  </sheetPr>
  <dimension ref="A1:R66"/>
  <sheetViews>
    <sheetView showGridLines="0" zoomScale="115" zoomScaleNormal="115" workbookViewId="0">
      <selection activeCell="A20" sqref="A20"/>
    </sheetView>
  </sheetViews>
  <sheetFormatPr defaultColWidth="0" defaultRowHeight="13.2" zeroHeight="1"/>
  <cols>
    <col min="1" max="1" width="35" style="1562" customWidth="1"/>
    <col min="2" max="11" width="11.21875" style="1562" customWidth="1"/>
    <col min="12" max="13" width="9.21875" style="1562" hidden="1" customWidth="1"/>
    <col min="14" max="14" width="33.77734375" style="1562" hidden="1" customWidth="1"/>
    <col min="15" max="15" width="16.44140625" style="1562" hidden="1" customWidth="1"/>
    <col min="16" max="16" width="9.21875" style="1562" hidden="1" customWidth="1"/>
    <col min="17" max="18" width="9.21875" style="1563" hidden="1" customWidth="1"/>
    <col min="19" max="16384" width="9.21875" style="1562" hidden="1"/>
  </cols>
  <sheetData>
    <row r="1" spans="1:18">
      <c r="G1" s="1606" t="s">
        <v>926</v>
      </c>
    </row>
    <row r="2" spans="1:18">
      <c r="A2" s="1564" t="s">
        <v>927</v>
      </c>
      <c r="B2" s="1565">
        <v>150</v>
      </c>
      <c r="G2" s="1605" t="s">
        <v>106</v>
      </c>
      <c r="H2" s="1605" t="s">
        <v>67</v>
      </c>
      <c r="I2" s="1605" t="s">
        <v>108</v>
      </c>
      <c r="J2" s="1605" t="s">
        <v>71</v>
      </c>
    </row>
    <row r="3" spans="1:18">
      <c r="Q3" s="1562"/>
      <c r="R3" s="1562"/>
    </row>
    <row r="4" spans="1:18">
      <c r="Q4" s="1562"/>
      <c r="R4" s="1562"/>
    </row>
    <row r="5" spans="1:18">
      <c r="A5" s="1566" t="s">
        <v>850</v>
      </c>
      <c r="B5" s="1567"/>
      <c r="C5" s="1567"/>
      <c r="D5" s="1567"/>
      <c r="E5" s="1567"/>
      <c r="F5" s="1567"/>
      <c r="G5" s="1567"/>
      <c r="H5" s="1567"/>
      <c r="I5" s="1567"/>
      <c r="J5" s="1567"/>
      <c r="K5" s="1567"/>
      <c r="Q5" s="1562"/>
      <c r="R5" s="1562"/>
    </row>
    <row r="6" spans="1:18">
      <c r="Q6" s="1562"/>
      <c r="R6" s="1562"/>
    </row>
    <row r="7" spans="1:18">
      <c r="A7" s="1568" t="s">
        <v>928</v>
      </c>
      <c r="Q7" s="1562"/>
      <c r="R7" s="1562"/>
    </row>
    <row r="8" spans="1:18">
      <c r="A8" s="1569" t="s">
        <v>929</v>
      </c>
      <c r="B8" s="1570" t="s">
        <v>930</v>
      </c>
      <c r="C8" s="1570" t="s">
        <v>931</v>
      </c>
      <c r="D8" s="1570" t="s">
        <v>932</v>
      </c>
      <c r="E8" s="1570" t="s">
        <v>933</v>
      </c>
      <c r="F8" s="1570" t="s">
        <v>934</v>
      </c>
      <c r="G8" s="1570" t="s">
        <v>935</v>
      </c>
      <c r="H8" s="1570" t="s">
        <v>936</v>
      </c>
      <c r="I8" s="1570" t="s">
        <v>937</v>
      </c>
      <c r="J8" s="1570" t="s">
        <v>938</v>
      </c>
      <c r="K8" s="1570" t="s">
        <v>939</v>
      </c>
      <c r="Q8" s="1562"/>
      <c r="R8" s="1562"/>
    </row>
    <row r="9" spans="1:18" ht="15" customHeight="1">
      <c r="A9" s="1571"/>
      <c r="B9" s="1572">
        <f ca="1">INDIRECT(G2&amp;"!G10")</f>
        <v>44742</v>
      </c>
      <c r="C9" s="1572">
        <f ca="1">B9+365</f>
        <v>45107</v>
      </c>
      <c r="D9" s="1572">
        <f t="shared" ref="D9:K9" ca="1" si="0">C9+365</f>
        <v>45472</v>
      </c>
      <c r="E9" s="1572">
        <f t="shared" ca="1" si="0"/>
        <v>45837</v>
      </c>
      <c r="F9" s="1572">
        <f t="shared" ca="1" si="0"/>
        <v>46202</v>
      </c>
      <c r="G9" s="1572">
        <f t="shared" ca="1" si="0"/>
        <v>46567</v>
      </c>
      <c r="H9" s="1572">
        <f t="shared" ca="1" si="0"/>
        <v>46932</v>
      </c>
      <c r="I9" s="1572">
        <f t="shared" ca="1" si="0"/>
        <v>47297</v>
      </c>
      <c r="J9" s="1572">
        <f t="shared" ca="1" si="0"/>
        <v>47662</v>
      </c>
      <c r="K9" s="1572">
        <f t="shared" ca="1" si="0"/>
        <v>48027</v>
      </c>
      <c r="Q9" s="1562"/>
      <c r="R9" s="1562"/>
    </row>
    <row r="10" spans="1:18">
      <c r="A10" s="1573" t="s">
        <v>940</v>
      </c>
      <c r="B10" s="1574">
        <f ca="1">INDIRECT($G$2&amp;"!F28")</f>
        <v>1272.3846825553251</v>
      </c>
      <c r="C10" s="1574">
        <f ca="1">INDIRECT($G$2&amp;"!H28")</f>
        <v>1336.8028646192081</v>
      </c>
      <c r="D10" s="1574">
        <f ca="1">INDIRECT($G$2&amp;"!J28")</f>
        <v>1387.3276437346885</v>
      </c>
      <c r="E10" s="1574">
        <f ca="1">INDIRECT($G$2&amp;"!L28")</f>
        <v>1399.6604448280559</v>
      </c>
      <c r="F10" s="1574">
        <f ca="1">INDIRECT($G$2&amp;"!N28")</f>
        <v>1276.8271809487574</v>
      </c>
      <c r="G10" s="1574">
        <f ca="1">INDIRECT($G$2&amp;"!P28")</f>
        <v>1336.0566529724761</v>
      </c>
      <c r="H10" s="1574">
        <f ca="1">INDIRECT($G$2&amp;"!R28")</f>
        <v>1339.4580492967882</v>
      </c>
      <c r="I10" s="1574">
        <f ca="1">INDIRECT($G$2&amp;"!T28")</f>
        <v>1342.9441455292081</v>
      </c>
      <c r="J10" s="1574">
        <f ca="1">INDIRECT($G$2&amp;"!V28")</f>
        <v>1346.5176041674381</v>
      </c>
      <c r="K10" s="1574">
        <f ca="1">INDIRECT($G$2&amp;"!X28")</f>
        <v>1286.3052742716243</v>
      </c>
      <c r="Q10" s="1562"/>
      <c r="R10" s="1562"/>
    </row>
    <row r="11" spans="1:18">
      <c r="A11" s="1573" t="s">
        <v>941</v>
      </c>
      <c r="B11" s="1574">
        <f ca="1">-INDIRECT($G$2&amp;"!F30")</f>
        <v>0</v>
      </c>
      <c r="C11" s="1574">
        <f ca="1">-INDIRECT($G$2&amp;"!H30")</f>
        <v>0</v>
      </c>
      <c r="D11" s="1574">
        <f ca="1">-INDIRECT($G$2&amp;"!J30")</f>
        <v>0</v>
      </c>
      <c r="E11" s="1574">
        <f ca="1">-INDIRECT($G$2&amp;"!L30")</f>
        <v>-100</v>
      </c>
      <c r="F11" s="1574">
        <f ca="1">-INDIRECT($G$2&amp;"!N30")</f>
        <v>0</v>
      </c>
      <c r="G11" s="1574">
        <f ca="1">-INDIRECT($G$2&amp;"!P30")</f>
        <v>0</v>
      </c>
      <c r="H11" s="1574">
        <f ca="1">-INDIRECT($G$2&amp;"!R30")</f>
        <v>0</v>
      </c>
      <c r="I11" s="1574">
        <f ca="1">-INDIRECT($G$2&amp;"!T30")</f>
        <v>0</v>
      </c>
      <c r="J11" s="1574">
        <f ca="1">-INDIRECT($G$2&amp;"!V30")</f>
        <v>0</v>
      </c>
      <c r="K11" s="1574">
        <f ca="1">-INDIRECT($G$2&amp;"!X30")</f>
        <v>-100</v>
      </c>
      <c r="Q11" s="1562"/>
      <c r="R11" s="1562"/>
    </row>
    <row r="12" spans="1:18">
      <c r="A12" s="1575" t="s">
        <v>816</v>
      </c>
      <c r="B12" s="1576">
        <f ca="1">SUM(B10:B11)</f>
        <v>1272.3846825553251</v>
      </c>
      <c r="C12" s="1576">
        <f t="shared" ref="C12:K12" ca="1" si="1">SUM(C10:C11)</f>
        <v>1336.8028646192081</v>
      </c>
      <c r="D12" s="1576">
        <f t="shared" ca="1" si="1"/>
        <v>1387.3276437346885</v>
      </c>
      <c r="E12" s="1576">
        <f t="shared" ca="1" si="1"/>
        <v>1299.6604448280559</v>
      </c>
      <c r="F12" s="1576">
        <f t="shared" ca="1" si="1"/>
        <v>1276.8271809487574</v>
      </c>
      <c r="G12" s="1576">
        <f t="shared" ca="1" si="1"/>
        <v>1336.0566529724761</v>
      </c>
      <c r="H12" s="1576">
        <f t="shared" ca="1" si="1"/>
        <v>1339.4580492967882</v>
      </c>
      <c r="I12" s="1576">
        <f t="shared" ca="1" si="1"/>
        <v>1342.9441455292081</v>
      </c>
      <c r="J12" s="1576">
        <f t="shared" ca="1" si="1"/>
        <v>1346.5176041674381</v>
      </c>
      <c r="K12" s="1576">
        <f t="shared" ca="1" si="1"/>
        <v>1186.3052742716243</v>
      </c>
      <c r="Q12" s="1562"/>
      <c r="R12" s="1562"/>
    </row>
    <row r="13" spans="1:18">
      <c r="Q13" s="1562"/>
      <c r="R13" s="1562"/>
    </row>
    <row r="14" spans="1:18">
      <c r="A14" s="1568" t="s">
        <v>942</v>
      </c>
      <c r="E14" s="1568" t="s">
        <v>943</v>
      </c>
      <c r="Q14" s="1562"/>
      <c r="R14" s="1562"/>
    </row>
    <row r="15" spans="1:18">
      <c r="A15" s="1569" t="s">
        <v>929</v>
      </c>
      <c r="B15" s="1570" t="s">
        <v>132</v>
      </c>
      <c r="E15" s="1577"/>
      <c r="F15" s="1578">
        <f ca="1">INDIRECT($G$2&amp;"!R52")</f>
        <v>0.08</v>
      </c>
      <c r="G15" s="1578">
        <f ca="1">INDIRECT($G$2&amp;"!T52")</f>
        <v>8.5000000000000006E-2</v>
      </c>
      <c r="H15" s="1578">
        <f ca="1">INDIRECT($G$2&amp;"!V52")</f>
        <v>9.0000000000000011E-2</v>
      </c>
      <c r="Q15" s="1562"/>
      <c r="R15" s="1562"/>
    </row>
    <row r="16" spans="1:18">
      <c r="A16" s="1579" t="s">
        <v>830</v>
      </c>
      <c r="B16" s="1576">
        <f ca="1">INDIRECT($G$2&amp;"!F40")</f>
        <v>153.92660000000001</v>
      </c>
      <c r="E16" s="1578">
        <f ca="1">INDIRECT($G$2&amp;"!P53")</f>
        <v>8.4999999999999992E-2</v>
      </c>
      <c r="F16" s="1580">
        <f ca="1">INDIRECT($G$2&amp;"!R53")</f>
        <v>9314.7231544475053</v>
      </c>
      <c r="G16" s="1580">
        <f ca="1">INDIRECT($G$2&amp;"!T53")</f>
        <v>9233.6948921398816</v>
      </c>
      <c r="H16" s="1580">
        <f ca="1">INDIRECT($G$2&amp;"!V53")</f>
        <v>9163.1908229678102</v>
      </c>
      <c r="Q16" s="1562"/>
      <c r="R16" s="1562"/>
    </row>
    <row r="17" spans="1:18">
      <c r="A17" s="1573" t="s">
        <v>944</v>
      </c>
      <c r="B17" s="1574">
        <f ca="1">INDIRECT($G$2&amp;"!F41")</f>
        <v>1810.9011764705881</v>
      </c>
      <c r="E17" s="1578">
        <f ca="1">INDIRECT($G$2&amp;"!P54")</f>
        <v>0.09</v>
      </c>
      <c r="F17" s="1580">
        <f ca="1">INDIRECT($G$2&amp;"!R54")</f>
        <v>9149.9291594969018</v>
      </c>
      <c r="G17" s="1581">
        <f ca="1">INDIRECT($G$2&amp;"!T54")</f>
        <v>9068.9008971892781</v>
      </c>
      <c r="H17" s="1580">
        <f ca="1">INDIRECT($G$2&amp;"!V54")</f>
        <v>8998.3968280172085</v>
      </c>
      <c r="Q17" s="1562"/>
      <c r="R17" s="1562"/>
    </row>
    <row r="18" spans="1:18">
      <c r="A18" s="1573" t="s">
        <v>831</v>
      </c>
      <c r="B18" s="1574">
        <f ca="1">INDIRECT($G$2&amp;"!F42")</f>
        <v>36.592600000000004</v>
      </c>
      <c r="E18" s="1578">
        <f ca="1">INDIRECT($G$2&amp;"!P55")</f>
        <v>9.5000000000000001E-2</v>
      </c>
      <c r="F18" s="1580">
        <f ca="1">INDIRECT($G$2&amp;"!R55")</f>
        <v>8990.4183742071709</v>
      </c>
      <c r="G18" s="1580">
        <f ca="1">INDIRECT($G$2&amp;"!T55")</f>
        <v>8909.3901118995491</v>
      </c>
      <c r="H18" s="1580">
        <f ca="1">INDIRECT($G$2&amp;"!V55")</f>
        <v>8838.8860427274776</v>
      </c>
      <c r="Q18" s="1562"/>
      <c r="R18" s="1562"/>
    </row>
    <row r="19" spans="1:18">
      <c r="A19" s="1573" t="s">
        <v>834</v>
      </c>
      <c r="B19" s="1574">
        <f ca="1">INDIRECT($G$2&amp;"!F44")</f>
        <v>1847.493776470588</v>
      </c>
      <c r="Q19" s="1562"/>
      <c r="R19" s="1562"/>
    </row>
    <row r="20" spans="1:18">
      <c r="A20" s="1573" t="s">
        <v>835</v>
      </c>
      <c r="B20" s="1574">
        <f ca="1">INDIRECT($G$2&amp;"!F45")</f>
        <v>-18.474937764705881</v>
      </c>
      <c r="E20" s="1568" t="s">
        <v>945</v>
      </c>
      <c r="Q20" s="1562"/>
      <c r="R20" s="1562"/>
    </row>
    <row r="21" spans="1:18">
      <c r="A21" s="1575" t="s">
        <v>946</v>
      </c>
      <c r="B21" s="1582">
        <f ca="1">INDIRECT($G$2&amp;"!F46")</f>
        <v>1829.0188387058822</v>
      </c>
      <c r="G21" s="1568"/>
      <c r="Q21" s="1562"/>
      <c r="R21" s="1562"/>
    </row>
    <row r="22" spans="1:18">
      <c r="E22" s="1577"/>
      <c r="F22" s="1578">
        <f ca="1">INDIRECT($G$2&amp;"!R60")</f>
        <v>0.08</v>
      </c>
      <c r="G22" s="1578">
        <f ca="1">INDIRECT($G$2&amp;"!T60")</f>
        <v>8.5000000000000006E-2</v>
      </c>
      <c r="H22" s="1578">
        <f ca="1">INDIRECT($G$2&amp;"!V60")</f>
        <v>9.0000000000000011E-2</v>
      </c>
      <c r="Q22" s="1562"/>
      <c r="R22" s="1562"/>
    </row>
    <row r="23" spans="1:18">
      <c r="A23" s="1568" t="s">
        <v>947</v>
      </c>
      <c r="E23" s="1583">
        <f ca="1">INDIRECT($G$2&amp;"!P61")</f>
        <v>0</v>
      </c>
      <c r="F23" s="1584" t="e">
        <f ca="1">INDIRECT($G$2&amp;"!R61")</f>
        <v>#NUM!</v>
      </c>
      <c r="G23" s="1584" t="e">
        <f ca="1">INDIRECT($G$2&amp;"!T61")</f>
        <v>#NUM!</v>
      </c>
      <c r="H23" s="1584" t="e">
        <f ca="1">INDIRECT($G$2&amp;"!V61")</f>
        <v>#NUM!</v>
      </c>
      <c r="Q23" s="1562"/>
      <c r="R23" s="1562"/>
    </row>
    <row r="24" spans="1:18">
      <c r="A24" s="1569" t="s">
        <v>929</v>
      </c>
      <c r="B24" s="1570" t="s">
        <v>459</v>
      </c>
      <c r="C24" s="1570" t="s">
        <v>132</v>
      </c>
      <c r="E24" s="1583">
        <f ca="1">INDIRECT($G$2&amp;"!P62")</f>
        <v>0</v>
      </c>
      <c r="F24" s="1584" t="e">
        <f ca="1">INDIRECT($G$2&amp;"!R62")</f>
        <v>#NUM!</v>
      </c>
      <c r="G24" s="1585" t="e">
        <f ca="1">INDIRECT($G$2&amp;"!T62")</f>
        <v>#NUM!</v>
      </c>
      <c r="H24" s="1584" t="e">
        <f ca="1">INDIRECT($G$2&amp;"!V62")</f>
        <v>#NUM!</v>
      </c>
      <c r="Q24" s="1562"/>
      <c r="R24" s="1562"/>
    </row>
    <row r="25" spans="1:18">
      <c r="A25" s="1573" t="s">
        <v>948</v>
      </c>
      <c r="B25" s="1586">
        <f ca="1">INDIRECT($G$2&amp;"!G50")</f>
        <v>0.91966818096237213</v>
      </c>
      <c r="C25" s="1574">
        <f ca="1">INDIRECT($G$2&amp;"!F50")</f>
        <v>8840.8023669328541</v>
      </c>
      <c r="E25" s="1583">
        <f ca="1">INDIRECT($G$2&amp;"!P63")</f>
        <v>0</v>
      </c>
      <c r="F25" s="1584" t="e">
        <f ca="1">INDIRECT($G$2&amp;"!R63")</f>
        <v>#NUM!</v>
      </c>
      <c r="G25" s="1584" t="e">
        <f ca="1">INDIRECT($G$2&amp;"!T63")</f>
        <v>#NUM!</v>
      </c>
      <c r="H25" s="1584" t="e">
        <f ca="1">INDIRECT($G$2&amp;"!V63")</f>
        <v>#NUM!</v>
      </c>
      <c r="Q25" s="1562"/>
      <c r="R25" s="1562"/>
    </row>
    <row r="26" spans="1:18">
      <c r="A26" s="1573" t="s">
        <v>949</v>
      </c>
      <c r="B26" s="1586">
        <f ca="1">INDIRECT($G$2&amp;"!G51")</f>
        <v>8.0331819037627955E-2</v>
      </c>
      <c r="C26" s="1574">
        <f ca="1">INDIRECT($G$2&amp;"!F51")</f>
        <v>772.23258408778247</v>
      </c>
      <c r="Q26" s="1562"/>
      <c r="R26" s="1562"/>
    </row>
    <row r="27" spans="1:18">
      <c r="A27" s="1579" t="s">
        <v>849</v>
      </c>
      <c r="B27" s="1587"/>
      <c r="C27" s="1576">
        <f ca="1">INDIRECT($G$2&amp;"!F52")</f>
        <v>9613.0349510206361</v>
      </c>
      <c r="Q27" s="1562"/>
      <c r="R27" s="1562"/>
    </row>
    <row r="28" spans="1:18">
      <c r="A28" s="1573" t="s">
        <v>853</v>
      </c>
      <c r="B28" s="1588"/>
      <c r="C28" s="1574">
        <f ca="1">INDIRECT($G$2&amp;"!F53")</f>
        <v>-544.13405383135796</v>
      </c>
      <c r="Q28" s="1562"/>
      <c r="R28" s="1562"/>
    </row>
    <row r="29" spans="1:18">
      <c r="A29" s="1579" t="s">
        <v>950</v>
      </c>
      <c r="B29" s="1587"/>
      <c r="C29" s="1576">
        <f ca="1">INDIRECT($G$2&amp;"!F54")</f>
        <v>9068.9008971892781</v>
      </c>
      <c r="Q29" s="1562"/>
      <c r="R29" s="1562"/>
    </row>
    <row r="30" spans="1:18">
      <c r="A30" s="1575" t="s">
        <v>951</v>
      </c>
      <c r="B30" s="1589"/>
      <c r="C30" s="1582">
        <f ca="1">MROUND(C29,10000)</f>
        <v>10000</v>
      </c>
      <c r="Q30" s="1562"/>
      <c r="R30" s="1562"/>
    </row>
    <row r="31" spans="1:18"/>
    <row r="32" spans="1:18">
      <c r="A32" s="1566" t="s">
        <v>98</v>
      </c>
      <c r="B32" s="1567"/>
      <c r="C32" s="1567"/>
      <c r="D32" s="1567"/>
      <c r="E32" s="1567"/>
      <c r="F32" s="1567"/>
      <c r="G32" s="1567"/>
      <c r="H32" s="1567"/>
      <c r="I32" s="1567"/>
      <c r="J32" s="1567"/>
      <c r="K32" s="1567"/>
      <c r="Q32" s="1590"/>
      <c r="R32" s="1590"/>
    </row>
    <row r="33" spans="1:2"/>
    <row r="34" spans="1:2">
      <c r="A34" s="1591" t="s">
        <v>929</v>
      </c>
      <c r="B34" s="1592" t="s">
        <v>132</v>
      </c>
    </row>
    <row r="35" spans="1:2">
      <c r="A35" s="1593" t="s">
        <v>901</v>
      </c>
      <c r="B35" s="1594"/>
    </row>
    <row r="36" spans="1:2">
      <c r="A36" s="1595" t="s">
        <v>952</v>
      </c>
      <c r="B36" s="1574">
        <f ca="1">INDIRECT(I2&amp;"!D8")</f>
        <v>130</v>
      </c>
    </row>
    <row r="37" spans="1:2">
      <c r="A37" s="1595" t="s">
        <v>894</v>
      </c>
      <c r="B37" s="1574">
        <f ca="1">INDIRECT(I2&amp;"!D9")</f>
        <v>10</v>
      </c>
    </row>
    <row r="38" spans="1:2">
      <c r="A38" s="1595" t="s">
        <v>895</v>
      </c>
      <c r="B38" s="1574">
        <f ca="1">INDIRECT(I2&amp;"!D10")</f>
        <v>-30</v>
      </c>
    </row>
    <row r="39" spans="1:2">
      <c r="A39" s="1596" t="s">
        <v>896</v>
      </c>
      <c r="B39" s="1576">
        <f ca="1">INDIRECT(I2&amp;"!D11")</f>
        <v>110</v>
      </c>
    </row>
    <row r="40" spans="1:2">
      <c r="A40" s="1595" t="s">
        <v>900</v>
      </c>
      <c r="B40" s="1597">
        <f ca="1">INDIRECT(I2&amp;"!C12")</f>
        <v>0.08</v>
      </c>
    </row>
    <row r="41" spans="1:2">
      <c r="A41" s="1596" t="s">
        <v>901</v>
      </c>
      <c r="B41" s="1576">
        <f ca="1">INDIRECT(I2&amp;"!D13")</f>
        <v>1375</v>
      </c>
    </row>
    <row r="42" spans="1:2">
      <c r="A42" s="1593" t="s">
        <v>902</v>
      </c>
      <c r="B42" s="1598"/>
    </row>
    <row r="43" spans="1:2">
      <c r="A43" s="1595" t="str">
        <f ca="1">INDIRECT(I2&amp;"!B15")</f>
        <v>PV of Rental Reversions</v>
      </c>
      <c r="B43" s="1574">
        <f ca="1">INDIRECT(I2&amp;"!D15")</f>
        <v>235.44926767220798</v>
      </c>
    </row>
    <row r="44" spans="1:2">
      <c r="A44" s="1595" t="str">
        <f ca="1">INDIRECT(I2&amp;"!B16")</f>
        <v>PV of Letting Up Allowances (12 months)</v>
      </c>
      <c r="B44" s="1574">
        <f ca="1">INDIRECT(I2&amp;"!D16")</f>
        <v>0</v>
      </c>
    </row>
    <row r="45" spans="1:2">
      <c r="A45" s="1595" t="str">
        <f ca="1">INDIRECT(I2&amp;"!B17")</f>
        <v>PV of Leasing Commissions (12 months)</v>
      </c>
      <c r="B45" s="1574">
        <f ca="1">INDIRECT(I2&amp;"!D17")</f>
        <v>0</v>
      </c>
    </row>
    <row r="46" spans="1:2">
      <c r="A46" s="1595" t="str">
        <f ca="1">INDIRECT(I2&amp;"!B18")</f>
        <v>PV of Outstanding Incentives</v>
      </c>
      <c r="B46" s="1574">
        <f ca="1">INDIRECT(I2&amp;"!D18")</f>
        <v>0</v>
      </c>
    </row>
    <row r="47" spans="1:2">
      <c r="A47" s="1595" t="str">
        <f ca="1">INDIRECT(I2&amp;"!B19")</f>
        <v>PV of Tenant Incentives (12 months)</v>
      </c>
      <c r="B47" s="1574">
        <f ca="1">INDIRECT(I2&amp;"!D19")</f>
        <v>0</v>
      </c>
    </row>
    <row r="48" spans="1:2">
      <c r="A48" s="1595" t="str">
        <f ca="1">INDIRECT(I2&amp;"!B20")</f>
        <v>PV of Capital Expenditure (12 Months)</v>
      </c>
      <c r="B48" s="1574">
        <f ca="1">INDIRECT(I2&amp;"!D20")</f>
        <v>0</v>
      </c>
    </row>
    <row r="49" spans="1:18">
      <c r="A49" s="1596" t="s">
        <v>904</v>
      </c>
      <c r="B49" s="1576">
        <f ca="1">INDIRECT(I2&amp;"!D23")</f>
        <v>1610.449267672208</v>
      </c>
    </row>
    <row r="50" spans="1:18">
      <c r="A50" s="1596" t="s">
        <v>953</v>
      </c>
      <c r="B50" s="1576">
        <f ca="1">MROUND(B49,10000)</f>
        <v>0</v>
      </c>
    </row>
    <row r="51" spans="1:18"/>
    <row r="52" spans="1:18"/>
    <row r="53" spans="1:18">
      <c r="A53" s="1566" t="s">
        <v>954</v>
      </c>
      <c r="B53" s="1567"/>
      <c r="C53" s="1567"/>
      <c r="D53" s="1567"/>
      <c r="E53" s="1567"/>
      <c r="F53" s="1567"/>
      <c r="G53" s="1567"/>
      <c r="H53" s="1567"/>
      <c r="I53" s="1567"/>
      <c r="J53" s="1567"/>
      <c r="K53" s="1567"/>
      <c r="Q53" s="1590"/>
      <c r="R53" s="1590"/>
    </row>
    <row r="54" spans="1:18"/>
    <row r="55" spans="1:18">
      <c r="A55" s="1568" t="s">
        <v>955</v>
      </c>
      <c r="E55" s="1568" t="s">
        <v>956</v>
      </c>
      <c r="Q55" s="1562"/>
      <c r="R55" s="1562"/>
    </row>
    <row r="56" spans="1:18" ht="20.399999999999999">
      <c r="A56" s="1569" t="s">
        <v>957</v>
      </c>
      <c r="B56" s="1570" t="s">
        <v>132</v>
      </c>
      <c r="E56" s="1570" t="s">
        <v>958</v>
      </c>
      <c r="F56" s="1570" t="s">
        <v>765</v>
      </c>
      <c r="G56" s="1570" t="s">
        <v>864</v>
      </c>
      <c r="H56" s="1570" t="s">
        <v>949</v>
      </c>
      <c r="Q56" s="1562"/>
      <c r="R56" s="1562"/>
    </row>
    <row r="57" spans="1:18">
      <c r="A57" s="1573" t="s">
        <v>959</v>
      </c>
      <c r="B57" s="1599">
        <f ca="1">B50</f>
        <v>0</v>
      </c>
      <c r="E57" s="1600">
        <f ca="1">INDIRECT(H2&amp;"!C100")</f>
        <v>0.08</v>
      </c>
      <c r="F57" s="1600">
        <f ca="1">INDIRECT(H2&amp;"!C115")</f>
        <v>0.09</v>
      </c>
      <c r="G57" s="1600" t="e">
        <f ca="1">INDIRECT(H2&amp;"!H15")</f>
        <v>#NUM!</v>
      </c>
      <c r="H57" s="1600">
        <f ca="1">INDIRECT(H2&amp;"!C117")</f>
        <v>8.5000000000000006E-2</v>
      </c>
      <c r="Q57" s="1562"/>
      <c r="R57" s="1562"/>
    </row>
    <row r="58" spans="1:18">
      <c r="A58" s="1573" t="s">
        <v>96</v>
      </c>
      <c r="B58" s="1599">
        <f ca="1">C30</f>
        <v>10000</v>
      </c>
      <c r="Q58" s="1562"/>
      <c r="R58" s="1562"/>
    </row>
    <row r="59" spans="1:18">
      <c r="A59" s="1575" t="s">
        <v>136</v>
      </c>
      <c r="B59" s="1582">
        <f ca="1">INDIRECT(H2&amp;"!I13")</f>
        <v>0</v>
      </c>
      <c r="Q59" s="1562"/>
      <c r="R59" s="1562"/>
    </row>
    <row r="60" spans="1:18"/>
    <row r="61" spans="1:18">
      <c r="A61" s="1568" t="s">
        <v>960</v>
      </c>
      <c r="Q61" s="1562"/>
      <c r="R61" s="1562"/>
    </row>
    <row r="62" spans="1:18">
      <c r="A62" s="1569" t="s">
        <v>961</v>
      </c>
      <c r="B62" s="1570" t="s">
        <v>962</v>
      </c>
      <c r="C62" s="1570" t="s">
        <v>963</v>
      </c>
      <c r="Q62" s="1562"/>
      <c r="R62" s="1562"/>
    </row>
    <row r="63" spans="1:18">
      <c r="A63" s="1601" t="s">
        <v>958</v>
      </c>
      <c r="B63" s="1602">
        <f ca="1">E57</f>
        <v>0.08</v>
      </c>
      <c r="C63" s="1603" t="s">
        <v>964</v>
      </c>
      <c r="Q63" s="1562"/>
      <c r="R63" s="1562"/>
    </row>
    <row r="64" spans="1:18">
      <c r="A64" s="1601" t="s">
        <v>965</v>
      </c>
      <c r="B64" s="1604">
        <f ca="1">INDIRECT($J$2&amp;"!AL17")</f>
        <v>200</v>
      </c>
      <c r="C64" s="1604">
        <f ca="1">B64/B2</f>
        <v>1.3333333333333333</v>
      </c>
      <c r="Q64" s="1562"/>
      <c r="R64" s="1562"/>
    </row>
    <row r="65" spans="1:18">
      <c r="A65" s="1601" t="s">
        <v>129</v>
      </c>
      <c r="B65" s="1604">
        <f ca="1">B59</f>
        <v>0</v>
      </c>
      <c r="C65" s="1604">
        <f ca="1">B65/B2</f>
        <v>0</v>
      </c>
      <c r="Q65" s="1562"/>
      <c r="R65" s="1562"/>
    </row>
    <row r="66" spans="1:18">
      <c r="A66" s="1601" t="s">
        <v>864</v>
      </c>
      <c r="B66" s="1602" t="e">
        <f ca="1">G57</f>
        <v>#NUM!</v>
      </c>
      <c r="C66" s="1603" t="s">
        <v>964</v>
      </c>
      <c r="Q66" s="1562"/>
      <c r="R66" s="1562"/>
    </row>
  </sheetData>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FF0000"/>
    <pageSetUpPr fitToPage="1"/>
  </sheetPr>
  <dimension ref="A2:M664"/>
  <sheetViews>
    <sheetView showGridLines="0" zoomScale="85" zoomScaleNormal="85" zoomScaleSheetLayoutView="85" workbookViewId="0">
      <selection activeCell="E8" sqref="E8"/>
    </sheetView>
  </sheetViews>
  <sheetFormatPr defaultColWidth="0" defaultRowHeight="18"/>
  <cols>
    <col min="1" max="1" width="1.77734375" style="13" customWidth="1"/>
    <col min="2" max="2" width="5.77734375" style="377" customWidth="1"/>
    <col min="3" max="3" width="20.77734375" style="629" customWidth="1"/>
    <col min="4" max="6" width="13.21875" style="629" customWidth="1"/>
    <col min="7" max="7" width="21.77734375" style="629" customWidth="1"/>
    <col min="8" max="8" width="1.44140625" style="629" customWidth="1"/>
    <col min="9" max="10" width="12.77734375" style="629" customWidth="1"/>
    <col min="11" max="11" width="15.77734375" style="629" customWidth="1"/>
    <col min="12" max="12" width="2.77734375" style="13" customWidth="1"/>
    <col min="13" max="13" width="0" style="13" hidden="1" customWidth="1"/>
    <col min="14" max="16384" width="9.21875" style="13" hidden="1"/>
  </cols>
  <sheetData>
    <row r="2" spans="2:11" ht="18.75" customHeight="1">
      <c r="B2" s="1281" t="str">
        <f>"   Executive Summary:     "&amp;Full_Address</f>
        <v xml:space="preserve">   Executive Summary:     </v>
      </c>
      <c r="C2" s="631"/>
      <c r="D2" s="631"/>
      <c r="E2" s="631"/>
      <c r="F2" s="631"/>
      <c r="G2" s="632"/>
      <c r="H2" s="632"/>
      <c r="I2" s="631"/>
      <c r="J2" s="631"/>
      <c r="K2" s="633"/>
    </row>
    <row r="3" spans="2:11" ht="13.8">
      <c r="B3" s="1282"/>
      <c r="C3" s="973" t="s">
        <v>966</v>
      </c>
      <c r="D3" s="634"/>
      <c r="E3" s="1291">
        <f>IP_Assumptions!C19</f>
        <v>0</v>
      </c>
      <c r="F3" s="749"/>
      <c r="G3" s="749"/>
      <c r="H3" s="749"/>
      <c r="I3" s="635"/>
      <c r="J3" s="635"/>
      <c r="K3" s="636"/>
    </row>
    <row r="4" spans="2:11" ht="13.8">
      <c r="B4" s="1282"/>
      <c r="C4" s="973" t="s">
        <v>967</v>
      </c>
      <c r="D4" s="634"/>
      <c r="E4" s="1291">
        <f>IP_Assumptions!C20</f>
        <v>0</v>
      </c>
      <c r="F4" s="749"/>
      <c r="G4" s="749"/>
      <c r="H4" s="749"/>
      <c r="I4" s="635"/>
      <c r="J4" s="635"/>
      <c r="K4" s="636"/>
    </row>
    <row r="5" spans="2:11" ht="13.8">
      <c r="B5" s="1282"/>
      <c r="C5" s="973" t="s">
        <v>148</v>
      </c>
      <c r="D5" s="634"/>
      <c r="E5" s="1291" t="str">
        <f>IP_Assumptions!C21&amp;": "&amp;Building_Grade</f>
        <v xml:space="preserve">: </v>
      </c>
      <c r="F5" s="749"/>
      <c r="G5" s="749"/>
      <c r="H5" s="749"/>
      <c r="I5" s="635"/>
      <c r="J5" s="635"/>
      <c r="K5" s="636"/>
    </row>
    <row r="6" spans="2:11" ht="13.8">
      <c r="B6" s="1282"/>
      <c r="C6" s="973" t="str">
        <f>IP_Assumptions!B11</f>
        <v>Valuation Date</v>
      </c>
      <c r="D6" s="634"/>
      <c r="E6" s="637">
        <f>Val_Date</f>
        <v>44377</v>
      </c>
      <c r="F6" s="749"/>
      <c r="G6" s="749"/>
      <c r="H6" s="749"/>
      <c r="I6" s="635"/>
      <c r="J6" s="635"/>
      <c r="K6" s="636"/>
    </row>
    <row r="7" spans="2:11" ht="13.8">
      <c r="B7" s="1282"/>
      <c r="C7" s="973" t="s">
        <v>968</v>
      </c>
      <c r="D7" s="634"/>
      <c r="E7" s="638" t="str">
        <f>IP_Assumptions!C41 &amp; " (" &amp; IP_Assumptions!C42 &amp;"), "&amp;IP_Assumptions!C44&amp;""</f>
        <v>Koden Colman (), Consultant</v>
      </c>
      <c r="F7" s="749"/>
      <c r="G7" s="749"/>
      <c r="H7" s="749"/>
      <c r="I7" s="635"/>
      <c r="J7" s="635"/>
      <c r="K7" s="636"/>
    </row>
    <row r="8" spans="2:11" ht="13.8">
      <c r="B8" s="1282"/>
      <c r="C8" s="973" t="str">
        <f>IF(E5="Sale Analysis","","Date of Inspection")</f>
        <v>Date of Inspection</v>
      </c>
      <c r="D8" s="634"/>
      <c r="E8" s="637">
        <f>IF(E5 = "Sale Analysis","",IP_Assumptions!C23)</f>
        <v>0</v>
      </c>
      <c r="F8" s="749"/>
      <c r="G8" s="749"/>
      <c r="H8" s="749"/>
      <c r="I8" s="635"/>
      <c r="J8" s="635"/>
      <c r="K8" s="636"/>
    </row>
    <row r="9" spans="2:11" ht="13.8">
      <c r="B9" s="1282"/>
      <c r="C9" s="973" t="s">
        <v>969</v>
      </c>
      <c r="D9" s="634"/>
      <c r="E9" s="1264"/>
      <c r="F9" s="1264"/>
      <c r="G9" s="1264"/>
      <c r="H9" s="1265"/>
      <c r="I9" s="635"/>
      <c r="J9" s="635"/>
      <c r="K9" s="636"/>
    </row>
    <row r="10" spans="2:11" ht="18.75" customHeight="1">
      <c r="B10" s="1282"/>
      <c r="C10" s="973" t="s">
        <v>970</v>
      </c>
      <c r="D10" s="634"/>
      <c r="E10" s="1265" t="s">
        <v>971</v>
      </c>
      <c r="F10" s="1265"/>
      <c r="G10" s="1265"/>
      <c r="H10" s="1265"/>
      <c r="I10" s="1265"/>
      <c r="J10" s="1265"/>
      <c r="K10" s="636"/>
    </row>
    <row r="11" spans="2:11" ht="13.8">
      <c r="B11" s="1282"/>
      <c r="C11" s="973" t="s">
        <v>972</v>
      </c>
      <c r="D11" s="634"/>
      <c r="E11" s="639">
        <f>IP_Assumptions!C29</f>
        <v>0</v>
      </c>
      <c r="F11" s="749"/>
      <c r="G11" s="749"/>
      <c r="H11" s="749"/>
      <c r="I11" s="635"/>
      <c r="J11" s="635"/>
      <c r="K11" s="636"/>
    </row>
    <row r="12" spans="2:11" ht="13.8">
      <c r="B12" s="1282"/>
      <c r="C12" s="973" t="s">
        <v>973</v>
      </c>
      <c r="D12" s="634"/>
      <c r="E12" s="640">
        <f>NLA</f>
        <v>1</v>
      </c>
      <c r="F12" s="749"/>
      <c r="G12" s="749"/>
      <c r="H12" s="749"/>
      <c r="I12" s="635"/>
      <c r="J12" s="635"/>
      <c r="K12" s="636"/>
    </row>
    <row r="13" spans="2:11" ht="13.8">
      <c r="B13" s="1282"/>
      <c r="C13" s="973" t="s">
        <v>974</v>
      </c>
      <c r="D13" s="634"/>
      <c r="E13" s="749">
        <f>Building_Grade</f>
        <v>0</v>
      </c>
      <c r="F13" s="749"/>
      <c r="G13" s="749"/>
      <c r="H13" s="749"/>
      <c r="I13" s="635"/>
      <c r="J13" s="635"/>
      <c r="K13" s="636"/>
    </row>
    <row r="14" spans="2:11" ht="13.8">
      <c r="B14" s="1282"/>
      <c r="C14" s="973" t="s">
        <v>975</v>
      </c>
      <c r="D14" s="634"/>
      <c r="E14" s="749" t="str">
        <f>IP_Assumptions!C114 &amp; " Year Discounted Cash Flow, Capitalisation Basis and Direct Comparison"</f>
        <v>10 Year Discounted Cash Flow, Capitalisation Basis and Direct Comparison</v>
      </c>
      <c r="F14" s="749"/>
      <c r="G14" s="749"/>
      <c r="H14" s="749"/>
      <c r="I14" s="635"/>
      <c r="J14" s="635"/>
      <c r="K14" s="636"/>
    </row>
    <row r="15" spans="2:11" ht="13.8">
      <c r="B15" s="1282"/>
      <c r="C15" s="973"/>
      <c r="D15" s="634"/>
      <c r="E15" s="749"/>
      <c r="F15" s="634"/>
      <c r="G15" s="634"/>
      <c r="H15" s="634"/>
      <c r="I15" s="635"/>
      <c r="J15" s="635"/>
      <c r="K15" s="636"/>
    </row>
    <row r="16" spans="2:11" ht="13.8">
      <c r="B16" s="1282"/>
      <c r="C16" s="973" t="s">
        <v>976</v>
      </c>
      <c r="D16" s="634"/>
      <c r="E16" s="1268"/>
      <c r="F16" s="1268"/>
      <c r="G16" s="1268"/>
      <c r="H16" s="1268"/>
      <c r="I16" s="1268"/>
      <c r="J16" s="1268"/>
      <c r="K16" s="1269"/>
    </row>
    <row r="17" spans="2:12" ht="13.8">
      <c r="B17" s="1282"/>
      <c r="C17" s="973"/>
      <c r="D17" s="634"/>
      <c r="E17" s="1268"/>
      <c r="F17" s="1268"/>
      <c r="G17" s="1268"/>
      <c r="H17" s="1268"/>
      <c r="I17" s="1268"/>
      <c r="J17" s="1268"/>
      <c r="K17" s="1269"/>
    </row>
    <row r="18" spans="2:12" ht="13.8">
      <c r="B18" s="1282"/>
      <c r="C18" s="973"/>
      <c r="D18" s="634"/>
      <c r="E18" s="749"/>
      <c r="F18" s="634"/>
      <c r="G18" s="634"/>
      <c r="H18" s="634"/>
      <c r="I18" s="641"/>
      <c r="J18" s="641"/>
      <c r="K18" s="642"/>
    </row>
    <row r="19" spans="2:12" ht="13.8">
      <c r="B19" s="1282"/>
      <c r="C19" s="973" t="s">
        <v>977</v>
      </c>
      <c r="D19" s="634"/>
      <c r="E19" s="1266"/>
      <c r="F19" s="1266"/>
      <c r="G19" s="1266"/>
      <c r="H19" s="1266"/>
      <c r="I19" s="1266"/>
      <c r="J19" s="1266"/>
      <c r="K19" s="1267"/>
    </row>
    <row r="20" spans="2:12" ht="13.8">
      <c r="B20" s="1282"/>
      <c r="C20" s="655"/>
      <c r="D20" s="634"/>
      <c r="E20" s="1266"/>
      <c r="F20" s="1266"/>
      <c r="G20" s="1266"/>
      <c r="H20" s="1266"/>
      <c r="I20" s="1266"/>
      <c r="J20" s="1266"/>
      <c r="K20" s="1267"/>
    </row>
    <row r="21" spans="2:12" ht="13.8">
      <c r="B21" s="1282"/>
      <c r="C21" s="655"/>
      <c r="D21" s="634"/>
      <c r="E21" s="1266"/>
      <c r="F21" s="1266"/>
      <c r="G21" s="1266"/>
      <c r="H21" s="1266"/>
      <c r="I21" s="1266"/>
      <c r="J21" s="1266"/>
      <c r="K21" s="1267"/>
    </row>
    <row r="22" spans="2:12" ht="13.8">
      <c r="B22" s="1282"/>
      <c r="C22" s="655"/>
      <c r="D22" s="634"/>
      <c r="E22" s="643"/>
      <c r="F22" s="643"/>
      <c r="G22" s="643"/>
      <c r="H22" s="643"/>
      <c r="I22" s="643"/>
      <c r="J22" s="643"/>
      <c r="K22" s="644"/>
    </row>
    <row r="23" spans="2:12" ht="13.8">
      <c r="B23" s="1282"/>
      <c r="C23" s="973" t="s">
        <v>978</v>
      </c>
      <c r="D23" s="634"/>
      <c r="E23" s="1266"/>
      <c r="F23" s="1266"/>
      <c r="G23" s="1266"/>
      <c r="H23" s="1266"/>
      <c r="I23" s="1266"/>
      <c r="J23" s="1266"/>
      <c r="K23" s="1267"/>
    </row>
    <row r="24" spans="2:12" ht="13.8">
      <c r="B24" s="1282"/>
      <c r="C24" s="634"/>
      <c r="D24" s="634"/>
      <c r="E24" s="1266"/>
      <c r="F24" s="1266"/>
      <c r="G24" s="1266"/>
      <c r="H24" s="1266"/>
      <c r="I24" s="1266"/>
      <c r="J24" s="1266"/>
      <c r="K24" s="1267"/>
    </row>
    <row r="25" spans="2:12" ht="13.8">
      <c r="B25" s="1282"/>
      <c r="C25" s="634"/>
      <c r="D25" s="634"/>
      <c r="E25" s="1266"/>
      <c r="F25" s="1266"/>
      <c r="G25" s="1266"/>
      <c r="H25" s="1266"/>
      <c r="I25" s="1266"/>
      <c r="J25" s="1266"/>
      <c r="K25" s="1267"/>
    </row>
    <row r="26" spans="2:12" ht="13.8">
      <c r="B26" s="1282"/>
      <c r="C26" s="634"/>
      <c r="D26" s="634"/>
      <c r="E26" s="634"/>
      <c r="F26" s="634"/>
      <c r="G26" s="634"/>
      <c r="H26" s="634"/>
      <c r="I26" s="634"/>
      <c r="J26" s="634"/>
      <c r="K26" s="947"/>
    </row>
    <row r="27" spans="2:12" s="378" customFormat="1" ht="14.4">
      <c r="B27" s="1282"/>
      <c r="C27" s="974" t="s">
        <v>979</v>
      </c>
      <c r="D27" s="954"/>
      <c r="E27" s="954"/>
      <c r="F27" s="954"/>
      <c r="G27" s="954"/>
      <c r="H27" s="954"/>
      <c r="I27" s="954"/>
      <c r="J27" s="954"/>
      <c r="K27" s="956"/>
      <c r="L27" s="13"/>
    </row>
    <row r="28" spans="2:12" ht="13.8">
      <c r="B28" s="1282"/>
      <c r="C28" s="631"/>
      <c r="D28" s="631"/>
      <c r="E28" s="631"/>
      <c r="F28" s="631"/>
      <c r="G28" s="631"/>
      <c r="H28" s="631"/>
      <c r="I28" s="631"/>
      <c r="J28" s="631"/>
      <c r="K28" s="633"/>
    </row>
    <row r="29" spans="2:12" ht="13.8">
      <c r="B29" s="1282"/>
      <c r="C29" s="946"/>
      <c r="D29" s="946"/>
      <c r="E29" s="1270" t="s">
        <v>980</v>
      </c>
      <c r="F29" s="1270"/>
      <c r="G29" s="1274"/>
      <c r="H29"/>
      <c r="I29" s="1270" t="str">
        <f>IP_Assumptions!C99&amp;" Market Income"</f>
        <v>Face Market Income</v>
      </c>
      <c r="J29" s="1270"/>
      <c r="K29" s="1271"/>
    </row>
    <row r="30" spans="2:12" ht="13.8">
      <c r="B30" s="1282"/>
      <c r="C30" s="946"/>
      <c r="D30" s="946"/>
      <c r="E30" s="1023" t="s">
        <v>981</v>
      </c>
      <c r="F30" s="1023"/>
      <c r="G30" s="1023" t="s">
        <v>982</v>
      </c>
      <c r="H30" s="1023"/>
      <c r="I30" s="1023" t="s">
        <v>981</v>
      </c>
      <c r="J30" s="1023"/>
      <c r="K30" s="971" t="s">
        <v>982</v>
      </c>
    </row>
    <row r="31" spans="2:12" ht="13.8">
      <c r="B31" s="1282"/>
      <c r="C31" s="726" t="s">
        <v>362</v>
      </c>
      <c r="D31" s="726"/>
      <c r="E31" s="634"/>
      <c r="F31" s="634"/>
      <c r="G31" s="634"/>
      <c r="H31" s="634"/>
      <c r="I31" s="634"/>
      <c r="J31" s="634"/>
      <c r="K31" s="947"/>
    </row>
    <row r="32" spans="2:12" ht="13.8">
      <c r="B32" s="1282"/>
      <c r="C32" s="655" t="str">
        <f>IP_Assumptions!C271</f>
        <v>Office</v>
      </c>
      <c r="D32" s="655"/>
      <c r="E32" s="1273">
        <f>SUMIF(IP_Schedule!$F$17:$F$18,C32,IP_Schedule!$AL$17:$AL$18)</f>
        <v>200</v>
      </c>
      <c r="F32" s="1273"/>
      <c r="G32" s="949">
        <f>IF(E32&gt;0,E32/SUMIF(IP_Schedule!$F$17:$F$18,C32,IP_Schedule!$G$17:$G$18),"-")</f>
        <v>200</v>
      </c>
      <c r="H32" s="949"/>
      <c r="I32" s="1273">
        <f>SUMIF(IP_Schedule!$F$17:$F$18,C32,IP_Schedule!$BR$17:$BR$18)</f>
        <v>130</v>
      </c>
      <c r="J32" s="1273"/>
      <c r="K32" s="950">
        <f>IF(I32&gt;0,I32/SUMIF(IP_Schedule!$F$17:$F$18,C32,IP_Schedule!$G$17:$G$18),"-")</f>
        <v>130</v>
      </c>
    </row>
    <row r="33" spans="2:12" ht="13.8">
      <c r="B33" s="1282"/>
      <c r="C33" s="655" t="str">
        <f>IP_Assumptions!C272</f>
        <v>Retail</v>
      </c>
      <c r="D33" s="655"/>
      <c r="E33" s="1273">
        <f>SUMIF(IP_Schedule!$F$17:$F$18,C33,IP_Schedule!$AL$17:$AL$18)</f>
        <v>0</v>
      </c>
      <c r="F33" s="1273"/>
      <c r="G33" s="949" t="str">
        <f>IF(E33&gt;0,E33/SUMIF(IP_Schedule!$F$17:$F$18,C33,IP_Schedule!$G$17:$G$18),"-")</f>
        <v>-</v>
      </c>
      <c r="H33" s="949"/>
      <c r="I33" s="1273">
        <f>SUMIF(IP_Schedule!$F$17:$F$18,C33,IP_Schedule!$BR$17:$BR$18)</f>
        <v>0</v>
      </c>
      <c r="J33" s="1273"/>
      <c r="K33" s="950" t="str">
        <f>IF(I33&gt;0,I33/SUMIF(IP_Schedule!$F$17:$F$18,C33,IP_Schedule!$G$17:$G$18),"-")</f>
        <v>-</v>
      </c>
    </row>
    <row r="34" spans="2:12" ht="13.8">
      <c r="B34" s="1282"/>
      <c r="C34" s="655" t="str">
        <f>IP_Assumptions!C273</f>
        <v>Car Parking</v>
      </c>
      <c r="D34" s="655"/>
      <c r="E34" s="1273">
        <f>IP_Schedule!$AW$19</f>
        <v>10</v>
      </c>
      <c r="F34" s="1273"/>
      <c r="G34" s="951">
        <f>F34/IP_Schedule!$AV$19/12</f>
        <v>0</v>
      </c>
      <c r="H34" s="951"/>
      <c r="I34" s="1273">
        <f>IP_Schedule!$AY$19*12*IP_Schedule!$AV$19</f>
        <v>10</v>
      </c>
      <c r="J34" s="1273"/>
      <c r="K34" s="952">
        <f>IP_Schedule!$AY$19</f>
        <v>0.83333333333333337</v>
      </c>
    </row>
    <row r="35" spans="2:12" ht="13.8">
      <c r="B35" s="1282"/>
      <c r="C35" s="655" t="str">
        <f>IP_Assumptions!C274</f>
        <v>Storage</v>
      </c>
      <c r="D35" s="655"/>
      <c r="E35" s="1273">
        <f>SUMIF(IP_Schedule!$F$17:$F$18,C35,IP_Schedule!$AL$17:$AL$18)</f>
        <v>0</v>
      </c>
      <c r="F35" s="1273"/>
      <c r="G35" s="949" t="str">
        <f>IF(E35&gt;0,E35/SUMIF(IP_Schedule!$F$17:$F$18,C35,IP_Schedule!$G$17:$G$18),"-")</f>
        <v>-</v>
      </c>
      <c r="H35" s="949"/>
      <c r="I35" s="1273">
        <f>SUMIF(IP_Schedule!$F$17:$F$18,C35,IP_Schedule!$BR$17:$BR$18)</f>
        <v>0</v>
      </c>
      <c r="J35" s="1273"/>
      <c r="K35" s="950" t="str">
        <f>IF(I35&gt;0,I35/SUMIF(IP_Schedule!$F$17:$F$18,C35,IP_Schedule!$G$17:$G$18),"-")</f>
        <v>-</v>
      </c>
    </row>
    <row r="36" spans="2:12" ht="13.8">
      <c r="B36" s="1282"/>
      <c r="C36" s="655" t="str">
        <f>IP_Assumptions!C275</f>
        <v>Warehouse</v>
      </c>
      <c r="D36" s="655"/>
      <c r="E36" s="1273">
        <f>SUMIF(IP_Schedule!$F$17:$F$18,C36,IP_Schedule!$AL$17:$AL$18)</f>
        <v>0</v>
      </c>
      <c r="F36" s="1273"/>
      <c r="G36" s="949" t="str">
        <f>IF(E36&gt;0,E36/SUMIF(IP_Schedule!$F$17:$F$18,C36,IP_Schedule!$G$17:$G$18),"-")</f>
        <v>-</v>
      </c>
      <c r="H36" s="949"/>
      <c r="I36" s="1273">
        <f>SUMIF(IP_Schedule!$F$17:$F$18,C36,IP_Schedule!$BR$17:$BR$18)</f>
        <v>0</v>
      </c>
      <c r="J36" s="1273"/>
      <c r="K36" s="950" t="str">
        <f>IF(I36&gt;0,I36/SUMIF(IP_Schedule!$F$17:$F$18,C36,IP_Schedule!$G$17:$G$18),"-")</f>
        <v>-</v>
      </c>
    </row>
    <row r="37" spans="2:12" ht="13.8">
      <c r="B37" s="1282"/>
      <c r="C37" s="655" t="str">
        <f>IP_Assumptions!C276</f>
        <v>Hardstand</v>
      </c>
      <c r="D37" s="655"/>
      <c r="E37" s="1273">
        <f>SUMIF(IP_Schedule!$F$17:$F$18,C37,IP_Schedule!$AL$17:$AL$18)</f>
        <v>0</v>
      </c>
      <c r="F37" s="1273"/>
      <c r="G37" s="949" t="str">
        <f>IF(E37&gt;0,E37/SUMIF(IP_Schedule!$F$17:$F$18,C37,IP_Schedule!$G$17:$G$18),"-")</f>
        <v>-</v>
      </c>
      <c r="H37" s="949"/>
      <c r="I37" s="1273">
        <f>SUMIF(IP_Schedule!$F$17:$F$18,C37,IP_Schedule!$BR$17:$BR$18)</f>
        <v>0</v>
      </c>
      <c r="J37" s="1273"/>
      <c r="K37" s="950" t="str">
        <f>IF(I37&gt;0,I37/SUMIF(IP_Schedule!$F$17:$F$18,C37,IP_Schedule!$G$17:$G$18),"-")</f>
        <v>-</v>
      </c>
    </row>
    <row r="38" spans="2:12" ht="13.8">
      <c r="B38" s="1282"/>
      <c r="C38" s="655" t="str">
        <f>IP_Assumptions!C277</f>
        <v>Canopy</v>
      </c>
      <c r="D38" s="655"/>
      <c r="E38" s="1273">
        <f>SUMIF(IP_Schedule!$F$17:$F$18,C38,IP_Schedule!$AL$17:$AL$18)</f>
        <v>0</v>
      </c>
      <c r="F38" s="1273"/>
      <c r="G38" s="949" t="str">
        <f>IF(E38&gt;0,E38/SUMIF(IP_Schedule!$F$17:$F$18,C38,IP_Schedule!$G$17:$G$18),"-")</f>
        <v>-</v>
      </c>
      <c r="H38" s="949"/>
      <c r="I38" s="1273">
        <f>SUMIF(IP_Schedule!$F$17:$F$18,C38,IP_Schedule!$BR$17:$BR$18)</f>
        <v>0</v>
      </c>
      <c r="J38" s="1273"/>
      <c r="K38" s="950" t="str">
        <f>IF(I38&gt;0,I38/SUMIF(IP_Schedule!$F$17:$F$18,C38,IP_Schedule!$G$17:$G$18),"-")</f>
        <v>-</v>
      </c>
    </row>
    <row r="39" spans="2:12" ht="13.8">
      <c r="B39" s="1282"/>
      <c r="C39" s="655" t="str">
        <f>IP_Assumptions!C278</f>
        <v>Land</v>
      </c>
      <c r="D39" s="655"/>
      <c r="E39" s="1273">
        <f>SUMIF(IP_Schedule!$F$17:$F$18,C39,IP_Schedule!$AL$17:$AL$18)</f>
        <v>0</v>
      </c>
      <c r="F39" s="1273"/>
      <c r="G39" s="949" t="str">
        <f>IF(E39&gt;0,E39/SUMIF(IP_Schedule!$F$17:$F$18,C39,IP_Schedule!$G$17:$G$18),"-")</f>
        <v>-</v>
      </c>
      <c r="H39" s="949"/>
      <c r="I39" s="1273">
        <f>SUMIF(IP_Schedule!$F$17:$F$18,C39,IP_Schedule!$BR$17:$BR$18)</f>
        <v>0</v>
      </c>
      <c r="J39" s="1273"/>
      <c r="K39" s="950" t="str">
        <f>IF(I39&gt;0,I39/SUMIF(IP_Schedule!$F$17:$F$18,C39,IP_Schedule!$G$17:$G$18),"-")</f>
        <v>-</v>
      </c>
    </row>
    <row r="40" spans="2:12" ht="13.8">
      <c r="B40" s="1282"/>
      <c r="C40" s="655" t="s">
        <v>983</v>
      </c>
      <c r="D40" s="655"/>
      <c r="E40" s="1273">
        <f>IP_Assumptions!$I$134</f>
        <v>1200</v>
      </c>
      <c r="F40" s="1273"/>
      <c r="G40" s="975"/>
      <c r="H40" s="975"/>
      <c r="I40" s="1273">
        <f>IP_Assumptions!$I$134</f>
        <v>1200</v>
      </c>
      <c r="J40" s="1273"/>
      <c r="K40" s="976"/>
    </row>
    <row r="41" spans="2:12" ht="13.8">
      <c r="B41" s="1282"/>
      <c r="C41" s="973" t="s">
        <v>496</v>
      </c>
      <c r="D41" s="634"/>
      <c r="E41" s="1272">
        <f>OP_Sales!I55</f>
        <v>210</v>
      </c>
      <c r="F41" s="1272"/>
      <c r="G41" s="977"/>
      <c r="H41" s="977"/>
      <c r="I41" s="1272">
        <f>OP_Sales!K55</f>
        <v>110</v>
      </c>
      <c r="J41" s="1272"/>
      <c r="K41" s="978"/>
    </row>
    <row r="42" spans="2:12" ht="13.8">
      <c r="B42" s="1282"/>
      <c r="C42" s="634" t="s">
        <v>984</v>
      </c>
      <c r="D42" s="634"/>
      <c r="E42" s="1273">
        <f>OP_Sales!I56</f>
        <v>0</v>
      </c>
      <c r="F42" s="1273"/>
      <c r="G42" s="953"/>
      <c r="H42" s="953"/>
      <c r="I42" s="1286"/>
      <c r="J42" s="1286"/>
      <c r="K42" s="955"/>
    </row>
    <row r="43" spans="2:12" ht="13.8">
      <c r="B43" s="1282"/>
      <c r="C43" s="984" t="s">
        <v>427</v>
      </c>
      <c r="D43" s="984"/>
      <c r="E43" s="1279">
        <f>OP_Sales!I57</f>
        <v>210</v>
      </c>
      <c r="F43" s="1279"/>
      <c r="G43" s="985"/>
      <c r="H43" s="985"/>
      <c r="I43" s="1287">
        <f>OP_Sales!K57</f>
        <v>110</v>
      </c>
      <c r="J43" s="1287"/>
      <c r="K43" s="986"/>
    </row>
    <row r="44" spans="2:12" ht="13.8">
      <c r="B44" s="1282"/>
      <c r="C44" s="634" t="s">
        <v>985</v>
      </c>
      <c r="D44" s="634"/>
      <c r="E44" s="1273">
        <f>OP_Sales!I58</f>
        <v>30</v>
      </c>
      <c r="F44" s="1273"/>
      <c r="G44" s="979">
        <f>OP_Sales!J58</f>
        <v>30</v>
      </c>
      <c r="H44" s="979"/>
      <c r="I44" s="1286">
        <f>OP_Sales!K58</f>
        <v>30</v>
      </c>
      <c r="J44" s="1286"/>
      <c r="K44" s="980">
        <f>OP_Sales!L58</f>
        <v>30</v>
      </c>
    </row>
    <row r="45" spans="2:12" ht="13.8">
      <c r="B45" s="1282"/>
      <c r="C45" s="981" t="s">
        <v>830</v>
      </c>
      <c r="D45" s="981"/>
      <c r="E45" s="1280">
        <f>OP_Sales!I59</f>
        <v>180</v>
      </c>
      <c r="F45" s="1280"/>
      <c r="G45" s="982"/>
      <c r="H45" s="982"/>
      <c r="I45" s="1280">
        <f>OP_Sales!K59</f>
        <v>80</v>
      </c>
      <c r="J45" s="1280"/>
      <c r="K45" s="983"/>
    </row>
    <row r="46" spans="2:12" ht="13.8">
      <c r="B46" s="1282"/>
      <c r="C46" s="954"/>
      <c r="D46" s="954"/>
      <c r="E46" s="954"/>
      <c r="F46" s="954"/>
      <c r="G46" s="954"/>
      <c r="H46" s="954"/>
      <c r="I46" s="954"/>
      <c r="J46" s="954"/>
      <c r="K46" s="956"/>
    </row>
    <row r="47" spans="2:12" s="378" customFormat="1" ht="14.4">
      <c r="B47" s="1282"/>
      <c r="C47" s="972" t="s">
        <v>986</v>
      </c>
      <c r="D47" s="957"/>
      <c r="E47" s="957"/>
      <c r="F47" s="958"/>
      <c r="G47" s="968" t="s">
        <v>987</v>
      </c>
      <c r="H47" s="972"/>
      <c r="I47" s="957"/>
      <c r="J47" s="957"/>
      <c r="K47" s="958"/>
      <c r="L47" s="13"/>
    </row>
    <row r="48" spans="2:12" s="378" customFormat="1" ht="14.4">
      <c r="B48" s="1282"/>
      <c r="C48" s="726"/>
      <c r="D48" s="634"/>
      <c r="E48" s="634"/>
      <c r="F48" s="947"/>
      <c r="G48" s="959"/>
      <c r="H48" s="726"/>
      <c r="I48" s="634"/>
      <c r="J48" s="634"/>
      <c r="K48" s="947"/>
      <c r="L48" s="13"/>
    </row>
    <row r="49" spans="2:11" ht="13.8">
      <c r="B49" s="1282"/>
      <c r="C49" s="655" t="s">
        <v>765</v>
      </c>
      <c r="D49" s="634"/>
      <c r="E49" s="960"/>
      <c r="F49" s="962">
        <f>DR</f>
        <v>0.09</v>
      </c>
      <c r="G49" s="948" t="s">
        <v>958</v>
      </c>
      <c r="H49" s="655"/>
      <c r="I49" s="634"/>
      <c r="J49" s="634"/>
      <c r="K49" s="962">
        <f>IP_Assumptions!C100</f>
        <v>0.08</v>
      </c>
    </row>
    <row r="50" spans="2:11" ht="13.8">
      <c r="B50" s="1282"/>
      <c r="C50" s="655" t="s">
        <v>949</v>
      </c>
      <c r="D50" s="634"/>
      <c r="E50" s="960"/>
      <c r="F50" s="962">
        <f>IP_Assumptions!C117</f>
        <v>8.5000000000000006E-2</v>
      </c>
      <c r="G50" s="948" t="s">
        <v>912</v>
      </c>
      <c r="H50" s="655"/>
      <c r="I50" s="634"/>
      <c r="J50" s="634"/>
      <c r="K50" s="963">
        <f>Calc_Cap!D52</f>
        <v>1380</v>
      </c>
    </row>
    <row r="51" spans="2:11" ht="13.8">
      <c r="B51" s="1282"/>
      <c r="C51" s="655" t="s">
        <v>988</v>
      </c>
      <c r="D51" s="634"/>
      <c r="E51" s="960"/>
      <c r="F51" s="962">
        <f>IP_Assumptions!J204</f>
        <v>2.500000000101623E-2</v>
      </c>
      <c r="G51" s="948" t="s">
        <v>989</v>
      </c>
      <c r="H51" s="655"/>
      <c r="I51" s="634"/>
      <c r="J51" s="634"/>
      <c r="K51" s="963">
        <f>Calc_Cap!D56</f>
        <v>1380</v>
      </c>
    </row>
    <row r="52" spans="2:11" ht="13.8">
      <c r="B52" s="1282"/>
      <c r="C52" s="655" t="str">
        <f>"Face "&amp;IP_Assumptions!$C$21&amp;" Growth (10yr Average)"</f>
        <v>Face  Growth (10yr Average)</v>
      </c>
      <c r="D52" s="634"/>
      <c r="E52" s="960"/>
      <c r="F52" s="962">
        <f ca="1">IP_Assumptions!D227</f>
        <v>4.0000000000014038E-2</v>
      </c>
      <c r="G52" s="948" t="s">
        <v>901</v>
      </c>
      <c r="H52" s="655"/>
      <c r="I52" s="634"/>
      <c r="J52" s="634"/>
      <c r="K52" s="963">
        <f>Calc_Cap!D21</f>
        <v>1375</v>
      </c>
    </row>
    <row r="53" spans="2:11" ht="13.8">
      <c r="B53" s="1282"/>
      <c r="C53" s="655" t="s">
        <v>990</v>
      </c>
      <c r="D53" s="634"/>
      <c r="E53" s="960"/>
      <c r="F53" s="962"/>
      <c r="G53" s="948" t="s">
        <v>991</v>
      </c>
      <c r="H53" s="655"/>
      <c r="I53" s="634"/>
      <c r="J53" s="634"/>
      <c r="K53" s="964">
        <f ca="1">SUM(Calc_Cap!D24:D31)</f>
        <v>235.44926767220798</v>
      </c>
    </row>
    <row r="54" spans="2:11" ht="13.8">
      <c r="B54" s="1282"/>
      <c r="C54" s="655" t="s">
        <v>848</v>
      </c>
      <c r="D54" s="634"/>
      <c r="E54" s="960"/>
      <c r="F54" s="962">
        <f>IP_Assumptions!C49</f>
        <v>0.06</v>
      </c>
      <c r="G54" s="948"/>
      <c r="H54" s="655"/>
      <c r="I54" s="634"/>
      <c r="J54" s="960"/>
      <c r="K54" s="962"/>
    </row>
    <row r="55" spans="2:11" ht="13.8">
      <c r="B55" s="1282"/>
      <c r="C55" s="655" t="s">
        <v>992</v>
      </c>
      <c r="D55" s="634"/>
      <c r="E55" s="960"/>
      <c r="F55" s="962">
        <f>IP_Assumptions!C48</f>
        <v>0.01</v>
      </c>
      <c r="G55" s="948"/>
      <c r="H55" s="655"/>
      <c r="I55" s="634"/>
      <c r="J55" s="634"/>
      <c r="K55" s="962"/>
    </row>
    <row r="56" spans="2:11" ht="13.8">
      <c r="B56" s="1282"/>
      <c r="C56" s="655" t="s">
        <v>993</v>
      </c>
      <c r="D56" s="634"/>
      <c r="E56" s="960"/>
      <c r="F56" s="965">
        <f ca="1">IP_Schedule!GM19</f>
        <v>5</v>
      </c>
      <c r="G56" s="948" t="str">
        <f>Calc_Cap!B60</f>
        <v xml:space="preserve">Equivalent Market Yield </v>
      </c>
      <c r="H56" s="655"/>
      <c r="I56" s="634"/>
      <c r="J56" s="960"/>
      <c r="K56" s="962">
        <f ca="1">Calc_Cap!D60</f>
        <v>-5.5638312786080926</v>
      </c>
    </row>
    <row r="57" spans="2:11" ht="13.8">
      <c r="B57" s="1282"/>
      <c r="C57" s="655" t="s">
        <v>994</v>
      </c>
      <c r="D57" s="634"/>
      <c r="E57" s="960"/>
      <c r="F57" s="962">
        <f>OP_Rates!H27</f>
        <v>4.000000000001399E-2</v>
      </c>
      <c r="G57" s="948" t="s">
        <v>995</v>
      </c>
      <c r="H57" s="655"/>
      <c r="I57" s="634"/>
      <c r="J57" s="634"/>
      <c r="K57" s="962">
        <f>Calc_Cap!D58</f>
        <v>0</v>
      </c>
    </row>
    <row r="58" spans="2:11" ht="13.8">
      <c r="B58" s="1282"/>
      <c r="C58" s="655" t="s">
        <v>996</v>
      </c>
      <c r="D58" s="634"/>
      <c r="E58" s="960"/>
      <c r="F58" s="966">
        <f>SUM(Calc_DCF!E71:N71)</f>
        <v>200</v>
      </c>
      <c r="G58" s="948" t="s">
        <v>997</v>
      </c>
      <c r="H58" s="655"/>
      <c r="I58" s="634"/>
      <c r="J58" s="634"/>
      <c r="K58" s="967">
        <f>OP_Analysis!G58</f>
        <v>4</v>
      </c>
    </row>
    <row r="59" spans="2:11" ht="13.8">
      <c r="B59" s="1282"/>
      <c r="C59" s="634"/>
      <c r="D59" s="634"/>
      <c r="E59" s="634"/>
      <c r="F59" s="634"/>
      <c r="G59" s="948" t="s">
        <v>998</v>
      </c>
      <c r="H59" s="655"/>
      <c r="I59" s="634"/>
      <c r="J59" s="634"/>
      <c r="K59" s="967">
        <f>OP_Analysis!G59</f>
        <v>4</v>
      </c>
    </row>
    <row r="60" spans="2:11" ht="13.8">
      <c r="B60" s="1282"/>
      <c r="C60" s="973" t="s">
        <v>999</v>
      </c>
      <c r="D60" s="634"/>
      <c r="E60" s="1277">
        <f ca="1">Calc_DCF!H247</f>
        <v>9613.0349510206361</v>
      </c>
      <c r="F60" s="1278"/>
      <c r="G60" s="948"/>
      <c r="H60" s="655"/>
      <c r="I60" s="634"/>
      <c r="J60" s="634"/>
      <c r="K60" s="961"/>
    </row>
    <row r="61" spans="2:11" ht="13.8">
      <c r="B61" s="1282"/>
      <c r="C61" s="973" t="s">
        <v>1000</v>
      </c>
      <c r="D61" s="634"/>
      <c r="E61" s="1262">
        <f ca="1">-Calc_DCF!D175</f>
        <v>-544.13405383135796</v>
      </c>
      <c r="F61" s="1263"/>
      <c r="G61" s="948"/>
      <c r="H61" s="655"/>
      <c r="I61" s="634"/>
      <c r="J61" s="634"/>
      <c r="K61" s="961"/>
    </row>
    <row r="62" spans="2:11" ht="13.8">
      <c r="B62" s="1282"/>
      <c r="C62" s="987" t="s">
        <v>854</v>
      </c>
      <c r="D62" s="981"/>
      <c r="E62" s="1275">
        <f ca="1">ROUND(OP_DCF!T54,-3)</f>
        <v>9000</v>
      </c>
      <c r="F62" s="1276"/>
      <c r="G62" s="988" t="s">
        <v>854</v>
      </c>
      <c r="H62" s="987"/>
      <c r="I62" s="981"/>
      <c r="J62" s="1275">
        <f ca="1">ROUND(Calc_Cap!D32,-3)</f>
        <v>2000</v>
      </c>
      <c r="K62" s="1276"/>
    </row>
    <row r="63" spans="2:11" ht="13.8">
      <c r="B63" s="1282"/>
      <c r="C63" s="987" t="s">
        <v>1001</v>
      </c>
      <c r="D63" s="992"/>
      <c r="E63" s="992"/>
      <c r="F63" s="993">
        <f ca="1">E62/NLA</f>
        <v>9000</v>
      </c>
      <c r="G63" s="988" t="s">
        <v>1001</v>
      </c>
      <c r="H63" s="987"/>
      <c r="I63" s="992"/>
      <c r="J63" s="992"/>
      <c r="K63" s="993">
        <f ca="1">J62/NLA</f>
        <v>2000</v>
      </c>
    </row>
    <row r="64" spans="2:11" ht="13.8">
      <c r="B64" s="1282"/>
      <c r="C64" s="989"/>
      <c r="D64" s="990"/>
      <c r="E64" s="990"/>
      <c r="F64" s="994"/>
      <c r="G64" s="990"/>
      <c r="H64" s="990"/>
      <c r="I64" s="990"/>
      <c r="J64" s="990"/>
      <c r="K64" s="991"/>
    </row>
    <row r="65" spans="2:12" s="378" customFormat="1" ht="14.4">
      <c r="B65" s="1282"/>
      <c r="C65" s="972" t="s">
        <v>136</v>
      </c>
      <c r="D65" s="969"/>
      <c r="E65" s="969"/>
      <c r="F65" s="969"/>
      <c r="G65" s="969"/>
      <c r="H65" s="969"/>
      <c r="I65" s="969"/>
      <c r="J65" s="969"/>
      <c r="K65" s="970"/>
      <c r="L65" s="13"/>
    </row>
    <row r="66" spans="2:12" ht="13.8">
      <c r="B66" s="1283"/>
      <c r="C66" s="995"/>
      <c r="D66" s="996"/>
      <c r="E66" s="996"/>
      <c r="F66" s="996"/>
      <c r="G66" s="996"/>
      <c r="H66" s="996"/>
      <c r="I66" s="996"/>
      <c r="J66" s="996"/>
      <c r="K66" s="997"/>
    </row>
    <row r="67" spans="2:12" ht="13.8">
      <c r="B67" s="1283"/>
      <c r="D67" s="685"/>
      <c r="E67" s="685"/>
      <c r="F67" s="1289">
        <f>IP_Assumptions!C12</f>
        <v>0</v>
      </c>
      <c r="G67" s="1289"/>
      <c r="H67" s="1289"/>
      <c r="I67" s="685"/>
      <c r="J67" s="685"/>
      <c r="K67" s="998"/>
    </row>
    <row r="68" spans="2:12" ht="13.8">
      <c r="B68" s="1283"/>
      <c r="C68" s="630"/>
      <c r="D68" s="1288" t="str">
        <f>IF(ISBLANK(IP_Assumptions!C13),"","(" &amp; PROPER(TRIM(IP_Assumptions!C13)) &amp; ")")</f>
        <v/>
      </c>
      <c r="E68" s="1288"/>
      <c r="F68" s="1288"/>
      <c r="G68" s="1288"/>
      <c r="H68" s="1288"/>
      <c r="I68" s="1288"/>
      <c r="J68" s="1288"/>
      <c r="K68" s="998"/>
    </row>
    <row r="69" spans="2:12" ht="12.6" customHeight="1">
      <c r="B69" s="1284"/>
      <c r="C69" s="989"/>
      <c r="D69" s="999"/>
      <c r="E69" s="999"/>
      <c r="F69" s="999"/>
      <c r="G69" s="999"/>
      <c r="H69" s="999"/>
      <c r="I69" s="999"/>
      <c r="J69" s="999"/>
      <c r="K69" s="991"/>
    </row>
    <row r="70" spans="2:12">
      <c r="C70" s="1285" t="s">
        <v>1002</v>
      </c>
      <c r="D70" s="1285"/>
      <c r="E70" s="1285"/>
      <c r="F70" s="1285"/>
      <c r="G70" s="1285"/>
      <c r="H70" s="1285"/>
      <c r="I70" s="1285"/>
      <c r="J70" s="1285"/>
      <c r="K70" s="1285"/>
    </row>
    <row r="664" spans="5:5">
      <c r="E664" s="630"/>
    </row>
  </sheetData>
  <phoneticPr fontId="0" type="noConversion"/>
  <conditionalFormatting sqref="E23 E19">
    <cfRule type="expression" dxfId="67" priority="1" stopIfTrue="1">
      <formula>ISBLANK(E19)=FALSE</formula>
    </cfRule>
  </conditionalFormatting>
  <conditionalFormatting sqref="E11">
    <cfRule type="expression" dxfId="66" priority="2" stopIfTrue="1">
      <formula>ISBLANK($E$11)=FALSE</formula>
    </cfRule>
  </conditionalFormatting>
  <conditionalFormatting sqref="E16">
    <cfRule type="expression" dxfId="65" priority="3" stopIfTrue="1">
      <formula>ISBLANK($E$16)=FALSE</formula>
    </cfRule>
  </conditionalFormatting>
  <conditionalFormatting sqref="E10">
    <cfRule type="expression" dxfId="64" priority="4" stopIfTrue="1">
      <formula>ISBLANK($E$10)=FALSE</formula>
    </cfRule>
  </conditionalFormatting>
  <conditionalFormatting sqref="E9">
    <cfRule type="expression" dxfId="63" priority="5" stopIfTrue="1">
      <formula>ISBLANK($E$9)=FALSE</formula>
    </cfRule>
  </conditionalFormatting>
  <pageMargins left="0.24" right="0.23" top="0.4" bottom="0.44" header="0.4" footer="0.44"/>
  <pageSetup paperSize="9" scale="77"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FF0000"/>
    <pageSetUpPr fitToPage="1"/>
  </sheetPr>
  <dimension ref="A1:P669"/>
  <sheetViews>
    <sheetView showGridLines="0" zoomScale="85" zoomScaleNormal="85" zoomScaleSheetLayoutView="85" workbookViewId="0">
      <selection activeCell="C18" sqref="C18"/>
    </sheetView>
  </sheetViews>
  <sheetFormatPr defaultColWidth="0" defaultRowHeight="13.8"/>
  <cols>
    <col min="1" max="2" width="4.21875" style="16" customWidth="1"/>
    <col min="3" max="3" width="11.77734375" style="379" customWidth="1"/>
    <col min="4" max="6" width="11.77734375" style="16" customWidth="1"/>
    <col min="7" max="7" width="15.77734375" style="16" customWidth="1"/>
    <col min="8" max="8" width="13.44140625" style="16" customWidth="1"/>
    <col min="9" max="9" width="11.77734375" style="16" customWidth="1"/>
    <col min="10" max="10" width="13.5546875" style="16" customWidth="1"/>
    <col min="11" max="11" width="11.77734375" style="16" customWidth="1"/>
    <col min="12" max="12" width="7.77734375" style="16" customWidth="1"/>
    <col min="13" max="13" width="1.21875" style="16" customWidth="1"/>
    <col min="14" max="14" width="8.77734375" style="16" customWidth="1"/>
    <col min="15" max="15" width="21.5546875" style="16" customWidth="1"/>
    <col min="16" max="16" width="4" style="16" customWidth="1"/>
    <col min="17" max="16384" width="9.21875" style="16" hidden="1"/>
  </cols>
  <sheetData>
    <row r="1" spans="2:15" ht="9" customHeight="1"/>
    <row r="2" spans="2:15" s="380" customFormat="1" ht="21" customHeight="1">
      <c r="B2" s="645"/>
      <c r="C2" s="650"/>
      <c r="D2" s="651"/>
      <c r="E2" s="652"/>
      <c r="F2" s="653"/>
      <c r="G2" s="654"/>
      <c r="H2" s="652"/>
      <c r="I2" s="652"/>
      <c r="J2" s="652"/>
      <c r="K2" s="652"/>
      <c r="L2" s="425"/>
      <c r="M2" s="425"/>
      <c r="N2" s="426"/>
      <c r="O2" s="427"/>
    </row>
    <row r="3" spans="2:15" ht="13.95" customHeight="1">
      <c r="B3" s="646"/>
      <c r="C3" s="685"/>
      <c r="D3" s="685"/>
      <c r="E3" s="685"/>
      <c r="F3" s="685"/>
      <c r="G3" s="973" t="s">
        <v>1003</v>
      </c>
      <c r="H3" s="634"/>
      <c r="I3" s="1296">
        <f>Sale_Adopt_Value</f>
        <v>0</v>
      </c>
      <c r="J3" s="1296"/>
      <c r="K3" s="1296"/>
      <c r="L3" s="1550" t="s">
        <v>1004</v>
      </c>
      <c r="N3" s="1294" t="str">
        <f>Full_Address</f>
        <v/>
      </c>
      <c r="O3" s="1293" t="s">
        <v>1005</v>
      </c>
    </row>
    <row r="4" spans="2:15">
      <c r="B4" s="646"/>
      <c r="C4" s="685"/>
      <c r="D4" s="685"/>
      <c r="E4" s="685"/>
      <c r="F4" s="685"/>
      <c r="G4" s="973" t="str">
        <f>IP_Assumptions!B11</f>
        <v>Valuation Date</v>
      </c>
      <c r="H4" s="634"/>
      <c r="I4" s="1297">
        <f>Val_Date</f>
        <v>44377</v>
      </c>
      <c r="J4" s="1297"/>
      <c r="K4" s="1297"/>
      <c r="L4" s="381"/>
      <c r="M4" s="381"/>
      <c r="N4" s="1294"/>
      <c r="O4" s="1293"/>
    </row>
    <row r="5" spans="2:15">
      <c r="B5" s="646"/>
      <c r="C5" s="685"/>
      <c r="D5" s="685"/>
      <c r="E5" s="685"/>
      <c r="F5" s="685"/>
      <c r="G5" s="973" t="s">
        <v>1006</v>
      </c>
      <c r="H5" s="634"/>
      <c r="I5" s="1291">
        <f>IP_Assumptions!C19</f>
        <v>0</v>
      </c>
      <c r="J5" s="1291"/>
      <c r="K5" s="1291"/>
      <c r="L5" s="381"/>
      <c r="M5" s="381"/>
      <c r="N5" s="1294"/>
      <c r="O5" s="1293"/>
    </row>
    <row r="6" spans="2:15">
      <c r="B6" s="646"/>
      <c r="C6" s="685"/>
      <c r="D6" s="685"/>
      <c r="E6" s="685"/>
      <c r="F6" s="685"/>
      <c r="G6" s="973" t="s">
        <v>1007</v>
      </c>
      <c r="H6" s="634"/>
      <c r="I6" s="1291">
        <f>IP_Assumptions!C20</f>
        <v>0</v>
      </c>
      <c r="J6" s="1291"/>
      <c r="K6" s="1291"/>
      <c r="L6" s="381"/>
      <c r="M6" s="381"/>
      <c r="N6" s="1294"/>
      <c r="O6" s="1293"/>
    </row>
    <row r="7" spans="2:15">
      <c r="B7" s="646"/>
      <c r="C7" s="685"/>
      <c r="D7" s="685"/>
      <c r="E7" s="685"/>
      <c r="F7" s="685"/>
      <c r="G7" s="973" t="s">
        <v>148</v>
      </c>
      <c r="H7" s="634"/>
      <c r="I7" s="1291" t="str">
        <f>IP_Assumptions!C21&amp;": "&amp;Building_Grade</f>
        <v xml:space="preserve">: </v>
      </c>
      <c r="J7" s="1291"/>
      <c r="K7" s="1291"/>
      <c r="L7" s="381"/>
      <c r="M7" s="381"/>
      <c r="N7" s="1294"/>
      <c r="O7" s="1293"/>
    </row>
    <row r="8" spans="2:15">
      <c r="B8" s="646"/>
      <c r="C8" s="685"/>
      <c r="D8" s="685"/>
      <c r="E8" s="685"/>
      <c r="F8" s="685"/>
      <c r="G8" s="973" t="s">
        <v>1008</v>
      </c>
      <c r="H8" s="634"/>
      <c r="I8" s="1292">
        <f>NLA</f>
        <v>1</v>
      </c>
      <c r="J8" s="1292"/>
      <c r="K8" s="1292"/>
      <c r="L8" s="381"/>
      <c r="M8" s="381"/>
      <c r="N8" s="1294"/>
      <c r="O8" s="1293"/>
    </row>
    <row r="9" spans="2:15">
      <c r="B9" s="646"/>
      <c r="C9" s="685"/>
      <c r="D9" s="685"/>
      <c r="E9" s="685"/>
      <c r="F9" s="685"/>
      <c r="G9" s="973" t="s">
        <v>1009</v>
      </c>
      <c r="H9" s="634"/>
      <c r="I9" s="1130">
        <f>IP_Schedule!AV19</f>
        <v>1</v>
      </c>
      <c r="J9" s="749" t="str">
        <f>IF(I9&gt;0,"("&amp;TEXT(I9/(NLA/100),"0.00")&amp;"ps per 100 m² of NLA)","")</f>
        <v>(100.00ps per 100 m² of NLA)</v>
      </c>
      <c r="K9" s="749"/>
      <c r="L9" s="381"/>
      <c r="M9" s="381"/>
      <c r="N9" s="1294"/>
      <c r="O9" s="1293"/>
    </row>
    <row r="10" spans="2:15">
      <c r="B10" s="646"/>
      <c r="C10" s="685"/>
      <c r="D10" s="685"/>
      <c r="E10" s="685"/>
      <c r="F10" s="685"/>
      <c r="G10" s="973" t="s">
        <v>1010</v>
      </c>
      <c r="H10" s="634"/>
      <c r="I10" s="1299" t="str">
        <f>TEXT(OP_Analysis!O46,"0.00%")&amp;"  "&amp;IF(OP_Analysis!O46&gt;0,"("&amp;TEXT(OP_Analysis!O46*NLA,"0.0")&amp;" m²)","")</f>
        <v xml:space="preserve">0.00%  </v>
      </c>
      <c r="J10" s="1299"/>
      <c r="K10" s="1299"/>
      <c r="L10" s="381"/>
      <c r="M10" s="381"/>
      <c r="N10" s="1294"/>
      <c r="O10" s="1293"/>
    </row>
    <row r="11" spans="2:15" ht="18.75" customHeight="1">
      <c r="B11" s="646"/>
      <c r="C11" s="685"/>
      <c r="D11" s="685"/>
      <c r="E11" s="685"/>
      <c r="F11" s="685"/>
      <c r="G11" s="973" t="s">
        <v>1011</v>
      </c>
      <c r="H11" s="1131"/>
      <c r="I11" s="1292">
        <f>IP_Assumptions!C29</f>
        <v>0</v>
      </c>
      <c r="J11" s="1292"/>
      <c r="K11" s="1292"/>
      <c r="L11" s="381"/>
      <c r="M11" s="381"/>
      <c r="N11" s="1294"/>
      <c r="O11" s="1293"/>
    </row>
    <row r="12" spans="2:15">
      <c r="B12" s="646"/>
      <c r="C12" s="1298"/>
      <c r="D12" s="1298"/>
      <c r="E12" s="1298"/>
      <c r="F12" s="1298"/>
      <c r="G12" s="1298"/>
      <c r="H12" s="1298"/>
      <c r="I12" s="1298"/>
      <c r="J12" s="1298"/>
      <c r="K12" s="1298"/>
      <c r="L12" s="381"/>
      <c r="M12" s="381"/>
      <c r="N12" s="1294"/>
      <c r="O12" s="1293"/>
    </row>
    <row r="13" spans="2:15">
      <c r="B13" s="646"/>
      <c r="C13" s="1298"/>
      <c r="D13" s="1298"/>
      <c r="E13" s="1298"/>
      <c r="F13" s="1298"/>
      <c r="G13" s="1298"/>
      <c r="H13" s="1298"/>
      <c r="I13" s="1298"/>
      <c r="J13" s="1298"/>
      <c r="K13" s="1298"/>
      <c r="L13" s="381"/>
      <c r="M13" s="381"/>
      <c r="N13" s="1294"/>
      <c r="O13" s="1293"/>
    </row>
    <row r="14" spans="2:15">
      <c r="B14" s="646"/>
      <c r="C14" s="1298"/>
      <c r="D14" s="1298"/>
      <c r="E14" s="1298"/>
      <c r="F14" s="1298"/>
      <c r="G14" s="1298"/>
      <c r="H14" s="1298"/>
      <c r="I14" s="1298"/>
      <c r="J14" s="1298"/>
      <c r="K14" s="1298"/>
      <c r="L14" s="381"/>
      <c r="M14" s="381"/>
      <c r="N14" s="1294"/>
      <c r="O14" s="1293"/>
    </row>
    <row r="15" spans="2:15" ht="9.75" customHeight="1">
      <c r="B15" s="646"/>
      <c r="C15" s="634"/>
      <c r="D15" s="655"/>
      <c r="E15" s="634"/>
      <c r="F15" s="656"/>
      <c r="G15" s="656"/>
      <c r="H15" s="656"/>
      <c r="I15" s="656"/>
      <c r="J15" s="656"/>
      <c r="K15" s="656"/>
      <c r="L15" s="381"/>
      <c r="M15" s="381"/>
      <c r="N15" s="1294"/>
      <c r="O15" s="1293"/>
    </row>
    <row r="16" spans="2:15">
      <c r="B16" s="646"/>
      <c r="C16" s="825" t="s">
        <v>1012</v>
      </c>
      <c r="D16" s="825"/>
      <c r="E16" s="746"/>
      <c r="F16" s="1117"/>
      <c r="G16" s="658"/>
      <c r="H16" s="1123" t="s">
        <v>1013</v>
      </c>
      <c r="I16" s="801"/>
      <c r="J16" s="801"/>
      <c r="K16" s="647"/>
      <c r="L16" s="381"/>
      <c r="M16" s="381"/>
      <c r="N16" s="1294"/>
      <c r="O16" s="1293"/>
    </row>
    <row r="17" spans="2:15" s="380" customFormat="1" ht="14.4">
      <c r="B17" s="646"/>
      <c r="C17" s="1098" t="s">
        <v>1014</v>
      </c>
      <c r="D17" s="1098"/>
      <c r="E17" s="1118"/>
      <c r="F17" s="1119">
        <f ca="1">IP_Assumptions!D227</f>
        <v>4.0000000000014038E-2</v>
      </c>
      <c r="G17" s="663"/>
      <c r="H17" s="1124" t="s">
        <v>1015</v>
      </c>
      <c r="I17" s="1062"/>
      <c r="J17" s="1125">
        <f>Calc_Cap!D58</f>
        <v>0</v>
      </c>
      <c r="K17" s="1062"/>
      <c r="L17" s="381"/>
      <c r="M17" s="381"/>
      <c r="N17" s="1294"/>
      <c r="O17" s="1293"/>
    </row>
    <row r="18" spans="2:15">
      <c r="B18" s="646"/>
      <c r="C18" s="647" t="s">
        <v>1016</v>
      </c>
      <c r="D18" s="647"/>
      <c r="E18" s="647"/>
      <c r="F18" s="664">
        <f>AVERAGE(IP_Assumptions!C234:C243)</f>
        <v>6</v>
      </c>
      <c r="G18" s="665"/>
      <c r="H18" s="627" t="s">
        <v>1017</v>
      </c>
      <c r="I18" s="647"/>
      <c r="J18" s="666">
        <f ca="1">Calc_Cap!D60</f>
        <v>-5.5638312786080926</v>
      </c>
      <c r="K18" s="1374"/>
      <c r="L18" s="381"/>
      <c r="M18" s="381"/>
      <c r="N18" s="1294"/>
      <c r="O18" s="1293"/>
    </row>
    <row r="19" spans="2:15">
      <c r="B19" s="646"/>
      <c r="C19" s="647" t="s">
        <v>1018</v>
      </c>
      <c r="D19" s="647"/>
      <c r="E19" s="647"/>
      <c r="F19" s="664">
        <f>AVERAGE(IP_Assumptions!C213:C222)</f>
        <v>6</v>
      </c>
      <c r="G19" s="647"/>
      <c r="H19" s="627" t="s">
        <v>1019</v>
      </c>
      <c r="I19" s="647"/>
      <c r="J19" s="666" t="e">
        <f ca="1">Calc_DCF!E276</f>
        <v>#NUM!</v>
      </c>
      <c r="K19" s="647"/>
      <c r="L19" s="381"/>
      <c r="M19" s="381"/>
      <c r="N19" s="1294"/>
      <c r="O19" s="1293"/>
    </row>
    <row r="20" spans="2:15">
      <c r="B20" s="646"/>
      <c r="C20" s="647" t="s">
        <v>1020</v>
      </c>
      <c r="D20" s="647"/>
      <c r="E20" s="647"/>
      <c r="F20" s="667">
        <f ca="1">IP_Schedule!GO19</f>
        <v>0.5</v>
      </c>
      <c r="G20" s="647"/>
      <c r="H20" s="627" t="s">
        <v>1021</v>
      </c>
      <c r="I20" s="647"/>
      <c r="J20" s="666">
        <f>IP_Assumptions!C117</f>
        <v>8.5000000000000006E-2</v>
      </c>
      <c r="K20" s="647"/>
      <c r="L20" s="381"/>
      <c r="M20" s="381"/>
      <c r="N20" s="1294"/>
      <c r="O20" s="1293"/>
    </row>
    <row r="21" spans="2:15">
      <c r="B21" s="646"/>
      <c r="C21" s="647" t="s">
        <v>1022</v>
      </c>
      <c r="D21" s="647"/>
      <c r="E21" s="647"/>
      <c r="F21" s="668">
        <f ca="1">IF(ISERROR(XNPV(DR,Calc_DCF!E43:DT43,Calc_DCF!E6:DT6)/XNPV(DR,Calc_DCF!E45:DT45,Calc_DCF!E6:DT6)),
"-",XNPV(
DR,Calc_DCF!E43:DT43,Calc_DCF!E6:DT6)/XNPV(DR,Calc_DCF!E45:DT45,Calc_DCF!E6:DT6))</f>
        <v>1.3199441983444693E-2</v>
      </c>
      <c r="G21" s="647"/>
      <c r="H21" s="627" t="s">
        <v>1023</v>
      </c>
      <c r="I21" s="647"/>
      <c r="J21" s="918">
        <f>I3/NLA</f>
        <v>0</v>
      </c>
      <c r="K21" s="1374"/>
      <c r="N21" s="1294"/>
      <c r="O21" s="1293"/>
    </row>
    <row r="22" spans="2:15">
      <c r="B22" s="646"/>
      <c r="C22" s="647"/>
      <c r="D22" s="647"/>
      <c r="E22" s="647"/>
      <c r="F22" s="647"/>
      <c r="G22" s="647"/>
      <c r="H22" s="627" t="s">
        <v>1024</v>
      </c>
      <c r="I22" s="647"/>
      <c r="J22" s="918" t="e">
        <f>I3/I11</f>
        <v>#DIV/0!</v>
      </c>
      <c r="K22" s="669"/>
      <c r="N22" s="1294"/>
      <c r="O22" s="1293"/>
    </row>
    <row r="23" spans="2:15">
      <c r="B23" s="646"/>
      <c r="C23" s="825" t="s">
        <v>1025</v>
      </c>
      <c r="D23" s="626"/>
      <c r="E23" s="1120" t="s">
        <v>403</v>
      </c>
      <c r="F23" s="1121" t="s">
        <v>1026</v>
      </c>
      <c r="G23" s="626"/>
      <c r="H23" s="1123" t="s">
        <v>1027</v>
      </c>
      <c r="I23" s="626"/>
      <c r="J23" s="1120" t="s">
        <v>434</v>
      </c>
      <c r="K23" s="1120" t="s">
        <v>1028</v>
      </c>
      <c r="N23" s="1294"/>
      <c r="O23" s="1293"/>
    </row>
    <row r="24" spans="2:15">
      <c r="B24" s="646"/>
      <c r="C24" s="1062" t="s">
        <v>178</v>
      </c>
      <c r="D24" s="1062"/>
      <c r="E24" s="1122">
        <f>OP_Rates!C35</f>
        <v>0</v>
      </c>
      <c r="F24" s="1122">
        <f>OP_Rates!E35</f>
        <v>-30</v>
      </c>
      <c r="G24" s="647"/>
      <c r="H24" s="1124" t="str">
        <f>IF(LEN(OP_Analysis!B9)&gt;30,LEFT(OP_Analysis!B9,30) &amp; "…",OP_Analysis!B9)</f>
        <v>-</v>
      </c>
      <c r="I24" s="1126"/>
      <c r="J24" s="1127" t="str">
        <f>OP_Analysis!F9</f>
        <v>-</v>
      </c>
      <c r="K24" s="1128" t="str">
        <f>OP_Analysis!G9</f>
        <v>-</v>
      </c>
      <c r="N24" s="1294"/>
      <c r="O24" s="1293"/>
    </row>
    <row r="25" spans="2:15">
      <c r="B25" s="646"/>
      <c r="C25" s="647" t="s">
        <v>177</v>
      </c>
      <c r="D25" s="647"/>
      <c r="E25" s="918">
        <f>OP_Rates!C12</f>
        <v>130</v>
      </c>
      <c r="F25" s="918">
        <f>OP_Rates!E12</f>
        <v>100</v>
      </c>
      <c r="G25" s="647"/>
      <c r="H25" s="627" t="str">
        <f>IF(LEN(OP_Analysis!B10)&gt;30,LEFT(OP_Analysis!B10,30) &amp; "…",OP_Analysis!B10)</f>
        <v>-</v>
      </c>
      <c r="I25" s="669"/>
      <c r="J25" s="920" t="str">
        <f>OP_Analysis!F10</f>
        <v>-</v>
      </c>
      <c r="K25" s="921" t="str">
        <f>OP_Analysis!G10</f>
        <v>-</v>
      </c>
      <c r="N25" s="1294"/>
      <c r="O25" s="1293"/>
    </row>
    <row r="26" spans="2:15">
      <c r="B26" s="646"/>
      <c r="C26" s="647" t="str">
        <f>"Car Parking: " &amp; TEXT(IP_Schedule!AV19,"0") &amp; " spaces"</f>
        <v>Car Parking: 1 spaces</v>
      </c>
      <c r="D26" s="647"/>
      <c r="E26" s="918">
        <f>IP_Schedule!AY19</f>
        <v>0.83333333333333337</v>
      </c>
      <c r="F26" s="919"/>
      <c r="G26" s="647"/>
      <c r="H26" s="627" t="str">
        <f>IF(LEN(OP_Analysis!B11)&gt;30,LEFT(OP_Analysis!B11,30) &amp; "…",OP_Analysis!B11)</f>
        <v>-</v>
      </c>
      <c r="I26" s="647"/>
      <c r="J26" s="920" t="str">
        <f>OP_Analysis!F11</f>
        <v>-</v>
      </c>
      <c r="K26" s="921" t="str">
        <f>OP_Analysis!G11</f>
        <v>-</v>
      </c>
      <c r="N26" s="1294"/>
      <c r="O26" s="1293"/>
    </row>
    <row r="27" spans="2:15" ht="10.5" customHeight="1">
      <c r="B27" s="646"/>
      <c r="C27" s="634"/>
      <c r="D27" s="634"/>
      <c r="E27" s="634"/>
      <c r="F27" s="634"/>
      <c r="G27" s="634"/>
      <c r="H27" s="634"/>
      <c r="I27" s="634"/>
      <c r="J27" s="634"/>
      <c r="K27" s="634"/>
      <c r="N27" s="1294"/>
      <c r="O27" s="1293"/>
    </row>
    <row r="28" spans="2:15">
      <c r="B28" s="646"/>
      <c r="C28" s="670" t="s">
        <v>1029</v>
      </c>
      <c r="D28" s="634"/>
      <c r="E28" s="634"/>
      <c r="F28" s="634"/>
      <c r="G28" s="634"/>
      <c r="H28" s="634"/>
      <c r="I28" s="634"/>
      <c r="J28" s="634"/>
      <c r="K28" s="634"/>
      <c r="N28" s="1294"/>
      <c r="O28" s="1293"/>
    </row>
    <row r="29" spans="2:15" ht="12" customHeight="1">
      <c r="B29" s="646"/>
      <c r="C29" s="634"/>
      <c r="D29" s="634"/>
      <c r="E29" s="634"/>
      <c r="F29" s="634"/>
      <c r="G29" s="634"/>
      <c r="H29" s="634"/>
      <c r="I29" s="634"/>
      <c r="J29" s="634"/>
      <c r="K29" s="634"/>
      <c r="N29" s="1294"/>
      <c r="O29" s="1293"/>
    </row>
    <row r="30" spans="2:15">
      <c r="B30" s="646"/>
      <c r="C30" s="634"/>
      <c r="D30" s="634"/>
      <c r="E30" s="634"/>
      <c r="F30" s="634"/>
      <c r="G30" s="634"/>
      <c r="H30" s="671" t="s">
        <v>1030</v>
      </c>
      <c r="I30" s="671" t="s">
        <v>1031</v>
      </c>
      <c r="J30" s="671" t="s">
        <v>434</v>
      </c>
      <c r="K30" s="671" t="s">
        <v>1032</v>
      </c>
      <c r="N30" s="1294"/>
      <c r="O30" s="1293"/>
    </row>
    <row r="31" spans="2:15">
      <c r="B31" s="646"/>
      <c r="C31" s="634"/>
      <c r="D31" s="655"/>
      <c r="E31" s="634"/>
      <c r="F31" s="634"/>
      <c r="G31" s="672"/>
      <c r="H31" s="1114">
        <f>H33</f>
        <v>44742</v>
      </c>
      <c r="I31" s="1115" t="s">
        <v>1033</v>
      </c>
      <c r="J31" s="1115" t="s">
        <v>1034</v>
      </c>
      <c r="K31" s="1115" t="s">
        <v>1034</v>
      </c>
      <c r="N31" s="1294"/>
      <c r="O31" s="1293"/>
    </row>
    <row r="32" spans="2:15">
      <c r="B32" s="646"/>
      <c r="C32" s="634"/>
      <c r="D32" s="655"/>
      <c r="E32" s="634"/>
      <c r="F32" s="634"/>
      <c r="G32" s="672"/>
      <c r="H32" s="673" t="s">
        <v>467</v>
      </c>
      <c r="I32" s="674">
        <f>OP_Analysis!D46</f>
        <v>0</v>
      </c>
      <c r="J32" s="675">
        <f>OP_Analysis!F46</f>
        <v>0</v>
      </c>
      <c r="K32" s="676">
        <f>SUM(J$32:J32)</f>
        <v>0</v>
      </c>
      <c r="N32" s="1294"/>
      <c r="O32" s="1293"/>
    </row>
    <row r="33" spans="2:15">
      <c r="B33" s="646"/>
      <c r="C33" s="634"/>
      <c r="D33" s="634"/>
      <c r="E33" s="1023" t="s">
        <v>1035</v>
      </c>
      <c r="F33" s="1023"/>
      <c r="G33" s="684"/>
      <c r="H33" s="677">
        <f>OP_Analysis!B47</f>
        <v>44742</v>
      </c>
      <c r="I33" s="674">
        <f>OP_Analysis!D47</f>
        <v>0</v>
      </c>
      <c r="J33" s="675">
        <f>OP_Analysis!F47</f>
        <v>0</v>
      </c>
      <c r="K33" s="676">
        <f>SUM(J$32:J33)</f>
        <v>0</v>
      </c>
      <c r="N33" s="1294"/>
      <c r="O33" s="1293"/>
    </row>
    <row r="34" spans="2:15">
      <c r="B34" s="646"/>
      <c r="C34" s="634"/>
      <c r="D34" s="634"/>
      <c r="E34" s="634"/>
      <c r="F34" s="634"/>
      <c r="G34" s="634"/>
      <c r="H34" s="677">
        <f>OP_Analysis!B48</f>
        <v>45107</v>
      </c>
      <c r="I34" s="674">
        <f>OP_Analysis!D48</f>
        <v>0</v>
      </c>
      <c r="J34" s="675">
        <f>OP_Analysis!F48</f>
        <v>0</v>
      </c>
      <c r="K34" s="676">
        <f>SUM(J$32:J34)</f>
        <v>0</v>
      </c>
      <c r="N34" s="1294"/>
      <c r="O34" s="1293"/>
    </row>
    <row r="35" spans="2:15">
      <c r="B35" s="646"/>
      <c r="C35" s="634"/>
      <c r="D35" s="634"/>
      <c r="E35" s="634"/>
      <c r="F35" s="634"/>
      <c r="G35" s="634"/>
      <c r="H35" s="677">
        <f>OP_Analysis!B49</f>
        <v>45473</v>
      </c>
      <c r="I35" s="674">
        <f>OP_Analysis!D49</f>
        <v>0</v>
      </c>
      <c r="J35" s="675">
        <f>OP_Analysis!F49</f>
        <v>0</v>
      </c>
      <c r="K35" s="676">
        <f>SUM(J$32:J35)</f>
        <v>0</v>
      </c>
      <c r="N35" s="1294"/>
      <c r="O35" s="1293"/>
    </row>
    <row r="36" spans="2:15">
      <c r="B36" s="646"/>
      <c r="C36" s="634"/>
      <c r="D36" s="634"/>
      <c r="E36" s="634"/>
      <c r="F36" s="634"/>
      <c r="G36" s="634"/>
      <c r="H36" s="677">
        <f>OP_Analysis!B50</f>
        <v>45838</v>
      </c>
      <c r="I36" s="674">
        <f>OP_Analysis!D50</f>
        <v>1</v>
      </c>
      <c r="J36" s="675">
        <f>OP_Analysis!F50</f>
        <v>1</v>
      </c>
      <c r="K36" s="676">
        <f>SUM(J$32:J36)</f>
        <v>1</v>
      </c>
      <c r="N36" s="1294"/>
      <c r="O36" s="1293"/>
    </row>
    <row r="37" spans="2:15">
      <c r="B37" s="646"/>
      <c r="C37" s="634"/>
      <c r="D37" s="634"/>
      <c r="E37" s="634"/>
      <c r="F37" s="634"/>
      <c r="G37" s="634"/>
      <c r="H37" s="677">
        <f>OP_Analysis!B51</f>
        <v>46203</v>
      </c>
      <c r="I37" s="674">
        <f>OP_Analysis!D51</f>
        <v>0</v>
      </c>
      <c r="J37" s="675">
        <f>OP_Analysis!F51</f>
        <v>0</v>
      </c>
      <c r="K37" s="676">
        <f>SUM(J$32:J37)</f>
        <v>1</v>
      </c>
      <c r="N37" s="1294"/>
      <c r="O37" s="1293"/>
    </row>
    <row r="38" spans="2:15">
      <c r="B38" s="646"/>
      <c r="C38" s="634"/>
      <c r="D38" s="634"/>
      <c r="E38" s="634"/>
      <c r="F38" s="634"/>
      <c r="G38" s="634"/>
      <c r="H38" s="1064" t="s">
        <v>1036</v>
      </c>
      <c r="I38" s="1104">
        <f>SUM(I32:I37)</f>
        <v>1</v>
      </c>
      <c r="J38" s="1116">
        <f>SUM(J32:J37)</f>
        <v>1</v>
      </c>
      <c r="K38" s="1116"/>
      <c r="N38" s="1294"/>
      <c r="O38" s="1293"/>
    </row>
    <row r="39" spans="2:15">
      <c r="B39" s="646"/>
      <c r="C39" s="634"/>
      <c r="D39" s="634"/>
      <c r="E39" s="634"/>
      <c r="F39" s="634"/>
      <c r="G39" s="634"/>
      <c r="H39" s="647" t="s">
        <v>1037</v>
      </c>
      <c r="I39" s="1375"/>
      <c r="J39" s="678"/>
      <c r="K39" s="679">
        <f>IP_Schedule!GK19</f>
        <v>4</v>
      </c>
      <c r="N39" s="1294"/>
      <c r="O39" s="1293"/>
    </row>
    <row r="40" spans="2:15">
      <c r="B40" s="646"/>
      <c r="C40" s="634"/>
      <c r="D40" s="634"/>
      <c r="E40" s="634"/>
      <c r="F40" s="634"/>
      <c r="G40" s="634"/>
      <c r="H40" s="647" t="s">
        <v>1038</v>
      </c>
      <c r="I40" s="1375"/>
      <c r="J40" s="678"/>
      <c r="K40" s="679">
        <f>IP_Schedule!GL19</f>
        <v>4</v>
      </c>
      <c r="N40" s="1294"/>
      <c r="O40" s="1293"/>
    </row>
    <row r="41" spans="2:15" ht="12" customHeight="1">
      <c r="B41" s="646"/>
      <c r="C41" s="634"/>
      <c r="D41" s="634"/>
      <c r="E41" s="634"/>
      <c r="F41" s="634"/>
      <c r="G41" s="634"/>
      <c r="H41" s="634"/>
      <c r="I41" s="634"/>
      <c r="J41" s="634"/>
      <c r="K41" s="634"/>
      <c r="N41" s="1294"/>
      <c r="O41" s="1293"/>
    </row>
    <row r="42" spans="2:15">
      <c r="B42" s="680"/>
      <c r="C42" s="670" t="s">
        <v>979</v>
      </c>
      <c r="D42" s="681"/>
      <c r="E42" s="681"/>
      <c r="F42" s="681"/>
      <c r="G42" s="634"/>
      <c r="H42" s="634"/>
      <c r="I42" s="634"/>
      <c r="J42" s="634"/>
      <c r="K42" s="634">
        <f>IP_Schedule!$AY$19*12*IP_Schedule!$AV$19</f>
        <v>10</v>
      </c>
      <c r="N42" s="1294"/>
      <c r="O42" s="1293"/>
    </row>
    <row r="43" spans="2:15">
      <c r="B43" s="680"/>
      <c r="C43" s="681"/>
      <c r="D43" s="681"/>
      <c r="E43" s="681"/>
      <c r="F43" s="681"/>
      <c r="G43" s="1106"/>
      <c r="H43" s="1097" t="s">
        <v>1039</v>
      </c>
      <c r="I43" s="1097" t="s">
        <v>980</v>
      </c>
      <c r="J43" s="1097"/>
      <c r="K43" s="1097" t="s">
        <v>462</v>
      </c>
      <c r="L43" s="1097"/>
      <c r="N43" s="1294"/>
      <c r="O43" s="1293"/>
    </row>
    <row r="44" spans="2:15">
      <c r="B44" s="680"/>
      <c r="C44" s="681"/>
      <c r="D44" s="681"/>
      <c r="E44" s="681"/>
      <c r="F44" s="681"/>
      <c r="G44" s="1106"/>
      <c r="H44" s="1109"/>
      <c r="I44" s="1097" t="s">
        <v>981</v>
      </c>
      <c r="J44" s="1097" t="s">
        <v>1040</v>
      </c>
      <c r="K44" s="1097" t="s">
        <v>981</v>
      </c>
      <c r="L44" s="1097" t="s">
        <v>1040</v>
      </c>
      <c r="N44" s="1294"/>
      <c r="O44" s="1293"/>
    </row>
    <row r="45" spans="2:15">
      <c r="B45" s="680"/>
      <c r="C45" s="681"/>
      <c r="D45" s="681"/>
      <c r="E45" s="681"/>
      <c r="F45" s="681"/>
      <c r="G45" s="628" t="s">
        <v>362</v>
      </c>
      <c r="H45" s="1107"/>
      <c r="I45" s="647"/>
      <c r="J45" s="647"/>
      <c r="K45" s="647"/>
      <c r="L45" s="647"/>
      <c r="N45" s="1294"/>
      <c r="O45" s="1293"/>
    </row>
    <row r="46" spans="2:15">
      <c r="B46" s="680"/>
      <c r="C46" s="681"/>
      <c r="D46" s="681" t="str">
        <f t="shared" ref="D46:D54" si="0">IF(I46=0,"",G46)</f>
        <v>Office</v>
      </c>
      <c r="E46" s="682">
        <f t="shared" ref="E46:E54" si="1">IF(I46=0,"",I46/I$55)</f>
        <v>0.95238095238095233</v>
      </c>
      <c r="F46" s="681"/>
      <c r="G46" s="627" t="str">
        <f>IP_Assumptions!C271</f>
        <v>Office</v>
      </c>
      <c r="H46" s="1107"/>
      <c r="I46" s="1518">
        <f>SUMIF(IP_Schedule!$F$17:$F$18,G46,IP_Schedule!$AL$17:$AL$18)</f>
        <v>200</v>
      </c>
      <c r="J46" s="923">
        <f>IF(I46&gt;0,I46/SUMIF(IP_Schedule!$F$17:$F$18,G46,IP_Schedule!$G$17:$G$18),"-")</f>
        <v>200</v>
      </c>
      <c r="K46" s="922">
        <f>SUMIFS(IP_Schedule!$BR$17:$BR$18,IP_Schedule!$F$17:$F$18,G46,IP_Schedule!$Q$17:$Q$18,"Leased")-SUMIFS(IP_Schedule!$G$17:$G$18,IP_Schedule!$F$17:$F$18,G46,IP_Schedule!$Q$17:$Q$18,"Leased")*IP_Outgoings!$D$38</f>
        <v>100</v>
      </c>
      <c r="L46" s="923">
        <f>IF(K46&gt;0,K46/SUMIF(IP_Schedule!$F$17:$F$18,G46,IP_Schedule!$G$17:$G$18),"-")</f>
        <v>100</v>
      </c>
      <c r="N46" s="1294"/>
      <c r="O46" s="1293"/>
    </row>
    <row r="47" spans="2:15">
      <c r="B47" s="680"/>
      <c r="C47" s="681"/>
      <c r="D47" s="681" t="str">
        <f t="shared" si="0"/>
        <v/>
      </c>
      <c r="E47" s="682" t="str">
        <f t="shared" si="1"/>
        <v/>
      </c>
      <c r="F47" s="681"/>
      <c r="G47" s="627" t="str">
        <f>IP_Assumptions!C272</f>
        <v>Retail</v>
      </c>
      <c r="H47" s="1107"/>
      <c r="I47" s="1518">
        <f>SUMIF(IP_Schedule!$F$17:$F$18,G47,IP_Schedule!$AL$17:$AL$18)</f>
        <v>0</v>
      </c>
      <c r="J47" s="923" t="str">
        <f>IF(I47&gt;0,I47/SUMIF(IP_Schedule!$F$17:$F$18,G47,IP_Schedule!$G$17:$G$18),"-")</f>
        <v>-</v>
      </c>
      <c r="K47" s="922">
        <f>SUMIFS(IP_Schedule!$BR$17:$BR$18,IP_Schedule!$F$17:$F$18,G47,IP_Schedule!$Q$17:$Q$18,"Leased")-SUMIFS(IP_Schedule!$G$17:$G$18,IP_Schedule!$F$17:$F$18,G47,IP_Schedule!$Q$17:$Q$18,"Leased")*IP_Outgoings!$D$38</f>
        <v>0</v>
      </c>
      <c r="L47" s="923" t="str">
        <f>IF(K47&gt;0,K47/SUMIF(IP_Schedule!$F$17:$F$18,G47,IP_Schedule!$G$17:$G$18),"-")</f>
        <v>-</v>
      </c>
      <c r="N47" s="1294"/>
      <c r="O47" s="1293"/>
    </row>
    <row r="48" spans="2:15">
      <c r="B48" s="680"/>
      <c r="C48" s="681"/>
      <c r="D48" s="681" t="str">
        <f t="shared" si="0"/>
        <v>Car Parking</v>
      </c>
      <c r="E48" s="682">
        <f t="shared" si="1"/>
        <v>4.7619047619047616E-2</v>
      </c>
      <c r="F48" s="681"/>
      <c r="G48" s="627" t="str">
        <f>IP_Assumptions!C273</f>
        <v>Car Parking</v>
      </c>
      <c r="H48" s="1107"/>
      <c r="I48" s="922">
        <f>IP_Schedule!$AW$19</f>
        <v>10</v>
      </c>
      <c r="J48" s="1031">
        <f>I48/IP_Schedule!$AV$19/12</f>
        <v>0.83333333333333337</v>
      </c>
      <c r="K48" s="922">
        <f>IP_Schedule!$AY$19*12*IP_Schedule!$AV$19</f>
        <v>10</v>
      </c>
      <c r="L48" s="1031">
        <f>IP_Schedule!$AY$19</f>
        <v>0.83333333333333337</v>
      </c>
      <c r="N48" s="1294"/>
      <c r="O48" s="1293"/>
    </row>
    <row r="49" spans="2:15">
      <c r="B49" s="680"/>
      <c r="C49" s="681"/>
      <c r="D49" s="681" t="str">
        <f t="shared" si="0"/>
        <v/>
      </c>
      <c r="E49" s="682" t="str">
        <f t="shared" si="1"/>
        <v/>
      </c>
      <c r="F49" s="681"/>
      <c r="G49" s="627" t="str">
        <f>IP_Assumptions!C274</f>
        <v>Storage</v>
      </c>
      <c r="H49" s="1107"/>
      <c r="I49" s="1518">
        <f>SUMIF(IP_Schedule!$F$17:$F$18,G49,IP_Schedule!$AL$17:$AL$18)</f>
        <v>0</v>
      </c>
      <c r="J49" s="923" t="str">
        <f>IF(I49&gt;0,I49/SUMIF(IP_Schedule!$F$17:$F$18,G49,IP_Schedule!$G$17:$G$18),"-")</f>
        <v>-</v>
      </c>
      <c r="K49" s="922">
        <f>SUMIFS(IP_Schedule!$BR$17:$BR$18,IP_Schedule!$F$17:$F$18,G49,IP_Schedule!$Q$17:$Q$18,"Leased")-SUMIFS(IP_Schedule!$G$17:$G$18,IP_Schedule!$F$17:$F$18,G49,IP_Schedule!$Q$17:$Q$18,"Leased")*IP_Outgoings!$D$38</f>
        <v>0</v>
      </c>
      <c r="L49" s="923" t="str">
        <f>IF(K49&gt;0,K49/SUMIF(IP_Schedule!$F$17:$F$18,G49,IP_Schedule!$G$17:$G$18),"-")</f>
        <v>-</v>
      </c>
      <c r="N49" s="1294"/>
      <c r="O49" s="1293"/>
    </row>
    <row r="50" spans="2:15">
      <c r="B50" s="680"/>
      <c r="C50" s="681"/>
      <c r="D50" s="681" t="str">
        <f t="shared" si="0"/>
        <v/>
      </c>
      <c r="E50" s="682" t="str">
        <f t="shared" si="1"/>
        <v/>
      </c>
      <c r="F50" s="681"/>
      <c r="G50" s="627" t="str">
        <f>IP_Assumptions!C275</f>
        <v>Warehouse</v>
      </c>
      <c r="H50" s="1107"/>
      <c r="I50" s="1518">
        <f>SUMIF(IP_Schedule!$F$17:$F$18,G50,IP_Schedule!$AL$17:$AL$18)</f>
        <v>0</v>
      </c>
      <c r="J50" s="923" t="str">
        <f>IF(I50&gt;0,I50/SUMIF(IP_Schedule!$F$17:$F$18,G50,IP_Schedule!$G$17:$G$18),"-")</f>
        <v>-</v>
      </c>
      <c r="K50" s="922">
        <f>SUMIFS(IP_Schedule!$BR$17:$BR$18,IP_Schedule!$F$17:$F$18,G50,IP_Schedule!$Q$17:$Q$18,"Leased")-SUMIFS(IP_Schedule!$G$17:$G$18,IP_Schedule!$F$17:$F$18,G50,IP_Schedule!$Q$17:$Q$18,"Leased")*IP_Outgoings!$D$38</f>
        <v>0</v>
      </c>
      <c r="L50" s="923" t="str">
        <f>IF(K50&gt;0,K50/SUMIF(IP_Schedule!$F$17:$F$18,G50,IP_Schedule!$G$17:$G$18),"-")</f>
        <v>-</v>
      </c>
      <c r="N50" s="1294"/>
      <c r="O50" s="1293"/>
    </row>
    <row r="51" spans="2:15">
      <c r="B51" s="680"/>
      <c r="C51" s="681"/>
      <c r="D51" s="681" t="str">
        <f t="shared" si="0"/>
        <v/>
      </c>
      <c r="E51" s="682" t="str">
        <f t="shared" si="1"/>
        <v/>
      </c>
      <c r="F51" s="681"/>
      <c r="G51" s="627" t="str">
        <f>IP_Assumptions!C276</f>
        <v>Hardstand</v>
      </c>
      <c r="H51" s="1107"/>
      <c r="I51" s="1518">
        <f>SUMIF(IP_Schedule!$F$17:$F$18,G51,IP_Schedule!$AL$17:$AL$18)</f>
        <v>0</v>
      </c>
      <c r="J51" s="923" t="str">
        <f>IF(I51&gt;0,I51/SUMIF(IP_Schedule!$F$17:$F$18,G51,IP_Schedule!$G$17:$G$18),"-")</f>
        <v>-</v>
      </c>
      <c r="K51" s="922">
        <f>SUMIFS(IP_Schedule!$BR$17:$BR$18,IP_Schedule!$F$17:$F$18,G51,IP_Schedule!$Q$17:$Q$18,"Leased")-SUMIFS(IP_Schedule!$G$17:$G$18,IP_Schedule!$F$17:$F$18,G51,IP_Schedule!$Q$17:$Q$18,"Leased")*IP_Outgoings!$D$38</f>
        <v>0</v>
      </c>
      <c r="L51" s="923" t="str">
        <f>IF(K51&gt;0,K51/SUMIF(IP_Schedule!$F$17:$F$18,G51,IP_Schedule!$G$17:$G$18),"-")</f>
        <v>-</v>
      </c>
      <c r="N51" s="1294"/>
      <c r="O51" s="1293"/>
    </row>
    <row r="52" spans="2:15">
      <c r="B52" s="680"/>
      <c r="C52" s="681"/>
      <c r="D52" s="681" t="str">
        <f t="shared" si="0"/>
        <v/>
      </c>
      <c r="E52" s="682" t="str">
        <f t="shared" si="1"/>
        <v/>
      </c>
      <c r="F52" s="681"/>
      <c r="G52" s="627" t="str">
        <f>IP_Assumptions!C277</f>
        <v>Canopy</v>
      </c>
      <c r="H52" s="1107"/>
      <c r="I52" s="1518">
        <f>SUMIF(IP_Schedule!$F$17:$F$18,G52,IP_Schedule!$AL$17:$AL$18)</f>
        <v>0</v>
      </c>
      <c r="J52" s="923" t="str">
        <f>IF(I52&gt;0,I52/SUMIF(IP_Schedule!$F$17:$F$18,G52,IP_Schedule!$G$17:$G$18),"-")</f>
        <v>-</v>
      </c>
      <c r="K52" s="922">
        <f>SUMIFS(IP_Schedule!$BR$17:$BR$18,IP_Schedule!$F$17:$F$18,G52,IP_Schedule!$Q$17:$Q$18,"Leased")-SUMIFS(IP_Schedule!$G$17:$G$18,IP_Schedule!$F$17:$F$18,G52,IP_Schedule!$Q$17:$Q$18,"Leased")*IP_Outgoings!$D$38</f>
        <v>0</v>
      </c>
      <c r="L52" s="923" t="str">
        <f>IF(K52&gt;0,K52/SUMIF(IP_Schedule!$F$17:$F$18,G52,IP_Schedule!$G$17:$G$18),"-")</f>
        <v>-</v>
      </c>
      <c r="N52" s="1294"/>
      <c r="O52" s="1293"/>
    </row>
    <row r="53" spans="2:15">
      <c r="B53" s="680"/>
      <c r="C53" s="681"/>
      <c r="D53" s="681" t="str">
        <f t="shared" si="0"/>
        <v/>
      </c>
      <c r="E53" s="682" t="str">
        <f t="shared" si="1"/>
        <v/>
      </c>
      <c r="F53" s="681"/>
      <c r="G53" s="627" t="str">
        <f>IP_Assumptions!C278</f>
        <v>Land</v>
      </c>
      <c r="H53" s="1107"/>
      <c r="I53" s="1518">
        <f>SUMIF(IP_Schedule!$F$17:$F$18,G53,IP_Schedule!$AL$17:$AL$18)</f>
        <v>0</v>
      </c>
      <c r="J53" s="923" t="str">
        <f>IF(I53&gt;0,I53/SUMIF(IP_Schedule!$F$17:$F$18,G53,IP_Schedule!$G$17:$G$18),"-")</f>
        <v>-</v>
      </c>
      <c r="K53" s="922">
        <f>SUMIFS(IP_Schedule!$BR$17:$BR$18,IP_Schedule!$F$17:$F$18,G53,IP_Schedule!$Q$17:$Q$18,"Leased")-SUMIFS(IP_Schedule!$G$17:$G$18,IP_Schedule!$F$17:$F$18,G53,IP_Schedule!$Q$17:$Q$18,"Leased")*IP_Outgoings!$D$38</f>
        <v>0</v>
      </c>
      <c r="L53" s="923" t="str">
        <f>IF(K53&gt;0,K53/SUMIF(IP_Schedule!$F$17:$F$18,G53,IP_Schedule!$G$17:$G$18),"-")</f>
        <v>-</v>
      </c>
      <c r="N53" s="1294"/>
      <c r="O53" s="1293"/>
    </row>
    <row r="54" spans="2:15">
      <c r="B54" s="680"/>
      <c r="C54" s="681"/>
      <c r="D54" s="681" t="str">
        <f t="shared" si="0"/>
        <v/>
      </c>
      <c r="E54" s="682" t="str">
        <f t="shared" si="1"/>
        <v/>
      </c>
      <c r="F54" s="681"/>
      <c r="G54" s="627" t="s">
        <v>983</v>
      </c>
      <c r="H54" s="1107"/>
      <c r="I54" s="1518">
        <f>SUMIF(IP_Schedule!$F$17:$F$18,G54,IP_Schedule!$AL$17:$AL$18)</f>
        <v>0</v>
      </c>
      <c r="J54" s="1032">
        <v>0</v>
      </c>
      <c r="K54" s="922">
        <f>SUMIFS(IP_Schedule!$BR$17:$BR$18,IP_Schedule!$F$17:$F$18,G54,IP_Schedule!$Q$17:$Q$18,"Leased")-SUMIFS(IP_Schedule!$G$17:$G$18,IP_Schedule!$F$17:$F$18,G54,IP_Schedule!$Q$17:$Q$18,"Leased")*IP_Outgoings!$D$38</f>
        <v>0</v>
      </c>
      <c r="L54" s="1032">
        <v>0</v>
      </c>
      <c r="N54" s="1294"/>
      <c r="O54" s="1293"/>
    </row>
    <row r="55" spans="2:15">
      <c r="B55" s="680"/>
      <c r="C55" s="681"/>
      <c r="D55" s="683"/>
      <c r="E55" s="681"/>
      <c r="F55" s="681"/>
      <c r="G55" s="1062" t="s">
        <v>1041</v>
      </c>
      <c r="H55" s="1108"/>
      <c r="I55" s="1103">
        <f>SUM(I46:I54)</f>
        <v>210</v>
      </c>
      <c r="J55" s="1110"/>
      <c r="K55" s="1103">
        <f>SUM(K46:K54)</f>
        <v>110</v>
      </c>
      <c r="L55" s="1103"/>
      <c r="N55" s="1294"/>
      <c r="O55" s="1293"/>
    </row>
    <row r="56" spans="2:15">
      <c r="B56" s="680"/>
      <c r="C56" s="681"/>
      <c r="D56" s="683"/>
      <c r="E56" s="681"/>
      <c r="F56" s="681"/>
      <c r="G56" s="647" t="s">
        <v>984</v>
      </c>
      <c r="H56" s="1107"/>
      <c r="I56" s="1353">
        <f>Gross_Recover+Net_Recover_Dash</f>
        <v>0</v>
      </c>
      <c r="J56" s="1111">
        <f>I56/NLA</f>
        <v>0</v>
      </c>
      <c r="K56" s="1353">
        <f>I56+SUMIF(IP_Schedule!$I$17:$I$18,"G",IP_Schedule!$G$17:$G$18)/NLA*IP_Outgoings!C38</f>
        <v>0</v>
      </c>
      <c r="L56" s="1111">
        <f>K56/NLA</f>
        <v>0</v>
      </c>
      <c r="N56" s="1294"/>
      <c r="O56" s="1293"/>
    </row>
    <row r="57" spans="2:15">
      <c r="B57" s="680"/>
      <c r="C57" s="681"/>
      <c r="D57" s="683"/>
      <c r="E57" s="681"/>
      <c r="F57" s="681"/>
      <c r="G57" s="1062" t="s">
        <v>427</v>
      </c>
      <c r="H57" s="1108"/>
      <c r="I57" s="1103">
        <f>SUM(I55,I56)</f>
        <v>210</v>
      </c>
      <c r="J57" s="1110"/>
      <c r="K57" s="1103">
        <f>SUM(K55,K56)</f>
        <v>110</v>
      </c>
      <c r="L57" s="1110"/>
      <c r="N57" s="1294"/>
      <c r="O57" s="1293"/>
    </row>
    <row r="58" spans="2:15">
      <c r="B58" s="646"/>
      <c r="C58" s="634"/>
      <c r="D58" s="684"/>
      <c r="E58" s="634"/>
      <c r="F58" s="634"/>
      <c r="G58" s="647" t="s">
        <v>985</v>
      </c>
      <c r="H58" s="1107"/>
      <c r="I58" s="1353">
        <f>IP_Outgoings!$C$47</f>
        <v>30</v>
      </c>
      <c r="J58" s="1111">
        <f>I58/NLA</f>
        <v>30</v>
      </c>
      <c r="K58" s="1353">
        <f>IP_Outgoings!$C$47</f>
        <v>30</v>
      </c>
      <c r="L58" s="1111">
        <f>K58/NLA</f>
        <v>30</v>
      </c>
      <c r="N58" s="1294"/>
      <c r="O58" s="1293"/>
    </row>
    <row r="59" spans="2:15">
      <c r="B59" s="646"/>
      <c r="C59" s="634"/>
      <c r="D59" s="684"/>
      <c r="E59" s="634"/>
      <c r="F59" s="634"/>
      <c r="G59" s="1112" t="s">
        <v>1042</v>
      </c>
      <c r="H59" s="1108"/>
      <c r="I59" s="1113">
        <f>SUM(I57,-I58)</f>
        <v>180</v>
      </c>
      <c r="J59" s="1110"/>
      <c r="K59" s="1113">
        <f>SUM(K57,-K58)</f>
        <v>80</v>
      </c>
      <c r="L59" s="1110"/>
      <c r="N59" s="1294"/>
      <c r="O59" s="1293"/>
    </row>
    <row r="60" spans="2:15">
      <c r="B60" s="646"/>
      <c r="C60" s="634"/>
      <c r="D60" s="684"/>
      <c r="E60" s="634"/>
      <c r="F60" s="634"/>
      <c r="G60" s="1383" t="s">
        <v>832</v>
      </c>
      <c r="H60" s="1107"/>
      <c r="I60" s="922">
        <f>SUM(IP_Assumptions!I134)</f>
        <v>1200</v>
      </c>
      <c r="J60" s="1032"/>
      <c r="K60" s="922">
        <f>$I$60</f>
        <v>1200</v>
      </c>
      <c r="L60" s="1032"/>
      <c r="N60" s="1294"/>
      <c r="O60" s="1293"/>
    </row>
    <row r="61" spans="2:15">
      <c r="B61" s="646"/>
      <c r="C61" s="634"/>
      <c r="D61" s="684"/>
      <c r="E61" s="1153"/>
      <c r="F61" s="634"/>
      <c r="G61" s="1112" t="s">
        <v>1043</v>
      </c>
      <c r="H61" s="1108"/>
      <c r="I61" s="1113">
        <f>SUM(I59:I60)</f>
        <v>1380</v>
      </c>
      <c r="J61" s="1110"/>
      <c r="K61" s="1113">
        <f>SUM(K59:K60)</f>
        <v>1280</v>
      </c>
      <c r="L61" s="1110"/>
      <c r="N61" s="1294"/>
      <c r="O61" s="1293"/>
    </row>
    <row r="62" spans="2:15">
      <c r="B62" s="646"/>
      <c r="C62" s="634"/>
      <c r="D62" s="634"/>
      <c r="E62" s="634"/>
      <c r="F62" s="634"/>
      <c r="G62" s="647" t="str">
        <f>"Passing/Market Rent Relativity: " &amp; TEXT(Calc_Cap!D62,"0.0%")</f>
        <v>Passing/Market Rent Relativity: 105.3%</v>
      </c>
      <c r="H62" s="647"/>
      <c r="I62" s="687"/>
      <c r="J62" s="1353"/>
      <c r="K62" s="1353"/>
      <c r="L62" s="1353"/>
      <c r="N62" s="1294"/>
      <c r="O62" s="1293"/>
    </row>
    <row r="63" spans="2:15">
      <c r="B63" s="646"/>
      <c r="C63" s="670" t="s">
        <v>1044</v>
      </c>
      <c r="D63" s="634"/>
      <c r="E63" s="634"/>
      <c r="F63" s="634"/>
      <c r="G63" s="634"/>
      <c r="H63" s="634"/>
      <c r="I63" s="634"/>
      <c r="J63" s="634"/>
      <c r="K63"/>
      <c r="L63"/>
      <c r="N63" s="1294"/>
      <c r="O63" s="1293"/>
    </row>
    <row r="64" spans="2:15">
      <c r="B64" s="386"/>
      <c r="C64" s="1295"/>
      <c r="D64" s="1295"/>
      <c r="E64" s="1295"/>
      <c r="F64" s="1295"/>
      <c r="G64" s="1295"/>
      <c r="H64" s="1295"/>
      <c r="I64" s="1295"/>
      <c r="J64" s="1295"/>
      <c r="K64" s="1295"/>
      <c r="N64" s="1294"/>
      <c r="O64" s="1293"/>
    </row>
    <row r="65" spans="2:15">
      <c r="B65" s="386"/>
      <c r="C65" s="1295"/>
      <c r="D65" s="1295"/>
      <c r="E65" s="1295"/>
      <c r="F65" s="1295"/>
      <c r="G65" s="1295"/>
      <c r="H65" s="1295"/>
      <c r="I65" s="1295"/>
      <c r="J65" s="1295"/>
      <c r="K65" s="1295"/>
      <c r="N65" s="1294"/>
      <c r="O65" s="1293"/>
    </row>
    <row r="66" spans="2:15">
      <c r="B66" s="386"/>
      <c r="C66" s="1295"/>
      <c r="D66" s="1295"/>
      <c r="E66" s="1295"/>
      <c r="F66" s="1295"/>
      <c r="G66" s="1295"/>
      <c r="H66" s="1295"/>
      <c r="I66" s="1295"/>
      <c r="J66" s="1295"/>
      <c r="K66" s="1295"/>
      <c r="O66" s="387"/>
    </row>
    <row r="67" spans="2:15">
      <c r="B67" s="386"/>
      <c r="C67" s="1295"/>
      <c r="D67" s="1295"/>
      <c r="E67" s="1295"/>
      <c r="F67" s="1295"/>
      <c r="G67" s="1295"/>
      <c r="H67" s="1295"/>
      <c r="I67" s="1295"/>
      <c r="J67" s="1295"/>
      <c r="K67" s="1295"/>
      <c r="O67" s="387"/>
    </row>
    <row r="68" spans="2:15" ht="18.75" customHeight="1">
      <c r="B68" s="388"/>
      <c r="C68" s="1290" t="s">
        <v>1045</v>
      </c>
      <c r="D68" s="1290"/>
      <c r="E68" s="1290"/>
      <c r="F68" s="1290"/>
      <c r="G68" s="1290"/>
      <c r="H68" s="1290"/>
      <c r="I68" s="1290"/>
      <c r="J68" s="1290"/>
      <c r="K68" s="1290"/>
      <c r="L68" s="382"/>
      <c r="M68" s="382"/>
      <c r="N68" s="382"/>
      <c r="O68" s="389"/>
    </row>
    <row r="69" spans="2:15" s="380" customFormat="1" ht="14.4"/>
    <row r="70" spans="2:15">
      <c r="C70" s="16"/>
    </row>
    <row r="71" spans="2:15">
      <c r="C71" s="16"/>
    </row>
    <row r="72" spans="2:15">
      <c r="C72" s="16"/>
    </row>
    <row r="73" spans="2:15">
      <c r="C73" s="16"/>
    </row>
    <row r="74" spans="2:15">
      <c r="C74" s="16"/>
    </row>
    <row r="75" spans="2:15" ht="18.75" customHeight="1">
      <c r="C75" s="16"/>
    </row>
    <row r="76" spans="2:15">
      <c r="C76" s="16"/>
    </row>
    <row r="77" spans="2:15">
      <c r="C77" s="16"/>
    </row>
    <row r="669" spans="6:6">
      <c r="F669" s="60"/>
    </row>
  </sheetData>
  <phoneticPr fontId="0" type="noConversion"/>
  <conditionalFormatting sqref="J32:J37">
    <cfRule type="expression" dxfId="62" priority="1" stopIfTrue="1">
      <formula>ISBLANK($I$8)=FALSE</formula>
    </cfRule>
  </conditionalFormatting>
  <conditionalFormatting sqref="K32:K37">
    <cfRule type="expression" dxfId="61" priority="2" stopIfTrue="1">
      <formula>ISBLANK($I$8)=FALSE</formula>
    </cfRule>
  </conditionalFormatting>
  <pageMargins left="0.24" right="0.23" top="0.4" bottom="0.44" header="0.4" footer="0.44"/>
  <pageSetup paperSize="9" scale="64"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FF0000"/>
    <pageSetUpPr fitToPage="1"/>
  </sheetPr>
  <dimension ref="A1:P667"/>
  <sheetViews>
    <sheetView showGridLines="0" zoomScale="85" zoomScaleNormal="85" zoomScaleSheetLayoutView="85" workbookViewId="0">
      <selection activeCell="H70" sqref="H70"/>
    </sheetView>
  </sheetViews>
  <sheetFormatPr defaultColWidth="0" defaultRowHeight="13.8"/>
  <cols>
    <col min="1" max="2" width="4.21875" style="16" customWidth="1"/>
    <col min="3" max="3" width="11.77734375" style="379" customWidth="1"/>
    <col min="4" max="6" width="11.77734375" style="16" customWidth="1"/>
    <col min="7" max="7" width="15.77734375" style="16" customWidth="1"/>
    <col min="8" max="8" width="13.44140625" style="16" customWidth="1"/>
    <col min="9" max="9" width="11.77734375" style="16" customWidth="1"/>
    <col min="10" max="10" width="13.5546875" style="16" customWidth="1"/>
    <col min="11" max="12" width="11.77734375" style="16" customWidth="1"/>
    <col min="13" max="13" width="8.77734375" style="16" customWidth="1"/>
    <col min="14" max="14" width="21.5546875" style="16" customWidth="1"/>
    <col min="15" max="15" width="4" style="16" customWidth="1"/>
    <col min="16" max="16" width="0" style="16" hidden="1" customWidth="1"/>
    <col min="17" max="16384" width="9.21875" style="16" hidden="1"/>
  </cols>
  <sheetData>
    <row r="1" spans="2:14" ht="9" customHeight="1"/>
    <row r="2" spans="2:14" s="380" customFormat="1" ht="21" customHeight="1">
      <c r="B2" s="645"/>
      <c r="C2" s="650"/>
      <c r="D2" s="651"/>
      <c r="E2" s="652"/>
      <c r="F2" s="653"/>
      <c r="G2" s="654"/>
      <c r="H2" s="654"/>
      <c r="I2" s="652"/>
      <c r="J2" s="652"/>
      <c r="K2" s="652"/>
      <c r="L2" s="652"/>
      <c r="M2" s="426"/>
      <c r="N2" s="427"/>
    </row>
    <row r="3" spans="2:14" ht="13.95" customHeight="1">
      <c r="B3" s="646"/>
      <c r="C3" s="685"/>
      <c r="D3" s="685"/>
      <c r="E3" s="685"/>
      <c r="F3" s="685"/>
      <c r="H3" s="1144" t="s">
        <v>1003</v>
      </c>
      <c r="I3" s="1145"/>
      <c r="J3" s="1146">
        <f>Sale_Adopt_Value</f>
        <v>0</v>
      </c>
      <c r="K3" s="1296"/>
      <c r="L3" s="1296"/>
      <c r="M3" s="1294" t="str">
        <f>Full_Address</f>
        <v/>
      </c>
      <c r="N3" s="1293" t="s">
        <v>1005</v>
      </c>
    </row>
    <row r="4" spans="2:14">
      <c r="B4" s="646"/>
      <c r="C4" s="685"/>
      <c r="D4" s="685"/>
      <c r="E4" s="685"/>
      <c r="F4" s="685"/>
      <c r="H4" s="1144" t="str">
        <f>IP_Assumptions!B11</f>
        <v>Valuation Date</v>
      </c>
      <c r="I4" s="1145"/>
      <c r="J4" s="1147">
        <f>Val_Date</f>
        <v>44377</v>
      </c>
      <c r="K4" s="1297"/>
      <c r="L4" s="1297"/>
      <c r="M4" s="1294"/>
      <c r="N4" s="1293"/>
    </row>
    <row r="5" spans="2:14">
      <c r="B5" s="646"/>
      <c r="C5" s="685"/>
      <c r="D5" s="685"/>
      <c r="E5" s="685"/>
      <c r="F5" s="685"/>
      <c r="H5" s="1144" t="s">
        <v>1006</v>
      </c>
      <c r="I5" s="1145"/>
      <c r="J5" s="1148">
        <f>IP_Assumptions!C19</f>
        <v>0</v>
      </c>
      <c r="K5" s="1291"/>
      <c r="L5" s="1291"/>
      <c r="M5" s="1294"/>
      <c r="N5" s="1293"/>
    </row>
    <row r="6" spans="2:14">
      <c r="B6" s="646"/>
      <c r="C6" s="685"/>
      <c r="D6" s="685"/>
      <c r="E6" s="685"/>
      <c r="F6" s="685"/>
      <c r="H6" s="1144" t="s">
        <v>1007</v>
      </c>
      <c r="I6" s="1145"/>
      <c r="J6" s="1148">
        <f>IP_Assumptions!C20</f>
        <v>0</v>
      </c>
      <c r="K6" s="1291"/>
      <c r="L6" s="1291"/>
      <c r="M6" s="1294"/>
      <c r="N6" s="1293"/>
    </row>
    <row r="7" spans="2:14">
      <c r="B7" s="646"/>
      <c r="C7" s="685"/>
      <c r="D7" s="685"/>
      <c r="E7" s="685"/>
      <c r="F7" s="685"/>
      <c r="H7" s="1144" t="s">
        <v>148</v>
      </c>
      <c r="I7" s="1145"/>
      <c r="J7" s="1148" t="s">
        <v>1046</v>
      </c>
      <c r="K7" s="1291"/>
      <c r="L7" s="1291"/>
      <c r="M7" s="1294"/>
      <c r="N7" s="1293"/>
    </row>
    <row r="8" spans="2:14">
      <c r="B8" s="646"/>
      <c r="C8" s="685"/>
      <c r="D8" s="685"/>
      <c r="E8" s="685"/>
      <c r="F8" s="685"/>
      <c r="H8" s="1144" t="s">
        <v>1008</v>
      </c>
      <c r="I8" s="1145"/>
      <c r="J8" s="1149">
        <f>NLA</f>
        <v>1</v>
      </c>
      <c r="K8" s="1292"/>
      <c r="L8" s="1292"/>
      <c r="M8" s="1294"/>
      <c r="N8" s="1293"/>
    </row>
    <row r="9" spans="2:14">
      <c r="B9" s="646"/>
      <c r="C9" s="685"/>
      <c r="D9" s="685"/>
      <c r="E9" s="685"/>
      <c r="F9" s="685"/>
      <c r="H9" s="1144" t="s">
        <v>1009</v>
      </c>
      <c r="I9" s="1145"/>
      <c r="J9" s="1150">
        <f>IP_Schedule!AV19</f>
        <v>1</v>
      </c>
      <c r="K9" s="749"/>
      <c r="L9" s="749"/>
      <c r="M9" s="1294"/>
      <c r="N9" s="1293"/>
    </row>
    <row r="10" spans="2:14">
      <c r="B10" s="646"/>
      <c r="C10" s="685"/>
      <c r="D10" s="685"/>
      <c r="E10" s="685"/>
      <c r="F10" s="685"/>
      <c r="H10" s="1144" t="s">
        <v>1010</v>
      </c>
      <c r="I10" s="1145"/>
      <c r="J10" s="1151" t="str">
        <f>TEXT(OP_Analysis!O46,"0.00%")&amp;"  "&amp;IF(OP_Analysis!O46&gt;0,"("&amp;TEXT(OP_Analysis!O46*NLA,"0.0")&amp;" m²)","")</f>
        <v xml:space="preserve">0.00%  </v>
      </c>
      <c r="K10" s="1299"/>
      <c r="L10" s="1299"/>
      <c r="M10" s="1294"/>
      <c r="N10" s="1293"/>
    </row>
    <row r="11" spans="2:14" ht="15" customHeight="1">
      <c r="B11" s="646"/>
      <c r="C11" s="685"/>
      <c r="D11" s="685"/>
      <c r="E11" s="685"/>
      <c r="F11" s="685"/>
      <c r="H11" s="1144" t="s">
        <v>1011</v>
      </c>
      <c r="I11" s="1152"/>
      <c r="J11" s="1149">
        <f>IP_Assumptions!C29</f>
        <v>0</v>
      </c>
      <c r="K11" s="1292"/>
      <c r="L11" s="1292"/>
      <c r="M11" s="1294"/>
      <c r="N11" s="1293"/>
    </row>
    <row r="12" spans="2:14" ht="11.25" customHeight="1">
      <c r="B12" s="646"/>
      <c r="C12" s="685"/>
      <c r="D12" s="685"/>
      <c r="E12" s="685"/>
      <c r="F12" s="685"/>
      <c r="H12" s="726"/>
      <c r="I12" s="1131"/>
      <c r="J12" s="1292"/>
      <c r="K12" s="1292"/>
      <c r="L12" s="1292"/>
      <c r="M12" s="1294"/>
      <c r="N12" s="1293"/>
    </row>
    <row r="13" spans="2:14" ht="16.5" customHeight="1">
      <c r="B13" s="646"/>
      <c r="C13" s="726"/>
      <c r="D13" s="685"/>
      <c r="E13" s="685"/>
      <c r="F13" s="685"/>
      <c r="G13" s="686"/>
      <c r="H13" s="726" t="s">
        <v>1044</v>
      </c>
      <c r="I13" s="1039"/>
      <c r="J13" s="1039"/>
      <c r="K13" s="1039"/>
      <c r="L13" s="1039"/>
      <c r="M13" s="1294"/>
      <c r="N13" s="1293"/>
    </row>
    <row r="14" spans="2:14">
      <c r="B14" s="646"/>
      <c r="C14" s="1134"/>
      <c r="D14" s="1134"/>
      <c r="E14" s="1134"/>
      <c r="F14" s="1134"/>
      <c r="G14" s="1134"/>
      <c r="H14" s="1301"/>
      <c r="I14" s="1301"/>
      <c r="J14" s="1301"/>
      <c r="K14" s="1301"/>
      <c r="L14" s="1134"/>
      <c r="M14" s="1294"/>
      <c r="N14" s="1293"/>
    </row>
    <row r="15" spans="2:14">
      <c r="B15" s="646"/>
      <c r="C15" s="1134"/>
      <c r="D15" s="1134"/>
      <c r="E15" s="1134"/>
      <c r="F15" s="1134"/>
      <c r="G15" s="1134"/>
      <c r="H15" s="1301"/>
      <c r="I15" s="1301"/>
      <c r="J15" s="1301"/>
      <c r="K15" s="1301"/>
      <c r="L15" s="1134"/>
      <c r="M15" s="1294"/>
      <c r="N15" s="1293"/>
    </row>
    <row r="16" spans="2:14">
      <c r="B16" s="646"/>
      <c r="C16" s="1134"/>
      <c r="D16" s="1134"/>
      <c r="E16" s="1134"/>
      <c r="F16" s="1134"/>
      <c r="G16" s="1134"/>
      <c r="H16" s="1301"/>
      <c r="I16" s="1301"/>
      <c r="J16" s="1301"/>
      <c r="K16" s="1301"/>
      <c r="L16" s="1134"/>
      <c r="M16" s="1294"/>
      <c r="N16" s="1293"/>
    </row>
    <row r="17" spans="2:14" ht="9.75" customHeight="1">
      <c r="B17" s="646"/>
      <c r="C17" s="1134"/>
      <c r="D17" s="1134"/>
      <c r="E17" s="1134"/>
      <c r="F17" s="1134"/>
      <c r="G17" s="1134"/>
      <c r="H17" s="1301"/>
      <c r="I17" s="1301"/>
      <c r="J17" s="1301"/>
      <c r="K17" s="1301"/>
      <c r="L17" s="1134"/>
      <c r="M17" s="1294"/>
      <c r="N17" s="1293"/>
    </row>
    <row r="18" spans="2:14">
      <c r="B18" s="646"/>
      <c r="C18" s="1076" t="s">
        <v>1012</v>
      </c>
      <c r="D18" s="1076"/>
      <c r="E18" s="1132"/>
      <c r="F18" s="1133"/>
      <c r="G18" s="658"/>
      <c r="H18" s="1123" t="s">
        <v>1013</v>
      </c>
      <c r="I18" s="801"/>
      <c r="J18" s="801"/>
      <c r="K18" s="647"/>
      <c r="M18" s="1294"/>
      <c r="N18" s="1293"/>
    </row>
    <row r="19" spans="2:14" s="380" customFormat="1" ht="14.4">
      <c r="B19" s="646"/>
      <c r="C19" s="647" t="s">
        <v>1014</v>
      </c>
      <c r="D19" s="647"/>
      <c r="E19" s="1374"/>
      <c r="F19" s="666">
        <f ca="1">IP_Assumptions!D227</f>
        <v>4.0000000000014038E-2</v>
      </c>
      <c r="G19" s="663"/>
      <c r="H19" s="1124" t="s">
        <v>1015</v>
      </c>
      <c r="I19" s="1062"/>
      <c r="J19" s="1125">
        <f>Calc_Cap!D58</f>
        <v>0</v>
      </c>
      <c r="K19" s="1062"/>
      <c r="L19" s="16"/>
      <c r="M19" s="1294"/>
      <c r="N19" s="1293"/>
    </row>
    <row r="20" spans="2:14">
      <c r="B20" s="646"/>
      <c r="C20" s="647" t="s">
        <v>1016</v>
      </c>
      <c r="D20" s="647"/>
      <c r="E20" s="647"/>
      <c r="F20" s="664">
        <f>AVERAGE(IP_Assumptions!C234:C243)</f>
        <v>6</v>
      </c>
      <c r="G20" s="665"/>
      <c r="H20" s="627" t="s">
        <v>1017</v>
      </c>
      <c r="I20" s="647"/>
      <c r="J20" s="666">
        <f ca="1">Calc_Cap!D60</f>
        <v>-5.5638312786080926</v>
      </c>
      <c r="K20" s="1374"/>
      <c r="M20" s="1294"/>
      <c r="N20" s="1293"/>
    </row>
    <row r="21" spans="2:14">
      <c r="B21" s="646"/>
      <c r="C21" s="647" t="s">
        <v>1018</v>
      </c>
      <c r="D21" s="647"/>
      <c r="E21" s="647"/>
      <c r="F21" s="664">
        <f>AVERAGE(IP_Assumptions!C213:C222)</f>
        <v>6</v>
      </c>
      <c r="G21" s="647"/>
      <c r="H21" s="627" t="s">
        <v>1019</v>
      </c>
      <c r="I21" s="647"/>
      <c r="J21" s="666" t="e">
        <f ca="1">Calc_DCF!E276</f>
        <v>#NUM!</v>
      </c>
      <c r="K21" s="647"/>
      <c r="M21" s="1294"/>
      <c r="N21" s="1293"/>
    </row>
    <row r="22" spans="2:14">
      <c r="B22" s="646"/>
      <c r="C22" s="647" t="s">
        <v>1020</v>
      </c>
      <c r="D22" s="647"/>
      <c r="E22" s="647"/>
      <c r="F22" s="667">
        <f ca="1">IP_Schedule!GO19</f>
        <v>0.5</v>
      </c>
      <c r="G22" s="647"/>
      <c r="H22" s="627" t="s">
        <v>1021</v>
      </c>
      <c r="I22" s="647"/>
      <c r="J22" s="666">
        <f>IP_Assumptions!C117</f>
        <v>8.5000000000000006E-2</v>
      </c>
      <c r="K22" s="647"/>
      <c r="M22" s="1294"/>
      <c r="N22" s="1293"/>
    </row>
    <row r="23" spans="2:14">
      <c r="B23" s="646"/>
      <c r="C23" s="647" t="s">
        <v>1022</v>
      </c>
      <c r="D23" s="647"/>
      <c r="E23" s="647"/>
      <c r="F23" s="668">
        <f ca="1">IF(ISERROR(XNPV(DR,Calc_DCF!E43:DT43,Calc_DCF!E6:DT6)/XNPV(DR,Calc_DCF!E45:DT45,Calc_DCF!E6:DT6)),
"-",XNPV(
DR,Calc_DCF!E43:DT43,Calc_DCF!E6:DT6)/XNPV(DR,Calc_DCF!E45:DT45,Calc_DCF!E6:DT6))</f>
        <v>1.3199441983444693E-2</v>
      </c>
      <c r="G23" s="647"/>
      <c r="H23" s="627" t="s">
        <v>1023</v>
      </c>
      <c r="I23" s="647"/>
      <c r="J23" s="918">
        <f>J3/NLA</f>
        <v>0</v>
      </c>
      <c r="K23" s="1374"/>
      <c r="M23" s="1294"/>
      <c r="N23" s="1293"/>
    </row>
    <row r="24" spans="2:14">
      <c r="B24" s="646"/>
      <c r="C24" s="647"/>
      <c r="D24" s="647"/>
      <c r="E24" s="647"/>
      <c r="F24" s="647"/>
      <c r="G24" s="647"/>
      <c r="H24" s="627" t="s">
        <v>1024</v>
      </c>
      <c r="I24" s="647"/>
      <c r="J24" s="918" t="e">
        <f>J3/J11</f>
        <v>#DIV/0!</v>
      </c>
      <c r="K24" s="669"/>
      <c r="M24" s="1294"/>
      <c r="N24" s="1293"/>
    </row>
    <row r="25" spans="2:14">
      <c r="B25" s="646"/>
      <c r="C25" s="825" t="s">
        <v>1025</v>
      </c>
      <c r="D25" s="626"/>
      <c r="E25" s="1120" t="s">
        <v>403</v>
      </c>
      <c r="F25" s="1121" t="s">
        <v>1026</v>
      </c>
      <c r="G25" s="626"/>
      <c r="H25" s="1135" t="s">
        <v>1027</v>
      </c>
      <c r="I25" s="1105"/>
      <c r="J25" s="1136" t="s">
        <v>434</v>
      </c>
      <c r="K25" s="1136" t="s">
        <v>1028</v>
      </c>
      <c r="M25" s="1294"/>
      <c r="N25" s="1293"/>
    </row>
    <row r="26" spans="2:14">
      <c r="B26" s="646"/>
      <c r="C26" s="1062" t="s">
        <v>178</v>
      </c>
      <c r="D26" s="1062"/>
      <c r="E26" s="1122">
        <f>OP_Rates!C35</f>
        <v>0</v>
      </c>
      <c r="F26" s="1122">
        <f>OP_Rates!E35</f>
        <v>-30</v>
      </c>
      <c r="G26" s="647"/>
      <c r="H26" s="627"/>
      <c r="I26" s="669"/>
      <c r="J26" s="920"/>
      <c r="K26" s="921"/>
      <c r="M26" s="1294"/>
      <c r="N26" s="1293"/>
    </row>
    <row r="27" spans="2:14">
      <c r="B27" s="646"/>
      <c r="C27" s="647" t="s">
        <v>177</v>
      </c>
      <c r="D27" s="647"/>
      <c r="E27" s="918">
        <f>OP_Rates!C12</f>
        <v>130</v>
      </c>
      <c r="F27" s="918">
        <f>OP_Rates!E12</f>
        <v>100</v>
      </c>
      <c r="G27" s="647"/>
      <c r="H27" s="627"/>
      <c r="I27" s="669"/>
      <c r="J27" s="920"/>
      <c r="K27" s="921"/>
      <c r="M27" s="1294"/>
      <c r="N27" s="1293"/>
    </row>
    <row r="28" spans="2:14">
      <c r="B28" s="646"/>
      <c r="C28" s="647" t="str">
        <f>"Car Parking: " &amp; TEXT(IP_Schedule!AV19,"0") &amp; " spaces"</f>
        <v>Car Parking: 1 spaces</v>
      </c>
      <c r="D28" s="647"/>
      <c r="E28" s="918">
        <f>IP_Schedule!AY19</f>
        <v>0.83333333333333337</v>
      </c>
      <c r="F28" s="919"/>
      <c r="G28" s="647"/>
      <c r="H28" s="627"/>
      <c r="I28" s="647"/>
      <c r="J28" s="920"/>
      <c r="K28" s="921"/>
      <c r="M28" s="1294"/>
      <c r="N28" s="1293"/>
    </row>
    <row r="29" spans="2:14" ht="10.5" customHeight="1">
      <c r="B29" s="646"/>
      <c r="C29" s="634"/>
      <c r="D29" s="634"/>
      <c r="E29" s="634"/>
      <c r="F29" s="634"/>
      <c r="G29" s="634"/>
      <c r="H29" s="634"/>
      <c r="I29" s="634"/>
      <c r="J29" s="634"/>
      <c r="K29" s="634"/>
      <c r="L29" s="634"/>
      <c r="M29" s="1294"/>
      <c r="N29" s="1293"/>
    </row>
    <row r="30" spans="2:14">
      <c r="B30" s="646"/>
      <c r="C30" s="1129" t="s">
        <v>1029</v>
      </c>
      <c r="D30" s="634"/>
      <c r="E30" s="634"/>
      <c r="F30" s="634"/>
      <c r="G30" s="634"/>
      <c r="H30" s="634"/>
      <c r="I30" s="634"/>
      <c r="J30" s="634"/>
      <c r="K30" s="634"/>
      <c r="L30" s="634"/>
      <c r="M30" s="1294"/>
      <c r="N30" s="1293"/>
    </row>
    <row r="31" spans="2:14" ht="12" customHeight="1">
      <c r="B31" s="646"/>
      <c r="C31" s="634"/>
      <c r="D31" s="634"/>
      <c r="E31" s="634"/>
      <c r="F31" s="634"/>
      <c r="G31" s="634"/>
      <c r="H31" s="634"/>
      <c r="I31" s="634"/>
      <c r="J31" s="634"/>
      <c r="K31" s="634"/>
      <c r="L31" s="634"/>
      <c r="M31" s="1294"/>
      <c r="N31" s="1293"/>
    </row>
    <row r="32" spans="2:14">
      <c r="B32" s="646"/>
      <c r="C32" s="634"/>
      <c r="D32" s="634"/>
      <c r="E32" s="634"/>
      <c r="F32" s="634"/>
      <c r="G32" s="634"/>
      <c r="H32" s="671" t="s">
        <v>1030</v>
      </c>
      <c r="I32" s="671" t="s">
        <v>1031</v>
      </c>
      <c r="J32" s="671" t="s">
        <v>434</v>
      </c>
      <c r="K32" s="671" t="s">
        <v>1032</v>
      </c>
      <c r="M32" s="1294"/>
      <c r="N32" s="1293"/>
    </row>
    <row r="33" spans="2:14">
      <c r="B33" s="646"/>
      <c r="C33" s="634"/>
      <c r="D33" s="655"/>
      <c r="E33" s="634"/>
      <c r="F33" s="634"/>
      <c r="G33" s="672"/>
      <c r="H33" s="1137">
        <f>H35</f>
        <v>44742</v>
      </c>
      <c r="I33" s="671" t="s">
        <v>1033</v>
      </c>
      <c r="J33" s="1115" t="s">
        <v>1034</v>
      </c>
      <c r="K33" s="1115" t="s">
        <v>1034</v>
      </c>
      <c r="M33" s="1294"/>
      <c r="N33" s="1293"/>
    </row>
    <row r="34" spans="2:14">
      <c r="B34" s="646"/>
      <c r="C34" s="634"/>
      <c r="D34" s="655"/>
      <c r="E34" s="634"/>
      <c r="F34" s="634"/>
      <c r="G34" s="672"/>
      <c r="H34" s="1138" t="s">
        <v>467</v>
      </c>
      <c r="I34" s="1139">
        <f>OP_Analysis!D46</f>
        <v>0</v>
      </c>
      <c r="J34" s="1140">
        <f>OP_Analysis!F46</f>
        <v>0</v>
      </c>
      <c r="K34" s="1141">
        <f>SUM(J$34:J34)</f>
        <v>0</v>
      </c>
      <c r="M34" s="1294"/>
      <c r="N34" s="1293"/>
    </row>
    <row r="35" spans="2:14">
      <c r="B35" s="646"/>
      <c r="C35" s="634"/>
      <c r="D35" s="634"/>
      <c r="E35" s="1023" t="s">
        <v>1035</v>
      </c>
      <c r="F35" s="1023"/>
      <c r="G35" s="684"/>
      <c r="H35" s="677">
        <f>OP_Analysis!B47</f>
        <v>44742</v>
      </c>
      <c r="I35" s="674">
        <f>OP_Analysis!D47</f>
        <v>0</v>
      </c>
      <c r="J35" s="675">
        <f>OP_Analysis!F47</f>
        <v>0</v>
      </c>
      <c r="K35" s="676">
        <f>SUM(J$34:J35)</f>
        <v>0</v>
      </c>
      <c r="M35" s="1294"/>
      <c r="N35" s="1293"/>
    </row>
    <row r="36" spans="2:14">
      <c r="B36" s="646"/>
      <c r="C36" s="634"/>
      <c r="D36" s="634"/>
      <c r="E36" s="634"/>
      <c r="F36" s="634"/>
      <c r="G36" s="634"/>
      <c r="H36" s="677">
        <f>OP_Analysis!B48</f>
        <v>45107</v>
      </c>
      <c r="I36" s="674">
        <f>OP_Analysis!D48</f>
        <v>0</v>
      </c>
      <c r="J36" s="675">
        <f>OP_Analysis!F48</f>
        <v>0</v>
      </c>
      <c r="K36" s="676">
        <f>SUM(J$34:J36)</f>
        <v>0</v>
      </c>
      <c r="M36" s="1294"/>
      <c r="N36" s="1293"/>
    </row>
    <row r="37" spans="2:14">
      <c r="B37" s="646"/>
      <c r="C37" s="634"/>
      <c r="D37" s="634"/>
      <c r="E37" s="634"/>
      <c r="F37" s="634"/>
      <c r="G37" s="634"/>
      <c r="H37" s="677">
        <f>OP_Analysis!B49</f>
        <v>45473</v>
      </c>
      <c r="I37" s="674">
        <f>OP_Analysis!D49</f>
        <v>0</v>
      </c>
      <c r="J37" s="675">
        <f>OP_Analysis!F49</f>
        <v>0</v>
      </c>
      <c r="K37" s="676">
        <f>SUM(J$34:J37)</f>
        <v>0</v>
      </c>
      <c r="M37" s="1294"/>
      <c r="N37" s="1293"/>
    </row>
    <row r="38" spans="2:14">
      <c r="B38" s="646"/>
      <c r="C38" s="634"/>
      <c r="D38" s="634"/>
      <c r="E38" s="634"/>
      <c r="F38" s="634"/>
      <c r="G38" s="634"/>
      <c r="H38" s="677">
        <f>OP_Analysis!B50</f>
        <v>45838</v>
      </c>
      <c r="I38" s="674">
        <f>OP_Analysis!D50</f>
        <v>1</v>
      </c>
      <c r="J38" s="675">
        <f>OP_Analysis!F50</f>
        <v>1</v>
      </c>
      <c r="K38" s="676">
        <f>SUM(J$34:J38)</f>
        <v>1</v>
      </c>
      <c r="M38" s="1294"/>
      <c r="N38" s="1293"/>
    </row>
    <row r="39" spans="2:14">
      <c r="B39" s="646"/>
      <c r="C39" s="634"/>
      <c r="D39" s="634"/>
      <c r="E39" s="634"/>
      <c r="F39" s="634"/>
      <c r="G39" s="634"/>
      <c r="H39" s="677">
        <f>OP_Analysis!B51</f>
        <v>46203</v>
      </c>
      <c r="I39" s="674">
        <f>OP_Analysis!D51</f>
        <v>0</v>
      </c>
      <c r="J39" s="675">
        <f>OP_Analysis!F51</f>
        <v>0</v>
      </c>
      <c r="K39" s="676">
        <f>SUM(J$34:J39)</f>
        <v>1</v>
      </c>
      <c r="M39" s="1294"/>
      <c r="N39" s="1293"/>
    </row>
    <row r="40" spans="2:14">
      <c r="B40" s="646"/>
      <c r="C40" s="634"/>
      <c r="D40" s="634"/>
      <c r="E40" s="634"/>
      <c r="F40" s="634"/>
      <c r="G40" s="634"/>
      <c r="H40" s="1064" t="s">
        <v>1036</v>
      </c>
      <c r="I40" s="1104">
        <f>SUM(I34:I39)</f>
        <v>1</v>
      </c>
      <c r="J40" s="1116">
        <f>SUM(J34:J39)</f>
        <v>1</v>
      </c>
      <c r="K40" s="1116"/>
      <c r="M40" s="1294"/>
      <c r="N40" s="1293"/>
    </row>
    <row r="41" spans="2:14">
      <c r="B41" s="646"/>
      <c r="C41" s="634"/>
      <c r="D41" s="634"/>
      <c r="E41" s="634"/>
      <c r="F41" s="634"/>
      <c r="G41" s="634"/>
      <c r="H41" s="647" t="s">
        <v>1037</v>
      </c>
      <c r="I41" s="1375"/>
      <c r="J41" s="678"/>
      <c r="K41" s="679">
        <f>IP_Schedule!GK19</f>
        <v>4</v>
      </c>
      <c r="M41" s="1294"/>
      <c r="N41" s="1293"/>
    </row>
    <row r="42" spans="2:14">
      <c r="B42" s="646"/>
      <c r="C42" s="634"/>
      <c r="D42" s="634"/>
      <c r="E42" s="634"/>
      <c r="F42" s="634"/>
      <c r="G42" s="634"/>
      <c r="H42" s="647" t="s">
        <v>1038</v>
      </c>
      <c r="I42" s="1375"/>
      <c r="J42" s="678"/>
      <c r="K42" s="679">
        <f>IP_Schedule!GL19</f>
        <v>4</v>
      </c>
      <c r="M42" s="1294"/>
      <c r="N42" s="1293"/>
    </row>
    <row r="43" spans="2:14" ht="12" customHeight="1">
      <c r="B43" s="646"/>
      <c r="C43" s="634"/>
      <c r="D43" s="634"/>
      <c r="E43" s="634"/>
      <c r="F43" s="634"/>
      <c r="G43" s="634"/>
      <c r="H43" s="634"/>
      <c r="I43" s="634"/>
      <c r="J43" s="634"/>
      <c r="K43" s="634"/>
      <c r="L43" s="634"/>
      <c r="M43" s="1294"/>
      <c r="N43" s="1293"/>
    </row>
    <row r="44" spans="2:14">
      <c r="B44" s="680"/>
      <c r="C44" s="670"/>
      <c r="D44" s="681"/>
      <c r="E44" s="681"/>
      <c r="F44" s="681"/>
      <c r="G44" s="634"/>
      <c r="H44" s="634"/>
      <c r="I44" s="634"/>
      <c r="J44" s="634"/>
      <c r="K44" s="634"/>
      <c r="L44" s="634"/>
      <c r="M44" s="1294"/>
      <c r="N44" s="1293"/>
    </row>
    <row r="45" spans="2:14">
      <c r="B45" s="680"/>
      <c r="C45" s="681"/>
      <c r="D45" s="681"/>
      <c r="E45" s="1106"/>
      <c r="F45" s="1097" t="s">
        <v>1039</v>
      </c>
      <c r="G45" s="1097" t="s">
        <v>980</v>
      </c>
      <c r="H45" s="1097"/>
      <c r="I45" s="1097" t="s">
        <v>462</v>
      </c>
      <c r="J45" s="1097"/>
      <c r="M45" s="1294"/>
      <c r="N45" s="1293"/>
    </row>
    <row r="46" spans="2:14">
      <c r="B46" s="680"/>
      <c r="C46" s="681"/>
      <c r="D46" s="681"/>
      <c r="E46" s="1106"/>
      <c r="F46" s="1109"/>
      <c r="G46" s="1097" t="s">
        <v>981</v>
      </c>
      <c r="H46" s="1097" t="s">
        <v>1040</v>
      </c>
      <c r="I46" s="1097" t="s">
        <v>981</v>
      </c>
      <c r="J46" s="1097" t="s">
        <v>1040</v>
      </c>
      <c r="M46" s="1294"/>
      <c r="N46" s="1293"/>
    </row>
    <row r="47" spans="2:14">
      <c r="B47" s="680"/>
      <c r="C47" s="681"/>
      <c r="D47" s="681"/>
      <c r="E47" s="628" t="s">
        <v>362</v>
      </c>
      <c r="F47" s="1107"/>
      <c r="G47" s="647"/>
      <c r="H47" s="647"/>
      <c r="I47" s="647"/>
      <c r="J47" s="647"/>
      <c r="M47" s="1294"/>
      <c r="N47" s="1293"/>
    </row>
    <row r="48" spans="2:14">
      <c r="B48" s="680"/>
      <c r="C48" s="681"/>
      <c r="D48" s="681" t="str">
        <f t="shared" ref="D48:D56" si="0">IF(G48=0,"",E48)</f>
        <v>Office</v>
      </c>
      <c r="E48" s="627" t="str">
        <f>IP_Assumptions!C271</f>
        <v>Office</v>
      </c>
      <c r="F48" s="1107"/>
      <c r="G48" s="1518">
        <f>SUMIF(IP_Schedule!$F$17:$F$18,E48,IP_Schedule!$AL$17:$AL$18)-
SUMIFS(IP_Schedule!$G$17:$G$18,IP_Schedule!$F$17:$F$18,E48,IP_Schedule!$AI$17:$AI$18,"Gross")*IP_Outgoings!$D$38</f>
        <v>200</v>
      </c>
      <c r="H48" s="923">
        <f>IF(G48&gt;0,G48/SUMIF(IP_Schedule!$F$17:$F$18,E48,IP_Schedule!$G$17:$G$18),"-")</f>
        <v>200</v>
      </c>
      <c r="I48" s="922">
        <f>SUMIFS(IP_Schedule!$BR$17:$BR$18,IP_Schedule!$F$17:$F$18,E48,IP_Schedule!$Q$17:$Q$18,"Leased")-SUMIFS(IP_Schedule!$G$17:$G$18,IP_Schedule!$F$17:$F$18,E48,IP_Schedule!$Q$17:$Q$18,"Leased")*IP_Outgoings!$D$38</f>
        <v>100</v>
      </c>
      <c r="J48" s="923">
        <f>IF(I48&gt;0,I48/SUMIF(IP_Schedule!$F$17:$F$18,E48,IP_Schedule!$G$17:$G$18),"-")</f>
        <v>100</v>
      </c>
      <c r="M48" s="1294"/>
      <c r="N48" s="1293"/>
    </row>
    <row r="49" spans="2:14">
      <c r="B49" s="680"/>
      <c r="C49" s="681"/>
      <c r="D49" s="681" t="str">
        <f t="shared" si="0"/>
        <v/>
      </c>
      <c r="E49" s="627" t="str">
        <f>IP_Assumptions!C272</f>
        <v>Retail</v>
      </c>
      <c r="F49" s="1107"/>
      <c r="G49" s="1518">
        <f>SUMIF(IP_Schedule!$F$17:$F$18,E49,IP_Schedule!$AL$17:$AL$18)-
SUMIFS(IP_Schedule!$G$17:$G$18,IP_Schedule!$F$17:$F$18,E49,IP_Schedule!$AI$17:$AI$18,"Gross")*IP_Outgoings!$D$38</f>
        <v>0</v>
      </c>
      <c r="H49" s="923" t="str">
        <f>IF(G49&gt;0,G49/SUMIF(IP_Schedule!$F$17:$F$18,E49,IP_Schedule!$G$17:$G$18),"-")</f>
        <v>-</v>
      </c>
      <c r="I49" s="922">
        <f>SUMIFS(IP_Schedule!$BR$17:$BR$18,IP_Schedule!$F$17:$F$18,E49,IP_Schedule!$Q$17:$Q$18,"Leased")-SUMIFS(IP_Schedule!$G$17:$G$18,IP_Schedule!$F$17:$F$18,E49,IP_Schedule!$Q$17:$Q$18,"Leased")*IP_Outgoings!$D$38</f>
        <v>0</v>
      </c>
      <c r="J49" s="923" t="str">
        <f>IF(I49&gt;0,I49/SUMIF(IP_Schedule!$F$17:$F$18,E49,IP_Schedule!$G$17:$G$18),"-")</f>
        <v>-</v>
      </c>
      <c r="M49" s="1294"/>
      <c r="N49" s="1293"/>
    </row>
    <row r="50" spans="2:14">
      <c r="B50" s="680"/>
      <c r="C50" s="681"/>
      <c r="D50" s="681" t="str">
        <f t="shared" si="0"/>
        <v>Car Parking</v>
      </c>
      <c r="E50" s="627" t="str">
        <f>IP_Assumptions!C273</f>
        <v>Car Parking</v>
      </c>
      <c r="F50" s="1107"/>
      <c r="G50" s="922">
        <f>IP_Schedule!$AW$19</f>
        <v>10</v>
      </c>
      <c r="H50" s="1031">
        <f>G50/IP_Schedule!$AV$19/12</f>
        <v>0.83333333333333337</v>
      </c>
      <c r="I50" s="922">
        <f>IP_Schedule!$AY$19*12*IP_Schedule!$AV$19</f>
        <v>10</v>
      </c>
      <c r="J50" s="1031">
        <f>IP_Schedule!$AY$19</f>
        <v>0.83333333333333337</v>
      </c>
      <c r="M50" s="1294"/>
      <c r="N50" s="1293"/>
    </row>
    <row r="51" spans="2:14">
      <c r="B51" s="680"/>
      <c r="C51" s="681"/>
      <c r="D51" s="681" t="str">
        <f t="shared" si="0"/>
        <v/>
      </c>
      <c r="E51" s="627" t="str">
        <f>IP_Assumptions!C274</f>
        <v>Storage</v>
      </c>
      <c r="F51" s="1107"/>
      <c r="G51" s="1518">
        <f>SUMIF(IP_Schedule!$F$17:$F$18,E51,IP_Schedule!$AL$17:$AL$18)-
SUMIFS(IP_Schedule!$G$17:$G$18,IP_Schedule!$F$17:$F$18,E51,IP_Schedule!$AI$17:$AI$18,"Gross")*IP_Outgoings!$D$38</f>
        <v>0</v>
      </c>
      <c r="H51" s="923" t="str">
        <f>IF(G51&gt;0,G51/SUMIF(IP_Schedule!$F$17:$F$18,E51,IP_Schedule!$G$17:$G$18),"-")</f>
        <v>-</v>
      </c>
      <c r="I51" s="922">
        <f>(SUMIF(IP_Schedule!$F$17:$F$18,E51,IP_Schedule!$BR$17:$BR$18)-SUMIFS(IP_Schedule!$G$17:$G$18,IP_Schedule!$F$17:$F$18,E51,IP_Schedule!$Q$17:$Q$18,"Leased")*IP_Outgoings!$D$38)+(SUMIFS(IP_Schedule!$BR$17:$BR$18,IP_Schedule!$F$17:$F$18,E51,IP_Schedule!$Q$17:$Q$18,"Leased")-SUMIFS(IP_Schedule!$G$17:$G$18,IP_Schedule!$F$17:$F$18,E51,IP_Schedule!$Q$17:$Q$18,"Leased")*IP_Outgoings!$D$38)</f>
        <v>0</v>
      </c>
      <c r="J51" s="923" t="str">
        <f>IF(I51&gt;0,I51/SUMIF(IP_Schedule!$F$17:$F$18,E51,IP_Schedule!$G$17:$G$18),"-")</f>
        <v>-</v>
      </c>
      <c r="M51" s="1294"/>
      <c r="N51" s="1293"/>
    </row>
    <row r="52" spans="2:14">
      <c r="B52" s="680"/>
      <c r="C52" s="681"/>
      <c r="D52" s="681" t="str">
        <f t="shared" si="0"/>
        <v/>
      </c>
      <c r="E52" s="627" t="str">
        <f>IP_Assumptions!C275</f>
        <v>Warehouse</v>
      </c>
      <c r="F52" s="1107"/>
      <c r="G52" s="1518">
        <f>SUMIF(IP_Schedule!$F$17:$F$18,E52,IP_Schedule!$AL$17:$AL$18)-
SUMIFS(IP_Schedule!$G$17:$G$18,IP_Schedule!$F$17:$F$18,E52,IP_Schedule!$AI$17:$AI$18,"Gross")*IP_Outgoings!$D$38</f>
        <v>0</v>
      </c>
      <c r="H52" s="923" t="str">
        <f>IF(G52&gt;0,G52/SUMIF(IP_Schedule!$F$17:$F$18,E52,IP_Schedule!$G$17:$G$18),"-")</f>
        <v>-</v>
      </c>
      <c r="I52" s="922">
        <f>(SUMIF(IP_Schedule!$F$17:$F$18,E52,IP_Schedule!$BR$17:$BR$18)-SUMIFS(IP_Schedule!$G$17:$G$18,IP_Schedule!$F$17:$F$18,E52,IP_Schedule!$Q$17:$Q$18,"Leased")*IP_Outgoings!$D$38)+(SUMIFS(IP_Schedule!$BR$17:$BR$18,IP_Schedule!$F$17:$F$18,E52,IP_Schedule!$Q$17:$Q$18,"Leased")-SUMIFS(IP_Schedule!$G$17:$G$18,IP_Schedule!$F$17:$F$18,E52,IP_Schedule!$Q$17:$Q$18,"Leased")*IP_Outgoings!$D$38)</f>
        <v>0</v>
      </c>
      <c r="J52" s="923" t="str">
        <f>IF(I52&gt;0,I52/SUMIF(IP_Schedule!$F$17:$F$18,E52,IP_Schedule!$G$17:$G$18),"-")</f>
        <v>-</v>
      </c>
      <c r="M52" s="1294"/>
      <c r="N52" s="1293"/>
    </row>
    <row r="53" spans="2:14">
      <c r="B53" s="680"/>
      <c r="C53" s="681"/>
      <c r="D53" s="681" t="str">
        <f t="shared" si="0"/>
        <v/>
      </c>
      <c r="E53" s="627" t="str">
        <f>IP_Assumptions!C276</f>
        <v>Hardstand</v>
      </c>
      <c r="F53" s="1107"/>
      <c r="G53" s="1518">
        <f>SUMIF(IP_Schedule!$F$17:$F$18,E53,IP_Schedule!$AL$17:$AL$18)-
SUMIFS(IP_Schedule!$G$17:$G$18,IP_Schedule!$F$17:$F$18,E53,IP_Schedule!$AI$17:$AI$18,"Gross")*IP_Outgoings!$D$38</f>
        <v>0</v>
      </c>
      <c r="H53" s="923" t="str">
        <f>IF(G53&gt;0,G53/SUMIF(IP_Schedule!$F$17:$F$18,E53,IP_Schedule!$G$17:$G$18),"-")</f>
        <v>-</v>
      </c>
      <c r="I53" s="922">
        <f>(SUMIF(IP_Schedule!$F$17:$F$18,E53,IP_Schedule!$BR$17:$BR$18)-SUMIFS(IP_Schedule!$G$17:$G$18,IP_Schedule!$F$17:$F$18,E53,IP_Schedule!$Q$17:$Q$18,"Leased")*IP_Outgoings!$D$38)+(SUMIFS(IP_Schedule!$BR$17:$BR$18,IP_Schedule!$F$17:$F$18,E53,IP_Schedule!$Q$17:$Q$18,"Leased")-SUMIFS(IP_Schedule!$G$17:$G$18,IP_Schedule!$F$17:$F$18,E53,IP_Schedule!$Q$17:$Q$18,"Leased")*IP_Outgoings!$D$38)</f>
        <v>0</v>
      </c>
      <c r="J53" s="923" t="str">
        <f>IF(I53&gt;0,I53/SUMIF(IP_Schedule!$F$17:$F$18,E53,IP_Schedule!$G$17:$G$18),"-")</f>
        <v>-</v>
      </c>
      <c r="M53" s="1294"/>
      <c r="N53" s="1293"/>
    </row>
    <row r="54" spans="2:14">
      <c r="B54" s="680"/>
      <c r="C54" s="681"/>
      <c r="D54" s="681" t="str">
        <f t="shared" si="0"/>
        <v/>
      </c>
      <c r="E54" s="627" t="str">
        <f>IP_Assumptions!C277</f>
        <v>Canopy</v>
      </c>
      <c r="F54" s="1107"/>
      <c r="G54" s="1518">
        <f>SUMIF(IP_Schedule!$F$17:$F$18,E54,IP_Schedule!$AL$17:$AL$18)-
SUMIFS(IP_Schedule!$G$17:$G$18,IP_Schedule!$F$17:$F$18,E54,IP_Schedule!$AI$17:$AI$18,"Gross")*IP_Outgoings!$D$38</f>
        <v>0</v>
      </c>
      <c r="H54" s="923" t="str">
        <f>IF(G54&gt;0,G54/SUMIF(IP_Schedule!$F$17:$F$18,E54,IP_Schedule!$G$17:$G$18),"-")</f>
        <v>-</v>
      </c>
      <c r="I54" s="922">
        <f>(SUMIF(IP_Schedule!$F$17:$F$18,E54,IP_Schedule!$BR$17:$BR$18)-SUMIFS(IP_Schedule!$G$17:$G$18,IP_Schedule!$F$17:$F$18,E54,IP_Schedule!$Q$17:$Q$18,"Leased")*IP_Outgoings!$D$38)+(SUMIFS(IP_Schedule!$BR$17:$BR$18,IP_Schedule!$F$17:$F$18,E54,IP_Schedule!$Q$17:$Q$18,"Leased")-SUMIFS(IP_Schedule!$G$17:$G$18,IP_Schedule!$F$17:$F$18,E54,IP_Schedule!$Q$17:$Q$18,"Leased")*IP_Outgoings!$D$38)</f>
        <v>0</v>
      </c>
      <c r="J54" s="923" t="str">
        <f>IF(I54&gt;0,I54/SUMIF(IP_Schedule!$F$17:$F$18,E54,IP_Schedule!$G$17:$G$18),"-")</f>
        <v>-</v>
      </c>
      <c r="M54" s="1294"/>
      <c r="N54" s="1293"/>
    </row>
    <row r="55" spans="2:14">
      <c r="B55" s="680"/>
      <c r="C55" s="681"/>
      <c r="D55" s="681" t="str">
        <f t="shared" si="0"/>
        <v/>
      </c>
      <c r="E55" s="627" t="str">
        <f>IP_Assumptions!C278</f>
        <v>Land</v>
      </c>
      <c r="F55" s="1107"/>
      <c r="G55" s="1518">
        <f>SUMIF(IP_Schedule!$F$17:$F$18,E55,IP_Schedule!$AL$17:$AL$18)-
SUMIFS(IP_Schedule!$G$17:$G$18,IP_Schedule!$F$17:$F$18,E55,IP_Schedule!$AI$17:$AI$18,"Gross")*IP_Outgoings!$D$38</f>
        <v>0</v>
      </c>
      <c r="H55" s="923" t="str">
        <f>IF(G55&gt;0,G55/SUMIF(IP_Schedule!$F$17:$F$18,E55,IP_Schedule!$G$17:$G$18),"-")</f>
        <v>-</v>
      </c>
      <c r="I55" s="922">
        <f>(SUMIF(IP_Schedule!$F$17:$F$18,E55,IP_Schedule!$BR$17:$BR$18)-SUMIFS(IP_Schedule!$G$17:$G$18,IP_Schedule!$F$17:$F$18,E55,IP_Schedule!$Q$17:$Q$18,"Leased")*IP_Outgoings!$D$38)+(SUMIFS(IP_Schedule!$BR$17:$BR$18,IP_Schedule!$F$17:$F$18,E55,IP_Schedule!$Q$17:$Q$18,"Leased")-SUMIFS(IP_Schedule!$G$17:$G$18,IP_Schedule!$F$17:$F$18,E55,IP_Schedule!$Q$17:$Q$18,"Leased")*IP_Outgoings!$D$38)</f>
        <v>0</v>
      </c>
      <c r="J55" s="923" t="str">
        <f>IF(I55&gt;0,I55/SUMIF(IP_Schedule!$F$17:$F$18,E55,IP_Schedule!$G$17:$G$18),"-")</f>
        <v>-</v>
      </c>
      <c r="M55" s="1294"/>
      <c r="N55" s="1293"/>
    </row>
    <row r="56" spans="2:14">
      <c r="B56" s="680"/>
      <c r="C56" s="681"/>
      <c r="D56" s="681" t="str">
        <f t="shared" si="0"/>
        <v/>
      </c>
      <c r="E56" s="627" t="s">
        <v>983</v>
      </c>
      <c r="F56" s="1107"/>
      <c r="G56" s="1518">
        <f>SUMIF(IP_Schedule!$F$17:$F$18,E56,IP_Schedule!$AL$17:$AL$18)-
SUMIFS(IP_Schedule!$G$17:$G$18,IP_Schedule!$F$17:$F$18,E56,IP_Schedule!$AI$17:$AI$18,"Gross")*IP_Outgoings!$D$38</f>
        <v>0</v>
      </c>
      <c r="H56" s="1032">
        <v>0</v>
      </c>
      <c r="I56" s="922">
        <f>(SUMIF(IP_Schedule!$F$17:$F$18,E56,IP_Schedule!$BR$17:$BR$18)-SUMIFS(IP_Schedule!$G$17:$G$18,IP_Schedule!$F$17:$F$18,E56,IP_Schedule!$Q$17:$Q$18,"Leased")*IP_Outgoings!$D$38)+(SUMIFS(IP_Schedule!$BR$17:$BR$18,IP_Schedule!$F$17:$F$18,E56,IP_Schedule!$Q$17:$Q$18,"Leased")-SUMIFS(IP_Schedule!$G$17:$G$18,IP_Schedule!$F$17:$F$18,E56,IP_Schedule!$Q$17:$Q$18,"Leased")*IP_Outgoings!$D$38)</f>
        <v>0</v>
      </c>
      <c r="J56" s="1032">
        <v>0</v>
      </c>
      <c r="M56" s="1294"/>
      <c r="N56" s="1293"/>
    </row>
    <row r="57" spans="2:14">
      <c r="B57" s="680"/>
      <c r="C57" s="681"/>
      <c r="D57" s="683"/>
      <c r="E57" s="1062" t="s">
        <v>1041</v>
      </c>
      <c r="F57" s="1108"/>
      <c r="G57" s="1103">
        <f>SUM(G48:G56)</f>
        <v>210</v>
      </c>
      <c r="H57" s="1110"/>
      <c r="I57" s="1103">
        <f>SUM(I48:I56)</f>
        <v>110</v>
      </c>
      <c r="J57" s="1103"/>
      <c r="M57" s="1294"/>
      <c r="N57" s="1293"/>
    </row>
    <row r="58" spans="2:14">
      <c r="B58" s="680"/>
      <c r="C58" s="681"/>
      <c r="D58" s="683"/>
      <c r="E58" s="647" t="s">
        <v>984</v>
      </c>
      <c r="F58" s="1107"/>
      <c r="G58" s="1353">
        <f>Gross_Recover+Net_Recover_Dash</f>
        <v>0</v>
      </c>
      <c r="H58" s="1111">
        <f>G58/NLA</f>
        <v>0</v>
      </c>
      <c r="I58" s="1353">
        <f>G58</f>
        <v>0</v>
      </c>
      <c r="J58" s="1111">
        <f>I58/NLA</f>
        <v>0</v>
      </c>
      <c r="M58" s="1294"/>
      <c r="N58" s="1293"/>
    </row>
    <row r="59" spans="2:14">
      <c r="B59" s="680"/>
      <c r="C59" s="681"/>
      <c r="D59" s="683"/>
      <c r="E59" s="1062" t="s">
        <v>427</v>
      </c>
      <c r="F59" s="1108"/>
      <c r="G59" s="1103">
        <f>SUM(G57,G58)</f>
        <v>210</v>
      </c>
      <c r="H59" s="1110"/>
      <c r="I59" s="1103">
        <f>SUM(I57,I58)</f>
        <v>110</v>
      </c>
      <c r="J59" s="1110"/>
      <c r="M59" s="1294"/>
      <c r="N59" s="1293"/>
    </row>
    <row r="60" spans="2:14">
      <c r="B60" s="646"/>
      <c r="C60" s="634"/>
      <c r="D60" s="684"/>
      <c r="E60" s="647" t="s">
        <v>985</v>
      </c>
      <c r="F60" s="1107"/>
      <c r="G60" s="1353">
        <f>IP_Outgoings!$C$47</f>
        <v>30</v>
      </c>
      <c r="H60" s="1111">
        <f>G60/NLA</f>
        <v>30</v>
      </c>
      <c r="I60" s="1353">
        <f>IP_Outgoings!$C$47</f>
        <v>30</v>
      </c>
      <c r="J60" s="1111">
        <f>I60/NLA</f>
        <v>30</v>
      </c>
      <c r="M60" s="1294"/>
      <c r="N60" s="1293"/>
    </row>
    <row r="61" spans="2:14">
      <c r="B61" s="646"/>
      <c r="C61" s="634"/>
      <c r="D61" s="684"/>
      <c r="E61" s="1112" t="s">
        <v>1042</v>
      </c>
      <c r="F61" s="1108"/>
      <c r="G61" s="1113">
        <f>SUM(G59,-G60)</f>
        <v>180</v>
      </c>
      <c r="H61" s="1110"/>
      <c r="I61" s="1113">
        <f>SUM(I59,-I60)</f>
        <v>80</v>
      </c>
      <c r="J61" s="1110"/>
      <c r="M61" s="1294"/>
      <c r="N61" s="1293"/>
    </row>
    <row r="62" spans="2:14">
      <c r="B62" s="646"/>
      <c r="C62" s="634"/>
      <c r="D62" s="684"/>
      <c r="E62" s="1383" t="s">
        <v>832</v>
      </c>
      <c r="F62" s="1107"/>
      <c r="G62" s="922">
        <f>SUM(IP_Assumptions!I134)</f>
        <v>1200</v>
      </c>
      <c r="H62" s="1032"/>
      <c r="I62" s="922">
        <f>$G$62</f>
        <v>1200</v>
      </c>
      <c r="J62" s="1032"/>
      <c r="M62" s="1294"/>
      <c r="N62" s="1293"/>
    </row>
    <row r="63" spans="2:14">
      <c r="B63" s="646"/>
      <c r="C63" s="634"/>
      <c r="D63" s="684"/>
      <c r="E63" s="1112" t="s">
        <v>1043</v>
      </c>
      <c r="F63" s="1108"/>
      <c r="G63" s="1113">
        <f>SUM(G61:G62)</f>
        <v>1380</v>
      </c>
      <c r="H63" s="1110"/>
      <c r="I63" s="1113">
        <f>SUM(I61:I62)</f>
        <v>1280</v>
      </c>
      <c r="J63" s="1110"/>
      <c r="M63" s="1294"/>
      <c r="N63" s="1293"/>
    </row>
    <row r="64" spans="2:14">
      <c r="B64" s="646"/>
      <c r="C64" s="634"/>
      <c r="D64" s="634"/>
      <c r="E64" s="647" t="str">
        <f>"Passing/Market Rent Relativity: " &amp; TEXT(Calc_Cap!D62,"0.0%")</f>
        <v>Passing/Market Rent Relativity: 105.3%</v>
      </c>
      <c r="F64" s="647"/>
      <c r="G64" s="687"/>
      <c r="H64" s="1353"/>
      <c r="I64" s="1353"/>
      <c r="J64" s="1353"/>
      <c r="M64" s="1294"/>
      <c r="N64" s="1293"/>
    </row>
    <row r="65" spans="2:14">
      <c r="B65" s="386"/>
      <c r="C65" s="16"/>
      <c r="N65" s="387"/>
    </row>
    <row r="66" spans="2:14" ht="18.75" customHeight="1">
      <c r="B66" s="388"/>
      <c r="C66" s="1300" t="s">
        <v>1047</v>
      </c>
      <c r="D66" s="1290"/>
      <c r="E66" s="1290"/>
      <c r="F66" s="1290"/>
      <c r="G66" s="1290"/>
      <c r="H66" s="1290"/>
      <c r="I66" s="1290"/>
      <c r="J66" s="1290"/>
      <c r="K66" s="1290"/>
      <c r="L66" s="1290"/>
      <c r="M66" s="382"/>
      <c r="N66" s="389"/>
    </row>
    <row r="67" spans="2:14" s="380" customFormat="1" ht="14.4"/>
    <row r="68" spans="2:14">
      <c r="C68" s="16"/>
    </row>
    <row r="69" spans="2:14">
      <c r="C69" s="16"/>
    </row>
    <row r="70" spans="2:14">
      <c r="C70" s="16"/>
    </row>
    <row r="71" spans="2:14">
      <c r="C71" s="16"/>
    </row>
    <row r="72" spans="2:14">
      <c r="C72" s="16"/>
    </row>
    <row r="73" spans="2:14" ht="18.75" customHeight="1">
      <c r="C73" s="16"/>
    </row>
    <row r="74" spans="2:14">
      <c r="C74" s="16"/>
    </row>
    <row r="75" spans="2:14">
      <c r="C75" s="16"/>
    </row>
    <row r="667" spans="6:6">
      <c r="F667" s="60"/>
    </row>
  </sheetData>
  <conditionalFormatting sqref="J34:J39">
    <cfRule type="expression" dxfId="60" priority="3" stopIfTrue="1">
      <formula>ISBLANK($J$8)=FALSE</formula>
    </cfRule>
  </conditionalFormatting>
  <conditionalFormatting sqref="K34:K39">
    <cfRule type="expression" dxfId="59" priority="4" stopIfTrue="1">
      <formula>ISBLANK($J$8)=FALSE</formula>
    </cfRule>
  </conditionalFormatting>
  <pageMargins left="0.24" right="0.23" top="0.4" bottom="0.44" header="0.4" footer="0.44"/>
  <pageSetup paperSize="9" scale="63"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rgb="FFFF0000"/>
    <pageSetUpPr fitToPage="1"/>
  </sheetPr>
  <dimension ref="A2:U672"/>
  <sheetViews>
    <sheetView showGridLines="0" topLeftCell="A4" zoomScale="85" zoomScaleNormal="85" workbookViewId="0">
      <selection activeCell="C26" sqref="C26"/>
    </sheetView>
  </sheetViews>
  <sheetFormatPr defaultColWidth="9.21875" defaultRowHeight="13.8"/>
  <cols>
    <col min="1" max="1" width="1.77734375" style="629" customWidth="1"/>
    <col min="2" max="2" width="16.21875" style="629" customWidth="1"/>
    <col min="3" max="3" width="15.77734375" style="629" customWidth="1"/>
    <col min="4" max="4" width="16.21875" style="629" customWidth="1"/>
    <col min="5" max="5" width="21.5546875" style="629" customWidth="1"/>
    <col min="6" max="6" width="19.5546875" style="629" customWidth="1"/>
    <col min="7" max="7" width="13.77734375" style="629" customWidth="1"/>
    <col min="8" max="8" width="19.5546875" style="629" customWidth="1"/>
    <col min="9" max="17" width="7.21875" style="629" customWidth="1"/>
    <col min="18" max="18" width="2.77734375" style="629" customWidth="1"/>
    <col min="19" max="16384" width="9.21875" style="629"/>
  </cols>
  <sheetData>
    <row r="2" spans="1:20" s="688" customFormat="1" ht="18">
      <c r="A2" s="383"/>
      <c r="B2" s="617" t="s">
        <v>9</v>
      </c>
      <c r="C2" s="383"/>
      <c r="D2" s="383"/>
      <c r="E2" s="383"/>
      <c r="F2" s="383"/>
      <c r="G2" s="383"/>
      <c r="H2" s="383"/>
    </row>
    <row r="3" spans="1:20" ht="15" thickBot="1">
      <c r="B3" s="945" t="str">
        <f>Sub_Heading</f>
        <v xml:space="preserve"> - Valuation - 30-Jun-2021</v>
      </c>
      <c r="C3" s="689"/>
      <c r="D3" s="689"/>
      <c r="E3" s="689"/>
      <c r="F3" s="689"/>
      <c r="G3" s="689"/>
      <c r="H3" s="689"/>
      <c r="I3" s="689"/>
      <c r="J3" s="689"/>
      <c r="K3" s="689"/>
      <c r="L3" s="689"/>
      <c r="M3" s="689"/>
      <c r="N3" s="689"/>
      <c r="O3" s="689"/>
      <c r="P3" s="689"/>
      <c r="Q3" s="689"/>
    </row>
    <row r="4" spans="1:20" ht="14.4" thickTop="1">
      <c r="B4" s="630"/>
    </row>
    <row r="5" spans="1:20" s="690" customFormat="1">
      <c r="B5" s="691" t="s">
        <v>517</v>
      </c>
      <c r="C5" s="691"/>
      <c r="D5" s="692"/>
      <c r="E5" s="692"/>
      <c r="F5" s="692"/>
      <c r="G5" s="692"/>
      <c r="H5" s="692"/>
      <c r="I5" s="692"/>
      <c r="J5" s="692"/>
      <c r="K5" s="692"/>
      <c r="L5" s="692"/>
      <c r="M5" s="692"/>
      <c r="N5" s="692"/>
      <c r="O5" s="692"/>
      <c r="P5" s="692"/>
      <c r="Q5" s="692"/>
    </row>
    <row r="6" spans="1:20">
      <c r="G6" s="625"/>
    </row>
    <row r="7" spans="1:20">
      <c r="B7" s="726" t="s">
        <v>1048</v>
      </c>
      <c r="C7" s="634"/>
      <c r="D7" s="634"/>
      <c r="E7" s="634"/>
      <c r="F7" s="634"/>
      <c r="G7" s="634"/>
      <c r="H7" s="634"/>
    </row>
    <row r="8" spans="1:20">
      <c r="B8" s="1391" t="s">
        <v>1049</v>
      </c>
      <c r="C8" s="626"/>
      <c r="D8" s="626"/>
      <c r="E8" s="626"/>
      <c r="F8" s="671" t="s">
        <v>1050</v>
      </c>
      <c r="G8" s="671" t="s">
        <v>1051</v>
      </c>
      <c r="H8" s="671" t="s">
        <v>1052</v>
      </c>
      <c r="I8" s="671" t="s">
        <v>1053</v>
      </c>
      <c r="J8" s="671"/>
      <c r="K8" s="671"/>
      <c r="L8" s="671"/>
      <c r="M8" s="671"/>
      <c r="N8" s="671"/>
      <c r="O8" s="671"/>
      <c r="P8" s="671"/>
      <c r="Q8" s="671"/>
    </row>
    <row r="9" spans="1:20">
      <c r="B9" s="727" t="str">
        <f t="shared" ref="B9:B18" si="0">IF(OR(H9="-",G9="-",F9="-"),"-",L10 &amp; ". " &amp; O10)</f>
        <v>-</v>
      </c>
      <c r="C9" s="727"/>
      <c r="D9" s="727"/>
      <c r="E9" s="727"/>
      <c r="F9" s="924" t="str">
        <f t="shared" ref="F9:F18" si="1">IF(OR(ISERROR(M10)=TRUE,M10&gt;0.00001),M10,"-")</f>
        <v>-</v>
      </c>
      <c r="G9" s="925" t="str">
        <f t="shared" ref="G9:G18" si="2">IF(F9="-","-",F9/NLA)</f>
        <v>-</v>
      </c>
      <c r="H9" s="728">
        <f t="shared" ref="H9:H20" si="3">K9</f>
        <v>0</v>
      </c>
      <c r="I9" s="693"/>
      <c r="K9" s="695">
        <f>SUMIF(IP_Schedule!$X$17:$X$18,OP_Analysis!L10,IP_Schedule!$AV$17:$AV$18)</f>
        <v>0</v>
      </c>
      <c r="L9" s="695"/>
      <c r="M9" s="695"/>
      <c r="N9" s="695"/>
      <c r="O9" s="695"/>
      <c r="P9" s="700" t="str">
        <f>B20</f>
        <v>Vacant</v>
      </c>
      <c r="Q9" s="701" t="e">
        <f t="shared" ref="Q9" si="4">IF(G20=0,NA(),G20)</f>
        <v>#N/A</v>
      </c>
      <c r="R9" s="701"/>
      <c r="S9" s="695"/>
      <c r="T9" s="695"/>
    </row>
    <row r="10" spans="1:20">
      <c r="B10" s="727" t="str">
        <f t="shared" si="0"/>
        <v>-</v>
      </c>
      <c r="C10" s="727"/>
      <c r="D10" s="727"/>
      <c r="E10" s="727"/>
      <c r="F10" s="924" t="str">
        <f t="shared" si="1"/>
        <v>-</v>
      </c>
      <c r="G10" s="925" t="str">
        <f t="shared" si="2"/>
        <v>-</v>
      </c>
      <c r="H10" s="728">
        <f t="shared" si="3"/>
        <v>0</v>
      </c>
      <c r="I10" s="693"/>
      <c r="K10" s="695">
        <f>SUMIF(IP_Schedule!$X$17:$X$18,OP_Analysis!L11,IP_Schedule!$AV$17:$AV$18)</f>
        <v>0</v>
      </c>
      <c r="L10" s="695">
        <v>1</v>
      </c>
      <c r="M10" s="699">
        <f>SUMIF(IP_Schedule!$X$17:$X$18,OP_Analysis!L10,IP_Schedule!$G$17:$G$18)</f>
        <v>0</v>
      </c>
      <c r="N10" s="695" t="str">
        <f>IF(ISERROR(MATCH(L10,IP_Schedule!$X$17:$X$18,0)),"-",MATCH(L10,IP_Schedule!$X$17:$X$18,0))</f>
        <v>-</v>
      </c>
      <c r="O10" s="695" t="str">
        <f t="shared" ref="O10:O19" si="5">IF(N10="-","-",INDEX(Tenant_Name,N10,0))</f>
        <v>-</v>
      </c>
      <c r="P10" s="700" t="str">
        <f>IF(B19="-",NA(),B19)</f>
        <v>Other</v>
      </c>
      <c r="Q10" s="701">
        <f>IF(G19=0,NA(),G19)</f>
        <v>1</v>
      </c>
      <c r="R10" s="701"/>
      <c r="S10" s="695"/>
      <c r="T10" s="695"/>
    </row>
    <row r="11" spans="1:20">
      <c r="B11" s="727" t="str">
        <f t="shared" si="0"/>
        <v>-</v>
      </c>
      <c r="C11" s="727"/>
      <c r="D11" s="727"/>
      <c r="E11" s="727"/>
      <c r="F11" s="924" t="str">
        <f t="shared" si="1"/>
        <v>-</v>
      </c>
      <c r="G11" s="925" t="str">
        <f t="shared" si="2"/>
        <v>-</v>
      </c>
      <c r="H11" s="728">
        <f t="shared" si="3"/>
        <v>0</v>
      </c>
      <c r="I11" s="693"/>
      <c r="K11" s="695">
        <f>SUMIF(IP_Schedule!$X$17:$X$18,OP_Analysis!L12,IP_Schedule!$AV$17:$AV$18)</f>
        <v>0</v>
      </c>
      <c r="L11" s="695">
        <v>2</v>
      </c>
      <c r="M11" s="699">
        <f>SUMIF(IP_Schedule!$X$17:$X$18,OP_Analysis!L11,IP_Schedule!$G$17:$G$18)</f>
        <v>0</v>
      </c>
      <c r="N11" s="695" t="str">
        <f>IF(ISERROR(MATCH(L11,IP_Schedule!$X$17:$X$18,0)),"-",MATCH(L11,IP_Schedule!$X$17:$X$18,0))</f>
        <v>-</v>
      </c>
      <c r="O11" s="695" t="str">
        <f t="shared" si="5"/>
        <v>-</v>
      </c>
      <c r="P11" s="700" t="e">
        <f t="shared" ref="P11:P20" si="6">IF(B9="-",NA(),B9)</f>
        <v>#N/A</v>
      </c>
      <c r="Q11" s="701" t="e">
        <f t="shared" ref="Q11:Q20" si="7">IF(G9="-",NA(),G9)</f>
        <v>#N/A</v>
      </c>
      <c r="R11" s="701"/>
      <c r="S11" s="695"/>
      <c r="T11" s="695"/>
    </row>
    <row r="12" spans="1:20">
      <c r="B12" s="727" t="str">
        <f t="shared" si="0"/>
        <v>-</v>
      </c>
      <c r="C12" s="727"/>
      <c r="D12" s="727"/>
      <c r="E12" s="727"/>
      <c r="F12" s="924" t="str">
        <f t="shared" si="1"/>
        <v>-</v>
      </c>
      <c r="G12" s="925" t="str">
        <f t="shared" si="2"/>
        <v>-</v>
      </c>
      <c r="H12" s="728">
        <f t="shared" si="3"/>
        <v>0</v>
      </c>
      <c r="I12" s="693"/>
      <c r="K12" s="695">
        <f>SUMIF(IP_Schedule!$X$17:$X$18,OP_Analysis!L13,IP_Schedule!$AV$17:$AV$18)</f>
        <v>0</v>
      </c>
      <c r="L12" s="695">
        <v>3</v>
      </c>
      <c r="M12" s="699">
        <f>SUMIF(IP_Schedule!$X$17:$X$18,OP_Analysis!L12,IP_Schedule!$G$17:$G$18)</f>
        <v>0</v>
      </c>
      <c r="N12" s="695" t="str">
        <f>IF(ISERROR(MATCH(L12,IP_Schedule!$X$17:$X$18,0)),"-",MATCH(L12,IP_Schedule!$X$17:$X$18,0))</f>
        <v>-</v>
      </c>
      <c r="O12" s="695" t="str">
        <f t="shared" si="5"/>
        <v>-</v>
      </c>
      <c r="P12" s="700" t="e">
        <f t="shared" si="6"/>
        <v>#N/A</v>
      </c>
      <c r="Q12" s="701" t="e">
        <f t="shared" si="7"/>
        <v>#N/A</v>
      </c>
      <c r="R12" s="701"/>
      <c r="S12" s="695"/>
      <c r="T12" s="695"/>
    </row>
    <row r="13" spans="1:20">
      <c r="B13" s="727" t="str">
        <f t="shared" si="0"/>
        <v>-</v>
      </c>
      <c r="C13" s="727"/>
      <c r="D13" s="727"/>
      <c r="E13" s="727"/>
      <c r="F13" s="924" t="str">
        <f t="shared" si="1"/>
        <v>-</v>
      </c>
      <c r="G13" s="925" t="str">
        <f t="shared" si="2"/>
        <v>-</v>
      </c>
      <c r="H13" s="728">
        <f t="shared" si="3"/>
        <v>0</v>
      </c>
      <c r="I13" s="693"/>
      <c r="K13" s="695">
        <f>SUMIF(IP_Schedule!$X$17:$X$18,OP_Analysis!L14,IP_Schedule!$AV$17:$AV$18)</f>
        <v>0</v>
      </c>
      <c r="L13" s="695">
        <v>4</v>
      </c>
      <c r="M13" s="699">
        <f>SUMIF(IP_Schedule!$X$17:$X$18,OP_Analysis!L13,IP_Schedule!$G$17:$G$18)</f>
        <v>0</v>
      </c>
      <c r="N13" s="695" t="str">
        <f>IF(ISERROR(MATCH(L13,IP_Schedule!$X$17:$X$18,0)),"-",MATCH(L13,IP_Schedule!$X$17:$X$18,0))</f>
        <v>-</v>
      </c>
      <c r="O13" s="695" t="str">
        <f t="shared" si="5"/>
        <v>-</v>
      </c>
      <c r="P13" s="700" t="e">
        <f t="shared" si="6"/>
        <v>#N/A</v>
      </c>
      <c r="Q13" s="701" t="e">
        <f t="shared" si="7"/>
        <v>#N/A</v>
      </c>
      <c r="R13" s="701"/>
      <c r="S13" s="695"/>
      <c r="T13" s="695"/>
    </row>
    <row r="14" spans="1:20">
      <c r="B14" s="729" t="str">
        <f t="shared" si="0"/>
        <v>-</v>
      </c>
      <c r="C14" s="729"/>
      <c r="D14" s="729"/>
      <c r="E14" s="729"/>
      <c r="F14" s="924" t="str">
        <f t="shared" si="1"/>
        <v>-</v>
      </c>
      <c r="G14" s="926" t="str">
        <f t="shared" si="2"/>
        <v>-</v>
      </c>
      <c r="H14" s="730">
        <f t="shared" si="3"/>
        <v>0</v>
      </c>
      <c r="I14" s="693"/>
      <c r="K14" s="695">
        <f>SUMIF(IP_Schedule!$X$17:$X$18,OP_Analysis!L15,IP_Schedule!$AV$17:$AV$18)</f>
        <v>0</v>
      </c>
      <c r="L14" s="695">
        <v>5</v>
      </c>
      <c r="M14" s="699">
        <f>SUMIF(IP_Schedule!$X$17:$X$18,OP_Analysis!L14,IP_Schedule!$G$17:$G$18)</f>
        <v>0</v>
      </c>
      <c r="N14" s="695" t="str">
        <f>IF(ISERROR(MATCH(L14,IP_Schedule!$X$17:$X$18,0)),"-",MATCH(L14,IP_Schedule!$X$17:$X$18,0))</f>
        <v>-</v>
      </c>
      <c r="O14" s="695" t="str">
        <f t="shared" si="5"/>
        <v>-</v>
      </c>
      <c r="P14" s="700" t="e">
        <f t="shared" si="6"/>
        <v>#N/A</v>
      </c>
      <c r="Q14" s="701" t="e">
        <f t="shared" si="7"/>
        <v>#N/A</v>
      </c>
      <c r="R14" s="701"/>
      <c r="S14" s="695"/>
      <c r="T14" s="695"/>
    </row>
    <row r="15" spans="1:20">
      <c r="B15" s="729" t="str">
        <f t="shared" si="0"/>
        <v>-</v>
      </c>
      <c r="C15" s="729"/>
      <c r="D15" s="729"/>
      <c r="E15" s="729"/>
      <c r="F15" s="924" t="str">
        <f t="shared" si="1"/>
        <v>-</v>
      </c>
      <c r="G15" s="926" t="str">
        <f t="shared" si="2"/>
        <v>-</v>
      </c>
      <c r="H15" s="730">
        <f t="shared" si="3"/>
        <v>0</v>
      </c>
      <c r="I15" s="693"/>
      <c r="K15" s="695">
        <f>SUMIF(IP_Schedule!$X$17:$X$18,OP_Analysis!L16,IP_Schedule!$AV$17:$AV$18)</f>
        <v>0</v>
      </c>
      <c r="L15" s="695">
        <v>6</v>
      </c>
      <c r="M15" s="699">
        <f>SUMIF(IP_Schedule!$X$17:$X$18,OP_Analysis!L15,IP_Schedule!$G$17:$G$18)</f>
        <v>0</v>
      </c>
      <c r="N15" s="695" t="str">
        <f>IF(ISERROR(MATCH(L15,IP_Schedule!$X$17:$X$18,0)),"-",MATCH(L15,IP_Schedule!$X$17:$X$18,0))</f>
        <v>-</v>
      </c>
      <c r="O15" s="695" t="str">
        <f t="shared" si="5"/>
        <v>-</v>
      </c>
      <c r="P15" s="700" t="e">
        <f t="shared" si="6"/>
        <v>#N/A</v>
      </c>
      <c r="Q15" s="701" t="e">
        <f t="shared" si="7"/>
        <v>#N/A</v>
      </c>
      <c r="R15" s="701"/>
      <c r="S15" s="695"/>
      <c r="T15" s="695"/>
    </row>
    <row r="16" spans="1:20">
      <c r="B16" s="729" t="str">
        <f t="shared" si="0"/>
        <v>-</v>
      </c>
      <c r="C16" s="729"/>
      <c r="D16" s="729"/>
      <c r="E16" s="729"/>
      <c r="F16" s="924" t="str">
        <f t="shared" si="1"/>
        <v>-</v>
      </c>
      <c r="G16" s="926" t="str">
        <f t="shared" si="2"/>
        <v>-</v>
      </c>
      <c r="H16" s="730">
        <f t="shared" si="3"/>
        <v>0</v>
      </c>
      <c r="I16" s="693"/>
      <c r="K16" s="695">
        <f>SUMIF(IP_Schedule!$X$17:$X$18,OP_Analysis!L17,IP_Schedule!$AV$17:$AV$18)</f>
        <v>0</v>
      </c>
      <c r="L16" s="695">
        <v>7</v>
      </c>
      <c r="M16" s="699">
        <f>SUMIF(IP_Schedule!$X$17:$X$18,OP_Analysis!L16,IP_Schedule!$G$17:$G$18)</f>
        <v>0</v>
      </c>
      <c r="N16" s="695" t="str">
        <f>IF(ISERROR(MATCH(L16,IP_Schedule!$X$17:$X$18,0)),"-",MATCH(L16,IP_Schedule!$X$17:$X$18,0))</f>
        <v>-</v>
      </c>
      <c r="O16" s="695" t="str">
        <f t="shared" si="5"/>
        <v>-</v>
      </c>
      <c r="P16" s="700" t="e">
        <f t="shared" si="6"/>
        <v>#N/A</v>
      </c>
      <c r="Q16" s="701" t="e">
        <f t="shared" si="7"/>
        <v>#N/A</v>
      </c>
      <c r="R16" s="701"/>
      <c r="S16" s="695"/>
      <c r="T16" s="695"/>
    </row>
    <row r="17" spans="2:20">
      <c r="B17" s="729" t="str">
        <f t="shared" si="0"/>
        <v>-</v>
      </c>
      <c r="C17" s="729"/>
      <c r="D17" s="729"/>
      <c r="E17" s="729"/>
      <c r="F17" s="924" t="str">
        <f t="shared" si="1"/>
        <v>-</v>
      </c>
      <c r="G17" s="926" t="str">
        <f t="shared" si="2"/>
        <v>-</v>
      </c>
      <c r="H17" s="730">
        <f t="shared" si="3"/>
        <v>0</v>
      </c>
      <c r="I17" s="693"/>
      <c r="K17" s="695">
        <f>SUMIF(IP_Schedule!$X$17:$X$18,OP_Analysis!L18,IP_Schedule!$AV$17:$AV$18)</f>
        <v>0</v>
      </c>
      <c r="L17" s="695">
        <v>8</v>
      </c>
      <c r="M17" s="699">
        <f>SUMIF(IP_Schedule!$X$17:$X$18,OP_Analysis!L17,IP_Schedule!$G$17:$G$18)</f>
        <v>0</v>
      </c>
      <c r="N17" s="695" t="str">
        <f>IF(ISERROR(MATCH(L17,IP_Schedule!$X$17:$X$18,0)),"-",MATCH(L17,IP_Schedule!$X$17:$X$18,0))</f>
        <v>-</v>
      </c>
      <c r="O17" s="695" t="str">
        <f t="shared" si="5"/>
        <v>-</v>
      </c>
      <c r="P17" s="700" t="e">
        <f t="shared" si="6"/>
        <v>#N/A</v>
      </c>
      <c r="Q17" s="701" t="e">
        <f t="shared" si="7"/>
        <v>#N/A</v>
      </c>
      <c r="R17" s="701"/>
      <c r="S17" s="695"/>
      <c r="T17" s="695"/>
    </row>
    <row r="18" spans="2:20">
      <c r="B18" s="729" t="str">
        <f t="shared" si="0"/>
        <v>-</v>
      </c>
      <c r="C18" s="729"/>
      <c r="D18" s="729"/>
      <c r="E18" s="729"/>
      <c r="F18" s="924" t="str">
        <f t="shared" si="1"/>
        <v>-</v>
      </c>
      <c r="G18" s="926" t="str">
        <f t="shared" si="2"/>
        <v>-</v>
      </c>
      <c r="H18" s="730">
        <f t="shared" si="3"/>
        <v>0</v>
      </c>
      <c r="I18" s="693"/>
      <c r="K18" s="695">
        <f>SUMIF(IP_Schedule!$X$17:$X$18,OP_Analysis!L19,IP_Schedule!$AV$17:$AV$18)</f>
        <v>0</v>
      </c>
      <c r="L18" s="695">
        <v>9</v>
      </c>
      <c r="M18" s="699">
        <f>SUMIF(IP_Schedule!$X$17:$X$18,OP_Analysis!L18,IP_Schedule!$G$17:$G$18)</f>
        <v>0</v>
      </c>
      <c r="N18" s="695" t="str">
        <f>IF(ISERROR(MATCH(L18,IP_Schedule!$X$17:$X$18,0)),"-",MATCH(L18,IP_Schedule!$X$17:$X$18,0))</f>
        <v>-</v>
      </c>
      <c r="O18" s="695" t="str">
        <f t="shared" si="5"/>
        <v>-</v>
      </c>
      <c r="P18" s="700" t="e">
        <f t="shared" si="6"/>
        <v>#N/A</v>
      </c>
      <c r="Q18" s="701" t="e">
        <f t="shared" si="7"/>
        <v>#N/A</v>
      </c>
      <c r="R18" s="701"/>
      <c r="S18" s="695"/>
      <c r="T18" s="695"/>
    </row>
    <row r="19" spans="2:20">
      <c r="B19" s="727" t="s">
        <v>983</v>
      </c>
      <c r="C19" s="727"/>
      <c r="D19" s="727"/>
      <c r="E19" s="727"/>
      <c r="F19" s="924">
        <f>NLA-SUM(F9:F18)-F20</f>
        <v>1</v>
      </c>
      <c r="G19" s="926">
        <f>1-SUM(G9:G18)-G20</f>
        <v>1</v>
      </c>
      <c r="H19" s="728">
        <f t="shared" si="3"/>
        <v>1</v>
      </c>
      <c r="I19" s="695"/>
      <c r="K19" s="695">
        <f>SUM(IP_Schedule!AV16:AV18)-OP_Analysis!K20-SUM(OP_Analysis!K9:K18)</f>
        <v>1</v>
      </c>
      <c r="L19" s="695">
        <v>10</v>
      </c>
      <c r="M19" s="699">
        <f>SUMIF(IP_Schedule!$X$17:$X$18,OP_Analysis!L19,IP_Schedule!$G$17:$G$18)</f>
        <v>0</v>
      </c>
      <c r="N19" s="695" t="str">
        <f>IF(ISERROR(MATCH(L19,IP_Schedule!$X$17:$X$18,0)),"-",MATCH(L19,IP_Schedule!$X$17:$X$18,0))</f>
        <v>-</v>
      </c>
      <c r="O19" s="695" t="str">
        <f t="shared" si="5"/>
        <v>-</v>
      </c>
      <c r="P19" s="700" t="e">
        <f t="shared" si="6"/>
        <v>#N/A</v>
      </c>
      <c r="Q19" s="701" t="e">
        <f t="shared" si="7"/>
        <v>#N/A</v>
      </c>
      <c r="R19" s="701"/>
      <c r="S19" s="695"/>
      <c r="T19" s="695"/>
    </row>
    <row r="20" spans="2:20">
      <c r="B20" s="731" t="s">
        <v>467</v>
      </c>
      <c r="C20" s="731"/>
      <c r="D20" s="731"/>
      <c r="E20" s="731"/>
      <c r="F20" s="924">
        <f>SUMIF(IP_Schedule!$Q$17:$Q$18,OP_Analysis!B20,IP_Schedule!$G$17:$G$18)</f>
        <v>0</v>
      </c>
      <c r="G20" s="927">
        <f>SUMIF(IP_Schedule!$Q$17:$Q$18,OP_Analysis!B20,IP_Schedule!$G$17:$G$18)/NLA</f>
        <v>0</v>
      </c>
      <c r="H20" s="732">
        <f t="shared" si="3"/>
        <v>0</v>
      </c>
      <c r="I20" s="695"/>
      <c r="K20" s="695">
        <f>SUMIF(IP_Schedule!$Q$17:$Q$18,OP_Analysis!B20,IP_Schedule!$AV$17:$AV$18)</f>
        <v>0</v>
      </c>
      <c r="L20" s="703"/>
      <c r="M20" s="908">
        <f>COUNTIF(F9:F18,"&gt;0.00001")+2</f>
        <v>2</v>
      </c>
      <c r="N20" s="705"/>
      <c r="O20" s="706"/>
      <c r="P20" s="700" t="e">
        <f t="shared" si="6"/>
        <v>#N/A</v>
      </c>
      <c r="Q20" s="701" t="e">
        <f t="shared" si="7"/>
        <v>#N/A</v>
      </c>
      <c r="R20" s="701"/>
      <c r="S20" s="695"/>
      <c r="T20" s="695"/>
    </row>
    <row r="21" spans="2:20">
      <c r="B21" s="733" t="s">
        <v>1036</v>
      </c>
      <c r="C21" s="727"/>
      <c r="D21" s="727"/>
      <c r="E21" s="727"/>
      <c r="F21" s="1040">
        <f>SUM(F9:F20)</f>
        <v>1</v>
      </c>
      <c r="G21" s="928">
        <f>SUM(G9:G20)</f>
        <v>1</v>
      </c>
      <c r="H21" s="748">
        <f>SUM(H9:H20)</f>
        <v>1</v>
      </c>
      <c r="I21" s="695"/>
      <c r="K21" s="695"/>
      <c r="L21" s="695"/>
      <c r="M21" s="695"/>
      <c r="N21" s="695"/>
      <c r="O21" s="695"/>
      <c r="P21" s="695"/>
      <c r="Q21" s="695"/>
      <c r="R21" s="695"/>
      <c r="S21" s="695"/>
      <c r="T21" s="695"/>
    </row>
    <row r="22" spans="2:20">
      <c r="I22" s="695"/>
      <c r="S22" s="695"/>
      <c r="T22" s="695"/>
    </row>
    <row r="23" spans="2:20" ht="14.4" thickBot="1">
      <c r="B23" s="697"/>
      <c r="C23" s="697"/>
      <c r="D23" s="697"/>
      <c r="E23" s="697"/>
      <c r="F23" s="697"/>
      <c r="G23" s="697"/>
      <c r="H23" s="697"/>
      <c r="I23" s="697"/>
      <c r="J23" s="697"/>
      <c r="K23" s="697"/>
      <c r="L23" s="697"/>
      <c r="M23" s="697"/>
      <c r="N23" s="697"/>
      <c r="O23" s="697"/>
      <c r="P23" s="697"/>
      <c r="Q23" s="697"/>
    </row>
    <row r="24" spans="2:20" ht="14.4" thickTop="1"/>
    <row r="25" spans="2:20">
      <c r="B25" s="726" t="s">
        <v>1054</v>
      </c>
      <c r="C25" s="634"/>
      <c r="D25" s="634"/>
      <c r="E25" s="634"/>
      <c r="F25" s="634"/>
      <c r="G25" s="634"/>
      <c r="H25" s="634"/>
    </row>
    <row r="26" spans="2:20" ht="12" customHeight="1">
      <c r="B26" s="1065" t="s">
        <v>1049</v>
      </c>
      <c r="C26" s="1097" t="s">
        <v>366</v>
      </c>
      <c r="D26" s="1097"/>
      <c r="E26" s="1097" t="s">
        <v>1055</v>
      </c>
      <c r="F26" s="1097"/>
      <c r="G26" s="1302" t="s">
        <v>1056</v>
      </c>
      <c r="H26" s="1302"/>
      <c r="I26" s="1302"/>
      <c r="J26" s="1302"/>
      <c r="K26" s="1302"/>
      <c r="L26" s="1302"/>
      <c r="M26" s="1302"/>
      <c r="N26" s="1302"/>
      <c r="O26" s="1302"/>
      <c r="P26" s="695"/>
      <c r="Q26" s="695"/>
      <c r="R26" s="695"/>
      <c r="S26" s="695"/>
      <c r="T26" s="695"/>
    </row>
    <row r="27" spans="2:20" ht="11.25" customHeight="1">
      <c r="B27" s="1391"/>
      <c r="C27" s="671" t="s">
        <v>262</v>
      </c>
      <c r="D27" s="671" t="s">
        <v>459</v>
      </c>
      <c r="E27" s="671" t="s">
        <v>1057</v>
      </c>
      <c r="F27" s="671" t="s">
        <v>1058</v>
      </c>
      <c r="G27" s="1302"/>
      <c r="H27" s="1302"/>
      <c r="I27" s="1302"/>
      <c r="J27" s="1302"/>
      <c r="K27" s="1302"/>
      <c r="L27" s="1302"/>
      <c r="M27" s="1302"/>
      <c r="N27" s="1302"/>
      <c r="O27" s="1302"/>
      <c r="P27" s="695"/>
      <c r="Q27" s="695"/>
      <c r="R27" s="695"/>
      <c r="S27" s="695"/>
      <c r="T27" s="695"/>
    </row>
    <row r="28" spans="2:20">
      <c r="B28" s="1066" t="str">
        <f t="shared" ref="B28:B37" si="8">IF(OR(C28="-",E28="-",F28="-"),"-",I29 &amp; ". " &amp; M29)</f>
        <v>-</v>
      </c>
      <c r="C28" s="1067" t="str">
        <f t="shared" ref="C28:C37" si="9">IF(OR(ISERROR(J29)=TRUE,J29&gt;0.00001),J29,"-")</f>
        <v>-</v>
      </c>
      <c r="D28" s="1068" t="str">
        <f>IF(C28="-","",C28/$C$40)</f>
        <v/>
      </c>
      <c r="E28" s="1069" t="str">
        <f t="shared" ref="E28:E37" si="10">IF(OR(J29=0,K29=0),":-",J29/K29)</f>
        <v>:-</v>
      </c>
      <c r="F28" s="1070">
        <f t="shared" ref="F28:F39" si="11">H28</f>
        <v>0</v>
      </c>
      <c r="G28" s="695">
        <f>SUMIF(IP_Schedule!$Y$17:$Y$32,OP_Analysis!I29,IP_Schedule!$BL$17:$BL$32)</f>
        <v>0</v>
      </c>
      <c r="H28" s="699">
        <f>IF(SUMIF(IP_Schedule!$Y$17:$Y$32,OP_Analysis!I29,IP_Schedule!$AV$17:$AV$32)=0,0,SUMIF(IP_Schedule!$Y$17:$Y$32,OP_Analysis!I29,IP_Schedule!$AW$17:$AW$32)/SUMIF(IP_Schedule!$Y$17:$Y$32,OP_Analysis!I29,IP_Schedule!$AV$17:$AV$32)/12)</f>
        <v>0</v>
      </c>
      <c r="I28" s="695"/>
      <c r="J28" s="695"/>
      <c r="K28" s="695"/>
      <c r="L28" s="695"/>
      <c r="M28" s="695"/>
      <c r="N28" s="700"/>
      <c r="O28" s="701"/>
      <c r="P28" s="695"/>
      <c r="Q28" s="695"/>
      <c r="R28" s="695"/>
      <c r="S28" s="695"/>
      <c r="T28" s="695"/>
    </row>
    <row r="29" spans="2:20">
      <c r="B29" s="827" t="str">
        <f t="shared" si="8"/>
        <v>-</v>
      </c>
      <c r="C29" s="1041" t="str">
        <f t="shared" si="9"/>
        <v>-</v>
      </c>
      <c r="D29" s="1042" t="str">
        <f t="shared" ref="D29:D39" si="12">IF(C29="-","",C29/$C$40)</f>
        <v/>
      </c>
      <c r="E29" s="1043" t="str">
        <f t="shared" si="10"/>
        <v>:-</v>
      </c>
      <c r="F29" s="1044">
        <f t="shared" si="11"/>
        <v>0</v>
      </c>
      <c r="G29" s="695">
        <f>SUMIF(IP_Schedule!$Y$17:$Y$32,OP_Analysis!I30,IP_Schedule!$BL$17:$BL$32)</f>
        <v>0</v>
      </c>
      <c r="H29" s="699">
        <f>IF(SUMIF(IP_Schedule!$Y$17:$Y$32,OP_Analysis!I30,IP_Schedule!$AV$17:$AV$32)=0,0,SUMIF(IP_Schedule!$Y$17:$Y$32,OP_Analysis!I30,IP_Schedule!$AW$17:$AW$32)/SUMIF(IP_Schedule!$Y$17:$Y$32,OP_Analysis!I30,IP_Schedule!$AV$17:$AV$32)/12)</f>
        <v>0</v>
      </c>
      <c r="I29" s="695">
        <v>1</v>
      </c>
      <c r="J29" s="702">
        <f>SUMIF(IP_Schedule!$Y$17:$Y$32,OP_Analysis!I29,IP_Schedule!$BL$17:$BL$32)
+SUMIF(IP_Assumptions!$C$133:$H$133,OP_Analysis!I29,IP_Assumptions!$C$134:$H$134)*12</f>
        <v>0</v>
      </c>
      <c r="K29" s="699">
        <f>SUMIF(IP_Schedule!$Y$17:$Y$32,OP_Analysis!I29,IP_Schedule!$G$17:$G$32)</f>
        <v>0</v>
      </c>
      <c r="L29" s="695" t="str">
        <f>IF(ISERROR(MATCH(I29,IP_Schedule!$Y$17:$Y$32,0)),"-",MATCH(I29,IP_Schedule!$Y$17:$Y$32,0))</f>
        <v>-</v>
      </c>
      <c r="M29" s="695" t="str">
        <f t="shared" ref="M29:M38" si="13">IF(L29="-","-",INDEX(Tenant_Name,L29,0))</f>
        <v>-</v>
      </c>
      <c r="N29" s="700" t="str">
        <f>B38</f>
        <v>Other</v>
      </c>
      <c r="O29" s="701">
        <f>C38/C40</f>
        <v>1</v>
      </c>
      <c r="P29" s="695"/>
      <c r="Q29" s="695"/>
      <c r="R29" s="695"/>
      <c r="S29" s="695"/>
      <c r="T29" s="695"/>
    </row>
    <row r="30" spans="2:20">
      <c r="B30" s="827" t="str">
        <f t="shared" si="8"/>
        <v>-</v>
      </c>
      <c r="C30" s="1041" t="str">
        <f t="shared" si="9"/>
        <v>-</v>
      </c>
      <c r="D30" s="1042" t="str">
        <f t="shared" si="12"/>
        <v/>
      </c>
      <c r="E30" s="1043" t="str">
        <f t="shared" si="10"/>
        <v>:-</v>
      </c>
      <c r="F30" s="1044">
        <f t="shared" si="11"/>
        <v>0</v>
      </c>
      <c r="G30" s="695">
        <f>SUMIF(IP_Schedule!$Y$17:$Y$32,OP_Analysis!I31,IP_Schedule!$BL$17:$BL$32)</f>
        <v>0</v>
      </c>
      <c r="H30" s="699">
        <f>IF(SUMIF(IP_Schedule!$Y$17:$Y$32,OP_Analysis!I31,IP_Schedule!$AV$17:$AV$32)=0,0,SUMIF(IP_Schedule!$Y$17:$Y$32,OP_Analysis!I31,IP_Schedule!$AW$17:$AW$32)/SUMIF(IP_Schedule!$Y$17:$Y$32,OP_Analysis!I31,IP_Schedule!$AV$17:$AV$32)/12)</f>
        <v>0</v>
      </c>
      <c r="I30" s="695">
        <v>2</v>
      </c>
      <c r="J30" s="702">
        <f>SUMIF(IP_Schedule!$Y$17:$Y$32,OP_Analysis!I30,IP_Schedule!$BL$17:$BL$32)
+SUMIF(IP_Assumptions!$C$133:$H$133,OP_Analysis!I30,IP_Assumptions!$C$134:$H$134)*12</f>
        <v>0</v>
      </c>
      <c r="K30" s="699">
        <f>SUMIF(IP_Schedule!$Y$17:$Y$32,OP_Analysis!I30,IP_Schedule!$G$17:$G$32)</f>
        <v>0</v>
      </c>
      <c r="L30" s="695" t="str">
        <f>IF(ISERROR(MATCH(I30,IP_Schedule!$Y$17:$Y$32,0)),"-",MATCH(I30,IP_Schedule!$Y$17:$Y$32,0))</f>
        <v>-</v>
      </c>
      <c r="M30" s="695" t="str">
        <f t="shared" si="13"/>
        <v>-</v>
      </c>
      <c r="N30" s="700" t="e">
        <f t="shared" ref="N30:N39" si="14">IF(B28="-",NA(),B28)</f>
        <v>#N/A</v>
      </c>
      <c r="O30" s="701" t="e">
        <f t="shared" ref="O30:O39" si="15">IF(C28="-",NA(),C28/$C$40)</f>
        <v>#N/A</v>
      </c>
      <c r="P30" s="695"/>
      <c r="Q30" s="695"/>
      <c r="R30" s="695"/>
      <c r="S30" s="695"/>
      <c r="T30" s="695"/>
    </row>
    <row r="31" spans="2:20">
      <c r="B31" s="827" t="str">
        <f t="shared" si="8"/>
        <v>-</v>
      </c>
      <c r="C31" s="1041" t="str">
        <f t="shared" si="9"/>
        <v>-</v>
      </c>
      <c r="D31" s="1042" t="str">
        <f t="shared" si="12"/>
        <v/>
      </c>
      <c r="E31" s="1043" t="str">
        <f t="shared" si="10"/>
        <v>:-</v>
      </c>
      <c r="F31" s="1044">
        <f t="shared" si="11"/>
        <v>0</v>
      </c>
      <c r="G31" s="695">
        <f>SUMIF(IP_Schedule!$Y$17:$Y$32,OP_Analysis!I32,IP_Schedule!$BL$17:$BL$32)</f>
        <v>0</v>
      </c>
      <c r="H31" s="699">
        <f>IF(SUMIF(IP_Schedule!$Y$17:$Y$32,OP_Analysis!I32,IP_Schedule!$AV$17:$AV$32)=0,0,SUMIF(IP_Schedule!$Y$17:$Y$32,OP_Analysis!I32,IP_Schedule!$AW$17:$AW$32)/SUMIF(IP_Schedule!$Y$17:$Y$32,OP_Analysis!I32,IP_Schedule!$AV$17:$AV$32)/12)</f>
        <v>0</v>
      </c>
      <c r="I31" s="695">
        <v>3</v>
      </c>
      <c r="J31" s="702">
        <f>SUMIF(IP_Schedule!$Y$17:$Y$32,OP_Analysis!I31,IP_Schedule!$BL$17:$BL$32)
+SUMIF(IP_Assumptions!$C$133:$H$133,OP_Analysis!I31,IP_Assumptions!$C$134:$H$134)*12</f>
        <v>0</v>
      </c>
      <c r="K31" s="699">
        <f>SUMIF(IP_Schedule!$Y$17:$Y$32,OP_Analysis!I31,IP_Schedule!$G$17:$G$32)</f>
        <v>0</v>
      </c>
      <c r="L31" s="695" t="str">
        <f>IF(ISERROR(MATCH(I31,IP_Schedule!$Y$17:$Y$32,0)),"-",MATCH(I31,IP_Schedule!$Y$17:$Y$32,0))</f>
        <v>-</v>
      </c>
      <c r="M31" s="695" t="str">
        <f t="shared" si="13"/>
        <v>-</v>
      </c>
      <c r="N31" s="700" t="e">
        <f t="shared" si="14"/>
        <v>#N/A</v>
      </c>
      <c r="O31" s="701" t="e">
        <f t="shared" si="15"/>
        <v>#N/A</v>
      </c>
      <c r="P31" s="695"/>
      <c r="Q31" s="695"/>
      <c r="R31" s="695"/>
      <c r="S31" s="695"/>
      <c r="T31" s="695"/>
    </row>
    <row r="32" spans="2:20">
      <c r="B32" s="827" t="str">
        <f t="shared" si="8"/>
        <v>-</v>
      </c>
      <c r="C32" s="1041" t="str">
        <f t="shared" si="9"/>
        <v>-</v>
      </c>
      <c r="D32" s="1042" t="str">
        <f t="shared" si="12"/>
        <v/>
      </c>
      <c r="E32" s="1043" t="str">
        <f t="shared" si="10"/>
        <v>:-</v>
      </c>
      <c r="F32" s="1044">
        <f t="shared" si="11"/>
        <v>0</v>
      </c>
      <c r="G32" s="695">
        <f>SUMIF(IP_Schedule!$Y$17:$Y$32,OP_Analysis!I33,IP_Schedule!$BL$17:$BL$32)</f>
        <v>0</v>
      </c>
      <c r="H32" s="699">
        <f>IF(SUMIF(IP_Schedule!$Y$17:$Y$32,OP_Analysis!I33,IP_Schedule!$AV$17:$AV$32)=0,0,SUMIF(IP_Schedule!$Y$17:$Y$32,OP_Analysis!I33,IP_Schedule!$AW$17:$AW$32)/SUMIF(IP_Schedule!$Y$17:$Y$32,OP_Analysis!I33,IP_Schedule!$AV$17:$AV$32)/12)</f>
        <v>0</v>
      </c>
      <c r="I32" s="695">
        <v>4</v>
      </c>
      <c r="J32" s="702">
        <f>SUMIF(IP_Schedule!$Y$17:$Y$32,OP_Analysis!I32,IP_Schedule!$BL$17:$BL$32)
+SUMIF(IP_Assumptions!$C$133:$H$133,OP_Analysis!I32,IP_Assumptions!$C$134:$H$134)*12</f>
        <v>0</v>
      </c>
      <c r="K32" s="699">
        <f>SUMIF(IP_Schedule!$Y$17:$Y$32,OP_Analysis!I32,IP_Schedule!$G$17:$G$32)</f>
        <v>0</v>
      </c>
      <c r="L32" s="695" t="str">
        <f>IF(ISERROR(MATCH(I32,IP_Schedule!$Y$17:$Y$32,0)),"-",MATCH(I32,IP_Schedule!$Y$17:$Y$32,0))</f>
        <v>-</v>
      </c>
      <c r="M32" s="695" t="str">
        <f t="shared" si="13"/>
        <v>-</v>
      </c>
      <c r="N32" s="700" t="e">
        <f t="shared" si="14"/>
        <v>#N/A</v>
      </c>
      <c r="O32" s="701" t="e">
        <f t="shared" si="15"/>
        <v>#N/A</v>
      </c>
      <c r="P32" s="695"/>
      <c r="Q32" s="695"/>
      <c r="R32" s="695"/>
      <c r="S32" s="695"/>
      <c r="T32" s="695"/>
    </row>
    <row r="33" spans="2:20">
      <c r="B33" s="827" t="str">
        <f t="shared" si="8"/>
        <v>-</v>
      </c>
      <c r="C33" s="1041" t="str">
        <f t="shared" si="9"/>
        <v>-</v>
      </c>
      <c r="D33" s="1042" t="str">
        <f t="shared" si="12"/>
        <v/>
      </c>
      <c r="E33" s="1043" t="str">
        <f t="shared" si="10"/>
        <v>:-</v>
      </c>
      <c r="F33" s="1044">
        <f t="shared" si="11"/>
        <v>0</v>
      </c>
      <c r="G33" s="695">
        <f>SUMIF(IP_Schedule!$Y$17:$Y$32,OP_Analysis!I34,IP_Schedule!$BL$17:$BL$32)</f>
        <v>0</v>
      </c>
      <c r="H33" s="699">
        <f>IF(SUMIF(IP_Schedule!$Y$17:$Y$32,OP_Analysis!I34,IP_Schedule!$AV$17:$AV$32)=0,0,SUMIF(IP_Schedule!$Y$17:$Y$32,OP_Analysis!I34,IP_Schedule!$AW$17:$AW$32)/SUMIF(IP_Schedule!$Y$17:$Y$32,OP_Analysis!I34,IP_Schedule!$AV$17:$AV$32)/12)</f>
        <v>0</v>
      </c>
      <c r="I33" s="695">
        <v>5</v>
      </c>
      <c r="J33" s="702">
        <f>SUMIF(IP_Schedule!$Y$17:$Y$32,OP_Analysis!I33,IP_Schedule!$BL$17:$BL$32)
+SUMIF(IP_Assumptions!$C$133:$H$133,OP_Analysis!I33,IP_Assumptions!$C$134:$H$134)*12</f>
        <v>0</v>
      </c>
      <c r="K33" s="699">
        <f>SUMIF(IP_Schedule!$Y$17:$Y$32,OP_Analysis!I33,IP_Schedule!$G$17:$G$32)</f>
        <v>0</v>
      </c>
      <c r="L33" s="695" t="str">
        <f>IF(ISERROR(MATCH(I33,IP_Schedule!$Y$17:$Y$32,0)),"-",MATCH(I33,IP_Schedule!$Y$17:$Y$32,0))</f>
        <v>-</v>
      </c>
      <c r="M33" s="695" t="str">
        <f t="shared" si="13"/>
        <v>-</v>
      </c>
      <c r="N33" s="700" t="e">
        <f t="shared" si="14"/>
        <v>#N/A</v>
      </c>
      <c r="O33" s="701" t="e">
        <f t="shared" si="15"/>
        <v>#N/A</v>
      </c>
      <c r="P33" s="695"/>
      <c r="Q33" s="695"/>
      <c r="R33" s="695"/>
      <c r="S33" s="695"/>
      <c r="T33" s="695"/>
    </row>
    <row r="34" spans="2:20">
      <c r="B34" s="827" t="str">
        <f t="shared" si="8"/>
        <v>-</v>
      </c>
      <c r="C34" s="1041" t="str">
        <f t="shared" si="9"/>
        <v>-</v>
      </c>
      <c r="D34" s="1042" t="str">
        <f t="shared" si="12"/>
        <v/>
      </c>
      <c r="E34" s="1043" t="str">
        <f t="shared" si="10"/>
        <v>:-</v>
      </c>
      <c r="F34" s="1044">
        <f t="shared" si="11"/>
        <v>0</v>
      </c>
      <c r="G34" s="695">
        <f>SUMIF(IP_Schedule!$Y$17:$Y$32,OP_Analysis!I35,IP_Schedule!$BL$17:$BL$32)</f>
        <v>0</v>
      </c>
      <c r="H34" s="699">
        <f>IF(SUMIF(IP_Schedule!$Y$17:$Y$32,OP_Analysis!I35,IP_Schedule!$AV$17:$AV$32)=0,0,SUMIF(IP_Schedule!$Y$17:$Y$32,OP_Analysis!I35,IP_Schedule!$AW$17:$AW$32)/SUMIF(IP_Schedule!$Y$17:$Y$32,OP_Analysis!I35,IP_Schedule!$AV$17:$AV$32)/12)</f>
        <v>0</v>
      </c>
      <c r="I34" s="695">
        <v>6</v>
      </c>
      <c r="J34" s="702">
        <f>SUMIF(IP_Schedule!$Y$17:$Y$32,OP_Analysis!I34,IP_Schedule!$BL$17:$BL$32)
+SUMIF(IP_Assumptions!$C$133:$H$133,OP_Analysis!I34,IP_Assumptions!$C$134:$H$134)*12</f>
        <v>0</v>
      </c>
      <c r="K34" s="699">
        <f>SUMIF(IP_Schedule!$Y$17:$Y$32,OP_Analysis!I34,IP_Schedule!$G$17:$G$32)</f>
        <v>0</v>
      </c>
      <c r="L34" s="695" t="str">
        <f>IF(ISERROR(MATCH(I34,IP_Schedule!$Y$17:$Y$32,0)),"-",MATCH(I34,IP_Schedule!$Y$17:$Y$32,0))</f>
        <v>-</v>
      </c>
      <c r="M34" s="695" t="str">
        <f t="shared" si="13"/>
        <v>-</v>
      </c>
      <c r="N34" s="700" t="e">
        <f t="shared" si="14"/>
        <v>#N/A</v>
      </c>
      <c r="O34" s="701" t="e">
        <f t="shared" si="15"/>
        <v>#N/A</v>
      </c>
      <c r="P34" s="695"/>
      <c r="Q34" s="695"/>
      <c r="R34" s="695"/>
      <c r="S34" s="695"/>
      <c r="T34" s="695"/>
    </row>
    <row r="35" spans="2:20">
      <c r="B35" s="827" t="str">
        <f t="shared" si="8"/>
        <v>-</v>
      </c>
      <c r="C35" s="1041" t="str">
        <f t="shared" si="9"/>
        <v>-</v>
      </c>
      <c r="D35" s="1042" t="str">
        <f t="shared" si="12"/>
        <v/>
      </c>
      <c r="E35" s="1043" t="str">
        <f t="shared" si="10"/>
        <v>:-</v>
      </c>
      <c r="F35" s="1044">
        <f t="shared" si="11"/>
        <v>0</v>
      </c>
      <c r="G35" s="695">
        <f>SUMIF(IP_Schedule!$Y$17:$Y$32,OP_Analysis!I36,IP_Schedule!$BL$17:$BL$32)</f>
        <v>0</v>
      </c>
      <c r="H35" s="699">
        <f>IF(SUMIF(IP_Schedule!$Y$17:$Y$32,OP_Analysis!I36,IP_Schedule!$AV$17:$AV$32)=0,0,SUMIF(IP_Schedule!$Y$17:$Y$32,OP_Analysis!I36,IP_Schedule!$AW$17:$AW$32)/SUMIF(IP_Schedule!$Y$17:$Y$32,OP_Analysis!I36,IP_Schedule!$AV$17:$AV$32)/12)</f>
        <v>0</v>
      </c>
      <c r="I35" s="695">
        <v>7</v>
      </c>
      <c r="J35" s="702">
        <f>SUMIF(IP_Schedule!$Y$17:$Y$32,OP_Analysis!I35,IP_Schedule!$BL$17:$BL$32)
+SUMIF(IP_Assumptions!$C$133:$H$133,OP_Analysis!I35,IP_Assumptions!$C$134:$H$134)*12</f>
        <v>0</v>
      </c>
      <c r="K35" s="699">
        <f>SUMIF(IP_Schedule!$Y$17:$Y$32,OP_Analysis!I35,IP_Schedule!$G$17:$G$32)</f>
        <v>0</v>
      </c>
      <c r="L35" s="695" t="str">
        <f>IF(ISERROR(MATCH(I35,IP_Schedule!$Y$17:$Y$32,0)),"-",MATCH(I35,IP_Schedule!$Y$17:$Y$32,0))</f>
        <v>-</v>
      </c>
      <c r="M35" s="695" t="str">
        <f t="shared" si="13"/>
        <v>-</v>
      </c>
      <c r="N35" s="700" t="e">
        <f t="shared" si="14"/>
        <v>#N/A</v>
      </c>
      <c r="O35" s="701" t="e">
        <f t="shared" si="15"/>
        <v>#N/A</v>
      </c>
      <c r="P35" s="695"/>
      <c r="Q35" s="695"/>
      <c r="R35" s="695"/>
      <c r="S35" s="695"/>
      <c r="T35" s="695"/>
    </row>
    <row r="36" spans="2:20">
      <c r="B36" s="827" t="str">
        <f t="shared" si="8"/>
        <v>-</v>
      </c>
      <c r="C36" s="1041" t="str">
        <f t="shared" si="9"/>
        <v>-</v>
      </c>
      <c r="D36" s="1042" t="str">
        <f t="shared" si="12"/>
        <v/>
      </c>
      <c r="E36" s="1043" t="str">
        <f t="shared" si="10"/>
        <v>:-</v>
      </c>
      <c r="F36" s="1044">
        <f t="shared" si="11"/>
        <v>0</v>
      </c>
      <c r="G36" s="695">
        <f>SUMIF(IP_Schedule!$Y$17:$Y$32,OP_Analysis!I37,IP_Schedule!$BL$17:$BL$32)</f>
        <v>0</v>
      </c>
      <c r="H36" s="699">
        <f>IF(SUMIF(IP_Schedule!$Y$17:$Y$32,OP_Analysis!I37,IP_Schedule!$AV$17:$AV$32)=0,0,SUMIF(IP_Schedule!$Y$17:$Y$32,OP_Analysis!I37,IP_Schedule!$AW$17:$AW$32)/SUMIF(IP_Schedule!$Y$17:$Y$32,OP_Analysis!I37,IP_Schedule!$AV$17:$AV$32)/12)</f>
        <v>0</v>
      </c>
      <c r="I36" s="695">
        <v>8</v>
      </c>
      <c r="J36" s="702">
        <f>SUMIF(IP_Schedule!$Y$17:$Y$32,OP_Analysis!I36,IP_Schedule!$BL$17:$BL$32)
+SUMIF(IP_Assumptions!$C$133:$H$133,OP_Analysis!I36,IP_Assumptions!$C$134:$H$134)*12</f>
        <v>0</v>
      </c>
      <c r="K36" s="699">
        <f>SUMIF(IP_Schedule!$Y$17:$Y$32,OP_Analysis!I36,IP_Schedule!$G$17:$G$32)</f>
        <v>0</v>
      </c>
      <c r="L36" s="695" t="str">
        <f>IF(ISERROR(MATCH(I36,IP_Schedule!$Y$17:$Y$32,0)),"-",MATCH(I36,IP_Schedule!$Y$17:$Y$32,0))</f>
        <v>-</v>
      </c>
      <c r="M36" s="695" t="str">
        <f t="shared" si="13"/>
        <v>-</v>
      </c>
      <c r="N36" s="700" t="e">
        <f t="shared" si="14"/>
        <v>#N/A</v>
      </c>
      <c r="O36" s="701" t="e">
        <f t="shared" si="15"/>
        <v>#N/A</v>
      </c>
      <c r="P36" s="695"/>
      <c r="Q36" s="695"/>
      <c r="R36" s="695"/>
      <c r="S36" s="695"/>
      <c r="T36" s="695"/>
    </row>
    <row r="37" spans="2:20">
      <c r="B37" s="827" t="str">
        <f t="shared" si="8"/>
        <v>-</v>
      </c>
      <c r="C37" s="1041" t="str">
        <f t="shared" si="9"/>
        <v>-</v>
      </c>
      <c r="D37" s="1042" t="str">
        <f t="shared" si="12"/>
        <v/>
      </c>
      <c r="E37" s="1043" t="str">
        <f t="shared" si="10"/>
        <v>:-</v>
      </c>
      <c r="F37" s="1044">
        <f t="shared" si="11"/>
        <v>0</v>
      </c>
      <c r="G37" s="695">
        <f>SUMIF(IP_Schedule!$Y$17:$Y$32,OP_Analysis!I38,IP_Schedule!$BL$17:$BL$32)</f>
        <v>0</v>
      </c>
      <c r="H37" s="699">
        <f>IF(SUMIF(IP_Schedule!$Y$17:$Y$32,OP_Analysis!I38,IP_Schedule!$AV$17:$AV$32)=0,0,SUMIF(IP_Schedule!$Y$17:$Y$32,OP_Analysis!I38,IP_Schedule!$AW$17:$AW$32)/SUMIF(IP_Schedule!$Y$17:$Y$32,OP_Analysis!I38,IP_Schedule!$AV$17:$AV$32)/12)</f>
        <v>0</v>
      </c>
      <c r="I37" s="695">
        <v>9</v>
      </c>
      <c r="J37" s="702">
        <f>SUMIF(IP_Schedule!$Y$17:$Y$32,OP_Analysis!I37,IP_Schedule!$BL$17:$BL$32)
+SUMIF(IP_Assumptions!$C$133:$H$133,OP_Analysis!I37,IP_Assumptions!$C$134:$H$134)*12</f>
        <v>0</v>
      </c>
      <c r="K37" s="699">
        <f>SUMIF(IP_Schedule!$Y$17:$Y$32,OP_Analysis!I37,IP_Schedule!$G$17:$G$32)</f>
        <v>0</v>
      </c>
      <c r="L37" s="695" t="str">
        <f>IF(ISERROR(MATCH(I37,IP_Schedule!$Y$17:$Y$32,0)),"-",MATCH(I37,IP_Schedule!$Y$17:$Y$32,0))</f>
        <v>-</v>
      </c>
      <c r="M37" s="695" t="str">
        <f t="shared" si="13"/>
        <v>-</v>
      </c>
      <c r="N37" s="700" t="e">
        <f t="shared" si="14"/>
        <v>#N/A</v>
      </c>
      <c r="O37" s="701" t="e">
        <f t="shared" si="15"/>
        <v>#N/A</v>
      </c>
      <c r="P37" s="695"/>
      <c r="Q37" s="695"/>
      <c r="R37" s="695"/>
      <c r="S37" s="695"/>
      <c r="T37" s="695"/>
    </row>
    <row r="38" spans="2:20">
      <c r="B38" s="827" t="s">
        <v>983</v>
      </c>
      <c r="C38" s="1041">
        <f>C40-SUM(C28:C37)</f>
        <v>1410</v>
      </c>
      <c r="D38" s="1042">
        <f>IF(OR(C38="-",C38=0),"",C38/$C$40)</f>
        <v>1</v>
      </c>
      <c r="E38" s="1043" t="str">
        <f>IF(NLA-K39=0,"-",C38/(NLA-K39))</f>
        <v>-</v>
      </c>
      <c r="F38" s="1044">
        <f t="shared" si="11"/>
        <v>0.83333333333333337</v>
      </c>
      <c r="G38" s="695">
        <f>SUMIF(IP_Schedule!$Y$17:$Y$32,OP_Analysis!I39,IP_Schedule!$BL$17:$BL$32)</f>
        <v>420</v>
      </c>
      <c r="H38" s="699">
        <f>IF(SUMIF(IP_Schedule!$Y$17:$Y$32,OP_Analysis!I39,IP_Schedule!$AV$17:$AV$32)=0,0,SUMIF(IP_Schedule!$Y$17:$Y$32,OP_Analysis!I39,IP_Schedule!$AW$17:$AW$32)/SUMIF(IP_Schedule!$Y$17:$Y$32,OP_Analysis!I39,IP_Schedule!$AV$17:$AV$32)/12)</f>
        <v>0.83333333333333337</v>
      </c>
      <c r="I38" s="695">
        <v>10</v>
      </c>
      <c r="J38" s="702">
        <f>SUMIF(IP_Schedule!$Y$17:$Y$32,OP_Analysis!I38,IP_Schedule!$BL$17:$BL$32)
+SUMIF(IP_Assumptions!$C$133:$H$133,OP_Analysis!I38,IP_Assumptions!$C$134:$H$134)*12</f>
        <v>0</v>
      </c>
      <c r="K38" s="699">
        <f>SUMIF(IP_Schedule!$Y$17:$Y$32,OP_Analysis!I38,IP_Schedule!$G$17:$G$32)</f>
        <v>0</v>
      </c>
      <c r="L38" s="695" t="str">
        <f>IF(ISERROR(MATCH(I38,IP_Schedule!$Y$17:$Y$32,0)),"-",MATCH(I38,IP_Schedule!$Y$17:$Y$32,0))</f>
        <v>-</v>
      </c>
      <c r="M38" s="695" t="str">
        <f t="shared" si="13"/>
        <v>-</v>
      </c>
      <c r="N38" s="700" t="e">
        <f t="shared" si="14"/>
        <v>#N/A</v>
      </c>
      <c r="O38" s="701" t="e">
        <f t="shared" si="15"/>
        <v>#N/A</v>
      </c>
      <c r="P38" s="695"/>
      <c r="Q38" s="695"/>
      <c r="R38" s="695"/>
      <c r="S38" s="695"/>
      <c r="T38" s="695"/>
    </row>
    <row r="39" spans="2:20">
      <c r="B39" s="827" t="s">
        <v>467</v>
      </c>
      <c r="C39" s="1041" t="str">
        <f>"-"</f>
        <v>-</v>
      </c>
      <c r="D39" s="1042" t="str">
        <f t="shared" si="12"/>
        <v/>
      </c>
      <c r="E39" s="1043">
        <v>0</v>
      </c>
      <c r="F39" s="1044">
        <f t="shared" si="11"/>
        <v>0</v>
      </c>
      <c r="G39" s="695">
        <f>SUMIF(IP_Schedule!$Y$17:$Y$32,OP_Analysis!J40,IP_Schedule!$BL$17:$BL$32)</f>
        <v>0</v>
      </c>
      <c r="H39" s="699">
        <f>IF(SUMIF(IP_Schedule!$Y$17:$Y$32,OP_Analysis!J40,IP_Schedule!$AV$17:$AV$32)=0,0,SUMIF(IP_Schedule!$Y$17:$Y$32,OP_Analysis!J40,IP_Schedule!$AW$17:$AW$32)/SUMIF(IP_Schedule!$Y$17:$Y$32,OP_Analysis!J40,IP_Schedule!$AV$17:$AV$32)/12)</f>
        <v>0</v>
      </c>
      <c r="I39" s="703" t="str">
        <f>""</f>
        <v/>
      </c>
      <c r="J39" s="704">
        <f>COUNTIF(C28:C37,"&gt;0.00001")+2</f>
        <v>2</v>
      </c>
      <c r="K39" s="699">
        <f>NLA-SUM(K29:K38)</f>
        <v>1</v>
      </c>
      <c r="L39" s="705"/>
      <c r="M39" s="706"/>
      <c r="N39" s="700" t="e">
        <f t="shared" si="14"/>
        <v>#N/A</v>
      </c>
      <c r="O39" s="701" t="e">
        <f t="shared" si="15"/>
        <v>#N/A</v>
      </c>
      <c r="P39" s="695">
        <f>G37</f>
        <v>0</v>
      </c>
      <c r="Q39" s="695"/>
      <c r="R39" s="695"/>
      <c r="S39" s="695"/>
      <c r="T39" s="695"/>
    </row>
    <row r="40" spans="2:20">
      <c r="B40" s="1071" t="s">
        <v>1036</v>
      </c>
      <c r="C40" s="1072">
        <f>IP_Schedule!BL19+SUM(IP_Assumptions!C134:H134)*12</f>
        <v>1410</v>
      </c>
      <c r="D40" s="1073">
        <f>SUM(D28:D39)</f>
        <v>1</v>
      </c>
      <c r="E40" s="1074">
        <f>C40/NLA</f>
        <v>1410</v>
      </c>
      <c r="F40" s="1075"/>
      <c r="G40" s="695"/>
      <c r="H40" s="695"/>
      <c r="I40" s="695"/>
      <c r="J40" s="702"/>
      <c r="K40" s="695"/>
      <c r="L40" s="695"/>
      <c r="M40" s="695"/>
      <c r="N40" s="695"/>
      <c r="O40" s="701"/>
      <c r="P40" s="695"/>
      <c r="Q40" s="695" t="str">
        <f>IF(ROUND(SUMIF(O29:O39,"&lt;&gt;#N/A",O29:O39)-1,4)=0,"OK: Chart % add to 100%","ERROR: Chart % do not add to 100%")</f>
        <v>OK: Chart % add to 100%</v>
      </c>
      <c r="R40" s="695"/>
      <c r="S40" s="695"/>
      <c r="T40" s="695"/>
    </row>
    <row r="41" spans="2:20">
      <c r="L41" s="1171"/>
    </row>
    <row r="42" spans="2:20" ht="14.4" thickBot="1">
      <c r="B42" s="697"/>
      <c r="C42" s="697"/>
      <c r="D42" s="697"/>
      <c r="E42" s="697"/>
      <c r="F42" s="697"/>
      <c r="G42" s="697"/>
      <c r="H42" s="697"/>
      <c r="I42" s="697"/>
      <c r="J42" s="697"/>
      <c r="K42" s="697"/>
      <c r="L42" s="697"/>
      <c r="M42" s="697"/>
      <c r="N42" s="697"/>
      <c r="O42" s="697"/>
      <c r="P42" s="697"/>
      <c r="Q42" s="697"/>
      <c r="R42" s="698"/>
    </row>
    <row r="43" spans="2:20" ht="14.4" thickTop="1"/>
    <row r="44" spans="2:20">
      <c r="B44" s="726" t="s">
        <v>1029</v>
      </c>
      <c r="C44" s="634"/>
      <c r="D44" s="634"/>
      <c r="E44" s="634"/>
      <c r="F44" s="634"/>
    </row>
    <row r="45" spans="2:20">
      <c r="B45" s="1391" t="s">
        <v>1059</v>
      </c>
      <c r="C45" s="1391"/>
      <c r="D45" s="671" t="s">
        <v>1060</v>
      </c>
      <c r="E45" s="671"/>
      <c r="F45" s="746" t="s">
        <v>1050</v>
      </c>
      <c r="G45" s="745"/>
      <c r="H45" s="1303" t="s">
        <v>1061</v>
      </c>
      <c r="I45" s="1303"/>
      <c r="J45" s="1303"/>
      <c r="K45" s="1303"/>
      <c r="L45" s="1303"/>
      <c r="M45" s="1303"/>
      <c r="N45" s="1303"/>
      <c r="O45" s="1303"/>
      <c r="P45" s="1303"/>
      <c r="Q45" s="1303"/>
    </row>
    <row r="46" spans="2:20">
      <c r="B46" s="638" t="s">
        <v>467</v>
      </c>
      <c r="C46" s="734"/>
      <c r="D46" s="735">
        <f>IP_Schedule!GQ76</f>
        <v>0</v>
      </c>
      <c r="E46" s="734"/>
      <c r="F46" s="929">
        <f t="shared" ref="F46:F56" si="16">O46*NLA</f>
        <v>0</v>
      </c>
      <c r="O46" s="707">
        <f>IP_Schedule!GQ19</f>
        <v>0</v>
      </c>
    </row>
    <row r="47" spans="2:20">
      <c r="B47" s="736">
        <f>IP_Schedule!GR15</f>
        <v>44742</v>
      </c>
      <c r="C47" s="734"/>
      <c r="D47" s="735">
        <f>IP_Schedule!GR76</f>
        <v>0</v>
      </c>
      <c r="E47" s="734"/>
      <c r="F47" s="929">
        <f t="shared" si="16"/>
        <v>0</v>
      </c>
      <c r="O47" s="707">
        <f>IP_Schedule!GR19</f>
        <v>0</v>
      </c>
    </row>
    <row r="48" spans="2:20">
      <c r="B48" s="736">
        <f>IP_Schedule!GS15</f>
        <v>45107</v>
      </c>
      <c r="C48" s="734"/>
      <c r="D48" s="735">
        <f>IP_Schedule!GS76</f>
        <v>0</v>
      </c>
      <c r="E48" s="734"/>
      <c r="F48" s="929">
        <f t="shared" si="16"/>
        <v>0</v>
      </c>
      <c r="J48" s="708" t="s">
        <v>1062</v>
      </c>
      <c r="O48" s="707">
        <f>IP_Schedule!GS19</f>
        <v>0</v>
      </c>
    </row>
    <row r="49" spans="2:21">
      <c r="B49" s="736">
        <f>IP_Schedule!GT15</f>
        <v>45473</v>
      </c>
      <c r="C49" s="734"/>
      <c r="D49" s="735">
        <f>IP_Schedule!GT76</f>
        <v>0</v>
      </c>
      <c r="E49" s="734"/>
      <c r="F49" s="929">
        <f t="shared" si="16"/>
        <v>0</v>
      </c>
      <c r="O49" s="707">
        <f>IP_Schedule!GT19</f>
        <v>0</v>
      </c>
    </row>
    <row r="50" spans="2:21">
      <c r="B50" s="736">
        <f>IP_Schedule!GU15</f>
        <v>45838</v>
      </c>
      <c r="C50" s="734"/>
      <c r="D50" s="735">
        <f>IP_Schedule!GU76</f>
        <v>1</v>
      </c>
      <c r="E50" s="734"/>
      <c r="F50" s="929">
        <f t="shared" si="16"/>
        <v>1</v>
      </c>
      <c r="O50" s="707">
        <f>IP_Schedule!GU19</f>
        <v>1</v>
      </c>
    </row>
    <row r="51" spans="2:21">
      <c r="B51" s="736">
        <f>IP_Schedule!GV15</f>
        <v>46203</v>
      </c>
      <c r="C51" s="734"/>
      <c r="D51" s="735">
        <f>IP_Schedule!GV76</f>
        <v>0</v>
      </c>
      <c r="E51" s="734"/>
      <c r="F51" s="929">
        <f t="shared" si="16"/>
        <v>0</v>
      </c>
      <c r="O51" s="707">
        <f>IP_Schedule!GV19</f>
        <v>0</v>
      </c>
    </row>
    <row r="52" spans="2:21">
      <c r="B52" s="736">
        <f>IP_Schedule!GW15</f>
        <v>46568</v>
      </c>
      <c r="C52" s="734"/>
      <c r="D52" s="735">
        <f>IP_Schedule!GW76</f>
        <v>0</v>
      </c>
      <c r="E52" s="734"/>
      <c r="F52" s="929">
        <f t="shared" si="16"/>
        <v>0</v>
      </c>
      <c r="J52" s="709"/>
      <c r="M52" s="696"/>
      <c r="N52" s="696"/>
      <c r="O52" s="707">
        <f>IP_Schedule!GW19</f>
        <v>0</v>
      </c>
    </row>
    <row r="53" spans="2:21">
      <c r="B53" s="736">
        <f>IP_Schedule!GX15</f>
        <v>46934</v>
      </c>
      <c r="C53" s="734"/>
      <c r="D53" s="735">
        <f>IP_Schedule!GX76</f>
        <v>0</v>
      </c>
      <c r="E53" s="734"/>
      <c r="F53" s="929">
        <f t="shared" si="16"/>
        <v>0</v>
      </c>
      <c r="J53" s="709"/>
      <c r="M53" s="696"/>
      <c r="N53" s="696"/>
      <c r="O53" s="707">
        <f>IP_Schedule!GX19</f>
        <v>0</v>
      </c>
    </row>
    <row r="54" spans="2:21">
      <c r="B54" s="736">
        <f>IP_Schedule!GY15</f>
        <v>47299</v>
      </c>
      <c r="C54" s="734"/>
      <c r="D54" s="735">
        <f>IP_Schedule!GY76</f>
        <v>0</v>
      </c>
      <c r="E54" s="734"/>
      <c r="F54" s="929">
        <f t="shared" si="16"/>
        <v>0</v>
      </c>
      <c r="J54" s="709"/>
      <c r="M54" s="696"/>
      <c r="N54" s="696"/>
      <c r="O54" s="707">
        <f>IP_Schedule!GY19</f>
        <v>0</v>
      </c>
    </row>
    <row r="55" spans="2:21">
      <c r="B55" s="736">
        <f>IP_Schedule!GZ15</f>
        <v>47664</v>
      </c>
      <c r="C55" s="734"/>
      <c r="D55" s="735">
        <f>IP_Schedule!GZ76</f>
        <v>0</v>
      </c>
      <c r="E55" s="734"/>
      <c r="F55" s="929">
        <f t="shared" si="16"/>
        <v>0</v>
      </c>
      <c r="J55" s="709"/>
      <c r="M55" s="696"/>
      <c r="N55" s="696"/>
      <c r="O55" s="707">
        <f>IP_Schedule!GZ19</f>
        <v>0</v>
      </c>
    </row>
    <row r="56" spans="2:21">
      <c r="B56" s="736">
        <f>IP_Schedule!HA15</f>
        <v>48029</v>
      </c>
      <c r="C56" s="734"/>
      <c r="D56" s="735">
        <f>IP_Schedule!HA76</f>
        <v>0</v>
      </c>
      <c r="E56" s="734"/>
      <c r="F56" s="929">
        <f t="shared" si="16"/>
        <v>0</v>
      </c>
      <c r="J56" s="709"/>
      <c r="M56" s="696"/>
      <c r="N56" s="696"/>
      <c r="O56" s="707">
        <f>IP_Schedule!HA19</f>
        <v>0</v>
      </c>
    </row>
    <row r="57" spans="2:21">
      <c r="B57" s="634"/>
      <c r="C57" s="634"/>
      <c r="D57" s="634"/>
      <c r="E57" s="634"/>
      <c r="F57" s="634"/>
      <c r="G57" s="709"/>
      <c r="J57" s="696"/>
      <c r="K57" s="696"/>
    </row>
    <row r="58" spans="2:21">
      <c r="B58" s="1383" t="s">
        <v>1063</v>
      </c>
      <c r="C58" s="1383"/>
      <c r="D58" s="1383"/>
      <c r="E58" s="1383"/>
      <c r="F58" s="1383"/>
      <c r="G58" s="1305">
        <f>IP_Schedule!GL19</f>
        <v>4</v>
      </c>
      <c r="H58" s="1305"/>
      <c r="J58" s="698"/>
      <c r="K58" s="698"/>
      <c r="L58" s="698"/>
      <c r="M58" s="698"/>
      <c r="N58" s="698"/>
      <c r="O58" s="698"/>
      <c r="P58" s="698"/>
      <c r="Q58" s="698"/>
      <c r="R58" s="698"/>
    </row>
    <row r="59" spans="2:21">
      <c r="B59" s="1383" t="s">
        <v>1064</v>
      </c>
      <c r="C59" s="1383"/>
      <c r="D59" s="1383"/>
      <c r="E59" s="1383"/>
      <c r="F59" s="1383"/>
      <c r="G59" s="1306">
        <f>IP_Schedule!GK19</f>
        <v>4</v>
      </c>
      <c r="H59" s="1306"/>
      <c r="J59" s="698"/>
      <c r="K59" s="698"/>
      <c r="L59" s="698"/>
      <c r="M59" s="698"/>
      <c r="N59" s="698"/>
      <c r="O59" s="698"/>
      <c r="P59" s="698"/>
      <c r="Q59" s="698"/>
      <c r="R59" s="698"/>
    </row>
    <row r="60" spans="2:21">
      <c r="G60" s="709"/>
      <c r="J60" s="696"/>
      <c r="K60" s="696"/>
    </row>
    <row r="61" spans="2:21" ht="14.4" thickBot="1">
      <c r="B61" s="697"/>
      <c r="C61" s="697"/>
      <c r="D61" s="697"/>
      <c r="E61" s="697"/>
      <c r="F61" s="697"/>
      <c r="G61" s="697"/>
      <c r="H61" s="697"/>
      <c r="I61" s="697"/>
      <c r="J61" s="697"/>
      <c r="K61" s="697"/>
      <c r="L61" s="697"/>
      <c r="M61" s="697"/>
      <c r="N61" s="697"/>
      <c r="O61" s="697"/>
      <c r="P61" s="697"/>
      <c r="Q61" s="697"/>
    </row>
    <row r="62" spans="2:21" ht="14.4" thickTop="1"/>
    <row r="63" spans="2:21" s="690" customFormat="1">
      <c r="B63" s="710" t="s">
        <v>1065</v>
      </c>
      <c r="C63" s="710"/>
      <c r="D63" s="710"/>
      <c r="E63" s="710"/>
      <c r="F63" s="710"/>
      <c r="G63" s="710"/>
      <c r="H63" s="710"/>
      <c r="I63" s="710"/>
      <c r="J63" s="710"/>
      <c r="K63" s="710"/>
      <c r="L63" s="710"/>
      <c r="M63" s="710"/>
      <c r="N63" s="710"/>
      <c r="O63" s="710"/>
      <c r="P63" s="710"/>
      <c r="Q63" s="710"/>
    </row>
    <row r="64" spans="2:21">
      <c r="H64" s="695"/>
      <c r="I64" s="695"/>
      <c r="J64" s="695"/>
      <c r="K64" s="695"/>
      <c r="L64" s="695"/>
      <c r="M64" s="695"/>
      <c r="N64" s="695"/>
      <c r="O64" s="695"/>
      <c r="P64" s="695"/>
      <c r="Q64" s="695"/>
      <c r="R64" s="695"/>
      <c r="S64" s="695"/>
      <c r="T64" s="695"/>
      <c r="U64" s="695"/>
    </row>
    <row r="65" spans="2:21">
      <c r="B65" s="747"/>
      <c r="C65" s="747"/>
      <c r="D65" s="671" t="s">
        <v>1066</v>
      </c>
      <c r="E65" s="671"/>
      <c r="F65" s="1391"/>
      <c r="G65" s="1391"/>
      <c r="H65" s="1391"/>
      <c r="I65" s="1303" t="s">
        <v>366</v>
      </c>
      <c r="J65" s="1303"/>
      <c r="K65" s="1303"/>
      <c r="L65" s="1303"/>
      <c r="M65" s="1303"/>
      <c r="N65" s="1303"/>
      <c r="O65" s="1303"/>
      <c r="P65" s="1303"/>
      <c r="Q65" s="1303"/>
      <c r="R65" s="695"/>
      <c r="S65" s="695"/>
      <c r="T65" s="695"/>
      <c r="U65" s="695"/>
    </row>
    <row r="66" spans="2:21">
      <c r="B66" s="1391" t="s">
        <v>1067</v>
      </c>
      <c r="C66" s="1391"/>
      <c r="D66" s="671" t="s">
        <v>262</v>
      </c>
      <c r="E66" s="671" t="s">
        <v>459</v>
      </c>
      <c r="F66" s="671" t="s">
        <v>1068</v>
      </c>
      <c r="G66" s="671" t="s">
        <v>1028</v>
      </c>
      <c r="H66" s="671"/>
      <c r="I66" s="1303"/>
      <c r="J66" s="1303"/>
      <c r="K66" s="1303"/>
      <c r="L66" s="1303"/>
      <c r="M66" s="1303"/>
      <c r="N66" s="1303"/>
      <c r="O66" s="1303"/>
      <c r="P66" s="1303"/>
      <c r="Q66" s="1303"/>
      <c r="R66" s="695"/>
      <c r="S66" s="695"/>
      <c r="T66" s="695"/>
      <c r="U66" s="695"/>
    </row>
    <row r="67" spans="2:21">
      <c r="B67" s="727" t="str">
        <f t="shared" ref="B67:B81" ca="1" si="17">IF(O68=0,"-",O68)</f>
        <v>-</v>
      </c>
      <c r="C67" s="737"/>
      <c r="D67" s="738" t="str">
        <f ca="1">IF(B67="-","-",SUMIF(IP_Schedule!$S$17:$S$18,OP_Analysis!B67,IP_Schedule!$BL$17:$BL$18))</f>
        <v>-</v>
      </c>
      <c r="E67" s="734" t="str">
        <f ca="1">IF(B67="-","-",D67/($C$85-D$84))</f>
        <v>-</v>
      </c>
      <c r="F67" s="740" t="str">
        <f ca="1">IF(B67="-","-",SUMIF(IP_Schedule!$S$17:$S$18,OP_Analysis!B67,IP_Schedule!$G$17:$G$18))</f>
        <v>-</v>
      </c>
      <c r="G67" s="734" t="str">
        <f t="shared" ref="G67:G81" ca="1" si="18">IF(B67="-","-",F67/NLA)</f>
        <v>-</v>
      </c>
      <c r="H67" s="695"/>
      <c r="M67" s="694"/>
      <c r="O67" s="764"/>
      <c r="S67" s="695"/>
      <c r="T67" s="695"/>
      <c r="U67" s="695"/>
    </row>
    <row r="68" spans="2:21">
      <c r="B68" s="727" t="str">
        <f t="shared" ca="1" si="17"/>
        <v>-</v>
      </c>
      <c r="C68" s="737"/>
      <c r="D68" s="738" t="str">
        <f ca="1">IF(B68="-","-",SUMIF(IP_Schedule!$S$17:$S$18,OP_Analysis!B68,IP_Schedule!$BL$17:$BL$18))</f>
        <v>-</v>
      </c>
      <c r="E68" s="734" t="str">
        <f ca="1">IF(B68="-","-",D68/($C$85-D$84))</f>
        <v>-</v>
      </c>
      <c r="F68" s="740" t="str">
        <f ca="1">IF(B68="-","-",SUMIF(IP_Schedule!$S$17:$S$18,OP_Analysis!B68,IP_Schedule!$G$17:$G$18))</f>
        <v>-</v>
      </c>
      <c r="G68" s="734" t="str">
        <f t="shared" ca="1" si="18"/>
        <v>-</v>
      </c>
      <c r="H68" s="695"/>
      <c r="J68" s="629">
        <v>1</v>
      </c>
      <c r="K68" s="629" t="str">
        <f>IP_Assumptions!E271</f>
        <v>Education</v>
      </c>
      <c r="L68" s="714">
        <f>IF(SUMIF(IP_Schedule!$S$17:$S$18,OP_Analysis!K68,IP_Schedule!$BM$17:$BM$18)&gt;0.01,SUMIF(IP_Schedule!$S$17:$S$18,OP_Analysis!K68,IP_Schedule!$BL$17:$BL$18)/IP_Schedule!$BL$19+(J68*$P$71),SUMIF(IP_Schedule!$S$17:$S$18,OP_Analysis!K68,IP_Schedule!$BM$17:$BM$18)*(J68*$P$71))</f>
        <v>0</v>
      </c>
      <c r="M68" s="714">
        <f t="shared" ref="M68:M82" si="19">LARGE($L$68:$L$82,J68)</f>
        <v>0</v>
      </c>
      <c r="N68" s="715">
        <f t="shared" ref="N68:N82" si="20">IF(M68=0,0,MATCH(M68,$L$68:$L$83,0))</f>
        <v>0</v>
      </c>
      <c r="O68" s="715">
        <f t="shared" ref="O68:O82" ca="1" si="21">OFFSET($K$67,N68,0)</f>
        <v>0</v>
      </c>
      <c r="S68" s="695"/>
      <c r="T68" s="695"/>
      <c r="U68" s="695"/>
    </row>
    <row r="69" spans="2:21">
      <c r="B69" s="727" t="str">
        <f t="shared" ca="1" si="17"/>
        <v>-</v>
      </c>
      <c r="C69" s="737"/>
      <c r="D69" s="738" t="str">
        <f ca="1">IF(B69="-","-",SUMIF(IP_Schedule!$S$17:$S$18,OP_Analysis!B69,IP_Schedule!$BL$17:$BL$18))</f>
        <v>-</v>
      </c>
      <c r="E69" s="734" t="str">
        <f ca="1">IF(B69="-","-",D69/($C$85-D$84))</f>
        <v>-</v>
      </c>
      <c r="F69" s="740" t="str">
        <f ca="1">IF(B69="-","-",SUMIF(IP_Schedule!$S$17:$S$18,OP_Analysis!B69,IP_Schedule!$G$17:$G$18))</f>
        <v>-</v>
      </c>
      <c r="G69" s="734" t="str">
        <f t="shared" ca="1" si="18"/>
        <v>-</v>
      </c>
      <c r="H69" s="695"/>
      <c r="J69" s="629">
        <v>2</v>
      </c>
      <c r="K69" s="629" t="str">
        <f>IP_Assumptions!E272</f>
        <v>Medical</v>
      </c>
      <c r="L69" s="714">
        <f>IF(SUMIF(IP_Schedule!$S$17:$S$18,OP_Analysis!K69,IP_Schedule!$BM$17:$BM$18)&gt;0.01,SUMIF(IP_Schedule!$S$17:$S$18,OP_Analysis!K69,IP_Schedule!$BL$17:$BL$18)/IP_Schedule!$BL$19+(J69*$P$71),SUMIF(IP_Schedule!$S$17:$S$18,OP_Analysis!K69,IP_Schedule!$BM$17:$BM$18)*(J69*$P$71))</f>
        <v>0</v>
      </c>
      <c r="M69" s="714">
        <f t="shared" si="19"/>
        <v>0</v>
      </c>
      <c r="N69" s="715">
        <f t="shared" si="20"/>
        <v>0</v>
      </c>
      <c r="O69" s="715">
        <f t="shared" ca="1" si="21"/>
        <v>0</v>
      </c>
      <c r="P69" s="765">
        <f>COUNTIF(L68:L83,"&gt;0.001")</f>
        <v>0</v>
      </c>
      <c r="S69" s="695"/>
      <c r="T69" s="695"/>
      <c r="U69" s="695"/>
    </row>
    <row r="70" spans="2:21">
      <c r="B70" s="727" t="str">
        <f t="shared" ca="1" si="17"/>
        <v>-</v>
      </c>
      <c r="C70" s="737"/>
      <c r="D70" s="738" t="str">
        <f ca="1">IF(B70="-","-",SUMIF(IP_Schedule!$S$17:$S$18,OP_Analysis!B70,IP_Schedule!$BL$17:$BL$18))</f>
        <v>-</v>
      </c>
      <c r="E70" s="734" t="str">
        <f ca="1">IF(B70="-","-",D70/($C$85-D$84))</f>
        <v>-</v>
      </c>
      <c r="F70" s="740" t="str">
        <f ca="1">IF(B70="-","-",SUMIF(IP_Schedule!$S$17:$S$18,OP_Analysis!B70,IP_Schedule!$G$17:$G$18))</f>
        <v>-</v>
      </c>
      <c r="G70" s="734" t="str">
        <f t="shared" ca="1" si="18"/>
        <v>-</v>
      </c>
      <c r="H70" s="695"/>
      <c r="J70" s="629">
        <v>3</v>
      </c>
      <c r="K70" s="629" t="str">
        <f>IP_Assumptions!E273</f>
        <v>Accounting</v>
      </c>
      <c r="L70" s="714">
        <f>IF(SUMIF(IP_Schedule!$S$17:$S$18,OP_Analysis!K70,IP_Schedule!$BM$17:$BM$18)&gt;0.01,SUMIF(IP_Schedule!$S$17:$S$18,OP_Analysis!K70,IP_Schedule!$BL$17:$BL$18)/IP_Schedule!$BL$19+(J70*$P$71),SUMIF(IP_Schedule!$S$17:$S$18,OP_Analysis!K70,IP_Schedule!$BM$17:$BM$18)*(J70*$P$71))</f>
        <v>0</v>
      </c>
      <c r="M70" s="714">
        <f t="shared" si="19"/>
        <v>0</v>
      </c>
      <c r="N70" s="715">
        <f t="shared" si="20"/>
        <v>0</v>
      </c>
      <c r="O70" s="715">
        <f t="shared" ca="1" si="21"/>
        <v>0</v>
      </c>
      <c r="P70" s="629" t="s">
        <v>1069</v>
      </c>
      <c r="S70" s="695"/>
      <c r="T70" s="695"/>
      <c r="U70" s="695"/>
    </row>
    <row r="71" spans="2:21">
      <c r="B71" s="727" t="str">
        <f t="shared" ca="1" si="17"/>
        <v>-</v>
      </c>
      <c r="C71" s="737"/>
      <c r="D71" s="738" t="str">
        <f ca="1">IF(B71="-","-",SUMIF(IP_Schedule!$S$17:$S$18,OP_Analysis!B71,IP_Schedule!$BL$17:$BL$18))</f>
        <v>-</v>
      </c>
      <c r="E71" s="734" t="str">
        <f ca="1">IF(B71="-","-",D71/($C$85-D$84))</f>
        <v>-</v>
      </c>
      <c r="F71" s="740" t="str">
        <f ca="1">IF(B71="-","-",SUMIF(IP_Schedule!$S$17:$S$18,OP_Analysis!B71,IP_Schedule!$G$17:$G$18))</f>
        <v>-</v>
      </c>
      <c r="G71" s="734" t="str">
        <f t="shared" ca="1" si="18"/>
        <v>-</v>
      </c>
      <c r="H71" s="695"/>
      <c r="J71" s="629">
        <v>4</v>
      </c>
      <c r="K71" s="629" t="str">
        <f>IP_Assumptions!E274</f>
        <v>Legal</v>
      </c>
      <c r="L71" s="714">
        <f>IF(SUMIF(IP_Schedule!$S$17:$S$18,OP_Analysis!K71,IP_Schedule!$BM$17:$BM$18)&gt;0.01,SUMIF(IP_Schedule!$S$17:$S$18,OP_Analysis!K71,IP_Schedule!$BL$17:$BL$18)/IP_Schedule!$BL$19+(J71*$P$71),SUMIF(IP_Schedule!$S$17:$S$18,OP_Analysis!K71,IP_Schedule!$BM$17:$BM$18)*(J71*$P$71))</f>
        <v>0</v>
      </c>
      <c r="M71" s="714">
        <f t="shared" si="19"/>
        <v>0</v>
      </c>
      <c r="N71" s="715">
        <f t="shared" si="20"/>
        <v>0</v>
      </c>
      <c r="O71" s="715">
        <f t="shared" ca="1" si="21"/>
        <v>0</v>
      </c>
      <c r="P71" s="766">
        <v>1.0000000000000001E-9</v>
      </c>
      <c r="S71" s="695"/>
      <c r="T71" s="695"/>
      <c r="U71" s="695"/>
    </row>
    <row r="72" spans="2:21">
      <c r="B72" s="727" t="str">
        <f t="shared" ca="1" si="17"/>
        <v>-</v>
      </c>
      <c r="C72" s="737"/>
      <c r="D72" s="738" t="str">
        <f ca="1">IF(B72="-","-",SUMIF(IP_Schedule!$S$17:$S$18,OP_Analysis!B72,IP_Schedule!$BL$17:$BL$18))</f>
        <v>-</v>
      </c>
      <c r="E72" s="734" t="str">
        <f t="shared" ref="E72:E81" ca="1" si="22">IF(B72="-","-",D72/($C$85-D$84))</f>
        <v>-</v>
      </c>
      <c r="F72" s="740" t="str">
        <f ca="1">IF(B72="-","-",SUMIF(IP_Schedule!$S$17:$S$18,OP_Analysis!B72,IP_Schedule!$G$17:$G$18))</f>
        <v>-</v>
      </c>
      <c r="G72" s="734" t="str">
        <f t="shared" ca="1" si="18"/>
        <v>-</v>
      </c>
      <c r="H72" s="695"/>
      <c r="J72" s="629">
        <v>5</v>
      </c>
      <c r="K72" s="629" t="str">
        <f>IP_Assumptions!E275</f>
        <v>Car park</v>
      </c>
      <c r="L72" s="714">
        <f>IF(SUMIF(IP_Schedule!$S$17:$S$18,OP_Analysis!K72,IP_Schedule!$BM$17:$BM$18)&gt;0.01,SUMIF(IP_Schedule!$S$17:$S$18,OP_Analysis!K72,IP_Schedule!$BL$17:$BL$18)/IP_Schedule!$BL$19+(J72*$P$71),SUMIF(IP_Schedule!$S$17:$S$18,OP_Analysis!K72,IP_Schedule!$BM$17:$BM$18)*(J72*$P$71))</f>
        <v>0</v>
      </c>
      <c r="M72" s="714">
        <f t="shared" si="19"/>
        <v>0</v>
      </c>
      <c r="N72" s="715">
        <f t="shared" si="20"/>
        <v>0</v>
      </c>
      <c r="O72" s="715">
        <f t="shared" ca="1" si="21"/>
        <v>0</v>
      </c>
      <c r="P72" s="629" t="s">
        <v>0</v>
      </c>
      <c r="S72" s="695"/>
      <c r="T72" s="695"/>
      <c r="U72" s="695"/>
    </row>
    <row r="73" spans="2:21">
      <c r="B73" s="727" t="str">
        <f t="shared" ca="1" si="17"/>
        <v>-</v>
      </c>
      <c r="C73" s="737"/>
      <c r="D73" s="738" t="str">
        <f ca="1">IF(B73="-","-",SUMIF(IP_Schedule!$S$17:$S$18,OP_Analysis!B73,IP_Schedule!$BL$17:$BL$18))</f>
        <v>-</v>
      </c>
      <c r="E73" s="734" t="str">
        <f t="shared" ca="1" si="22"/>
        <v>-</v>
      </c>
      <c r="F73" s="740" t="str">
        <f ca="1">IF(B73="-","-",SUMIF(IP_Schedule!$S$17:$S$18,OP_Analysis!B73,IP_Schedule!$G$17:$G$18))</f>
        <v>-</v>
      </c>
      <c r="G73" s="734" t="str">
        <f t="shared" ca="1" si="18"/>
        <v>-</v>
      </c>
      <c r="H73" s="695"/>
      <c r="J73" s="629">
        <v>6</v>
      </c>
      <c r="K73" s="629" t="str">
        <f>IP_Assumptions!E276</f>
        <v>Gym</v>
      </c>
      <c r="L73" s="714">
        <f>IF(SUMIF(IP_Schedule!$S$17:$S$18,OP_Analysis!K73,IP_Schedule!$BM$17:$BM$18)&gt;0.01,SUMIF(IP_Schedule!$S$17:$S$18,OP_Analysis!K73,IP_Schedule!$BL$17:$BL$18)/IP_Schedule!$BL$19+(J73*$P$71),SUMIF(IP_Schedule!$S$17:$S$18,OP_Analysis!K73,IP_Schedule!$BM$17:$BM$18)*(J73*$P$71))</f>
        <v>0</v>
      </c>
      <c r="M73" s="714">
        <f t="shared" si="19"/>
        <v>0</v>
      </c>
      <c r="N73" s="715">
        <f t="shared" si="20"/>
        <v>0</v>
      </c>
      <c r="O73" s="715">
        <f t="shared" ca="1" si="21"/>
        <v>0</v>
      </c>
      <c r="P73" s="629" t="s">
        <v>0</v>
      </c>
      <c r="S73" s="695"/>
      <c r="T73" s="695"/>
      <c r="U73" s="695"/>
    </row>
    <row r="74" spans="2:21">
      <c r="B74" s="727" t="str">
        <f t="shared" ca="1" si="17"/>
        <v>-</v>
      </c>
      <c r="C74" s="737"/>
      <c r="D74" s="738" t="str">
        <f ca="1">IF(B74="-","-",SUMIF(IP_Schedule!$S$17:$S$18,OP_Analysis!B74,IP_Schedule!$BL$17:$BL$18))</f>
        <v>-</v>
      </c>
      <c r="E74" s="734" t="str">
        <f t="shared" ca="1" si="22"/>
        <v>-</v>
      </c>
      <c r="F74" s="740" t="str">
        <f ca="1">IF(B74="-","-",SUMIF(IP_Schedule!$S$17:$S$18,OP_Analysis!B74,IP_Schedule!$G$17:$G$18))</f>
        <v>-</v>
      </c>
      <c r="G74" s="734" t="str">
        <f t="shared" ca="1" si="18"/>
        <v>-</v>
      </c>
      <c r="H74" s="695"/>
      <c r="J74" s="629">
        <v>7</v>
      </c>
      <c r="K74" s="629" t="str">
        <f>IP_Assumptions!E277</f>
        <v>Rental Guarantee</v>
      </c>
      <c r="L74" s="714">
        <f>IF(SUMIF(IP_Schedule!$S$17:$S$18,OP_Analysis!K74,IP_Schedule!$BM$17:$BM$18)&gt;0.01,SUMIF(IP_Schedule!$S$17:$S$18,OP_Analysis!K74,IP_Schedule!$BL$17:$BL$18)/IP_Schedule!$BL$19+(J74*$P$71),SUMIF(IP_Schedule!$S$17:$S$18,OP_Analysis!K74,IP_Schedule!$BM$17:$BM$18)*(J74*$P$71))</f>
        <v>0</v>
      </c>
      <c r="M74" s="714">
        <f t="shared" si="19"/>
        <v>0</v>
      </c>
      <c r="N74" s="715">
        <f t="shared" si="20"/>
        <v>0</v>
      </c>
      <c r="O74" s="715">
        <f t="shared" ca="1" si="21"/>
        <v>0</v>
      </c>
      <c r="P74" s="629" t="s">
        <v>0</v>
      </c>
      <c r="S74" s="695"/>
      <c r="T74" s="695"/>
      <c r="U74" s="695"/>
    </row>
    <row r="75" spans="2:21">
      <c r="B75" s="727" t="str">
        <f t="shared" ca="1" si="17"/>
        <v>-</v>
      </c>
      <c r="C75" s="737"/>
      <c r="D75" s="738" t="str">
        <f ca="1">IF(B75="-","-",SUMIF(IP_Schedule!$S$17:$S$18,OP_Analysis!B75,IP_Schedule!$BL$17:$BL$18))</f>
        <v>-</v>
      </c>
      <c r="E75" s="734" t="str">
        <f t="shared" ca="1" si="22"/>
        <v>-</v>
      </c>
      <c r="F75" s="740" t="str">
        <f ca="1">IF(B75="-","-",SUMIF(IP_Schedule!$S$17:$S$18,OP_Analysis!B75,IP_Schedule!$G$17:$G$18))</f>
        <v>-</v>
      </c>
      <c r="G75" s="734" t="str">
        <f t="shared" ca="1" si="18"/>
        <v>-</v>
      </c>
      <c r="H75" s="695"/>
      <c r="J75" s="629">
        <v>8</v>
      </c>
      <c r="K75" s="629" t="str">
        <f>IP_Assumptions!E278</f>
        <v>Cafe</v>
      </c>
      <c r="L75" s="714">
        <f>IF(SUMIF(IP_Schedule!$S$17:$S$18,OP_Analysis!K75,IP_Schedule!$BM$17:$BM$18)&gt;0.01,SUMIF(IP_Schedule!$S$17:$S$18,OP_Analysis!K75,IP_Schedule!$BL$17:$BL$18)/IP_Schedule!$BL$19+(J75*$P$71),SUMIF(IP_Schedule!$S$17:$S$18,OP_Analysis!K75,IP_Schedule!$BM$17:$BM$18)*(J75*$P$71))</f>
        <v>0</v>
      </c>
      <c r="M75" s="714">
        <f t="shared" si="19"/>
        <v>0</v>
      </c>
      <c r="N75" s="715">
        <f t="shared" si="20"/>
        <v>0</v>
      </c>
      <c r="O75" s="715">
        <f t="shared" ca="1" si="21"/>
        <v>0</v>
      </c>
      <c r="P75" s="629" t="s">
        <v>0</v>
      </c>
      <c r="S75" s="695"/>
      <c r="T75" s="695"/>
      <c r="U75" s="695"/>
    </row>
    <row r="76" spans="2:21">
      <c r="B76" s="727" t="str">
        <f t="shared" ca="1" si="17"/>
        <v>-</v>
      </c>
      <c r="C76" s="737"/>
      <c r="D76" s="738" t="str">
        <f ca="1">IF(B76="-","-",SUMIF(IP_Schedule!$S$17:$S$18,OP_Analysis!B76,IP_Schedule!$BL$17:$BL$18))</f>
        <v>-</v>
      </c>
      <c r="E76" s="734" t="str">
        <f t="shared" ca="1" si="22"/>
        <v>-</v>
      </c>
      <c r="F76" s="740" t="str">
        <f ca="1">IF(B76="-","-",SUMIF(IP_Schedule!$S$17:$S$18,OP_Analysis!B76,IP_Schedule!$G$17:$G$18))</f>
        <v>-</v>
      </c>
      <c r="G76" s="734" t="str">
        <f t="shared" ca="1" si="18"/>
        <v>-</v>
      </c>
      <c r="H76" s="695"/>
      <c r="J76" s="629">
        <v>9</v>
      </c>
      <c r="K76" s="629" t="str">
        <f>IP_Assumptions!E279</f>
        <v>Fashion</v>
      </c>
      <c r="L76" s="714">
        <f>IF(SUMIF(IP_Schedule!$S$17:$S$18,OP_Analysis!K76,IP_Schedule!$BM$17:$BM$18)&gt;0.01,SUMIF(IP_Schedule!$S$17:$S$18,OP_Analysis!K76,IP_Schedule!$BL$17:$BL$18)/IP_Schedule!$BL$19+(J76*$P$71),SUMIF(IP_Schedule!$S$17:$S$18,OP_Analysis!K76,IP_Schedule!$BM$17:$BM$18)*(J76*$P$71))</f>
        <v>0</v>
      </c>
      <c r="M76" s="714">
        <f t="shared" si="19"/>
        <v>0</v>
      </c>
      <c r="N76" s="715">
        <f t="shared" si="20"/>
        <v>0</v>
      </c>
      <c r="O76" s="715">
        <f t="shared" ca="1" si="21"/>
        <v>0</v>
      </c>
      <c r="P76" s="629" t="s">
        <v>0</v>
      </c>
      <c r="S76" s="695"/>
      <c r="T76" s="695"/>
      <c r="U76" s="695"/>
    </row>
    <row r="77" spans="2:21">
      <c r="B77" s="727" t="str">
        <f t="shared" ca="1" si="17"/>
        <v>-</v>
      </c>
      <c r="C77" s="737"/>
      <c r="D77" s="738" t="str">
        <f ca="1">IF(B77="-","-",SUMIF(IP_Schedule!$S$17:$S$18,OP_Analysis!B77,IP_Schedule!$BL$17:$BL$18))</f>
        <v>-</v>
      </c>
      <c r="E77" s="734" t="str">
        <f t="shared" ca="1" si="22"/>
        <v>-</v>
      </c>
      <c r="F77" s="740" t="str">
        <f ca="1">IF(B77="-","-",SUMIF(IP_Schedule!$S$17:$S$18,OP_Analysis!B77,IP_Schedule!$G$17:$G$18))</f>
        <v>-</v>
      </c>
      <c r="G77" s="734" t="str">
        <f t="shared" ca="1" si="18"/>
        <v>-</v>
      </c>
      <c r="H77" s="695"/>
      <c r="J77" s="629">
        <v>10</v>
      </c>
      <c r="K77" s="629" t="str">
        <f>IP_Assumptions!E280</f>
        <v>Services</v>
      </c>
      <c r="L77" s="714">
        <f>IF(SUMIF(IP_Schedule!$S$17:$S$18,OP_Analysis!K77,IP_Schedule!$BM$17:$BM$18)&gt;0.01,SUMIF(IP_Schedule!$S$17:$S$18,OP_Analysis!K77,IP_Schedule!$BL$17:$BL$18)/IP_Schedule!$BL$19+(J77*$P$71),SUMIF(IP_Schedule!$S$17:$S$18,OP_Analysis!K77,IP_Schedule!$BM$17:$BM$18)*(J77*$P$71))</f>
        <v>0</v>
      </c>
      <c r="M77" s="714">
        <f t="shared" si="19"/>
        <v>0</v>
      </c>
      <c r="N77" s="715">
        <f t="shared" si="20"/>
        <v>0</v>
      </c>
      <c r="O77" s="715">
        <f t="shared" ca="1" si="21"/>
        <v>0</v>
      </c>
      <c r="P77" s="629" t="s">
        <v>0</v>
      </c>
      <c r="S77" s="695"/>
      <c r="T77" s="695"/>
      <c r="U77" s="695"/>
    </row>
    <row r="78" spans="2:21">
      <c r="B78" s="727" t="str">
        <f t="shared" ca="1" si="17"/>
        <v>-</v>
      </c>
      <c r="C78" s="737"/>
      <c r="D78" s="738" t="str">
        <f ca="1">IF(B78="-","-",SUMIF(IP_Schedule!$S$17:$S$18,OP_Analysis!B78,IP_Schedule!$BL$17:$BL$18))</f>
        <v>-</v>
      </c>
      <c r="E78" s="734" t="str">
        <f t="shared" ca="1" si="22"/>
        <v>-</v>
      </c>
      <c r="F78" s="740" t="str">
        <f ca="1">IF(B78="-","-",SUMIF(IP_Schedule!$S$17:$S$18,OP_Analysis!B78,IP_Schedule!$G$17:$G$18))</f>
        <v>-</v>
      </c>
      <c r="G78" s="734" t="str">
        <f t="shared" ca="1" si="18"/>
        <v>-</v>
      </c>
      <c r="H78" s="711"/>
      <c r="J78" s="629">
        <v>11</v>
      </c>
      <c r="K78" s="629" t="str">
        <f>IP_Assumptions!E281</f>
        <v>Finance</v>
      </c>
      <c r="L78" s="714">
        <f>IF(SUMIF(IP_Schedule!$S$17:$S$18,OP_Analysis!K78,IP_Schedule!$BM$17:$BM$18)&gt;0.01,SUMIF(IP_Schedule!$S$17:$S$18,OP_Analysis!K78,IP_Schedule!$BL$17:$BL$18)/IP_Schedule!$BL$19+(J78*$P$71),SUMIF(IP_Schedule!$S$17:$S$18,OP_Analysis!K78,IP_Schedule!$BM$17:$BM$18)*(J78*$P$71))</f>
        <v>0</v>
      </c>
      <c r="M78" s="714">
        <f t="shared" si="19"/>
        <v>0</v>
      </c>
      <c r="N78" s="715">
        <f t="shared" si="20"/>
        <v>0</v>
      </c>
      <c r="O78" s="715">
        <f t="shared" ca="1" si="21"/>
        <v>0</v>
      </c>
      <c r="P78" s="629" t="s">
        <v>0</v>
      </c>
      <c r="S78" s="695"/>
      <c r="T78" s="695"/>
      <c r="U78" s="695"/>
    </row>
    <row r="79" spans="2:21">
      <c r="B79" s="727" t="str">
        <f t="shared" ca="1" si="17"/>
        <v>-</v>
      </c>
      <c r="C79" s="737"/>
      <c r="D79" s="738" t="str">
        <f ca="1">IF(B79="-","-",SUMIF(IP_Schedule!$S$17:$S$18,OP_Analysis!B79,IP_Schedule!$BL$17:$BL$18))</f>
        <v>-</v>
      </c>
      <c r="E79" s="734" t="str">
        <f t="shared" ca="1" si="22"/>
        <v>-</v>
      </c>
      <c r="F79" s="740" t="str">
        <f ca="1">IF(B79="-","-",SUMIF(IP_Schedule!$S$17:$S$18,OP_Analysis!B79,IP_Schedule!$G$17:$G$18))</f>
        <v>-</v>
      </c>
      <c r="G79" s="734" t="str">
        <f t="shared" ca="1" si="18"/>
        <v>-</v>
      </c>
      <c r="H79" s="695"/>
      <c r="J79" s="629">
        <v>12</v>
      </c>
      <c r="K79" s="629" t="str">
        <f>IP_Assumptions!E282</f>
        <v>Real Estate</v>
      </c>
      <c r="L79" s="714">
        <f>IF(SUMIF(IP_Schedule!$S$17:$S$18,OP_Analysis!K79,IP_Schedule!$BM$17:$BM$18)&gt;0.01,SUMIF(IP_Schedule!$S$17:$S$18,OP_Analysis!K79,IP_Schedule!$BL$17:$BL$18)/IP_Schedule!$BL$19+(J79*$P$71),SUMIF(IP_Schedule!$S$17:$S$18,OP_Analysis!K79,IP_Schedule!$BM$17:$BM$18)*(J79*$P$71))</f>
        <v>0</v>
      </c>
      <c r="M79" s="714">
        <f t="shared" si="19"/>
        <v>0</v>
      </c>
      <c r="N79" s="715">
        <f t="shared" si="20"/>
        <v>0</v>
      </c>
      <c r="O79" s="715">
        <f t="shared" ca="1" si="21"/>
        <v>0</v>
      </c>
      <c r="P79" s="629" t="s">
        <v>0</v>
      </c>
      <c r="S79" s="695"/>
      <c r="T79" s="695"/>
      <c r="U79" s="695"/>
    </row>
    <row r="80" spans="2:21">
      <c r="B80" s="727" t="str">
        <f t="shared" ca="1" si="17"/>
        <v>-</v>
      </c>
      <c r="C80" s="737"/>
      <c r="D80" s="738" t="str">
        <f ca="1">IF(B80="-","-",SUMIF(IP_Schedule!$S$17:$S$18,OP_Analysis!B80,IP_Schedule!$BL$17:$BL$18))</f>
        <v>-</v>
      </c>
      <c r="E80" s="734" t="str">
        <f t="shared" ca="1" si="22"/>
        <v>-</v>
      </c>
      <c r="F80" s="740" t="str">
        <f ca="1">IF(B80="-","-",SUMIF(IP_Schedule!$S$17:$S$18,OP_Analysis!B80,IP_Schedule!$G$17:$G$18))</f>
        <v>-</v>
      </c>
      <c r="G80" s="734" t="str">
        <f t="shared" ca="1" si="18"/>
        <v>-</v>
      </c>
      <c r="H80" s="695"/>
      <c r="J80" s="629">
        <v>13</v>
      </c>
      <c r="K80" s="629" t="str">
        <f>IP_Assumptions!E283</f>
        <v>IT</v>
      </c>
      <c r="L80" s="714">
        <f>IF(SUMIF(IP_Schedule!$S$17:$S$18,OP_Analysis!K80,IP_Schedule!$BM$17:$BM$18)&gt;0.01,SUMIF(IP_Schedule!$S$17:$S$18,OP_Analysis!K80,IP_Schedule!$BL$17:$BL$18)/IP_Schedule!$BL$19+(J80*$P$71),SUMIF(IP_Schedule!$S$17:$S$18,OP_Analysis!K80,IP_Schedule!$BM$17:$BM$18)*(J80*$P$71))</f>
        <v>0</v>
      </c>
      <c r="M80" s="714">
        <f t="shared" si="19"/>
        <v>0</v>
      </c>
      <c r="N80" s="715">
        <f t="shared" si="20"/>
        <v>0</v>
      </c>
      <c r="O80" s="715">
        <f t="shared" ca="1" si="21"/>
        <v>0</v>
      </c>
      <c r="P80" s="629" t="s">
        <v>0</v>
      </c>
      <c r="S80" s="695"/>
      <c r="T80" s="695"/>
      <c r="U80" s="695"/>
    </row>
    <row r="81" spans="2:21">
      <c r="B81" s="727" t="str">
        <f t="shared" ca="1" si="17"/>
        <v>-</v>
      </c>
      <c r="C81" s="737"/>
      <c r="D81" s="738" t="str">
        <f ca="1">IF(B81="-","-",SUMIF(IP_Schedule!$S$17:$S$18,OP_Analysis!B81,IP_Schedule!$BL$17:$BL$18))</f>
        <v>-</v>
      </c>
      <c r="E81" s="734" t="str">
        <f t="shared" ca="1" si="22"/>
        <v>-</v>
      </c>
      <c r="F81" s="740" t="str">
        <f ca="1">IF(B81="-","-",SUMIF(IP_Schedule!$S$17:$S$18,OP_Analysis!B81,IP_Schedule!$G$17:$G$18))</f>
        <v>-</v>
      </c>
      <c r="G81" s="734" t="str">
        <f t="shared" ca="1" si="18"/>
        <v>-</v>
      </c>
      <c r="H81" s="695"/>
      <c r="J81" s="629">
        <v>14</v>
      </c>
      <c r="K81" s="629" t="str">
        <f>IP_Assumptions!E284</f>
        <v>Government</v>
      </c>
      <c r="L81" s="714">
        <f>IF(SUMIF(IP_Schedule!$S$17:$S$18,OP_Analysis!K81,IP_Schedule!$BM$17:$BM$18)&gt;0.01,SUMIF(IP_Schedule!$S$17:$S$18,OP_Analysis!K81,IP_Schedule!$BL$17:$BL$18)/IP_Schedule!$BL$19+(J81*$P$71),SUMIF(IP_Schedule!$S$17:$S$18,OP_Analysis!K81,IP_Schedule!$BM$17:$BM$18)*(J81*$P$71))</f>
        <v>0</v>
      </c>
      <c r="M81" s="714">
        <f t="shared" si="19"/>
        <v>0</v>
      </c>
      <c r="N81" s="715">
        <f t="shared" si="20"/>
        <v>0</v>
      </c>
      <c r="O81" s="715">
        <f t="shared" ca="1" si="21"/>
        <v>0</v>
      </c>
      <c r="P81" s="629" t="s">
        <v>0</v>
      </c>
      <c r="S81" s="695"/>
      <c r="T81" s="695"/>
      <c r="U81" s="695"/>
    </row>
    <row r="82" spans="2:21">
      <c r="B82" s="741" t="s">
        <v>467</v>
      </c>
      <c r="C82" s="741"/>
      <c r="D82" s="742"/>
      <c r="E82" s="734"/>
      <c r="F82" s="909">
        <f>SUMIF(IP_Schedule!$Q$17:$Q$18,OP_Analysis!B82,IP_Schedule!$G$17:$G$18)</f>
        <v>0</v>
      </c>
      <c r="G82" s="734">
        <f>SUMIF(IP_Schedule!$Q$17:$Q$18,OP_Analysis!B82,IP_Schedule!$G$17:$G$18)/NLA</f>
        <v>0</v>
      </c>
      <c r="H82" s="695"/>
      <c r="J82" s="629">
        <v>15</v>
      </c>
      <c r="K82" s="629" t="str">
        <f>IP_Assumptions!E285</f>
        <v>Recruitment</v>
      </c>
      <c r="L82" s="714">
        <f>IF(SUMIF(IP_Schedule!$S$17:$S$18,OP_Analysis!K82,IP_Schedule!$BM$17:$BM$18)&gt;0.01,SUMIF(IP_Schedule!$S$17:$S$18,OP_Analysis!K82,IP_Schedule!$BL$17:$BL$18)/IP_Schedule!$BL$19+(J82*$P$71),SUMIF(IP_Schedule!$S$17:$S$18,OP_Analysis!K82,IP_Schedule!$BM$17:$BM$18)*(J82*$P$71))</f>
        <v>0</v>
      </c>
      <c r="M82" s="714">
        <f t="shared" si="19"/>
        <v>0</v>
      </c>
      <c r="N82" s="715">
        <f t="shared" si="20"/>
        <v>0</v>
      </c>
      <c r="O82" s="715">
        <f t="shared" ca="1" si="21"/>
        <v>0</v>
      </c>
      <c r="P82" s="629" t="s">
        <v>0</v>
      </c>
      <c r="S82" s="695"/>
      <c r="T82" s="695"/>
      <c r="U82" s="695"/>
    </row>
    <row r="83" spans="2:21">
      <c r="B83" s="741" t="s">
        <v>832</v>
      </c>
      <c r="C83" s="741"/>
      <c r="D83" s="744">
        <f>CF_Building!E174</f>
        <v>1200</v>
      </c>
      <c r="E83" s="734">
        <f ca="1">IF(D83&lt;&gt;0,D83/(C$85-D84),0)</f>
        <v>1</v>
      </c>
      <c r="F83" s="743"/>
      <c r="G83" s="734"/>
      <c r="H83" s="695"/>
      <c r="J83" s="629">
        <v>16</v>
      </c>
      <c r="K83" s="764" t="str">
        <f>B82</f>
        <v>Vacant</v>
      </c>
      <c r="L83" s="714">
        <f>SUMIF(IP_Schedule!$S$17:$S$18,OP_Analysis!K83,IP_Schedule!$BL$17:$BL$18)/IP_Schedule!$BL$19+(J83*$P$71)</f>
        <v>1.6000000000000001E-8</v>
      </c>
      <c r="M83" s="714"/>
      <c r="N83" s="715"/>
      <c r="O83" s="715"/>
      <c r="P83" s="629" t="s">
        <v>0</v>
      </c>
      <c r="S83" s="695"/>
      <c r="T83" s="695"/>
      <c r="U83" s="695"/>
    </row>
    <row r="84" spans="2:21">
      <c r="B84" s="757" t="s">
        <v>510</v>
      </c>
      <c r="C84" s="757"/>
      <c r="D84" s="755">
        <f>-IP_Outgoings!$C$47</f>
        <v>-30</v>
      </c>
      <c r="E84" s="930"/>
      <c r="F84" s="758"/>
      <c r="G84" s="930"/>
      <c r="H84" s="695"/>
      <c r="J84" s="696"/>
      <c r="K84" s="696"/>
      <c r="L84" s="709">
        <f>SUM(L68:L83)</f>
        <v>1.6000000000000001E-8</v>
      </c>
      <c r="M84" s="709">
        <f>SUM(M68:M83)</f>
        <v>0</v>
      </c>
      <c r="N84" s="696"/>
      <c r="O84" s="696"/>
      <c r="P84" s="696"/>
      <c r="Q84" s="696"/>
      <c r="S84" s="695"/>
      <c r="T84" s="695"/>
      <c r="U84" s="695"/>
    </row>
    <row r="85" spans="2:21">
      <c r="B85" s="733" t="s">
        <v>1036</v>
      </c>
      <c r="C85" s="1307">
        <f ca="1">SUM(D67:D84)</f>
        <v>1170</v>
      </c>
      <c r="D85" s="1307"/>
      <c r="E85" s="931">
        <f ca="1">SUM(E67:E84)</f>
        <v>1</v>
      </c>
      <c r="F85" s="753">
        <f ca="1">SUM(F67:F82)</f>
        <v>0</v>
      </c>
      <c r="G85" s="931">
        <f ca="1">SUM(G67:G82)</f>
        <v>0</v>
      </c>
      <c r="H85" s="698"/>
      <c r="J85" s="696"/>
      <c r="K85" s="696"/>
      <c r="L85" s="709"/>
      <c r="M85" s="709"/>
      <c r="N85" s="696"/>
      <c r="O85" s="696"/>
      <c r="P85" s="696"/>
    </row>
    <row r="86" spans="2:21" ht="14.4" thickBot="1">
      <c r="B86" s="697"/>
      <c r="C86" s="697"/>
      <c r="D86" s="697"/>
      <c r="E86" s="697"/>
      <c r="F86" s="697"/>
      <c r="G86" s="697"/>
      <c r="H86" s="712"/>
      <c r="I86" s="712"/>
      <c r="J86" s="712"/>
      <c r="K86" s="712"/>
      <c r="L86" s="712"/>
      <c r="M86" s="712"/>
      <c r="N86" s="712"/>
      <c r="O86" s="712"/>
      <c r="P86" s="712"/>
      <c r="Q86" s="712"/>
    </row>
    <row r="87" spans="2:21" ht="14.4" thickTop="1"/>
    <row r="88" spans="2:21" s="690" customFormat="1">
      <c r="B88" s="710" t="s">
        <v>1070</v>
      </c>
      <c r="C88" s="713"/>
      <c r="D88" s="713"/>
      <c r="E88" s="713"/>
      <c r="F88" s="713"/>
      <c r="G88" s="713"/>
      <c r="H88" s="713"/>
      <c r="I88" s="713"/>
      <c r="J88" s="713"/>
      <c r="K88" s="713"/>
      <c r="L88" s="713"/>
      <c r="M88" s="713"/>
      <c r="N88" s="713"/>
      <c r="O88" s="713"/>
      <c r="P88" s="713"/>
      <c r="Q88" s="713"/>
    </row>
    <row r="89" spans="2:21" customFormat="1" ht="13.2"/>
    <row r="90" spans="2:21" customFormat="1" ht="13.2">
      <c r="B90" s="747"/>
      <c r="C90" s="747"/>
      <c r="D90" s="1303" t="s">
        <v>1066</v>
      </c>
      <c r="E90" s="1303"/>
      <c r="F90" s="1391"/>
      <c r="G90" s="1391"/>
      <c r="H90" s="1391"/>
      <c r="I90" s="1303" t="s">
        <v>366</v>
      </c>
      <c r="J90" s="1304"/>
      <c r="K90" s="1304"/>
      <c r="L90" s="1304"/>
      <c r="M90" s="1304"/>
      <c r="N90" s="1304"/>
      <c r="O90" s="1304"/>
      <c r="P90" s="1304"/>
      <c r="Q90" s="1304"/>
    </row>
    <row r="91" spans="2:21">
      <c r="B91" s="1391" t="s">
        <v>1067</v>
      </c>
      <c r="C91" s="1391"/>
      <c r="D91" s="671" t="s">
        <v>262</v>
      </c>
      <c r="E91" s="671" t="s">
        <v>459</v>
      </c>
      <c r="F91" s="671" t="s">
        <v>1068</v>
      </c>
      <c r="G91" s="671" t="s">
        <v>1028</v>
      </c>
      <c r="H91" s="671"/>
      <c r="I91" s="1304"/>
      <c r="J91" s="1304"/>
      <c r="K91" s="1304"/>
      <c r="L91" s="1304"/>
      <c r="M91" s="1304"/>
      <c r="N91" s="1304"/>
      <c r="O91" s="1304"/>
      <c r="P91" s="1304"/>
      <c r="Q91" s="1304"/>
    </row>
    <row r="92" spans="2:21" ht="13.95" hidden="1" customHeight="1">
      <c r="K92" s="634">
        <v>1</v>
      </c>
      <c r="L92" s="634" t="str">
        <f>IP_Assumptions!C271</f>
        <v>Office</v>
      </c>
      <c r="M92" s="717">
        <f>IF(SUMIF(IP_Schedule!$F$17:$F$18,OP_Analysis!L92,IP_Schedule!$BM$17:$BM$18)&gt;0.01,SUMIF(IP_Schedule!$F$17:$F$18,OP_Analysis!L92,IP_Schedule!$BL$17:$BL$18)/IP_Schedule!$BL$19+(K92*$P$71),SUMIF(IP_Schedule!$F$17:$F$18,OP_Analysis!L92,IP_Schedule!$BM$17:$BM$18)*(K92*$P$71))</f>
        <v>1.0000000010000001</v>
      </c>
      <c r="N92" s="717">
        <f t="shared" ref="N92:N104" si="23">LARGE($M$92:$M$104,K92)</f>
        <v>1.0000000010000001</v>
      </c>
      <c r="O92" s="718">
        <f t="shared" ref="O92:O104" si="24">IF(N92=0,0,MATCH(N92,$M$92:$M$104,0))</f>
        <v>1</v>
      </c>
      <c r="P92" s="718" t="str">
        <f ca="1">OFFSET($L$91,O92,0)</f>
        <v>Office</v>
      </c>
      <c r="Q92" s="719">
        <f>COUNTIF(M92:M104,"&gt;0.0001")</f>
        <v>1</v>
      </c>
      <c r="R92" s="634"/>
    </row>
    <row r="93" spans="2:21" ht="13.95" hidden="1" customHeight="1">
      <c r="K93" s="634">
        <v>2</v>
      </c>
      <c r="L93" s="634" t="str">
        <f>IP_Assumptions!C272</f>
        <v>Retail</v>
      </c>
      <c r="M93" s="717">
        <f>IF(SUMIF(IP_Schedule!$F$17:$F$18,OP_Analysis!L93,IP_Schedule!$BM$17:$BM$18)&gt;0.01,SUMIF(IP_Schedule!$F$17:$F$18,OP_Analysis!L93,IP_Schedule!$BL$17:$BL$18)/IP_Schedule!$BL$19+(K93*$P$71),SUMIF(IP_Schedule!$F$17:$F$18,OP_Analysis!L93,IP_Schedule!$BM$17:$BM$18)*(K93*$P$71))</f>
        <v>0</v>
      </c>
      <c r="N93" s="717">
        <f t="shared" si="23"/>
        <v>0</v>
      </c>
      <c r="O93" s="718">
        <f t="shared" si="24"/>
        <v>0</v>
      </c>
      <c r="P93" s="718">
        <f ca="1">OFFSET($L$91,O93,0)</f>
        <v>0</v>
      </c>
      <c r="Q93" s="634" t="s">
        <v>0</v>
      </c>
      <c r="R93" s="634"/>
    </row>
    <row r="94" spans="2:21">
      <c r="B94" s="727" t="str">
        <f t="shared" ref="B94:B104" ca="1" si="25">IF(P92=0,"-",P92)</f>
        <v>Office</v>
      </c>
      <c r="C94" s="737"/>
      <c r="D94" s="738">
        <f ca="1">IF(B94="-","-",SUMIF(IP_Schedule!$F$17:$F$18,OP_Analysis!B94,IP_Schedule!$BL$17:$BL$18))</f>
        <v>210</v>
      </c>
      <c r="E94" s="734">
        <f t="shared" ref="E94:E104" ca="1" si="26">IF(B94="-","-",D94/($C$107-D$106))</f>
        <v>0.14893617021276595</v>
      </c>
      <c r="F94" s="740">
        <f ca="1">IF(B94="-","-",SUMIF(IP_Schedule!$F$17:$F$18,OP_Analysis!B94,IP_Schedule!$G$17:$G$18))</f>
        <v>1</v>
      </c>
      <c r="G94" s="734">
        <f t="shared" ref="G94:G104" ca="1" si="27">IF(B94="-","-",F94/NLA)</f>
        <v>1</v>
      </c>
      <c r="I94" s="716"/>
      <c r="K94" s="634">
        <v>3</v>
      </c>
      <c r="L94" s="720" t="str">
        <f>IP_Assumptions!C273</f>
        <v>Car Parking</v>
      </c>
      <c r="M94" s="721">
        <f>IF(SUMIF(IP_Schedule!$F$17:$F$18,OP_Analysis!L94,IP_Schedule!$BM$17:$BM$18)&gt;0.01,SUMIF(IP_Schedule!$F$17:$F$18,OP_Analysis!L94,IP_Schedule!$BL$17:$BL$18)/IP_Schedule!$BL$19+(K94*$P$71),SUMIF(IP_Schedule!$F$17:$F$18,OP_Analysis!L94,IP_Schedule!$BM$17:$BM$18)*(K94*$P$71))</f>
        <v>0</v>
      </c>
      <c r="N94" s="721">
        <f t="shared" si="23"/>
        <v>0</v>
      </c>
      <c r="O94" s="722">
        <f t="shared" si="24"/>
        <v>0</v>
      </c>
      <c r="P94" s="722">
        <f t="shared" ref="P94:P104" ca="1" si="28">OFFSET($L$91,O94,0)</f>
        <v>0</v>
      </c>
      <c r="Q94" s="634" t="s">
        <v>0</v>
      </c>
      <c r="R94" s="634"/>
    </row>
    <row r="95" spans="2:21">
      <c r="B95" s="727" t="str">
        <f t="shared" ca="1" si="25"/>
        <v>-</v>
      </c>
      <c r="C95" s="737"/>
      <c r="D95" s="738" t="str">
        <f ca="1">IF(B95="-","-",SUMIF(IP_Schedule!$F$17:$F$18,OP_Analysis!B95,IP_Schedule!$BL$17:$BL$18))</f>
        <v>-</v>
      </c>
      <c r="E95" s="734" t="str">
        <f t="shared" ca="1" si="26"/>
        <v>-</v>
      </c>
      <c r="F95" s="740" t="str">
        <f ca="1">IF(B95="-","-",SUMIF(IP_Schedule!$F$17:$F$18,OP_Analysis!B95,IP_Schedule!$G$17:$G$18))</f>
        <v>-</v>
      </c>
      <c r="G95" s="734" t="str">
        <f t="shared" ca="1" si="27"/>
        <v>-</v>
      </c>
      <c r="K95" s="634">
        <v>4</v>
      </c>
      <c r="L95" s="723" t="str">
        <f>IP_Assumptions!C274</f>
        <v>Storage</v>
      </c>
      <c r="M95" s="724">
        <f>IF(SUMIF(IP_Schedule!$F$17:$F$18,OP_Analysis!L95,IP_Schedule!$BM$17:$BM$18)&gt;0.01,SUMIF(IP_Schedule!$F$17:$F$18,OP_Analysis!L95,IP_Schedule!$BL$17:$BL$18)/IP_Schedule!$BL$19+(K95*$P$71),SUMIF(IP_Schedule!$F$17:$F$18,OP_Analysis!L95,IP_Schedule!$BM$17:$BM$18)*(K95*$P$71))</f>
        <v>0</v>
      </c>
      <c r="N95" s="724">
        <f t="shared" si="23"/>
        <v>0</v>
      </c>
      <c r="O95" s="725">
        <f t="shared" si="24"/>
        <v>0</v>
      </c>
      <c r="P95" s="725">
        <f t="shared" ca="1" si="28"/>
        <v>0</v>
      </c>
      <c r="Q95" s="634" t="s">
        <v>0</v>
      </c>
      <c r="R95" s="634"/>
    </row>
    <row r="96" spans="2:21">
      <c r="B96" s="727" t="str">
        <f t="shared" ca="1" si="25"/>
        <v>-</v>
      </c>
      <c r="C96" s="737"/>
      <c r="D96" s="738" t="str">
        <f ca="1">IF(B96="-","-",SUMIF(IP_Schedule!$F$17:$F$18,OP_Analysis!B96,IP_Schedule!$BL$17:$BL$18))</f>
        <v>-</v>
      </c>
      <c r="E96" s="734" t="str">
        <f t="shared" ca="1" si="26"/>
        <v>-</v>
      </c>
      <c r="F96" s="740" t="str">
        <f ca="1">IF(B96="-","-",SUMIF(IP_Schedule!$F$17:$F$18,OP_Analysis!B96,IP_Schedule!$G$17:$G$18))</f>
        <v>-</v>
      </c>
      <c r="G96" s="734" t="str">
        <f t="shared" ca="1" si="27"/>
        <v>-</v>
      </c>
      <c r="K96" s="634">
        <v>5</v>
      </c>
      <c r="L96" s="723" t="str">
        <f>IP_Assumptions!C275</f>
        <v>Warehouse</v>
      </c>
      <c r="M96" s="724">
        <f>IF(SUMIF(IP_Schedule!$F$17:$F$18,OP_Analysis!L96,IP_Schedule!$BM$17:$BM$18)&gt;0.01,SUMIF(IP_Schedule!$F$17:$F$18,OP_Analysis!L96,IP_Schedule!$BL$17:$BL$18)/IP_Schedule!$BL$19+(K96*$P$71),SUMIF(IP_Schedule!$F$17:$F$18,OP_Analysis!L96,IP_Schedule!$BM$17:$BM$18)*(K96*$P$71))</f>
        <v>0</v>
      </c>
      <c r="N96" s="724">
        <f t="shared" si="23"/>
        <v>0</v>
      </c>
      <c r="O96" s="725">
        <f t="shared" si="24"/>
        <v>0</v>
      </c>
      <c r="P96" s="725">
        <f t="shared" ca="1" si="28"/>
        <v>0</v>
      </c>
      <c r="Q96" s="634" t="s">
        <v>0</v>
      </c>
      <c r="R96" s="634"/>
    </row>
    <row r="97" spans="2:18">
      <c r="B97" s="727" t="str">
        <f t="shared" ca="1" si="25"/>
        <v>-</v>
      </c>
      <c r="C97" s="737"/>
      <c r="D97" s="738" t="str">
        <f ca="1">IF(B97="-","-",SUMIF(IP_Schedule!$F$17:$F$18,OP_Analysis!B97,IP_Schedule!$BL$17:$BL$18))</f>
        <v>-</v>
      </c>
      <c r="E97" s="734" t="str">
        <f t="shared" ca="1" si="26"/>
        <v>-</v>
      </c>
      <c r="F97" s="740" t="str">
        <f ca="1">IF(B97="-","-",SUMIF(IP_Schedule!$F$17:$F$18,OP_Analysis!B97,IP_Schedule!$G$17:$G$18))</f>
        <v>-</v>
      </c>
      <c r="G97" s="734" t="str">
        <f t="shared" ca="1" si="27"/>
        <v>-</v>
      </c>
      <c r="K97" s="634">
        <v>6</v>
      </c>
      <c r="L97" s="723" t="str">
        <f>IP_Assumptions!C276</f>
        <v>Hardstand</v>
      </c>
      <c r="M97" s="724">
        <f>IF(SUMIF(IP_Schedule!$F$17:$F$18,OP_Analysis!L97,IP_Schedule!$BM$17:$BM$18)&gt;0.01,SUMIF(IP_Schedule!$F$17:$F$18,OP_Analysis!L97,IP_Schedule!$BL$17:$BL$18)/IP_Schedule!$BL$19+(K97*$P$71),SUMIF(IP_Schedule!$F$17:$F$18,OP_Analysis!L97,IP_Schedule!$BM$17:$BM$18)*(K97*$P$71))</f>
        <v>0</v>
      </c>
      <c r="N97" s="724">
        <f t="shared" si="23"/>
        <v>0</v>
      </c>
      <c r="O97" s="725">
        <f t="shared" si="24"/>
        <v>0</v>
      </c>
      <c r="P97" s="725">
        <f t="shared" ca="1" si="28"/>
        <v>0</v>
      </c>
      <c r="Q97" s="634" t="s">
        <v>0</v>
      </c>
      <c r="R97" s="634"/>
    </row>
    <row r="98" spans="2:18">
      <c r="B98" s="727" t="str">
        <f t="shared" ca="1" si="25"/>
        <v>-</v>
      </c>
      <c r="C98" s="737"/>
      <c r="D98" s="738" t="str">
        <f ca="1">IF(B98="-","-",SUMIF(IP_Schedule!$F$17:$F$18,OP_Analysis!B98,IP_Schedule!$BL$17:$BL$18))</f>
        <v>-</v>
      </c>
      <c r="E98" s="734" t="str">
        <f t="shared" ca="1" si="26"/>
        <v>-</v>
      </c>
      <c r="F98" s="740" t="str">
        <f ca="1">IF(B98="-","-",SUMIF(IP_Schedule!$F$17:$F$18,OP_Analysis!B98,IP_Schedule!$G$17:$G$18))</f>
        <v>-</v>
      </c>
      <c r="G98" s="734" t="str">
        <f t="shared" ca="1" si="27"/>
        <v>-</v>
      </c>
      <c r="K98" s="634">
        <v>7</v>
      </c>
      <c r="L98" s="723" t="str">
        <f>IP_Assumptions!C277</f>
        <v>Canopy</v>
      </c>
      <c r="M98" s="724">
        <f>IF(SUMIF(IP_Schedule!$F$17:$F$18,OP_Analysis!L98,IP_Schedule!$BM$17:$BM$18)&gt;0.01,SUMIF(IP_Schedule!$F$17:$F$18,OP_Analysis!L98,IP_Schedule!$BL$17:$BL$18)/IP_Schedule!$BL$19+(K98*$P$71),SUMIF(IP_Schedule!$F$17:$F$18,OP_Analysis!L98,IP_Schedule!$BM$17:$BM$18)*(K98*$P$71))</f>
        <v>0</v>
      </c>
      <c r="N98" s="724">
        <f t="shared" si="23"/>
        <v>0</v>
      </c>
      <c r="O98" s="725">
        <f t="shared" si="24"/>
        <v>0</v>
      </c>
      <c r="P98" s="725">
        <f t="shared" ca="1" si="28"/>
        <v>0</v>
      </c>
      <c r="Q98" s="634" t="s">
        <v>0</v>
      </c>
      <c r="R98" s="634"/>
    </row>
    <row r="99" spans="2:18">
      <c r="B99" s="727" t="str">
        <f t="shared" ca="1" si="25"/>
        <v>-</v>
      </c>
      <c r="C99" s="737"/>
      <c r="D99" s="738" t="str">
        <f ca="1">IF(B99="-","-",SUMIF(IP_Schedule!$F$17:$F$18,OP_Analysis!B99,IP_Schedule!$BL$17:$BL$18))</f>
        <v>-</v>
      </c>
      <c r="E99" s="734" t="str">
        <f t="shared" ca="1" si="26"/>
        <v>-</v>
      </c>
      <c r="F99" s="740" t="str">
        <f ca="1">IF(B99="-","-",SUMIF(IP_Schedule!$F$17:$F$18,OP_Analysis!B99,IP_Schedule!$G$17:$G$18))</f>
        <v>-</v>
      </c>
      <c r="G99" s="734" t="str">
        <f t="shared" ca="1" si="27"/>
        <v>-</v>
      </c>
      <c r="K99" s="634">
        <v>8</v>
      </c>
      <c r="L99" s="723" t="str">
        <f>IP_Assumptions!C278</f>
        <v>Land</v>
      </c>
      <c r="M99" s="724">
        <f>IF(SUMIF(IP_Schedule!$F$17:$F$18,OP_Analysis!L99,IP_Schedule!$BM$17:$BM$18)&gt;0.01,SUMIF(IP_Schedule!$F$17:$F$18,OP_Analysis!L99,IP_Schedule!$BL$17:$BL$18)/IP_Schedule!$BL$19+(K99*$P$71),SUMIF(IP_Schedule!$F$17:$F$18,OP_Analysis!L99,IP_Schedule!$BM$17:$BM$18)*(K99*$P$71))</f>
        <v>0</v>
      </c>
      <c r="N99" s="724">
        <f t="shared" si="23"/>
        <v>0</v>
      </c>
      <c r="O99" s="725">
        <f t="shared" si="24"/>
        <v>0</v>
      </c>
      <c r="P99" s="725">
        <f t="shared" ca="1" si="28"/>
        <v>0</v>
      </c>
      <c r="Q99" s="634" t="s">
        <v>0</v>
      </c>
      <c r="R99" s="634"/>
    </row>
    <row r="100" spans="2:18">
      <c r="B100" s="727" t="str">
        <f t="shared" ca="1" si="25"/>
        <v>-</v>
      </c>
      <c r="C100" s="737"/>
      <c r="D100" s="738" t="str">
        <f ca="1">IF(B100="-","-",SUMIF(IP_Schedule!$F$17:$F$18,OP_Analysis!B100,IP_Schedule!$BL$17:$BL$18))</f>
        <v>-</v>
      </c>
      <c r="E100" s="734" t="str">
        <f t="shared" ca="1" si="26"/>
        <v>-</v>
      </c>
      <c r="F100" s="740" t="str">
        <f ca="1">IF(B100="-","-",SUMIF(IP_Schedule!$F$17:$F$18,OP_Analysis!B100,IP_Schedule!$G$17:$G$18))</f>
        <v>-</v>
      </c>
      <c r="G100" s="734" t="str">
        <f t="shared" ca="1" si="27"/>
        <v>-</v>
      </c>
      <c r="K100" s="634">
        <v>9</v>
      </c>
      <c r="L100" s="723" t="str">
        <f>IP_Assumptions!C279</f>
        <v>Signage</v>
      </c>
      <c r="M100" s="724">
        <f>IF(SUMIF(IP_Schedule!$F$17:$F$18,OP_Analysis!L100,IP_Schedule!$BM$17:$BM$18)&gt;0.01,SUMIF(IP_Schedule!$F$17:$F$18,OP_Analysis!L100,IP_Schedule!$BL$17:$BL$18)/IP_Schedule!$BL$19+(K100*$P$71),SUMIF(IP_Schedule!$F$17:$F$18,OP_Analysis!L100,IP_Schedule!$BM$17:$BM$18)*(K100*$P$71))</f>
        <v>0</v>
      </c>
      <c r="N100" s="724">
        <f t="shared" si="23"/>
        <v>0</v>
      </c>
      <c r="O100" s="725">
        <f t="shared" si="24"/>
        <v>0</v>
      </c>
      <c r="P100" s="725">
        <f t="shared" ca="1" si="28"/>
        <v>0</v>
      </c>
      <c r="Q100" s="634" t="s">
        <v>0</v>
      </c>
      <c r="R100" s="634"/>
    </row>
    <row r="101" spans="2:18">
      <c r="B101" s="727" t="str">
        <f t="shared" ca="1" si="25"/>
        <v>-</v>
      </c>
      <c r="C101" s="737"/>
      <c r="D101" s="738" t="str">
        <f ca="1">IF(B101="-","-",SUMIF(IP_Schedule!$F$17:$F$18,OP_Analysis!B101,IP_Schedule!$BL$17:$BL$18))</f>
        <v>-</v>
      </c>
      <c r="E101" s="734" t="str">
        <f t="shared" ca="1" si="26"/>
        <v>-</v>
      </c>
      <c r="F101" s="740" t="str">
        <f ca="1">IF(B101="-","-",SUMIF(IP_Schedule!$F$17:$F$18,OP_Analysis!B101,IP_Schedule!$G$17:$G$18))</f>
        <v>-</v>
      </c>
      <c r="G101" s="734" t="str">
        <f t="shared" ca="1" si="27"/>
        <v>-</v>
      </c>
      <c r="K101" s="634">
        <v>10</v>
      </c>
      <c r="L101" s="723" t="str">
        <f>IP_Assumptions!C280</f>
        <v>Consulting</v>
      </c>
      <c r="M101" s="724">
        <f>IF(SUMIF(IP_Schedule!$F$17:$F$18,OP_Analysis!L101,IP_Schedule!$BM$17:$BM$18)&gt;0.01,SUMIF(IP_Schedule!$F$17:$F$18,OP_Analysis!L101,IP_Schedule!$BL$17:$BL$18)/IP_Schedule!$BL$19+(K101*$P$71),SUMIF(IP_Schedule!$F$17:$F$18,OP_Analysis!L101,IP_Schedule!$BM$17:$BM$18)*(K101*$P$71))</f>
        <v>0</v>
      </c>
      <c r="N101" s="724">
        <f t="shared" si="23"/>
        <v>0</v>
      </c>
      <c r="O101" s="725">
        <f t="shared" si="24"/>
        <v>0</v>
      </c>
      <c r="P101" s="725">
        <f t="shared" ca="1" si="28"/>
        <v>0</v>
      </c>
      <c r="Q101" s="634" t="s">
        <v>0</v>
      </c>
      <c r="R101" s="634"/>
    </row>
    <row r="102" spans="2:18">
      <c r="B102" s="727" t="str">
        <f t="shared" ca="1" si="25"/>
        <v>-</v>
      </c>
      <c r="C102" s="737"/>
      <c r="D102" s="738" t="str">
        <f ca="1">IF(B102="-","-",SUMIF(IP_Schedule!$F$17:$F$18,OP_Analysis!B102,IP_Schedule!$BL$17:$BL$18))</f>
        <v>-</v>
      </c>
      <c r="E102" s="734" t="str">
        <f t="shared" ca="1" si="26"/>
        <v>-</v>
      </c>
      <c r="F102" s="740" t="str">
        <f ca="1">IF(B102="-","-",SUMIF(IP_Schedule!$F$17:$F$18,OP_Analysis!B102,IP_Schedule!$G$17:$G$18))</f>
        <v>-</v>
      </c>
      <c r="G102" s="734" t="str">
        <f t="shared" ca="1" si="27"/>
        <v>-</v>
      </c>
      <c r="K102" s="634">
        <v>11</v>
      </c>
      <c r="L102" s="723" t="str">
        <f>IP_Assumptions!C281</f>
        <v>Laboratory</v>
      </c>
      <c r="M102" s="724">
        <f>IF(SUMIF(IP_Schedule!$F$17:$F$18,OP_Analysis!L102,IP_Schedule!$BM$17:$BM$18)&gt;0.01,SUMIF(IP_Schedule!$F$17:$F$18,OP_Analysis!L102,IP_Schedule!$BL$17:$BL$18)/IP_Schedule!$BL$19+(K102*$P$71),SUMIF(IP_Schedule!$F$17:$F$18,OP_Analysis!L102,IP_Schedule!$BM$17:$BM$18)*(K102*$P$71))</f>
        <v>0</v>
      </c>
      <c r="N102" s="724">
        <f t="shared" si="23"/>
        <v>0</v>
      </c>
      <c r="O102" s="725">
        <f t="shared" si="24"/>
        <v>0</v>
      </c>
      <c r="P102" s="725">
        <f t="shared" ca="1" si="28"/>
        <v>0</v>
      </c>
      <c r="Q102" s="634" t="s">
        <v>0</v>
      </c>
      <c r="R102" s="634"/>
    </row>
    <row r="103" spans="2:18">
      <c r="B103" s="727" t="str">
        <f t="shared" ca="1" si="25"/>
        <v>-</v>
      </c>
      <c r="C103" s="737"/>
      <c r="D103" s="738" t="str">
        <f ca="1">IF(B103="-","-",SUMIF(IP_Schedule!$F$17:$F$18,OP_Analysis!B103,IP_Schedule!$BL$17:$BL$18))</f>
        <v>-</v>
      </c>
      <c r="E103" s="734" t="str">
        <f t="shared" ca="1" si="26"/>
        <v>-</v>
      </c>
      <c r="F103" s="740" t="str">
        <f ca="1">IF(B103="-","-",SUMIF(IP_Schedule!$F$17:$F$18,OP_Analysis!B103,IP_Schedule!$G$17:$G$18))</f>
        <v>-</v>
      </c>
      <c r="G103" s="734" t="str">
        <f t="shared" ca="1" si="27"/>
        <v>-</v>
      </c>
      <c r="K103" s="634">
        <v>12</v>
      </c>
      <c r="L103" s="723" t="str">
        <f>IP_Assumptions!C282</f>
        <v>Hospital</v>
      </c>
      <c r="M103" s="724">
        <f>IF(SUMIF(IP_Schedule!$F$17:$F$18,OP_Analysis!L103,IP_Schedule!$BM$17:$BM$18)&gt;0.01,SUMIF(IP_Schedule!$F$17:$F$18,OP_Analysis!L103,IP_Schedule!$BL$17:$BL$18)/IP_Schedule!$BL$19+(K103*$P$71),SUMIF(IP_Schedule!$F$17:$F$18,OP_Analysis!L103,IP_Schedule!$BM$17:$BM$18)*(K103*$P$71))</f>
        <v>0</v>
      </c>
      <c r="N103" s="724">
        <f t="shared" si="23"/>
        <v>0</v>
      </c>
      <c r="O103" s="725">
        <f t="shared" si="24"/>
        <v>0</v>
      </c>
      <c r="P103" s="725">
        <f t="shared" ca="1" si="28"/>
        <v>0</v>
      </c>
      <c r="Q103" s="634" t="s">
        <v>0</v>
      </c>
      <c r="R103" s="634"/>
    </row>
    <row r="104" spans="2:18">
      <c r="B104" s="727" t="str">
        <f t="shared" ca="1" si="25"/>
        <v>-</v>
      </c>
      <c r="C104" s="737"/>
      <c r="D104" s="738" t="str">
        <f ca="1">IF(B104="-","-",SUMIF(IP_Schedule!$F$17:$F$18,OP_Analysis!B104,IP_Schedule!$BL$17:$BL$18))</f>
        <v>-</v>
      </c>
      <c r="E104" s="734" t="str">
        <f t="shared" ca="1" si="26"/>
        <v>-</v>
      </c>
      <c r="F104" s="740" t="str">
        <f ca="1">IF(B104="-","-",SUMIF(IP_Schedule!$F$17:$F$18,OP_Analysis!B104,IP_Schedule!$G$17:$G$18))</f>
        <v>-</v>
      </c>
      <c r="G104" s="734" t="str">
        <f t="shared" ca="1" si="27"/>
        <v>-</v>
      </c>
      <c r="K104" s="634">
        <v>13</v>
      </c>
      <c r="L104" s="723" t="str">
        <f>IP_Assumptions!C283</f>
        <v>Pharmacy</v>
      </c>
      <c r="M104" s="724">
        <f>IF(SUMIF(IP_Schedule!$F$17:$F$18,OP_Analysis!L104,IP_Schedule!$BM$17:$BM$18)&gt;0.01,SUMIF(IP_Schedule!$F$17:$F$18,OP_Analysis!L104,IP_Schedule!$BL$17:$BL$18)/IP_Schedule!$BL$19+(K104*$P$71),SUMIF(IP_Schedule!$F$17:$F$18,OP_Analysis!L104,IP_Schedule!$BM$17:$BM$18)*(K104*$P$71))</f>
        <v>0</v>
      </c>
      <c r="N104" s="724">
        <f t="shared" si="23"/>
        <v>0</v>
      </c>
      <c r="O104" s="725">
        <f t="shared" si="24"/>
        <v>0</v>
      </c>
      <c r="P104" s="725">
        <f t="shared" ca="1" si="28"/>
        <v>0</v>
      </c>
      <c r="Q104" s="634" t="s">
        <v>0</v>
      </c>
      <c r="R104" s="634"/>
    </row>
    <row r="105" spans="2:18">
      <c r="B105" s="727" t="str">
        <f>B83</f>
        <v>Additional Income</v>
      </c>
      <c r="C105" s="737"/>
      <c r="D105" s="744">
        <f>D83</f>
        <v>1200</v>
      </c>
      <c r="E105" s="734">
        <f ca="1">IF(D105&lt;&gt;0,D105/(C107-D106),0)</f>
        <v>0.85106382978723405</v>
      </c>
      <c r="F105" s="740"/>
      <c r="G105" s="734"/>
    </row>
    <row r="106" spans="2:18">
      <c r="B106" s="731" t="str">
        <f>B84</f>
        <v>Total Outgoings</v>
      </c>
      <c r="C106" s="754"/>
      <c r="D106" s="755">
        <f>D84</f>
        <v>-30</v>
      </c>
      <c r="E106" s="930"/>
      <c r="F106" s="756"/>
      <c r="G106" s="930"/>
    </row>
    <row r="107" spans="2:18">
      <c r="B107" s="733" t="s">
        <v>1036</v>
      </c>
      <c r="C107" s="1307">
        <f ca="1">SUM(D94:D106)</f>
        <v>1380</v>
      </c>
      <c r="D107" s="1307"/>
      <c r="E107" s="931">
        <f ca="1">SUM(E94:E105)</f>
        <v>1</v>
      </c>
      <c r="F107" s="753">
        <f ca="1">SUM(F94:F104)</f>
        <v>1</v>
      </c>
      <c r="G107" s="931">
        <f ca="1">SUM(G94:G104)</f>
        <v>1</v>
      </c>
      <c r="I107" s="696"/>
      <c r="J107" s="696"/>
      <c r="K107" s="696"/>
      <c r="L107" s="696"/>
      <c r="M107" s="696"/>
      <c r="N107" s="696"/>
    </row>
    <row r="108" spans="2:18" ht="14.4" thickBot="1">
      <c r="B108" s="697"/>
      <c r="C108" s="697"/>
      <c r="D108" s="697"/>
      <c r="E108" s="697"/>
      <c r="F108" s="697"/>
      <c r="G108" s="697"/>
      <c r="H108" s="697"/>
      <c r="I108" s="697"/>
      <c r="J108" s="697"/>
      <c r="K108" s="697"/>
      <c r="L108" s="697"/>
      <c r="M108" s="697"/>
      <c r="N108" s="697"/>
      <c r="O108" s="697"/>
      <c r="P108" s="697"/>
      <c r="Q108" s="697"/>
    </row>
    <row r="109" spans="2:18" ht="14.4" thickTop="1"/>
    <row r="110" spans="2:18" s="690" customFormat="1">
      <c r="B110" s="710" t="s">
        <v>1071</v>
      </c>
      <c r="C110" s="713"/>
      <c r="D110" s="713"/>
      <c r="E110" s="713"/>
      <c r="F110" s="713"/>
      <c r="G110" s="713"/>
      <c r="H110" s="713"/>
      <c r="I110" s="713"/>
      <c r="J110" s="713"/>
      <c r="K110" s="713"/>
      <c r="L110" s="713"/>
      <c r="M110" s="713"/>
      <c r="N110" s="713"/>
      <c r="O110" s="713"/>
      <c r="P110" s="713"/>
      <c r="Q110" s="713"/>
    </row>
    <row r="112" spans="2:18">
      <c r="B112" s="1391" t="s">
        <v>1072</v>
      </c>
      <c r="C112" s="1391"/>
      <c r="D112" s="1391" t="s">
        <v>296</v>
      </c>
      <c r="E112" s="1391" t="s">
        <v>260</v>
      </c>
      <c r="F112" s="1391" t="s">
        <v>261</v>
      </c>
      <c r="G112" s="1391" t="s">
        <v>1073</v>
      </c>
      <c r="H112" s="1391"/>
      <c r="I112" s="1303" t="s">
        <v>295</v>
      </c>
      <c r="J112" s="1303"/>
      <c r="K112" s="1303"/>
      <c r="L112" s="1303"/>
      <c r="M112" s="1303"/>
      <c r="N112" s="1303"/>
      <c r="O112" s="1303"/>
      <c r="P112" s="1303"/>
      <c r="Q112" s="1303"/>
    </row>
    <row r="113" spans="2:8">
      <c r="B113" s="749">
        <f>IP_Assumptions!C132</f>
        <v>0</v>
      </c>
      <c r="C113" s="749"/>
      <c r="D113" s="727">
        <f>IP_Assumptions!$C$131</f>
        <v>0</v>
      </c>
      <c r="E113" s="750">
        <f ca="1">IF(D113&lt;&gt;"",OFFSET(IP_Assumptions!$B$139,0,OP_Analysis!H113),"")</f>
        <v>0</v>
      </c>
      <c r="F113" s="750" t="str">
        <f ca="1">IF(D113&lt;&gt;"",OFFSET(IP_Assumptions!$B$140,0,OP_Analysis!H113),"")</f>
        <v/>
      </c>
      <c r="G113" s="751">
        <f ca="1">IF(D113&lt;&gt;"",OFFSET(IP_Assumptions!$B$134,0,OP_Analysis!H113)*12,"")</f>
        <v>1200</v>
      </c>
      <c r="H113" s="649">
        <v>1</v>
      </c>
    </row>
    <row r="114" spans="2:8">
      <c r="B114" s="749">
        <f>IP_Assumptions!D132</f>
        <v>0</v>
      </c>
      <c r="C114" s="749"/>
      <c r="D114" s="727">
        <f>IP_Assumptions!$D$131</f>
        <v>0</v>
      </c>
      <c r="E114" s="750">
        <f ca="1">IF(D114&lt;&gt;"",OFFSET(IP_Assumptions!$B$139,0,OP_Analysis!H114),"")</f>
        <v>0</v>
      </c>
      <c r="F114" s="750" t="str">
        <f ca="1">IF(D114&lt;&gt;"",OFFSET(IP_Assumptions!$B$140,0,OP_Analysis!H114),"")</f>
        <v/>
      </c>
      <c r="G114" s="751">
        <f ca="1">IF(D114&lt;&gt;"",OFFSET(IP_Assumptions!$B$134,0,OP_Analysis!H114)*12,"")</f>
        <v>0</v>
      </c>
      <c r="H114" s="649">
        <v>2</v>
      </c>
    </row>
    <row r="115" spans="2:8">
      <c r="B115" s="749">
        <f>IP_Assumptions!E132</f>
        <v>0</v>
      </c>
      <c r="C115" s="749"/>
      <c r="D115" s="727">
        <f>IP_Assumptions!$E$131</f>
        <v>0</v>
      </c>
      <c r="E115" s="750">
        <f ca="1">IF(D115&lt;&gt;"",OFFSET(IP_Assumptions!$B$139,0,OP_Analysis!H115),"")</f>
        <v>0</v>
      </c>
      <c r="F115" s="750" t="str">
        <f ca="1">IF(D115&lt;&gt;"",OFFSET(IP_Assumptions!$B$140,0,OP_Analysis!H115),"")</f>
        <v/>
      </c>
      <c r="G115" s="751">
        <f ca="1">IF(D115&lt;&gt;"",OFFSET(IP_Assumptions!$B$134,0,OP_Analysis!H115)*12,"")</f>
        <v>0</v>
      </c>
      <c r="H115" s="649">
        <v>3</v>
      </c>
    </row>
    <row r="116" spans="2:8">
      <c r="B116" s="752">
        <f>IP_Assumptions!F132</f>
        <v>0</v>
      </c>
      <c r="C116" s="749"/>
      <c r="D116" s="727">
        <f>IP_Assumptions!$F$131</f>
        <v>0</v>
      </c>
      <c r="E116" s="750">
        <f ca="1">IF(D116&lt;&gt;"",OFFSET(IP_Assumptions!$B$139,0,OP_Analysis!H116),"")</f>
        <v>0</v>
      </c>
      <c r="F116" s="750" t="str">
        <f ca="1">IF(D116&lt;&gt;"",OFFSET(IP_Assumptions!$B$140,0,OP_Analysis!H116),"")</f>
        <v/>
      </c>
      <c r="G116" s="751">
        <f ca="1">IF(D116&lt;&gt;"",OFFSET(IP_Assumptions!$B$134,0,OP_Analysis!H116)*12,"")</f>
        <v>0</v>
      </c>
      <c r="H116" s="649">
        <v>4</v>
      </c>
    </row>
    <row r="117" spans="2:8">
      <c r="B117" s="752">
        <f>IP_Assumptions!G132</f>
        <v>0</v>
      </c>
      <c r="C117" s="749"/>
      <c r="D117" s="727">
        <f>IP_Assumptions!$G$131</f>
        <v>0</v>
      </c>
      <c r="E117" s="750">
        <f ca="1">IF(D117&lt;&gt;"",OFFSET(IP_Assumptions!$B$139,0,OP_Analysis!H117),"")</f>
        <v>0</v>
      </c>
      <c r="F117" s="750" t="str">
        <f ca="1">IF(D117&lt;&gt;"",OFFSET(IP_Assumptions!$B$140,0,OP_Analysis!H117),"")</f>
        <v/>
      </c>
      <c r="G117" s="751">
        <f ca="1">IF(D117&lt;&gt;"",OFFSET(IP_Assumptions!$B$134,0,OP_Analysis!H117)*12,"")</f>
        <v>0</v>
      </c>
      <c r="H117" s="649">
        <v>5</v>
      </c>
    </row>
    <row r="118" spans="2:8">
      <c r="B118" s="760">
        <f>IP_Assumptions!H132</f>
        <v>0</v>
      </c>
      <c r="C118" s="761"/>
      <c r="D118" s="731">
        <f>IP_Assumptions!$H$131</f>
        <v>0</v>
      </c>
      <c r="E118" s="762">
        <f ca="1">IF(D118&lt;&gt;"",OFFSET(IP_Assumptions!$B$139,0,OP_Analysis!H118),"")</f>
        <v>0</v>
      </c>
      <c r="F118" s="762" t="str">
        <f ca="1">IF(D118&lt;&gt;"",OFFSET(IP_Assumptions!$B$140,0,OP_Analysis!H118),"")</f>
        <v/>
      </c>
      <c r="G118" s="763">
        <f ca="1">IF(D118&lt;&gt;"",OFFSET(IP_Assumptions!$B$134,0,OP_Analysis!H118)*12,"")</f>
        <v>0</v>
      </c>
      <c r="H118" s="649">
        <v>6</v>
      </c>
    </row>
    <row r="119" spans="2:8">
      <c r="B119" s="733" t="s">
        <v>1036</v>
      </c>
      <c r="C119" s="719"/>
      <c r="D119" s="719"/>
      <c r="E119" s="719"/>
      <c r="F119" s="719"/>
      <c r="G119" s="759">
        <f ca="1">SUM(G113:G118)</f>
        <v>1200</v>
      </c>
    </row>
    <row r="672" spans="4:4">
      <c r="D672" s="630"/>
    </row>
  </sheetData>
  <phoneticPr fontId="0" type="noConversion"/>
  <conditionalFormatting sqref="E113:F118 B113:C118">
    <cfRule type="cellIs" dxfId="58" priority="2" stopIfTrue="1" operator="equal">
      <formula>0</formula>
    </cfRule>
  </conditionalFormatting>
  <conditionalFormatting sqref="B28:F39">
    <cfRule type="expression" dxfId="57" priority="1">
      <formula>B28="#N/A"</formula>
    </cfRule>
  </conditionalFormatting>
  <pageMargins left="0.24" right="0.23" top="0.4" bottom="0.44" header="0.4" footer="0.44"/>
  <pageSetup paperSize="9" scale="53"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theme="1"/>
  </sheetPr>
  <dimension ref="A1:Z664"/>
  <sheetViews>
    <sheetView showGridLines="0" zoomScale="120" zoomScaleNormal="120" workbookViewId="0">
      <selection activeCell="B2" sqref="B2"/>
    </sheetView>
  </sheetViews>
  <sheetFormatPr defaultColWidth="0" defaultRowHeight="13.8"/>
  <cols>
    <col min="1" max="1" width="1.77734375" style="16" customWidth="1"/>
    <col min="2" max="4" width="8.77734375" style="16" customWidth="1"/>
    <col min="5" max="5" width="11" style="16" customWidth="1"/>
    <col min="6" max="6" width="10.5546875" style="16" customWidth="1"/>
    <col min="7" max="7" width="8" style="16" customWidth="1"/>
    <col min="8" max="14" width="9.21875" style="16" customWidth="1"/>
    <col min="15" max="15" width="11.77734375" style="16" customWidth="1"/>
    <col min="16" max="25" width="9.21875" style="16" customWidth="1"/>
    <col min="26" max="26" width="2.77734375" style="16" customWidth="1"/>
    <col min="27" max="16384" width="9.21875" style="16" hidden="1"/>
  </cols>
  <sheetData>
    <row r="1" spans="2:25" ht="9.75" customHeight="1"/>
    <row r="2" spans="2:25" s="383" customFormat="1" ht="18">
      <c r="B2" s="617" t="s">
        <v>1200</v>
      </c>
    </row>
    <row r="3" spans="2:25" ht="15" thickBot="1">
      <c r="B3" s="945"/>
      <c r="C3" s="428"/>
      <c r="D3" s="428"/>
      <c r="E3" s="428"/>
      <c r="F3" s="428"/>
      <c r="G3" s="428"/>
      <c r="H3" s="428"/>
      <c r="I3" s="428"/>
      <c r="J3" s="428"/>
      <c r="K3" s="428"/>
      <c r="L3" s="428"/>
      <c r="M3" s="428"/>
      <c r="N3" s="428"/>
      <c r="O3" s="428"/>
      <c r="P3" s="428"/>
      <c r="Q3" s="428"/>
      <c r="R3" s="428"/>
      <c r="S3" s="428"/>
      <c r="T3" s="428"/>
      <c r="U3" s="428"/>
      <c r="V3" s="428"/>
      <c r="W3" s="428"/>
      <c r="X3" s="428"/>
      <c r="Y3" s="428"/>
    </row>
    <row r="4" spans="2:25" ht="14.4" thickTop="1">
      <c r="B4" s="60"/>
    </row>
    <row r="5" spans="2:25" s="380" customFormat="1" ht="14.4">
      <c r="B5" s="767" t="s">
        <v>1074</v>
      </c>
      <c r="C5" s="767"/>
      <c r="D5" s="767"/>
      <c r="E5" s="767"/>
      <c r="F5" s="767"/>
      <c r="G5" s="767"/>
      <c r="H5" s="767"/>
      <c r="I5" s="767"/>
      <c r="J5" s="767"/>
      <c r="K5" s="767"/>
      <c r="L5" s="767"/>
      <c r="M5" s="767"/>
      <c r="N5" s="767"/>
      <c r="O5" s="767"/>
      <c r="P5" s="767"/>
      <c r="Q5" s="767"/>
      <c r="R5" s="767"/>
      <c r="S5" s="767"/>
      <c r="T5" s="767"/>
      <c r="U5" s="767"/>
      <c r="V5" s="767"/>
      <c r="W5" s="767"/>
      <c r="X5" s="767"/>
      <c r="Y5" s="767"/>
    </row>
    <row r="6" spans="2:25">
      <c r="B6" s="634"/>
      <c r="C6" s="634"/>
      <c r="D6" s="634"/>
      <c r="E6" s="634"/>
      <c r="F6" s="634"/>
      <c r="G6" s="634"/>
      <c r="H6" s="634"/>
      <c r="I6" s="634"/>
      <c r="J6" s="634"/>
      <c r="K6" s="634"/>
      <c r="L6" s="634"/>
      <c r="M6" s="634"/>
      <c r="N6" s="634"/>
      <c r="O6" s="634"/>
      <c r="P6" s="634"/>
      <c r="Q6" s="634"/>
      <c r="R6" s="634"/>
      <c r="S6" s="634"/>
      <c r="T6" s="634"/>
      <c r="U6" s="634"/>
      <c r="V6" s="634"/>
      <c r="W6" s="634"/>
      <c r="X6" s="634"/>
      <c r="Y6" s="634"/>
    </row>
    <row r="7" spans="2:25" s="385" customFormat="1" ht="14.4">
      <c r="B7" s="657" t="str">
        <f>"Cash Flow Summary - Net Cash Flow" &amp; IF(IP_Assumptions!C114&gt;10," (Showing 10 of the " &amp; IP_Assumptions!C114 &amp; " Years)","")</f>
        <v>Cash Flow Summary - Net Cash Flow</v>
      </c>
      <c r="C7" s="660"/>
      <c r="D7" s="660"/>
      <c r="E7" s="660"/>
      <c r="F7" s="660"/>
      <c r="G7" s="660"/>
      <c r="H7" s="660"/>
      <c r="I7" s="660"/>
      <c r="J7" s="660"/>
      <c r="K7" s="660"/>
      <c r="L7" s="660"/>
      <c r="M7" s="660"/>
      <c r="N7" s="660"/>
      <c r="O7" s="660"/>
      <c r="P7" s="660"/>
      <c r="Q7" s="660"/>
      <c r="R7" s="660"/>
      <c r="S7" s="660"/>
      <c r="T7" s="660"/>
      <c r="U7" s="660"/>
      <c r="V7" s="660"/>
      <c r="W7" s="660"/>
      <c r="X7" s="660"/>
      <c r="Y7" s="660"/>
    </row>
    <row r="8" spans="2:25">
      <c r="B8" s="647"/>
      <c r="C8" s="647"/>
      <c r="D8" s="647"/>
      <c r="E8" s="647"/>
      <c r="F8" s="647"/>
      <c r="G8" s="647"/>
      <c r="H8" s="647"/>
      <c r="I8" s="647"/>
      <c r="J8" s="647"/>
      <c r="K8" s="647"/>
      <c r="L8" s="647"/>
      <c r="M8" s="647"/>
      <c r="N8" s="647"/>
      <c r="O8" s="647"/>
      <c r="P8" s="647"/>
      <c r="Q8" s="647"/>
      <c r="R8" s="647"/>
      <c r="S8" s="647"/>
      <c r="T8" s="647"/>
      <c r="U8" s="647"/>
      <c r="V8" s="647"/>
      <c r="W8" s="647"/>
      <c r="X8" s="647"/>
      <c r="Y8" s="647"/>
    </row>
    <row r="9" spans="2:25" s="60" customFormat="1">
      <c r="B9" s="774"/>
      <c r="C9" s="775"/>
      <c r="D9" s="775"/>
      <c r="E9" s="775"/>
      <c r="F9" s="801"/>
      <c r="G9" s="1315">
        <v>1</v>
      </c>
      <c r="H9" s="1315">
        <v>2</v>
      </c>
      <c r="I9" s="1315"/>
      <c r="J9" s="1315">
        <v>3</v>
      </c>
      <c r="K9" s="1315"/>
      <c r="L9" s="1315">
        <v>4</v>
      </c>
      <c r="M9" s="1315"/>
      <c r="N9" s="1315">
        <v>5</v>
      </c>
      <c r="O9" s="1315"/>
      <c r="P9" s="1315">
        <v>6</v>
      </c>
      <c r="Q9" s="1315"/>
      <c r="R9" s="1315">
        <v>7</v>
      </c>
      <c r="S9" s="1315"/>
      <c r="T9" s="1315">
        <v>8</v>
      </c>
      <c r="U9" s="1315"/>
      <c r="V9" s="1315">
        <v>9</v>
      </c>
      <c r="W9" s="1315"/>
      <c r="X9" s="1315">
        <v>10</v>
      </c>
      <c r="Y9" s="1315"/>
    </row>
    <row r="10" spans="2:25" s="60" customFormat="1">
      <c r="B10" s="774"/>
      <c r="C10" s="775"/>
      <c r="D10" s="775"/>
      <c r="E10" s="775"/>
      <c r="F10" s="801"/>
      <c r="G10" s="1316">
        <f>IP_Schedule!GR15</f>
        <v>44742</v>
      </c>
      <c r="H10" s="1316">
        <f>IP_Schedule!GS15</f>
        <v>45107</v>
      </c>
      <c r="I10" s="1316"/>
      <c r="J10" s="1316">
        <f>IP_Schedule!GT15</f>
        <v>45473</v>
      </c>
      <c r="K10" s="1316"/>
      <c r="L10" s="1316">
        <f>IP_Schedule!GU15</f>
        <v>45838</v>
      </c>
      <c r="M10" s="1316"/>
      <c r="N10" s="1316">
        <f>IP_Schedule!GV15</f>
        <v>46203</v>
      </c>
      <c r="O10" s="1316"/>
      <c r="P10" s="1316">
        <f>IP_Schedule!GW15</f>
        <v>46568</v>
      </c>
      <c r="Q10" s="1316"/>
      <c r="R10" s="1316">
        <f>IP_Schedule!GX15</f>
        <v>46934</v>
      </c>
      <c r="S10" s="1316"/>
      <c r="T10" s="1316">
        <f>IP_Schedule!GY15</f>
        <v>47299</v>
      </c>
      <c r="U10" s="1316"/>
      <c r="V10" s="1316">
        <f>IP_Schedule!GZ15</f>
        <v>47664</v>
      </c>
      <c r="W10" s="1316"/>
      <c r="X10" s="1316">
        <f>IP_Schedule!HA15</f>
        <v>48029</v>
      </c>
      <c r="Y10" s="1316"/>
    </row>
    <row r="11" spans="2:25">
      <c r="B11" s="1464"/>
      <c r="C11" s="1314"/>
      <c r="D11" s="1314"/>
      <c r="E11" s="1314"/>
      <c r="F11" s="1314"/>
      <c r="G11" s="1314"/>
      <c r="H11" s="1314"/>
      <c r="I11" s="1314"/>
      <c r="J11" s="1314"/>
      <c r="K11" s="1314"/>
      <c r="L11" s="1314"/>
      <c r="M11" s="1314"/>
      <c r="N11" s="1314"/>
      <c r="O11" s="1314"/>
      <c r="P11" s="1314"/>
      <c r="Q11" s="1314"/>
      <c r="R11" s="1314"/>
      <c r="S11" s="1314"/>
      <c r="T11" s="1314"/>
      <c r="U11" s="1314"/>
      <c r="V11" s="1314"/>
      <c r="W11" s="1314"/>
      <c r="X11" s="1314"/>
      <c r="Y11" s="1314"/>
    </row>
    <row r="12" spans="2:25">
      <c r="B12" s="1464" t="s">
        <v>1075</v>
      </c>
      <c r="C12" s="1314"/>
      <c r="D12" s="1314"/>
      <c r="E12" s="1314"/>
      <c r="F12" s="1308">
        <f>Calc_DCF!E53</f>
        <v>128.79200000000003</v>
      </c>
      <c r="G12" s="1308"/>
      <c r="H12" s="1308">
        <f>Calc_DCF!F53</f>
        <v>166.80270000000002</v>
      </c>
      <c r="I12" s="1308"/>
      <c r="J12" s="1308">
        <f>Calc_DCF!G53</f>
        <v>217.32750000000001</v>
      </c>
      <c r="K12" s="1308"/>
      <c r="L12" s="1308">
        <f>Calc_DCF!H53</f>
        <v>229.66040000000004</v>
      </c>
      <c r="M12" s="1308"/>
      <c r="N12" s="1308">
        <f>Calc_DCF!I53</f>
        <v>100.16460000000002</v>
      </c>
      <c r="O12" s="1308"/>
      <c r="P12" s="1308">
        <f>Calc_DCF!J53</f>
        <v>136.0566</v>
      </c>
      <c r="Q12" s="1308"/>
      <c r="R12" s="1308">
        <f>Calc_DCF!K53</f>
        <v>139.45800000000003</v>
      </c>
      <c r="S12" s="1308"/>
      <c r="T12" s="1308">
        <f>Calc_DCF!L53</f>
        <v>142.9443</v>
      </c>
      <c r="U12" s="1308"/>
      <c r="V12" s="1308">
        <f>Calc_DCF!M53</f>
        <v>146.51760000000002</v>
      </c>
      <c r="W12" s="1308"/>
      <c r="X12" s="1308">
        <f>Calc_DCF!N53</f>
        <v>112.87289999999999</v>
      </c>
      <c r="Y12" s="1308"/>
    </row>
    <row r="13" spans="2:25">
      <c r="B13" s="1464" t="str">
        <f>Calc_DCF!B54</f>
        <v>Outgoings Recovered</v>
      </c>
      <c r="C13" s="1314"/>
      <c r="D13" s="1314"/>
      <c r="E13" s="1314"/>
      <c r="F13" s="1309">
        <f>Calc_DCF!E54</f>
        <v>0.40480000000000005</v>
      </c>
      <c r="G13" s="1309"/>
      <c r="H13" s="1309">
        <f>Calc_DCF!F54</f>
        <v>1.165</v>
      </c>
      <c r="I13" s="1309"/>
      <c r="J13" s="1309">
        <f>Calc_DCF!G54</f>
        <v>1.9440999999999999</v>
      </c>
      <c r="K13" s="1309"/>
      <c r="L13" s="1309">
        <f>Calc_DCF!H54</f>
        <v>2.7426000000000004</v>
      </c>
      <c r="M13" s="1309"/>
      <c r="N13" s="1309">
        <f>Calc_DCF!I54</f>
        <v>25.2483</v>
      </c>
      <c r="O13" s="1309"/>
      <c r="P13" s="1309">
        <f>Calc_DCF!J54</f>
        <v>34.400199999999998</v>
      </c>
      <c r="Q13" s="1309"/>
      <c r="R13" s="1309">
        <f>Calc_DCF!K54</f>
        <v>35.26019999999999</v>
      </c>
      <c r="S13" s="1309"/>
      <c r="T13" s="1309">
        <f>Calc_DCF!L54</f>
        <v>36.141500000000001</v>
      </c>
      <c r="U13" s="1309"/>
      <c r="V13" s="1309">
        <f>Calc_DCF!M54</f>
        <v>37.045200000000001</v>
      </c>
      <c r="W13" s="1309"/>
      <c r="X13" s="1309">
        <f>Calc_DCF!N54</f>
        <v>28.507999999999999</v>
      </c>
      <c r="Y13" s="1309"/>
    </row>
    <row r="14" spans="2:25">
      <c r="B14" s="776" t="str">
        <f>Calc_DCF!B55</f>
        <v>Gross Passing Rental</v>
      </c>
      <c r="C14" s="777"/>
      <c r="D14" s="777"/>
      <c r="E14" s="777"/>
      <c r="F14" s="1310">
        <f>Calc_DCF!E55</f>
        <v>129.19680000000002</v>
      </c>
      <c r="G14" s="1310"/>
      <c r="H14" s="1310">
        <f>Calc_DCF!F55</f>
        <v>167.96770000000001</v>
      </c>
      <c r="I14" s="1310"/>
      <c r="J14" s="1310">
        <f>Calc_DCF!G55</f>
        <v>219.27160000000001</v>
      </c>
      <c r="K14" s="1310"/>
      <c r="L14" s="1310">
        <f>Calc_DCF!H55</f>
        <v>232.40300000000005</v>
      </c>
      <c r="M14" s="1310"/>
      <c r="N14" s="1310">
        <f>Calc_DCF!I55</f>
        <v>125.41290000000002</v>
      </c>
      <c r="O14" s="1310"/>
      <c r="P14" s="1310">
        <f>Calc_DCF!J55</f>
        <v>170.45679999999999</v>
      </c>
      <c r="Q14" s="1310"/>
      <c r="R14" s="1310">
        <f>Calc_DCF!K55</f>
        <v>174.71820000000002</v>
      </c>
      <c r="S14" s="1310"/>
      <c r="T14" s="1310">
        <f>Calc_DCF!L55</f>
        <v>179.08580000000001</v>
      </c>
      <c r="U14" s="1310"/>
      <c r="V14" s="1310">
        <f>Calc_DCF!M55</f>
        <v>183.56280000000001</v>
      </c>
      <c r="W14" s="1310"/>
      <c r="X14" s="1310">
        <f>Calc_DCF!N55</f>
        <v>141.3809</v>
      </c>
      <c r="Y14" s="1310"/>
    </row>
    <row r="15" spans="2:25">
      <c r="B15" s="1464"/>
      <c r="C15" s="1314"/>
      <c r="D15" s="1314"/>
      <c r="E15" s="1314"/>
      <c r="F15" s="1318"/>
      <c r="G15" s="1318"/>
      <c r="H15" s="1314"/>
      <c r="I15" s="1314"/>
      <c r="J15" s="1314"/>
      <c r="K15" s="1314"/>
      <c r="L15" s="1314"/>
      <c r="M15" s="1314"/>
      <c r="N15" s="1314"/>
      <c r="O15" s="1314"/>
      <c r="P15" s="1314"/>
      <c r="Q15" s="1314"/>
      <c r="R15" s="1314"/>
      <c r="S15" s="1314"/>
      <c r="T15" s="1314"/>
      <c r="U15" s="1314"/>
      <c r="V15" s="1314"/>
      <c r="W15" s="1314"/>
      <c r="X15" s="1314"/>
      <c r="Y15" s="1314"/>
    </row>
    <row r="16" spans="2:25">
      <c r="B16" s="1466" t="str">
        <f>Calc_DCF!B57</f>
        <v>Additional Income (CF Building)</v>
      </c>
      <c r="C16" s="1311"/>
      <c r="D16" s="1311"/>
      <c r="E16" s="1311"/>
      <c r="F16" s="1309">
        <f ca="1">Calc_DCF!E57</f>
        <v>1200</v>
      </c>
      <c r="G16" s="1309"/>
      <c r="H16" s="1309">
        <f ca="1">Calc_DCF!F57</f>
        <v>1200</v>
      </c>
      <c r="I16" s="1309"/>
      <c r="J16" s="1309">
        <f ca="1">Calc_DCF!G57</f>
        <v>1200</v>
      </c>
      <c r="K16" s="1309"/>
      <c r="L16" s="1309">
        <f ca="1">Calc_DCF!H57</f>
        <v>1200</v>
      </c>
      <c r="M16" s="1309"/>
      <c r="N16" s="1309">
        <f ca="1">Calc_DCF!I57</f>
        <v>1200</v>
      </c>
      <c r="O16" s="1309"/>
      <c r="P16" s="1309">
        <f ca="1">Calc_DCF!J57</f>
        <v>1200</v>
      </c>
      <c r="Q16" s="1309"/>
      <c r="R16" s="1309">
        <f ca="1">Calc_DCF!K57</f>
        <v>1200</v>
      </c>
      <c r="S16" s="1309"/>
      <c r="T16" s="1309">
        <f ca="1">Calc_DCF!L57</f>
        <v>1200</v>
      </c>
      <c r="U16" s="1309"/>
      <c r="V16" s="1309">
        <f ca="1">Calc_DCF!M57</f>
        <v>1200</v>
      </c>
      <c r="W16" s="1309"/>
      <c r="X16" s="1309">
        <f ca="1">Calc_DCF!N57</f>
        <v>1200</v>
      </c>
      <c r="Y16" s="1309"/>
    </row>
    <row r="17" spans="2:25">
      <c r="B17" s="1464" t="str">
        <f>Calc_DCF!B58</f>
        <v>Gross Passing Income</v>
      </c>
      <c r="C17" s="1314"/>
      <c r="D17" s="1314"/>
      <c r="E17" s="1314"/>
      <c r="F17" s="1308">
        <f ca="1">Calc_DCF!E58</f>
        <v>1329.1967999999999</v>
      </c>
      <c r="G17" s="1308"/>
      <c r="H17" s="1308">
        <f ca="1">Calc_DCF!F58</f>
        <v>1367.9676999999999</v>
      </c>
      <c r="I17" s="1308"/>
      <c r="J17" s="1308">
        <f ca="1">Calc_DCF!G58</f>
        <v>1419.2716</v>
      </c>
      <c r="K17" s="1308"/>
      <c r="L17" s="1308">
        <f ca="1">Calc_DCF!H58</f>
        <v>1432.403</v>
      </c>
      <c r="M17" s="1308"/>
      <c r="N17" s="1308">
        <f ca="1">Calc_DCF!I58</f>
        <v>1325.4129</v>
      </c>
      <c r="O17" s="1308"/>
      <c r="P17" s="1308">
        <f ca="1">Calc_DCF!J58</f>
        <v>1370.4567999999999</v>
      </c>
      <c r="Q17" s="1308"/>
      <c r="R17" s="1308">
        <f ca="1">Calc_DCF!K58</f>
        <v>1374.7182</v>
      </c>
      <c r="S17" s="1308"/>
      <c r="T17" s="1308">
        <f ca="1">Calc_DCF!L58</f>
        <v>1379.0858000000001</v>
      </c>
      <c r="U17" s="1308"/>
      <c r="V17" s="1308">
        <f ca="1">Calc_DCF!M58</f>
        <v>1383.5627999999999</v>
      </c>
      <c r="W17" s="1308"/>
      <c r="X17" s="1308">
        <f ca="1">Calc_DCF!N58</f>
        <v>1341.3809000000001</v>
      </c>
      <c r="Y17" s="1308"/>
    </row>
    <row r="18" spans="2:25">
      <c r="B18" s="1464"/>
      <c r="C18" s="1314"/>
      <c r="D18" s="1314"/>
      <c r="E18" s="1314"/>
      <c r="F18" s="1314"/>
      <c r="G18" s="1314"/>
      <c r="H18" s="1314"/>
      <c r="I18" s="1314"/>
      <c r="J18" s="1314"/>
      <c r="K18" s="1314"/>
      <c r="L18" s="1314"/>
      <c r="M18" s="1314"/>
      <c r="N18" s="1314"/>
      <c r="O18" s="1314"/>
      <c r="P18" s="1314"/>
      <c r="Q18" s="1314"/>
      <c r="R18" s="1314"/>
      <c r="S18" s="1314"/>
      <c r="T18" s="1314"/>
      <c r="U18" s="1314"/>
      <c r="V18" s="1314"/>
      <c r="W18" s="1314"/>
      <c r="X18" s="1314"/>
      <c r="Y18" s="1314"/>
    </row>
    <row r="19" spans="2:25">
      <c r="B19" s="1464" t="str">
        <f>Calc_DCF!B60</f>
        <v>Statutory Expenses</v>
      </c>
      <c r="C19" s="1314"/>
      <c r="D19" s="1314"/>
      <c r="E19" s="1314"/>
      <c r="F19" s="1308">
        <f>Calc_DCF!E60</f>
        <v>30.404717444674894</v>
      </c>
      <c r="G19" s="1308"/>
      <c r="H19" s="1308">
        <f>Calc_DCF!F60</f>
        <v>31.164835380791722</v>
      </c>
      <c r="I19" s="1308"/>
      <c r="J19" s="1308">
        <f>Calc_DCF!G60</f>
        <v>31.943956265311474</v>
      </c>
      <c r="K19" s="1308"/>
      <c r="L19" s="1308">
        <f>Calc_DCF!H60</f>
        <v>32.742555171944218</v>
      </c>
      <c r="M19" s="1308"/>
      <c r="N19" s="1308">
        <f>Calc_DCF!I60</f>
        <v>33.561119051242763</v>
      </c>
      <c r="O19" s="1308"/>
      <c r="P19" s="1308">
        <f>Calc_DCF!J60</f>
        <v>34.400147027523801</v>
      </c>
      <c r="Q19" s="1308"/>
      <c r="R19" s="1308">
        <f>Calc_DCF!K60</f>
        <v>35.260150703211842</v>
      </c>
      <c r="S19" s="1308"/>
      <c r="T19" s="1308">
        <f>Calc_DCF!L60</f>
        <v>36.141654470792076</v>
      </c>
      <c r="U19" s="1308"/>
      <c r="V19" s="1308">
        <f>Calc_DCF!M60</f>
        <v>37.045195832561831</v>
      </c>
      <c r="W19" s="1308"/>
      <c r="X19" s="1308">
        <f>Calc_DCF!N60</f>
        <v>37.971325728375831</v>
      </c>
      <c r="Y19" s="1308"/>
    </row>
    <row r="20" spans="2:25">
      <c r="B20" s="1464" t="str">
        <f>Calc_DCF!B61</f>
        <v>Operating Expenses</v>
      </c>
      <c r="C20" s="1314"/>
      <c r="D20" s="1314"/>
      <c r="E20" s="1314"/>
      <c r="F20" s="1308">
        <f>Calc_DCF!E61</f>
        <v>0</v>
      </c>
      <c r="G20" s="1308"/>
      <c r="H20" s="1308">
        <f>Calc_DCF!F61</f>
        <v>0</v>
      </c>
      <c r="I20" s="1308"/>
      <c r="J20" s="1308">
        <f>Calc_DCF!G61</f>
        <v>0</v>
      </c>
      <c r="K20" s="1308"/>
      <c r="L20" s="1308">
        <f>Calc_DCF!H61</f>
        <v>0</v>
      </c>
      <c r="M20" s="1308"/>
      <c r="N20" s="1308">
        <f>Calc_DCF!I61</f>
        <v>0</v>
      </c>
      <c r="O20" s="1308"/>
      <c r="P20" s="1308">
        <f>Calc_DCF!J61</f>
        <v>0</v>
      </c>
      <c r="Q20" s="1308"/>
      <c r="R20" s="1308">
        <f>Calc_DCF!K61</f>
        <v>0</v>
      </c>
      <c r="S20" s="1308"/>
      <c r="T20" s="1308">
        <f>Calc_DCF!L61</f>
        <v>0</v>
      </c>
      <c r="U20" s="1308"/>
      <c r="V20" s="1308">
        <f>Calc_DCF!M61</f>
        <v>0</v>
      </c>
      <c r="W20" s="1308"/>
      <c r="X20" s="1308">
        <f>Calc_DCF!N61</f>
        <v>0</v>
      </c>
      <c r="Y20" s="1308"/>
    </row>
    <row r="21" spans="2:25">
      <c r="B21" s="1464" t="str">
        <f>Calc_DCF!B62</f>
        <v>Non-Recoverable Expenses</v>
      </c>
      <c r="C21" s="1314"/>
      <c r="D21" s="1314"/>
      <c r="E21" s="1314"/>
      <c r="F21" s="1309">
        <f>Calc_DCF!E62</f>
        <v>0</v>
      </c>
      <c r="G21" s="1309"/>
      <c r="H21" s="1309">
        <f>Calc_DCF!F62</f>
        <v>0</v>
      </c>
      <c r="I21" s="1309"/>
      <c r="J21" s="1309">
        <f>Calc_DCF!G62</f>
        <v>0</v>
      </c>
      <c r="K21" s="1309"/>
      <c r="L21" s="1309">
        <f>Calc_DCF!H62</f>
        <v>0</v>
      </c>
      <c r="M21" s="1309"/>
      <c r="N21" s="1309">
        <f>Calc_DCF!I62</f>
        <v>0</v>
      </c>
      <c r="O21" s="1309"/>
      <c r="P21" s="1309">
        <f>Calc_DCF!J62</f>
        <v>0</v>
      </c>
      <c r="Q21" s="1309"/>
      <c r="R21" s="1309">
        <f>Calc_DCF!K62</f>
        <v>0</v>
      </c>
      <c r="S21" s="1309"/>
      <c r="T21" s="1309">
        <f>Calc_DCF!L62</f>
        <v>0</v>
      </c>
      <c r="U21" s="1309"/>
      <c r="V21" s="1309">
        <f>Calc_DCF!M62</f>
        <v>0</v>
      </c>
      <c r="W21" s="1309"/>
      <c r="X21" s="1309">
        <f>Calc_DCF!N62</f>
        <v>0</v>
      </c>
      <c r="Y21" s="1309"/>
    </row>
    <row r="22" spans="2:25">
      <c r="B22" s="776" t="str">
        <f>Calc_DCF!B63</f>
        <v>Total Outgoings</v>
      </c>
      <c r="C22" s="777"/>
      <c r="D22" s="777"/>
      <c r="E22" s="777"/>
      <c r="F22" s="1310">
        <f>Calc_DCF!E63</f>
        <v>30.404717444674894</v>
      </c>
      <c r="G22" s="1310"/>
      <c r="H22" s="1310">
        <f>Calc_DCF!F63</f>
        <v>31.164835380791722</v>
      </c>
      <c r="I22" s="1310"/>
      <c r="J22" s="1310">
        <f>Calc_DCF!G63</f>
        <v>31.943956265311474</v>
      </c>
      <c r="K22" s="1310"/>
      <c r="L22" s="1310">
        <f>Calc_DCF!H63</f>
        <v>32.742555171944218</v>
      </c>
      <c r="M22" s="1310"/>
      <c r="N22" s="1310">
        <f>Calc_DCF!I63</f>
        <v>33.561119051242763</v>
      </c>
      <c r="O22" s="1310"/>
      <c r="P22" s="1310">
        <f>Calc_DCF!J63</f>
        <v>34.400147027523801</v>
      </c>
      <c r="Q22" s="1310"/>
      <c r="R22" s="1310">
        <f>Calc_DCF!K63</f>
        <v>35.260150703211842</v>
      </c>
      <c r="S22" s="1310"/>
      <c r="T22" s="1310">
        <f>Calc_DCF!L63</f>
        <v>36.141654470792076</v>
      </c>
      <c r="U22" s="1310"/>
      <c r="V22" s="1310">
        <f>Calc_DCF!M63</f>
        <v>37.045195832561831</v>
      </c>
      <c r="W22" s="1310"/>
      <c r="X22" s="1310">
        <f>Calc_DCF!N63</f>
        <v>37.971325728375831</v>
      </c>
      <c r="Y22" s="1310"/>
    </row>
    <row r="23" spans="2:25">
      <c r="B23" s="1464"/>
      <c r="C23" s="1314"/>
      <c r="D23" s="1314"/>
      <c r="E23" s="1314"/>
      <c r="F23" s="1314"/>
      <c r="G23" s="1314"/>
      <c r="H23" s="1314"/>
      <c r="I23" s="1314"/>
      <c r="J23" s="1314"/>
      <c r="K23" s="1314"/>
      <c r="L23" s="1314"/>
      <c r="M23" s="1314"/>
      <c r="N23" s="1314"/>
      <c r="O23" s="1314"/>
      <c r="P23" s="1314"/>
      <c r="Q23" s="1314"/>
      <c r="R23" s="1314"/>
      <c r="S23" s="1314"/>
      <c r="T23" s="1314"/>
      <c r="U23" s="1314"/>
      <c r="V23" s="1314"/>
      <c r="W23" s="1314"/>
      <c r="X23" s="1314"/>
      <c r="Y23" s="1314"/>
    </row>
    <row r="24" spans="2:25">
      <c r="B24" s="1464" t="str">
        <f>Calc_DCF!B65</f>
        <v>New Lease Commissions</v>
      </c>
      <c r="C24" s="1314"/>
      <c r="D24" s="1314"/>
      <c r="E24" s="1314"/>
      <c r="F24" s="1308">
        <f>Calc_DCF!E65</f>
        <v>26.407399999999999</v>
      </c>
      <c r="G24" s="1308"/>
      <c r="H24" s="1308">
        <f>Calc_DCF!F65</f>
        <v>0</v>
      </c>
      <c r="I24" s="1308"/>
      <c r="J24" s="1308">
        <f>Calc_DCF!G65</f>
        <v>0</v>
      </c>
      <c r="K24" s="1308"/>
      <c r="L24" s="1308">
        <f>Calc_DCF!H65</f>
        <v>0</v>
      </c>
      <c r="M24" s="1308"/>
      <c r="N24" s="1308">
        <f>Calc_DCF!I65</f>
        <v>15.0246</v>
      </c>
      <c r="O24" s="1308"/>
      <c r="P24" s="1308">
        <f>Calc_DCF!J65</f>
        <v>0</v>
      </c>
      <c r="Q24" s="1308"/>
      <c r="R24" s="1308">
        <f>Calc_DCF!K65</f>
        <v>0</v>
      </c>
      <c r="S24" s="1308"/>
      <c r="T24" s="1308">
        <f>Calc_DCF!L65</f>
        <v>0</v>
      </c>
      <c r="U24" s="1308"/>
      <c r="V24" s="1308">
        <f>Calc_DCF!M65</f>
        <v>0</v>
      </c>
      <c r="W24" s="1308"/>
      <c r="X24" s="1308">
        <f>Calc_DCF!N65</f>
        <v>17.104299999999999</v>
      </c>
      <c r="Y24" s="1308"/>
    </row>
    <row r="25" spans="2:25">
      <c r="B25" s="1464" t="str">
        <f>Calc_DCF!B66</f>
        <v>Tenant Incentives</v>
      </c>
      <c r="C25" s="1314"/>
      <c r="D25" s="1314"/>
      <c r="E25" s="1314"/>
      <c r="F25" s="1309">
        <f>Calc_DCF!E66</f>
        <v>0</v>
      </c>
      <c r="G25" s="1309"/>
      <c r="H25" s="1309">
        <f>Calc_DCF!F66</f>
        <v>0</v>
      </c>
      <c r="I25" s="1309"/>
      <c r="J25" s="1309">
        <f>Calc_DCF!G66</f>
        <v>0</v>
      </c>
      <c r="K25" s="1309"/>
      <c r="L25" s="1309">
        <f>Calc_DCF!H66</f>
        <v>0</v>
      </c>
      <c r="M25" s="1309"/>
      <c r="N25" s="1309">
        <f>Calc_DCF!I66</f>
        <v>0</v>
      </c>
      <c r="O25" s="1309"/>
      <c r="P25" s="1309">
        <f>Calc_DCF!J66</f>
        <v>0</v>
      </c>
      <c r="Q25" s="1309"/>
      <c r="R25" s="1309">
        <f>Calc_DCF!K66</f>
        <v>0</v>
      </c>
      <c r="S25" s="1309"/>
      <c r="T25" s="1309">
        <f>Calc_DCF!L66</f>
        <v>0</v>
      </c>
      <c r="U25" s="1309"/>
      <c r="V25" s="1309">
        <f>Calc_DCF!M66</f>
        <v>0</v>
      </c>
      <c r="W25" s="1309"/>
      <c r="X25" s="1309">
        <f>Calc_DCF!N66</f>
        <v>0</v>
      </c>
      <c r="Y25" s="1309"/>
    </row>
    <row r="26" spans="2:25">
      <c r="B26" s="776" t="str">
        <f>Calc_DCF!B67</f>
        <v>Total Allowances</v>
      </c>
      <c r="C26" s="777"/>
      <c r="D26" s="777"/>
      <c r="E26" s="777"/>
      <c r="F26" s="1310">
        <f>Calc_DCF!E67</f>
        <v>26.407399999999999</v>
      </c>
      <c r="G26" s="1310"/>
      <c r="H26" s="1310">
        <f>Calc_DCF!F67</f>
        <v>0</v>
      </c>
      <c r="I26" s="1310"/>
      <c r="J26" s="1310">
        <f>Calc_DCF!G67</f>
        <v>0</v>
      </c>
      <c r="K26" s="1310"/>
      <c r="L26" s="1310">
        <f>Calc_DCF!H67</f>
        <v>0</v>
      </c>
      <c r="M26" s="1310"/>
      <c r="N26" s="1310">
        <f>Calc_DCF!I67</f>
        <v>15.0246</v>
      </c>
      <c r="O26" s="1310"/>
      <c r="P26" s="1310">
        <f>Calc_DCF!J67</f>
        <v>0</v>
      </c>
      <c r="Q26" s="1310"/>
      <c r="R26" s="1310">
        <f>Calc_DCF!K67</f>
        <v>0</v>
      </c>
      <c r="S26" s="1310"/>
      <c r="T26" s="1310">
        <f>Calc_DCF!L67</f>
        <v>0</v>
      </c>
      <c r="U26" s="1310"/>
      <c r="V26" s="1310">
        <f>Calc_DCF!M67</f>
        <v>0</v>
      </c>
      <c r="W26" s="1310"/>
      <c r="X26" s="1310">
        <f>Calc_DCF!N67</f>
        <v>17.104299999999999</v>
      </c>
      <c r="Y26" s="1310"/>
    </row>
    <row r="27" spans="2:25">
      <c r="B27" s="1464"/>
      <c r="C27" s="1314"/>
      <c r="D27" s="1314"/>
      <c r="E27" s="1314"/>
      <c r="F27" s="1314"/>
      <c r="G27" s="1314"/>
      <c r="H27" s="1314"/>
      <c r="I27" s="1314"/>
      <c r="J27" s="1314"/>
      <c r="K27" s="1314"/>
      <c r="L27" s="1314"/>
      <c r="M27" s="1314"/>
      <c r="N27" s="1314"/>
      <c r="O27" s="1314"/>
      <c r="P27" s="1314"/>
      <c r="Q27" s="1314"/>
      <c r="R27" s="1314"/>
      <c r="S27" s="1314"/>
      <c r="T27" s="1314"/>
      <c r="U27" s="1314"/>
      <c r="V27" s="1314"/>
      <c r="W27" s="1314"/>
      <c r="X27" s="1314"/>
      <c r="Y27" s="1314"/>
    </row>
    <row r="28" spans="2:25">
      <c r="B28" s="1464" t="str">
        <f>Calc_DCF!B69</f>
        <v>Net Cash Flow (Pre-Capex)</v>
      </c>
      <c r="C28" s="1314"/>
      <c r="D28" s="1314"/>
      <c r="E28" s="1314"/>
      <c r="F28" s="1308">
        <f ca="1">Calc_DCF!E69</f>
        <v>1272.3846825553251</v>
      </c>
      <c r="G28" s="1308"/>
      <c r="H28" s="1308">
        <f ca="1">Calc_DCF!F69</f>
        <v>1336.8028646192081</v>
      </c>
      <c r="I28" s="1308"/>
      <c r="J28" s="1308">
        <f ca="1">Calc_DCF!G69</f>
        <v>1387.3276437346885</v>
      </c>
      <c r="K28" s="1308"/>
      <c r="L28" s="1308">
        <f ca="1">Calc_DCF!H69</f>
        <v>1399.6604448280559</v>
      </c>
      <c r="M28" s="1308"/>
      <c r="N28" s="1308">
        <f ca="1">Calc_DCF!I69</f>
        <v>1276.8271809487574</v>
      </c>
      <c r="O28" s="1308"/>
      <c r="P28" s="1308">
        <f ca="1">Calc_DCF!J69</f>
        <v>1336.0566529724761</v>
      </c>
      <c r="Q28" s="1308"/>
      <c r="R28" s="1308">
        <f ca="1">Calc_DCF!K69</f>
        <v>1339.4580492967882</v>
      </c>
      <c r="S28" s="1308"/>
      <c r="T28" s="1308">
        <f ca="1">Calc_DCF!L69</f>
        <v>1342.9441455292081</v>
      </c>
      <c r="U28" s="1308"/>
      <c r="V28" s="1308">
        <f ca="1">Calc_DCF!M69</f>
        <v>1346.5176041674381</v>
      </c>
      <c r="W28" s="1308"/>
      <c r="X28" s="1308">
        <f ca="1">Calc_DCF!N69</f>
        <v>1286.3052742716243</v>
      </c>
      <c r="Y28" s="1308"/>
    </row>
    <row r="29" spans="2:25">
      <c r="B29" s="1464"/>
      <c r="C29" s="1314"/>
      <c r="D29" s="1314"/>
      <c r="E29" s="1314"/>
      <c r="F29" s="1314"/>
      <c r="G29" s="1314"/>
      <c r="H29" s="1314"/>
      <c r="I29" s="1314"/>
      <c r="J29" s="1314"/>
      <c r="K29" s="1314"/>
      <c r="L29" s="1314"/>
      <c r="M29" s="1314"/>
      <c r="N29" s="1314"/>
      <c r="O29" s="1314"/>
      <c r="P29" s="1314"/>
      <c r="Q29" s="1314"/>
      <c r="R29" s="1314"/>
      <c r="S29" s="1314"/>
      <c r="T29" s="1314"/>
      <c r="U29" s="1314"/>
      <c r="V29" s="1314"/>
      <c r="W29" s="1314"/>
      <c r="X29" s="1314"/>
      <c r="Y29" s="1314"/>
    </row>
    <row r="30" spans="2:25">
      <c r="B30" s="1464" t="str">
        <f>Calc_DCF!B71</f>
        <v>Total Capex</v>
      </c>
      <c r="C30" s="1314"/>
      <c r="D30" s="1314"/>
      <c r="E30" s="1314"/>
      <c r="F30" s="1308">
        <f>Calc_DCF!E71</f>
        <v>0</v>
      </c>
      <c r="G30" s="1308"/>
      <c r="H30" s="1308">
        <f>Calc_DCF!F71</f>
        <v>0</v>
      </c>
      <c r="I30" s="1308"/>
      <c r="J30" s="1308">
        <f>Calc_DCF!G71</f>
        <v>0</v>
      </c>
      <c r="K30" s="1308"/>
      <c r="L30" s="1308">
        <f>Calc_DCF!H71</f>
        <v>100</v>
      </c>
      <c r="M30" s="1308"/>
      <c r="N30" s="1308">
        <f>Calc_DCF!I71</f>
        <v>0</v>
      </c>
      <c r="O30" s="1308"/>
      <c r="P30" s="1308">
        <f>Calc_DCF!J71</f>
        <v>0</v>
      </c>
      <c r="Q30" s="1308"/>
      <c r="R30" s="1308">
        <f>Calc_DCF!K71</f>
        <v>0</v>
      </c>
      <c r="S30" s="1308"/>
      <c r="T30" s="1308">
        <f>Calc_DCF!L71</f>
        <v>0</v>
      </c>
      <c r="U30" s="1308"/>
      <c r="V30" s="1308">
        <f>Calc_DCF!M71</f>
        <v>0</v>
      </c>
      <c r="W30" s="1308"/>
      <c r="X30" s="1308">
        <f>Calc_DCF!N71</f>
        <v>100</v>
      </c>
      <c r="Y30" s="1308"/>
    </row>
    <row r="31" spans="2:25">
      <c r="B31" s="1464"/>
      <c r="C31" s="1314"/>
      <c r="D31" s="1314"/>
      <c r="E31" s="1314"/>
      <c r="F31" s="1311"/>
      <c r="G31" s="1311"/>
      <c r="H31" s="1311"/>
      <c r="I31" s="1311"/>
      <c r="J31" s="1311"/>
      <c r="K31" s="1311"/>
      <c r="L31" s="1311"/>
      <c r="M31" s="1311"/>
      <c r="N31" s="1311"/>
      <c r="O31" s="1311"/>
      <c r="P31" s="1311"/>
      <c r="Q31" s="1311"/>
      <c r="R31" s="1311"/>
      <c r="S31" s="1311"/>
      <c r="T31" s="1311"/>
      <c r="U31" s="1311"/>
      <c r="V31" s="1311"/>
      <c r="W31" s="1311"/>
      <c r="X31" s="1311"/>
      <c r="Y31" s="1311"/>
    </row>
    <row r="32" spans="2:25">
      <c r="B32" s="778" t="str">
        <f>Calc_DCF!B73</f>
        <v>Net Cash Flow</v>
      </c>
      <c r="C32" s="1313"/>
      <c r="D32" s="1313"/>
      <c r="E32" s="1313"/>
      <c r="F32" s="1312">
        <f ca="1">Calc_DCF!E73</f>
        <v>1272.3846825553251</v>
      </c>
      <c r="G32" s="1312"/>
      <c r="H32" s="1312">
        <f ca="1">Calc_DCF!F73</f>
        <v>1336.8028646192081</v>
      </c>
      <c r="I32" s="1312"/>
      <c r="J32" s="1312">
        <f ca="1">Calc_DCF!G73</f>
        <v>1387.3276437346885</v>
      </c>
      <c r="K32" s="1312"/>
      <c r="L32" s="1312">
        <f ca="1">Calc_DCF!H73</f>
        <v>1299.6604448280559</v>
      </c>
      <c r="M32" s="1312"/>
      <c r="N32" s="1312">
        <f ca="1">Calc_DCF!I73</f>
        <v>1276.8271809487574</v>
      </c>
      <c r="O32" s="1312"/>
      <c r="P32" s="1312">
        <f ca="1">Calc_DCF!J73</f>
        <v>1336.0566529724761</v>
      </c>
      <c r="Q32" s="1312"/>
      <c r="R32" s="1312">
        <f ca="1">Calc_DCF!K73</f>
        <v>1339.4580492967882</v>
      </c>
      <c r="S32" s="1312"/>
      <c r="T32" s="1312">
        <f ca="1">Calc_DCF!L73</f>
        <v>1342.9441455292081</v>
      </c>
      <c r="U32" s="1312"/>
      <c r="V32" s="1312">
        <f ca="1">Calc_DCF!M73</f>
        <v>1346.5176041674381</v>
      </c>
      <c r="W32" s="1312"/>
      <c r="X32" s="1312">
        <f ca="1">Calc_DCF!N73</f>
        <v>1186.3052742716243</v>
      </c>
      <c r="Y32" s="1312"/>
    </row>
    <row r="33" spans="2:25">
      <c r="B33" s="1464"/>
      <c r="C33" s="1314"/>
      <c r="D33" s="1314"/>
      <c r="E33" s="1314"/>
      <c r="F33" s="1313"/>
      <c r="G33" s="1313"/>
      <c r="H33" s="1313"/>
      <c r="I33" s="1313"/>
      <c r="J33" s="1313"/>
      <c r="K33" s="1313"/>
      <c r="L33" s="1313"/>
      <c r="M33" s="1313"/>
      <c r="N33" s="1313"/>
      <c r="O33" s="1313"/>
      <c r="P33" s="1313"/>
      <c r="Q33" s="1313"/>
      <c r="R33" s="1313"/>
      <c r="S33" s="1313"/>
      <c r="T33" s="1313"/>
      <c r="U33" s="1313"/>
      <c r="V33" s="1313"/>
      <c r="W33" s="1313"/>
      <c r="X33" s="1313"/>
      <c r="Y33" s="1313"/>
    </row>
    <row r="34" spans="2:25">
      <c r="B34" s="648" t="s">
        <v>1076</v>
      </c>
      <c r="C34" s="782"/>
      <c r="D34" s="782"/>
      <c r="E34" s="782"/>
      <c r="F34" s="1317" t="e">
        <f ca="1">Calc_DCF!E75</f>
        <v>#DIV/0!</v>
      </c>
      <c r="G34" s="1317"/>
      <c r="H34" s="1317" t="e">
        <f ca="1">Calc_DCF!F75</f>
        <v>#DIV/0!</v>
      </c>
      <c r="I34" s="1317"/>
      <c r="J34" s="1317" t="e">
        <f ca="1">Calc_DCF!G75</f>
        <v>#DIV/0!</v>
      </c>
      <c r="K34" s="1317"/>
      <c r="L34" s="1317" t="e">
        <f ca="1">Calc_DCF!H75</f>
        <v>#DIV/0!</v>
      </c>
      <c r="M34" s="1317"/>
      <c r="N34" s="1317" t="e">
        <f ca="1">Calc_DCF!I75</f>
        <v>#DIV/0!</v>
      </c>
      <c r="O34" s="1317"/>
      <c r="P34" s="1317" t="e">
        <f ca="1">Calc_DCF!J75</f>
        <v>#DIV/0!</v>
      </c>
      <c r="Q34" s="1317"/>
      <c r="R34" s="1317" t="e">
        <f ca="1">Calc_DCF!K75</f>
        <v>#DIV/0!</v>
      </c>
      <c r="S34" s="1317"/>
      <c r="T34" s="1317" t="e">
        <f ca="1">Calc_DCF!L75</f>
        <v>#DIV/0!</v>
      </c>
      <c r="U34" s="1317"/>
      <c r="V34" s="1317" t="e">
        <f ca="1">Calc_DCF!M75</f>
        <v>#DIV/0!</v>
      </c>
      <c r="W34" s="1317"/>
      <c r="X34" s="1317" t="e">
        <f ca="1">Calc_DCF!N75</f>
        <v>#DIV/0!</v>
      </c>
      <c r="Y34" s="1317"/>
    </row>
    <row r="35" spans="2:25">
      <c r="B35" s="770"/>
      <c r="C35" s="771"/>
      <c r="D35" s="771"/>
      <c r="E35" s="771"/>
      <c r="F35" s="771"/>
      <c r="G35" s="771"/>
      <c r="H35" s="771"/>
      <c r="I35" s="771"/>
      <c r="J35" s="771"/>
      <c r="K35" s="771"/>
      <c r="L35" s="771"/>
      <c r="M35" s="771"/>
      <c r="N35" s="771"/>
      <c r="O35" s="771"/>
      <c r="P35" s="771"/>
      <c r="Q35" s="771"/>
      <c r="R35" s="771"/>
      <c r="S35" s="771"/>
      <c r="T35" s="771"/>
      <c r="U35" s="771"/>
      <c r="V35" s="771"/>
      <c r="W35" s="771"/>
      <c r="X35" s="771"/>
      <c r="Y35" s="771"/>
    </row>
    <row r="36" spans="2:25" s="385" customFormat="1" ht="14.4">
      <c r="B36" s="825" t="str">
        <f>"Cash Flow Summary - Terminal Value at Year: " &amp; IP_Assumptions!C114+1</f>
        <v>Cash Flow Summary - Terminal Value at Year: 11</v>
      </c>
      <c r="C36" s="801"/>
      <c r="D36" s="801"/>
      <c r="E36" s="801"/>
      <c r="F36" s="801"/>
      <c r="G36" s="801"/>
      <c r="H36" s="801"/>
      <c r="I36" s="771"/>
      <c r="J36" s="771"/>
      <c r="K36" s="769"/>
      <c r="L36" s="779"/>
      <c r="M36" s="779"/>
      <c r="N36" s="825" t="s">
        <v>1077</v>
      </c>
      <c r="O36" s="801"/>
      <c r="P36" s="801"/>
      <c r="Q36" s="801"/>
      <c r="R36" s="801"/>
      <c r="S36" s="801"/>
      <c r="T36" s="801"/>
      <c r="U36" s="801"/>
      <c r="V36" s="801"/>
      <c r="W36" s="801"/>
      <c r="X36" s="801"/>
      <c r="Y36" s="801"/>
    </row>
    <row r="37" spans="2:25">
      <c r="B37" s="647"/>
      <c r="C37" s="647"/>
      <c r="D37" s="647"/>
      <c r="E37" s="647"/>
      <c r="F37" s="647"/>
      <c r="G37" s="647"/>
      <c r="H37" s="647"/>
      <c r="I37" s="771"/>
      <c r="J37" s="771"/>
      <c r="K37" s="771"/>
      <c r="L37" s="771"/>
      <c r="M37" s="771"/>
      <c r="N37" s="634"/>
      <c r="O37" s="634"/>
      <c r="P37" s="634"/>
      <c r="Q37" s="634"/>
      <c r="R37" s="634"/>
      <c r="S37" s="634"/>
      <c r="T37" s="634"/>
      <c r="U37" s="634"/>
      <c r="V37" s="634"/>
      <c r="W37" s="634"/>
      <c r="X37" s="634"/>
      <c r="Y37" s="634"/>
    </row>
    <row r="38" spans="2:25" ht="10.050000000000001" customHeight="1">
      <c r="B38" s="1061" t="str">
        <f>Calc_DCF!B94</f>
        <v>Annualised Gross Market Rental (Next month)</v>
      </c>
      <c r="C38" s="1061"/>
      <c r="D38" s="1061"/>
      <c r="E38" s="1061"/>
      <c r="F38" s="1356">
        <f>SUMPRODUCT(Calc_DCF!E94:ES94,Calc_DCF!E$92:ES$92)</f>
        <v>153.92660000000001</v>
      </c>
      <c r="G38" s="1356"/>
      <c r="H38" s="1464"/>
      <c r="I38" s="771"/>
      <c r="J38" s="773"/>
      <c r="K38" s="773"/>
      <c r="L38" s="772"/>
      <c r="M38" s="772"/>
      <c r="N38" s="772"/>
      <c r="O38" s="772"/>
      <c r="P38" s="772"/>
      <c r="Q38" s="772"/>
      <c r="R38" s="772"/>
      <c r="S38" s="772"/>
      <c r="T38" s="772"/>
      <c r="U38" s="772"/>
      <c r="V38" s="772"/>
      <c r="W38" s="772"/>
    </row>
    <row r="39" spans="2:25" ht="10.050000000000001" customHeight="1">
      <c r="B39" s="1060" t="str">
        <f>Calc_DCF!B95</f>
        <v>Annualised Outgoings (Current year)</v>
      </c>
      <c r="C39" s="1060"/>
      <c r="D39" s="1060"/>
      <c r="E39" s="1060"/>
      <c r="F39" s="1357">
        <f ca="1">SUMPRODUCT(Calc_DCF!E95:ES95,Calc_DCF!E$92:ES$92)</f>
        <v>0</v>
      </c>
      <c r="G39" s="1357"/>
      <c r="H39" s="1464"/>
      <c r="I39" s="771"/>
      <c r="J39" s="773"/>
      <c r="K39" s="773"/>
      <c r="L39" s="772"/>
      <c r="M39" s="772"/>
      <c r="N39" s="772"/>
      <c r="O39" s="772"/>
      <c r="P39" s="772"/>
      <c r="Q39" s="772"/>
      <c r="R39" s="772"/>
      <c r="S39" s="772"/>
      <c r="T39" s="772"/>
      <c r="U39" s="772"/>
      <c r="V39" s="772"/>
      <c r="W39" s="772"/>
    </row>
    <row r="40" spans="2:25" ht="10.050000000000001" customHeight="1">
      <c r="B40" s="1058" t="s">
        <v>1078</v>
      </c>
      <c r="C40" s="1058"/>
      <c r="D40" s="1058"/>
      <c r="E40" s="1058"/>
      <c r="F40" s="1358">
        <f ca="1">SUMPRODUCT(Calc_DCF!E96:ES96,Calc_DCF!E$92:ES$92)</f>
        <v>153.92660000000001</v>
      </c>
      <c r="G40" s="1358"/>
      <c r="H40" s="1464"/>
      <c r="I40" s="771"/>
      <c r="J40" s="773"/>
      <c r="K40" s="772"/>
      <c r="L40" s="772"/>
      <c r="M40" s="772"/>
      <c r="N40" s="772"/>
      <c r="O40" s="772"/>
      <c r="P40" s="772"/>
      <c r="Q40" s="772"/>
      <c r="R40" s="772"/>
      <c r="S40" s="772"/>
      <c r="T40" s="772"/>
      <c r="U40" s="772"/>
      <c r="V40" s="772"/>
      <c r="W40" s="772"/>
    </row>
    <row r="41" spans="2:25" ht="10.050000000000001" customHeight="1">
      <c r="B41" s="1464" t="str">
        <f>Calc_DCF!B98</f>
        <v>Terminal Value Prior to Adjustments: 8.50%</v>
      </c>
      <c r="C41" s="1464"/>
      <c r="D41" s="1464"/>
      <c r="E41" s="1464"/>
      <c r="F41" s="1308">
        <f ca="1">SUMPRODUCT(Calc_DCF!E98:ES98,Calc_DCF!E$92:ES$92)</f>
        <v>1810.9011764705881</v>
      </c>
      <c r="G41" s="1308"/>
      <c r="H41" s="1194"/>
      <c r="I41" s="771"/>
      <c r="J41" s="771"/>
      <c r="K41" s="770"/>
      <c r="L41" s="770"/>
      <c r="M41" s="770"/>
      <c r="N41" s="770"/>
      <c r="O41" s="770"/>
      <c r="P41" s="770"/>
      <c r="Q41" s="770"/>
      <c r="R41" s="770"/>
      <c r="S41" s="770"/>
      <c r="T41" s="770"/>
      <c r="U41" s="770"/>
      <c r="V41" s="770"/>
      <c r="W41" s="770"/>
    </row>
    <row r="42" spans="2:25" ht="10.050000000000001" customHeight="1">
      <c r="B42" s="1464" t="str">
        <f>Calc_DCF!B99</f>
        <v>Rental Reversions for CY+1</v>
      </c>
      <c r="C42" s="1464"/>
      <c r="D42" s="1464"/>
      <c r="E42" s="1464"/>
      <c r="F42" s="1308">
        <f>SUMPRODUCT(Calc_DCF!E99:ES99,Calc_DCF!E$92:ES$92)</f>
        <v>36.592600000000004</v>
      </c>
      <c r="G42" s="1308"/>
      <c r="H42" s="1464"/>
      <c r="I42" s="771"/>
      <c r="J42" s="773"/>
      <c r="K42" s="772"/>
      <c r="L42" s="772"/>
      <c r="M42" s="772"/>
      <c r="N42" s="772"/>
      <c r="O42" s="772"/>
      <c r="P42" s="772"/>
      <c r="Q42" s="772"/>
      <c r="R42" s="772"/>
      <c r="S42" s="772"/>
      <c r="T42" s="772"/>
      <c r="U42" s="772"/>
      <c r="V42" s="772"/>
      <c r="W42" s="772"/>
    </row>
    <row r="43" spans="2:25" ht="10.050000000000001" customHeight="1">
      <c r="B43" s="1464" t="str">
        <f>Calc_DCF!B101</f>
        <v>Manual Adjustments</v>
      </c>
      <c r="C43" s="1464"/>
      <c r="D43" s="1464"/>
      <c r="E43" s="1464"/>
      <c r="F43" s="1308">
        <f>SUMPRODUCT(Calc_DCF!E101:ES101,Calc_DCF!E$92:ES$92)</f>
        <v>0</v>
      </c>
      <c r="G43" s="1308"/>
      <c r="H43" s="1464"/>
      <c r="I43" s="771"/>
      <c r="J43" s="773"/>
      <c r="K43" s="772"/>
      <c r="L43" s="772"/>
      <c r="M43" s="772"/>
      <c r="N43" s="772"/>
      <c r="O43" s="772"/>
      <c r="P43" s="772"/>
      <c r="Q43" s="772"/>
      <c r="R43" s="772"/>
      <c r="S43" s="772"/>
      <c r="T43" s="772"/>
      <c r="U43" s="772"/>
      <c r="V43" s="772"/>
      <c r="W43" s="772"/>
    </row>
    <row r="44" spans="2:25" ht="10.050000000000001" customHeight="1">
      <c r="B44" s="1464" t="str">
        <f>Calc_DCF!B102</f>
        <v>Gross Realisation</v>
      </c>
      <c r="C44" s="1464"/>
      <c r="D44" s="1464"/>
      <c r="E44" s="1464"/>
      <c r="F44" s="1308">
        <f ca="1">SUMPRODUCT(Calc_DCF!E102:ES102,Calc_DCF!E$92:ES$92)</f>
        <v>1847.493776470588</v>
      </c>
      <c r="G44" s="1308"/>
      <c r="H44" s="1464"/>
      <c r="I44" s="771"/>
      <c r="J44" s="773"/>
      <c r="K44" s="772"/>
      <c r="L44" s="772"/>
      <c r="M44" s="772"/>
      <c r="N44" s="772"/>
      <c r="O44" s="772"/>
      <c r="P44" s="772"/>
      <c r="Q44" s="772"/>
      <c r="R44" s="772"/>
      <c r="S44" s="772"/>
      <c r="T44" s="772"/>
      <c r="U44" s="772"/>
      <c r="V44" s="772"/>
      <c r="W44" s="772"/>
    </row>
    <row r="45" spans="2:25" ht="10.050000000000001" customHeight="1">
      <c r="B45" s="1464" t="str">
        <f>Calc_DCF!B104</f>
        <v>Selling Costs</v>
      </c>
      <c r="C45" s="1464"/>
      <c r="D45" s="1464"/>
      <c r="E45" s="1464"/>
      <c r="F45" s="1308">
        <f ca="1">SUMPRODUCT(Calc_DCF!E104:ES104,Calc_DCF!E$92:ES$92)</f>
        <v>-18.474937764705881</v>
      </c>
      <c r="G45" s="1308"/>
      <c r="H45" s="1464"/>
      <c r="I45" s="771"/>
      <c r="J45" s="773"/>
      <c r="K45" s="772"/>
      <c r="L45" s="772"/>
      <c r="M45" s="772"/>
      <c r="N45" s="772"/>
      <c r="O45" s="772"/>
      <c r="P45" s="772"/>
      <c r="Q45" s="772"/>
      <c r="R45" s="772"/>
      <c r="S45" s="772"/>
      <c r="T45" s="772"/>
      <c r="U45" s="772"/>
      <c r="V45" s="772"/>
      <c r="W45" s="772"/>
    </row>
    <row r="46" spans="2:25" ht="10.050000000000001" customHeight="1">
      <c r="B46" s="1063" t="s">
        <v>1079</v>
      </c>
      <c r="C46" s="1063"/>
      <c r="D46" s="1063"/>
      <c r="E46" s="1063"/>
      <c r="F46" s="1355">
        <f ca="1">SUMPRODUCT(Calc_DCF!E106:ES106,Calc_DCF!E$92:ES$92)</f>
        <v>1829.0188387058822</v>
      </c>
      <c r="G46" s="1355"/>
      <c r="H46" s="1464"/>
      <c r="I46" s="385"/>
      <c r="J46" s="385"/>
      <c r="K46" s="772"/>
      <c r="L46" s="772"/>
      <c r="M46" s="772"/>
      <c r="N46" s="772"/>
      <c r="O46" s="772"/>
      <c r="P46" s="772"/>
      <c r="Q46" s="772"/>
      <c r="R46" s="772"/>
      <c r="S46" s="772"/>
      <c r="T46" s="772"/>
      <c r="U46" s="772"/>
      <c r="V46" s="772"/>
      <c r="W46" s="772"/>
    </row>
    <row r="47" spans="2:25" ht="14.4">
      <c r="B47" s="1464"/>
      <c r="C47" s="1464"/>
      <c r="D47" s="1464"/>
      <c r="E47" s="1464"/>
      <c r="F47" s="1464"/>
      <c r="G47" s="1464"/>
      <c r="H47" s="1464"/>
      <c r="I47" s="385"/>
      <c r="J47" s="385"/>
      <c r="K47" s="771"/>
      <c r="L47" s="773"/>
      <c r="M47" s="772"/>
      <c r="N47" s="772"/>
      <c r="O47" s="772"/>
      <c r="P47" s="772"/>
      <c r="Q47" s="772"/>
      <c r="R47" s="772"/>
      <c r="S47" s="772"/>
      <c r="T47" s="772"/>
      <c r="U47" s="772"/>
      <c r="V47" s="772"/>
      <c r="W47" s="772"/>
      <c r="X47" s="772"/>
      <c r="Y47" s="772"/>
    </row>
    <row r="48" spans="2:25" ht="10.050000000000001" customHeight="1">
      <c r="B48" s="825" t="s">
        <v>947</v>
      </c>
      <c r="C48" s="801"/>
      <c r="D48" s="801"/>
      <c r="E48" s="801"/>
      <c r="F48" s="801"/>
      <c r="G48" s="801"/>
      <c r="H48" s="801"/>
      <c r="I48" s="385"/>
      <c r="J48" s="385"/>
      <c r="K48" s="771"/>
      <c r="L48" s="771"/>
      <c r="M48" s="770"/>
      <c r="N48" s="770"/>
      <c r="O48" s="770"/>
      <c r="P48" s="770"/>
      <c r="Q48" s="770"/>
      <c r="R48" s="770"/>
      <c r="S48" s="770"/>
      <c r="T48" s="770"/>
      <c r="U48" s="770"/>
      <c r="V48" s="770"/>
      <c r="W48" s="770"/>
      <c r="X48" s="770"/>
      <c r="Y48" s="770"/>
    </row>
    <row r="49" spans="2:26" s="385" customFormat="1" ht="10.050000000000001" customHeight="1">
      <c r="B49" s="1096"/>
      <c r="C49" s="1096"/>
      <c r="D49" s="1096"/>
      <c r="E49" s="1096"/>
      <c r="F49" s="1097" t="s">
        <v>132</v>
      </c>
      <c r="G49" s="1076"/>
      <c r="H49" s="801"/>
      <c r="K49" s="769"/>
      <c r="L49" s="769"/>
      <c r="M49" s="768"/>
      <c r="O49" s="1076" t="s">
        <v>1080</v>
      </c>
      <c r="P49" s="1076"/>
      <c r="Q49" s="1076"/>
      <c r="R49" s="1076"/>
      <c r="S49" s="1076"/>
      <c r="T49" s="1076"/>
      <c r="U49" s="1076"/>
      <c r="V49" s="1076"/>
      <c r="W49" s="1076"/>
    </row>
    <row r="50" spans="2:26" ht="10.050000000000001" customHeight="1">
      <c r="B50" s="1464" t="str">
        <f>"Discounted Cash Flows @ " &amp; TEXT(P54,"0.00%")</f>
        <v>Discounted Cash Flows @ 9.00%</v>
      </c>
      <c r="C50" s="1464"/>
      <c r="D50" s="647"/>
      <c r="E50" s="1103"/>
      <c r="F50" s="1103">
        <f ca="1">Calc_DCF!H245</f>
        <v>8840.8023669328541</v>
      </c>
      <c r="G50" s="1467">
        <f ca="1">F50/$F$52</f>
        <v>0.91966818096237213</v>
      </c>
      <c r="H50" s="801"/>
      <c r="I50" s="385"/>
      <c r="J50" s="385"/>
      <c r="K50" s="771"/>
      <c r="L50" s="771"/>
      <c r="M50" s="770"/>
      <c r="N50" s="385"/>
      <c r="O50" s="1076"/>
      <c r="P50" s="1064"/>
      <c r="Q50" s="1064"/>
      <c r="R50" s="1064"/>
      <c r="S50" s="1064"/>
      <c r="T50" s="1064"/>
      <c r="U50" s="1064"/>
      <c r="V50" s="1064"/>
      <c r="W50" s="1064"/>
      <c r="X50" s="385"/>
      <c r="Y50" s="385"/>
      <c r="Z50" s="385"/>
    </row>
    <row r="51" spans="2:26" ht="10.050000000000001" customHeight="1">
      <c r="B51" s="1464" t="str">
        <f>"Terminal Yield @ " &amp; TEXT(T52,"0.00%")</f>
        <v>Terminal Yield @ 8.50%</v>
      </c>
      <c r="C51" s="647"/>
      <c r="D51" s="647"/>
      <c r="E51" s="1102"/>
      <c r="F51" s="1102">
        <f ca="1">Calc_DCF!H246</f>
        <v>772.23258408778247</v>
      </c>
      <c r="G51" s="1467">
        <f ca="1">F51/$F$52</f>
        <v>8.0331819037627955E-2</v>
      </c>
      <c r="H51" s="801"/>
      <c r="I51" s="385"/>
      <c r="J51" s="385"/>
      <c r="K51" s="771"/>
      <c r="L51" s="773"/>
      <c r="M51" s="772"/>
      <c r="N51" s="385"/>
      <c r="O51" s="1464"/>
      <c r="P51" s="1314"/>
      <c r="Q51" s="1314"/>
      <c r="R51" s="1333" t="str">
        <f>Calc_DCF!E192</f>
        <v>Terminal Yield (%)</v>
      </c>
      <c r="S51" s="1333"/>
      <c r="T51" s="1333"/>
      <c r="U51" s="1333"/>
      <c r="V51" s="1333"/>
      <c r="W51" s="1333"/>
      <c r="X51" s="385"/>
      <c r="Y51" s="385"/>
      <c r="Z51" s="385"/>
    </row>
    <row r="52" spans="2:26" ht="10.050000000000001" customHeight="1">
      <c r="B52" s="1098" t="s">
        <v>849</v>
      </c>
      <c r="C52" s="1098"/>
      <c r="D52" s="1098"/>
      <c r="E52" s="1099"/>
      <c r="F52" s="1099">
        <f ca="1">SUM(F50:F51)</f>
        <v>9613.0349510206361</v>
      </c>
      <c r="G52" s="1099"/>
      <c r="H52" s="801"/>
      <c r="I52" s="385"/>
      <c r="J52" s="385"/>
      <c r="K52" s="771"/>
      <c r="L52" s="773"/>
      <c r="M52" s="772"/>
      <c r="N52" s="385"/>
      <c r="O52" s="1464"/>
      <c r="P52" s="1314"/>
      <c r="Q52" s="1420"/>
      <c r="R52" s="1323">
        <f>Calc_DCF!D193</f>
        <v>0.08</v>
      </c>
      <c r="S52" s="1324"/>
      <c r="T52" s="1323">
        <f>Calc_DCF!E193</f>
        <v>8.5000000000000006E-2</v>
      </c>
      <c r="U52" s="1324"/>
      <c r="V52" s="1323">
        <f>Calc_DCF!F193</f>
        <v>9.0000000000000011E-2</v>
      </c>
      <c r="W52" s="1324"/>
      <c r="X52" s="385"/>
      <c r="Y52" s="385"/>
      <c r="Z52" s="385"/>
    </row>
    <row r="53" spans="2:26" ht="10.050000000000001" customHeight="1" thickBot="1">
      <c r="B53" s="1098" t="s">
        <v>853</v>
      </c>
      <c r="C53" s="1098"/>
      <c r="D53" s="1098"/>
      <c r="E53" s="1100"/>
      <c r="F53" s="1100">
        <f ca="1">-Calc_DCF!D175</f>
        <v>-544.13405383135796</v>
      </c>
      <c r="G53" s="1100"/>
      <c r="H53" s="801"/>
      <c r="I53" s="385"/>
      <c r="J53" s="385"/>
      <c r="K53" s="771"/>
      <c r="L53" s="773"/>
      <c r="M53" s="772"/>
      <c r="N53" s="385"/>
      <c r="O53" s="1420" t="str">
        <f>Calc_DCF!B194</f>
        <v>Discount Rate:</v>
      </c>
      <c r="P53" s="1323">
        <f>Calc_DCF!C194</f>
        <v>8.4999999999999992E-2</v>
      </c>
      <c r="Q53" s="1324"/>
      <c r="R53" s="1338">
        <f ca="1">Calc_DCF!D194</f>
        <v>9314.7231544475053</v>
      </c>
      <c r="S53" s="1339"/>
      <c r="T53" s="1330">
        <f ca="1">Calc_DCF!E194</f>
        <v>9233.6948921398816</v>
      </c>
      <c r="U53" s="1331"/>
      <c r="V53" s="1338">
        <f ca="1">Calc_DCF!F194</f>
        <v>9163.1908229678102</v>
      </c>
      <c r="W53" s="1339"/>
      <c r="X53" s="385"/>
      <c r="Y53" s="385"/>
      <c r="Z53" s="385"/>
    </row>
    <row r="54" spans="2:26" ht="10.050000000000001" customHeight="1" thickBot="1">
      <c r="B54" s="1063" t="s">
        <v>1081</v>
      </c>
      <c r="C54" s="1096"/>
      <c r="D54" s="1098"/>
      <c r="E54" s="1101"/>
      <c r="F54" s="1101">
        <f ca="1">SUM(F52:F53)</f>
        <v>9068.9008971892781</v>
      </c>
      <c r="G54" s="1101"/>
      <c r="H54" s="801"/>
      <c r="I54" s="385"/>
      <c r="J54" s="385"/>
      <c r="K54" s="771"/>
      <c r="L54" s="773"/>
      <c r="M54" s="634"/>
      <c r="N54" s="385"/>
      <c r="O54" s="1464"/>
      <c r="P54" s="1323">
        <f>Calc_DCF!C195</f>
        <v>0.09</v>
      </c>
      <c r="Q54" s="1324"/>
      <c r="R54" s="1338">
        <f ca="1">Calc_DCF!D195</f>
        <v>9149.9291594969018</v>
      </c>
      <c r="S54" s="1340"/>
      <c r="T54" s="1334">
        <f ca="1">Calc_DCF!E195</f>
        <v>9068.9008971892781</v>
      </c>
      <c r="U54" s="1335"/>
      <c r="V54" s="1345">
        <f ca="1">Calc_DCF!F195</f>
        <v>8998.3968280172085</v>
      </c>
      <c r="W54" s="1339"/>
      <c r="X54" s="385"/>
      <c r="Y54" s="385"/>
      <c r="Z54" s="385"/>
    </row>
    <row r="55" spans="2:26" ht="10.050000000000001" customHeight="1">
      <c r="B55" s="647"/>
      <c r="C55" s="647"/>
      <c r="D55" s="647"/>
      <c r="E55" s="647"/>
      <c r="F55" s="647"/>
      <c r="G55" s="647"/>
      <c r="H55" s="801"/>
      <c r="I55" s="385"/>
      <c r="J55" s="385"/>
      <c r="K55" s="771"/>
      <c r="L55" s="739"/>
      <c r="M55" s="634"/>
      <c r="N55" s="385"/>
      <c r="O55" s="1060"/>
      <c r="P55" s="1343">
        <f>Calc_DCF!C196</f>
        <v>9.5000000000000001E-2</v>
      </c>
      <c r="Q55" s="1344"/>
      <c r="R55" s="1346">
        <f ca="1">Calc_DCF!D196</f>
        <v>8990.4183742071709</v>
      </c>
      <c r="S55" s="1347"/>
      <c r="T55" s="1336">
        <f ca="1">Calc_DCF!E196</f>
        <v>8909.3901118995491</v>
      </c>
      <c r="U55" s="1337"/>
      <c r="V55" s="1346">
        <f ca="1">Calc_DCF!F196</f>
        <v>8838.8860427274776</v>
      </c>
      <c r="W55" s="1347"/>
      <c r="X55" s="385"/>
      <c r="Y55" s="385"/>
      <c r="Z55" s="385"/>
    </row>
    <row r="56" spans="2:26" ht="10.050000000000001" customHeight="1">
      <c r="B56" s="825" t="s">
        <v>1082</v>
      </c>
      <c r="C56" s="801"/>
      <c r="D56" s="801"/>
      <c r="E56" s="801"/>
      <c r="F56" s="801"/>
      <c r="G56" s="647"/>
      <c r="H56" s="801"/>
      <c r="I56" s="385"/>
      <c r="J56" s="385"/>
      <c r="K56" s="771"/>
      <c r="L56" s="771"/>
      <c r="M56" s="634"/>
      <c r="N56" s="385"/>
      <c r="O56" s="634"/>
      <c r="P56" s="634"/>
      <c r="Q56" s="634"/>
      <c r="R56" s="634"/>
      <c r="S56" s="634"/>
      <c r="T56" s="634"/>
      <c r="U56" s="634"/>
      <c r="V56" s="634"/>
      <c r="W56" s="634"/>
      <c r="X56" s="385"/>
      <c r="Y56" s="385"/>
      <c r="Z56" s="385"/>
    </row>
    <row r="57" spans="2:26" s="385" customFormat="1" ht="10.050000000000001" customHeight="1">
      <c r="B57" s="647"/>
      <c r="C57" s="647"/>
      <c r="D57" s="647"/>
      <c r="E57" s="647"/>
      <c r="F57" s="647"/>
      <c r="G57" s="801"/>
      <c r="H57" s="801"/>
      <c r="K57" s="769"/>
      <c r="L57" s="769"/>
      <c r="M57" s="726"/>
      <c r="O57" s="1076" t="s">
        <v>1083</v>
      </c>
      <c r="P57" s="1076"/>
      <c r="Q57" s="1076"/>
      <c r="R57" s="1076"/>
      <c r="S57" s="1076"/>
      <c r="T57" s="1076"/>
      <c r="U57" s="1076"/>
      <c r="V57" s="1076"/>
      <c r="W57" s="1076"/>
    </row>
    <row r="58" spans="2:26" ht="10.050000000000001" customHeight="1">
      <c r="B58" s="647" t="s">
        <v>136</v>
      </c>
      <c r="C58" s="647"/>
      <c r="D58" s="647"/>
      <c r="E58" s="1353">
        <f>Calc_DCF!D255</f>
        <v>0</v>
      </c>
      <c r="F58" s="1353"/>
      <c r="G58" s="647"/>
      <c r="H58" s="801"/>
      <c r="I58" s="385"/>
      <c r="J58" s="385"/>
      <c r="K58" s="771"/>
      <c r="L58" s="771"/>
      <c r="M58" s="634"/>
      <c r="N58" s="385"/>
      <c r="O58" s="1076"/>
      <c r="P58" s="1064"/>
      <c r="Q58" s="1064"/>
      <c r="R58" s="1064"/>
      <c r="S58" s="1064"/>
      <c r="T58" s="1064"/>
      <c r="U58" s="1064"/>
      <c r="V58" s="1064"/>
      <c r="W58" s="1064"/>
      <c r="X58" s="385"/>
      <c r="Y58" s="385"/>
      <c r="Z58" s="385"/>
    </row>
    <row r="59" spans="2:26" ht="10.050000000000001" customHeight="1">
      <c r="B59" s="661" t="str">
        <f>"Acquisition Costs (" &amp; TEXT(IP_Assumptions!C49,"0.00%") &amp; ")"</f>
        <v>Acquisition Costs (6.00%)</v>
      </c>
      <c r="C59" s="661"/>
      <c r="D59" s="661"/>
      <c r="E59" s="1354">
        <f>Calc_DCF!E255</f>
        <v>0</v>
      </c>
      <c r="F59" s="1354"/>
      <c r="G59" s="647"/>
      <c r="H59" s="801"/>
      <c r="I59" s="385"/>
      <c r="J59" s="385"/>
      <c r="K59" s="771"/>
      <c r="L59" s="773"/>
      <c r="M59" s="634"/>
      <c r="N59" s="385"/>
      <c r="O59" s="1464"/>
      <c r="P59" s="1314"/>
      <c r="Q59" s="1314"/>
      <c r="R59" s="1333" t="str">
        <f>Calc_DCF!E273</f>
        <v>Terminal Yield (%)</v>
      </c>
      <c r="S59" s="1333"/>
      <c r="T59" s="1333"/>
      <c r="U59" s="1333"/>
      <c r="V59" s="1333"/>
      <c r="W59" s="1333"/>
      <c r="X59" s="385"/>
      <c r="Y59" s="385"/>
      <c r="Z59" s="385"/>
    </row>
    <row r="60" spans="2:26" ht="10.050000000000001" customHeight="1">
      <c r="B60" s="801" t="s">
        <v>1084</v>
      </c>
      <c r="C60" s="647"/>
      <c r="D60" s="647"/>
      <c r="E60" s="1352">
        <f>SUM(E58:E59)</f>
        <v>0</v>
      </c>
      <c r="F60" s="1352"/>
      <c r="G60" s="647"/>
      <c r="H60" s="801"/>
      <c r="I60" s="385"/>
      <c r="J60" s="385"/>
      <c r="K60" s="771"/>
      <c r="L60" s="773"/>
      <c r="M60" s="634"/>
      <c r="N60" s="385"/>
      <c r="O60" s="1464"/>
      <c r="P60" s="1314"/>
      <c r="Q60" s="1420"/>
      <c r="R60" s="1323">
        <f>Calc_DCF!D274</f>
        <v>0.08</v>
      </c>
      <c r="S60" s="1324"/>
      <c r="T60" s="1323">
        <f>Calc_DCF!E274</f>
        <v>8.5000000000000006E-2</v>
      </c>
      <c r="U60" s="1324"/>
      <c r="V60" s="1323">
        <f>Calc_DCF!F274</f>
        <v>9.0000000000000011E-2</v>
      </c>
      <c r="W60" s="1324"/>
      <c r="X60" s="385"/>
      <c r="Y60" s="385"/>
      <c r="Z60" s="385"/>
    </row>
    <row r="61" spans="2:26" ht="10.050000000000001" customHeight="1" thickBot="1">
      <c r="B61" s="870" t="s">
        <v>1085</v>
      </c>
      <c r="C61" s="647"/>
      <c r="D61" s="647"/>
      <c r="E61" s="647"/>
      <c r="F61" s="647"/>
      <c r="G61" s="647"/>
      <c r="H61" s="647"/>
      <c r="I61" s="385"/>
      <c r="J61" s="385"/>
      <c r="K61" s="771"/>
      <c r="L61" s="773"/>
      <c r="M61" s="634"/>
      <c r="N61" s="385"/>
      <c r="O61" s="1420" t="str">
        <f>Calc_DCF!B275</f>
        <v>Adopted Value:</v>
      </c>
      <c r="P61" s="1328">
        <f>Calc_DCF!C275</f>
        <v>0</v>
      </c>
      <c r="Q61" s="1329"/>
      <c r="R61" s="1325" t="e">
        <f ca="1">Calc_DCF!D275</f>
        <v>#NUM!</v>
      </c>
      <c r="S61" s="1326"/>
      <c r="T61" s="1350" t="e">
        <f ca="1">Calc_DCF!E275</f>
        <v>#NUM!</v>
      </c>
      <c r="U61" s="1351"/>
      <c r="V61" s="1325" t="e">
        <f ca="1">Calc_DCF!F275</f>
        <v>#NUM!</v>
      </c>
      <c r="W61" s="1326"/>
      <c r="X61" s="385"/>
      <c r="Y61" s="385"/>
      <c r="Z61" s="385"/>
    </row>
    <row r="62" spans="2:26" ht="10.050000000000001" customHeight="1" thickBot="1">
      <c r="B62" s="634"/>
      <c r="C62" s="634"/>
      <c r="D62" s="634"/>
      <c r="E62" s="634"/>
      <c r="F62" s="634"/>
      <c r="G62" s="634"/>
      <c r="H62" s="634"/>
      <c r="I62" s="385"/>
      <c r="J62" s="385"/>
      <c r="K62" s="771"/>
      <c r="L62" s="771"/>
      <c r="M62" s="634"/>
      <c r="N62" s="385"/>
      <c r="O62" s="1464"/>
      <c r="P62" s="1328">
        <f>Calc_DCF!C276</f>
        <v>0</v>
      </c>
      <c r="Q62" s="1329"/>
      <c r="R62" s="1325" t="e">
        <f ca="1">Calc_DCF!D276</f>
        <v>#NUM!</v>
      </c>
      <c r="S62" s="1327"/>
      <c r="T62" s="1319" t="e">
        <f ca="1">Calc_DCF!E276</f>
        <v>#NUM!</v>
      </c>
      <c r="U62" s="1320"/>
      <c r="V62" s="1332" t="e">
        <f ca="1">Calc_DCF!F276</f>
        <v>#NUM!</v>
      </c>
      <c r="W62" s="1326"/>
      <c r="X62" s="385"/>
      <c r="Y62" s="385"/>
      <c r="Z62" s="385"/>
    </row>
    <row r="63" spans="2:26" ht="10.050000000000001" customHeight="1">
      <c r="B63" s="634"/>
      <c r="C63" s="634"/>
      <c r="D63" s="634"/>
      <c r="E63" s="634"/>
      <c r="F63" s="634"/>
      <c r="G63" s="634"/>
      <c r="H63" s="634"/>
      <c r="I63" s="385"/>
      <c r="J63" s="385"/>
      <c r="K63" s="771"/>
      <c r="L63" s="634"/>
      <c r="M63" s="634"/>
      <c r="N63" s="385"/>
      <c r="O63" s="1060"/>
      <c r="P63" s="1341">
        <f>Calc_DCF!C277</f>
        <v>0</v>
      </c>
      <c r="Q63" s="1342"/>
      <c r="R63" s="1348" t="e">
        <f ca="1">Calc_DCF!D277</f>
        <v>#NUM!</v>
      </c>
      <c r="S63" s="1349"/>
      <c r="T63" s="1321" t="e">
        <f ca="1">Calc_DCF!E277</f>
        <v>#NUM!</v>
      </c>
      <c r="U63" s="1322"/>
      <c r="V63" s="1348" t="e">
        <f ca="1">Calc_DCF!F277</f>
        <v>#NUM!</v>
      </c>
      <c r="W63" s="1349"/>
      <c r="X63" s="385"/>
      <c r="Y63" s="385"/>
      <c r="Z63" s="385"/>
    </row>
    <row r="64" spans="2:26" ht="10.050000000000001" customHeight="1">
      <c r="B64" s="634"/>
      <c r="C64" s="634"/>
      <c r="D64" s="634"/>
      <c r="E64" s="634"/>
      <c r="F64" s="634"/>
      <c r="G64" s="634"/>
      <c r="H64" s="634"/>
      <c r="I64" s="634"/>
      <c r="J64" s="634"/>
      <c r="K64" s="771"/>
      <c r="L64" s="634"/>
      <c r="M64" s="634"/>
      <c r="N64" s="634"/>
      <c r="O64" s="634"/>
      <c r="P64" s="634"/>
      <c r="Q64" s="634"/>
      <c r="R64" s="634"/>
      <c r="S64" s="634"/>
      <c r="T64" s="634"/>
      <c r="U64" s="634"/>
      <c r="V64" s="634"/>
      <c r="W64" s="634"/>
      <c r="X64" s="385"/>
      <c r="Y64" s="385"/>
      <c r="Z64" s="385"/>
    </row>
    <row r="65" spans="10:26" ht="10.050000000000001" customHeight="1">
      <c r="J65" s="634"/>
      <c r="K65" s="771"/>
      <c r="L65" s="634"/>
      <c r="M65" s="634"/>
      <c r="N65" s="634"/>
      <c r="O65" s="634"/>
      <c r="P65" s="634"/>
      <c r="Q65" s="634"/>
      <c r="R65" s="634"/>
      <c r="S65" s="634"/>
      <c r="T65" s="634"/>
      <c r="U65" s="634"/>
      <c r="V65" s="634"/>
      <c r="W65" s="634"/>
      <c r="X65" s="385"/>
      <c r="Y65" s="385"/>
      <c r="Z65" s="385"/>
    </row>
    <row r="66" spans="10:26" ht="14.4">
      <c r="P66"/>
      <c r="Q66"/>
      <c r="R66"/>
      <c r="S66"/>
      <c r="T66"/>
      <c r="U66"/>
      <c r="V66"/>
      <c r="W66"/>
      <c r="X66" s="385"/>
      <c r="Y66" s="385"/>
      <c r="Z66" s="385"/>
    </row>
    <row r="67" spans="10:26" ht="14.4">
      <c r="P67"/>
      <c r="Q67"/>
      <c r="R67"/>
      <c r="S67"/>
      <c r="T67"/>
      <c r="U67"/>
      <c r="V67"/>
      <c r="W67"/>
      <c r="X67" s="385"/>
      <c r="Y67" s="385"/>
      <c r="Z67" s="385"/>
    </row>
    <row r="68" spans="10:26" ht="14.4">
      <c r="P68"/>
      <c r="Q68"/>
      <c r="R68"/>
      <c r="S68"/>
      <c r="T68"/>
      <c r="U68"/>
      <c r="V68"/>
      <c r="W68"/>
      <c r="X68" s="385"/>
      <c r="Y68" s="385"/>
      <c r="Z68" s="385"/>
    </row>
    <row r="69" spans="10:26" ht="14.4">
      <c r="P69"/>
      <c r="Q69"/>
      <c r="R69"/>
      <c r="S69"/>
      <c r="T69"/>
      <c r="U69"/>
      <c r="V69"/>
      <c r="W69"/>
      <c r="X69" s="385"/>
      <c r="Y69" s="385"/>
      <c r="Z69" s="385"/>
    </row>
    <row r="70" spans="10:26" ht="14.4">
      <c r="P70"/>
      <c r="Q70"/>
      <c r="R70"/>
      <c r="S70"/>
      <c r="T70"/>
      <c r="U70"/>
      <c r="V70"/>
      <c r="W70"/>
      <c r="X70" s="385"/>
      <c r="Y70" s="385"/>
      <c r="Z70" s="385"/>
    </row>
    <row r="71" spans="10:26" ht="14.4">
      <c r="X71" s="385"/>
      <c r="Y71" s="385"/>
      <c r="Z71" s="385"/>
    </row>
    <row r="72" spans="10:26" ht="14.4">
      <c r="X72" s="385"/>
      <c r="Y72" s="385"/>
      <c r="Z72" s="385"/>
    </row>
    <row r="664" spans="4:4">
      <c r="D664" s="60"/>
    </row>
  </sheetData>
  <phoneticPr fontId="0" type="noConversion"/>
  <pageMargins left="0.24" right="0.23" top="0.4" bottom="0.44" header="0.4" footer="0.44"/>
  <pageSetup paperSize="9" scale="64" orientation="landscape"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rgb="FFFF0000"/>
  </sheetPr>
  <dimension ref="A2:IV650"/>
  <sheetViews>
    <sheetView showGridLines="0" zoomScale="85" zoomScaleNormal="85" workbookViewId="0">
      <selection activeCell="B2" sqref="B2"/>
    </sheetView>
  </sheetViews>
  <sheetFormatPr defaultColWidth="0" defaultRowHeight="13.8"/>
  <cols>
    <col min="1" max="1" width="1.77734375" style="16" customWidth="1"/>
    <col min="2" max="2" width="37.77734375" style="16" customWidth="1"/>
    <col min="3" max="4" width="8.77734375" style="16" customWidth="1"/>
    <col min="5" max="15" width="9.21875" style="16" customWidth="1"/>
    <col min="16" max="16" width="10" style="16" customWidth="1"/>
    <col min="17" max="17" width="11.5546875" style="16" customWidth="1"/>
    <col min="18" max="18" width="13.44140625" style="16" customWidth="1"/>
    <col min="19" max="19" width="14" style="16" customWidth="1"/>
    <col min="20" max="20" width="14.21875" style="16" customWidth="1"/>
    <col min="21" max="21" width="14" style="16" customWidth="1"/>
    <col min="22" max="23" width="13.44140625" style="16" customWidth="1"/>
    <col min="24" max="24" width="13.77734375" style="16" customWidth="1"/>
    <col min="25" max="25" width="13.5546875" style="16" customWidth="1"/>
    <col min="26" max="26" width="2.77734375" style="16" customWidth="1"/>
    <col min="27" max="16384" width="9.21875" style="16" hidden="1"/>
  </cols>
  <sheetData>
    <row r="2" spans="1:256" s="383" customFormat="1" ht="18">
      <c r="B2" s="617" t="s">
        <v>1200</v>
      </c>
    </row>
    <row r="3" spans="1:256" ht="15" thickBot="1">
      <c r="B3" s="945" t="str">
        <f>Sub_Heading</f>
        <v xml:space="preserve"> - Valuation - 30-Jun-2021</v>
      </c>
      <c r="C3" s="428"/>
      <c r="D3" s="428"/>
      <c r="E3" s="428"/>
      <c r="F3" s="428"/>
      <c r="G3" s="428"/>
      <c r="H3" s="428"/>
      <c r="I3" s="428"/>
      <c r="J3" s="428"/>
      <c r="K3" s="428"/>
      <c r="L3" s="428"/>
      <c r="M3" s="428"/>
      <c r="N3" s="428"/>
      <c r="O3" s="428"/>
      <c r="P3" s="428"/>
      <c r="Q3" s="428"/>
      <c r="R3" s="428"/>
      <c r="S3" s="428"/>
      <c r="T3" s="428"/>
      <c r="U3" s="428"/>
      <c r="V3" s="428"/>
      <c r="W3" s="428"/>
      <c r="X3" s="428"/>
      <c r="Y3" s="428"/>
    </row>
    <row r="4" spans="1:256" ht="14.4" thickTop="1">
      <c r="B4" s="60"/>
    </row>
    <row r="5" spans="1:256" s="380" customFormat="1" ht="14.4">
      <c r="B5" s="384" t="s">
        <v>98</v>
      </c>
      <c r="C5" s="384"/>
      <c r="D5" s="384"/>
      <c r="E5" s="384"/>
      <c r="F5" s="384"/>
      <c r="G5" s="384"/>
      <c r="H5" s="384"/>
      <c r="I5" s="384"/>
      <c r="J5" s="384"/>
      <c r="K5" s="384"/>
      <c r="L5" s="384"/>
      <c r="M5" s="384"/>
      <c r="N5" s="384"/>
      <c r="O5" s="384"/>
      <c r="P5" s="384"/>
      <c r="Q5" s="384"/>
      <c r="R5" s="384"/>
      <c r="S5" s="384"/>
      <c r="T5" s="384"/>
      <c r="U5" s="384"/>
      <c r="V5" s="384"/>
      <c r="W5" s="384"/>
      <c r="X5" s="384"/>
      <c r="Y5" s="384"/>
    </row>
    <row r="6" spans="1:256" s="390" customFormat="1">
      <c r="A6" s="16"/>
      <c r="B6" s="16"/>
      <c r="C6" s="16"/>
      <c r="D6" s="16"/>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c r="DB6" s="16"/>
      <c r="DC6" s="16"/>
      <c r="DD6" s="16"/>
      <c r="DE6" s="16"/>
      <c r="DF6" s="16"/>
      <c r="DG6" s="16"/>
      <c r="DH6" s="16"/>
      <c r="DI6" s="16"/>
      <c r="DJ6" s="16"/>
      <c r="DK6" s="16"/>
      <c r="DL6" s="16"/>
      <c r="DM6" s="16"/>
      <c r="DN6" s="16"/>
      <c r="DO6" s="16"/>
      <c r="DP6" s="16"/>
      <c r="DQ6" s="16"/>
      <c r="DR6" s="16"/>
      <c r="DS6" s="16"/>
      <c r="DT6" s="16"/>
      <c r="DU6" s="16"/>
      <c r="DV6" s="16"/>
      <c r="DW6" s="16"/>
      <c r="DX6" s="16"/>
      <c r="DY6" s="16"/>
      <c r="DZ6" s="16"/>
      <c r="EA6" s="16"/>
      <c r="EB6" s="16"/>
      <c r="EC6" s="16"/>
      <c r="ED6" s="16"/>
      <c r="EE6" s="16"/>
      <c r="EF6" s="16"/>
      <c r="EG6" s="16"/>
      <c r="EH6" s="16"/>
      <c r="EI6" s="16"/>
      <c r="EJ6" s="16"/>
      <c r="EK6" s="16"/>
      <c r="EL6" s="16"/>
      <c r="EM6" s="16"/>
      <c r="EN6" s="16"/>
      <c r="EO6" s="16"/>
      <c r="EP6" s="16"/>
      <c r="EQ6" s="16"/>
      <c r="ER6" s="16"/>
      <c r="ES6" s="16"/>
      <c r="ET6" s="16"/>
      <c r="EU6" s="16"/>
      <c r="EV6" s="16"/>
      <c r="EW6" s="16"/>
      <c r="EX6" s="16"/>
      <c r="EY6" s="16"/>
      <c r="EZ6" s="16"/>
      <c r="FA6" s="16"/>
      <c r="FB6" s="16"/>
      <c r="FC6" s="16"/>
      <c r="FD6" s="16"/>
      <c r="FE6" s="16"/>
      <c r="FF6" s="16"/>
      <c r="FG6" s="16"/>
      <c r="FH6" s="16"/>
      <c r="FI6" s="16"/>
      <c r="FJ6" s="16"/>
      <c r="FK6" s="16"/>
      <c r="FL6" s="16"/>
      <c r="FM6" s="16"/>
      <c r="FN6" s="16"/>
      <c r="FO6" s="16"/>
      <c r="FP6" s="16"/>
      <c r="FQ6" s="16"/>
      <c r="FR6" s="16"/>
      <c r="FS6" s="16"/>
      <c r="FT6" s="16"/>
      <c r="FU6" s="16"/>
      <c r="FV6" s="16"/>
      <c r="FW6" s="16"/>
      <c r="FX6" s="16"/>
      <c r="FY6" s="16"/>
      <c r="FZ6" s="16"/>
      <c r="GA6" s="16"/>
      <c r="GB6" s="16"/>
      <c r="GC6" s="16"/>
      <c r="GD6" s="16"/>
      <c r="GE6" s="16"/>
      <c r="GF6" s="16"/>
      <c r="GG6" s="16"/>
      <c r="GH6" s="16"/>
      <c r="GI6" s="16"/>
      <c r="GJ6" s="16"/>
      <c r="GK6" s="16"/>
      <c r="GL6" s="16"/>
      <c r="GM6" s="16"/>
      <c r="GN6" s="16"/>
      <c r="GO6" s="16"/>
      <c r="GP6" s="16"/>
      <c r="GQ6" s="16"/>
      <c r="GR6" s="16"/>
      <c r="GS6" s="16"/>
      <c r="GT6" s="16"/>
      <c r="GU6" s="16"/>
      <c r="GV6" s="16"/>
      <c r="GW6" s="16"/>
      <c r="GX6" s="16"/>
      <c r="GY6" s="16"/>
      <c r="GZ6" s="16"/>
      <c r="HA6" s="16"/>
      <c r="HB6" s="16"/>
      <c r="HC6" s="16"/>
      <c r="HD6" s="16"/>
      <c r="HE6" s="16"/>
      <c r="HF6" s="16"/>
      <c r="HG6" s="16"/>
      <c r="HH6" s="16"/>
      <c r="HI6" s="16"/>
      <c r="HJ6" s="16"/>
      <c r="HK6" s="16"/>
      <c r="HL6" s="16"/>
      <c r="HM6" s="16"/>
      <c r="HN6" s="16"/>
      <c r="HO6" s="16"/>
      <c r="HP6" s="16"/>
      <c r="HQ6" s="16"/>
      <c r="HR6" s="16"/>
      <c r="HS6" s="16"/>
      <c r="HT6" s="16"/>
      <c r="HU6" s="16"/>
      <c r="HV6" s="16"/>
      <c r="HW6" s="16"/>
      <c r="HX6" s="16"/>
      <c r="HY6" s="16"/>
      <c r="HZ6" s="16"/>
      <c r="IA6" s="16"/>
      <c r="IB6" s="16"/>
      <c r="IC6" s="16"/>
      <c r="ID6" s="16"/>
      <c r="IE6" s="16"/>
      <c r="IF6" s="16"/>
      <c r="IG6" s="16"/>
      <c r="IH6" s="16"/>
      <c r="II6" s="16"/>
      <c r="IJ6" s="16"/>
      <c r="IK6" s="16"/>
      <c r="IL6" s="16"/>
      <c r="IM6" s="16"/>
      <c r="IN6" s="16"/>
      <c r="IO6" s="16"/>
      <c r="IP6" s="16"/>
      <c r="IQ6" s="16"/>
      <c r="IR6" s="16"/>
      <c r="IS6" s="16"/>
      <c r="IT6" s="16"/>
      <c r="IU6" s="16"/>
      <c r="IV6" s="16"/>
    </row>
    <row r="7" spans="1:256" s="385" customFormat="1" ht="11.25" customHeight="1">
      <c r="B7" s="1076" t="s">
        <v>906</v>
      </c>
      <c r="C7" s="1064"/>
      <c r="D7" s="1064"/>
      <c r="E7" s="1064"/>
      <c r="F7" s="726"/>
      <c r="G7" s="726"/>
      <c r="H7" s="825" t="s">
        <v>890</v>
      </c>
      <c r="I7" s="781"/>
      <c r="J7" s="781"/>
      <c r="K7" s="781"/>
      <c r="L7" s="781"/>
      <c r="M7" s="781"/>
      <c r="N7" s="781"/>
      <c r="O7" s="781"/>
      <c r="P7" s="781"/>
      <c r="Q7" s="781"/>
      <c r="R7" s="781"/>
      <c r="S7" s="781"/>
      <c r="T7" s="781"/>
      <c r="U7" s="781"/>
    </row>
    <row r="8" spans="1:256" s="390" customFormat="1" ht="11.25" customHeight="1">
      <c r="A8" s="16"/>
      <c r="B8" s="783" t="str">
        <f>Calc_Cap!B11</f>
        <v>Gross Face Base Market Income</v>
      </c>
      <c r="C8" s="1318"/>
      <c r="D8" s="1308">
        <f>Calc_Cap!D11</f>
        <v>130</v>
      </c>
      <c r="E8" s="1308"/>
      <c r="F8" s="634"/>
      <c r="G8" s="634"/>
      <c r="H8" s="647"/>
      <c r="I8" s="647"/>
      <c r="J8" s="647"/>
      <c r="K8" s="647"/>
      <c r="L8" s="647"/>
      <c r="M8" s="647"/>
      <c r="N8" s="647"/>
      <c r="O8" s="647"/>
      <c r="P8" s="647"/>
      <c r="Q8" s="647"/>
      <c r="R8" s="647"/>
      <c r="S8" s="647"/>
      <c r="T8" s="647"/>
      <c r="U8" s="647"/>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6"/>
      <c r="DV8" s="16"/>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c r="HJ8" s="16"/>
      <c r="HK8" s="16"/>
      <c r="HL8" s="16"/>
      <c r="HM8" s="16"/>
      <c r="HN8" s="16"/>
      <c r="HO8" s="16"/>
      <c r="HP8" s="16"/>
      <c r="HQ8" s="16"/>
      <c r="HR8" s="16"/>
      <c r="HS8" s="16"/>
      <c r="HT8" s="16"/>
      <c r="HU8" s="16"/>
      <c r="HV8" s="16"/>
      <c r="HW8" s="16"/>
      <c r="HX8" s="16"/>
      <c r="HY8" s="16"/>
      <c r="HZ8" s="16"/>
      <c r="IA8" s="16"/>
      <c r="IB8" s="16"/>
      <c r="IC8" s="16"/>
      <c r="ID8" s="16"/>
      <c r="IE8" s="16"/>
      <c r="IF8" s="16"/>
      <c r="IG8" s="16"/>
      <c r="IH8" s="16"/>
      <c r="II8" s="16"/>
      <c r="IJ8" s="16"/>
      <c r="IK8" s="16"/>
      <c r="IL8" s="16"/>
      <c r="IM8" s="16"/>
      <c r="IN8" s="16"/>
      <c r="IO8" s="16"/>
      <c r="IP8" s="16"/>
      <c r="IQ8" s="16"/>
      <c r="IR8" s="16"/>
    </row>
    <row r="9" spans="1:256" s="390" customFormat="1" ht="11.25" customHeight="1">
      <c r="A9" s="16"/>
      <c r="B9" s="784" t="str">
        <f>Calc_Cap!B12</f>
        <v>Car Parking Market Income</v>
      </c>
      <c r="C9" s="1318"/>
      <c r="D9" s="1308">
        <f>Calc_Cap!D12</f>
        <v>10</v>
      </c>
      <c r="E9" s="1308"/>
      <c r="F9" s="634"/>
      <c r="G9" s="634"/>
      <c r="H9" s="825" t="str">
        <f>Calc_Cap!B66</f>
        <v>Core Capitalisation Rate</v>
      </c>
      <c r="I9" s="800"/>
      <c r="J9" s="800"/>
      <c r="K9" s="800"/>
      <c r="L9" s="801"/>
      <c r="M9" s="796">
        <f>Calc_Cap!D66</f>
        <v>7.4999999999999997E-2</v>
      </c>
      <c r="N9" s="801"/>
      <c r="O9" s="796">
        <f>Calc_Cap!E66</f>
        <v>7.7499999999999999E-2</v>
      </c>
      <c r="P9" s="801"/>
      <c r="Q9" s="796">
        <f>Calc_Cap!F66</f>
        <v>0.08</v>
      </c>
      <c r="R9" s="801"/>
      <c r="S9" s="796">
        <f>Calc_Cap!G66</f>
        <v>8.2500000000000004E-2</v>
      </c>
      <c r="T9" s="801"/>
      <c r="U9" s="796">
        <f>Calc_Cap!H66</f>
        <v>8.5000000000000006E-2</v>
      </c>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6"/>
      <c r="DW9" s="16"/>
      <c r="DX9" s="16"/>
      <c r="DY9" s="16"/>
      <c r="DZ9" s="16"/>
      <c r="EA9" s="16"/>
      <c r="EB9" s="16"/>
      <c r="EC9" s="16"/>
      <c r="ED9" s="16"/>
      <c r="EE9" s="16"/>
      <c r="EF9" s="16"/>
      <c r="EG9" s="16"/>
      <c r="EH9" s="16"/>
      <c r="EI9" s="16"/>
      <c r="EJ9" s="16"/>
      <c r="EK9" s="16"/>
      <c r="EL9" s="16"/>
      <c r="EM9" s="16"/>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c r="FT9" s="16"/>
      <c r="FU9" s="16"/>
      <c r="FV9" s="16"/>
      <c r="FW9" s="16"/>
      <c r="FX9" s="16"/>
      <c r="FY9" s="16"/>
      <c r="FZ9" s="16"/>
      <c r="GA9" s="16"/>
      <c r="GB9" s="16"/>
      <c r="GC9" s="16"/>
      <c r="GD9" s="16"/>
      <c r="GE9" s="16"/>
      <c r="GF9" s="16"/>
      <c r="GG9" s="16"/>
      <c r="GH9" s="16"/>
      <c r="GI9" s="16"/>
      <c r="GJ9" s="16"/>
      <c r="GK9" s="16"/>
      <c r="GL9" s="16"/>
      <c r="GM9" s="16"/>
      <c r="GN9" s="16"/>
      <c r="GO9" s="16"/>
      <c r="GP9" s="16"/>
      <c r="GQ9" s="16"/>
      <c r="GR9" s="16"/>
      <c r="GS9" s="16"/>
      <c r="GT9" s="16"/>
      <c r="GU9" s="16"/>
      <c r="GV9" s="16"/>
      <c r="GW9" s="16"/>
      <c r="GX9" s="16"/>
      <c r="GY9" s="16"/>
      <c r="GZ9" s="16"/>
      <c r="HA9" s="16"/>
      <c r="HB9" s="16"/>
      <c r="HC9" s="16"/>
      <c r="HD9" s="16"/>
      <c r="HE9" s="16"/>
      <c r="HF9" s="16"/>
      <c r="HG9" s="16"/>
      <c r="HH9" s="16"/>
      <c r="HI9" s="16"/>
      <c r="HJ9" s="16"/>
      <c r="HK9" s="16"/>
      <c r="HL9" s="16"/>
      <c r="HM9" s="16"/>
      <c r="HN9" s="16"/>
      <c r="HO9" s="16"/>
      <c r="HP9" s="16"/>
      <c r="HQ9" s="16"/>
      <c r="HR9" s="16"/>
      <c r="HS9" s="16"/>
      <c r="HT9" s="16"/>
      <c r="HU9" s="16"/>
      <c r="HV9" s="16"/>
      <c r="HW9" s="16"/>
      <c r="HX9" s="16"/>
      <c r="HY9" s="16"/>
      <c r="HZ9" s="16"/>
      <c r="IA9" s="16"/>
      <c r="IB9" s="16"/>
      <c r="IC9" s="16"/>
      <c r="ID9" s="16"/>
      <c r="IE9" s="16"/>
      <c r="IF9" s="16"/>
      <c r="IG9" s="16"/>
      <c r="IH9" s="16"/>
      <c r="II9" s="16"/>
      <c r="IJ9" s="16"/>
      <c r="IK9" s="16"/>
      <c r="IL9" s="16"/>
      <c r="IM9" s="16"/>
      <c r="IN9" s="16"/>
      <c r="IO9" s="16"/>
      <c r="IP9" s="16"/>
      <c r="IQ9" s="16"/>
      <c r="IR9" s="16"/>
    </row>
    <row r="10" spans="1:256" s="390" customFormat="1" ht="11.25" customHeight="1">
      <c r="A10" s="16"/>
      <c r="B10" s="627" t="str">
        <f>Calc_Cap!B13</f>
        <v>Less: Outgoings (Y1)</v>
      </c>
      <c r="C10" s="647"/>
      <c r="D10" s="1308">
        <f>Calc_Cap!D13</f>
        <v>-30</v>
      </c>
      <c r="E10" s="1308"/>
      <c r="F10" s="737"/>
      <c r="G10" s="737"/>
      <c r="H10" s="783" t="str">
        <f>Calc_Cap!B67</f>
        <v>Core Capital Value</v>
      </c>
      <c r="I10" s="1318"/>
      <c r="J10" s="1318"/>
      <c r="K10" s="1318"/>
      <c r="L10" s="1318"/>
      <c r="M10" s="797">
        <f>Calc_Cap!D67</f>
        <v>1466.6666666666667</v>
      </c>
      <c r="N10" s="798"/>
      <c r="O10" s="797">
        <f>Calc_Cap!E67</f>
        <v>1419.3548387096773</v>
      </c>
      <c r="P10" s="798"/>
      <c r="Q10" s="797">
        <f>Calc_Cap!F67</f>
        <v>1375</v>
      </c>
      <c r="R10" s="798"/>
      <c r="S10" s="797">
        <f>Calc_Cap!G67</f>
        <v>1333.3333333333333</v>
      </c>
      <c r="T10" s="798"/>
      <c r="U10" s="797">
        <f>Calc_Cap!H67</f>
        <v>1294.1176470588234</v>
      </c>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c r="HJ10" s="16"/>
      <c r="HK10" s="16"/>
      <c r="HL10" s="16"/>
      <c r="HM10" s="16"/>
      <c r="HN10" s="16"/>
      <c r="HO10" s="16"/>
      <c r="HP10" s="16"/>
      <c r="HQ10" s="16"/>
      <c r="HR10" s="16"/>
      <c r="HS10" s="16"/>
      <c r="HT10" s="16"/>
      <c r="HU10" s="16"/>
      <c r="HV10" s="16"/>
      <c r="HW10" s="16"/>
      <c r="HX10" s="16"/>
      <c r="HY10" s="16"/>
      <c r="HZ10" s="16"/>
      <c r="IA10" s="16"/>
      <c r="IB10" s="16"/>
      <c r="IC10" s="16"/>
      <c r="ID10" s="16"/>
      <c r="IE10" s="16"/>
      <c r="IF10" s="16"/>
      <c r="IG10" s="16"/>
      <c r="IH10" s="16"/>
      <c r="II10" s="16"/>
      <c r="IJ10" s="16"/>
      <c r="IK10" s="16"/>
      <c r="IL10" s="16"/>
      <c r="IM10" s="16"/>
      <c r="IN10" s="16"/>
      <c r="IO10" s="16"/>
      <c r="IP10" s="16"/>
      <c r="IQ10" s="16"/>
      <c r="IR10" s="16"/>
    </row>
    <row r="11" spans="1:256" s="390" customFormat="1" ht="11.25" customHeight="1">
      <c r="A11" s="16"/>
      <c r="B11" s="1077" t="s">
        <v>1086</v>
      </c>
      <c r="C11" s="1078"/>
      <c r="D11" s="1355">
        <f>SUM(D8:E10)</f>
        <v>110</v>
      </c>
      <c r="E11" s="1355"/>
      <c r="F11" s="773"/>
      <c r="G11" s="773"/>
      <c r="H11" s="783" t="str">
        <f>Calc_Cap!B68</f>
        <v>Adjusted Core Capital Value</v>
      </c>
      <c r="I11" s="1318"/>
      <c r="J11" s="1314"/>
      <c r="K11" s="1314"/>
      <c r="L11" s="647"/>
      <c r="M11" s="797">
        <f ca="1">Calc_Cap!D68</f>
        <v>1702.1159343388747</v>
      </c>
      <c r="N11" s="798"/>
      <c r="O11" s="797">
        <f ca="1">Calc_Cap!E68</f>
        <v>1654.8041063818853</v>
      </c>
      <c r="P11" s="798"/>
      <c r="Q11" s="797">
        <f ca="1">Calc_Cap!F68</f>
        <v>1610.449267672208</v>
      </c>
      <c r="R11" s="798"/>
      <c r="S11" s="797">
        <f ca="1">Calc_Cap!G68</f>
        <v>1568.7826010055412</v>
      </c>
      <c r="T11" s="798"/>
      <c r="U11" s="797">
        <f ca="1">Calc_Cap!H68</f>
        <v>1529.5669147310314</v>
      </c>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c r="HJ11" s="16"/>
      <c r="HK11" s="16"/>
      <c r="HL11" s="16"/>
      <c r="HM11" s="16"/>
      <c r="HN11" s="16"/>
      <c r="HO11" s="16"/>
      <c r="HP11" s="16"/>
      <c r="HQ11" s="16"/>
      <c r="HR11" s="16"/>
      <c r="HS11" s="16"/>
      <c r="HT11" s="16"/>
      <c r="HU11" s="16"/>
      <c r="HV11" s="16"/>
      <c r="HW11" s="16"/>
      <c r="HX11" s="16"/>
      <c r="HY11" s="16"/>
      <c r="HZ11" s="16"/>
      <c r="IA11" s="16"/>
      <c r="IB11" s="16"/>
      <c r="IC11" s="16"/>
      <c r="ID11" s="16"/>
      <c r="IE11" s="16"/>
      <c r="IF11" s="16"/>
      <c r="IG11" s="16"/>
      <c r="IH11" s="16"/>
      <c r="II11" s="16"/>
      <c r="IJ11" s="16"/>
      <c r="IK11" s="16"/>
      <c r="IL11" s="16"/>
      <c r="IM11" s="16"/>
      <c r="IN11" s="16"/>
      <c r="IO11" s="16"/>
      <c r="IP11" s="16"/>
      <c r="IQ11" s="16"/>
      <c r="IR11" s="16"/>
    </row>
    <row r="12" spans="1:256" s="390" customFormat="1" ht="11.25" customHeight="1">
      <c r="A12" s="16"/>
      <c r="B12" s="783" t="str">
        <f>Calc_Cap!B20</f>
        <v>Core Capitalisation Rate</v>
      </c>
      <c r="C12" s="1057">
        <f>Calc_Cap!D20</f>
        <v>0.08</v>
      </c>
      <c r="D12" s="1359"/>
      <c r="E12" s="1359"/>
      <c r="F12" s="737"/>
      <c r="G12" s="737"/>
      <c r="H12" s="783" t="str">
        <f>Calc_Cap!B69</f>
        <v>Rate per sqm of NLA</v>
      </c>
      <c r="I12" s="1318"/>
      <c r="J12" s="1318"/>
      <c r="K12" s="1318"/>
      <c r="L12" s="647"/>
      <c r="M12" s="799">
        <f ca="1">Calc_Cap!D69</f>
        <v>1702.1159343388747</v>
      </c>
      <c r="N12" s="799"/>
      <c r="O12" s="799">
        <f ca="1">Calc_Cap!E69</f>
        <v>1654.8041063818853</v>
      </c>
      <c r="P12" s="799"/>
      <c r="Q12" s="799">
        <f ca="1">Calc_Cap!F69</f>
        <v>1610.449267672208</v>
      </c>
      <c r="R12" s="647"/>
      <c r="S12" s="799">
        <f ca="1">Calc_Cap!G69</f>
        <v>1568.7826010055412</v>
      </c>
      <c r="T12" s="647"/>
      <c r="U12" s="799">
        <f ca="1">Calc_Cap!H69</f>
        <v>1529.5669147310314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row>
    <row r="13" spans="1:256" s="390" customFormat="1" ht="11.25" customHeight="1">
      <c r="A13" s="16"/>
      <c r="B13" s="1077" t="s">
        <v>1087</v>
      </c>
      <c r="C13" s="1079"/>
      <c r="D13" s="1355">
        <f>Calc_Cap!D21</f>
        <v>1375</v>
      </c>
      <c r="E13" s="1355"/>
      <c r="F13" s="737"/>
      <c r="G13" s="737"/>
      <c r="H13" s="794" t="s">
        <v>136</v>
      </c>
      <c r="I13" s="785"/>
      <c r="J13" s="785"/>
      <c r="K13" s="785"/>
      <c r="L13" s="795">
        <f t="shared" ref="L13:U13" si="0">Sale_Adopt_Value</f>
        <v>0</v>
      </c>
      <c r="M13" s="1142">
        <f t="shared" si="0"/>
        <v>0</v>
      </c>
      <c r="N13" s="1143">
        <f t="shared" si="0"/>
        <v>0</v>
      </c>
      <c r="O13" s="1143">
        <f t="shared" si="0"/>
        <v>0</v>
      </c>
      <c r="P13" s="1143">
        <f t="shared" si="0"/>
        <v>0</v>
      </c>
      <c r="Q13" s="1143">
        <f t="shared" si="0"/>
        <v>0</v>
      </c>
      <c r="R13" s="1143">
        <f t="shared" si="0"/>
        <v>0</v>
      </c>
      <c r="S13" s="1143">
        <f t="shared" si="0"/>
        <v>0</v>
      </c>
      <c r="T13" s="1143">
        <f t="shared" si="0"/>
        <v>0</v>
      </c>
      <c r="U13" s="1143">
        <f t="shared" si="0"/>
        <v>0</v>
      </c>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row>
    <row r="14" spans="1:256" s="390" customFormat="1" ht="11.25" customHeight="1">
      <c r="A14" s="16"/>
      <c r="B14" s="783" t="str">
        <f>Calc_Cap!B23</f>
        <v>Adjustments to Core Capital Value</v>
      </c>
      <c r="C14" s="1318"/>
      <c r="D14" s="1308"/>
      <c r="E14" s="1308"/>
      <c r="F14" s="737"/>
      <c r="G14" s="737"/>
      <c r="H14" s="785"/>
      <c r="I14" s="785"/>
      <c r="J14" s="785"/>
      <c r="K14" s="785"/>
      <c r="L14" s="785"/>
      <c r="M14" s="785"/>
      <c r="N14" s="785"/>
      <c r="O14" s="785"/>
      <c r="P14" s="785"/>
      <c r="Q14" s="785"/>
      <c r="R14" s="785"/>
      <c r="S14" s="785"/>
      <c r="T14" s="785"/>
      <c r="U14" s="785"/>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row>
    <row r="15" spans="1:256" s="390" customFormat="1" ht="11.25" customHeight="1">
      <c r="A15" s="16"/>
      <c r="B15" s="784" t="str">
        <f>Calc_Cap!B24</f>
        <v>PV of Rental Reversions</v>
      </c>
      <c r="C15" s="1318"/>
      <c r="D15" s="1308">
        <f>Calc_Cap!D24</f>
        <v>235.44926767220798</v>
      </c>
      <c r="E15" s="1308"/>
      <c r="F15" s="737"/>
      <c r="G15" s="737"/>
      <c r="H15" s="785"/>
      <c r="I15" s="785"/>
      <c r="J15" s="785"/>
      <c r="K15" s="785"/>
      <c r="L15" s="785"/>
      <c r="M15" s="785"/>
      <c r="N15" s="785"/>
      <c r="O15" s="785"/>
      <c r="P15" s="785"/>
      <c r="Q15" s="785"/>
      <c r="R15" s="785"/>
      <c r="S15" s="785"/>
      <c r="T15" s="785"/>
      <c r="U15" s="785"/>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c r="IN15" s="16"/>
      <c r="IO15" s="16"/>
      <c r="IP15" s="16"/>
      <c r="IQ15" s="16"/>
      <c r="IR15" s="16"/>
    </row>
    <row r="16" spans="1:256" s="390" customFormat="1" ht="11.25" customHeight="1">
      <c r="A16" s="16"/>
      <c r="B16" s="784" t="str">
        <f>Calc_Cap!B25</f>
        <v>PV of Letting Up Allowances (12 months)</v>
      </c>
      <c r="C16" s="1318"/>
      <c r="D16" s="1308">
        <f ca="1">Calc_Cap!D25</f>
        <v>0</v>
      </c>
      <c r="E16" s="1308"/>
      <c r="F16" s="737"/>
      <c r="G16" s="737"/>
      <c r="H16" s="785"/>
      <c r="I16" s="785"/>
      <c r="J16" s="785"/>
      <c r="K16" s="785"/>
      <c r="L16" s="785"/>
      <c r="M16" s="785"/>
      <c r="N16" s="785"/>
      <c r="O16" s="785"/>
      <c r="P16" s="785"/>
      <c r="Q16" s="785"/>
      <c r="R16" s="785"/>
      <c r="S16" s="785"/>
      <c r="T16" s="785"/>
      <c r="U16" s="785"/>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c r="HU16" s="16"/>
      <c r="HV16" s="16"/>
      <c r="HW16" s="16"/>
      <c r="HX16" s="16"/>
      <c r="HY16" s="16"/>
      <c r="HZ16" s="16"/>
      <c r="IA16" s="16"/>
      <c r="IB16" s="16"/>
      <c r="IC16" s="16"/>
      <c r="ID16" s="16"/>
      <c r="IE16" s="16"/>
      <c r="IF16" s="16"/>
      <c r="IG16" s="16"/>
      <c r="IH16" s="16"/>
      <c r="II16" s="16"/>
      <c r="IJ16" s="16"/>
      <c r="IK16" s="16"/>
      <c r="IL16" s="16"/>
      <c r="IM16" s="16"/>
      <c r="IN16" s="16"/>
      <c r="IO16" s="16"/>
      <c r="IP16" s="16"/>
      <c r="IQ16" s="16"/>
      <c r="IR16" s="16"/>
    </row>
    <row r="17" spans="1:252" s="390" customFormat="1" ht="11.25" customHeight="1">
      <c r="A17" s="16"/>
      <c r="B17" s="784" t="str">
        <f>Calc_Cap!B26</f>
        <v>PV of Leasing Commissions (12 months)</v>
      </c>
      <c r="C17" s="1318"/>
      <c r="D17" s="1308">
        <f>Calc_Cap!D26</f>
        <v>0</v>
      </c>
      <c r="E17" s="1308"/>
      <c r="F17" s="737"/>
      <c r="G17" s="737"/>
      <c r="H17" s="785"/>
      <c r="I17" s="785"/>
      <c r="J17" s="785"/>
      <c r="K17" s="785"/>
      <c r="L17" s="785"/>
      <c r="M17" s="785"/>
      <c r="N17" s="785"/>
      <c r="O17" s="786" t="s">
        <v>1088</v>
      </c>
      <c r="P17" s="681"/>
      <c r="Q17" s="786" t="s">
        <v>1089</v>
      </c>
      <c r="R17" s="785"/>
      <c r="S17" s="785"/>
      <c r="T17" s="785"/>
      <c r="U17" s="785"/>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c r="HU17" s="16"/>
      <c r="HV17" s="16"/>
      <c r="HW17" s="16"/>
      <c r="HX17" s="16"/>
      <c r="HY17" s="16"/>
      <c r="HZ17" s="16"/>
      <c r="IA17" s="16"/>
      <c r="IB17" s="16"/>
      <c r="IC17" s="16"/>
      <c r="ID17" s="16"/>
      <c r="IE17" s="16"/>
      <c r="IF17" s="16"/>
      <c r="IG17" s="16"/>
      <c r="IH17" s="16"/>
      <c r="II17" s="16"/>
      <c r="IJ17" s="16"/>
      <c r="IK17" s="16"/>
      <c r="IL17" s="16"/>
      <c r="IM17" s="16"/>
      <c r="IN17" s="16"/>
      <c r="IO17" s="16"/>
      <c r="IP17" s="16"/>
      <c r="IQ17" s="16"/>
      <c r="IR17" s="16"/>
    </row>
    <row r="18" spans="1:252" s="390" customFormat="1" ht="11.25" customHeight="1">
      <c r="A18" s="16"/>
      <c r="B18" s="784" t="str">
        <f>Calc_Cap!B27</f>
        <v>PV of Outstanding Incentives</v>
      </c>
      <c r="C18" s="1318"/>
      <c r="D18" s="1308">
        <f>Calc_Cap!D27</f>
        <v>0</v>
      </c>
      <c r="E18" s="1308"/>
      <c r="F18" s="737"/>
      <c r="G18" s="737"/>
      <c r="H18" s="785"/>
      <c r="I18" s="785"/>
      <c r="J18" s="785"/>
      <c r="K18" s="785"/>
      <c r="L18" s="787"/>
      <c r="M18" s="787"/>
      <c r="N18" s="787"/>
      <c r="O18" s="787"/>
      <c r="P18" s="787"/>
      <c r="Q18" s="787"/>
      <c r="R18" s="787"/>
      <c r="S18" s="787"/>
      <c r="T18" s="787"/>
      <c r="U18" s="787"/>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c r="HJ18" s="16"/>
      <c r="HK18" s="16"/>
      <c r="HL18" s="16"/>
      <c r="HM18" s="16"/>
      <c r="HN18" s="16"/>
      <c r="HO18" s="16"/>
      <c r="HP18" s="16"/>
      <c r="HQ18" s="16"/>
      <c r="HR18" s="16"/>
      <c r="HS18" s="16"/>
      <c r="HT18" s="16"/>
      <c r="HU18" s="16"/>
      <c r="HV18" s="16"/>
      <c r="HW18" s="16"/>
      <c r="HX18" s="16"/>
      <c r="HY18" s="16"/>
      <c r="HZ18" s="16"/>
      <c r="IA18" s="16"/>
      <c r="IB18" s="16"/>
      <c r="IC18" s="16"/>
      <c r="ID18" s="16"/>
      <c r="IE18" s="16"/>
      <c r="IF18" s="16"/>
      <c r="IG18" s="16"/>
      <c r="IH18" s="16"/>
      <c r="II18" s="16"/>
      <c r="IJ18" s="16"/>
      <c r="IK18" s="16"/>
      <c r="IL18" s="16"/>
      <c r="IM18" s="16"/>
      <c r="IN18" s="16"/>
      <c r="IO18" s="16"/>
      <c r="IP18" s="16"/>
      <c r="IQ18" s="16"/>
      <c r="IR18" s="16"/>
    </row>
    <row r="19" spans="1:252" s="390" customFormat="1" ht="11.25" customHeight="1">
      <c r="A19" s="16"/>
      <c r="B19" s="784" t="str">
        <f>Calc_Cap!B28</f>
        <v>PV of Tenant Incentives (12 months)</v>
      </c>
      <c r="C19" s="1318"/>
      <c r="D19" s="1308">
        <f ca="1">Calc_Cap!D28</f>
        <v>0</v>
      </c>
      <c r="E19" s="1308"/>
      <c r="F19" s="737"/>
      <c r="G19" s="737"/>
      <c r="H19" s="785"/>
      <c r="I19" s="785"/>
      <c r="J19" s="785"/>
      <c r="K19" s="785"/>
      <c r="L19" s="785"/>
      <c r="M19" s="785" t="s">
        <v>1089</v>
      </c>
      <c r="N19" s="788">
        <v>1</v>
      </c>
      <c r="O19" s="788">
        <v>2</v>
      </c>
      <c r="P19" s="789"/>
      <c r="Q19" s="681"/>
      <c r="R19" s="785"/>
      <c r="S19" s="785"/>
      <c r="T19" s="785"/>
      <c r="U19" s="785"/>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c r="HJ19" s="16"/>
      <c r="HK19" s="16"/>
      <c r="HL19" s="16"/>
      <c r="HM19" s="16"/>
      <c r="HN19" s="16"/>
      <c r="HO19" s="16"/>
      <c r="HP19" s="16"/>
      <c r="HQ19" s="16"/>
      <c r="HR19" s="16"/>
      <c r="HS19" s="16"/>
      <c r="HT19" s="16"/>
      <c r="HU19" s="16"/>
      <c r="HV19" s="16"/>
      <c r="HW19" s="16"/>
      <c r="HX19" s="16"/>
      <c r="HY19" s="16"/>
      <c r="HZ19" s="16"/>
      <c r="IA19" s="16"/>
      <c r="IB19" s="16"/>
      <c r="IC19" s="16"/>
      <c r="ID19" s="16"/>
      <c r="IE19" s="16"/>
      <c r="IF19" s="16"/>
      <c r="IG19" s="16"/>
      <c r="IH19" s="16"/>
      <c r="II19" s="16"/>
      <c r="IJ19" s="16"/>
      <c r="IK19" s="16"/>
      <c r="IL19" s="16"/>
      <c r="IM19" s="16"/>
      <c r="IN19" s="16"/>
      <c r="IO19" s="16"/>
      <c r="IP19" s="16"/>
      <c r="IQ19" s="16"/>
      <c r="IR19" s="16"/>
    </row>
    <row r="20" spans="1:252" s="390" customFormat="1" ht="11.25" customHeight="1">
      <c r="A20" s="16"/>
      <c r="B20" s="784" t="str">
        <f>Calc_Cap!B29</f>
        <v>PV of Capital Expenditure (12 Months)</v>
      </c>
      <c r="C20" s="1318"/>
      <c r="D20" s="1308">
        <f>Calc_Cap!D29</f>
        <v>0</v>
      </c>
      <c r="E20" s="1308"/>
      <c r="F20" s="737"/>
      <c r="G20" s="737"/>
      <c r="H20" s="785"/>
      <c r="I20" s="785"/>
      <c r="J20" s="785"/>
      <c r="K20" s="785"/>
      <c r="L20" s="785"/>
      <c r="M20" s="785"/>
      <c r="N20" s="785">
        <v>0.2</v>
      </c>
      <c r="O20" s="785">
        <v>2.5</v>
      </c>
      <c r="P20" s="785"/>
      <c r="Q20" s="785"/>
      <c r="R20" s="785"/>
      <c r="S20" s="785"/>
      <c r="T20" s="785"/>
      <c r="U20" s="785"/>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c r="HJ20" s="16"/>
      <c r="HK20" s="16"/>
      <c r="HL20" s="16"/>
      <c r="HM20" s="16"/>
      <c r="HN20" s="16"/>
      <c r="HO20" s="16"/>
      <c r="HP20" s="16"/>
      <c r="HQ20" s="16"/>
      <c r="HR20" s="16"/>
      <c r="HS20" s="16"/>
      <c r="HT20" s="16"/>
      <c r="HU20" s="16"/>
      <c r="HV20" s="16"/>
      <c r="HW20" s="16"/>
      <c r="HX20" s="16"/>
      <c r="HY20" s="16"/>
      <c r="HZ20" s="16"/>
      <c r="IA20" s="16"/>
      <c r="IB20" s="16"/>
      <c r="IC20" s="16"/>
      <c r="ID20" s="16"/>
      <c r="IE20" s="16"/>
      <c r="IF20" s="16"/>
      <c r="IG20" s="16"/>
      <c r="IH20" s="16"/>
      <c r="II20" s="16"/>
      <c r="IJ20" s="16"/>
      <c r="IK20" s="16"/>
      <c r="IL20" s="16"/>
      <c r="IM20" s="16"/>
      <c r="IN20" s="16"/>
      <c r="IO20" s="16"/>
      <c r="IP20" s="16"/>
      <c r="IQ20" s="16"/>
      <c r="IR20" s="16"/>
    </row>
    <row r="21" spans="1:252" s="390" customFormat="1" ht="11.25" customHeight="1">
      <c r="A21" s="16"/>
      <c r="B21" s="784" t="str">
        <f>Calc_Cap!B30</f>
        <v>Additional Income</v>
      </c>
      <c r="C21" s="1318"/>
      <c r="D21" s="1308">
        <f>Calc_Cap!D30</f>
        <v>0</v>
      </c>
      <c r="E21" s="1308"/>
      <c r="F21" s="737"/>
      <c r="G21" s="737"/>
      <c r="H21" s="785"/>
      <c r="I21" s="785"/>
      <c r="J21" s="785"/>
      <c r="K21" s="785"/>
      <c r="L21" s="785"/>
      <c r="M21" s="785"/>
      <c r="N21" s="785"/>
      <c r="O21" s="785"/>
      <c r="P21" s="785" t="s">
        <v>1090</v>
      </c>
      <c r="Q21" s="785" t="s">
        <v>1091</v>
      </c>
      <c r="R21" s="785"/>
      <c r="S21" s="785"/>
      <c r="T21" s="785"/>
      <c r="U21" s="785"/>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6"/>
      <c r="DN21" s="16"/>
      <c r="DO21" s="16"/>
      <c r="DP21" s="16"/>
      <c r="DQ21" s="16"/>
      <c r="DR21" s="16"/>
      <c r="DS21" s="16"/>
      <c r="DT21" s="16"/>
      <c r="DU21" s="16"/>
      <c r="DV21" s="16"/>
      <c r="DW21" s="16"/>
      <c r="DX21" s="16"/>
      <c r="DY21" s="16"/>
      <c r="DZ21" s="16"/>
      <c r="EA21" s="16"/>
      <c r="EB21" s="16"/>
      <c r="EC21" s="16"/>
      <c r="ED21" s="16"/>
      <c r="EE21" s="16"/>
      <c r="EF21" s="16"/>
      <c r="EG21" s="16"/>
      <c r="EH21" s="16"/>
      <c r="EI21" s="16"/>
      <c r="EJ21" s="16"/>
      <c r="EK21" s="16"/>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c r="FT21" s="16"/>
      <c r="FU21" s="16"/>
      <c r="FV21" s="16"/>
      <c r="FW21" s="16"/>
      <c r="FX21" s="16"/>
      <c r="FY21" s="16"/>
      <c r="FZ21" s="16"/>
      <c r="GA21" s="16"/>
      <c r="GB21" s="16"/>
      <c r="GC21" s="16"/>
      <c r="GD21" s="16"/>
      <c r="GE21" s="16"/>
      <c r="GF21" s="16"/>
      <c r="GG21" s="16"/>
      <c r="GH21" s="16"/>
      <c r="GI21" s="16"/>
      <c r="GJ21" s="16"/>
      <c r="GK21" s="16"/>
      <c r="GL21" s="16"/>
      <c r="GM21" s="16"/>
      <c r="GN21" s="16"/>
      <c r="GO21" s="16"/>
      <c r="GP21" s="16"/>
      <c r="GQ21" s="16"/>
      <c r="GR21" s="16"/>
      <c r="GS21" s="16"/>
      <c r="GT21" s="16"/>
      <c r="GU21" s="16"/>
      <c r="GV21" s="16"/>
      <c r="GW21" s="16"/>
      <c r="GX21" s="16"/>
      <c r="GY21" s="16"/>
      <c r="GZ21" s="16"/>
      <c r="HA21" s="16"/>
      <c r="HB21" s="16"/>
      <c r="HC21" s="16"/>
      <c r="HD21" s="16"/>
      <c r="HE21" s="16"/>
      <c r="HF21" s="16"/>
      <c r="HG21" s="16"/>
      <c r="HH21" s="16"/>
      <c r="HI21" s="16"/>
      <c r="HJ21" s="16"/>
      <c r="HK21" s="16"/>
      <c r="HL21" s="16"/>
      <c r="HM21" s="16"/>
      <c r="HN21" s="16"/>
      <c r="HO21" s="16"/>
      <c r="HP21" s="16"/>
      <c r="HQ21" s="16"/>
      <c r="HR21" s="16"/>
      <c r="HS21" s="16"/>
      <c r="HT21" s="16"/>
      <c r="HU21" s="16"/>
      <c r="HV21" s="16"/>
      <c r="HW21" s="16"/>
      <c r="HX21" s="16"/>
      <c r="HY21" s="16"/>
      <c r="HZ21" s="16"/>
      <c r="IA21" s="16"/>
      <c r="IB21" s="16"/>
      <c r="IC21" s="16"/>
      <c r="ID21" s="16"/>
      <c r="IE21" s="16"/>
      <c r="IF21" s="16"/>
      <c r="IG21" s="16"/>
      <c r="IH21" s="16"/>
      <c r="II21" s="16"/>
      <c r="IJ21" s="16"/>
      <c r="IK21" s="16"/>
      <c r="IL21" s="16"/>
      <c r="IM21" s="16"/>
      <c r="IN21" s="16"/>
      <c r="IO21" s="16"/>
      <c r="IP21" s="16"/>
      <c r="IQ21" s="16"/>
      <c r="IR21" s="16"/>
    </row>
    <row r="22" spans="1:252" s="390" customFormat="1" ht="11.25" customHeight="1">
      <c r="A22" s="16"/>
      <c r="B22" s="784" t="str">
        <f>Calc_Cap!B31</f>
        <v>Manual Adjustment</v>
      </c>
      <c r="C22" s="1318"/>
      <c r="D22" s="1308">
        <f>Calc_Cap!D31</f>
        <v>0</v>
      </c>
      <c r="E22" s="1308"/>
      <c r="F22" s="737"/>
      <c r="G22" s="737"/>
      <c r="H22" s="785"/>
      <c r="I22" s="785"/>
      <c r="J22" s="785"/>
      <c r="K22" s="785"/>
      <c r="L22" s="785"/>
      <c r="M22" s="785"/>
      <c r="N22" s="785"/>
      <c r="O22" s="785"/>
      <c r="P22" s="785"/>
      <c r="Q22" s="785"/>
      <c r="R22" s="785"/>
      <c r="S22" s="785"/>
      <c r="T22" s="785"/>
      <c r="U22" s="785"/>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c r="HJ22" s="16"/>
      <c r="HK22" s="16"/>
      <c r="HL22" s="16"/>
      <c r="HM22" s="16"/>
      <c r="HN22" s="16"/>
      <c r="HO22" s="16"/>
      <c r="HP22" s="16"/>
      <c r="HQ22" s="16"/>
      <c r="HR22" s="16"/>
      <c r="HS22" s="16"/>
      <c r="HT22" s="16"/>
      <c r="HU22" s="16"/>
      <c r="HV22" s="16"/>
      <c r="HW22" s="16"/>
      <c r="HX22" s="16"/>
      <c r="HY22" s="16"/>
      <c r="HZ22" s="16"/>
      <c r="IA22" s="16"/>
      <c r="IB22" s="16"/>
      <c r="IC22" s="16"/>
      <c r="ID22" s="16"/>
      <c r="IE22" s="16"/>
      <c r="IF22" s="16"/>
      <c r="IG22" s="16"/>
      <c r="IH22" s="16"/>
      <c r="II22" s="16"/>
      <c r="IJ22" s="16"/>
      <c r="IK22" s="16"/>
      <c r="IL22" s="16"/>
      <c r="IM22" s="16"/>
      <c r="IN22" s="16"/>
      <c r="IO22" s="16"/>
      <c r="IP22" s="16"/>
      <c r="IQ22" s="16"/>
      <c r="IR22" s="16"/>
    </row>
    <row r="23" spans="1:252" s="390" customFormat="1" ht="11.25" customHeight="1">
      <c r="A23" s="16"/>
      <c r="B23" s="1077" t="s">
        <v>1092</v>
      </c>
      <c r="C23" s="1080"/>
      <c r="D23" s="1355">
        <f ca="1">Calc_Cap!D32</f>
        <v>1610.449267672208</v>
      </c>
      <c r="E23" s="1355"/>
      <c r="F23" s="737"/>
      <c r="G23" s="737"/>
      <c r="H23" s="785"/>
      <c r="I23" s="785"/>
      <c r="J23" s="785"/>
      <c r="K23" s="785"/>
      <c r="L23" s="785"/>
      <c r="M23" s="785"/>
      <c r="N23" s="785"/>
      <c r="O23" s="785"/>
      <c r="P23" s="785"/>
      <c r="Q23" s="785"/>
      <c r="R23" s="785"/>
      <c r="S23" s="785"/>
      <c r="T23" s="785"/>
      <c r="U23" s="785"/>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c r="HJ23" s="16"/>
      <c r="HK23" s="16"/>
      <c r="HL23" s="16"/>
      <c r="HM23" s="16"/>
      <c r="HN23" s="16"/>
      <c r="HO23" s="16"/>
      <c r="HP23" s="16"/>
      <c r="HQ23" s="16"/>
      <c r="HR23" s="16"/>
      <c r="HS23" s="16"/>
      <c r="HT23" s="16"/>
      <c r="HU23" s="16"/>
      <c r="HV23" s="16"/>
      <c r="HW23" s="16"/>
      <c r="HX23" s="16"/>
      <c r="HY23" s="16"/>
      <c r="HZ23" s="16"/>
      <c r="IA23" s="16"/>
      <c r="IB23" s="16"/>
      <c r="IC23" s="16"/>
      <c r="ID23" s="16"/>
      <c r="IE23" s="16"/>
      <c r="IF23" s="16"/>
      <c r="IG23" s="16"/>
      <c r="IH23" s="16"/>
      <c r="II23" s="16"/>
      <c r="IJ23" s="16"/>
      <c r="IK23" s="16"/>
      <c r="IL23" s="16"/>
      <c r="IM23" s="16"/>
      <c r="IN23" s="16"/>
      <c r="IO23" s="16"/>
      <c r="IP23" s="16"/>
      <c r="IQ23" s="16"/>
      <c r="IR23" s="16"/>
    </row>
    <row r="24" spans="1:252" s="390" customFormat="1" ht="11.25" customHeight="1">
      <c r="A24" s="16"/>
      <c r="B24" s="1077" t="s">
        <v>1093</v>
      </c>
      <c r="C24" s="1080"/>
      <c r="D24" s="1360">
        <f ca="1">ROUND(D23,-5)</f>
        <v>0</v>
      </c>
      <c r="E24" s="1360"/>
      <c r="F24" s="737"/>
      <c r="G24" s="737"/>
      <c r="H24" s="785"/>
      <c r="I24" s="785"/>
      <c r="J24" s="785"/>
      <c r="K24" s="785"/>
      <c r="L24" s="785"/>
      <c r="M24" s="785"/>
      <c r="N24" s="785"/>
      <c r="O24" s="785"/>
      <c r="P24" s="785"/>
      <c r="Q24" s="785"/>
      <c r="R24" s="785"/>
      <c r="S24" s="785"/>
      <c r="T24" s="785"/>
      <c r="U24" s="785"/>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c r="HJ24" s="16"/>
      <c r="HK24" s="16"/>
      <c r="HL24" s="16"/>
      <c r="HM24" s="16"/>
      <c r="HN24" s="16"/>
      <c r="HO24" s="16"/>
      <c r="HP24" s="16"/>
      <c r="HQ24" s="16"/>
      <c r="HR24" s="16"/>
      <c r="HS24" s="16"/>
      <c r="HT24" s="16"/>
      <c r="HU24" s="16"/>
      <c r="HV24" s="16"/>
      <c r="HW24" s="16"/>
      <c r="HX24" s="16"/>
      <c r="HY24" s="16"/>
      <c r="HZ24" s="16"/>
      <c r="IA24" s="16"/>
      <c r="IB24" s="16"/>
      <c r="IC24" s="16"/>
      <c r="ID24" s="16"/>
      <c r="IE24" s="16"/>
      <c r="IF24" s="16"/>
      <c r="IG24" s="16"/>
      <c r="IH24" s="16"/>
      <c r="II24" s="16"/>
      <c r="IJ24" s="16"/>
      <c r="IK24" s="16"/>
      <c r="IL24" s="16"/>
      <c r="IM24" s="16"/>
      <c r="IN24" s="16"/>
      <c r="IO24" s="16"/>
      <c r="IP24" s="16"/>
      <c r="IQ24" s="16"/>
      <c r="IR24" s="16"/>
    </row>
    <row r="25" spans="1:252" s="390" customFormat="1">
      <c r="A25" s="16"/>
      <c r="B25" s="783"/>
      <c r="C25" s="1318"/>
      <c r="D25" s="1318"/>
      <c r="E25" s="1318"/>
      <c r="F25" s="737"/>
      <c r="G25" s="737"/>
      <c r="H25" s="785"/>
      <c r="I25" s="785"/>
      <c r="J25" s="785"/>
      <c r="K25" s="785"/>
      <c r="L25" s="785"/>
      <c r="M25" s="785"/>
      <c r="N25" s="785"/>
      <c r="O25" s="785"/>
      <c r="P25" s="785"/>
      <c r="Q25" s="785"/>
      <c r="R25" s="785"/>
      <c r="S25" s="785"/>
      <c r="T25" s="785"/>
      <c r="U25" s="785"/>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16"/>
      <c r="IJ25" s="16"/>
      <c r="IK25" s="16"/>
      <c r="IL25" s="16"/>
      <c r="IM25" s="16"/>
      <c r="IN25" s="16"/>
      <c r="IO25" s="16"/>
      <c r="IP25" s="16"/>
      <c r="IQ25" s="16"/>
      <c r="IR25" s="16"/>
    </row>
    <row r="26" spans="1:252" s="390" customFormat="1">
      <c r="A26" s="16"/>
      <c r="B26" s="783" t="str">
        <f>Calc_Cap!B34</f>
        <v>Rate per sqm of NLA</v>
      </c>
      <c r="C26" s="1318"/>
      <c r="D26" s="1361">
        <f ca="1">Calc_Cap!D34</f>
        <v>1610.449267672208</v>
      </c>
      <c r="E26" s="1361"/>
      <c r="F26" s="737"/>
      <c r="G26" s="737"/>
      <c r="H26" s="785"/>
      <c r="I26" s="785"/>
      <c r="J26" s="785"/>
      <c r="K26" s="785"/>
      <c r="L26" s="785"/>
      <c r="M26" s="785"/>
      <c r="N26" s="785"/>
      <c r="O26" s="785"/>
      <c r="P26" s="785"/>
      <c r="Q26" s="785"/>
      <c r="R26" s="785"/>
      <c r="S26" s="785"/>
      <c r="T26" s="785"/>
      <c r="U26" s="785"/>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6"/>
      <c r="HL26" s="16"/>
      <c r="HM26" s="16"/>
      <c r="HN26" s="16"/>
      <c r="HO26" s="16"/>
      <c r="HP26" s="16"/>
      <c r="HQ26" s="16"/>
      <c r="HR26" s="16"/>
      <c r="HS26" s="16"/>
      <c r="HT26" s="16"/>
      <c r="HU26" s="16"/>
      <c r="HV26" s="16"/>
      <c r="HW26" s="16"/>
      <c r="HX26" s="16"/>
      <c r="HY26" s="16"/>
      <c r="HZ26" s="16"/>
      <c r="IA26" s="16"/>
      <c r="IB26" s="16"/>
      <c r="IC26" s="16"/>
      <c r="ID26" s="16"/>
      <c r="IE26" s="16"/>
      <c r="IF26" s="16"/>
      <c r="IG26" s="16"/>
      <c r="IH26" s="16"/>
      <c r="II26" s="16"/>
      <c r="IJ26" s="16"/>
      <c r="IK26" s="16"/>
      <c r="IL26" s="16"/>
      <c r="IM26" s="16"/>
      <c r="IN26" s="16"/>
      <c r="IO26" s="16"/>
      <c r="IP26" s="16"/>
      <c r="IQ26" s="16"/>
      <c r="IR26" s="16"/>
    </row>
    <row r="27" spans="1:252" s="390" customFormat="1">
      <c r="A27" s="16"/>
      <c r="B27" s="783" t="str">
        <f>Calc_Cap!B35</f>
        <v>Capitalisation Value</v>
      </c>
      <c r="C27" s="1318"/>
      <c r="D27" s="1308">
        <f ca="1">Calc_Cap!D35</f>
        <v>0</v>
      </c>
      <c r="E27" s="1308"/>
      <c r="F27" s="737"/>
      <c r="G27" s="737"/>
      <c r="H27" s="785"/>
      <c r="I27" s="785"/>
      <c r="J27" s="785"/>
      <c r="K27" s="785"/>
      <c r="L27" s="785"/>
      <c r="M27" s="785"/>
      <c r="N27" s="785"/>
      <c r="O27" s="785"/>
      <c r="P27" s="785"/>
      <c r="Q27" s="785"/>
      <c r="R27" s="785"/>
      <c r="S27" s="785"/>
      <c r="T27" s="785"/>
      <c r="U27" s="785"/>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c r="ER27" s="16"/>
      <c r="ES27" s="16"/>
      <c r="ET27" s="16"/>
      <c r="EU27" s="16"/>
      <c r="EV27" s="16"/>
      <c r="EW27" s="16"/>
      <c r="EX27" s="16"/>
      <c r="EY27" s="16"/>
      <c r="EZ27" s="16"/>
      <c r="FA27" s="16"/>
      <c r="FB27" s="16"/>
      <c r="FC27" s="16"/>
      <c r="FD27" s="16"/>
      <c r="FE27" s="16"/>
      <c r="FF27" s="16"/>
      <c r="FG27" s="16"/>
      <c r="FH27" s="16"/>
      <c r="FI27" s="16"/>
      <c r="FJ27" s="16"/>
      <c r="FK27" s="16"/>
      <c r="FL27" s="16"/>
      <c r="FM27" s="16"/>
      <c r="FN27" s="16"/>
      <c r="FO27" s="16"/>
      <c r="FP27" s="16"/>
      <c r="FQ27" s="16"/>
      <c r="FR27" s="16"/>
      <c r="FS27" s="16"/>
      <c r="FT27" s="16"/>
      <c r="FU27" s="16"/>
      <c r="FV27" s="16"/>
      <c r="FW27" s="16"/>
      <c r="FX27" s="16"/>
      <c r="FY27" s="16"/>
      <c r="FZ27" s="16"/>
      <c r="GA27" s="16"/>
      <c r="GB27" s="16"/>
      <c r="GC27" s="16"/>
      <c r="GD27" s="16"/>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6"/>
      <c r="HL27" s="16"/>
      <c r="HM27" s="16"/>
      <c r="HN27" s="16"/>
      <c r="HO27" s="16"/>
      <c r="HP27" s="16"/>
      <c r="HQ27" s="16"/>
      <c r="HR27" s="16"/>
      <c r="HS27" s="16"/>
      <c r="HT27" s="16"/>
      <c r="HU27" s="16"/>
      <c r="HV27" s="16"/>
      <c r="HW27" s="16"/>
      <c r="HX27" s="16"/>
      <c r="HY27" s="16"/>
      <c r="HZ27" s="16"/>
      <c r="IA27" s="16"/>
      <c r="IB27" s="16"/>
      <c r="IC27" s="16"/>
      <c r="ID27" s="16"/>
      <c r="IE27" s="16"/>
      <c r="IF27" s="16"/>
      <c r="IG27" s="16"/>
      <c r="IH27" s="16"/>
      <c r="II27" s="16"/>
      <c r="IJ27" s="16"/>
      <c r="IK27" s="16"/>
      <c r="IL27" s="16"/>
      <c r="IM27" s="16"/>
      <c r="IN27" s="16"/>
      <c r="IO27" s="16"/>
      <c r="IP27" s="16"/>
      <c r="IQ27" s="16"/>
      <c r="IR27" s="16"/>
    </row>
    <row r="28" spans="1:252" s="390" customFormat="1">
      <c r="A28" s="16"/>
      <c r="B28" s="1464"/>
      <c r="C28" s="1318"/>
      <c r="D28" s="1318"/>
      <c r="E28" s="1318"/>
      <c r="F28" s="737"/>
      <c r="G28" s="737"/>
      <c r="H28" s="785"/>
      <c r="I28" s="785"/>
      <c r="J28" s="785"/>
      <c r="K28" s="785"/>
      <c r="L28" s="785"/>
      <c r="M28" s="785"/>
      <c r="N28" s="785"/>
      <c r="O28" s="785"/>
      <c r="P28" s="785"/>
      <c r="Q28" s="785"/>
      <c r="R28" s="785"/>
      <c r="S28" s="785"/>
      <c r="T28" s="785"/>
      <c r="U28" s="785"/>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6"/>
      <c r="HL28" s="16"/>
      <c r="HM28" s="16"/>
      <c r="HN28" s="16"/>
      <c r="HO28" s="16"/>
      <c r="HP28" s="16"/>
      <c r="HQ28" s="16"/>
      <c r="HR28" s="16"/>
      <c r="HS28" s="16"/>
      <c r="HT28" s="16"/>
      <c r="HU28" s="16"/>
      <c r="HV28" s="16"/>
      <c r="HW28" s="16"/>
      <c r="HX28" s="16"/>
      <c r="HY28" s="16"/>
      <c r="HZ28" s="16"/>
      <c r="IA28" s="16"/>
      <c r="IB28" s="16"/>
      <c r="IC28" s="16"/>
      <c r="ID28" s="16"/>
      <c r="IE28" s="16"/>
      <c r="IF28" s="16"/>
      <c r="IG28" s="16"/>
      <c r="IH28" s="16"/>
      <c r="II28" s="16"/>
      <c r="IJ28" s="16"/>
      <c r="IK28" s="16"/>
      <c r="IL28" s="16"/>
      <c r="IM28" s="16"/>
      <c r="IN28" s="16"/>
      <c r="IO28" s="16"/>
      <c r="IP28" s="16"/>
      <c r="IQ28" s="16"/>
      <c r="IR28" s="16"/>
    </row>
    <row r="29" spans="1:252" s="390" customFormat="1">
      <c r="A29" s="16"/>
      <c r="B29" s="1464" t="s">
        <v>1066</v>
      </c>
      <c r="C29" s="1318"/>
      <c r="D29" s="1318">
        <f>IP_Schedule!BL19+IP_Assumptions!I134</f>
        <v>1410</v>
      </c>
      <c r="E29" s="1318"/>
      <c r="F29" s="737"/>
      <c r="G29" s="737"/>
      <c r="H29" s="785"/>
      <c r="I29" s="785"/>
      <c r="J29" s="785"/>
      <c r="K29" s="785"/>
      <c r="L29" s="785"/>
      <c r="M29" s="785"/>
      <c r="N29" s="785"/>
      <c r="O29" s="785"/>
      <c r="P29" s="785"/>
      <c r="Q29" s="785"/>
      <c r="R29" s="785"/>
      <c r="S29" s="785"/>
      <c r="T29" s="785"/>
      <c r="U29" s="785"/>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6"/>
      <c r="HL29" s="16"/>
      <c r="HM29" s="16"/>
      <c r="HN29" s="16"/>
      <c r="HO29" s="16"/>
      <c r="HP29" s="16"/>
      <c r="HQ29" s="16"/>
      <c r="HR29" s="16"/>
      <c r="HS29" s="16"/>
      <c r="HT29" s="16"/>
      <c r="HU29" s="16"/>
      <c r="HV29" s="16"/>
      <c r="HW29" s="16"/>
      <c r="HX29" s="16"/>
      <c r="HY29" s="16"/>
      <c r="HZ29" s="16"/>
      <c r="IA29" s="16"/>
      <c r="IB29" s="16"/>
      <c r="IC29" s="16"/>
      <c r="ID29" s="16"/>
      <c r="IE29" s="16"/>
      <c r="IF29" s="16"/>
      <c r="IG29" s="16"/>
      <c r="IH29" s="16"/>
      <c r="II29" s="16"/>
      <c r="IJ29" s="16"/>
      <c r="IK29" s="16"/>
      <c r="IL29" s="16"/>
      <c r="IM29" s="16"/>
      <c r="IN29" s="16"/>
      <c r="IO29" s="16"/>
      <c r="IP29" s="16"/>
      <c r="IQ29" s="16"/>
      <c r="IR29" s="16"/>
    </row>
    <row r="30" spans="1:252" s="390" customFormat="1">
      <c r="A30" s="16"/>
      <c r="B30" s="783" t="str">
        <f>Calc_Cap!B55</f>
        <v>Gross Passing (Fully Leased)</v>
      </c>
      <c r="C30" s="1318"/>
      <c r="D30" s="1308">
        <f>Calc_Cap!D55</f>
        <v>1410</v>
      </c>
      <c r="E30" s="1308"/>
      <c r="F30" s="737"/>
      <c r="G30" s="737"/>
      <c r="H30" s="785"/>
      <c r="I30" s="785"/>
      <c r="J30" s="785"/>
      <c r="K30" s="785"/>
      <c r="L30" s="785"/>
      <c r="M30" s="785"/>
      <c r="N30" s="785"/>
      <c r="O30" s="785"/>
      <c r="P30" s="785"/>
      <c r="Q30" s="785"/>
      <c r="R30" s="785"/>
      <c r="S30" s="785"/>
      <c r="T30" s="785"/>
      <c r="U30" s="785"/>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6"/>
      <c r="FD30" s="16"/>
      <c r="FE30" s="16"/>
      <c r="FF30" s="16"/>
      <c r="FG30" s="16"/>
      <c r="FH30" s="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6"/>
      <c r="HX30" s="16"/>
      <c r="HY30" s="16"/>
      <c r="HZ30" s="16"/>
      <c r="IA30" s="16"/>
      <c r="IB30" s="16"/>
      <c r="IC30" s="16"/>
      <c r="ID30" s="16"/>
      <c r="IE30" s="16"/>
      <c r="IF30" s="16"/>
      <c r="IG30" s="16"/>
      <c r="IH30" s="16"/>
      <c r="II30" s="16"/>
      <c r="IJ30" s="16"/>
      <c r="IK30" s="16"/>
      <c r="IL30" s="16"/>
      <c r="IM30" s="16"/>
      <c r="IN30" s="16"/>
      <c r="IO30" s="16"/>
      <c r="IP30" s="16"/>
      <c r="IQ30" s="16"/>
      <c r="IR30" s="16"/>
    </row>
    <row r="31" spans="1:252" s="390" customFormat="1">
      <c r="A31" s="16"/>
      <c r="B31" s="783" t="s">
        <v>1094</v>
      </c>
      <c r="C31" s="1318"/>
      <c r="D31" s="1308">
        <f>Calc_Cap!D52</f>
        <v>1380</v>
      </c>
      <c r="E31" s="1308"/>
      <c r="F31" s="737"/>
      <c r="G31" s="737"/>
      <c r="H31" s="785"/>
      <c r="I31" s="785"/>
      <c r="J31" s="785"/>
      <c r="K31" s="785"/>
      <c r="L31" s="785"/>
      <c r="M31" s="785"/>
      <c r="N31" s="785"/>
      <c r="O31" s="785"/>
      <c r="P31" s="785"/>
      <c r="Q31" s="785"/>
      <c r="R31" s="785"/>
      <c r="S31" s="785"/>
      <c r="T31" s="785"/>
      <c r="U31" s="785"/>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6"/>
      <c r="HX31" s="16"/>
      <c r="HY31" s="16"/>
      <c r="HZ31" s="16"/>
      <c r="IA31" s="16"/>
      <c r="IB31" s="16"/>
      <c r="IC31" s="16"/>
      <c r="ID31" s="16"/>
      <c r="IE31" s="16"/>
      <c r="IF31" s="16"/>
      <c r="IG31" s="16"/>
      <c r="IH31" s="16"/>
      <c r="II31" s="16"/>
      <c r="IJ31" s="16"/>
      <c r="IK31" s="16"/>
      <c r="IL31" s="16"/>
      <c r="IM31" s="16"/>
      <c r="IN31" s="16"/>
      <c r="IO31" s="16"/>
      <c r="IP31" s="16"/>
      <c r="IQ31" s="16"/>
      <c r="IR31" s="16"/>
    </row>
    <row r="32" spans="1:252" s="390" customFormat="1">
      <c r="A32" s="16"/>
      <c r="B32" s="783" t="str">
        <f>Calc_Cap!B56</f>
        <v>Net Passing (Fully Leased)</v>
      </c>
      <c r="C32" s="1318"/>
      <c r="D32" s="1308">
        <f>Calc_Cap!D56</f>
        <v>1380</v>
      </c>
      <c r="E32" s="1308"/>
      <c r="F32" s="737"/>
      <c r="G32" s="737"/>
      <c r="H32" s="681"/>
      <c r="I32" s="790"/>
      <c r="J32" s="790"/>
      <c r="K32" s="681"/>
      <c r="L32" s="681"/>
      <c r="M32" s="681"/>
      <c r="N32" s="681"/>
      <c r="O32" s="681"/>
      <c r="P32" s="681"/>
      <c r="Q32" s="681"/>
      <c r="R32" s="681"/>
      <c r="S32" s="681"/>
      <c r="T32" s="681"/>
      <c r="U32" s="681"/>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16"/>
      <c r="IJ32" s="16"/>
      <c r="IK32" s="16"/>
      <c r="IL32" s="16"/>
      <c r="IM32" s="16"/>
      <c r="IN32" s="16"/>
      <c r="IO32" s="16"/>
      <c r="IP32" s="16"/>
      <c r="IQ32" s="16"/>
      <c r="IR32" s="16"/>
    </row>
    <row r="33" spans="1:256" s="390" customFormat="1">
      <c r="A33" s="16"/>
      <c r="B33" s="647"/>
      <c r="C33" s="647"/>
      <c r="D33" s="647"/>
      <c r="E33" s="647"/>
      <c r="F33" s="737"/>
      <c r="G33" s="737"/>
      <c r="H33" s="681"/>
      <c r="I33" s="790"/>
      <c r="J33" s="790"/>
      <c r="K33" s="681"/>
      <c r="L33" s="681"/>
      <c r="M33" s="681"/>
      <c r="N33" s="681"/>
      <c r="O33" s="681"/>
      <c r="P33" s="681"/>
      <c r="Q33" s="681"/>
      <c r="R33" s="681"/>
      <c r="S33" s="681"/>
      <c r="T33" s="681"/>
      <c r="U33" s="681"/>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6"/>
      <c r="HX33" s="16"/>
      <c r="HY33" s="16"/>
      <c r="HZ33" s="16"/>
      <c r="IA33" s="16"/>
      <c r="IB33" s="16"/>
      <c r="IC33" s="16"/>
      <c r="ID33" s="16"/>
      <c r="IE33" s="16"/>
      <c r="IF33" s="16"/>
      <c r="IG33" s="16"/>
      <c r="IH33" s="16"/>
      <c r="II33" s="16"/>
      <c r="IJ33" s="16"/>
      <c r="IK33" s="16"/>
      <c r="IL33" s="16"/>
      <c r="IM33" s="16"/>
      <c r="IN33" s="16"/>
      <c r="IO33" s="16"/>
      <c r="IP33" s="16"/>
      <c r="IQ33" s="16"/>
      <c r="IR33" s="16"/>
    </row>
    <row r="34" spans="1:256" s="390" customFormat="1">
      <c r="A34" s="16"/>
      <c r="B34" s="784" t="str">
        <f>Calc_Cap!B58</f>
        <v>Net Passing Initial Yield</v>
      </c>
      <c r="C34" s="1318"/>
      <c r="D34" s="1359">
        <f>Calc_Cap!D58</f>
        <v>0</v>
      </c>
      <c r="E34" s="1359"/>
      <c r="F34" s="737"/>
      <c r="G34" s="737"/>
      <c r="H34" s="681"/>
      <c r="I34" s="790"/>
      <c r="J34" s="790"/>
      <c r="K34" s="681"/>
      <c r="L34" s="681"/>
      <c r="M34" s="681"/>
      <c r="N34" s="681"/>
      <c r="O34" s="681"/>
      <c r="P34" s="681"/>
      <c r="Q34" s="681"/>
      <c r="R34" s="681"/>
      <c r="S34" s="681"/>
      <c r="T34" s="681"/>
      <c r="U34" s="681"/>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row>
    <row r="35" spans="1:256" s="390" customFormat="1">
      <c r="A35" s="16"/>
      <c r="B35" s="784" t="str">
        <f>Calc_Cap!B59</f>
        <v>Net Passing Initial Yield - Fully Leased</v>
      </c>
      <c r="C35" s="1318"/>
      <c r="D35" s="1359">
        <f>Calc_Cap!D59</f>
        <v>0</v>
      </c>
      <c r="E35" s="1359"/>
      <c r="F35" s="737"/>
      <c r="G35" s="737"/>
      <c r="H35" s="791"/>
      <c r="I35" s="792"/>
      <c r="J35" s="792"/>
      <c r="K35" s="791"/>
      <c r="L35" s="791"/>
      <c r="M35" s="791"/>
      <c r="N35" s="791"/>
      <c r="O35" s="791"/>
      <c r="P35" s="791"/>
      <c r="Q35" s="791"/>
      <c r="R35" s="791"/>
      <c r="S35" s="791"/>
      <c r="T35" s="791"/>
      <c r="U35" s="791"/>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16"/>
      <c r="IJ35" s="16"/>
      <c r="IK35" s="16"/>
      <c r="IL35" s="16"/>
      <c r="IM35" s="16"/>
      <c r="IN35" s="16"/>
      <c r="IO35" s="16"/>
      <c r="IP35" s="16"/>
      <c r="IQ35" s="16"/>
      <c r="IR35" s="16"/>
    </row>
    <row r="36" spans="1:256" s="390" customFormat="1">
      <c r="A36" s="16"/>
      <c r="B36" s="784" t="str">
        <f>Calc_Cap!B60</f>
        <v xml:space="preserve">Equivalent Market Yield </v>
      </c>
      <c r="C36" s="1318"/>
      <c r="D36" s="1359">
        <f ca="1">Calc_Cap!D60</f>
        <v>-5.5638312786080926</v>
      </c>
      <c r="E36" s="1359"/>
      <c r="F36" s="737"/>
      <c r="G36" s="737"/>
      <c r="H36" s="791"/>
      <c r="I36" s="792"/>
      <c r="J36" s="792"/>
      <c r="K36" s="791"/>
      <c r="L36" s="791"/>
      <c r="M36" s="791"/>
      <c r="N36" s="791"/>
      <c r="O36" s="791"/>
      <c r="P36" s="791"/>
      <c r="Q36" s="791"/>
      <c r="R36" s="791"/>
      <c r="S36" s="791"/>
      <c r="T36" s="791"/>
      <c r="U36" s="791"/>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c r="FT36" s="16"/>
      <c r="FU36" s="16"/>
      <c r="FV36" s="16"/>
      <c r="FW36" s="16"/>
      <c r="FX36" s="16"/>
      <c r="FY36" s="16"/>
      <c r="FZ36" s="16"/>
      <c r="GA36" s="16"/>
      <c r="GB36" s="16"/>
      <c r="GC36" s="16"/>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6"/>
      <c r="HX36" s="16"/>
      <c r="HY36" s="16"/>
      <c r="HZ36" s="16"/>
      <c r="IA36" s="16"/>
      <c r="IB36" s="16"/>
      <c r="IC36" s="16"/>
      <c r="ID36" s="16"/>
      <c r="IE36" s="16"/>
      <c r="IF36" s="16"/>
      <c r="IG36" s="16"/>
      <c r="IH36" s="16"/>
      <c r="II36" s="16"/>
      <c r="IJ36" s="16"/>
      <c r="IK36" s="16"/>
      <c r="IL36" s="16"/>
      <c r="IM36" s="16"/>
      <c r="IN36" s="16"/>
      <c r="IO36" s="16"/>
      <c r="IP36" s="16"/>
      <c r="IQ36" s="16"/>
      <c r="IR36" s="16"/>
    </row>
    <row r="37" spans="1:256" s="390" customFormat="1">
      <c r="A37" s="16"/>
      <c r="B37" s="634"/>
      <c r="C37" s="634"/>
      <c r="D37" s="634"/>
      <c r="E37" s="634"/>
      <c r="F37" s="737"/>
      <c r="G37" s="737"/>
      <c r="H37" s="793"/>
      <c r="I37" s="790"/>
      <c r="J37" s="790"/>
      <c r="K37" s="793"/>
      <c r="L37" s="793"/>
      <c r="M37" s="793"/>
      <c r="N37" s="793"/>
      <c r="O37" s="793"/>
      <c r="P37" s="793"/>
      <c r="Q37" s="793"/>
      <c r="R37" s="793"/>
      <c r="S37" s="793"/>
      <c r="T37" s="793"/>
      <c r="U37" s="793"/>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6"/>
      <c r="DT37" s="16"/>
      <c r="DU37" s="16"/>
      <c r="DV37" s="16"/>
      <c r="DW37" s="16"/>
      <c r="DX37" s="16"/>
      <c r="DY37" s="16"/>
      <c r="DZ37" s="16"/>
      <c r="EA37" s="16"/>
      <c r="EB37" s="16"/>
      <c r="EC37" s="16"/>
      <c r="ED37" s="16"/>
      <c r="EE37" s="16"/>
      <c r="EF37" s="16"/>
      <c r="EG37" s="16"/>
      <c r="EH37" s="16"/>
      <c r="EI37" s="16"/>
      <c r="EJ37" s="16"/>
      <c r="EK37" s="16"/>
      <c r="EL37" s="16"/>
      <c r="EM37" s="16"/>
      <c r="EN37" s="16"/>
      <c r="EO37" s="16"/>
      <c r="EP37" s="16"/>
      <c r="EQ37" s="16"/>
      <c r="ER37" s="16"/>
      <c r="ES37" s="16"/>
      <c r="ET37" s="16"/>
      <c r="EU37" s="16"/>
      <c r="EV37" s="16"/>
      <c r="EW37" s="16"/>
      <c r="EX37" s="16"/>
      <c r="EY37" s="16"/>
      <c r="EZ37" s="16"/>
      <c r="FA37" s="16"/>
      <c r="FB37" s="16"/>
      <c r="FC37" s="16"/>
      <c r="FD37" s="16"/>
      <c r="FE37" s="16"/>
      <c r="FF37" s="16"/>
      <c r="FG37" s="16"/>
      <c r="FH37" s="16"/>
      <c r="FI37" s="16"/>
      <c r="FJ37" s="16"/>
      <c r="FK37" s="16"/>
      <c r="FL37" s="16"/>
      <c r="FM37" s="16"/>
      <c r="FN37" s="16"/>
      <c r="FO37" s="16"/>
      <c r="FP37" s="16"/>
      <c r="FQ37" s="16"/>
      <c r="FR37" s="16"/>
      <c r="FS37" s="16"/>
      <c r="FT37" s="16"/>
      <c r="FU37" s="16"/>
      <c r="FV37" s="16"/>
      <c r="FW37" s="16"/>
      <c r="FX37" s="16"/>
      <c r="FY37" s="16"/>
      <c r="FZ37" s="16"/>
      <c r="GA37" s="16"/>
      <c r="GB37" s="16"/>
      <c r="GC37" s="16"/>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6"/>
      <c r="HX37" s="16"/>
      <c r="HY37" s="16"/>
      <c r="HZ37" s="16"/>
      <c r="IA37" s="16"/>
      <c r="IB37" s="16"/>
      <c r="IC37" s="16"/>
      <c r="ID37" s="16"/>
      <c r="IE37" s="16"/>
      <c r="IF37" s="16"/>
      <c r="IG37" s="16"/>
      <c r="IH37" s="16"/>
      <c r="II37" s="16"/>
      <c r="IJ37" s="16"/>
      <c r="IK37" s="16"/>
      <c r="IL37" s="16"/>
      <c r="IM37" s="16"/>
      <c r="IN37" s="16"/>
      <c r="IO37" s="16"/>
      <c r="IP37" s="16"/>
      <c r="IQ37" s="16"/>
      <c r="IR37" s="16"/>
    </row>
    <row r="38" spans="1:256" s="390" customFormat="1">
      <c r="A38" s="16"/>
      <c r="B38" s="634"/>
      <c r="C38" s="634"/>
      <c r="D38" s="634"/>
      <c r="E38" s="634"/>
      <c r="F38" s="634"/>
      <c r="G38" s="634"/>
      <c r="H38" s="634"/>
      <c r="I38" s="634"/>
      <c r="J38" s="737"/>
      <c r="K38" s="737"/>
      <c r="L38" s="791"/>
      <c r="M38" s="792"/>
      <c r="N38" s="791"/>
      <c r="O38" s="791"/>
      <c r="P38" s="791"/>
      <c r="Q38" s="791"/>
      <c r="R38" s="791"/>
      <c r="S38" s="791"/>
      <c r="T38" s="791"/>
      <c r="U38" s="791"/>
      <c r="V38" s="791"/>
      <c r="W38" s="791"/>
      <c r="X38" s="791"/>
      <c r="Y38" s="791"/>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6"/>
      <c r="DT38" s="16"/>
      <c r="DU38" s="16"/>
      <c r="DV38" s="16"/>
      <c r="DW38" s="16"/>
      <c r="DX38" s="16"/>
      <c r="DY38" s="16"/>
      <c r="DZ38" s="16"/>
      <c r="EA38" s="16"/>
      <c r="EB38" s="16"/>
      <c r="EC38" s="16"/>
      <c r="ED38" s="16"/>
      <c r="EE38" s="16"/>
      <c r="EF38" s="16"/>
      <c r="EG38" s="16"/>
      <c r="EH38" s="16"/>
      <c r="EI38" s="16"/>
      <c r="EJ38" s="16"/>
      <c r="EK38" s="16"/>
      <c r="EL38" s="16"/>
      <c r="EM38" s="16"/>
      <c r="EN38" s="16"/>
      <c r="EO38" s="16"/>
      <c r="EP38" s="16"/>
      <c r="EQ38" s="16"/>
      <c r="ER38" s="16"/>
      <c r="ES38" s="16"/>
      <c r="ET38" s="16"/>
      <c r="EU38" s="16"/>
      <c r="EV38" s="16"/>
      <c r="EW38" s="16"/>
      <c r="EX38" s="16"/>
      <c r="EY38" s="16"/>
      <c r="EZ38" s="16"/>
      <c r="FA38" s="16"/>
      <c r="FB38" s="16"/>
      <c r="FC38" s="16"/>
      <c r="FD38" s="16"/>
      <c r="FE38" s="16"/>
      <c r="FF38" s="16"/>
      <c r="FG38" s="16"/>
      <c r="FH38" s="16"/>
      <c r="FI38" s="16"/>
      <c r="FJ38" s="16"/>
      <c r="FK38" s="16"/>
      <c r="FL38" s="16"/>
      <c r="FM38" s="16"/>
      <c r="FN38" s="16"/>
      <c r="FO38" s="16"/>
      <c r="FP38" s="16"/>
      <c r="FQ38" s="16"/>
      <c r="FR38" s="16"/>
      <c r="FS38" s="16"/>
      <c r="FT38" s="16"/>
      <c r="FU38" s="16"/>
      <c r="FV38" s="16"/>
      <c r="FW38" s="16"/>
      <c r="FX38" s="16"/>
      <c r="FY38" s="16"/>
      <c r="FZ38" s="16"/>
      <c r="GA38" s="16"/>
      <c r="GB38" s="16"/>
      <c r="GC38" s="16"/>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c r="HJ38" s="16"/>
      <c r="HK38" s="16"/>
      <c r="HL38" s="16"/>
      <c r="HM38" s="16"/>
      <c r="HN38" s="16"/>
      <c r="HO38" s="16"/>
      <c r="HP38" s="16"/>
      <c r="HQ38" s="16"/>
      <c r="HR38" s="16"/>
      <c r="HS38" s="16"/>
      <c r="HT38" s="16"/>
      <c r="HU38" s="16"/>
      <c r="HV38" s="16"/>
      <c r="HW38" s="16"/>
      <c r="HX38" s="16"/>
      <c r="HY38" s="16"/>
      <c r="HZ38" s="16"/>
      <c r="IA38" s="16"/>
      <c r="IB38" s="16"/>
      <c r="IC38" s="16"/>
      <c r="ID38" s="16"/>
      <c r="IE38" s="16"/>
      <c r="IF38" s="16"/>
      <c r="IG38" s="16"/>
      <c r="IH38" s="16"/>
      <c r="II38" s="16"/>
      <c r="IJ38" s="16"/>
      <c r="IK38" s="16"/>
      <c r="IL38" s="16"/>
      <c r="IM38" s="16"/>
      <c r="IN38" s="16"/>
      <c r="IO38" s="16"/>
      <c r="IP38" s="16"/>
      <c r="IQ38" s="16"/>
      <c r="IR38" s="16"/>
      <c r="IS38" s="16"/>
      <c r="IT38" s="16"/>
      <c r="IU38" s="16"/>
      <c r="IV38" s="16"/>
    </row>
    <row r="39" spans="1:256" s="390" customFormat="1">
      <c r="A39" s="16"/>
      <c r="B39" s="634"/>
      <c r="C39" s="634"/>
      <c r="D39" s="634"/>
      <c r="E39" s="634"/>
      <c r="F39" s="634"/>
      <c r="G39" s="634"/>
      <c r="H39" s="634"/>
      <c r="I39" s="634"/>
      <c r="J39" s="772"/>
      <c r="K39" s="772"/>
      <c r="L39" s="791"/>
      <c r="M39" s="792"/>
      <c r="N39" s="791"/>
      <c r="O39" s="791"/>
      <c r="P39" s="791"/>
      <c r="Q39" s="791"/>
      <c r="R39" s="791">
        <f>Q10</f>
        <v>1375</v>
      </c>
      <c r="S39" s="791">
        <f ca="1">OP_DCF!F54</f>
        <v>9068.9008971892781</v>
      </c>
      <c r="T39" s="791"/>
      <c r="U39" s="791"/>
      <c r="V39" s="791"/>
      <c r="W39" s="791"/>
      <c r="X39" s="791"/>
      <c r="Y39" s="791"/>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6"/>
      <c r="DT39" s="16"/>
      <c r="DU39" s="16"/>
      <c r="DV39" s="16"/>
      <c r="DW39" s="16"/>
      <c r="DX39" s="16"/>
      <c r="DY39" s="16"/>
      <c r="DZ39" s="16"/>
      <c r="EA39" s="16"/>
      <c r="EB39" s="16"/>
      <c r="EC39" s="16"/>
      <c r="ED39" s="16"/>
      <c r="EE39" s="16"/>
      <c r="EF39" s="16"/>
      <c r="EG39" s="16"/>
      <c r="EH39" s="16"/>
      <c r="EI39" s="16"/>
      <c r="EJ39" s="16"/>
      <c r="EK39" s="16"/>
      <c r="EL39" s="16"/>
      <c r="EM39" s="16"/>
      <c r="EN39" s="16"/>
      <c r="EO39" s="16"/>
      <c r="EP39" s="16"/>
      <c r="EQ39" s="16"/>
      <c r="ER39" s="16"/>
      <c r="ES39" s="16"/>
      <c r="ET39" s="16"/>
      <c r="EU39" s="16"/>
      <c r="EV39" s="16"/>
      <c r="EW39" s="16"/>
      <c r="EX39" s="16"/>
      <c r="EY39" s="16"/>
      <c r="EZ39" s="16"/>
      <c r="FA39" s="16"/>
      <c r="FB39" s="16"/>
      <c r="FC39" s="16"/>
      <c r="FD39" s="16"/>
      <c r="FE39" s="16"/>
      <c r="FF39" s="16"/>
      <c r="FG39" s="16"/>
      <c r="FH39" s="16"/>
      <c r="FI39" s="16"/>
      <c r="FJ39" s="16"/>
      <c r="FK39" s="16"/>
      <c r="FL39" s="16"/>
      <c r="FM39" s="16"/>
      <c r="FN39" s="16"/>
      <c r="FO39" s="16"/>
      <c r="FP39" s="16"/>
      <c r="FQ39" s="16"/>
      <c r="FR39" s="16"/>
      <c r="FS39" s="16"/>
      <c r="FT39" s="16"/>
      <c r="FU39" s="16"/>
      <c r="FV39" s="16"/>
      <c r="FW39" s="16"/>
      <c r="FX39" s="16"/>
      <c r="FY39" s="16"/>
      <c r="FZ39" s="16"/>
      <c r="GA39" s="16"/>
      <c r="GB39" s="16"/>
      <c r="GC39" s="16"/>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c r="HJ39" s="16"/>
      <c r="HK39" s="16"/>
      <c r="HL39" s="16"/>
      <c r="HM39" s="16"/>
      <c r="HN39" s="16"/>
      <c r="HO39" s="16"/>
      <c r="HP39" s="16"/>
      <c r="HQ39" s="16"/>
      <c r="HR39" s="16"/>
      <c r="HS39" s="16"/>
      <c r="HT39" s="16"/>
      <c r="HU39" s="16"/>
      <c r="HV39" s="16"/>
      <c r="HW39" s="16"/>
      <c r="HX39" s="16"/>
      <c r="HY39" s="16"/>
      <c r="HZ39" s="16"/>
      <c r="IA39" s="16"/>
      <c r="IB39" s="16"/>
      <c r="IC39" s="16"/>
      <c r="ID39" s="16"/>
      <c r="IE39" s="16"/>
      <c r="IF39" s="16"/>
      <c r="IG39" s="16"/>
      <c r="IH39" s="16"/>
      <c r="II39" s="16"/>
      <c r="IJ39" s="16"/>
      <c r="IK39" s="16"/>
      <c r="IL39" s="16"/>
      <c r="IM39" s="16"/>
      <c r="IN39" s="16"/>
      <c r="IO39" s="16"/>
      <c r="IP39" s="16"/>
      <c r="IQ39" s="16"/>
      <c r="IR39" s="16"/>
      <c r="IS39" s="16"/>
      <c r="IT39" s="16"/>
      <c r="IU39" s="16"/>
      <c r="IV39" s="16"/>
    </row>
    <row r="40" spans="1:256" s="390" customFormat="1">
      <c r="A40" s="16"/>
      <c r="B40" s="16"/>
      <c r="C40" s="16"/>
      <c r="D40" s="16"/>
      <c r="E40" s="16"/>
      <c r="F40" s="634"/>
      <c r="G40" s="634"/>
      <c r="H40" s="634"/>
      <c r="I40" s="634"/>
      <c r="J40" s="772"/>
      <c r="K40" s="772"/>
      <c r="L40" s="791"/>
      <c r="M40" s="792"/>
      <c r="N40" s="791"/>
      <c r="O40" s="791"/>
      <c r="P40" s="791"/>
      <c r="Q40" s="791"/>
      <c r="R40" s="791"/>
      <c r="S40" s="791"/>
      <c r="T40" s="791"/>
      <c r="U40" s="791"/>
      <c r="V40" s="791"/>
      <c r="W40" s="791"/>
      <c r="X40" s="791"/>
      <c r="Y40" s="791"/>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c r="DA40" s="16"/>
      <c r="DB40" s="16"/>
      <c r="DC40" s="16"/>
      <c r="DD40" s="16"/>
      <c r="DE40" s="16"/>
      <c r="DF40" s="16"/>
      <c r="DG40" s="16"/>
      <c r="DH40" s="16"/>
      <c r="DI40" s="16"/>
      <c r="DJ40" s="16"/>
      <c r="DK40" s="16"/>
      <c r="DL40" s="16"/>
      <c r="DM40" s="16"/>
      <c r="DN40" s="16"/>
      <c r="DO40" s="16"/>
      <c r="DP40" s="16"/>
      <c r="DQ40" s="16"/>
      <c r="DR40" s="16"/>
      <c r="DS40" s="16"/>
      <c r="DT40" s="16"/>
      <c r="DU40" s="16"/>
      <c r="DV40" s="16"/>
      <c r="DW40" s="16"/>
      <c r="DX40" s="16"/>
      <c r="DY40" s="16"/>
      <c r="DZ40" s="16"/>
      <c r="EA40" s="16"/>
      <c r="EB40" s="16"/>
      <c r="EC40" s="16"/>
      <c r="ED40" s="16"/>
      <c r="EE40" s="16"/>
      <c r="EF40" s="16"/>
      <c r="EG40" s="16"/>
      <c r="EH40" s="16"/>
      <c r="EI40" s="16"/>
      <c r="EJ40" s="16"/>
      <c r="EK40" s="16"/>
      <c r="EL40" s="16"/>
      <c r="EM40" s="16"/>
      <c r="EN40" s="16"/>
      <c r="EO40" s="16"/>
      <c r="EP40" s="16"/>
      <c r="EQ40" s="16"/>
      <c r="ER40" s="16"/>
      <c r="ES40" s="16"/>
      <c r="ET40" s="16"/>
      <c r="EU40" s="16"/>
      <c r="EV40" s="16"/>
      <c r="EW40" s="16"/>
      <c r="EX40" s="16"/>
      <c r="EY40" s="16"/>
      <c r="EZ40" s="16"/>
      <c r="FA40" s="16"/>
      <c r="FB40" s="16"/>
      <c r="FC40" s="16"/>
      <c r="FD40" s="16"/>
      <c r="FE40" s="16"/>
      <c r="FF40" s="16"/>
      <c r="FG40" s="16"/>
      <c r="FH40" s="16"/>
      <c r="FI40" s="16"/>
      <c r="FJ40" s="16"/>
      <c r="FK40" s="16"/>
      <c r="FL40" s="16"/>
      <c r="FM40" s="16"/>
      <c r="FN40" s="16"/>
      <c r="FO40" s="16"/>
      <c r="FP40" s="16"/>
      <c r="FQ40" s="16"/>
      <c r="FR40" s="16"/>
      <c r="FS40" s="16"/>
      <c r="FT40" s="16"/>
      <c r="FU40" s="16"/>
      <c r="FV40" s="16"/>
      <c r="FW40" s="16"/>
      <c r="FX40" s="16"/>
      <c r="FY40" s="16"/>
      <c r="FZ40" s="16"/>
      <c r="GA40" s="16"/>
      <c r="GB40" s="16"/>
      <c r="GC40" s="16"/>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6"/>
      <c r="HX40" s="16"/>
      <c r="HY40" s="16"/>
      <c r="HZ40" s="16"/>
      <c r="IA40" s="16"/>
      <c r="IB40" s="16"/>
      <c r="IC40" s="16"/>
      <c r="ID40" s="16"/>
      <c r="IE40" s="16"/>
      <c r="IF40" s="16"/>
      <c r="IG40" s="16"/>
      <c r="IH40" s="16"/>
      <c r="II40" s="16"/>
      <c r="IJ40" s="16"/>
      <c r="IK40" s="16"/>
      <c r="IL40" s="16"/>
      <c r="IM40" s="16"/>
      <c r="IN40" s="16"/>
      <c r="IO40" s="16"/>
      <c r="IP40" s="16"/>
      <c r="IQ40" s="16"/>
      <c r="IR40" s="16"/>
      <c r="IS40" s="16"/>
      <c r="IT40" s="16"/>
      <c r="IU40" s="16"/>
      <c r="IV40" s="16"/>
    </row>
    <row r="41" spans="1:256" s="390" customFormat="1">
      <c r="A41" s="16"/>
      <c r="B41" s="16"/>
      <c r="C41" s="16"/>
      <c r="D41" s="16"/>
      <c r="E41" s="16"/>
      <c r="F41" s="16"/>
      <c r="G41" s="16"/>
      <c r="H41" s="16"/>
      <c r="I41" s="16"/>
      <c r="J41" s="770"/>
      <c r="K41" s="770"/>
      <c r="L41" s="793"/>
      <c r="M41" s="790"/>
      <c r="N41" s="793"/>
      <c r="O41" s="793"/>
      <c r="P41" s="793"/>
      <c r="Q41" s="793"/>
      <c r="R41" s="793"/>
      <c r="S41" s="793"/>
      <c r="T41" s="793"/>
      <c r="U41" s="793"/>
      <c r="V41" s="793"/>
      <c r="W41" s="793"/>
      <c r="X41" s="793"/>
      <c r="Y41" s="793"/>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6"/>
      <c r="HX41" s="16"/>
      <c r="HY41" s="16"/>
      <c r="HZ41" s="16"/>
      <c r="IA41" s="16"/>
      <c r="IB41" s="16"/>
      <c r="IC41" s="16"/>
      <c r="ID41" s="16"/>
      <c r="IE41" s="16"/>
      <c r="IF41" s="16"/>
      <c r="IG41" s="16"/>
      <c r="IH41" s="16"/>
      <c r="II41" s="16"/>
      <c r="IJ41" s="16"/>
      <c r="IK41" s="16"/>
      <c r="IL41" s="16"/>
      <c r="IM41" s="16"/>
      <c r="IN41" s="16"/>
      <c r="IO41" s="16"/>
      <c r="IP41" s="16"/>
      <c r="IQ41" s="16"/>
      <c r="IR41" s="16"/>
      <c r="IS41" s="16"/>
      <c r="IT41" s="16"/>
      <c r="IU41" s="16"/>
      <c r="IV41" s="16"/>
    </row>
    <row r="42" spans="1:256" s="390" customFormat="1">
      <c r="A42" s="16"/>
      <c r="B42" s="16"/>
      <c r="C42" s="16"/>
      <c r="D42" s="16"/>
      <c r="E42" s="16"/>
      <c r="F42" s="16"/>
      <c r="G42" s="16"/>
      <c r="H42" s="16"/>
      <c r="I42" s="16"/>
      <c r="J42" s="772"/>
      <c r="K42" s="772"/>
      <c r="L42" s="791"/>
      <c r="M42" s="792"/>
      <c r="N42" s="791"/>
      <c r="O42" s="791"/>
      <c r="P42" s="791"/>
      <c r="Q42" s="791"/>
      <c r="R42" s="791"/>
      <c r="S42" s="791"/>
      <c r="T42" s="791"/>
      <c r="U42" s="791"/>
      <c r="V42" s="791"/>
      <c r="W42" s="791"/>
      <c r="X42" s="791"/>
      <c r="Y42" s="791"/>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6"/>
      <c r="DT42" s="16"/>
      <c r="DU42" s="16"/>
      <c r="DV42" s="16"/>
      <c r="DW42" s="16"/>
      <c r="DX42" s="16"/>
      <c r="DY42" s="16"/>
      <c r="DZ42" s="16"/>
      <c r="EA42" s="16"/>
      <c r="EB42" s="16"/>
      <c r="EC42" s="16"/>
      <c r="ED42" s="16"/>
      <c r="EE42" s="16"/>
      <c r="EF42" s="16"/>
      <c r="EG42" s="16"/>
      <c r="EH42" s="16"/>
      <c r="EI42" s="16"/>
      <c r="EJ42" s="16"/>
      <c r="EK42" s="16"/>
      <c r="EL42" s="16"/>
      <c r="EM42" s="16"/>
      <c r="EN42" s="16"/>
      <c r="EO42" s="16"/>
      <c r="EP42" s="16"/>
      <c r="EQ42" s="16"/>
      <c r="ER42" s="16"/>
      <c r="ES42" s="16"/>
      <c r="ET42" s="16"/>
      <c r="EU42" s="16"/>
      <c r="EV42" s="16"/>
      <c r="EW42" s="16"/>
      <c r="EX42" s="16"/>
      <c r="EY42" s="16"/>
      <c r="EZ42" s="16"/>
      <c r="FA42" s="16"/>
      <c r="FB42" s="16"/>
      <c r="FC42" s="16"/>
      <c r="FD42" s="16"/>
      <c r="FE42" s="16"/>
      <c r="FF42" s="16"/>
      <c r="FG42" s="16"/>
      <c r="FH42" s="16"/>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6"/>
      <c r="HX42" s="16"/>
      <c r="HY42" s="16"/>
      <c r="HZ42" s="16"/>
      <c r="IA42" s="16"/>
      <c r="IB42" s="16"/>
      <c r="IC42" s="16"/>
      <c r="ID42" s="16"/>
      <c r="IE42" s="16"/>
      <c r="IF42" s="16"/>
      <c r="IG42" s="16"/>
      <c r="IH42" s="16"/>
      <c r="II42" s="16"/>
      <c r="IJ42" s="16"/>
      <c r="IK42" s="16"/>
      <c r="IL42" s="16"/>
      <c r="IM42" s="16"/>
      <c r="IN42" s="16"/>
      <c r="IO42" s="16"/>
      <c r="IP42" s="16"/>
      <c r="IQ42" s="16"/>
      <c r="IR42" s="16"/>
      <c r="IS42" s="16"/>
      <c r="IT42" s="16"/>
      <c r="IU42" s="16"/>
      <c r="IV42" s="16"/>
    </row>
    <row r="43" spans="1:256" s="390" customFormat="1">
      <c r="A43" s="16"/>
      <c r="B43" s="16"/>
      <c r="C43" s="16"/>
      <c r="D43" s="16"/>
      <c r="E43" s="16"/>
      <c r="F43" s="16"/>
      <c r="G43" s="16"/>
      <c r="H43" s="16"/>
      <c r="I43" s="16"/>
      <c r="J43" s="772"/>
      <c r="K43" s="772"/>
      <c r="L43" s="791"/>
      <c r="M43" s="792"/>
      <c r="N43" s="791"/>
      <c r="O43" s="791"/>
      <c r="P43" s="791"/>
      <c r="Q43" s="791"/>
      <c r="R43" s="791"/>
      <c r="S43" s="791"/>
      <c r="T43" s="791"/>
      <c r="U43" s="791"/>
      <c r="V43" s="791"/>
      <c r="W43" s="791"/>
      <c r="X43" s="791"/>
      <c r="Y43" s="791"/>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6"/>
      <c r="DT43" s="16"/>
      <c r="DU43" s="16"/>
      <c r="DV43" s="16"/>
      <c r="DW43" s="16"/>
      <c r="DX43" s="16"/>
      <c r="DY43" s="16"/>
      <c r="DZ43" s="16"/>
      <c r="EA43" s="16"/>
      <c r="EB43" s="16"/>
      <c r="EC43" s="16"/>
      <c r="ED43" s="16"/>
      <c r="EE43" s="16"/>
      <c r="EF43" s="16"/>
      <c r="EG43" s="16"/>
      <c r="EH43" s="16"/>
      <c r="EI43" s="16"/>
      <c r="EJ43" s="16"/>
      <c r="EK43" s="16"/>
      <c r="EL43" s="16"/>
      <c r="EM43" s="16"/>
      <c r="EN43" s="16"/>
      <c r="EO43" s="16"/>
      <c r="EP43" s="16"/>
      <c r="EQ43" s="16"/>
      <c r="ER43" s="16"/>
      <c r="ES43" s="16"/>
      <c r="ET43" s="16"/>
      <c r="EU43" s="16"/>
      <c r="EV43" s="16"/>
      <c r="EW43" s="16"/>
      <c r="EX43" s="16"/>
      <c r="EY43" s="16"/>
      <c r="EZ43" s="16"/>
      <c r="FA43" s="16"/>
      <c r="FB43" s="16"/>
      <c r="FC43" s="16"/>
      <c r="FD43" s="16"/>
      <c r="FE43" s="16"/>
      <c r="FF43" s="16"/>
      <c r="FG43" s="16"/>
      <c r="FH43" s="16"/>
      <c r="FI43" s="16"/>
      <c r="FJ43" s="16"/>
      <c r="FK43" s="16"/>
      <c r="FL43" s="16"/>
      <c r="FM43" s="16"/>
      <c r="FN43" s="16"/>
      <c r="FO43" s="16"/>
      <c r="FP43" s="16"/>
      <c r="FQ43" s="16"/>
      <c r="FR43" s="16"/>
      <c r="FS43" s="16"/>
      <c r="FT43" s="16"/>
      <c r="FU43" s="16"/>
      <c r="FV43" s="16"/>
      <c r="FW43" s="16"/>
      <c r="FX43" s="16"/>
      <c r="FY43" s="16"/>
      <c r="FZ43" s="16"/>
      <c r="GA43" s="16"/>
      <c r="GB43" s="16"/>
      <c r="GC43" s="16"/>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6"/>
      <c r="HX43" s="16"/>
      <c r="HY43" s="16"/>
      <c r="HZ43" s="16"/>
      <c r="IA43" s="16"/>
      <c r="IB43" s="16"/>
      <c r="IC43" s="16"/>
      <c r="ID43" s="16"/>
      <c r="IE43" s="16"/>
      <c r="IF43" s="16"/>
      <c r="IG43" s="16"/>
      <c r="IH43" s="16"/>
      <c r="II43" s="16"/>
      <c r="IJ43" s="16"/>
      <c r="IK43" s="16"/>
      <c r="IL43" s="16"/>
      <c r="IM43" s="16"/>
      <c r="IN43" s="16"/>
      <c r="IO43" s="16"/>
      <c r="IP43" s="16"/>
      <c r="IQ43" s="16"/>
      <c r="IR43" s="16"/>
      <c r="IS43" s="16"/>
      <c r="IT43" s="16"/>
      <c r="IU43" s="16"/>
      <c r="IV43" s="16"/>
    </row>
    <row r="44" spans="1:256" s="390" customFormat="1">
      <c r="A44" s="16"/>
      <c r="B44" s="16"/>
      <c r="C44" s="16"/>
      <c r="D44" s="16"/>
      <c r="E44" s="16"/>
      <c r="F44" s="16"/>
      <c r="G44" s="16"/>
      <c r="H44" s="16"/>
      <c r="I44" s="16"/>
      <c r="J44" s="772"/>
      <c r="K44" s="772"/>
      <c r="L44" s="791"/>
      <c r="M44"/>
      <c r="N44"/>
      <c r="O44"/>
      <c r="P44"/>
      <c r="Q44"/>
      <c r="R44"/>
      <c r="S44"/>
      <c r="T44"/>
      <c r="U44"/>
      <c r="V44"/>
      <c r="W44"/>
      <c r="X44" s="791"/>
      <c r="Y44" s="791"/>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6"/>
      <c r="DT44" s="16"/>
      <c r="DU44" s="16"/>
      <c r="DV44" s="16"/>
      <c r="DW44" s="16"/>
      <c r="DX44" s="16"/>
      <c r="DY44" s="16"/>
      <c r="DZ44" s="16"/>
      <c r="EA44" s="16"/>
      <c r="EB44" s="16"/>
      <c r="EC44" s="16"/>
      <c r="ED44" s="16"/>
      <c r="EE44" s="16"/>
      <c r="EF44" s="16"/>
      <c r="EG44" s="16"/>
      <c r="EH44" s="16"/>
      <c r="EI44" s="16"/>
      <c r="EJ44" s="16"/>
      <c r="EK44" s="16"/>
      <c r="EL44" s="16"/>
      <c r="EM44" s="16"/>
      <c r="EN44" s="16"/>
      <c r="EO44" s="16"/>
      <c r="EP44" s="16"/>
      <c r="EQ44" s="16"/>
      <c r="ER44" s="16"/>
      <c r="ES44" s="16"/>
      <c r="ET44" s="16"/>
      <c r="EU44" s="16"/>
      <c r="EV44" s="16"/>
      <c r="EW44" s="16"/>
      <c r="EX44" s="16"/>
      <c r="EY44" s="16"/>
      <c r="EZ44" s="16"/>
      <c r="FA44" s="16"/>
      <c r="FB44" s="16"/>
      <c r="FC44" s="16"/>
      <c r="FD44" s="16"/>
      <c r="FE44" s="16"/>
      <c r="FF44" s="16"/>
      <c r="FG44" s="16"/>
      <c r="FH44" s="16"/>
      <c r="FI44" s="16"/>
      <c r="FJ44" s="16"/>
      <c r="FK44" s="16"/>
      <c r="FL44" s="16"/>
      <c r="FM44" s="16"/>
      <c r="FN44" s="16"/>
      <c r="FO44" s="16"/>
      <c r="FP44" s="16"/>
      <c r="FQ44" s="16"/>
      <c r="FR44" s="16"/>
      <c r="FS44" s="16"/>
      <c r="FT44" s="16"/>
      <c r="FU44" s="16"/>
      <c r="FV44" s="16"/>
      <c r="FW44" s="16"/>
      <c r="FX44" s="16"/>
      <c r="FY44" s="16"/>
      <c r="FZ44" s="16"/>
      <c r="GA44" s="16"/>
      <c r="GB44" s="16"/>
      <c r="GC44" s="16"/>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6"/>
      <c r="HX44" s="16"/>
      <c r="HY44" s="16"/>
      <c r="HZ44" s="16"/>
      <c r="IA44" s="16"/>
      <c r="IB44" s="16"/>
      <c r="IC44" s="16"/>
      <c r="ID44" s="16"/>
      <c r="IE44" s="16"/>
      <c r="IF44" s="16"/>
      <c r="IG44" s="16"/>
      <c r="IH44" s="16"/>
      <c r="II44" s="16"/>
      <c r="IJ44" s="16"/>
      <c r="IK44" s="16"/>
      <c r="IL44" s="16"/>
      <c r="IM44" s="16"/>
      <c r="IN44" s="16"/>
      <c r="IO44" s="16"/>
      <c r="IP44" s="16"/>
      <c r="IQ44" s="16"/>
      <c r="IR44" s="16"/>
      <c r="IS44" s="16"/>
      <c r="IT44" s="16"/>
      <c r="IU44" s="16"/>
      <c r="IV44" s="16"/>
    </row>
    <row r="45" spans="1:256" s="390" customFormat="1">
      <c r="A45" s="16"/>
      <c r="B45" s="16"/>
      <c r="C45" s="16"/>
      <c r="D45" s="16"/>
      <c r="E45" s="16"/>
      <c r="F45" s="16"/>
      <c r="G45" s="16"/>
      <c r="H45" s="16"/>
      <c r="I45" s="16"/>
      <c r="J45" s="634"/>
      <c r="K45" s="634"/>
      <c r="L45" s="634"/>
      <c r="M45"/>
      <c r="N45"/>
      <c r="O45"/>
      <c r="P45"/>
      <c r="Q45"/>
      <c r="R45"/>
      <c r="S45"/>
      <c r="T45"/>
      <c r="U45"/>
      <c r="V45"/>
      <c r="W45"/>
      <c r="X45" s="634"/>
      <c r="Y45" s="634"/>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6"/>
      <c r="DT45" s="16"/>
      <c r="DU45" s="16"/>
      <c r="DV45" s="16"/>
      <c r="DW45" s="16"/>
      <c r="DX45" s="16"/>
      <c r="DY45" s="16"/>
      <c r="DZ45" s="16"/>
      <c r="EA45" s="16"/>
      <c r="EB45" s="16"/>
      <c r="EC45" s="16"/>
      <c r="ED45" s="16"/>
      <c r="EE45" s="16"/>
      <c r="EF45" s="16"/>
      <c r="EG45" s="16"/>
      <c r="EH45" s="16"/>
      <c r="EI45" s="16"/>
      <c r="EJ45" s="16"/>
      <c r="EK45" s="16"/>
      <c r="EL45" s="16"/>
      <c r="EM45" s="16"/>
      <c r="EN45" s="16"/>
      <c r="EO45" s="16"/>
      <c r="EP45" s="16"/>
      <c r="EQ45" s="16"/>
      <c r="ER45" s="16"/>
      <c r="ES45" s="16"/>
      <c r="ET45" s="16"/>
      <c r="EU45" s="16"/>
      <c r="EV45" s="16"/>
      <c r="EW45" s="16"/>
      <c r="EX45" s="16"/>
      <c r="EY45" s="16"/>
      <c r="EZ45" s="16"/>
      <c r="FA45" s="16"/>
      <c r="FB45" s="16"/>
      <c r="FC45" s="16"/>
      <c r="FD45" s="16"/>
      <c r="FE45" s="16"/>
      <c r="FF45" s="16"/>
      <c r="FG45" s="16"/>
      <c r="FH45" s="16"/>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6"/>
      <c r="HX45" s="16"/>
      <c r="HY45" s="16"/>
      <c r="HZ45" s="16"/>
      <c r="IA45" s="16"/>
      <c r="IB45" s="16"/>
      <c r="IC45" s="16"/>
      <c r="ID45" s="16"/>
      <c r="IE45" s="16"/>
      <c r="IF45" s="16"/>
      <c r="IG45" s="16"/>
      <c r="IH45" s="16"/>
      <c r="II45" s="16"/>
      <c r="IJ45" s="16"/>
      <c r="IK45" s="16"/>
      <c r="IL45" s="16"/>
      <c r="IM45" s="16"/>
      <c r="IN45" s="16"/>
      <c r="IO45" s="16"/>
      <c r="IP45" s="16"/>
      <c r="IQ45" s="16"/>
      <c r="IR45" s="16"/>
      <c r="IS45" s="16"/>
      <c r="IT45" s="16"/>
      <c r="IU45" s="16"/>
      <c r="IV45" s="16"/>
    </row>
    <row r="46" spans="1:256">
      <c r="M46"/>
      <c r="N46"/>
      <c r="O46"/>
      <c r="P46"/>
      <c r="Q46"/>
      <c r="R46"/>
      <c r="S46"/>
      <c r="T46"/>
      <c r="U46"/>
      <c r="V46"/>
      <c r="W46"/>
    </row>
    <row r="47" spans="1:256">
      <c r="M47"/>
      <c r="N47"/>
      <c r="O47"/>
      <c r="P47"/>
      <c r="Q47"/>
      <c r="R47"/>
      <c r="S47"/>
      <c r="T47"/>
      <c r="U47"/>
      <c r="V47"/>
      <c r="W47"/>
    </row>
    <row r="48" spans="1:256">
      <c r="M48"/>
      <c r="N48"/>
      <c r="O48"/>
      <c r="P48"/>
      <c r="Q48"/>
      <c r="R48"/>
      <c r="S48"/>
      <c r="T48"/>
      <c r="U48"/>
      <c r="V48"/>
      <c r="W48"/>
    </row>
    <row r="49" spans="13:23">
      <c r="M49"/>
      <c r="N49"/>
      <c r="O49"/>
      <c r="P49"/>
      <c r="Q49"/>
      <c r="R49"/>
      <c r="S49"/>
      <c r="T49"/>
      <c r="U49"/>
      <c r="V49"/>
      <c r="W49"/>
    </row>
    <row r="50" spans="13:23">
      <c r="M50"/>
      <c r="N50"/>
      <c r="O50"/>
      <c r="P50"/>
      <c r="Q50"/>
      <c r="R50"/>
      <c r="S50"/>
      <c r="T50"/>
      <c r="U50"/>
      <c r="V50"/>
      <c r="W50"/>
    </row>
    <row r="51" spans="13:23">
      <c r="M51"/>
      <c r="N51"/>
      <c r="O51"/>
      <c r="P51"/>
      <c r="Q51"/>
      <c r="R51"/>
      <c r="S51"/>
      <c r="T51"/>
      <c r="U51"/>
      <c r="V51"/>
      <c r="W51"/>
    </row>
    <row r="650" spans="4:4">
      <c r="D650" s="60"/>
    </row>
  </sheetData>
  <phoneticPr fontId="0" type="noConversion"/>
  <pageMargins left="0.24" right="0.23" top="0.4" bottom="0.44" header="0.4" footer="0.44"/>
  <pageSetup paperSize="9" scale="65" orientation="landscape"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rgb="FFFF0000"/>
    <pageSetUpPr fitToPage="1"/>
  </sheetPr>
  <dimension ref="A2:EW640"/>
  <sheetViews>
    <sheetView showGridLines="0" zoomScale="85" zoomScaleNormal="85" workbookViewId="0">
      <selection activeCell="B2" sqref="B2"/>
    </sheetView>
  </sheetViews>
  <sheetFormatPr defaultColWidth="0" defaultRowHeight="13.8"/>
  <cols>
    <col min="1" max="1" width="1.77734375" style="16" customWidth="1"/>
    <col min="2" max="2" width="3.77734375" style="16" customWidth="1"/>
    <col min="3" max="3" width="9.21875" style="16" customWidth="1"/>
    <col min="4" max="4" width="7.5546875" style="16" customWidth="1"/>
    <col min="5" max="5" width="7" style="16" customWidth="1"/>
    <col min="6" max="6" width="6.77734375" style="16" customWidth="1"/>
    <col min="7" max="7" width="6.5546875" style="16" customWidth="1"/>
    <col min="8" max="8" width="12.5546875" style="16" customWidth="1"/>
    <col min="9" max="9" width="9.77734375" style="16" customWidth="1"/>
    <col min="10" max="10" width="8.44140625" style="16" customWidth="1"/>
    <col min="11" max="11" width="7.5546875" style="16" customWidth="1"/>
    <col min="12" max="12" width="6.5546875" style="16" customWidth="1"/>
    <col min="13" max="13" width="9.5546875" style="16" customWidth="1"/>
    <col min="14" max="14" width="8.77734375" style="16" customWidth="1"/>
    <col min="15" max="15" width="9" style="16" customWidth="1"/>
    <col min="16" max="16" width="7.44140625" style="16" customWidth="1"/>
    <col min="17" max="17" width="8.77734375" style="16" customWidth="1"/>
    <col min="18" max="18" width="6.77734375" style="16" customWidth="1"/>
    <col min="19" max="19" width="7" style="16" customWidth="1"/>
    <col min="20" max="20" width="8.77734375" style="16" customWidth="1"/>
    <col min="21" max="22" width="7.77734375" style="16" customWidth="1"/>
    <col min="23" max="23" width="8.21875" style="16" customWidth="1"/>
    <col min="24" max="24" width="8.44140625" style="16" customWidth="1"/>
    <col min="25" max="25" width="7.77734375" style="16" customWidth="1"/>
    <col min="26" max="26" width="9.21875" style="16" customWidth="1"/>
    <col min="27" max="27" width="7.5546875" style="16" customWidth="1"/>
    <col min="28" max="28" width="7.77734375" style="16" customWidth="1"/>
    <col min="29" max="29" width="1.77734375" style="16" customWidth="1"/>
    <col min="30" max="30" width="10.77734375" style="16" customWidth="1"/>
    <col min="31" max="31" width="10.44140625" style="16" bestFit="1" customWidth="1"/>
    <col min="32" max="32" width="1.44140625" style="16" customWidth="1"/>
    <col min="33" max="34" width="13.77734375" style="16" customWidth="1"/>
    <col min="35" max="35" width="1.44140625" style="16" customWidth="1"/>
    <col min="36" max="36" width="8.21875" style="16" customWidth="1"/>
    <col min="37" max="37" width="12" style="16" customWidth="1"/>
    <col min="38" max="38" width="1.5546875" style="16" customWidth="1"/>
    <col min="39" max="39" width="32" style="16" customWidth="1"/>
    <col min="40" max="40" width="2.77734375" style="16" customWidth="1"/>
    <col min="41" max="16384" width="9.21875" style="16" hidden="1"/>
  </cols>
  <sheetData>
    <row r="2" spans="1:153" s="383" customFormat="1" ht="18">
      <c r="B2" s="617" t="s">
        <v>1200</v>
      </c>
      <c r="M2" s="1179"/>
    </row>
    <row r="3" spans="1:153" ht="15" thickBot="1">
      <c r="B3" s="945" t="str">
        <f>Sub_Heading</f>
        <v xml:space="preserve"> - Valuation - 30-Jun-2021</v>
      </c>
      <c r="C3" s="428"/>
      <c r="D3" s="428"/>
      <c r="E3" s="428"/>
      <c r="F3" s="428"/>
      <c r="G3" s="428"/>
      <c r="H3" s="428"/>
      <c r="I3" s="428"/>
      <c r="J3" s="428"/>
      <c r="K3" s="428"/>
      <c r="L3" s="428"/>
      <c r="M3" s="428"/>
      <c r="N3" s="428"/>
      <c r="O3" s="428"/>
      <c r="P3" s="428"/>
      <c r="Q3" s="428"/>
      <c r="R3" s="428"/>
      <c r="S3" s="428"/>
      <c r="T3" s="428"/>
      <c r="U3" s="428"/>
      <c r="V3" s="428"/>
      <c r="W3" s="428"/>
      <c r="X3" s="428"/>
      <c r="Y3" s="428"/>
      <c r="Z3" s="428"/>
      <c r="AA3" s="428"/>
      <c r="AB3" s="428"/>
      <c r="AC3" s="428"/>
      <c r="AD3" s="428"/>
      <c r="AE3" s="428"/>
      <c r="AF3" s="428"/>
      <c r="AG3" s="428"/>
      <c r="AH3" s="428"/>
      <c r="AI3" s="428"/>
      <c r="AJ3" s="428"/>
      <c r="AK3" s="428"/>
      <c r="AL3" s="428"/>
      <c r="AM3" s="428"/>
    </row>
    <row r="4" spans="1:153" ht="14.4" thickTop="1">
      <c r="B4" s="60"/>
    </row>
    <row r="5" spans="1:153" s="634" customFormat="1" ht="14.4">
      <c r="A5" s="380"/>
      <c r="B5" s="767" t="s">
        <v>1095</v>
      </c>
      <c r="C5" s="767"/>
      <c r="D5" s="767"/>
      <c r="E5" s="767"/>
      <c r="F5" s="767"/>
      <c r="G5" s="767"/>
      <c r="H5" s="767"/>
      <c r="I5" s="767"/>
      <c r="J5" s="767"/>
      <c r="K5" s="767"/>
      <c r="L5" s="767"/>
      <c r="M5" s="767"/>
      <c r="N5" s="767"/>
      <c r="O5" s="767"/>
      <c r="P5" s="767"/>
      <c r="Q5" s="767"/>
      <c r="R5" s="767"/>
      <c r="S5" s="767"/>
      <c r="T5" s="767"/>
      <c r="U5" s="767"/>
      <c r="V5" s="767"/>
      <c r="W5" s="767"/>
      <c r="X5" s="767"/>
      <c r="Y5" s="767"/>
      <c r="Z5" s="767"/>
      <c r="AA5" s="767"/>
      <c r="AB5" s="767"/>
      <c r="AC5" s="767"/>
      <c r="AD5"/>
      <c r="AE5"/>
      <c r="AF5"/>
      <c r="AG5"/>
      <c r="AH5"/>
      <c r="AI5"/>
      <c r="AJ5"/>
      <c r="AK5"/>
      <c r="AL5"/>
      <c r="AM5"/>
      <c r="AN5"/>
    </row>
    <row r="6" spans="1:153" s="634" customFormat="1">
      <c r="A6" s="16"/>
    </row>
    <row r="7" spans="1:153" s="726" customFormat="1" ht="12" customHeight="1">
      <c r="A7" s="385"/>
      <c r="B7" s="1363" t="s">
        <v>1096</v>
      </c>
      <c r="C7" s="1364"/>
      <c r="D7" s="1364"/>
      <c r="E7" s="1365"/>
      <c r="F7" s="1366" t="s">
        <v>1097</v>
      </c>
      <c r="G7" s="1367"/>
      <c r="H7" s="1367"/>
      <c r="I7" s="1367"/>
      <c r="J7" s="1367"/>
      <c r="K7" s="1367"/>
      <c r="L7" s="1367"/>
      <c r="M7" s="1368"/>
      <c r="N7" s="1366" t="s">
        <v>1098</v>
      </c>
      <c r="O7" s="1363"/>
      <c r="P7" s="1363"/>
      <c r="Q7" s="1363"/>
      <c r="R7" s="1363"/>
      <c r="S7" s="1363"/>
      <c r="T7" s="1363"/>
      <c r="U7" s="1363"/>
      <c r="V7"/>
      <c r="W7"/>
      <c r="X7"/>
      <c r="Y7"/>
      <c r="Z7"/>
      <c r="AF7" s="747"/>
      <c r="AG7" s="747"/>
      <c r="AH7" s="747"/>
      <c r="AI7" s="747"/>
      <c r="AJ7" s="747"/>
    </row>
    <row r="8" spans="1:153" s="726" customFormat="1" ht="3" customHeight="1">
      <c r="A8" s="385"/>
      <c r="B8" s="1362"/>
      <c r="C8" s="1081"/>
      <c r="D8" s="1081"/>
      <c r="E8" s="1081"/>
      <c r="F8" s="1362"/>
      <c r="G8" s="1362"/>
      <c r="H8" s="1362"/>
      <c r="I8" s="1362"/>
      <c r="J8" s="1362"/>
      <c r="K8" s="1362"/>
      <c r="L8" s="1362"/>
      <c r="M8" s="1362"/>
      <c r="N8" s="1081"/>
      <c r="O8" s="1081"/>
      <c r="P8" s="1081"/>
      <c r="Q8" s="1081"/>
      <c r="R8" s="1081"/>
      <c r="S8" s="1081"/>
      <c r="T8" s="1081"/>
      <c r="U8" s="1081"/>
      <c r="V8"/>
      <c r="W8"/>
      <c r="X8"/>
      <c r="Y8"/>
      <c r="Z8"/>
      <c r="AF8" s="747"/>
      <c r="AG8" s="747"/>
      <c r="AH8" s="747"/>
      <c r="AI8" s="747"/>
      <c r="AJ8" s="747"/>
    </row>
    <row r="9" spans="1:153" s="1023" customFormat="1" ht="10.5" hidden="1" customHeight="1">
      <c r="A9" s="385"/>
      <c r="B9" s="1362" t="s">
        <v>1099</v>
      </c>
      <c r="C9" s="1362"/>
      <c r="D9" s="1081"/>
      <c r="E9" s="1081"/>
      <c r="F9" s="1087"/>
      <c r="G9" s="1081"/>
      <c r="H9" s="1081" t="s">
        <v>1100</v>
      </c>
      <c r="I9" s="1081"/>
      <c r="J9" s="1081"/>
      <c r="K9" s="1081"/>
      <c r="L9" s="1081"/>
      <c r="M9" s="1081"/>
      <c r="N9" s="1081" t="s">
        <v>1101</v>
      </c>
      <c r="O9" s="1081"/>
      <c r="P9" s="1087" t="s">
        <v>1009</v>
      </c>
      <c r="Q9" s="1090"/>
      <c r="R9" s="1081" t="s">
        <v>520</v>
      </c>
      <c r="S9" s="1081"/>
      <c r="T9" s="1087" t="s">
        <v>1102</v>
      </c>
      <c r="U9" s="1081"/>
      <c r="V9" s="726"/>
      <c r="AB9" s="726"/>
      <c r="AE9" s="726"/>
      <c r="AG9"/>
      <c r="AH9" s="726"/>
      <c r="AI9" s="726"/>
      <c r="AL9" s="726"/>
      <c r="AM9" s="726"/>
      <c r="AN9" s="726"/>
      <c r="AO9" s="726"/>
      <c r="AP9" s="726"/>
      <c r="AQ9" s="726"/>
      <c r="AR9" s="726"/>
      <c r="AS9" s="726"/>
      <c r="AT9" s="726"/>
      <c r="AU9" s="726"/>
      <c r="AV9" s="726"/>
      <c r="AW9" s="726"/>
      <c r="AX9" s="726"/>
      <c r="AY9" s="726"/>
      <c r="AZ9" s="726"/>
      <c r="BA9" s="726"/>
      <c r="BB9" s="726"/>
      <c r="BC9" s="726"/>
      <c r="BD9" s="726"/>
      <c r="BE9" s="726"/>
      <c r="BF9" s="726"/>
      <c r="BG9" s="726"/>
      <c r="BH9" s="726"/>
      <c r="BI9" s="726"/>
      <c r="BJ9" s="726"/>
      <c r="BK9" s="726"/>
      <c r="BL9" s="726"/>
      <c r="BM9" s="726"/>
      <c r="BN9" s="726"/>
      <c r="BO9" s="726"/>
      <c r="BP9" s="726"/>
      <c r="BQ9" s="726"/>
      <c r="BR9" s="726"/>
      <c r="BS9" s="726"/>
      <c r="BT9" s="726"/>
      <c r="BU9" s="726"/>
      <c r="BV9" s="726"/>
      <c r="BW9" s="726"/>
      <c r="BX9" s="726"/>
      <c r="BY9" s="726"/>
      <c r="BZ9" s="726"/>
      <c r="CA9" s="726"/>
      <c r="CB9" s="726"/>
      <c r="CC9" s="726"/>
      <c r="CD9" s="726"/>
      <c r="CE9" s="726"/>
      <c r="CF9" s="726"/>
      <c r="CG9" s="726"/>
      <c r="CH9" s="726"/>
      <c r="CI9" s="726"/>
      <c r="CJ9" s="726"/>
      <c r="CK9" s="726"/>
      <c r="CL9" s="726"/>
      <c r="CM9" s="726"/>
      <c r="CN9" s="726"/>
      <c r="CO9" s="726"/>
      <c r="CP9" s="726"/>
      <c r="CQ9" s="726"/>
      <c r="CR9" s="726"/>
      <c r="CS9" s="726"/>
      <c r="CT9" s="726"/>
      <c r="CU9" s="726"/>
      <c r="CV9" s="726"/>
      <c r="CW9" s="726"/>
      <c r="CX9" s="726"/>
      <c r="CY9" s="726"/>
      <c r="CZ9" s="726"/>
      <c r="DA9" s="726"/>
      <c r="DB9" s="726"/>
      <c r="DC9" s="726"/>
      <c r="DD9" s="726"/>
      <c r="DE9" s="726"/>
      <c r="DF9" s="726"/>
      <c r="DG9" s="726"/>
      <c r="DH9" s="726"/>
      <c r="DI9" s="726"/>
      <c r="DJ9" s="726"/>
      <c r="DK9" s="726"/>
      <c r="DL9" s="726"/>
      <c r="DM9" s="726"/>
      <c r="DN9" s="726"/>
      <c r="DO9" s="726"/>
      <c r="DP9" s="726"/>
      <c r="DQ9" s="726"/>
      <c r="DR9" s="726"/>
      <c r="DS9" s="726"/>
      <c r="DT9" s="726"/>
      <c r="DU9" s="726"/>
      <c r="DV9" s="726"/>
      <c r="DW9" s="726"/>
      <c r="DX9" s="726"/>
      <c r="DY9" s="726"/>
      <c r="DZ9" s="726"/>
      <c r="EA9" s="726"/>
      <c r="EB9" s="726"/>
      <c r="EC9" s="726"/>
      <c r="ED9" s="726"/>
      <c r="EE9" s="726"/>
      <c r="EF9" s="726"/>
      <c r="EG9" s="726"/>
      <c r="EH9" s="726"/>
      <c r="EI9" s="726"/>
      <c r="EJ9" s="726"/>
      <c r="EK9" s="726"/>
      <c r="EL9" s="726"/>
      <c r="EM9" s="726"/>
      <c r="EN9" s="726"/>
      <c r="EO9" s="726"/>
      <c r="EP9" s="726"/>
      <c r="EQ9" s="726"/>
      <c r="ER9" s="726"/>
      <c r="ES9" s="726"/>
      <c r="ET9" s="726"/>
      <c r="EU9" s="726"/>
      <c r="EV9" s="726"/>
      <c r="EW9" s="726"/>
    </row>
    <row r="10" spans="1:153" s="1023" customFormat="1" ht="10.5" hidden="1" customHeight="1">
      <c r="A10" s="385"/>
      <c r="B10" s="1362"/>
      <c r="C10" s="1362"/>
      <c r="D10" s="1081"/>
      <c r="E10" s="1081"/>
      <c r="F10" s="1087"/>
      <c r="G10" s="1081"/>
      <c r="H10" s="1081"/>
      <c r="I10" s="1081"/>
      <c r="J10" s="1081"/>
      <c r="K10" s="1081"/>
      <c r="L10" s="1081"/>
      <c r="M10" s="1081"/>
      <c r="N10" s="1081"/>
      <c r="O10" s="1081"/>
      <c r="P10" s="1087"/>
      <c r="Q10" s="1090"/>
      <c r="R10" s="1081"/>
      <c r="S10" s="1081"/>
      <c r="T10" s="1087"/>
      <c r="U10" s="1081"/>
      <c r="V10" s="726"/>
      <c r="AB10" s="726"/>
      <c r="AE10" s="726"/>
      <c r="AG10"/>
      <c r="AH10" s="726"/>
      <c r="AI10" s="726"/>
      <c r="AL10" s="726"/>
      <c r="AM10" s="726"/>
      <c r="AN10" s="726"/>
      <c r="AO10" s="726"/>
      <c r="AP10" s="726"/>
      <c r="AQ10" s="726"/>
      <c r="AR10" s="726"/>
      <c r="AS10" s="726"/>
      <c r="AT10" s="726"/>
      <c r="AU10" s="726"/>
      <c r="AV10" s="726"/>
      <c r="AW10" s="726"/>
      <c r="AX10" s="726"/>
      <c r="AY10" s="726"/>
      <c r="AZ10" s="726"/>
      <c r="BA10" s="726"/>
      <c r="BB10" s="726"/>
      <c r="BC10" s="726"/>
      <c r="BD10" s="726"/>
      <c r="BE10" s="726"/>
      <c r="BF10" s="726"/>
      <c r="BG10" s="726"/>
      <c r="BH10" s="726"/>
      <c r="BI10" s="726"/>
      <c r="BJ10" s="726"/>
      <c r="BK10" s="726"/>
      <c r="BL10" s="726"/>
      <c r="BM10" s="726"/>
      <c r="BN10" s="726"/>
      <c r="BO10" s="726"/>
      <c r="BP10" s="726"/>
      <c r="BQ10" s="726"/>
      <c r="BR10" s="726"/>
      <c r="BS10" s="726"/>
      <c r="BT10" s="726"/>
      <c r="BU10" s="726"/>
      <c r="BV10" s="726"/>
      <c r="BW10" s="726"/>
      <c r="BX10" s="726"/>
      <c r="BY10" s="726"/>
      <c r="BZ10" s="726"/>
      <c r="CA10" s="726"/>
      <c r="CB10" s="726"/>
      <c r="CC10" s="726"/>
      <c r="CD10" s="726"/>
      <c r="CE10" s="726"/>
      <c r="CF10" s="726"/>
      <c r="CG10" s="726"/>
      <c r="CH10" s="726"/>
      <c r="CI10" s="726"/>
      <c r="CJ10" s="726"/>
      <c r="CK10" s="726"/>
      <c r="CL10" s="726"/>
      <c r="CM10" s="726"/>
      <c r="CN10" s="726"/>
      <c r="CO10" s="726"/>
      <c r="CP10" s="726"/>
      <c r="CQ10" s="726"/>
      <c r="CR10" s="726"/>
      <c r="CS10" s="726"/>
      <c r="CT10" s="726"/>
      <c r="CU10" s="726"/>
      <c r="CV10" s="726"/>
      <c r="CW10" s="726"/>
      <c r="CX10" s="726"/>
      <c r="CY10" s="726"/>
      <c r="CZ10" s="726"/>
      <c r="DA10" s="726"/>
      <c r="DB10" s="726"/>
      <c r="DC10" s="726"/>
      <c r="DD10" s="726"/>
      <c r="DE10" s="726"/>
      <c r="DF10" s="726"/>
      <c r="DG10" s="726"/>
      <c r="DH10" s="726"/>
      <c r="DI10" s="726"/>
      <c r="DJ10" s="726"/>
      <c r="DK10" s="726"/>
      <c r="DL10" s="726"/>
      <c r="DM10" s="726"/>
      <c r="DN10" s="726"/>
      <c r="DO10" s="726"/>
      <c r="DP10" s="726"/>
      <c r="DQ10" s="726"/>
      <c r="DR10" s="726"/>
      <c r="DS10" s="726"/>
      <c r="DT10" s="726"/>
      <c r="DU10" s="726"/>
      <c r="DV10" s="726"/>
      <c r="DW10" s="726"/>
      <c r="DX10" s="726"/>
      <c r="DY10" s="726"/>
      <c r="DZ10" s="726"/>
      <c r="EA10" s="726"/>
      <c r="EB10" s="726"/>
      <c r="EC10" s="726"/>
      <c r="ED10" s="726"/>
      <c r="EE10" s="726"/>
      <c r="EF10" s="726"/>
      <c r="EG10" s="726"/>
      <c r="EH10" s="726"/>
      <c r="EI10" s="726"/>
      <c r="EJ10" s="726"/>
      <c r="EK10" s="726"/>
      <c r="EL10" s="726"/>
      <c r="EM10" s="726"/>
      <c r="EN10" s="726"/>
      <c r="EO10" s="726"/>
      <c r="EP10" s="726"/>
      <c r="EQ10" s="726"/>
      <c r="ER10" s="726"/>
      <c r="ES10" s="726"/>
      <c r="ET10" s="726"/>
      <c r="EU10" s="726"/>
      <c r="EV10" s="726"/>
      <c r="EW10" s="726"/>
    </row>
    <row r="11" spans="1:153" s="684" customFormat="1" ht="19.5" customHeight="1">
      <c r="A11" s="16"/>
      <c r="B11" s="1180" t="s">
        <v>185</v>
      </c>
      <c r="C11" s="1180" t="s">
        <v>433</v>
      </c>
      <c r="D11" s="1180" t="s">
        <v>434</v>
      </c>
      <c r="E11" s="1180" t="s">
        <v>1052</v>
      </c>
      <c r="F11" s="1181" t="s">
        <v>438</v>
      </c>
      <c r="G11" s="1180" t="s">
        <v>1103</v>
      </c>
      <c r="H11" s="1180" t="s">
        <v>223</v>
      </c>
      <c r="I11" s="1180" t="s">
        <v>260</v>
      </c>
      <c r="J11" s="1180" t="s">
        <v>416</v>
      </c>
      <c r="K11" s="1180" t="s">
        <v>440</v>
      </c>
      <c r="L11" s="1180" t="s">
        <v>1104</v>
      </c>
      <c r="M11" s="1182" t="s">
        <v>1105</v>
      </c>
      <c r="N11" s="1180" t="s">
        <v>1106</v>
      </c>
      <c r="O11" s="1180" t="s">
        <v>1107</v>
      </c>
      <c r="P11" s="1181" t="s">
        <v>1108</v>
      </c>
      <c r="Q11" s="1182" t="s">
        <v>1109</v>
      </c>
      <c r="R11" s="1185" t="s">
        <v>832</v>
      </c>
      <c r="S11" s="1180" t="s">
        <v>520</v>
      </c>
      <c r="T11" s="1181" t="s">
        <v>1110</v>
      </c>
      <c r="U11" s="1180" t="s">
        <v>1107</v>
      </c>
      <c r="V11" s="634"/>
      <c r="AB11" s="634"/>
      <c r="AE11" s="634"/>
      <c r="AG11" s="634"/>
      <c r="AH11" s="634"/>
      <c r="AI11" s="634"/>
      <c r="AL11" s="634"/>
      <c r="AM11" s="634"/>
      <c r="AN11" s="634"/>
      <c r="AO11" s="634"/>
      <c r="AP11" s="634"/>
      <c r="AR11" s="634"/>
      <c r="AS11" s="634"/>
      <c r="AW11" s="634"/>
      <c r="AX11" s="634"/>
      <c r="AY11" s="634"/>
      <c r="AZ11" s="634"/>
      <c r="BA11" s="634"/>
      <c r="BB11" s="634"/>
      <c r="BC11" s="634"/>
      <c r="BD11" s="634"/>
      <c r="BE11" s="634"/>
      <c r="BF11" s="634"/>
      <c r="BG11" s="634"/>
      <c r="BH11" s="634"/>
      <c r="BI11" s="634"/>
      <c r="BJ11" s="634"/>
      <c r="BK11" s="634"/>
      <c r="BL11" s="634"/>
      <c r="BM11" s="634"/>
      <c r="BN11" s="634"/>
      <c r="BO11" s="634"/>
      <c r="BP11" s="634"/>
      <c r="BQ11" s="634"/>
      <c r="BR11" s="634"/>
      <c r="BS11" s="634"/>
      <c r="BT11" s="634"/>
      <c r="BU11" s="634"/>
      <c r="BV11" s="634"/>
      <c r="BW11" s="634"/>
      <c r="BX11" s="634"/>
      <c r="BY11" s="634"/>
      <c r="BZ11" s="634"/>
      <c r="CA11" s="634"/>
      <c r="CB11" s="634"/>
      <c r="CC11" s="634"/>
      <c r="CD11" s="634"/>
      <c r="CE11" s="634"/>
      <c r="CF11" s="634"/>
      <c r="CG11" s="634"/>
      <c r="CH11" s="634"/>
      <c r="CI11" s="634"/>
      <c r="CJ11" s="634"/>
      <c r="CK11" s="634"/>
      <c r="CL11" s="634"/>
      <c r="CM11" s="634"/>
      <c r="CN11" s="634"/>
      <c r="CO11" s="634"/>
      <c r="CP11" s="634"/>
      <c r="CQ11" s="634"/>
      <c r="CR11" s="634"/>
      <c r="CS11" s="634"/>
      <c r="CT11" s="634"/>
      <c r="CU11" s="634"/>
      <c r="CV11" s="634"/>
      <c r="CW11" s="634"/>
      <c r="CX11" s="634"/>
      <c r="CY11" s="634"/>
      <c r="CZ11" s="634"/>
      <c r="DA11" s="634"/>
      <c r="DB11" s="634"/>
      <c r="DC11" s="634"/>
      <c r="DD11" s="634"/>
      <c r="DE11" s="634"/>
      <c r="DF11" s="634"/>
      <c r="DG11" s="634"/>
      <c r="DH11" s="634"/>
      <c r="DI11" s="634"/>
      <c r="DJ11" s="634"/>
      <c r="DK11" s="634"/>
      <c r="DL11" s="634"/>
      <c r="DM11" s="634"/>
      <c r="DN11" s="634"/>
      <c r="DO11" s="634"/>
      <c r="DP11" s="634"/>
      <c r="DQ11" s="634"/>
      <c r="DR11" s="634"/>
      <c r="DS11" s="634"/>
      <c r="DT11" s="634"/>
      <c r="DU11" s="634"/>
      <c r="DV11" s="634"/>
      <c r="DW11" s="634"/>
      <c r="DX11" s="634"/>
      <c r="DY11" s="634"/>
      <c r="DZ11" s="634"/>
      <c r="EA11" s="634"/>
      <c r="EB11" s="634"/>
      <c r="EC11" s="634"/>
      <c r="ED11" s="634"/>
      <c r="EE11" s="634"/>
      <c r="EF11" s="634"/>
      <c r="EG11" s="634"/>
      <c r="EH11" s="634"/>
      <c r="EI11" s="634"/>
      <c r="EJ11" s="634"/>
      <c r="EK11" s="634"/>
      <c r="EL11" s="634"/>
      <c r="EM11" s="634"/>
      <c r="EN11" s="634"/>
      <c r="EO11" s="634"/>
      <c r="EP11" s="634"/>
      <c r="EQ11" s="634"/>
      <c r="ER11" s="634"/>
      <c r="ES11" s="634"/>
      <c r="ET11" s="634"/>
      <c r="EU11" s="634"/>
      <c r="EV11" s="634"/>
      <c r="EW11" s="634"/>
    </row>
    <row r="12" spans="1:153" s="874" customFormat="1" ht="12" customHeight="1">
      <c r="A12" s="392"/>
      <c r="B12" s="1045">
        <f>IF(B11="No",1,B11+1)</f>
        <v>1</v>
      </c>
      <c r="C12" s="1046" t="str">
        <f ca="1">OFFSET(IP_Schedule!E$16,$B12,0)</f>
        <v>Ground 1</v>
      </c>
      <c r="D12" s="1047">
        <f ca="1">OFFSET(IP_Schedule!G$16,$B12,0)</f>
        <v>1</v>
      </c>
      <c r="E12" s="1048">
        <f ca="1">OFFSET(IP_Schedule!$AV$16,$B12,0)</f>
        <v>1</v>
      </c>
      <c r="F12" s="1088" t="str">
        <f ca="1">OFFSET(IP_Schedule!Q$16,$B12,0)</f>
        <v>Leased</v>
      </c>
      <c r="G12" s="1049" t="str">
        <f ca="1">OFFSET(IP_Schedule!I$16,$B12,0)</f>
        <v>N</v>
      </c>
      <c r="H12" s="1046" t="str">
        <f ca="1">IF(OFFSET(IP_Schedule!R$16,$B12,0)="Vacant","Vacant",OFFSET(IP_Schedule!R$16,$B12,0))</f>
        <v>Yarra D</v>
      </c>
      <c r="I12" s="1050">
        <f ca="1">(IF(F12="Leased",OFFSET(IP_Schedule!T$16,$B12,0),""))</f>
        <v>44378</v>
      </c>
      <c r="J12" s="1050">
        <f ca="1">IF(F12="Leased",OFFSET(IP_Schedule!U$16,$B12,0),"")</f>
        <v>45838</v>
      </c>
      <c r="K12" s="1051">
        <f ca="1">OFFSET(IP_Schedule!V$16,B12,0)</f>
        <v>3.9972621492128679</v>
      </c>
      <c r="L12" s="1052"/>
      <c r="M12" s="1183">
        <f ca="1">IF(F12="Leased",OFFSET(IP_Schedule!CO$16,B12,0),"")</f>
        <v>0.04</v>
      </c>
      <c r="N12" s="1053">
        <f ca="1">OFFSET(IP_Schedule!AL$16,B12,0)</f>
        <v>200</v>
      </c>
      <c r="O12" s="1054">
        <f ca="1">OFFSET(IP_Schedule!AM$16,B12,0)</f>
        <v>200</v>
      </c>
      <c r="P12" s="1091">
        <f ca="1">OFFSET(IP_Schedule!AW$16,$B12,0)</f>
        <v>10</v>
      </c>
      <c r="Q12" s="1093">
        <f ca="1">OFFSET(IP_Schedule!AX$16,$B12,0)</f>
        <v>0.83333333333333337</v>
      </c>
      <c r="R12" s="1186" t="s">
        <v>964</v>
      </c>
      <c r="S12" s="1053">
        <f ca="1">OFFSET(IP_Schedule!AS$16,B12,0)</f>
        <v>0</v>
      </c>
      <c r="T12" s="1095">
        <f ca="1">OFFSET(IP_Schedule!BL$16,$B12,0)</f>
        <v>210</v>
      </c>
      <c r="U12" s="1054">
        <f ca="1">OFFSET(IP_Schedule!BM$16,$B12,0)</f>
        <v>200</v>
      </c>
    </row>
    <row r="13" spans="1:153" s="874" customFormat="1" ht="12" hidden="1" customHeight="1">
      <c r="A13" s="392"/>
      <c r="B13" s="1045"/>
      <c r="C13" s="1046"/>
      <c r="D13" s="1047"/>
      <c r="E13" s="1048"/>
      <c r="F13" s="1088"/>
      <c r="G13" s="1049"/>
      <c r="H13" s="1046"/>
      <c r="I13" s="1050"/>
      <c r="J13" s="1050"/>
      <c r="K13" s="1051"/>
      <c r="L13" s="1052"/>
      <c r="M13" s="1183"/>
      <c r="N13" s="1053"/>
      <c r="O13" s="1054"/>
      <c r="P13" s="1091"/>
      <c r="Q13" s="1093"/>
      <c r="R13" s="1186"/>
      <c r="S13" s="1053"/>
      <c r="T13" s="1095"/>
      <c r="U13" s="1054"/>
    </row>
    <row r="14" spans="1:153" s="874" customFormat="1" ht="1.05" customHeight="1">
      <c r="A14" s="392"/>
      <c r="B14" s="1045"/>
      <c r="C14" s="1046"/>
      <c r="D14" s="1047"/>
      <c r="E14" s="1048"/>
      <c r="F14" s="1088"/>
      <c r="G14" s="1049"/>
      <c r="H14" s="1046"/>
      <c r="I14" s="1050"/>
      <c r="J14" s="1050"/>
      <c r="K14" s="1051"/>
      <c r="L14" s="1052"/>
      <c r="M14" s="1183"/>
      <c r="N14" s="1053"/>
      <c r="O14" s="1054"/>
      <c r="P14" s="1091"/>
      <c r="Q14" s="1093"/>
      <c r="R14" s="1186"/>
      <c r="S14" s="1053"/>
      <c r="T14" s="1095"/>
      <c r="U14" s="1054"/>
    </row>
    <row r="15" spans="1:153" customFormat="1" ht="12" customHeight="1">
      <c r="A15" s="16"/>
      <c r="B15" s="1059" t="s">
        <v>1036</v>
      </c>
      <c r="C15" s="1082"/>
      <c r="D15" s="1083">
        <f ca="1">SUM(D12:D14)</f>
        <v>1</v>
      </c>
      <c r="E15" s="1084">
        <f ca="1">SUM(E12:E14)</f>
        <v>1</v>
      </c>
      <c r="F15" s="1089"/>
      <c r="G15" s="1085"/>
      <c r="H15" s="1085"/>
      <c r="I15" s="1085"/>
      <c r="J15" s="1085"/>
      <c r="K15" s="1085"/>
      <c r="L15" s="1085"/>
      <c r="M15" s="1184"/>
      <c r="N15" s="1086">
        <f ca="1">SUM(N12:N14)</f>
        <v>200</v>
      </c>
      <c r="O15" s="1086"/>
      <c r="P15" s="1092">
        <f ca="1">SUM(P12:P14)</f>
        <v>10</v>
      </c>
      <c r="Q15" s="1094"/>
      <c r="R15" s="1187"/>
      <c r="S15" s="1086">
        <f ca="1">SUM(S12:S14)</f>
        <v>0</v>
      </c>
      <c r="T15" s="1092">
        <f ca="1">SUM(T12:T14)</f>
        <v>210</v>
      </c>
      <c r="U15" s="1086"/>
      <c r="V15" s="1056"/>
      <c r="W15" s="1056"/>
      <c r="X15" s="1056"/>
      <c r="Y15" s="1056"/>
      <c r="Z15" s="16"/>
      <c r="AA15" s="1055"/>
    </row>
    <row r="16" spans="1:153" s="634" customFormat="1" ht="10.8">
      <c r="A16" s="390"/>
    </row>
    <row r="18" spans="2:30">
      <c r="B18" s="767" t="s">
        <v>1111</v>
      </c>
      <c r="C18" s="767"/>
      <c r="D18" s="767"/>
      <c r="E18" s="767"/>
      <c r="F18" s="767"/>
      <c r="G18" s="767"/>
      <c r="H18" s="767"/>
      <c r="I18" s="767"/>
      <c r="J18" s="767"/>
      <c r="K18" s="767"/>
      <c r="L18" s="767"/>
      <c r="M18" s="767"/>
      <c r="N18" s="767"/>
      <c r="O18" s="767"/>
      <c r="P18" s="767"/>
      <c r="Q18" s="767"/>
      <c r="R18" s="767"/>
      <c r="S18" s="767"/>
      <c r="T18" s="767"/>
      <c r="U18" s="767"/>
      <c r="V18" s="767"/>
      <c r="W18" s="767"/>
      <c r="X18" s="767"/>
      <c r="Y18" s="767"/>
      <c r="Z18" s="767"/>
      <c r="AA18" s="767"/>
      <c r="AB18" s="767"/>
      <c r="AC18" s="767"/>
      <c r="AD18"/>
    </row>
    <row r="19" spans="2:30">
      <c r="B19" s="634"/>
      <c r="C19" s="634"/>
      <c r="D19" s="634"/>
      <c r="E19" s="634"/>
      <c r="F19" s="634"/>
      <c r="G19" s="634"/>
      <c r="H19" s="634"/>
      <c r="I19" s="634"/>
      <c r="J19" s="634"/>
      <c r="K19" s="634"/>
      <c r="L19" s="634"/>
      <c r="M19" s="634"/>
      <c r="N19" s="634"/>
      <c r="O19" s="634"/>
      <c r="P19" s="634"/>
      <c r="Q19" s="634"/>
      <c r="R19" s="634"/>
      <c r="S19" s="634"/>
      <c r="T19" s="634"/>
      <c r="U19" s="634"/>
      <c r="V19" s="634"/>
      <c r="W19" s="634"/>
      <c r="X19" s="634"/>
      <c r="Y19" s="634"/>
      <c r="Z19" s="634"/>
      <c r="AA19" s="634"/>
      <c r="AB19" s="634"/>
      <c r="AC19" s="634"/>
      <c r="AD19" s="634"/>
    </row>
    <row r="20" spans="2:30">
      <c r="B20" s="825" t="s">
        <v>1112</v>
      </c>
      <c r="C20" s="825"/>
      <c r="D20" s="825"/>
      <c r="E20" s="825"/>
      <c r="F20"/>
      <c r="G20" s="825" t="s">
        <v>1113</v>
      </c>
      <c r="H20"/>
      <c r="I20"/>
      <c r="J20"/>
      <c r="K20"/>
      <c r="L20" s="825"/>
      <c r="M20" s="825"/>
      <c r="N20" s="825"/>
      <c r="O20"/>
      <c r="P20" s="825"/>
      <c r="Q20"/>
      <c r="R20" s="825" t="s">
        <v>1114</v>
      </c>
      <c r="S20" s="825"/>
      <c r="T20" s="825"/>
      <c r="U20" s="825"/>
      <c r="V20" s="825"/>
      <c r="W20" s="825"/>
      <c r="X20" s="825"/>
      <c r="Y20" s="825"/>
      <c r="Z20" s="825"/>
      <c r="AA20" s="825"/>
      <c r="AB20" s="825"/>
      <c r="AC20"/>
      <c r="AD20" s="634"/>
    </row>
    <row r="21" spans="2:30" ht="3" customHeight="1">
      <c r="B21" s="726"/>
      <c r="C21" s="681"/>
      <c r="D21" s="681"/>
      <c r="E21" s="681"/>
      <c r="F21" s="681"/>
      <c r="G21" s="681"/>
      <c r="H21" s="681"/>
      <c r="I21" s="681"/>
      <c r="J21" s="681"/>
      <c r="K21" s="681"/>
      <c r="L21" s="681"/>
      <c r="M21" s="681"/>
      <c r="N21" s="681"/>
      <c r="O21" s="681"/>
      <c r="P21" s="681"/>
      <c r="Q21"/>
      <c r="R21" s="681"/>
      <c r="S21" s="681"/>
      <c r="T21" s="681"/>
      <c r="U21" s="681"/>
      <c r="V21" s="681"/>
      <c r="W21" s="681"/>
      <c r="X21" s="634"/>
      <c r="Y21" s="634"/>
      <c r="Z21" s="634"/>
      <c r="AA21" s="634"/>
      <c r="AB21" s="681"/>
      <c r="AC21" s="681"/>
      <c r="AD21" s="634"/>
    </row>
    <row r="22" spans="2:30">
      <c r="B22" s="825" t="s">
        <v>1099</v>
      </c>
      <c r="C22" s="825"/>
      <c r="D22" s="825"/>
      <c r="E22" s="825"/>
      <c r="F22" s="871"/>
      <c r="G22" s="825"/>
      <c r="H22" s="825"/>
      <c r="I22" s="825"/>
      <c r="J22" s="825"/>
      <c r="K22" s="825"/>
      <c r="L22" s="825"/>
      <c r="M22" s="825"/>
      <c r="N22" s="825"/>
      <c r="O22" s="871"/>
      <c r="P22" s="825"/>
      <c r="Q22"/>
      <c r="R22" s="825" t="s">
        <v>1101</v>
      </c>
      <c r="S22" s="825"/>
      <c r="T22" s="871"/>
      <c r="U22" s="825" t="s">
        <v>1009</v>
      </c>
      <c r="V22" s="825"/>
      <c r="W22" s="871"/>
      <c r="X22" s="825" t="s">
        <v>520</v>
      </c>
      <c r="Y22" s="825"/>
      <c r="Z22" s="726"/>
      <c r="AA22" s="825" t="s">
        <v>1115</v>
      </c>
      <c r="AB22" s="825"/>
      <c r="AC22" s="634"/>
      <c r="AD22" s="634"/>
    </row>
    <row r="23" spans="2:30" ht="3.75" customHeight="1">
      <c r="B23" s="1022"/>
      <c r="C23" s="1022"/>
      <c r="D23" s="1022"/>
      <c r="E23" s="1022"/>
      <c r="F23" s="681"/>
      <c r="G23" s="1022"/>
      <c r="H23" s="1022"/>
      <c r="I23" s="1022"/>
      <c r="J23" s="1022"/>
      <c r="K23" s="1022"/>
      <c r="L23" s="634"/>
      <c r="M23" s="634"/>
      <c r="N23" s="634"/>
      <c r="O23" s="681"/>
      <c r="P23" s="634"/>
      <c r="Q23"/>
      <c r="R23" s="634"/>
      <c r="S23" s="634"/>
      <c r="T23" s="681"/>
      <c r="U23" s="634"/>
      <c r="V23" s="634"/>
      <c r="W23" s="681"/>
      <c r="X23" s="634"/>
      <c r="Y23" s="634"/>
      <c r="Z23" s="634"/>
      <c r="AA23" s="634"/>
      <c r="AB23" s="634"/>
      <c r="AC23" s="634"/>
      <c r="AD23" s="634"/>
    </row>
    <row r="24" spans="2:30" ht="32.4">
      <c r="B24" s="1172" t="s">
        <v>185</v>
      </c>
      <c r="C24" s="1173" t="s">
        <v>433</v>
      </c>
      <c r="D24" s="1173" t="s">
        <v>434</v>
      </c>
      <c r="E24" s="1173" t="s">
        <v>1052</v>
      </c>
      <c r="F24" s="1174"/>
      <c r="G24" s="1173" t="s">
        <v>1116</v>
      </c>
      <c r="H24" s="1173" t="s">
        <v>1117</v>
      </c>
      <c r="I24" s="1173" t="s">
        <v>1118</v>
      </c>
      <c r="J24" s="1175" t="s">
        <v>1119</v>
      </c>
      <c r="K24" s="1175" t="s">
        <v>1120</v>
      </c>
      <c r="L24" s="1176" t="s">
        <v>410</v>
      </c>
      <c r="M24" s="1173" t="s">
        <v>1121</v>
      </c>
      <c r="N24" s="1173" t="s">
        <v>1122</v>
      </c>
      <c r="O24" s="1174"/>
      <c r="P24" s="1173" t="s">
        <v>1123</v>
      </c>
      <c r="Q24" s="1177"/>
      <c r="R24" s="1173" t="s">
        <v>1124</v>
      </c>
      <c r="S24" s="1173" t="s">
        <v>1125</v>
      </c>
      <c r="T24" s="1174"/>
      <c r="U24" s="1173" t="s">
        <v>1124</v>
      </c>
      <c r="V24" s="1173" t="s">
        <v>1109</v>
      </c>
      <c r="W24" s="1174"/>
      <c r="X24" s="1173" t="s">
        <v>363</v>
      </c>
      <c r="Y24" s="1173" t="s">
        <v>1125</v>
      </c>
      <c r="Z24" s="1178"/>
      <c r="AA24" s="1173" t="s">
        <v>781</v>
      </c>
      <c r="AB24" s="1173" t="s">
        <v>1125</v>
      </c>
      <c r="AC24" s="634"/>
      <c r="AD24" s="634"/>
    </row>
    <row r="25" spans="2:30">
      <c r="B25" s="878">
        <f t="shared" ref="B25" si="0">IF(B24="No",1,B24+1)</f>
        <v>1</v>
      </c>
      <c r="C25" s="879" t="str">
        <f ca="1">OFFSET(IP_Schedule!E$16,$B25,0)</f>
        <v>Ground 1</v>
      </c>
      <c r="D25" s="880">
        <f ca="1">OFFSET(IP_Schedule!G$16,$B25,0)</f>
        <v>1</v>
      </c>
      <c r="E25" s="881">
        <f ca="1">OFFSET(IP_Schedule!$AV$16,$B25,0)</f>
        <v>1</v>
      </c>
      <c r="F25" s="872"/>
      <c r="G25" s="1021" t="str">
        <f ca="1">OFFSET(IP_Schedule!I$16,$B25,0)</f>
        <v>N</v>
      </c>
      <c r="H25" s="1021"/>
      <c r="I25" s="1024">
        <f ca="1">OFFSET(IP_Schedule!AC$16,$B25,0)</f>
        <v>5</v>
      </c>
      <c r="J25" s="1025">
        <f ca="1">OFFSET(IP_Schedule!AE$16,$B25,0)</f>
        <v>0.5</v>
      </c>
      <c r="K25" s="1026">
        <f ca="1">AVERAGE(OFFSET(IP_Assumptions!$D$253,,MATCH(OFFSET(IP_Schedule!O$16,$B25,0),IP_Assumptions!$D$253:$L$253,0)-1,12,1))</f>
        <v>2.4999999999999998E-2</v>
      </c>
      <c r="L25" s="1033">
        <f ca="1">OFFSET(IP_Schedule!FV$16,$B25,0)</f>
        <v>0</v>
      </c>
      <c r="M25" s="1026">
        <f ca="1">CHOOSE(MATCH(OFFSET(IP_Schedule!F$16,$B25,0),IP_Assumptions!$C$55:$G$55,0),IP_Assumptions!$C$61,IP_Assumptions!$D$61,IP_Assumptions!$E$61,IP_Assumptions!$F$61,IP_Assumptions!$G$61)</f>
        <v>0.06</v>
      </c>
      <c r="N25" s="1026">
        <f ca="1">CHOOSE(MATCH(OFFSET(IP_Schedule!F$16,$B25,0),IP_Assumptions!$C$55:$G$55,0),IP_Assumptions!$C$62,IP_Assumptions!$D$62,IP_Assumptions!$E$62,IP_Assumptions!$F$62,IP_Assumptions!$G$62)</f>
        <v>0.12</v>
      </c>
      <c r="O25" s="872"/>
      <c r="P25" s="1034">
        <f>IP_Assumptions!$D$165</f>
        <v>100</v>
      </c>
      <c r="Q25"/>
      <c r="R25" s="936">
        <f ca="1">OFFSET(IP_Schedule!BO$16,$B25,0)</f>
        <v>100</v>
      </c>
      <c r="S25" s="936">
        <f t="shared" ref="S25" ca="1" si="1">IFERROR(R25/D25,0)</f>
        <v>100</v>
      </c>
      <c r="T25" s="872"/>
      <c r="U25" s="936">
        <f ca="1">OFFSET(IP_Schedule!BS$16,$B25,0)</f>
        <v>10</v>
      </c>
      <c r="V25" s="936">
        <f ca="1">OFFSET(IP_Schedule!AY$16,$B25,0)</f>
        <v>0.83333333333333337</v>
      </c>
      <c r="W25" s="872"/>
      <c r="X25" s="936">
        <f ca="1">OFFSET(IP_Schedule!BP$16,$B25,0)</f>
        <v>30</v>
      </c>
      <c r="Y25" s="936">
        <f ca="1">IFERROR(X25/D25,0)</f>
        <v>30</v>
      </c>
      <c r="Z25" s="874"/>
      <c r="AA25" s="936">
        <f ca="1">OFFSET(IP_Schedule!BT$16,$B25,0)</f>
        <v>140</v>
      </c>
      <c r="AB25" s="936">
        <f ca="1">OFFSET(IP_Schedule!BU$16,$B25,0)</f>
        <v>130</v>
      </c>
      <c r="AC25" s="634"/>
      <c r="AD25" s="634"/>
    </row>
    <row r="26" spans="2:30" ht="13.95" hidden="1" customHeight="1">
      <c r="B26" s="1027"/>
      <c r="C26" s="1027"/>
      <c r="D26" s="1027"/>
      <c r="E26" s="1027"/>
      <c r="F26" s="634"/>
      <c r="G26" s="1027"/>
      <c r="H26" s="1027"/>
      <c r="I26" s="1027"/>
      <c r="J26" s="1027"/>
      <c r="K26" s="1027"/>
      <c r="L26" s="1027"/>
      <c r="M26" s="634"/>
      <c r="N26" s="634"/>
      <c r="O26" s="634"/>
      <c r="P26" s="634"/>
      <c r="Q26"/>
      <c r="R26" s="1027"/>
      <c r="S26" s="634"/>
      <c r="T26" s="634"/>
      <c r="U26" s="634"/>
      <c r="V26" s="634"/>
      <c r="W26" s="634"/>
      <c r="X26" s="634"/>
      <c r="Y26" s="634"/>
      <c r="Z26" s="634"/>
      <c r="AA26" s="634"/>
      <c r="AB26" s="634"/>
      <c r="AC26"/>
      <c r="AD26"/>
    </row>
    <row r="27" spans="2:30">
      <c r="B27" s="954"/>
      <c r="C27" s="954"/>
      <c r="D27" s="954"/>
      <c r="E27" s="954"/>
      <c r="F27" s="634"/>
      <c r="G27" s="954"/>
      <c r="H27" s="954"/>
      <c r="I27" s="954"/>
      <c r="J27" s="954"/>
      <c r="K27" s="954"/>
      <c r="L27" s="954"/>
      <c r="M27" s="954"/>
      <c r="N27" s="954"/>
      <c r="O27" s="954"/>
      <c r="P27" s="954"/>
      <c r="Q27" s="954"/>
      <c r="R27" s="954"/>
      <c r="S27" s="954"/>
      <c r="T27" s="954"/>
      <c r="U27" s="954"/>
      <c r="V27" s="954"/>
      <c r="W27" s="954"/>
      <c r="X27" s="954"/>
      <c r="Y27" s="954"/>
      <c r="Z27" s="954"/>
      <c r="AA27" s="954"/>
      <c r="AB27" s="954"/>
      <c r="AC27"/>
      <c r="AD27"/>
    </row>
    <row r="28" spans="2:30" ht="14.4" thickBot="1">
      <c r="B28" s="875" t="s">
        <v>1126</v>
      </c>
      <c r="C28" s="876"/>
      <c r="D28" s="877">
        <f ca="1">SUM(D25:D27)</f>
        <v>1</v>
      </c>
      <c r="E28" s="875">
        <f ca="1">SUM(E25:E27)</f>
        <v>1</v>
      </c>
      <c r="F28" s="876"/>
      <c r="G28" s="876"/>
      <c r="H28" s="876"/>
      <c r="I28" s="1028">
        <f ca="1">SUM(I25:I27)</f>
        <v>5</v>
      </c>
      <c r="J28" s="1029"/>
      <c r="K28" s="1029"/>
      <c r="L28" s="1028"/>
      <c r="M28" s="876"/>
      <c r="N28" s="1020"/>
      <c r="O28" s="1020"/>
      <c r="P28" s="1020"/>
      <c r="Q28" s="1020"/>
      <c r="R28" s="1020">
        <f ca="1">SUM(R25:R27)</f>
        <v>100</v>
      </c>
      <c r="S28" s="875"/>
      <c r="T28" s="1020"/>
      <c r="U28" s="1020">
        <f ca="1">SUM(U25:U27)</f>
        <v>10</v>
      </c>
      <c r="V28" s="876"/>
      <c r="W28" s="1020"/>
      <c r="X28" s="1020">
        <f ca="1">SUM(X25:X27)</f>
        <v>30</v>
      </c>
      <c r="Y28" s="1020"/>
      <c r="Z28" s="1020"/>
      <c r="AA28" s="1020">
        <f ca="1">SUM(AA25:AA27)</f>
        <v>140</v>
      </c>
      <c r="AB28" s="1020"/>
      <c r="AC28"/>
      <c r="AD28" s="634"/>
    </row>
    <row r="29" spans="2:30" ht="14.4" thickTop="1"/>
    <row r="640" spans="4:4">
      <c r="D640" s="60"/>
    </row>
  </sheetData>
  <dataConsolidate/>
  <phoneticPr fontId="0" type="noConversion"/>
  <conditionalFormatting sqref="B12:U14 P25 G25:N25 R25:S25 U25:V25 X25:Y25 AA25:AB25 B25:E25">
    <cfRule type="expression" dxfId="56" priority="29" stopIfTrue="1">
      <formula>MOD($B12,2)=0</formula>
    </cfRule>
  </conditionalFormatting>
  <pageMargins left="0.24" right="0.23" top="0.4" bottom="0.44" header="0.4" footer="0.44"/>
  <pageSetup paperSize="9" scale="45" pageOrder="overThenDown"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pageSetUpPr fitToPage="1"/>
  </sheetPr>
  <dimension ref="A2:IU635"/>
  <sheetViews>
    <sheetView showGridLines="0" zoomScale="85" zoomScaleNormal="85" workbookViewId="0">
      <selection activeCell="B2" sqref="B2"/>
    </sheetView>
  </sheetViews>
  <sheetFormatPr defaultColWidth="0" defaultRowHeight="13.8"/>
  <cols>
    <col min="1" max="1" width="1.77734375" style="16" customWidth="1"/>
    <col min="2" max="2" width="4.44140625" style="16" customWidth="1"/>
    <col min="3" max="3" width="16.21875" style="16" customWidth="1"/>
    <col min="4" max="4" width="11.44140625" style="16" customWidth="1"/>
    <col min="5" max="5" width="1.21875" style="16" customWidth="1"/>
    <col min="6" max="15" width="11.21875" style="16" customWidth="1"/>
    <col min="16" max="16" width="2.77734375" style="16" customWidth="1"/>
    <col min="17" max="16384" width="9.21875" style="16" hidden="1"/>
  </cols>
  <sheetData>
    <row r="2" spans="1:255" s="383" customFormat="1" ht="18">
      <c r="B2" s="617" t="s">
        <v>1200</v>
      </c>
    </row>
    <row r="3" spans="1:255" ht="15" thickBot="1">
      <c r="B3" s="945" t="str">
        <f>Sub_Heading</f>
        <v xml:space="preserve"> - Valuation - 30-Jun-2021</v>
      </c>
      <c r="C3" s="428"/>
      <c r="D3" s="428"/>
      <c r="E3" s="428"/>
      <c r="F3" s="428"/>
      <c r="G3" s="428"/>
      <c r="H3" s="428"/>
      <c r="I3" s="428"/>
      <c r="J3" s="428"/>
      <c r="K3" s="428"/>
      <c r="L3" s="428"/>
      <c r="M3" s="428"/>
      <c r="N3" s="428"/>
      <c r="O3" s="428"/>
    </row>
    <row r="4" spans="1:255" ht="14.4" thickTop="1">
      <c r="B4" s="60"/>
    </row>
    <row r="5" spans="1:255" s="380" customFormat="1" ht="14.4">
      <c r="B5" s="1391" t="s">
        <v>1127</v>
      </c>
      <c r="C5" s="1391"/>
      <c r="D5" s="1391"/>
      <c r="E5" s="1391"/>
      <c r="F5" s="1391"/>
      <c r="G5" s="1391"/>
      <c r="H5" s="1391"/>
      <c r="I5" s="1391"/>
      <c r="J5" s="1391"/>
      <c r="K5" s="1391"/>
      <c r="L5" s="1391"/>
      <c r="M5" s="1391"/>
      <c r="N5" s="1391"/>
      <c r="O5" s="1391"/>
    </row>
    <row r="6" spans="1:255">
      <c r="B6" s="634"/>
      <c r="C6" s="634"/>
      <c r="D6" s="634"/>
      <c r="E6" s="634"/>
      <c r="F6" s="634"/>
      <c r="G6" s="634"/>
      <c r="H6" s="634"/>
      <c r="I6" s="634"/>
      <c r="J6" s="634"/>
      <c r="K6" s="634"/>
      <c r="L6" s="634"/>
      <c r="M6" s="634"/>
      <c r="N6" s="634"/>
      <c r="O6" s="634"/>
    </row>
    <row r="7" spans="1:255" s="60" customFormat="1">
      <c r="B7" s="726" t="s">
        <v>79</v>
      </c>
      <c r="C7" s="726"/>
      <c r="D7" s="726"/>
      <c r="E7" s="726"/>
      <c r="F7" s="726"/>
      <c r="G7" s="726"/>
      <c r="H7" s="726"/>
      <c r="I7" s="726"/>
      <c r="J7" s="726"/>
      <c r="K7" s="726"/>
      <c r="L7" s="726"/>
      <c r="M7" s="726"/>
      <c r="N7" s="726"/>
      <c r="O7" s="726"/>
    </row>
    <row r="8" spans="1:255" s="390" customFormat="1" ht="3" customHeight="1">
      <c r="A8" s="16"/>
      <c r="B8" s="726"/>
      <c r="C8" s="681"/>
      <c r="D8" s="681"/>
      <c r="E8" s="681"/>
      <c r="F8" s="681"/>
      <c r="G8" s="681"/>
      <c r="H8" s="681"/>
      <c r="I8" s="681"/>
      <c r="J8" s="681"/>
      <c r="K8" s="681"/>
      <c r="L8" s="681"/>
      <c r="M8" s="681"/>
      <c r="N8" s="681"/>
      <c r="O8" s="68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6"/>
      <c r="DV8" s="16"/>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c r="HJ8" s="16"/>
      <c r="HK8" s="16"/>
      <c r="HL8" s="16"/>
      <c r="HM8" s="16"/>
      <c r="HN8" s="16"/>
      <c r="HO8" s="16"/>
      <c r="HP8" s="16"/>
      <c r="HQ8" s="16"/>
      <c r="HR8" s="16"/>
      <c r="HS8" s="16"/>
      <c r="HT8" s="16"/>
      <c r="HU8" s="16"/>
      <c r="HV8" s="16"/>
      <c r="HW8" s="16"/>
      <c r="HX8" s="16"/>
      <c r="HY8" s="16"/>
      <c r="HZ8" s="16"/>
      <c r="IA8" s="16"/>
      <c r="IB8" s="16"/>
      <c r="IC8" s="16"/>
      <c r="ID8" s="16"/>
      <c r="IE8" s="16"/>
      <c r="IF8" s="16"/>
      <c r="IG8" s="16"/>
      <c r="IH8" s="16"/>
      <c r="II8" s="16"/>
      <c r="IJ8" s="16"/>
      <c r="IK8" s="16"/>
      <c r="IL8" s="16"/>
      <c r="IM8" s="16"/>
      <c r="IN8" s="16"/>
      <c r="IO8" s="16"/>
      <c r="IP8" s="16"/>
      <c r="IQ8" s="16"/>
      <c r="IR8" s="16"/>
      <c r="IS8" s="16"/>
      <c r="IT8" s="16"/>
      <c r="IU8" s="16"/>
    </row>
    <row r="9" spans="1:255" s="391" customFormat="1">
      <c r="A9" s="16"/>
      <c r="B9" s="634"/>
      <c r="C9" s="634"/>
      <c r="D9" s="634"/>
      <c r="E9" s="681"/>
      <c r="F9" s="888">
        <f>EOMONTH(Model_Start-1,12)</f>
        <v>44742</v>
      </c>
      <c r="G9" s="888">
        <f t="shared" ref="G9:O9" si="0">EOMONTH(F9,12)</f>
        <v>45107</v>
      </c>
      <c r="H9" s="888">
        <f t="shared" si="0"/>
        <v>45473</v>
      </c>
      <c r="I9" s="888">
        <f t="shared" si="0"/>
        <v>45838</v>
      </c>
      <c r="J9" s="888">
        <f t="shared" si="0"/>
        <v>46203</v>
      </c>
      <c r="K9" s="888">
        <f t="shared" si="0"/>
        <v>46568</v>
      </c>
      <c r="L9" s="888">
        <f t="shared" si="0"/>
        <v>46934</v>
      </c>
      <c r="M9" s="888">
        <f t="shared" si="0"/>
        <v>47299</v>
      </c>
      <c r="N9" s="888">
        <f t="shared" si="0"/>
        <v>47664</v>
      </c>
      <c r="O9" s="888">
        <f t="shared" si="0"/>
        <v>48029</v>
      </c>
      <c r="P9" s="16"/>
      <c r="Q9" s="16"/>
      <c r="R9" s="16"/>
      <c r="S9" s="310"/>
      <c r="T9" s="310"/>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6"/>
      <c r="DW9" s="16"/>
      <c r="DX9" s="16"/>
      <c r="DY9" s="16"/>
      <c r="DZ9" s="16"/>
      <c r="EA9" s="16"/>
      <c r="EB9" s="16"/>
      <c r="EC9" s="16"/>
      <c r="ED9" s="16"/>
      <c r="EE9" s="16"/>
      <c r="EF9" s="16"/>
      <c r="EG9" s="310"/>
      <c r="EH9" s="310"/>
      <c r="EI9" s="310"/>
      <c r="EJ9" s="310"/>
      <c r="EK9" s="310"/>
      <c r="EL9" s="310"/>
      <c r="EM9" s="310"/>
      <c r="EN9" s="310"/>
      <c r="EO9" s="310"/>
      <c r="EP9" s="310"/>
      <c r="EQ9" s="310"/>
      <c r="ER9" s="310"/>
      <c r="ES9" s="310"/>
      <c r="ET9" s="310"/>
      <c r="EU9" s="310"/>
      <c r="EV9" s="310"/>
      <c r="EW9" s="310"/>
      <c r="EX9" s="310"/>
      <c r="EY9" s="310"/>
      <c r="EZ9" s="310"/>
      <c r="FA9" s="310"/>
      <c r="FB9" s="310"/>
      <c r="FC9" s="310"/>
      <c r="FD9" s="310"/>
      <c r="FE9" s="310"/>
      <c r="FF9" s="310"/>
      <c r="FG9" s="310"/>
      <c r="FH9" s="310"/>
      <c r="FI9" s="310"/>
      <c r="FJ9" s="310"/>
      <c r="FK9" s="310"/>
      <c r="FL9" s="310"/>
      <c r="FM9" s="310"/>
      <c r="FN9" s="310"/>
      <c r="FO9" s="310"/>
      <c r="FP9" s="310"/>
      <c r="FQ9" s="310"/>
      <c r="FR9" s="310"/>
      <c r="FS9" s="310"/>
      <c r="FT9" s="310"/>
      <c r="FU9" s="310"/>
      <c r="FV9" s="310"/>
      <c r="FW9" s="310"/>
      <c r="FX9" s="310"/>
      <c r="FY9" s="310"/>
      <c r="FZ9" s="310"/>
      <c r="GA9" s="310"/>
      <c r="GB9" s="310"/>
      <c r="GC9" s="310"/>
      <c r="GD9" s="310"/>
      <c r="GE9" s="310"/>
      <c r="GF9" s="310"/>
      <c r="GG9" s="310"/>
      <c r="GH9" s="310"/>
      <c r="GI9" s="310"/>
      <c r="GJ9" s="310"/>
      <c r="GK9" s="310"/>
      <c r="GL9" s="310"/>
      <c r="GM9" s="310"/>
      <c r="GN9" s="310"/>
      <c r="GO9" s="310"/>
      <c r="GP9" s="310"/>
      <c r="GQ9" s="310"/>
      <c r="GR9" s="310"/>
      <c r="GS9" s="310"/>
      <c r="GT9" s="310"/>
      <c r="GU9" s="310"/>
      <c r="GV9" s="310"/>
      <c r="GW9" s="310"/>
      <c r="GX9" s="310"/>
      <c r="GY9" s="310"/>
      <c r="GZ9" s="310"/>
      <c r="HA9" s="310"/>
      <c r="HB9" s="310"/>
      <c r="HC9" s="310"/>
      <c r="HD9" s="310"/>
      <c r="HE9" s="310"/>
      <c r="HF9" s="310"/>
      <c r="HG9" s="310"/>
      <c r="HH9" s="310"/>
      <c r="HI9" s="310"/>
      <c r="HJ9" s="310"/>
      <c r="HK9" s="310"/>
      <c r="HL9" s="310"/>
      <c r="HM9" s="310"/>
      <c r="HN9" s="310"/>
      <c r="HO9" s="310"/>
      <c r="HP9" s="310"/>
      <c r="HQ9" s="310"/>
      <c r="HR9" s="310"/>
      <c r="HS9" s="310"/>
      <c r="HT9" s="310"/>
      <c r="HU9" s="310"/>
      <c r="HV9" s="310"/>
      <c r="HW9" s="310"/>
      <c r="HX9" s="310"/>
      <c r="HY9" s="310"/>
      <c r="HZ9" s="310"/>
      <c r="IA9" s="310"/>
      <c r="IB9" s="310"/>
      <c r="IC9" s="310"/>
      <c r="ID9" s="310"/>
      <c r="IE9" s="310"/>
      <c r="IF9" s="310"/>
      <c r="IG9" s="310"/>
      <c r="IH9" s="310"/>
      <c r="II9" s="310"/>
      <c r="IJ9" s="310"/>
      <c r="IK9" s="310"/>
      <c r="IL9" s="310"/>
      <c r="IM9" s="310"/>
      <c r="IN9" s="310"/>
      <c r="IO9" s="310"/>
      <c r="IP9" s="310"/>
      <c r="IQ9" s="310"/>
      <c r="IR9" s="310"/>
      <c r="IS9" s="310"/>
      <c r="IT9" s="310"/>
      <c r="IU9" s="310"/>
    </row>
    <row r="10" spans="1:255" s="390" customFormat="1" ht="3" customHeight="1">
      <c r="A10" s="16"/>
      <c r="B10" s="634"/>
      <c r="C10" s="634"/>
      <c r="D10" s="634"/>
      <c r="E10" s="681"/>
      <c r="F10" s="726"/>
      <c r="G10" s="726"/>
      <c r="H10" s="726"/>
      <c r="I10" s="726"/>
      <c r="J10" s="726"/>
      <c r="K10" s="726"/>
      <c r="L10" s="726"/>
      <c r="M10" s="726"/>
      <c r="N10" s="726"/>
      <c r="O10" s="726"/>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c r="HJ10" s="16"/>
      <c r="HK10" s="16"/>
      <c r="HL10" s="16"/>
      <c r="HM10" s="16"/>
      <c r="HN10" s="16"/>
      <c r="HO10" s="16"/>
      <c r="HP10" s="16"/>
      <c r="HQ10" s="16"/>
      <c r="HR10" s="16"/>
      <c r="HS10" s="16"/>
      <c r="HT10" s="16"/>
      <c r="HU10" s="16"/>
      <c r="HV10" s="16"/>
      <c r="HW10" s="16"/>
      <c r="HX10" s="16"/>
      <c r="HY10" s="16"/>
      <c r="HZ10" s="16"/>
      <c r="IA10" s="16"/>
      <c r="IB10" s="16"/>
      <c r="IC10" s="16"/>
      <c r="ID10" s="16"/>
      <c r="IE10" s="16"/>
      <c r="IF10" s="16"/>
      <c r="IG10" s="16"/>
      <c r="IH10" s="16"/>
      <c r="II10" s="16"/>
      <c r="IJ10" s="16"/>
      <c r="IK10" s="16"/>
      <c r="IL10" s="16"/>
      <c r="IM10" s="16"/>
      <c r="IN10" s="16"/>
      <c r="IO10" s="16"/>
      <c r="IP10" s="16"/>
      <c r="IQ10" s="16"/>
      <c r="IR10" s="16"/>
      <c r="IS10" s="16"/>
      <c r="IT10" s="16"/>
      <c r="IU10" s="16"/>
    </row>
    <row r="11" spans="1:255" s="391" customFormat="1">
      <c r="A11" s="16"/>
      <c r="B11" s="886" t="s">
        <v>185</v>
      </c>
      <c r="C11" s="886" t="s">
        <v>1072</v>
      </c>
      <c r="D11" s="886" t="s">
        <v>433</v>
      </c>
      <c r="E11" s="681"/>
      <c r="F11" s="889">
        <f>E11+1</f>
        <v>1</v>
      </c>
      <c r="G11" s="889">
        <f>F11+1</f>
        <v>2</v>
      </c>
      <c r="H11" s="889">
        <f t="shared" ref="H11:O11" si="1">G11+1</f>
        <v>3</v>
      </c>
      <c r="I11" s="889">
        <f t="shared" si="1"/>
        <v>4</v>
      </c>
      <c r="J11" s="889">
        <f t="shared" si="1"/>
        <v>5</v>
      </c>
      <c r="K11" s="889">
        <f t="shared" si="1"/>
        <v>6</v>
      </c>
      <c r="L11" s="889">
        <f t="shared" si="1"/>
        <v>7</v>
      </c>
      <c r="M11" s="889">
        <f t="shared" si="1"/>
        <v>8</v>
      </c>
      <c r="N11" s="889">
        <f t="shared" si="1"/>
        <v>9</v>
      </c>
      <c r="O11" s="889">
        <f t="shared" si="1"/>
        <v>10</v>
      </c>
      <c r="P11" s="16"/>
      <c r="Q11" s="16"/>
      <c r="R11" s="16"/>
      <c r="S11" s="310"/>
      <c r="T11" s="310"/>
      <c r="U11" s="16"/>
      <c r="V11" s="16"/>
      <c r="W11" s="16"/>
      <c r="X11" s="16"/>
      <c r="Y11" s="16"/>
      <c r="Z11" s="310"/>
      <c r="AA11" s="16"/>
      <c r="AB11" s="16"/>
      <c r="AC11" s="310"/>
      <c r="AD11" s="310"/>
      <c r="AE11" s="310"/>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310"/>
      <c r="EH11" s="310"/>
      <c r="EI11" s="310"/>
      <c r="EJ11" s="310"/>
      <c r="EK11" s="310"/>
      <c r="EL11" s="310"/>
      <c r="EM11" s="310"/>
      <c r="EN11" s="310"/>
      <c r="EO11" s="310"/>
      <c r="EP11" s="310"/>
      <c r="EQ11" s="310"/>
      <c r="ER11" s="310"/>
      <c r="ES11" s="310"/>
      <c r="ET11" s="310"/>
      <c r="EU11" s="310"/>
      <c r="EV11" s="310"/>
      <c r="EW11" s="310"/>
      <c r="EX11" s="310"/>
      <c r="EY11" s="310"/>
      <c r="EZ11" s="310"/>
      <c r="FA11" s="310"/>
      <c r="FB11" s="310"/>
      <c r="FC11" s="310"/>
      <c r="FD11" s="310"/>
      <c r="FE11" s="310"/>
      <c r="FF11" s="310"/>
      <c r="FG11" s="310"/>
      <c r="FH11" s="310"/>
      <c r="FI11" s="310"/>
      <c r="FJ11" s="310"/>
      <c r="FK11" s="310"/>
      <c r="FL11" s="310"/>
      <c r="FM11" s="310"/>
      <c r="FN11" s="310"/>
      <c r="FO11" s="310"/>
      <c r="FP11" s="310"/>
      <c r="FQ11" s="310"/>
      <c r="FR11" s="310"/>
      <c r="FS11" s="310"/>
      <c r="FT11" s="310"/>
      <c r="FU11" s="310"/>
      <c r="FV11" s="310"/>
      <c r="FW11" s="310"/>
      <c r="FX11" s="310"/>
      <c r="FY11" s="310"/>
      <c r="FZ11" s="310"/>
      <c r="GA11" s="310"/>
      <c r="GB11" s="310"/>
      <c r="GC11" s="310"/>
      <c r="GD11" s="310"/>
      <c r="GE11" s="310"/>
      <c r="GF11" s="310"/>
      <c r="GG11" s="310"/>
      <c r="GH11" s="310"/>
      <c r="GI11" s="310"/>
      <c r="GJ11" s="310"/>
      <c r="GK11" s="310"/>
      <c r="GL11" s="310"/>
      <c r="GM11" s="310"/>
      <c r="GN11" s="310"/>
      <c r="GO11" s="310"/>
      <c r="GP11" s="310"/>
      <c r="GQ11" s="310"/>
      <c r="GR11" s="310"/>
      <c r="GS11" s="310"/>
      <c r="GT11" s="310"/>
      <c r="GU11" s="310"/>
      <c r="GV11" s="310"/>
      <c r="GW11" s="310"/>
      <c r="GX11" s="310"/>
      <c r="GY11" s="310"/>
      <c r="GZ11" s="310"/>
      <c r="HA11" s="310"/>
      <c r="HB11" s="310"/>
      <c r="HC11" s="310"/>
      <c r="HD11" s="310"/>
      <c r="HE11" s="310"/>
      <c r="HF11" s="310"/>
      <c r="HG11" s="310"/>
      <c r="HH11" s="310"/>
      <c r="HI11" s="310"/>
      <c r="HJ11" s="310"/>
      <c r="HK11" s="310"/>
      <c r="HL11" s="310"/>
      <c r="HM11" s="310"/>
      <c r="HN11" s="310"/>
      <c r="HO11" s="310"/>
      <c r="HP11" s="310"/>
      <c r="HQ11" s="310"/>
      <c r="HR11" s="310"/>
      <c r="HS11" s="310"/>
      <c r="HT11" s="310"/>
      <c r="HU11" s="310"/>
      <c r="HV11" s="310"/>
      <c r="HW11" s="310"/>
      <c r="HX11" s="310"/>
      <c r="HY11" s="310"/>
      <c r="HZ11" s="310"/>
      <c r="IA11" s="310"/>
      <c r="IB11" s="310"/>
      <c r="IC11" s="310"/>
      <c r="ID11" s="310"/>
      <c r="IE11" s="310"/>
      <c r="IF11" s="310"/>
      <c r="IG11" s="310"/>
      <c r="IH11" s="310"/>
      <c r="II11" s="310"/>
      <c r="IJ11" s="310"/>
      <c r="IK11" s="310"/>
      <c r="IL11" s="310"/>
      <c r="IM11" s="310"/>
      <c r="IN11" s="310"/>
      <c r="IO11" s="310"/>
      <c r="IP11" s="310"/>
      <c r="IQ11" s="310"/>
      <c r="IR11" s="310"/>
      <c r="IS11" s="310"/>
      <c r="IT11" s="310"/>
      <c r="IU11" s="310"/>
    </row>
    <row r="12" spans="1:255" s="390" customFormat="1">
      <c r="A12" s="16"/>
      <c r="B12" s="884">
        <f>IF(B11="No",1,B11+1)</f>
        <v>1</v>
      </c>
      <c r="C12" s="885" t="str">
        <f ca="1">IF(OFFSET(IP_Schedule!Q$16,$B12,0)="Vacant","Vacant",OFFSET(IP_Schedule!R$16,$B12,0))</f>
        <v>Yarra D</v>
      </c>
      <c r="D12" s="885" t="str">
        <f ca="1">OFFSET(IP_Schedule!E$16,$B12,0)</f>
        <v>Ground 1</v>
      </c>
      <c r="E12" s="681"/>
      <c r="F12" s="887">
        <f>SUMIF(DT_BLI!$E$7:$ES$7,OP_CashFlow_A!F$11,DT_BLI!$E18:$ES18)</f>
        <v>128.79200000000003</v>
      </c>
      <c r="G12" s="887">
        <f>SUMIF(DT_BLI!$E$7:$ES$7,OP_CashFlow_A!G$11,DT_BLI!$E18:$ES18)</f>
        <v>166.80270000000002</v>
      </c>
      <c r="H12" s="887">
        <f>SUMIF(DT_BLI!$E$7:$ES$7,OP_CashFlow_A!H$11,DT_BLI!$E18:$ES18)</f>
        <v>217.32750000000001</v>
      </c>
      <c r="I12" s="887">
        <f>SUMIF(DT_BLI!$E$7:$ES$7,OP_CashFlow_A!I$11,DT_BLI!$E18:$ES18)</f>
        <v>229.66040000000004</v>
      </c>
      <c r="J12" s="887">
        <f>SUMIF(DT_BLI!$E$7:$ES$7,OP_CashFlow_A!J$11,DT_BLI!$E18:$ES18)</f>
        <v>100.16460000000002</v>
      </c>
      <c r="K12" s="887">
        <f>SUMIF(DT_BLI!$E$7:$ES$7,OP_CashFlow_A!K$11,DT_BLI!$E18:$ES18)</f>
        <v>136.0566</v>
      </c>
      <c r="L12" s="887">
        <f>SUMIF(DT_BLI!$E$7:$ES$7,OP_CashFlow_A!L$11,DT_BLI!$E18:$ES18)</f>
        <v>139.45800000000003</v>
      </c>
      <c r="M12" s="887">
        <f>SUMIF(DT_BLI!$E$7:$ES$7,OP_CashFlow_A!M$11,DT_BLI!$E18:$ES18)</f>
        <v>142.9443</v>
      </c>
      <c r="N12" s="887">
        <f>SUMIF(DT_BLI!$E$7:$ES$7,OP_CashFlow_A!N$11,DT_BLI!$E18:$ES18)</f>
        <v>146.51760000000002</v>
      </c>
      <c r="O12" s="887">
        <f>SUMIF(DT_BLI!$E$7:$ES$7,OP_CashFlow_A!O$11,DT_BLI!$E18:$ES18)</f>
        <v>112.87289999999999</v>
      </c>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c r="IS12" s="16"/>
      <c r="IT12" s="16"/>
      <c r="IU12" s="16"/>
    </row>
    <row r="13" spans="1:255" s="390" customFormat="1" ht="12.75" hidden="1" customHeight="1">
      <c r="A13" s="60"/>
      <c r="B13" s="634"/>
      <c r="C13" s="634"/>
      <c r="D13" s="634"/>
      <c r="E13" s="634"/>
      <c r="F13" s="634"/>
      <c r="G13" s="634"/>
      <c r="H13" s="634"/>
      <c r="I13" s="634"/>
      <c r="J13" s="634"/>
      <c r="K13" s="634"/>
      <c r="L13" s="634"/>
      <c r="M13" s="634"/>
      <c r="N13" s="634"/>
      <c r="O13" s="634"/>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c r="IT13" s="16"/>
      <c r="IU13" s="16"/>
    </row>
    <row r="14" spans="1:255" s="390" customFormat="1" ht="12.75" customHeight="1">
      <c r="A14" s="16"/>
      <c r="B14" s="634"/>
      <c r="C14" s="634"/>
      <c r="D14" s="634"/>
      <c r="E14" s="634"/>
      <c r="F14" s="634"/>
      <c r="G14" s="634"/>
      <c r="H14" s="634"/>
      <c r="I14" s="634"/>
      <c r="J14" s="634"/>
      <c r="K14" s="634"/>
      <c r="L14" s="634"/>
      <c r="M14" s="634"/>
      <c r="N14" s="634"/>
      <c r="O14" s="634"/>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c r="IT14" s="16"/>
      <c r="IU14" s="16"/>
    </row>
    <row r="15" spans="1:255" s="390" customFormat="1" ht="14.4" thickBot="1">
      <c r="A15" s="16"/>
      <c r="B15" s="875" t="s">
        <v>1128</v>
      </c>
      <c r="C15" s="876"/>
      <c r="D15" s="877"/>
      <c r="E15" s="876"/>
      <c r="F15" s="937">
        <f t="shared" ref="F15:O15" si="2">SUM(F12:F14)</f>
        <v>128.79200000000003</v>
      </c>
      <c r="G15" s="937">
        <f t="shared" si="2"/>
        <v>166.80270000000002</v>
      </c>
      <c r="H15" s="937">
        <f t="shared" si="2"/>
        <v>217.32750000000001</v>
      </c>
      <c r="I15" s="937">
        <f t="shared" si="2"/>
        <v>229.66040000000004</v>
      </c>
      <c r="J15" s="937">
        <f t="shared" si="2"/>
        <v>100.16460000000002</v>
      </c>
      <c r="K15" s="937">
        <f t="shared" si="2"/>
        <v>136.0566</v>
      </c>
      <c r="L15" s="937">
        <f t="shared" si="2"/>
        <v>139.45800000000003</v>
      </c>
      <c r="M15" s="937">
        <f t="shared" si="2"/>
        <v>142.9443</v>
      </c>
      <c r="N15" s="937">
        <f t="shared" si="2"/>
        <v>146.51760000000002</v>
      </c>
      <c r="O15" s="937">
        <f t="shared" si="2"/>
        <v>112.87289999999999</v>
      </c>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c r="IN15" s="16"/>
      <c r="IO15" s="16"/>
      <c r="IP15" s="16"/>
      <c r="IQ15" s="16"/>
      <c r="IR15" s="16"/>
      <c r="IS15" s="16"/>
      <c r="IT15" s="16"/>
      <c r="IU15" s="16"/>
    </row>
    <row r="16" spans="1:255" s="390" customFormat="1" ht="14.4" thickTop="1">
      <c r="B16" s="634"/>
      <c r="C16" s="634"/>
      <c r="D16" s="634"/>
      <c r="E16" s="634"/>
      <c r="F16" s="634"/>
      <c r="G16" s="634"/>
      <c r="H16" s="634"/>
      <c r="I16" s="634"/>
      <c r="J16" s="634"/>
      <c r="K16" s="634"/>
      <c r="L16" s="634"/>
      <c r="M16" s="634"/>
      <c r="N16" s="634"/>
      <c r="O16" s="634"/>
      <c r="P16" s="16"/>
      <c r="Q16" s="16"/>
    </row>
    <row r="17" spans="2:15">
      <c r="B17" s="634"/>
      <c r="C17" s="634"/>
      <c r="D17" s="634"/>
      <c r="E17" s="634"/>
      <c r="F17" s="634"/>
      <c r="G17" s="634"/>
      <c r="H17" s="634"/>
      <c r="I17" s="634"/>
      <c r="J17" s="634"/>
      <c r="K17" s="634"/>
      <c r="L17" s="634"/>
      <c r="M17" s="634"/>
      <c r="N17" s="634"/>
      <c r="O17" s="634"/>
    </row>
    <row r="18" spans="2:15" s="60" customFormat="1">
      <c r="B18" s="726" t="s">
        <v>89</v>
      </c>
      <c r="C18" s="726"/>
      <c r="D18" s="726"/>
      <c r="E18" s="726"/>
      <c r="F18" s="726"/>
      <c r="G18" s="726"/>
      <c r="H18" s="726"/>
      <c r="I18" s="726"/>
      <c r="J18" s="726"/>
      <c r="K18" s="726"/>
      <c r="L18" s="726"/>
      <c r="M18" s="726"/>
      <c r="N18" s="726"/>
      <c r="O18" s="726"/>
    </row>
    <row r="19" spans="2:15" ht="3" customHeight="1">
      <c r="B19" s="726"/>
      <c r="C19" s="681"/>
      <c r="D19" s="681"/>
      <c r="E19" s="681"/>
      <c r="F19" s="681"/>
      <c r="G19" s="681"/>
      <c r="H19" s="681"/>
      <c r="I19" s="681"/>
      <c r="J19" s="681"/>
      <c r="K19" s="681"/>
      <c r="L19" s="681"/>
      <c r="M19" s="681"/>
      <c r="N19" s="681"/>
      <c r="O19" s="681"/>
    </row>
    <row r="20" spans="2:15">
      <c r="B20" s="634"/>
      <c r="C20" s="634"/>
      <c r="D20" s="634"/>
      <c r="E20" s="634"/>
      <c r="F20" s="888">
        <f>F$9</f>
        <v>44742</v>
      </c>
      <c r="G20" s="888">
        <f t="shared" ref="G20:O20" si="3">G$9</f>
        <v>45107</v>
      </c>
      <c r="H20" s="888">
        <f t="shared" si="3"/>
        <v>45473</v>
      </c>
      <c r="I20" s="888">
        <f t="shared" si="3"/>
        <v>45838</v>
      </c>
      <c r="J20" s="888">
        <f t="shared" si="3"/>
        <v>46203</v>
      </c>
      <c r="K20" s="888">
        <f t="shared" si="3"/>
        <v>46568</v>
      </c>
      <c r="L20" s="888">
        <f t="shared" si="3"/>
        <v>46934</v>
      </c>
      <c r="M20" s="888">
        <f t="shared" si="3"/>
        <v>47299</v>
      </c>
      <c r="N20" s="888">
        <f t="shared" si="3"/>
        <v>47664</v>
      </c>
      <c r="O20" s="888">
        <f t="shared" si="3"/>
        <v>48029</v>
      </c>
    </row>
    <row r="21" spans="2:15" ht="3" customHeight="1">
      <c r="B21" s="634"/>
      <c r="C21" s="634"/>
      <c r="D21" s="634"/>
      <c r="E21" s="681"/>
      <c r="F21" s="726"/>
      <c r="G21" s="726"/>
      <c r="H21" s="726"/>
      <c r="I21" s="726"/>
      <c r="J21" s="726"/>
      <c r="K21" s="726"/>
      <c r="L21" s="726"/>
      <c r="M21" s="726"/>
      <c r="N21" s="726"/>
      <c r="O21" s="726"/>
    </row>
    <row r="22" spans="2:15">
      <c r="B22" s="886" t="s">
        <v>185</v>
      </c>
      <c r="C22" s="886" t="s">
        <v>1072</v>
      </c>
      <c r="D22" s="886" t="s">
        <v>433</v>
      </c>
      <c r="E22" s="681"/>
      <c r="F22" s="889">
        <f>E22+1</f>
        <v>1</v>
      </c>
      <c r="G22" s="889">
        <f>F22+1</f>
        <v>2</v>
      </c>
      <c r="H22" s="889">
        <f t="shared" ref="H22:O22" si="4">G22+1</f>
        <v>3</v>
      </c>
      <c r="I22" s="889">
        <f t="shared" si="4"/>
        <v>4</v>
      </c>
      <c r="J22" s="889">
        <f t="shared" si="4"/>
        <v>5</v>
      </c>
      <c r="K22" s="889">
        <f t="shared" si="4"/>
        <v>6</v>
      </c>
      <c r="L22" s="889">
        <f t="shared" si="4"/>
        <v>7</v>
      </c>
      <c r="M22" s="889">
        <f t="shared" si="4"/>
        <v>8</v>
      </c>
      <c r="N22" s="889">
        <f t="shared" si="4"/>
        <v>9</v>
      </c>
      <c r="O22" s="889">
        <f t="shared" si="4"/>
        <v>10</v>
      </c>
    </row>
    <row r="23" spans="2:15">
      <c r="B23" s="882">
        <f>IF(B22="No",1,B22+1)</f>
        <v>1</v>
      </c>
      <c r="C23" s="883" t="str">
        <f ca="1">IF(OFFSET(IP_Schedule!Q$16,$B23,0)="Vacant","Vacant",OFFSET(IP_Schedule!R$16,$B23,0))</f>
        <v>Yarra D</v>
      </c>
      <c r="D23" s="883" t="str">
        <f ca="1">OFFSET(IP_Schedule!E$16,$B23,0)</f>
        <v>Ground 1</v>
      </c>
      <c r="E23" s="681"/>
      <c r="F23" s="873">
        <f>SUMIF(DT_OR!$E$7:$ES$7,OP_CashFlow_A!F$22,DT_LUA!$E18:$ES18)</f>
        <v>0</v>
      </c>
      <c r="G23" s="873">
        <f>SUMIF(DT_OR!$E$7:$ES$7,OP_CashFlow_A!G$22,DT_LUA!$E18:$ES18)</f>
        <v>0</v>
      </c>
      <c r="H23" s="873">
        <f>SUMIF(DT_OR!$E$7:$ES$7,OP_CashFlow_A!H$22,DT_LUA!$E18:$ES18)</f>
        <v>0</v>
      </c>
      <c r="I23" s="873">
        <f>SUMIF(DT_OR!$E$7:$ES$7,OP_CashFlow_A!I$22,DT_LUA!$E18:$ES18)</f>
        <v>0</v>
      </c>
      <c r="J23" s="873">
        <f>SUMIF(DT_OR!$E$7:$ES$7,OP_CashFlow_A!J$22,DT_LUA!$E18:$ES18)</f>
        <v>33.182699999999997</v>
      </c>
      <c r="K23" s="873">
        <f>SUMIF(DT_OR!$E$7:$ES$7,OP_CashFlow_A!K$22,DT_LUA!$E18:$ES18)</f>
        <v>0</v>
      </c>
      <c r="L23" s="873">
        <f>SUMIF(DT_OR!$E$7:$ES$7,OP_CashFlow_A!L$22,DT_LUA!$E18:$ES18)</f>
        <v>0</v>
      </c>
      <c r="M23" s="873">
        <f>SUMIF(DT_OR!$E$7:$ES$7,OP_CashFlow_A!M$22,DT_LUA!$E18:$ES18)</f>
        <v>0</v>
      </c>
      <c r="N23" s="873">
        <f>SUMIF(DT_OR!$E$7:$ES$7,OP_CashFlow_A!N$22,DT_LUA!$E18:$ES18)</f>
        <v>0</v>
      </c>
      <c r="O23" s="873">
        <f>SUMIF(DT_OR!$E$7:$ES$7,OP_CashFlow_A!O$22,DT_LUA!$E18:$ES18)</f>
        <v>37.775399999999998</v>
      </c>
    </row>
    <row r="24" spans="2:15" hidden="1">
      <c r="B24" s="634"/>
      <c r="C24" s="634"/>
      <c r="D24" s="634"/>
      <c r="E24" s="634"/>
      <c r="F24" s="634"/>
      <c r="G24" s="634"/>
      <c r="H24" s="634"/>
      <c r="I24" s="634"/>
      <c r="J24" s="634"/>
      <c r="K24" s="634"/>
      <c r="L24" s="634"/>
      <c r="M24" s="634"/>
      <c r="N24" s="634"/>
      <c r="O24" s="634"/>
    </row>
    <row r="25" spans="2:15">
      <c r="B25" s="634"/>
      <c r="C25" s="634"/>
      <c r="D25" s="634"/>
      <c r="E25" s="634"/>
      <c r="F25" s="634"/>
      <c r="G25" s="634"/>
      <c r="H25" s="634"/>
      <c r="I25" s="634"/>
      <c r="J25" s="634"/>
      <c r="K25" s="634"/>
      <c r="L25" s="634"/>
      <c r="M25" s="634"/>
      <c r="N25" s="634"/>
      <c r="O25" s="634"/>
    </row>
    <row r="26" spans="2:15" ht="14.4" thickBot="1">
      <c r="B26" s="875" t="s">
        <v>1129</v>
      </c>
      <c r="C26" s="876"/>
      <c r="D26" s="877"/>
      <c r="E26" s="876"/>
      <c r="F26" s="937">
        <f t="shared" ref="F26:O26" si="5">SUM(F23:F25)</f>
        <v>0</v>
      </c>
      <c r="G26" s="937">
        <f t="shared" si="5"/>
        <v>0</v>
      </c>
      <c r="H26" s="937">
        <f t="shared" si="5"/>
        <v>0</v>
      </c>
      <c r="I26" s="937">
        <f t="shared" si="5"/>
        <v>0</v>
      </c>
      <c r="J26" s="937">
        <f t="shared" si="5"/>
        <v>33.182699999999997</v>
      </c>
      <c r="K26" s="937">
        <f t="shared" si="5"/>
        <v>0</v>
      </c>
      <c r="L26" s="937">
        <f t="shared" si="5"/>
        <v>0</v>
      </c>
      <c r="M26" s="937">
        <f t="shared" si="5"/>
        <v>0</v>
      </c>
      <c r="N26" s="937">
        <f t="shared" si="5"/>
        <v>0</v>
      </c>
      <c r="O26" s="937">
        <f t="shared" si="5"/>
        <v>37.775399999999998</v>
      </c>
    </row>
    <row r="27" spans="2:15" ht="14.4" thickTop="1">
      <c r="B27" s="634"/>
      <c r="C27" s="634"/>
      <c r="D27" s="634"/>
      <c r="E27" s="634"/>
      <c r="F27" s="634"/>
      <c r="G27" s="634"/>
      <c r="H27" s="634"/>
      <c r="I27" s="634"/>
      <c r="J27" s="634"/>
      <c r="K27" s="634"/>
      <c r="L27" s="634"/>
      <c r="M27" s="634"/>
      <c r="N27" s="634"/>
      <c r="O27" s="634"/>
    </row>
    <row r="28" spans="2:15">
      <c r="B28" s="634"/>
      <c r="C28" s="634"/>
      <c r="D28" s="634"/>
      <c r="E28" s="634"/>
      <c r="F28" s="634"/>
      <c r="G28" s="634"/>
      <c r="H28" s="634"/>
      <c r="I28" s="634"/>
      <c r="J28" s="634"/>
      <c r="K28" s="634"/>
      <c r="L28" s="634"/>
      <c r="M28" s="634"/>
      <c r="N28" s="634"/>
      <c r="O28" s="634"/>
    </row>
    <row r="29" spans="2:15" s="60" customFormat="1">
      <c r="B29" s="726" t="s">
        <v>81</v>
      </c>
      <c r="C29" s="726"/>
      <c r="D29" s="726"/>
      <c r="E29" s="726"/>
      <c r="F29" s="726"/>
      <c r="G29" s="726"/>
      <c r="H29" s="726"/>
      <c r="I29" s="726"/>
      <c r="J29" s="726"/>
      <c r="K29" s="726"/>
      <c r="L29" s="726"/>
      <c r="M29" s="726"/>
      <c r="N29" s="726"/>
      <c r="O29" s="726"/>
    </row>
    <row r="30" spans="2:15" ht="3" customHeight="1">
      <c r="B30" s="726"/>
      <c r="C30" s="681"/>
      <c r="D30" s="681"/>
      <c r="E30" s="681"/>
      <c r="F30" s="681"/>
      <c r="G30" s="681"/>
      <c r="H30" s="681"/>
      <c r="I30" s="681"/>
      <c r="J30" s="681"/>
      <c r="K30" s="681"/>
      <c r="L30" s="681"/>
      <c r="M30" s="681"/>
      <c r="N30" s="681"/>
      <c r="O30" s="681"/>
    </row>
    <row r="31" spans="2:15">
      <c r="B31" s="634"/>
      <c r="C31" s="634"/>
      <c r="D31" s="634"/>
      <c r="E31" s="634"/>
      <c r="F31" s="888">
        <f>F$9</f>
        <v>44742</v>
      </c>
      <c r="G31" s="888">
        <f t="shared" ref="G31:O31" si="6">G$9</f>
        <v>45107</v>
      </c>
      <c r="H31" s="888">
        <f t="shared" si="6"/>
        <v>45473</v>
      </c>
      <c r="I31" s="888">
        <f t="shared" si="6"/>
        <v>45838</v>
      </c>
      <c r="J31" s="888">
        <f t="shared" si="6"/>
        <v>46203</v>
      </c>
      <c r="K31" s="888">
        <f t="shared" si="6"/>
        <v>46568</v>
      </c>
      <c r="L31" s="888">
        <f t="shared" si="6"/>
        <v>46934</v>
      </c>
      <c r="M31" s="888">
        <f t="shared" si="6"/>
        <v>47299</v>
      </c>
      <c r="N31" s="888">
        <f t="shared" si="6"/>
        <v>47664</v>
      </c>
      <c r="O31" s="888">
        <f t="shared" si="6"/>
        <v>48029</v>
      </c>
    </row>
    <row r="32" spans="2:15" ht="3" customHeight="1">
      <c r="B32" s="634"/>
      <c r="C32" s="634"/>
      <c r="D32" s="634"/>
      <c r="E32" s="681"/>
      <c r="F32" s="726"/>
      <c r="G32" s="726"/>
      <c r="H32" s="726"/>
      <c r="I32" s="726"/>
      <c r="J32" s="726"/>
      <c r="K32" s="726"/>
      <c r="L32" s="726"/>
      <c r="M32" s="726"/>
      <c r="N32" s="726"/>
      <c r="O32" s="726"/>
    </row>
    <row r="33" spans="2:15">
      <c r="B33" s="886" t="s">
        <v>185</v>
      </c>
      <c r="C33" s="886" t="s">
        <v>1072</v>
      </c>
      <c r="D33" s="886" t="s">
        <v>433</v>
      </c>
      <c r="E33" s="681"/>
      <c r="F33" s="889">
        <f>E33+1</f>
        <v>1</v>
      </c>
      <c r="G33" s="889">
        <f>F33+1</f>
        <v>2</v>
      </c>
      <c r="H33" s="889">
        <f t="shared" ref="H33:O33" si="7">G33+1</f>
        <v>3</v>
      </c>
      <c r="I33" s="889">
        <f t="shared" si="7"/>
        <v>4</v>
      </c>
      <c r="J33" s="889">
        <f t="shared" si="7"/>
        <v>5</v>
      </c>
      <c r="K33" s="889">
        <f t="shared" si="7"/>
        <v>6</v>
      </c>
      <c r="L33" s="889">
        <f t="shared" si="7"/>
        <v>7</v>
      </c>
      <c r="M33" s="889">
        <f t="shared" si="7"/>
        <v>8</v>
      </c>
      <c r="N33" s="889">
        <f t="shared" si="7"/>
        <v>9</v>
      </c>
      <c r="O33" s="889">
        <f t="shared" si="7"/>
        <v>10</v>
      </c>
    </row>
    <row r="34" spans="2:15">
      <c r="B34" s="882">
        <f>IF(B33="No",1,B33+1)</f>
        <v>1</v>
      </c>
      <c r="C34" s="883" t="str">
        <f ca="1">IF(OFFSET(IP_Schedule!Q$16,$B34,0)="Vacant","Vacant",OFFSET(IP_Schedule!R$16,$B34,0))</f>
        <v>Yarra D</v>
      </c>
      <c r="D34" s="883" t="str">
        <f ca="1">OFFSET(IP_Schedule!E$16,$B34,0)</f>
        <v>Ground 1</v>
      </c>
      <c r="E34" s="681"/>
      <c r="F34" s="873">
        <f>SUMIF(DT_OR!$E$7:$ES$7,OP_CashFlow_A!F$33,DT_OR!$E18:$ES18)</f>
        <v>0.40480000000000005</v>
      </c>
      <c r="G34" s="873">
        <f>SUMIF(DT_OR!$E$7:$ES$7,OP_CashFlow_A!G$33,DT_OR!$E18:$ES18)</f>
        <v>1.165</v>
      </c>
      <c r="H34" s="873">
        <f>SUMIF(DT_OR!$E$7:$ES$7,OP_CashFlow_A!H$33,DT_OR!$E18:$ES18)</f>
        <v>1.9440999999999999</v>
      </c>
      <c r="I34" s="873">
        <f>SUMIF(DT_OR!$E$7:$ES$7,OP_CashFlow_A!I$33,DT_OR!$E18:$ES18)</f>
        <v>2.7426000000000004</v>
      </c>
      <c r="J34" s="873">
        <f>SUMIF(DT_OR!$E$7:$ES$7,OP_CashFlow_A!J$33,DT_OR!$E18:$ES18)</f>
        <v>25.2483</v>
      </c>
      <c r="K34" s="873">
        <f>SUMIF(DT_OR!$E$7:$ES$7,OP_CashFlow_A!K$33,DT_OR!$E18:$ES18)</f>
        <v>34.400199999999998</v>
      </c>
      <c r="L34" s="873">
        <f>SUMIF(DT_OR!$E$7:$ES$7,OP_CashFlow_A!L$33,DT_OR!$E18:$ES18)</f>
        <v>35.26019999999999</v>
      </c>
      <c r="M34" s="873">
        <f>SUMIF(DT_OR!$E$7:$ES$7,OP_CashFlow_A!M$33,DT_OR!$E18:$ES18)</f>
        <v>36.141500000000001</v>
      </c>
      <c r="N34" s="873">
        <f>SUMIF(DT_OR!$E$7:$ES$7,OP_CashFlow_A!N$33,DT_OR!$E18:$ES18)</f>
        <v>37.045200000000001</v>
      </c>
      <c r="O34" s="873">
        <f>SUMIF(DT_OR!$E$7:$ES$7,OP_CashFlow_A!O$33,DT_OR!$E18:$ES18)</f>
        <v>28.507999999999999</v>
      </c>
    </row>
    <row r="35" spans="2:15" hidden="1">
      <c r="B35" s="634"/>
      <c r="C35" s="634"/>
      <c r="D35" s="634"/>
      <c r="E35" s="634"/>
      <c r="F35" s="634"/>
      <c r="G35" s="634"/>
      <c r="H35" s="634"/>
      <c r="I35" s="634"/>
      <c r="J35" s="634"/>
      <c r="K35" s="634"/>
      <c r="L35" s="634"/>
      <c r="M35" s="634"/>
      <c r="N35" s="634"/>
      <c r="O35" s="634"/>
    </row>
    <row r="36" spans="2:15">
      <c r="B36" s="634"/>
      <c r="C36" s="634"/>
      <c r="D36" s="634"/>
      <c r="E36" s="634"/>
      <c r="F36" s="634"/>
      <c r="G36" s="634"/>
      <c r="H36" s="634"/>
      <c r="I36" s="634"/>
      <c r="J36" s="634"/>
      <c r="K36" s="634"/>
      <c r="L36" s="634"/>
      <c r="M36" s="634"/>
      <c r="N36" s="634"/>
      <c r="O36" s="634"/>
    </row>
    <row r="37" spans="2:15" ht="14.4" thickBot="1">
      <c r="B37" s="875" t="s">
        <v>1129</v>
      </c>
      <c r="C37" s="876"/>
      <c r="D37" s="877"/>
      <c r="E37" s="876"/>
      <c r="F37" s="937">
        <f t="shared" ref="F37:O37" si="8">SUM(F34:F36)</f>
        <v>0.40480000000000005</v>
      </c>
      <c r="G37" s="937">
        <f t="shared" si="8"/>
        <v>1.165</v>
      </c>
      <c r="H37" s="937">
        <f t="shared" si="8"/>
        <v>1.9440999999999999</v>
      </c>
      <c r="I37" s="937">
        <f t="shared" si="8"/>
        <v>2.7426000000000004</v>
      </c>
      <c r="J37" s="937">
        <f t="shared" si="8"/>
        <v>25.2483</v>
      </c>
      <c r="K37" s="937">
        <f t="shared" si="8"/>
        <v>34.400199999999998</v>
      </c>
      <c r="L37" s="937">
        <f t="shared" si="8"/>
        <v>35.26019999999999</v>
      </c>
      <c r="M37" s="937">
        <f t="shared" si="8"/>
        <v>36.141500000000001</v>
      </c>
      <c r="N37" s="937">
        <f t="shared" si="8"/>
        <v>37.045200000000001</v>
      </c>
      <c r="O37" s="937">
        <f t="shared" si="8"/>
        <v>28.507999999999999</v>
      </c>
    </row>
    <row r="38" spans="2:15" ht="14.4" thickTop="1">
      <c r="B38" s="634"/>
      <c r="C38" s="634"/>
      <c r="D38" s="634"/>
      <c r="E38" s="634"/>
      <c r="F38" s="634"/>
      <c r="G38" s="634"/>
      <c r="H38" s="634"/>
      <c r="I38" s="634"/>
      <c r="J38" s="634"/>
      <c r="K38" s="634"/>
      <c r="L38" s="634"/>
      <c r="M38" s="634"/>
      <c r="N38" s="634"/>
      <c r="O38" s="634"/>
    </row>
    <row r="39" spans="2:15">
      <c r="B39" s="634"/>
      <c r="C39" s="634"/>
      <c r="D39" s="634"/>
      <c r="E39" s="634"/>
      <c r="F39" s="634"/>
      <c r="G39" s="634"/>
      <c r="H39" s="634"/>
      <c r="I39" s="634"/>
      <c r="J39" s="634"/>
      <c r="K39" s="634"/>
      <c r="L39" s="634"/>
      <c r="M39" s="634"/>
      <c r="N39" s="634"/>
      <c r="O39" s="634"/>
    </row>
    <row r="40" spans="2:15" s="60" customFormat="1">
      <c r="B40" s="726" t="s">
        <v>83</v>
      </c>
      <c r="C40" s="726"/>
      <c r="D40" s="726"/>
      <c r="E40" s="726"/>
      <c r="F40" s="726"/>
      <c r="G40" s="726"/>
      <c r="H40" s="726"/>
      <c r="I40" s="726"/>
      <c r="J40" s="726"/>
      <c r="K40" s="726"/>
      <c r="L40" s="726"/>
      <c r="M40" s="726"/>
      <c r="N40" s="726"/>
      <c r="O40" s="726"/>
    </row>
    <row r="41" spans="2:15" ht="3" customHeight="1">
      <c r="B41" s="726"/>
      <c r="C41" s="681"/>
      <c r="D41" s="681"/>
      <c r="E41" s="681"/>
      <c r="F41" s="681"/>
      <c r="G41" s="681"/>
      <c r="H41" s="681"/>
      <c r="I41" s="681"/>
      <c r="J41" s="681"/>
      <c r="K41" s="681"/>
      <c r="L41" s="681"/>
      <c r="M41" s="681"/>
      <c r="N41" s="681"/>
      <c r="O41" s="681"/>
    </row>
    <row r="42" spans="2:15">
      <c r="B42" s="634"/>
      <c r="C42" s="634"/>
      <c r="D42" s="634"/>
      <c r="E42" s="634"/>
      <c r="F42" s="888">
        <f>F$9</f>
        <v>44742</v>
      </c>
      <c r="G42" s="888">
        <f t="shared" ref="G42:O42" si="9">G$9</f>
        <v>45107</v>
      </c>
      <c r="H42" s="888">
        <f t="shared" si="9"/>
        <v>45473</v>
      </c>
      <c r="I42" s="888">
        <f t="shared" si="9"/>
        <v>45838</v>
      </c>
      <c r="J42" s="888">
        <f t="shared" si="9"/>
        <v>46203</v>
      </c>
      <c r="K42" s="888">
        <f t="shared" si="9"/>
        <v>46568</v>
      </c>
      <c r="L42" s="888">
        <f t="shared" si="9"/>
        <v>46934</v>
      </c>
      <c r="M42" s="888">
        <f t="shared" si="9"/>
        <v>47299</v>
      </c>
      <c r="N42" s="888">
        <f t="shared" si="9"/>
        <v>47664</v>
      </c>
      <c r="O42" s="888">
        <f t="shared" si="9"/>
        <v>48029</v>
      </c>
    </row>
    <row r="43" spans="2:15" ht="3" customHeight="1">
      <c r="B43" s="634"/>
      <c r="C43" s="634"/>
      <c r="D43" s="634"/>
      <c r="E43" s="681"/>
      <c r="F43" s="726"/>
      <c r="G43" s="726"/>
      <c r="H43" s="726"/>
      <c r="I43" s="726"/>
      <c r="J43" s="726"/>
      <c r="K43" s="726"/>
      <c r="L43" s="726"/>
      <c r="M43" s="726"/>
      <c r="N43" s="726"/>
      <c r="O43" s="726"/>
    </row>
    <row r="44" spans="2:15">
      <c r="B44" s="886" t="s">
        <v>185</v>
      </c>
      <c r="C44" s="886" t="s">
        <v>1072</v>
      </c>
      <c r="D44" s="886" t="s">
        <v>433</v>
      </c>
      <c r="E44" s="681"/>
      <c r="F44" s="889">
        <f>E44+1</f>
        <v>1</v>
      </c>
      <c r="G44" s="889">
        <f>F44+1</f>
        <v>2</v>
      </c>
      <c r="H44" s="889">
        <f t="shared" ref="H44:O44" si="10">G44+1</f>
        <v>3</v>
      </c>
      <c r="I44" s="889">
        <f t="shared" si="10"/>
        <v>4</v>
      </c>
      <c r="J44" s="889">
        <f t="shared" si="10"/>
        <v>5</v>
      </c>
      <c r="K44" s="889">
        <f t="shared" si="10"/>
        <v>6</v>
      </c>
      <c r="L44" s="889">
        <f t="shared" si="10"/>
        <v>7</v>
      </c>
      <c r="M44" s="889">
        <f t="shared" si="10"/>
        <v>8</v>
      </c>
      <c r="N44" s="889">
        <f t="shared" si="10"/>
        <v>9</v>
      </c>
      <c r="O44" s="889">
        <f t="shared" si="10"/>
        <v>10</v>
      </c>
    </row>
    <row r="45" spans="2:15">
      <c r="B45" s="882">
        <f>IF(B44="No",1,B44+1)</f>
        <v>1</v>
      </c>
      <c r="C45" s="883" t="str">
        <f ca="1">IF(OFFSET(IP_Schedule!Q$16,$B45,0)="Vacant","Vacant",OFFSET(IP_Schedule!R$16,$B45,0))</f>
        <v>Yarra D</v>
      </c>
      <c r="D45" s="883" t="str">
        <f ca="1">OFFSET(IP_Schedule!E$16,$B45,0)</f>
        <v>Ground 1</v>
      </c>
      <c r="E45" s="681"/>
      <c r="F45" s="873">
        <f>SUMIF(DT_NLC!$E$7:$ES$7,OP_CashFlow_A!F$44,DT_NLC!$E18:$ES18)</f>
        <v>26.407399999999999</v>
      </c>
      <c r="G45" s="873">
        <f>SUMIF(DT_NLC!$E$7:$ES$7,OP_CashFlow_A!G$44,DT_NLC!$E18:$ES18)</f>
        <v>0</v>
      </c>
      <c r="H45" s="873">
        <f>SUMIF(DT_NLC!$E$7:$ES$7,OP_CashFlow_A!H$44,DT_NLC!$E18:$ES18)</f>
        <v>0</v>
      </c>
      <c r="I45" s="873">
        <f>SUMIF(DT_NLC!$E$7:$ES$7,OP_CashFlow_A!I$44,DT_NLC!$E18:$ES18)</f>
        <v>0</v>
      </c>
      <c r="J45" s="873">
        <f>SUMIF(DT_NLC!$E$7:$ES$7,OP_CashFlow_A!J$44,DT_NLC!$E18:$ES18)</f>
        <v>15.0246</v>
      </c>
      <c r="K45" s="873">
        <f>SUMIF(DT_NLC!$E$7:$ES$7,OP_CashFlow_A!K$44,DT_NLC!$E18:$ES18)</f>
        <v>0</v>
      </c>
      <c r="L45" s="873">
        <f>SUMIF(DT_NLC!$E$7:$ES$7,OP_CashFlow_A!L$44,DT_NLC!$E18:$ES18)</f>
        <v>0</v>
      </c>
      <c r="M45" s="873">
        <f>SUMIF(DT_NLC!$E$7:$ES$7,OP_CashFlow_A!M$44,DT_NLC!$E18:$ES18)</f>
        <v>0</v>
      </c>
      <c r="N45" s="873">
        <f>SUMIF(DT_NLC!$E$7:$ES$7,OP_CashFlow_A!N$44,DT_NLC!$E18:$ES18)</f>
        <v>0</v>
      </c>
      <c r="O45" s="873">
        <f>SUMIF(DT_NLC!$E$7:$ES$7,OP_CashFlow_A!O$44,DT_NLC!$E18:$ES18)</f>
        <v>17.104299999999999</v>
      </c>
    </row>
    <row r="46" spans="2:15" hidden="1">
      <c r="B46" s="634"/>
      <c r="C46" s="634"/>
      <c r="D46" s="634"/>
      <c r="E46" s="634"/>
      <c r="F46" s="634"/>
      <c r="G46" s="634"/>
      <c r="H46" s="634"/>
      <c r="I46" s="634"/>
      <c r="J46" s="634"/>
      <c r="K46" s="634"/>
      <c r="L46" s="634"/>
      <c r="M46" s="634"/>
      <c r="N46" s="634"/>
      <c r="O46" s="634"/>
    </row>
    <row r="47" spans="2:15">
      <c r="B47" s="634"/>
      <c r="C47" s="634"/>
      <c r="D47" s="634"/>
      <c r="E47" s="634"/>
      <c r="F47" s="634"/>
      <c r="G47" s="634"/>
      <c r="H47" s="634"/>
      <c r="I47" s="634"/>
      <c r="J47" s="634"/>
      <c r="K47" s="634"/>
      <c r="L47" s="634"/>
      <c r="M47" s="634"/>
      <c r="N47" s="634"/>
      <c r="O47" s="634"/>
    </row>
    <row r="48" spans="2:15" ht="14.4" thickBot="1">
      <c r="B48" s="875" t="s">
        <v>1130</v>
      </c>
      <c r="C48" s="876"/>
      <c r="D48" s="877"/>
      <c r="E48" s="876"/>
      <c r="F48" s="937">
        <f t="shared" ref="F48:O48" si="11">SUM(F45:F47)</f>
        <v>26.407399999999999</v>
      </c>
      <c r="G48" s="937">
        <f t="shared" si="11"/>
        <v>0</v>
      </c>
      <c r="H48" s="937">
        <f t="shared" si="11"/>
        <v>0</v>
      </c>
      <c r="I48" s="937">
        <f t="shared" si="11"/>
        <v>0</v>
      </c>
      <c r="J48" s="937">
        <f t="shared" si="11"/>
        <v>15.0246</v>
      </c>
      <c r="K48" s="937">
        <f t="shared" si="11"/>
        <v>0</v>
      </c>
      <c r="L48" s="937">
        <f t="shared" si="11"/>
        <v>0</v>
      </c>
      <c r="M48" s="937">
        <f t="shared" si="11"/>
        <v>0</v>
      </c>
      <c r="N48" s="937">
        <f t="shared" si="11"/>
        <v>0</v>
      </c>
      <c r="O48" s="937">
        <f t="shared" si="11"/>
        <v>17.104299999999999</v>
      </c>
    </row>
    <row r="49" spans="2:15" ht="14.4" thickTop="1">
      <c r="B49" s="634"/>
      <c r="C49" s="634"/>
      <c r="D49" s="634"/>
      <c r="E49" s="634"/>
      <c r="F49" s="634"/>
      <c r="G49" s="634"/>
      <c r="H49" s="634"/>
      <c r="I49" s="634"/>
      <c r="J49" s="634"/>
      <c r="K49" s="634"/>
      <c r="L49" s="634"/>
      <c r="M49" s="634"/>
      <c r="N49" s="634"/>
      <c r="O49" s="634"/>
    </row>
    <row r="50" spans="2:15">
      <c r="B50" s="634"/>
      <c r="C50" s="634"/>
      <c r="D50" s="634"/>
      <c r="E50" s="634"/>
      <c r="F50" s="634"/>
      <c r="G50" s="634"/>
      <c r="H50" s="634"/>
      <c r="I50" s="634"/>
      <c r="J50" s="634"/>
      <c r="K50" s="634"/>
      <c r="L50" s="634"/>
      <c r="M50" s="634"/>
      <c r="N50" s="634"/>
      <c r="O50" s="634"/>
    </row>
    <row r="51" spans="2:15" s="60" customFormat="1">
      <c r="B51" s="726" t="s">
        <v>85</v>
      </c>
      <c r="C51" s="726"/>
      <c r="D51" s="726"/>
      <c r="E51" s="726"/>
      <c r="F51" s="726"/>
      <c r="G51" s="726"/>
      <c r="H51" s="726"/>
      <c r="I51" s="726"/>
      <c r="J51" s="726"/>
      <c r="K51" s="726"/>
      <c r="L51" s="726"/>
      <c r="M51" s="726"/>
      <c r="N51" s="726"/>
      <c r="O51" s="726"/>
    </row>
    <row r="52" spans="2:15" ht="3" customHeight="1">
      <c r="B52" s="726"/>
      <c r="C52" s="681"/>
      <c r="D52" s="681"/>
      <c r="E52" s="681"/>
      <c r="F52" s="681"/>
      <c r="G52" s="681"/>
      <c r="H52" s="681"/>
      <c r="I52" s="681"/>
      <c r="J52" s="681"/>
      <c r="K52" s="681"/>
      <c r="L52" s="681"/>
      <c r="M52" s="681"/>
      <c r="N52" s="681"/>
      <c r="O52" s="681"/>
    </row>
    <row r="53" spans="2:15">
      <c r="B53" s="634"/>
      <c r="C53" s="634"/>
      <c r="D53" s="634"/>
      <c r="E53" s="634"/>
      <c r="F53" s="888">
        <f>F$9</f>
        <v>44742</v>
      </c>
      <c r="G53" s="888">
        <f t="shared" ref="G53:O53" si="12">G$9</f>
        <v>45107</v>
      </c>
      <c r="H53" s="888">
        <f t="shared" si="12"/>
        <v>45473</v>
      </c>
      <c r="I53" s="888">
        <f t="shared" si="12"/>
        <v>45838</v>
      </c>
      <c r="J53" s="888">
        <f t="shared" si="12"/>
        <v>46203</v>
      </c>
      <c r="K53" s="888">
        <f t="shared" si="12"/>
        <v>46568</v>
      </c>
      <c r="L53" s="888">
        <f t="shared" si="12"/>
        <v>46934</v>
      </c>
      <c r="M53" s="888">
        <f t="shared" si="12"/>
        <v>47299</v>
      </c>
      <c r="N53" s="888">
        <f t="shared" si="12"/>
        <v>47664</v>
      </c>
      <c r="O53" s="888">
        <f t="shared" si="12"/>
        <v>48029</v>
      </c>
    </row>
    <row r="54" spans="2:15" ht="3" customHeight="1">
      <c r="B54" s="634"/>
      <c r="C54" s="634"/>
      <c r="D54" s="634"/>
      <c r="E54" s="681"/>
      <c r="F54" s="726"/>
      <c r="G54" s="726"/>
      <c r="H54" s="726"/>
      <c r="I54" s="726"/>
      <c r="J54" s="726"/>
      <c r="K54" s="726"/>
      <c r="L54" s="726"/>
      <c r="M54" s="726"/>
      <c r="N54" s="726"/>
      <c r="O54" s="726"/>
    </row>
    <row r="55" spans="2:15">
      <c r="B55" s="886" t="s">
        <v>185</v>
      </c>
      <c r="C55" s="886" t="s">
        <v>1072</v>
      </c>
      <c r="D55" s="886" t="s">
        <v>433</v>
      </c>
      <c r="E55" s="681"/>
      <c r="F55" s="889">
        <f>E55+1</f>
        <v>1</v>
      </c>
      <c r="G55" s="889">
        <f>F55+1</f>
        <v>2</v>
      </c>
      <c r="H55" s="889">
        <f t="shared" ref="H55:O55" si="13">G55+1</f>
        <v>3</v>
      </c>
      <c r="I55" s="889">
        <f t="shared" si="13"/>
        <v>4</v>
      </c>
      <c r="J55" s="889">
        <f t="shared" si="13"/>
        <v>5</v>
      </c>
      <c r="K55" s="889">
        <f t="shared" si="13"/>
        <v>6</v>
      </c>
      <c r="L55" s="889">
        <f t="shared" si="13"/>
        <v>7</v>
      </c>
      <c r="M55" s="889">
        <f t="shared" si="13"/>
        <v>8</v>
      </c>
      <c r="N55" s="889">
        <f t="shared" si="13"/>
        <v>9</v>
      </c>
      <c r="O55" s="889">
        <f t="shared" si="13"/>
        <v>10</v>
      </c>
    </row>
    <row r="56" spans="2:15">
      <c r="B56" s="882">
        <f>IF(B55="No",1,B55+1)</f>
        <v>1</v>
      </c>
      <c r="C56" s="883" t="str">
        <f ca="1">IF(OFFSET(IP_Schedule!Q$16,$B56,0)="Vacant","Vacant",OFFSET(IP_Schedule!R$16,$B56,0))</f>
        <v>Yarra D</v>
      </c>
      <c r="D56" s="883" t="str">
        <f ca="1">OFFSET(IP_Schedule!E$16,$B56,0)</f>
        <v>Ground 1</v>
      </c>
      <c r="E56" s="681"/>
      <c r="F56" s="873">
        <f>SUMIF(DT_TI!$E$7:$ES$7,OP_CashFlow_A!F$11,DT_TI!$E18:$ES18)</f>
        <v>0</v>
      </c>
      <c r="G56" s="873">
        <f>SUMIF(DT_TI!$E$7:$ES$7,OP_CashFlow_A!G$11,DT_TI!$E18:$ES18)</f>
        <v>0</v>
      </c>
      <c r="H56" s="873">
        <f>SUMIF(DT_TI!$E$7:$ES$7,OP_CashFlow_A!H$11,DT_TI!$E18:$ES18)</f>
        <v>0</v>
      </c>
      <c r="I56" s="873">
        <f>SUMIF(DT_TI!$E$7:$ES$7,OP_CashFlow_A!I$11,DT_TI!$E18:$ES18)</f>
        <v>0</v>
      </c>
      <c r="J56" s="873">
        <f>SUMIF(DT_TI!$E$7:$ES$7,OP_CashFlow_A!J$11,DT_TI!$E18:$ES18)</f>
        <v>0</v>
      </c>
      <c r="K56" s="873">
        <f>SUMIF(DT_TI!$E$7:$ES$7,OP_CashFlow_A!K$11,DT_TI!$E18:$ES18)</f>
        <v>0</v>
      </c>
      <c r="L56" s="873">
        <f>SUMIF(DT_TI!$E$7:$ES$7,OP_CashFlow_A!L$11,DT_TI!$E18:$ES18)</f>
        <v>0</v>
      </c>
      <c r="M56" s="873">
        <f>SUMIF(DT_TI!$E$7:$ES$7,OP_CashFlow_A!M$11,DT_TI!$E18:$ES18)</f>
        <v>0</v>
      </c>
      <c r="N56" s="873">
        <f>SUMIF(DT_TI!$E$7:$ES$7,OP_CashFlow_A!N$11,DT_TI!$E18:$ES18)</f>
        <v>0</v>
      </c>
      <c r="O56" s="873">
        <f>SUMIF(DT_TI!$E$7:$ES$7,OP_CashFlow_A!O$11,DT_TI!$E18:$ES18)</f>
        <v>0</v>
      </c>
    </row>
    <row r="57" spans="2:15" hidden="1">
      <c r="B57" s="634"/>
      <c r="C57" s="634"/>
      <c r="D57" s="634"/>
      <c r="E57" s="634"/>
      <c r="F57" s="634"/>
      <c r="G57" s="634"/>
      <c r="H57" s="634"/>
      <c r="I57" s="634"/>
      <c r="J57" s="634"/>
      <c r="K57" s="634"/>
      <c r="L57" s="634"/>
      <c r="M57" s="634"/>
      <c r="N57" s="634"/>
      <c r="O57" s="634"/>
    </row>
    <row r="58" spans="2:15">
      <c r="B58" s="634"/>
      <c r="C58" s="634"/>
      <c r="D58" s="634"/>
      <c r="E58" s="634"/>
      <c r="F58" s="634"/>
      <c r="G58" s="634"/>
      <c r="H58" s="634"/>
      <c r="I58" s="634"/>
      <c r="J58" s="634"/>
      <c r="K58" s="634"/>
      <c r="L58" s="634"/>
      <c r="M58" s="634"/>
      <c r="N58" s="634"/>
      <c r="O58" s="634"/>
    </row>
    <row r="59" spans="2:15" ht="14.4" thickBot="1">
      <c r="B59" s="875" t="s">
        <v>1131</v>
      </c>
      <c r="C59" s="876"/>
      <c r="D59" s="877"/>
      <c r="E59" s="876"/>
      <c r="F59" s="937">
        <f t="shared" ref="F59:O59" si="14">SUM(F56:F58)</f>
        <v>0</v>
      </c>
      <c r="G59" s="937">
        <f t="shared" si="14"/>
        <v>0</v>
      </c>
      <c r="H59" s="937">
        <f t="shared" si="14"/>
        <v>0</v>
      </c>
      <c r="I59" s="937">
        <f t="shared" si="14"/>
        <v>0</v>
      </c>
      <c r="J59" s="937">
        <f t="shared" si="14"/>
        <v>0</v>
      </c>
      <c r="K59" s="937">
        <f t="shared" si="14"/>
        <v>0</v>
      </c>
      <c r="L59" s="937">
        <f t="shared" si="14"/>
        <v>0</v>
      </c>
      <c r="M59" s="937">
        <f t="shared" si="14"/>
        <v>0</v>
      </c>
      <c r="N59" s="937">
        <f t="shared" si="14"/>
        <v>0</v>
      </c>
      <c r="O59" s="937">
        <f t="shared" si="14"/>
        <v>0</v>
      </c>
    </row>
    <row r="60" spans="2:15" ht="14.4" thickTop="1">
      <c r="B60" s="634"/>
      <c r="C60" s="634"/>
      <c r="D60" s="634"/>
      <c r="E60" s="634"/>
      <c r="F60" s="634"/>
      <c r="G60" s="634"/>
      <c r="H60" s="634"/>
      <c r="I60" s="634"/>
      <c r="J60" s="634"/>
      <c r="K60" s="634"/>
      <c r="L60" s="634"/>
      <c r="M60" s="634"/>
      <c r="N60" s="634"/>
      <c r="O60" s="634"/>
    </row>
    <row r="61" spans="2:15">
      <c r="B61" s="634"/>
      <c r="C61" s="634"/>
      <c r="D61" s="634"/>
      <c r="E61" s="634"/>
      <c r="F61" s="634"/>
      <c r="G61" s="634"/>
      <c r="H61" s="634"/>
      <c r="I61" s="634"/>
      <c r="J61" s="634"/>
      <c r="K61" s="634"/>
      <c r="L61" s="634"/>
      <c r="M61" s="634"/>
      <c r="N61" s="634"/>
      <c r="O61" s="634"/>
    </row>
    <row r="62" spans="2:15" s="60" customFormat="1">
      <c r="B62" s="726" t="s">
        <v>91</v>
      </c>
      <c r="C62" s="726"/>
      <c r="D62" s="726"/>
      <c r="E62" s="726"/>
      <c r="F62" s="726"/>
      <c r="G62" s="726"/>
      <c r="H62" s="726"/>
      <c r="I62" s="726"/>
      <c r="J62" s="726"/>
      <c r="K62" s="726"/>
      <c r="L62" s="726"/>
      <c r="M62" s="726"/>
      <c r="N62" s="726"/>
      <c r="O62" s="726"/>
    </row>
    <row r="63" spans="2:15" ht="3" customHeight="1">
      <c r="B63" s="726"/>
      <c r="C63" s="681"/>
      <c r="D63" s="681"/>
      <c r="E63" s="681"/>
      <c r="F63" s="681"/>
      <c r="G63" s="681"/>
      <c r="H63" s="681"/>
      <c r="I63" s="681"/>
      <c r="J63" s="681"/>
      <c r="K63" s="681"/>
      <c r="L63" s="681"/>
      <c r="M63" s="681"/>
      <c r="N63" s="681"/>
      <c r="O63" s="681"/>
    </row>
    <row r="64" spans="2:15">
      <c r="B64" s="634"/>
      <c r="C64" s="634"/>
      <c r="D64" s="634"/>
      <c r="E64" s="634"/>
      <c r="F64" s="888">
        <f>F$9</f>
        <v>44742</v>
      </c>
      <c r="G64" s="888">
        <f t="shared" ref="G64:O64" si="15">G$9</f>
        <v>45107</v>
      </c>
      <c r="H64" s="888">
        <f t="shared" si="15"/>
        <v>45473</v>
      </c>
      <c r="I64" s="888">
        <f t="shared" si="15"/>
        <v>45838</v>
      </c>
      <c r="J64" s="888">
        <f t="shared" si="15"/>
        <v>46203</v>
      </c>
      <c r="K64" s="888">
        <f t="shared" si="15"/>
        <v>46568</v>
      </c>
      <c r="L64" s="888">
        <f t="shared" si="15"/>
        <v>46934</v>
      </c>
      <c r="M64" s="888">
        <f t="shared" si="15"/>
        <v>47299</v>
      </c>
      <c r="N64" s="888">
        <f t="shared" si="15"/>
        <v>47664</v>
      </c>
      <c r="O64" s="888">
        <f t="shared" si="15"/>
        <v>48029</v>
      </c>
    </row>
    <row r="65" spans="2:15" ht="3" customHeight="1">
      <c r="B65" s="634"/>
      <c r="C65" s="634"/>
      <c r="D65" s="634"/>
      <c r="E65" s="681"/>
      <c r="F65" s="726"/>
      <c r="G65" s="726"/>
      <c r="H65" s="726"/>
      <c r="I65" s="726"/>
      <c r="J65" s="726"/>
      <c r="K65" s="726"/>
      <c r="L65" s="726"/>
      <c r="M65" s="726"/>
      <c r="N65" s="726"/>
      <c r="O65" s="726"/>
    </row>
    <row r="66" spans="2:15">
      <c r="B66" s="886" t="s">
        <v>185</v>
      </c>
      <c r="C66" s="886" t="s">
        <v>1072</v>
      </c>
      <c r="D66" s="886" t="s">
        <v>433</v>
      </c>
      <c r="E66" s="681"/>
      <c r="F66" s="889">
        <f>E66+1</f>
        <v>1</v>
      </c>
      <c r="G66" s="889">
        <f>F66+1</f>
        <v>2</v>
      </c>
      <c r="H66" s="889">
        <f t="shared" ref="H66:O66" si="16">G66+1</f>
        <v>3</v>
      </c>
      <c r="I66" s="889">
        <f t="shared" si="16"/>
        <v>4</v>
      </c>
      <c r="J66" s="889">
        <f t="shared" si="16"/>
        <v>5</v>
      </c>
      <c r="K66" s="889">
        <f t="shared" si="16"/>
        <v>6</v>
      </c>
      <c r="L66" s="889">
        <f t="shared" si="16"/>
        <v>7</v>
      </c>
      <c r="M66" s="889">
        <f t="shared" si="16"/>
        <v>8</v>
      </c>
      <c r="N66" s="889">
        <f t="shared" si="16"/>
        <v>9</v>
      </c>
      <c r="O66" s="889">
        <f t="shared" si="16"/>
        <v>10</v>
      </c>
    </row>
    <row r="67" spans="2:15">
      <c r="B67" s="882">
        <f>IF(B66="No",1,B66+1)</f>
        <v>1</v>
      </c>
      <c r="C67" s="883" t="str">
        <f ca="1">IF(OFFSET(IP_Schedule!Q$16,$B67,0)="Vacant","Vacant",OFFSET(IP_Schedule!R$16,$B67,0))</f>
        <v>Yarra D</v>
      </c>
      <c r="D67" s="883" t="str">
        <f ca="1">OFFSET(IP_Schedule!E$16,$B67,0)</f>
        <v>Ground 1</v>
      </c>
      <c r="E67" s="681"/>
      <c r="F67" s="873">
        <f>SUMIF(DT_CU!$E$7:$ES$7,OP_CashFlow_A!F$11,DT_CU!$E18:$ES18)</f>
        <v>0</v>
      </c>
      <c r="G67" s="873">
        <f>SUMIF(DT_CU!$E$7:$ES$7,OP_CashFlow_A!G$11,DT_CU!$E18:$ES18)</f>
        <v>0</v>
      </c>
      <c r="H67" s="873">
        <f>SUMIF(DT_CU!$E$7:$ES$7,OP_CashFlow_A!H$11,DT_CU!$E18:$ES18)</f>
        <v>0</v>
      </c>
      <c r="I67" s="873">
        <f>SUMIF(DT_CU!$E$7:$ES$7,OP_CashFlow_A!I$11,DT_CU!$E18:$ES18)</f>
        <v>100</v>
      </c>
      <c r="J67" s="873">
        <f>SUMIF(DT_CU!$E$7:$ES$7,OP_CashFlow_A!J$11,DT_CU!$E18:$ES18)</f>
        <v>0</v>
      </c>
      <c r="K67" s="873">
        <f>SUMIF(DT_CU!$E$7:$ES$7,OP_CashFlow_A!K$11,DT_CU!$E18:$ES18)</f>
        <v>0</v>
      </c>
      <c r="L67" s="873">
        <f>SUMIF(DT_CU!$E$7:$ES$7,OP_CashFlow_A!L$11,DT_CU!$E18:$ES18)</f>
        <v>0</v>
      </c>
      <c r="M67" s="873">
        <f>SUMIF(DT_CU!$E$7:$ES$7,OP_CashFlow_A!M$11,DT_CU!$E18:$ES18)</f>
        <v>0</v>
      </c>
      <c r="N67" s="873">
        <f>SUMIF(DT_CU!$E$7:$ES$7,OP_CashFlow_A!N$11,DT_CU!$E18:$ES18)</f>
        <v>0</v>
      </c>
      <c r="O67" s="873">
        <f>SUMIF(DT_CU!$E$7:$ES$7,OP_CashFlow_A!O$11,DT_CU!$E18:$ES18)</f>
        <v>100</v>
      </c>
    </row>
    <row r="68" spans="2:15" hidden="1">
      <c r="B68" s="634"/>
      <c r="C68" s="634"/>
      <c r="D68" s="634"/>
      <c r="E68" s="634"/>
      <c r="F68" s="634"/>
      <c r="G68" s="634"/>
      <c r="H68" s="634"/>
      <c r="I68" s="634"/>
      <c r="J68" s="634"/>
      <c r="K68" s="634"/>
      <c r="L68" s="634"/>
      <c r="M68" s="634"/>
      <c r="N68" s="634"/>
      <c r="O68" s="634"/>
    </row>
    <row r="69" spans="2:15">
      <c r="B69" s="634"/>
      <c r="C69" s="634"/>
      <c r="D69" s="634"/>
      <c r="E69" s="634"/>
      <c r="F69" s="634"/>
      <c r="G69" s="634"/>
      <c r="H69" s="634"/>
      <c r="I69" s="634"/>
      <c r="J69" s="634"/>
      <c r="K69" s="634"/>
      <c r="L69" s="634"/>
      <c r="M69" s="634"/>
      <c r="N69" s="634"/>
      <c r="O69" s="634"/>
    </row>
    <row r="70" spans="2:15" ht="14.4" thickBot="1">
      <c r="B70" s="875" t="s">
        <v>1132</v>
      </c>
      <c r="C70" s="876"/>
      <c r="D70" s="877"/>
      <c r="E70" s="876"/>
      <c r="F70" s="937">
        <f t="shared" ref="F70:O70" si="17">SUM(F67:F69)</f>
        <v>0</v>
      </c>
      <c r="G70" s="937">
        <f t="shared" si="17"/>
        <v>0</v>
      </c>
      <c r="H70" s="937">
        <f t="shared" si="17"/>
        <v>0</v>
      </c>
      <c r="I70" s="937">
        <f t="shared" si="17"/>
        <v>100</v>
      </c>
      <c r="J70" s="937">
        <f t="shared" si="17"/>
        <v>0</v>
      </c>
      <c r="K70" s="937">
        <f t="shared" si="17"/>
        <v>0</v>
      </c>
      <c r="L70" s="937">
        <f t="shared" si="17"/>
        <v>0</v>
      </c>
      <c r="M70" s="937">
        <f t="shared" si="17"/>
        <v>0</v>
      </c>
      <c r="N70" s="937">
        <f t="shared" si="17"/>
        <v>0</v>
      </c>
      <c r="O70" s="937">
        <f t="shared" si="17"/>
        <v>100</v>
      </c>
    </row>
    <row r="71" spans="2:15" ht="14.4" thickTop="1">
      <c r="B71" s="634"/>
      <c r="C71" s="634"/>
      <c r="D71" s="634"/>
      <c r="E71" s="634"/>
      <c r="F71" s="634"/>
      <c r="G71" s="634"/>
      <c r="H71" s="634"/>
      <c r="I71" s="634"/>
      <c r="J71" s="634"/>
      <c r="K71" s="634"/>
      <c r="L71" s="634"/>
      <c r="M71" s="634"/>
      <c r="N71" s="634"/>
      <c r="O71" s="634"/>
    </row>
    <row r="72" spans="2:15">
      <c r="B72" s="634"/>
      <c r="C72" s="634"/>
      <c r="D72" s="634"/>
      <c r="E72" s="634"/>
      <c r="F72" s="634"/>
      <c r="G72" s="634"/>
      <c r="H72" s="634"/>
      <c r="I72" s="634"/>
      <c r="J72" s="634"/>
      <c r="K72" s="634"/>
      <c r="L72" s="634"/>
      <c r="M72" s="634"/>
      <c r="N72" s="634"/>
      <c r="O72" s="634"/>
    </row>
    <row r="73" spans="2:15" s="60" customFormat="1">
      <c r="B73" s="726" t="s">
        <v>87</v>
      </c>
      <c r="C73" s="726"/>
      <c r="D73" s="726"/>
      <c r="E73" s="726"/>
      <c r="F73" s="726"/>
      <c r="G73" s="726"/>
      <c r="H73" s="726"/>
      <c r="I73" s="726"/>
      <c r="J73" s="726"/>
      <c r="K73" s="726"/>
      <c r="L73" s="726"/>
      <c r="M73" s="726"/>
      <c r="N73" s="726"/>
      <c r="O73" s="726"/>
    </row>
    <row r="74" spans="2:15" ht="3" customHeight="1">
      <c r="B74" s="726"/>
      <c r="C74" s="681"/>
      <c r="D74" s="681"/>
      <c r="E74" s="681"/>
      <c r="F74" s="681"/>
      <c r="G74" s="681"/>
      <c r="H74" s="681"/>
      <c r="I74" s="681"/>
      <c r="J74" s="681"/>
      <c r="K74" s="681"/>
      <c r="L74" s="681"/>
      <c r="M74" s="681"/>
      <c r="N74" s="681"/>
      <c r="O74" s="681"/>
    </row>
    <row r="75" spans="2:15">
      <c r="B75" s="634"/>
      <c r="C75" s="634"/>
      <c r="D75" s="634"/>
      <c r="E75" s="634"/>
      <c r="F75" s="888">
        <f>F$9</f>
        <v>44742</v>
      </c>
      <c r="G75" s="888">
        <f t="shared" ref="G75:O75" si="18">G$9</f>
        <v>45107</v>
      </c>
      <c r="H75" s="888">
        <f t="shared" si="18"/>
        <v>45473</v>
      </c>
      <c r="I75" s="888">
        <f t="shared" si="18"/>
        <v>45838</v>
      </c>
      <c r="J75" s="888">
        <f t="shared" si="18"/>
        <v>46203</v>
      </c>
      <c r="K75" s="888">
        <f t="shared" si="18"/>
        <v>46568</v>
      </c>
      <c r="L75" s="888">
        <f t="shared" si="18"/>
        <v>46934</v>
      </c>
      <c r="M75" s="888">
        <f t="shared" si="18"/>
        <v>47299</v>
      </c>
      <c r="N75" s="888">
        <f t="shared" si="18"/>
        <v>47664</v>
      </c>
      <c r="O75" s="888">
        <f t="shared" si="18"/>
        <v>48029</v>
      </c>
    </row>
    <row r="76" spans="2:15" ht="3" customHeight="1">
      <c r="B76" s="634"/>
      <c r="C76" s="634"/>
      <c r="D76" s="634"/>
      <c r="E76" s="681"/>
      <c r="F76" s="726"/>
      <c r="G76" s="726"/>
      <c r="H76" s="726"/>
      <c r="I76" s="726"/>
      <c r="J76" s="726"/>
      <c r="K76" s="726"/>
      <c r="L76" s="726"/>
      <c r="M76" s="726"/>
      <c r="N76" s="726"/>
      <c r="O76" s="726"/>
    </row>
    <row r="77" spans="2:15">
      <c r="B77" s="886" t="s">
        <v>185</v>
      </c>
      <c r="C77" s="886" t="s">
        <v>1072</v>
      </c>
      <c r="D77" s="886" t="s">
        <v>433</v>
      </c>
      <c r="E77" s="681"/>
      <c r="F77" s="889">
        <f>E77+1</f>
        <v>1</v>
      </c>
      <c r="G77" s="889">
        <f>F77+1</f>
        <v>2</v>
      </c>
      <c r="H77" s="889">
        <f t="shared" ref="H77:O77" si="19">G77+1</f>
        <v>3</v>
      </c>
      <c r="I77" s="889">
        <f t="shared" si="19"/>
        <v>4</v>
      </c>
      <c r="J77" s="889">
        <f t="shared" si="19"/>
        <v>5</v>
      </c>
      <c r="K77" s="889">
        <f t="shared" si="19"/>
        <v>6</v>
      </c>
      <c r="L77" s="889">
        <f t="shared" si="19"/>
        <v>7</v>
      </c>
      <c r="M77" s="889">
        <f t="shared" si="19"/>
        <v>8</v>
      </c>
      <c r="N77" s="889">
        <f t="shared" si="19"/>
        <v>9</v>
      </c>
      <c r="O77" s="889">
        <f t="shared" si="19"/>
        <v>10</v>
      </c>
    </row>
    <row r="78" spans="2:15">
      <c r="B78" s="882">
        <f>IF(B77="No",1,B77+1)</f>
        <v>1</v>
      </c>
      <c r="C78" s="883" t="str">
        <f ca="1">IF(OFFSET(IP_Schedule!Q$16,$B78,0)="Vacant","Vacant",OFFSET(IP_Schedule!R$16,$B78,0))</f>
        <v>Yarra D</v>
      </c>
      <c r="D78" s="883" t="str">
        <f ca="1">OFFSET(IP_Schedule!E$16,$B78,0)</f>
        <v>Ground 1</v>
      </c>
      <c r="E78" s="681"/>
      <c r="F78" s="873">
        <f>SUMIF(DT_MR!$E$6:$ES$6,F$75,DT_MR!$E18:$ES18)</f>
        <v>123</v>
      </c>
      <c r="G78" s="873">
        <f>SUMIF(DT_MR!$E$6:$ES$6,G$75,DT_MR!$E18:$ES18)</f>
        <v>126.075</v>
      </c>
      <c r="H78" s="873">
        <f>SUMIF(DT_MR!$E$6:$ES$6,H$75,DT_MR!$E18:$ES18)</f>
        <v>129.2269</v>
      </c>
      <c r="I78" s="873">
        <f>SUMIF(DT_MR!$E$6:$ES$6,I$75,DT_MR!$E18:$ES18)</f>
        <v>132.45750000000001</v>
      </c>
      <c r="J78" s="873">
        <f>SUMIF(DT_MR!$E$6:$ES$6,J$75,DT_MR!$E18:$ES18)</f>
        <v>135.76900000000001</v>
      </c>
      <c r="K78" s="873">
        <f>SUMIF(DT_MR!$E$6:$ES$6,K$75,DT_MR!$E18:$ES18)</f>
        <v>139.16319999999999</v>
      </c>
      <c r="L78" s="873">
        <f>SUMIF(DT_MR!$E$6:$ES$6,L$75,DT_MR!$E18:$ES18)</f>
        <v>142.64230000000001</v>
      </c>
      <c r="M78" s="873">
        <f>SUMIF(DT_MR!$E$6:$ES$6,M$75,DT_MR!$E18:$ES18)</f>
        <v>146.20830000000001</v>
      </c>
      <c r="N78" s="873">
        <f>SUMIF(DT_MR!$E$6:$ES$6,N$75,DT_MR!$E18:$ES18)</f>
        <v>149.86359999999999</v>
      </c>
      <c r="O78" s="873">
        <f>SUMIF(DT_MR!$E$6:$ES$6,O$75,DT_MR!$E18:$ES18)</f>
        <v>153.61009999999999</v>
      </c>
    </row>
    <row r="79" spans="2:15" hidden="1">
      <c r="B79" s="634"/>
      <c r="C79" s="634"/>
      <c r="D79" s="634"/>
      <c r="E79" s="634"/>
      <c r="F79" s="634"/>
      <c r="G79" s="634"/>
      <c r="H79" s="634"/>
      <c r="I79" s="634"/>
      <c r="J79" s="634"/>
      <c r="K79" s="634"/>
      <c r="L79" s="634"/>
      <c r="M79" s="634"/>
      <c r="N79" s="634"/>
      <c r="O79" s="634"/>
    </row>
    <row r="80" spans="2:15">
      <c r="B80" s="634"/>
      <c r="C80" s="634"/>
      <c r="D80" s="634"/>
      <c r="E80" s="634"/>
      <c r="F80" s="634"/>
      <c r="G80" s="634"/>
      <c r="H80" s="634"/>
      <c r="I80" s="634"/>
      <c r="J80" s="634"/>
      <c r="K80" s="634"/>
      <c r="L80" s="634"/>
      <c r="M80" s="634"/>
      <c r="N80" s="634"/>
      <c r="O80" s="634"/>
    </row>
    <row r="81" spans="2:15" ht="14.4" thickBot="1">
      <c r="B81" s="875" t="s">
        <v>1133</v>
      </c>
      <c r="C81" s="876"/>
      <c r="D81" s="877"/>
      <c r="E81" s="876"/>
      <c r="F81" s="937">
        <f t="shared" ref="F81:O81" si="20">SUM(F78:F80)</f>
        <v>123</v>
      </c>
      <c r="G81" s="937">
        <f t="shared" si="20"/>
        <v>126.075</v>
      </c>
      <c r="H81" s="937">
        <f t="shared" si="20"/>
        <v>129.2269</v>
      </c>
      <c r="I81" s="937">
        <f t="shared" si="20"/>
        <v>132.45750000000001</v>
      </c>
      <c r="J81" s="937">
        <f t="shared" si="20"/>
        <v>135.76900000000001</v>
      </c>
      <c r="K81" s="937">
        <f t="shared" si="20"/>
        <v>139.16319999999999</v>
      </c>
      <c r="L81" s="937">
        <f t="shared" si="20"/>
        <v>142.64230000000001</v>
      </c>
      <c r="M81" s="937">
        <f t="shared" si="20"/>
        <v>146.20830000000001</v>
      </c>
      <c r="N81" s="937">
        <f t="shared" si="20"/>
        <v>149.86359999999999</v>
      </c>
      <c r="O81" s="937">
        <f t="shared" si="20"/>
        <v>153.61009999999999</v>
      </c>
    </row>
    <row r="82" spans="2:15" ht="14.4" thickTop="1">
      <c r="B82" s="634"/>
      <c r="C82" s="634"/>
      <c r="D82" s="634"/>
      <c r="E82" s="634"/>
      <c r="F82" s="634"/>
      <c r="G82" s="634"/>
      <c r="H82" s="634"/>
      <c r="I82" s="634"/>
      <c r="J82" s="634"/>
      <c r="K82" s="634"/>
      <c r="L82" s="634"/>
      <c r="M82" s="634"/>
      <c r="N82" s="634"/>
      <c r="O82" s="634"/>
    </row>
    <row r="83" spans="2:15">
      <c r="B83" s="634"/>
      <c r="C83" s="634"/>
      <c r="D83" s="634"/>
      <c r="E83" s="634"/>
      <c r="F83" s="634"/>
      <c r="G83" s="634"/>
      <c r="H83" s="634"/>
      <c r="I83" s="634"/>
      <c r="J83" s="634"/>
      <c r="K83" s="634"/>
      <c r="L83" s="634"/>
      <c r="M83" s="634"/>
      <c r="N83" s="634"/>
      <c r="O83" s="634"/>
    </row>
    <row r="84" spans="2:15">
      <c r="B84" s="634"/>
      <c r="C84" s="634"/>
      <c r="D84" s="634"/>
      <c r="E84" s="634"/>
      <c r="F84" s="634"/>
      <c r="G84" s="634"/>
      <c r="H84" s="634"/>
      <c r="I84" s="634"/>
      <c r="J84" s="634"/>
      <c r="K84" s="634"/>
      <c r="L84" s="634"/>
      <c r="M84" s="634"/>
      <c r="N84" s="634"/>
      <c r="O84" s="634"/>
    </row>
    <row r="85" spans="2:15">
      <c r="B85" s="634"/>
      <c r="C85" s="634"/>
      <c r="D85" s="634"/>
      <c r="E85" s="634"/>
      <c r="F85" s="634"/>
      <c r="G85" s="634"/>
      <c r="H85" s="634"/>
      <c r="I85" s="634"/>
      <c r="J85" s="634"/>
      <c r="K85" s="634"/>
      <c r="L85" s="634"/>
      <c r="M85" s="634"/>
      <c r="N85" s="634"/>
      <c r="O85" s="634"/>
    </row>
    <row r="86" spans="2:15">
      <c r="B86" s="634"/>
      <c r="C86" s="634"/>
      <c r="D86" s="634"/>
      <c r="E86" s="634"/>
      <c r="F86" s="634"/>
      <c r="G86" s="634"/>
      <c r="H86" s="634"/>
      <c r="I86" s="634"/>
      <c r="J86" s="634"/>
      <c r="K86" s="634"/>
      <c r="L86" s="634"/>
      <c r="M86" s="634"/>
      <c r="N86" s="634"/>
      <c r="O86" s="634"/>
    </row>
    <row r="87" spans="2:15">
      <c r="B87" s="634"/>
      <c r="C87" s="634"/>
      <c r="D87" s="634"/>
      <c r="E87" s="634"/>
      <c r="F87" s="634"/>
      <c r="G87" s="634"/>
      <c r="H87" s="634"/>
      <c r="I87" s="634"/>
      <c r="J87" s="634"/>
      <c r="K87" s="634"/>
      <c r="L87" s="634"/>
      <c r="M87" s="634"/>
      <c r="N87" s="634"/>
      <c r="O87" s="634"/>
    </row>
    <row r="88" spans="2:15">
      <c r="B88" s="634"/>
      <c r="C88" s="634"/>
      <c r="D88" s="634"/>
      <c r="E88" s="634"/>
      <c r="F88" s="634"/>
      <c r="G88" s="634"/>
      <c r="H88" s="634"/>
      <c r="I88" s="634"/>
      <c r="J88" s="634"/>
      <c r="K88" s="634"/>
      <c r="L88" s="634"/>
      <c r="M88" s="634"/>
      <c r="N88" s="634"/>
      <c r="O88" s="634"/>
    </row>
    <row r="89" spans="2:15">
      <c r="B89" s="634"/>
      <c r="C89" s="634"/>
      <c r="D89" s="634"/>
      <c r="E89" s="634"/>
      <c r="F89" s="634"/>
      <c r="G89" s="634"/>
      <c r="H89" s="634"/>
      <c r="I89" s="634"/>
      <c r="J89" s="634"/>
      <c r="K89" s="634"/>
      <c r="L89" s="634"/>
      <c r="M89" s="634"/>
      <c r="N89" s="634"/>
      <c r="O89" s="634"/>
    </row>
    <row r="90" spans="2:15">
      <c r="B90" s="634"/>
      <c r="C90" s="634"/>
      <c r="D90" s="634"/>
      <c r="E90" s="634"/>
      <c r="F90" s="634"/>
      <c r="G90" s="634"/>
      <c r="H90" s="634"/>
      <c r="I90" s="634"/>
      <c r="J90" s="634"/>
      <c r="K90" s="634"/>
      <c r="L90" s="634"/>
      <c r="M90" s="634"/>
      <c r="N90" s="634"/>
      <c r="O90" s="634"/>
    </row>
    <row r="91" spans="2:15">
      <c r="B91" s="634"/>
      <c r="C91" s="634"/>
      <c r="D91" s="634"/>
      <c r="E91" s="634"/>
      <c r="F91" s="634"/>
      <c r="G91" s="634"/>
      <c r="H91" s="634"/>
      <c r="I91" s="634"/>
      <c r="J91" s="634"/>
      <c r="K91" s="634"/>
      <c r="L91" s="634"/>
      <c r="M91" s="634"/>
      <c r="N91" s="634"/>
      <c r="O91" s="634"/>
    </row>
    <row r="92" spans="2:15">
      <c r="B92" s="634"/>
      <c r="C92" s="634"/>
      <c r="D92" s="634"/>
      <c r="E92" s="634"/>
      <c r="F92" s="634"/>
      <c r="G92" s="634"/>
      <c r="H92" s="634"/>
      <c r="I92" s="634"/>
      <c r="J92" s="634"/>
      <c r="K92" s="634"/>
      <c r="L92" s="634"/>
      <c r="M92" s="634"/>
      <c r="N92" s="634"/>
      <c r="O92" s="634"/>
    </row>
    <row r="635" spans="3:3">
      <c r="C635" s="60"/>
    </row>
  </sheetData>
  <phoneticPr fontId="0" type="noConversion"/>
  <conditionalFormatting sqref="B12:D12 F12:O12 B34:D34 F34:O34 B45:D45 F45:O45 B56:D56 F56:O56 B67:D67 F67:O67 B78:D78 F78:O78 B23:D23 F23:O23">
    <cfRule type="expression" dxfId="55" priority="16" stopIfTrue="1">
      <formula>MOD($B12,2)=0</formula>
    </cfRule>
  </conditionalFormatting>
  <pageMargins left="0.23622047244094491" right="0.23622047244094491" top="0.39370078740157483" bottom="0.43307086614173229" header="0.39370078740157483" footer="0.43307086614173229"/>
  <pageSetup paperSize="9" scale="97" pageOrder="overThenDown" orientation="landscape"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0000"/>
    <pageSetUpPr fitToPage="1"/>
  </sheetPr>
  <dimension ref="A1:AT661"/>
  <sheetViews>
    <sheetView showGridLines="0" zoomScale="85" zoomScaleNormal="85" workbookViewId="0">
      <selection activeCell="B2" sqref="B2"/>
    </sheetView>
  </sheetViews>
  <sheetFormatPr defaultColWidth="9.21875" defaultRowHeight="13.8"/>
  <cols>
    <col min="1" max="1" width="1.77734375" style="16" customWidth="1"/>
    <col min="2" max="14" width="9.44140625" style="16" customWidth="1"/>
    <col min="15" max="21" width="7.44140625" style="16" customWidth="1"/>
    <col min="22" max="22" width="7" style="16" customWidth="1"/>
    <col min="23" max="23" width="7.77734375" style="16" customWidth="1"/>
    <col min="24" max="24" width="8.44140625" style="16" customWidth="1"/>
    <col min="25" max="25" width="8" style="16" customWidth="1"/>
    <col min="26" max="16384" width="9.21875" style="16"/>
  </cols>
  <sheetData>
    <row r="1" spans="1:22">
      <c r="A1" s="16" t="s">
        <v>1134</v>
      </c>
    </row>
    <row r="2" spans="1:22" s="383" customFormat="1" ht="18">
      <c r="B2" s="617" t="s">
        <v>1200</v>
      </c>
    </row>
    <row r="3" spans="1:22" ht="15" thickBot="1">
      <c r="B3" s="945" t="str">
        <f>Sub_Heading</f>
        <v xml:space="preserve"> - Valuation - 30-Jun-2021</v>
      </c>
      <c r="C3" s="428"/>
      <c r="D3" s="428"/>
      <c r="E3" s="428"/>
      <c r="F3" s="428"/>
      <c r="G3" s="428"/>
      <c r="H3" s="428"/>
      <c r="I3" s="428"/>
      <c r="J3" s="428"/>
      <c r="K3" s="428"/>
      <c r="L3" s="428"/>
      <c r="M3" s="428"/>
      <c r="N3" s="428"/>
      <c r="O3" s="428"/>
      <c r="P3" s="428"/>
      <c r="Q3" s="428"/>
      <c r="R3" s="428"/>
      <c r="S3" s="428"/>
      <c r="T3" s="428"/>
      <c r="U3" s="428"/>
    </row>
    <row r="4" spans="1:22" ht="14.4" thickTop="1">
      <c r="B4" s="60"/>
    </row>
    <row r="5" spans="1:22" s="380" customFormat="1" ht="14.4">
      <c r="B5" s="802" t="str">
        <f>"Commercial Growth Rates Forecast " &amp; TEXT(Val_Date,"mmmm yyyy")</f>
        <v>Commercial Growth Rates Forecast June 2021</v>
      </c>
      <c r="C5" s="780"/>
      <c r="D5" s="803"/>
      <c r="E5" s="804"/>
      <c r="F5" s="780"/>
      <c r="G5" s="780"/>
      <c r="H5" s="780"/>
      <c r="I5" s="780"/>
      <c r="J5" s="780"/>
      <c r="K5" s="780"/>
      <c r="L5" s="780"/>
      <c r="M5" s="780"/>
      <c r="N5" s="780"/>
      <c r="O5" s="780"/>
      <c r="P5" s="780"/>
      <c r="Q5" s="780"/>
      <c r="R5" s="780"/>
      <c r="S5" s="780"/>
      <c r="T5" s="780"/>
      <c r="U5" s="780"/>
      <c r="V5" s="634"/>
    </row>
    <row r="6" spans="1:22">
      <c r="B6" s="726"/>
      <c r="C6" s="634"/>
      <c r="D6" s="634"/>
      <c r="E6" s="634"/>
      <c r="F6" s="634"/>
      <c r="G6" s="634"/>
      <c r="H6" s="634"/>
      <c r="I6" s="634"/>
      <c r="J6" s="634"/>
      <c r="K6" s="634"/>
      <c r="L6" s="634"/>
      <c r="M6" s="634"/>
      <c r="N6" s="634"/>
      <c r="O6" s="634"/>
      <c r="P6" s="634"/>
      <c r="Q6" s="634"/>
      <c r="R6" s="634"/>
      <c r="S6" s="634"/>
      <c r="T6" s="634"/>
      <c r="U6" s="634"/>
      <c r="V6" s="634"/>
    </row>
    <row r="7" spans="1:22">
      <c r="B7" s="801" t="str">
        <f>IP_Assumptions!B210 &amp; " Rates"</f>
        <v>Office Rates</v>
      </c>
      <c r="C7" s="626"/>
      <c r="D7" s="626"/>
      <c r="E7" s="626"/>
      <c r="F7" s="626"/>
      <c r="G7" s="626"/>
      <c r="H7" s="626"/>
      <c r="I7" s="626"/>
      <c r="J7" s="626"/>
      <c r="K7" s="626"/>
      <c r="L7" s="626"/>
      <c r="M7" s="634"/>
      <c r="N7" s="634"/>
      <c r="O7" s="634"/>
      <c r="P7" s="634"/>
      <c r="Q7" s="634"/>
      <c r="R7" s="634"/>
      <c r="S7" s="634"/>
      <c r="T7" s="634"/>
      <c r="U7" s="634"/>
      <c r="V7" s="634"/>
    </row>
    <row r="8" spans="1:22">
      <c r="B8" s="626"/>
      <c r="C8" s="626"/>
      <c r="D8" s="626"/>
      <c r="E8" s="626"/>
      <c r="F8" s="626"/>
      <c r="G8" s="626"/>
      <c r="H8" s="626"/>
      <c r="I8" s="626"/>
      <c r="J8" s="626"/>
      <c r="K8" s="626"/>
      <c r="L8" s="626"/>
      <c r="M8" s="634"/>
      <c r="N8" s="634"/>
      <c r="O8" s="634"/>
      <c r="P8" s="634"/>
      <c r="Q8" s="634"/>
      <c r="R8" s="634"/>
      <c r="S8" s="634"/>
      <c r="T8" s="634"/>
      <c r="U8" s="634"/>
      <c r="V8" s="634"/>
    </row>
    <row r="9" spans="1:22">
      <c r="B9" s="801"/>
      <c r="C9" s="1379" t="s">
        <v>196</v>
      </c>
      <c r="D9" s="1380"/>
      <c r="E9" s="1380"/>
      <c r="F9" s="1381"/>
      <c r="G9" s="1000" t="s">
        <v>459</v>
      </c>
      <c r="H9" s="1379" t="s">
        <v>1135</v>
      </c>
      <c r="I9" s="1380"/>
      <c r="J9" s="1380"/>
      <c r="K9" s="1381"/>
      <c r="L9" s="1000"/>
      <c r="M9" s="634"/>
      <c r="N9" s="634"/>
      <c r="O9" s="634"/>
      <c r="P9" s="634"/>
      <c r="Q9" s="634"/>
      <c r="R9" s="634"/>
      <c r="S9" s="634"/>
      <c r="T9" s="634"/>
      <c r="U9" s="634"/>
      <c r="V9" s="634"/>
    </row>
    <row r="10" spans="1:22">
      <c r="B10" s="1005" t="s">
        <v>258</v>
      </c>
      <c r="C10" s="1001" t="s">
        <v>403</v>
      </c>
      <c r="D10" s="1001" t="s">
        <v>1136</v>
      </c>
      <c r="E10" s="1001" t="s">
        <v>279</v>
      </c>
      <c r="F10" s="1002" t="s">
        <v>1137</v>
      </c>
      <c r="G10" s="1003" t="s">
        <v>285</v>
      </c>
      <c r="H10" s="1004" t="s">
        <v>403</v>
      </c>
      <c r="I10" s="1001" t="s">
        <v>1136</v>
      </c>
      <c r="J10" s="1001" t="s">
        <v>401</v>
      </c>
      <c r="K10" s="1001" t="s">
        <v>1137</v>
      </c>
      <c r="L10" s="1003" t="s">
        <v>274</v>
      </c>
      <c r="M10" s="634"/>
      <c r="N10" s="634"/>
      <c r="O10" s="634"/>
      <c r="P10" s="634"/>
      <c r="Q10" s="805">
        <f>MAX(C12:C23,E12:E23,H12:H23,J12:J23,C35:C46,E35:E46,H35:H46,J35:J46)</f>
        <v>200.12902732096018</v>
      </c>
      <c r="R10" s="634"/>
      <c r="S10" s="634"/>
      <c r="T10" s="634"/>
      <c r="U10" s="634"/>
      <c r="V10" s="634"/>
    </row>
    <row r="11" spans="1:22">
      <c r="B11" s="810"/>
      <c r="C11" s="647"/>
      <c r="D11" s="647"/>
      <c r="E11" s="647"/>
      <c r="F11" s="647"/>
      <c r="G11" s="819"/>
      <c r="H11" s="647"/>
      <c r="I11" s="647"/>
      <c r="J11" s="647"/>
      <c r="K11" s="647"/>
      <c r="L11" s="811"/>
      <c r="M11" s="634"/>
      <c r="N11" s="634"/>
      <c r="O11" s="634"/>
      <c r="P11" s="634"/>
      <c r="Q11" s="634"/>
      <c r="R11" s="634"/>
      <c r="S11" s="634"/>
      <c r="T11" s="634"/>
      <c r="U11" s="634"/>
      <c r="V11" s="634"/>
    </row>
    <row r="12" spans="1:22">
      <c r="B12" s="812" t="s">
        <v>1138</v>
      </c>
      <c r="C12" s="932">
        <f>IP_Assumptions!D212</f>
        <v>130</v>
      </c>
      <c r="D12" s="814"/>
      <c r="E12" s="932">
        <f>IP_Assumptions!F212</f>
        <v>100</v>
      </c>
      <c r="F12" s="813"/>
      <c r="G12" s="815">
        <f>IP_Assumptions!H212</f>
        <v>0.2</v>
      </c>
      <c r="H12" s="932">
        <f>IP_Assumptions!I212</f>
        <v>104</v>
      </c>
      <c r="I12" s="813"/>
      <c r="J12" s="932">
        <f>IP_Assumptions!K212</f>
        <v>74</v>
      </c>
      <c r="K12" s="814"/>
      <c r="L12" s="933">
        <f>IP_Assumptions!F191</f>
        <v>30</v>
      </c>
      <c r="M12" s="634"/>
      <c r="N12" s="634"/>
      <c r="O12" s="634"/>
      <c r="P12" s="634"/>
      <c r="Q12" s="634"/>
      <c r="R12" s="634"/>
      <c r="S12" s="634"/>
      <c r="T12" s="634"/>
      <c r="U12" s="634"/>
      <c r="V12" s="634"/>
    </row>
    <row r="13" spans="1:22">
      <c r="B13" s="812">
        <f>YEAR(Model_Start)+1</f>
        <v>2022</v>
      </c>
      <c r="C13" s="932">
        <f>IP_Assumptions!D213</f>
        <v>135.20000000000002</v>
      </c>
      <c r="D13" s="816">
        <f>IP_Assumptions!E213</f>
        <v>0.04</v>
      </c>
      <c r="E13" s="932">
        <f>IP_Assumptions!F213</f>
        <v>104.45000000000002</v>
      </c>
      <c r="F13" s="816">
        <f>IP_Assumptions!G213</f>
        <v>4.4500000000000206E-2</v>
      </c>
      <c r="G13" s="815">
        <f>IP_Assumptions!H213</f>
        <v>0.2</v>
      </c>
      <c r="H13" s="932">
        <f>IP_Assumptions!I213</f>
        <v>108.16000000000003</v>
      </c>
      <c r="I13" s="816">
        <f>IP_Assumptions!J213</f>
        <v>4.0000000000000258E-2</v>
      </c>
      <c r="J13" s="932">
        <f>IP_Assumptions!K213</f>
        <v>77.410000000000025</v>
      </c>
      <c r="K13" s="816">
        <f>IP_Assumptions!L213</f>
        <v>4.6081081081081443E-2</v>
      </c>
      <c r="L13" s="933">
        <f>IP_Assumptions!F192</f>
        <v>30.749999999999996</v>
      </c>
      <c r="M13" s="634"/>
      <c r="N13" s="634"/>
      <c r="O13" s="634"/>
      <c r="P13" s="634"/>
      <c r="Q13" s="634"/>
      <c r="R13" s="634"/>
      <c r="S13" s="634"/>
      <c r="T13" s="634"/>
      <c r="U13" s="634"/>
      <c r="V13" s="634"/>
    </row>
    <row r="14" spans="1:22">
      <c r="B14" s="812">
        <f t="shared" ref="B14:B21" si="0">B13+1</f>
        <v>2023</v>
      </c>
      <c r="C14" s="932">
        <f>IP_Assumptions!D214</f>
        <v>140.60800000000003</v>
      </c>
      <c r="D14" s="816">
        <f>IP_Assumptions!E214</f>
        <v>0.04</v>
      </c>
      <c r="E14" s="932">
        <f>IP_Assumptions!F214</f>
        <v>109.08925000000004</v>
      </c>
      <c r="F14" s="816">
        <f>IP_Assumptions!G214</f>
        <v>4.4415988511249616E-2</v>
      </c>
      <c r="G14" s="815">
        <f>IP_Assumptions!H214</f>
        <v>0.2</v>
      </c>
      <c r="H14" s="932">
        <f>IP_Assumptions!I214</f>
        <v>112.48640000000003</v>
      </c>
      <c r="I14" s="816">
        <f>IP_Assumptions!J214</f>
        <v>4.0000000000000036E-2</v>
      </c>
      <c r="J14" s="932">
        <f>IP_Assumptions!K214</f>
        <v>80.967650000000035</v>
      </c>
      <c r="K14" s="816">
        <f>IP_Assumptions!L214</f>
        <v>4.5958532489342563E-2</v>
      </c>
      <c r="L14" s="933">
        <f>IP_Assumptions!F193</f>
        <v>31.518749999999994</v>
      </c>
      <c r="M14" s="634"/>
      <c r="N14" s="634"/>
      <c r="O14" s="634"/>
      <c r="P14" s="634"/>
      <c r="Q14" s="634"/>
      <c r="R14" s="634"/>
      <c r="S14" s="634"/>
      <c r="T14" s="634"/>
      <c r="U14" s="634"/>
      <c r="V14" s="634"/>
    </row>
    <row r="15" spans="1:22">
      <c r="B15" s="812">
        <f t="shared" si="0"/>
        <v>2024</v>
      </c>
      <c r="C15" s="932">
        <f>IP_Assumptions!D215</f>
        <v>146.23232000000004</v>
      </c>
      <c r="D15" s="816">
        <f>IP_Assumptions!E215</f>
        <v>0.04</v>
      </c>
      <c r="E15" s="932">
        <f>IP_Assumptions!F215</f>
        <v>113.92560125000006</v>
      </c>
      <c r="F15" s="816">
        <f>IP_Assumptions!G215</f>
        <v>4.4333894036305388E-2</v>
      </c>
      <c r="G15" s="815">
        <f>IP_Assumptions!H215</f>
        <v>0.2</v>
      </c>
      <c r="H15" s="932">
        <f>IP_Assumptions!I215</f>
        <v>116.98585600000004</v>
      </c>
      <c r="I15" s="816">
        <f>IP_Assumptions!J215</f>
        <v>4.0000000000000036E-2</v>
      </c>
      <c r="J15" s="932">
        <f>IP_Assumptions!K215</f>
        <v>84.679137250000053</v>
      </c>
      <c r="K15" s="816">
        <f>IP_Assumptions!L215</f>
        <v>4.5839137606192404E-2</v>
      </c>
      <c r="L15" s="933">
        <f>IP_Assumptions!F194</f>
        <v>32.306718749999987</v>
      </c>
      <c r="M15" s="634"/>
      <c r="N15" s="634"/>
      <c r="O15" s="634"/>
      <c r="P15" s="634"/>
      <c r="Q15" s="634"/>
      <c r="R15" s="634"/>
      <c r="S15" s="634"/>
      <c r="T15" s="634"/>
      <c r="U15" s="634"/>
      <c r="V15" s="634"/>
    </row>
    <row r="16" spans="1:22">
      <c r="B16" s="812">
        <f t="shared" si="0"/>
        <v>2025</v>
      </c>
      <c r="C16" s="932">
        <f>IP_Assumptions!D216</f>
        <v>152.08161280000004</v>
      </c>
      <c r="D16" s="816">
        <f>IP_Assumptions!E216</f>
        <v>0.04</v>
      </c>
      <c r="E16" s="932">
        <f>IP_Assumptions!F216</f>
        <v>118.96722608125006</v>
      </c>
      <c r="F16" s="816">
        <f>IP_Assumptions!G216</f>
        <v>4.4253660072300915E-2</v>
      </c>
      <c r="G16" s="815">
        <f>IP_Assumptions!H216</f>
        <v>0.2</v>
      </c>
      <c r="H16" s="932">
        <f>IP_Assumptions!I216</f>
        <v>121.66529024000005</v>
      </c>
      <c r="I16" s="816">
        <f>IP_Assumptions!J216</f>
        <v>4.0000000000000036E-2</v>
      </c>
      <c r="J16" s="932">
        <f>IP_Assumptions!K216</f>
        <v>88.550903521250063</v>
      </c>
      <c r="K16" s="816">
        <f>IP_Assumptions!L216</f>
        <v>4.5722788363080635E-2</v>
      </c>
      <c r="L16" s="933">
        <f>IP_Assumptions!F195</f>
        <v>33.114386718749984</v>
      </c>
      <c r="M16" s="634"/>
      <c r="N16" s="634"/>
      <c r="O16" s="634"/>
      <c r="P16" s="634"/>
      <c r="Q16" s="634"/>
      <c r="R16" s="634"/>
      <c r="S16" s="634"/>
      <c r="T16" s="634"/>
      <c r="U16" s="634"/>
      <c r="V16" s="634"/>
    </row>
    <row r="17" spans="2:22">
      <c r="B17" s="812">
        <f t="shared" si="0"/>
        <v>2026</v>
      </c>
      <c r="C17" s="932">
        <f>IP_Assumptions!D217</f>
        <v>158.16487731200004</v>
      </c>
      <c r="D17" s="816">
        <f>IP_Assumptions!E217</f>
        <v>0.04</v>
      </c>
      <c r="E17" s="932">
        <f>IP_Assumptions!F217</f>
        <v>124.22263092528132</v>
      </c>
      <c r="F17" s="816">
        <f>IP_Assumptions!G217</f>
        <v>4.4175232264741737E-2</v>
      </c>
      <c r="G17" s="815">
        <f>IP_Assumptions!H217</f>
        <v>0.2</v>
      </c>
      <c r="H17" s="932">
        <f>IP_Assumptions!I217</f>
        <v>126.53190184960005</v>
      </c>
      <c r="I17" s="816">
        <f>IP_Assumptions!J217</f>
        <v>4.0000000000000036E-2</v>
      </c>
      <c r="J17" s="932">
        <f>IP_Assumptions!K217</f>
        <v>92.589655462881325</v>
      </c>
      <c r="K17" s="816">
        <f>IP_Assumptions!L217</f>
        <v>4.5609381508592506E-2</v>
      </c>
      <c r="L17" s="933">
        <f>IP_Assumptions!F196</f>
        <v>33.942246386718729</v>
      </c>
      <c r="M17" s="634"/>
      <c r="N17" s="634"/>
      <c r="O17" s="634"/>
      <c r="P17" s="634"/>
      <c r="Q17" s="634"/>
      <c r="R17" s="634"/>
      <c r="S17" s="634"/>
      <c r="T17" s="634"/>
      <c r="U17" s="634"/>
      <c r="V17" s="634"/>
    </row>
    <row r="18" spans="2:22">
      <c r="B18" s="812">
        <f t="shared" si="0"/>
        <v>2027</v>
      </c>
      <c r="C18" s="932">
        <f>IP_Assumptions!D218</f>
        <v>164.49147240448005</v>
      </c>
      <c r="D18" s="816">
        <f>IP_Assumptions!E218</f>
        <v>0.04</v>
      </c>
      <c r="E18" s="932">
        <f>IP_Assumptions!F218</f>
        <v>129.70066985809336</v>
      </c>
      <c r="F18" s="816">
        <f>IP_Assumptions!G218</f>
        <v>4.4098558306231883E-2</v>
      </c>
      <c r="G18" s="815">
        <f>IP_Assumptions!H218</f>
        <v>0.2</v>
      </c>
      <c r="H18" s="932">
        <f>IP_Assumptions!I218</f>
        <v>131.59317792358405</v>
      </c>
      <c r="I18" s="816">
        <f>IP_Assumptions!J218</f>
        <v>4.0000000000000036E-2</v>
      </c>
      <c r="J18" s="932">
        <f>IP_Assumptions!K218</f>
        <v>96.802375377197365</v>
      </c>
      <c r="K18" s="816">
        <f>IP_Assumptions!L218</f>
        <v>4.5498818342669889E-2</v>
      </c>
      <c r="L18" s="933">
        <f>IP_Assumptions!F197</f>
        <v>34.790802546386693</v>
      </c>
      <c r="M18" s="634"/>
      <c r="N18" s="634"/>
      <c r="O18" s="634"/>
      <c r="P18" s="634"/>
      <c r="Q18" s="634"/>
      <c r="R18" s="634"/>
      <c r="S18" s="634"/>
      <c r="T18" s="634"/>
      <c r="U18" s="634"/>
      <c r="V18" s="634"/>
    </row>
    <row r="19" spans="2:22">
      <c r="B19" s="812">
        <f t="shared" si="0"/>
        <v>2028</v>
      </c>
      <c r="C19" s="932">
        <f>IP_Assumptions!D219</f>
        <v>171.07113130065926</v>
      </c>
      <c r="D19" s="816">
        <f>IP_Assumptions!E219</f>
        <v>0.04</v>
      </c>
      <c r="E19" s="932">
        <f>IP_Assumptions!F219</f>
        <v>135.4105586906129</v>
      </c>
      <c r="F19" s="816">
        <f>IP_Assumptions!G219</f>
        <v>4.4023587840886114E-2</v>
      </c>
      <c r="G19" s="815">
        <f>IP_Assumptions!H219</f>
        <v>0.2</v>
      </c>
      <c r="H19" s="932">
        <f>IP_Assumptions!I219</f>
        <v>136.85690504052741</v>
      </c>
      <c r="I19" s="816">
        <f>IP_Assumptions!J219</f>
        <v>4.0000000000000036E-2</v>
      </c>
      <c r="J19" s="932">
        <f>IP_Assumptions!K219</f>
        <v>101.19633243048105</v>
      </c>
      <c r="K19" s="816">
        <f>IP_Assumptions!L219</f>
        <v>4.5391004468251062E-2</v>
      </c>
      <c r="L19" s="933">
        <f>IP_Assumptions!F198</f>
        <v>35.660572610046358</v>
      </c>
      <c r="M19" s="634"/>
      <c r="N19" s="634"/>
      <c r="O19" s="634"/>
      <c r="P19" s="634"/>
      <c r="Q19" s="634"/>
      <c r="R19" s="634"/>
      <c r="S19" s="634"/>
      <c r="T19" s="634"/>
      <c r="U19" s="634"/>
      <c r="V19" s="634"/>
    </row>
    <row r="20" spans="2:22">
      <c r="B20" s="812">
        <f t="shared" si="0"/>
        <v>2029</v>
      </c>
      <c r="C20" s="932">
        <f>IP_Assumptions!D220</f>
        <v>177.91397655268563</v>
      </c>
      <c r="D20" s="816">
        <f>IP_Assumptions!E220</f>
        <v>0.04</v>
      </c>
      <c r="E20" s="932">
        <f>IP_Assumptions!F220</f>
        <v>141.36188962738811</v>
      </c>
      <c r="F20" s="816">
        <f>IP_Assumptions!G220</f>
        <v>4.3950272374053689E-2</v>
      </c>
      <c r="G20" s="815">
        <f>IP_Assumptions!H220</f>
        <v>0.2</v>
      </c>
      <c r="H20" s="932">
        <f>IP_Assumptions!I220</f>
        <v>142.33118124214852</v>
      </c>
      <c r="I20" s="816">
        <f>IP_Assumptions!J220</f>
        <v>4.0000000000000036E-2</v>
      </c>
      <c r="J20" s="932">
        <f>IP_Assumptions!K220</f>
        <v>105.779094316851</v>
      </c>
      <c r="K20" s="816">
        <f>IP_Assumptions!L220</f>
        <v>4.5285849559006275E-2</v>
      </c>
      <c r="L20" s="933">
        <f>IP_Assumptions!F199</f>
        <v>36.552086925297516</v>
      </c>
      <c r="M20" s="634"/>
      <c r="N20" s="634"/>
      <c r="O20" s="634"/>
      <c r="P20" s="634"/>
      <c r="Q20" s="634"/>
      <c r="R20" s="634"/>
      <c r="S20" s="634"/>
      <c r="T20" s="634"/>
      <c r="U20" s="634"/>
      <c r="V20" s="634"/>
    </row>
    <row r="21" spans="2:22">
      <c r="B21" s="812">
        <f t="shared" si="0"/>
        <v>2030</v>
      </c>
      <c r="C21" s="932">
        <f>IP_Assumptions!D221</f>
        <v>185.03053561479305</v>
      </c>
      <c r="D21" s="816">
        <f>IP_Assumptions!E221</f>
        <v>0.04</v>
      </c>
      <c r="E21" s="932">
        <f>IP_Assumptions!F221</f>
        <v>147.5646465163631</v>
      </c>
      <c r="F21" s="816">
        <f>IP_Assumptions!G221</f>
        <v>4.3878565187015051E-2</v>
      </c>
      <c r="G21" s="815">
        <f>IP_Assumptions!H221</f>
        <v>0.2</v>
      </c>
      <c r="H21" s="932">
        <f>IP_Assumptions!I221</f>
        <v>148.02442849183444</v>
      </c>
      <c r="I21" s="816">
        <f>IP_Assumptions!J221</f>
        <v>3.9999999999999813E-2</v>
      </c>
      <c r="J21" s="932">
        <f>IP_Assumptions!K221</f>
        <v>110.55853939340449</v>
      </c>
      <c r="K21" s="816">
        <f>IP_Assumptions!L221</f>
        <v>4.5183267141965855E-2</v>
      </c>
      <c r="L21" s="933">
        <f>IP_Assumptions!F200</f>
        <v>37.465889098429948</v>
      </c>
      <c r="M21" s="634"/>
      <c r="N21" s="634"/>
      <c r="O21" s="634"/>
      <c r="P21" s="634"/>
      <c r="Q21" s="634"/>
      <c r="R21" s="634"/>
      <c r="S21" s="634"/>
      <c r="T21" s="634"/>
      <c r="U21" s="634"/>
      <c r="V21" s="634"/>
    </row>
    <row r="22" spans="2:22">
      <c r="B22" s="812">
        <f>B21+1</f>
        <v>2031</v>
      </c>
      <c r="C22" s="932">
        <f>IP_Assumptions!D222</f>
        <v>192.43175703938479</v>
      </c>
      <c r="D22" s="816">
        <f>IP_Assumptions!E222</f>
        <v>0.04</v>
      </c>
      <c r="E22" s="932">
        <f>IP_Assumptions!F222</f>
        <v>154.02922071349411</v>
      </c>
      <c r="F22" s="816">
        <f>IP_Assumptions!G222</f>
        <v>4.3808421256334995E-2</v>
      </c>
      <c r="G22" s="815">
        <f>IP_Assumptions!H222</f>
        <v>0.2</v>
      </c>
      <c r="H22" s="932">
        <f>IP_Assumptions!I222</f>
        <v>153.94540563150784</v>
      </c>
      <c r="I22" s="816">
        <f>IP_Assumptions!J222</f>
        <v>4.0000000000000036E-2</v>
      </c>
      <c r="J22" s="932">
        <f>IP_Assumptions!K222</f>
        <v>115.54286930561715</v>
      </c>
      <c r="K22" s="816">
        <f>IP_Assumptions!L222</f>
        <v>4.5083174393944603E-2</v>
      </c>
      <c r="L22" s="933">
        <f>IP_Assumptions!F201</f>
        <v>38.402536325890694</v>
      </c>
      <c r="M22" s="634"/>
      <c r="N22" s="634"/>
      <c r="O22" s="634"/>
      <c r="P22" s="634"/>
      <c r="Q22" s="634"/>
      <c r="R22" s="634"/>
      <c r="S22" s="634"/>
      <c r="T22" s="634"/>
      <c r="U22" s="634"/>
      <c r="V22" s="634"/>
    </row>
    <row r="23" spans="2:22">
      <c r="B23" s="812">
        <f>B22+1</f>
        <v>2032</v>
      </c>
      <c r="C23" s="932">
        <f>IP_Assumptions!D223</f>
        <v>200.12902732096018</v>
      </c>
      <c r="D23" s="816">
        <f>IP_Assumptions!E223</f>
        <v>0.04</v>
      </c>
      <c r="E23" s="932">
        <f>IP_Assumptions!F223</f>
        <v>160.76642758692222</v>
      </c>
      <c r="F23" s="816">
        <f>IP_Assumptions!G223</f>
        <v>4.3739797177574591E-2</v>
      </c>
      <c r="G23" s="815">
        <f>IP_Assumptions!H223</f>
        <v>0.2</v>
      </c>
      <c r="H23" s="932">
        <f>IP_Assumptions!I223</f>
        <v>160.10322185676816</v>
      </c>
      <c r="I23" s="816">
        <f>IP_Assumptions!J223</f>
        <v>4.0000000000000036E-2</v>
      </c>
      <c r="J23" s="932">
        <f>IP_Assumptions!K223</f>
        <v>120.7406221227302</v>
      </c>
      <c r="K23" s="816">
        <f>IP_Assumptions!L223</f>
        <v>4.4985491950738421E-2</v>
      </c>
      <c r="L23" s="933">
        <f>IP_Assumptions!F202</f>
        <v>39.362599734037957</v>
      </c>
      <c r="M23" s="634"/>
      <c r="N23" s="634"/>
      <c r="O23" s="634"/>
      <c r="P23" s="634"/>
      <c r="Q23" s="634"/>
      <c r="R23" s="634"/>
      <c r="S23" s="634"/>
      <c r="T23" s="634"/>
      <c r="U23" s="634"/>
      <c r="V23" s="634"/>
    </row>
    <row r="24" spans="2:22">
      <c r="B24" s="662"/>
      <c r="C24" s="662"/>
      <c r="D24" s="662"/>
      <c r="E24" s="662"/>
      <c r="F24" s="662"/>
      <c r="G24" s="662"/>
      <c r="H24" s="662"/>
      <c r="I24" s="662"/>
      <c r="J24" s="662"/>
      <c r="K24" s="662"/>
      <c r="L24" s="662"/>
      <c r="M24" s="634"/>
      <c r="N24" s="634"/>
      <c r="O24" s="634"/>
      <c r="P24" s="634"/>
      <c r="Q24" s="634"/>
      <c r="R24" s="634"/>
      <c r="S24" s="634"/>
      <c r="T24" s="634"/>
      <c r="U24" s="634"/>
      <c r="V24" s="634"/>
    </row>
    <row r="25" spans="2:22">
      <c r="B25" s="662" t="s">
        <v>1139</v>
      </c>
      <c r="C25" s="820">
        <f>RATE(3,,-(C12),C15)</f>
        <v>4.0000000000000042E-2</v>
      </c>
      <c r="D25" s="817"/>
      <c r="E25" s="820">
        <f>RATE(3,,-(E12),E15)</f>
        <v>4.4416625314271971E-2</v>
      </c>
      <c r="F25" s="662"/>
      <c r="G25" s="662"/>
      <c r="H25" s="820">
        <f>RATE(3,,-(H12),H15)</f>
        <v>4.0000000000000209E-2</v>
      </c>
      <c r="I25" s="662"/>
      <c r="J25" s="820">
        <f>RATE(3,,-(J12),J15)</f>
        <v>4.5959579061567855E-2</v>
      </c>
      <c r="K25" s="662"/>
      <c r="L25" s="820">
        <f>RATE(3,,-(L12),L15)</f>
        <v>2.5000000000000879E-2</v>
      </c>
      <c r="M25" s="634"/>
      <c r="N25" s="634"/>
      <c r="O25" s="634"/>
      <c r="P25" s="634"/>
      <c r="Q25" s="634"/>
      <c r="R25" s="634"/>
      <c r="S25" s="634"/>
      <c r="T25" s="634"/>
      <c r="U25" s="634"/>
      <c r="V25" s="634"/>
    </row>
    <row r="26" spans="2:22">
      <c r="B26" s="647" t="s">
        <v>1140</v>
      </c>
      <c r="C26" s="821">
        <f>RATE(5,,-(C12),C17)</f>
        <v>4.0000000000177588E-2</v>
      </c>
      <c r="D26" s="816"/>
      <c r="E26" s="821">
        <f>RATE(5,,-(E12),E17)</f>
        <v>4.4335748664433502E-2</v>
      </c>
      <c r="F26" s="647"/>
      <c r="G26" s="647"/>
      <c r="H26" s="821">
        <f>RATE(5,,-(H12),H17)</f>
        <v>4.0000000000177643E-2</v>
      </c>
      <c r="I26" s="647"/>
      <c r="J26" s="821">
        <f>RATE(5,,-(J12),J17)</f>
        <v>4.5842170912305871E-2</v>
      </c>
      <c r="K26" s="647"/>
      <c r="L26" s="821">
        <f>RATE(5,,-(L12),L17)</f>
        <v>2.5000000003054045E-2</v>
      </c>
      <c r="M26" s="634"/>
      <c r="N26" s="634"/>
      <c r="O26" s="634"/>
      <c r="P26" s="634"/>
      <c r="Q26" s="634"/>
      <c r="R26" s="634"/>
      <c r="S26" s="634"/>
      <c r="T26" s="634"/>
      <c r="U26" s="634"/>
      <c r="V26" s="634"/>
    </row>
    <row r="27" spans="2:22">
      <c r="B27" s="661" t="s">
        <v>1141</v>
      </c>
      <c r="C27" s="822">
        <f>RATE(10,,-(C12),C22,0)</f>
        <v>4.0000000000014038E-2</v>
      </c>
      <c r="D27" s="818"/>
      <c r="E27" s="822">
        <f>RATE(10,,-(E12),E22,0)</f>
        <v>4.4143794667631672E-2</v>
      </c>
      <c r="F27" s="661"/>
      <c r="G27" s="661"/>
      <c r="H27" s="822">
        <f>RATE(10,,-(H12),H22,0)</f>
        <v>4.000000000001399E-2</v>
      </c>
      <c r="I27" s="661"/>
      <c r="J27" s="822">
        <f>RATE(10,,-(J12),J22,0)</f>
        <v>4.5565255021022086E-2</v>
      </c>
      <c r="K27" s="661"/>
      <c r="L27" s="822">
        <f>RATE(10,,-(L12),L22,0)</f>
        <v>2.5000000001016303E-2</v>
      </c>
      <c r="M27" s="634"/>
      <c r="N27" s="634"/>
      <c r="O27" s="634"/>
      <c r="P27" s="634"/>
      <c r="Q27" s="634"/>
      <c r="R27" s="634"/>
      <c r="S27" s="634"/>
      <c r="T27" s="634"/>
      <c r="U27" s="634"/>
      <c r="V27" s="634"/>
    </row>
    <row r="28" spans="2:22" ht="14.4" thickBot="1">
      <c r="B28" s="806"/>
      <c r="C28" s="806"/>
      <c r="D28" s="806"/>
      <c r="E28" s="806"/>
      <c r="F28" s="806"/>
      <c r="G28" s="806"/>
      <c r="H28" s="806"/>
      <c r="I28" s="806"/>
      <c r="J28" s="806"/>
      <c r="K28" s="806"/>
      <c r="L28" s="806"/>
      <c r="M28" s="807"/>
      <c r="N28" s="807"/>
      <c r="O28" s="807"/>
      <c r="P28" s="807"/>
      <c r="Q28" s="807"/>
      <c r="R28" s="807"/>
      <c r="S28" s="807"/>
      <c r="T28" s="807"/>
      <c r="U28" s="807"/>
      <c r="V28" s="634"/>
    </row>
    <row r="29" spans="2:22" ht="14.4" thickTop="1">
      <c r="B29" s="634"/>
      <c r="C29" s="634"/>
      <c r="D29" s="634"/>
      <c r="E29" s="634"/>
      <c r="F29" s="634"/>
      <c r="G29" s="634"/>
      <c r="H29" s="634"/>
      <c r="I29" s="634"/>
      <c r="J29" s="634"/>
      <c r="K29" s="634"/>
      <c r="L29" s="634"/>
      <c r="M29" s="634"/>
      <c r="N29" s="634"/>
      <c r="O29" s="634"/>
      <c r="P29" s="634"/>
      <c r="Q29" s="634"/>
      <c r="R29" s="634"/>
      <c r="S29" s="634"/>
      <c r="T29" s="634"/>
      <c r="U29" s="634"/>
      <c r="V29" s="634"/>
    </row>
    <row r="30" spans="2:22">
      <c r="B30" s="801" t="str">
        <f>IP_Assumptions!B231 &amp; " Rates"</f>
        <v>Retail Rates</v>
      </c>
      <c r="C30" s="825"/>
      <c r="D30" s="825"/>
      <c r="E30" s="825"/>
      <c r="F30" s="825"/>
      <c r="G30" s="825"/>
      <c r="H30" s="825"/>
      <c r="I30" s="825"/>
      <c r="J30" s="825"/>
      <c r="K30" s="825"/>
      <c r="L30" s="825"/>
      <c r="M30" s="634"/>
      <c r="N30" s="634"/>
      <c r="O30" s="634"/>
      <c r="P30" s="634"/>
      <c r="Q30" s="634"/>
      <c r="R30" s="634"/>
      <c r="S30" s="634"/>
      <c r="T30" s="634"/>
      <c r="U30" s="634"/>
      <c r="V30" s="634"/>
    </row>
    <row r="31" spans="2:22">
      <c r="B31" s="825"/>
      <c r="C31" s="825"/>
      <c r="D31" s="825"/>
      <c r="E31" s="825"/>
      <c r="F31" s="825"/>
      <c r="G31" s="825"/>
      <c r="H31" s="825"/>
      <c r="I31" s="825"/>
      <c r="J31" s="825"/>
      <c r="K31" s="825"/>
      <c r="L31" s="825"/>
      <c r="M31" s="634"/>
      <c r="N31" s="634"/>
      <c r="O31" s="634"/>
      <c r="P31" s="634"/>
      <c r="Q31" s="634"/>
      <c r="R31" s="634"/>
      <c r="S31" s="634"/>
      <c r="T31" s="634"/>
      <c r="U31" s="634"/>
      <c r="V31" s="634"/>
    </row>
    <row r="32" spans="2:22">
      <c r="B32" s="825"/>
      <c r="C32" s="1379" t="s">
        <v>196</v>
      </c>
      <c r="D32" s="1380"/>
      <c r="E32" s="1380"/>
      <c r="F32" s="1381"/>
      <c r="G32" s="1000" t="s">
        <v>459</v>
      </c>
      <c r="H32" s="1379" t="s">
        <v>1135</v>
      </c>
      <c r="I32" s="1380"/>
      <c r="J32" s="1380"/>
      <c r="K32" s="1381"/>
      <c r="L32" s="1000"/>
      <c r="M32" s="634"/>
      <c r="N32" s="634"/>
      <c r="O32" s="634"/>
      <c r="P32" s="634"/>
      <c r="Q32" s="634"/>
      <c r="R32" s="634"/>
      <c r="S32" s="634"/>
      <c r="T32" s="634"/>
      <c r="U32" s="634"/>
      <c r="V32" s="634"/>
    </row>
    <row r="33" spans="2:22">
      <c r="B33" s="1005" t="s">
        <v>258</v>
      </c>
      <c r="C33" s="1001" t="s">
        <v>403</v>
      </c>
      <c r="D33" s="1001" t="s">
        <v>1136</v>
      </c>
      <c r="E33" s="1001" t="s">
        <v>279</v>
      </c>
      <c r="F33" s="1002" t="s">
        <v>1137</v>
      </c>
      <c r="G33" s="1003" t="s">
        <v>285</v>
      </c>
      <c r="H33" s="1004" t="s">
        <v>403</v>
      </c>
      <c r="I33" s="1001" t="s">
        <v>1136</v>
      </c>
      <c r="J33" s="1001" t="s">
        <v>401</v>
      </c>
      <c r="K33" s="1001" t="s">
        <v>1137</v>
      </c>
      <c r="L33" s="1003" t="s">
        <v>274</v>
      </c>
      <c r="M33" s="634"/>
      <c r="N33" s="634"/>
      <c r="O33" s="634"/>
      <c r="P33" s="634"/>
      <c r="Q33" s="634"/>
      <c r="R33" s="634"/>
      <c r="S33" s="634"/>
      <c r="T33" s="634"/>
      <c r="U33" s="634"/>
      <c r="V33" s="634"/>
    </row>
    <row r="34" spans="2:22">
      <c r="B34" s="810"/>
      <c r="C34" s="647"/>
      <c r="D34" s="647"/>
      <c r="E34" s="647"/>
      <c r="F34" s="647"/>
      <c r="G34" s="819"/>
      <c r="H34" s="647"/>
      <c r="I34" s="647"/>
      <c r="J34" s="647"/>
      <c r="K34" s="647"/>
      <c r="L34" s="811"/>
      <c r="M34" s="634"/>
      <c r="N34" s="634"/>
      <c r="O34" s="634"/>
      <c r="P34" s="634"/>
      <c r="Q34" s="634"/>
      <c r="R34" s="634"/>
      <c r="S34" s="634"/>
      <c r="T34" s="634"/>
      <c r="U34" s="634"/>
      <c r="V34" s="634"/>
    </row>
    <row r="35" spans="2:22">
      <c r="B35" s="812" t="str">
        <f>B12</f>
        <v>Current</v>
      </c>
      <c r="C35" s="932">
        <f>IP_Assumptions!D233</f>
        <v>0</v>
      </c>
      <c r="D35" s="647"/>
      <c r="E35" s="932">
        <f>IP_Assumptions!F233</f>
        <v>-30</v>
      </c>
      <c r="F35" s="647"/>
      <c r="G35" s="819"/>
      <c r="H35" s="932">
        <f>IP_Assumptions!I233</f>
        <v>0</v>
      </c>
      <c r="I35" s="647"/>
      <c r="J35" s="932">
        <f>IP_Assumptions!K233</f>
        <v>-30</v>
      </c>
      <c r="K35" s="647"/>
      <c r="L35" s="933">
        <f t="shared" ref="L35:L46" si="1">L12</f>
        <v>30</v>
      </c>
      <c r="M35" s="634"/>
      <c r="N35" s="634"/>
      <c r="O35" s="634"/>
      <c r="P35" s="634"/>
      <c r="Q35" s="634"/>
      <c r="R35" s="634"/>
      <c r="S35" s="634"/>
      <c r="T35" s="634"/>
      <c r="U35" s="634"/>
      <c r="V35" s="634"/>
    </row>
    <row r="36" spans="2:22">
      <c r="B36" s="812">
        <f t="shared" ref="B36:B46" si="2">B13</f>
        <v>2022</v>
      </c>
      <c r="C36" s="932">
        <f>IP_Assumptions!D234</f>
        <v>0</v>
      </c>
      <c r="D36" s="816">
        <f>IP_Assumptions!E234</f>
        <v>2.5000000000000001E-2</v>
      </c>
      <c r="E36" s="932">
        <f>IP_Assumptions!F234</f>
        <v>-30.749999999999996</v>
      </c>
      <c r="F36" s="816">
        <f>IP_Assumptions!G234</f>
        <v>2.4999999999999911E-2</v>
      </c>
      <c r="G36" s="815">
        <f>IP_Assumptions!H234</f>
        <v>0.1</v>
      </c>
      <c r="H36" s="932">
        <f>IP_Assumptions!I234</f>
        <v>0</v>
      </c>
      <c r="I36" s="816">
        <f>IP_Assumptions!J234</f>
        <v>0</v>
      </c>
      <c r="J36" s="932">
        <f>IP_Assumptions!K234</f>
        <v>-30.749999999999996</v>
      </c>
      <c r="K36" s="816">
        <f>IP_Assumptions!L234</f>
        <v>2.4999999999999911E-2</v>
      </c>
      <c r="L36" s="933">
        <f t="shared" si="1"/>
        <v>30.749999999999996</v>
      </c>
      <c r="M36" s="634"/>
      <c r="N36" s="634"/>
      <c r="O36" s="634"/>
      <c r="P36" s="634"/>
      <c r="Q36" s="634"/>
      <c r="R36" s="634"/>
      <c r="S36" s="634"/>
      <c r="T36" s="634"/>
      <c r="U36" s="634"/>
      <c r="V36" s="634"/>
    </row>
    <row r="37" spans="2:22">
      <c r="B37" s="812">
        <f t="shared" si="2"/>
        <v>2023</v>
      </c>
      <c r="C37" s="932">
        <f>IP_Assumptions!D235</f>
        <v>0</v>
      </c>
      <c r="D37" s="816">
        <f>IP_Assumptions!E235</f>
        <v>2.5000000000000001E-2</v>
      </c>
      <c r="E37" s="932">
        <f>IP_Assumptions!F235</f>
        <v>-31.518749999999994</v>
      </c>
      <c r="F37" s="816">
        <f>IP_Assumptions!G235</f>
        <v>2.4999999999999911E-2</v>
      </c>
      <c r="G37" s="815">
        <f>IP_Assumptions!H235</f>
        <v>0.1</v>
      </c>
      <c r="H37" s="932">
        <f>IP_Assumptions!I235</f>
        <v>0</v>
      </c>
      <c r="I37" s="816">
        <f>IP_Assumptions!J235</f>
        <v>0</v>
      </c>
      <c r="J37" s="932">
        <f>IP_Assumptions!K235</f>
        <v>-31.518749999999994</v>
      </c>
      <c r="K37" s="816">
        <f>IP_Assumptions!L235</f>
        <v>2.4999999999999911E-2</v>
      </c>
      <c r="L37" s="933">
        <f t="shared" si="1"/>
        <v>31.518749999999994</v>
      </c>
      <c r="M37" s="634"/>
      <c r="N37" s="634"/>
      <c r="O37" s="634"/>
      <c r="P37" s="634"/>
      <c r="Q37" s="634"/>
      <c r="R37" s="634"/>
      <c r="S37" s="634"/>
      <c r="T37" s="634"/>
      <c r="U37" s="634"/>
      <c r="V37" s="634"/>
    </row>
    <row r="38" spans="2:22">
      <c r="B38" s="812">
        <f t="shared" si="2"/>
        <v>2024</v>
      </c>
      <c r="C38" s="932">
        <f>IP_Assumptions!D236</f>
        <v>0</v>
      </c>
      <c r="D38" s="816">
        <f>IP_Assumptions!E236</f>
        <v>2.5000000000000001E-2</v>
      </c>
      <c r="E38" s="932">
        <f>IP_Assumptions!F236</f>
        <v>-32.306718749999987</v>
      </c>
      <c r="F38" s="816">
        <f>IP_Assumptions!G236</f>
        <v>2.4999999999999911E-2</v>
      </c>
      <c r="G38" s="815">
        <f>IP_Assumptions!H236</f>
        <v>0.1</v>
      </c>
      <c r="H38" s="932">
        <f>IP_Assumptions!I236</f>
        <v>0</v>
      </c>
      <c r="I38" s="816">
        <f>IP_Assumptions!J236</f>
        <v>0</v>
      </c>
      <c r="J38" s="932">
        <f>IP_Assumptions!K236</f>
        <v>-32.306718749999987</v>
      </c>
      <c r="K38" s="816">
        <f>IP_Assumptions!L236</f>
        <v>2.4999999999999911E-2</v>
      </c>
      <c r="L38" s="933">
        <f t="shared" si="1"/>
        <v>32.306718749999987</v>
      </c>
      <c r="M38" s="634"/>
      <c r="N38" s="634"/>
      <c r="O38" s="634"/>
      <c r="P38" s="634"/>
      <c r="Q38" s="634"/>
      <c r="R38" s="634"/>
      <c r="S38" s="634"/>
      <c r="T38" s="634"/>
      <c r="U38" s="634"/>
      <c r="V38" s="634"/>
    </row>
    <row r="39" spans="2:22">
      <c r="B39" s="812">
        <f t="shared" si="2"/>
        <v>2025</v>
      </c>
      <c r="C39" s="932">
        <f>IP_Assumptions!D237</f>
        <v>0</v>
      </c>
      <c r="D39" s="816">
        <f>IP_Assumptions!E237</f>
        <v>2.5000000000000001E-2</v>
      </c>
      <c r="E39" s="932">
        <f>IP_Assumptions!F237</f>
        <v>-33.114386718749984</v>
      </c>
      <c r="F39" s="816">
        <f>IP_Assumptions!G237</f>
        <v>2.4999999999999911E-2</v>
      </c>
      <c r="G39" s="815">
        <f>IP_Assumptions!H237</f>
        <v>0.1</v>
      </c>
      <c r="H39" s="932">
        <f>IP_Assumptions!I237</f>
        <v>0</v>
      </c>
      <c r="I39" s="816">
        <f>IP_Assumptions!J237</f>
        <v>0</v>
      </c>
      <c r="J39" s="932">
        <f>IP_Assumptions!K237</f>
        <v>-33.114386718749984</v>
      </c>
      <c r="K39" s="816">
        <f>IP_Assumptions!L237</f>
        <v>2.4999999999999911E-2</v>
      </c>
      <c r="L39" s="933">
        <f t="shared" si="1"/>
        <v>33.114386718749984</v>
      </c>
      <c r="M39" s="634"/>
      <c r="N39" s="634"/>
      <c r="O39" s="634"/>
      <c r="P39" s="634"/>
      <c r="Q39" s="634"/>
      <c r="R39" s="634"/>
      <c r="S39" s="634"/>
      <c r="T39" s="634"/>
      <c r="U39" s="634"/>
      <c r="V39" s="634"/>
    </row>
    <row r="40" spans="2:22">
      <c r="B40" s="812">
        <f t="shared" si="2"/>
        <v>2026</v>
      </c>
      <c r="C40" s="932">
        <f>IP_Assumptions!D238</f>
        <v>0</v>
      </c>
      <c r="D40" s="816">
        <f>IP_Assumptions!E238</f>
        <v>2.5000000000000001E-2</v>
      </c>
      <c r="E40" s="932">
        <f>IP_Assumptions!F238</f>
        <v>-33.942246386718729</v>
      </c>
      <c r="F40" s="816">
        <f>IP_Assumptions!G238</f>
        <v>2.4999999999999911E-2</v>
      </c>
      <c r="G40" s="815">
        <f>IP_Assumptions!H238</f>
        <v>0.1</v>
      </c>
      <c r="H40" s="932">
        <f>IP_Assumptions!I238</f>
        <v>0</v>
      </c>
      <c r="I40" s="816">
        <f>IP_Assumptions!J238</f>
        <v>0</v>
      </c>
      <c r="J40" s="932">
        <f>IP_Assumptions!K238</f>
        <v>-33.942246386718729</v>
      </c>
      <c r="K40" s="816">
        <f>IP_Assumptions!L238</f>
        <v>2.4999999999999911E-2</v>
      </c>
      <c r="L40" s="933">
        <f t="shared" si="1"/>
        <v>33.942246386718729</v>
      </c>
      <c r="M40" s="634"/>
      <c r="N40" s="634"/>
      <c r="O40" s="634"/>
      <c r="P40" s="634"/>
      <c r="Q40" s="634"/>
      <c r="R40" s="634"/>
      <c r="S40" s="634"/>
      <c r="T40" s="634"/>
      <c r="U40" s="634"/>
      <c r="V40" s="634"/>
    </row>
    <row r="41" spans="2:22">
      <c r="B41" s="812">
        <f t="shared" si="2"/>
        <v>2027</v>
      </c>
      <c r="C41" s="932">
        <f>IP_Assumptions!D239</f>
        <v>0</v>
      </c>
      <c r="D41" s="816">
        <f>IP_Assumptions!E239</f>
        <v>2.5000000000000001E-2</v>
      </c>
      <c r="E41" s="932">
        <f>IP_Assumptions!F239</f>
        <v>-34.790802546386693</v>
      </c>
      <c r="F41" s="816">
        <f>IP_Assumptions!G239</f>
        <v>2.4999999999999911E-2</v>
      </c>
      <c r="G41" s="815">
        <f>IP_Assumptions!H239</f>
        <v>0.1</v>
      </c>
      <c r="H41" s="932">
        <f>IP_Assumptions!I239</f>
        <v>0</v>
      </c>
      <c r="I41" s="816">
        <f>IP_Assumptions!J239</f>
        <v>0</v>
      </c>
      <c r="J41" s="932">
        <f>IP_Assumptions!K239</f>
        <v>-34.790802546386693</v>
      </c>
      <c r="K41" s="816">
        <f>IP_Assumptions!L239</f>
        <v>2.4999999999999911E-2</v>
      </c>
      <c r="L41" s="933">
        <f t="shared" si="1"/>
        <v>34.790802546386693</v>
      </c>
      <c r="M41" s="634"/>
      <c r="N41" s="634"/>
      <c r="O41" s="634"/>
      <c r="P41" s="634"/>
      <c r="Q41" s="634"/>
      <c r="R41" s="634"/>
      <c r="S41" s="634"/>
      <c r="T41" s="634"/>
      <c r="U41" s="634"/>
      <c r="V41" s="634"/>
    </row>
    <row r="42" spans="2:22">
      <c r="B42" s="812">
        <f t="shared" si="2"/>
        <v>2028</v>
      </c>
      <c r="C42" s="932">
        <f>IP_Assumptions!D240</f>
        <v>0</v>
      </c>
      <c r="D42" s="816">
        <f>IP_Assumptions!E240</f>
        <v>2.5000000000000001E-2</v>
      </c>
      <c r="E42" s="932">
        <f>IP_Assumptions!F240</f>
        <v>-35.660572610046358</v>
      </c>
      <c r="F42" s="816">
        <f>IP_Assumptions!G240</f>
        <v>2.4999999999999911E-2</v>
      </c>
      <c r="G42" s="815">
        <f>IP_Assumptions!H240</f>
        <v>0.1</v>
      </c>
      <c r="H42" s="932">
        <f>IP_Assumptions!I240</f>
        <v>0</v>
      </c>
      <c r="I42" s="816">
        <f>IP_Assumptions!J240</f>
        <v>0</v>
      </c>
      <c r="J42" s="932">
        <f>IP_Assumptions!K240</f>
        <v>-35.660572610046358</v>
      </c>
      <c r="K42" s="816">
        <f>IP_Assumptions!L240</f>
        <v>2.4999999999999911E-2</v>
      </c>
      <c r="L42" s="933">
        <f t="shared" si="1"/>
        <v>35.660572610046358</v>
      </c>
      <c r="M42" s="634"/>
      <c r="N42" s="634"/>
      <c r="O42" s="634"/>
      <c r="P42" s="634"/>
      <c r="Q42" s="634"/>
      <c r="R42" s="634"/>
      <c r="S42" s="634"/>
      <c r="T42" s="634"/>
      <c r="U42" s="634"/>
      <c r="V42" s="634"/>
    </row>
    <row r="43" spans="2:22">
      <c r="B43" s="812">
        <f t="shared" si="2"/>
        <v>2029</v>
      </c>
      <c r="C43" s="932">
        <f>IP_Assumptions!D241</f>
        <v>0</v>
      </c>
      <c r="D43" s="816">
        <f>IP_Assumptions!E241</f>
        <v>2.5000000000000001E-2</v>
      </c>
      <c r="E43" s="932">
        <f>IP_Assumptions!F241</f>
        <v>-36.552086925297516</v>
      </c>
      <c r="F43" s="816">
        <f>IP_Assumptions!G241</f>
        <v>2.4999999999999911E-2</v>
      </c>
      <c r="G43" s="815">
        <f>IP_Assumptions!H241</f>
        <v>0.1</v>
      </c>
      <c r="H43" s="932">
        <f>IP_Assumptions!I241</f>
        <v>0</v>
      </c>
      <c r="I43" s="816">
        <f>IP_Assumptions!J241</f>
        <v>0</v>
      </c>
      <c r="J43" s="932">
        <f>IP_Assumptions!K241</f>
        <v>-36.552086925297516</v>
      </c>
      <c r="K43" s="816">
        <f>IP_Assumptions!L241</f>
        <v>2.4999999999999911E-2</v>
      </c>
      <c r="L43" s="933">
        <f t="shared" si="1"/>
        <v>36.552086925297516</v>
      </c>
      <c r="M43" s="634"/>
      <c r="N43" s="634"/>
      <c r="O43" s="634"/>
      <c r="P43" s="634"/>
      <c r="Q43" s="634"/>
      <c r="R43" s="634"/>
      <c r="S43" s="634"/>
      <c r="T43" s="634"/>
      <c r="U43" s="634"/>
      <c r="V43" s="634"/>
    </row>
    <row r="44" spans="2:22">
      <c r="B44" s="812">
        <f t="shared" si="2"/>
        <v>2030</v>
      </c>
      <c r="C44" s="932">
        <f>IP_Assumptions!D242</f>
        <v>0</v>
      </c>
      <c r="D44" s="816">
        <f>IP_Assumptions!E242</f>
        <v>2.5000000000000001E-2</v>
      </c>
      <c r="E44" s="932">
        <f>IP_Assumptions!F242</f>
        <v>-37.465889098429948</v>
      </c>
      <c r="F44" s="816">
        <f>IP_Assumptions!G242</f>
        <v>2.4999999999999911E-2</v>
      </c>
      <c r="G44" s="815">
        <f>IP_Assumptions!H242</f>
        <v>0.1</v>
      </c>
      <c r="H44" s="932">
        <f>IP_Assumptions!I242</f>
        <v>0</v>
      </c>
      <c r="I44" s="816">
        <f>IP_Assumptions!J242</f>
        <v>0</v>
      </c>
      <c r="J44" s="932">
        <f>IP_Assumptions!K242</f>
        <v>-37.465889098429948</v>
      </c>
      <c r="K44" s="816">
        <f>IP_Assumptions!L242</f>
        <v>2.4999999999999911E-2</v>
      </c>
      <c r="L44" s="933">
        <f t="shared" si="1"/>
        <v>37.465889098429948</v>
      </c>
      <c r="M44" s="634"/>
      <c r="N44" s="634"/>
      <c r="O44" s="634"/>
      <c r="P44" s="634"/>
      <c r="Q44" s="634"/>
      <c r="R44" s="634"/>
      <c r="S44" s="634"/>
      <c r="T44" s="634"/>
      <c r="U44" s="634"/>
      <c r="V44" s="634"/>
    </row>
    <row r="45" spans="2:22">
      <c r="B45" s="812">
        <f t="shared" si="2"/>
        <v>2031</v>
      </c>
      <c r="C45" s="932">
        <f>IP_Assumptions!D243</f>
        <v>0</v>
      </c>
      <c r="D45" s="816">
        <f>IP_Assumptions!E243</f>
        <v>2.5000000000000001E-2</v>
      </c>
      <c r="E45" s="932">
        <f>IP_Assumptions!F243</f>
        <v>-38.402536325890694</v>
      </c>
      <c r="F45" s="816">
        <f>IP_Assumptions!G243</f>
        <v>2.4999999999999911E-2</v>
      </c>
      <c r="G45" s="815">
        <f>IP_Assumptions!H243</f>
        <v>0.1</v>
      </c>
      <c r="H45" s="932">
        <f>IP_Assumptions!I243</f>
        <v>0</v>
      </c>
      <c r="I45" s="816">
        <f>IP_Assumptions!J243</f>
        <v>0</v>
      </c>
      <c r="J45" s="932">
        <f>IP_Assumptions!K243</f>
        <v>-38.402536325890694</v>
      </c>
      <c r="K45" s="816">
        <f>IP_Assumptions!L243</f>
        <v>2.4999999999999911E-2</v>
      </c>
      <c r="L45" s="933">
        <f t="shared" si="1"/>
        <v>38.402536325890694</v>
      </c>
      <c r="M45" s="634"/>
      <c r="N45" s="634"/>
      <c r="O45" s="634"/>
      <c r="P45" s="634"/>
      <c r="Q45" s="634"/>
      <c r="R45" s="634"/>
      <c r="S45" s="634"/>
      <c r="T45" s="634"/>
      <c r="U45" s="634"/>
      <c r="V45" s="634"/>
    </row>
    <row r="46" spans="2:22">
      <c r="B46" s="812">
        <f t="shared" si="2"/>
        <v>2032</v>
      </c>
      <c r="C46" s="932">
        <f>IP_Assumptions!D244</f>
        <v>0</v>
      </c>
      <c r="D46" s="816">
        <f>IP_Assumptions!E244</f>
        <v>2.5000000000000001E-2</v>
      </c>
      <c r="E46" s="932">
        <f>IP_Assumptions!F244</f>
        <v>-39.362599734037957</v>
      </c>
      <c r="F46" s="816">
        <f>IP_Assumptions!G244</f>
        <v>2.4999999999999911E-2</v>
      </c>
      <c r="G46" s="815">
        <f>IP_Assumptions!H244</f>
        <v>0.1</v>
      </c>
      <c r="H46" s="932">
        <f>IP_Assumptions!I244</f>
        <v>0</v>
      </c>
      <c r="I46" s="816">
        <f>IP_Assumptions!J244</f>
        <v>0</v>
      </c>
      <c r="J46" s="932">
        <f>IP_Assumptions!K244</f>
        <v>-39.362599734037957</v>
      </c>
      <c r="K46" s="816">
        <f>IP_Assumptions!L244</f>
        <v>2.4999999999999911E-2</v>
      </c>
      <c r="L46" s="933">
        <f t="shared" si="1"/>
        <v>39.362599734037957</v>
      </c>
      <c r="M46" s="634"/>
      <c r="N46" s="634"/>
      <c r="O46" s="634"/>
      <c r="P46" s="634"/>
      <c r="Q46" s="634"/>
      <c r="R46" s="634"/>
      <c r="S46" s="634"/>
      <c r="T46" s="634"/>
      <c r="U46" s="634"/>
      <c r="V46" s="634"/>
    </row>
    <row r="47" spans="2:22">
      <c r="B47" s="662"/>
      <c r="C47" s="662"/>
      <c r="D47" s="662"/>
      <c r="E47" s="662"/>
      <c r="F47" s="662"/>
      <c r="G47" s="662"/>
      <c r="H47" s="662"/>
      <c r="I47" s="662"/>
      <c r="J47" s="662"/>
      <c r="K47" s="662"/>
      <c r="L47" s="662"/>
      <c r="M47" s="634"/>
      <c r="N47" s="634"/>
      <c r="O47" s="634"/>
      <c r="P47" s="634"/>
      <c r="Q47" s="634"/>
      <c r="R47" s="634"/>
      <c r="S47" s="634"/>
      <c r="T47" s="634"/>
      <c r="U47" s="634"/>
      <c r="V47" s="634"/>
    </row>
    <row r="48" spans="2:22">
      <c r="B48" s="662" t="s">
        <v>1139</v>
      </c>
      <c r="C48" s="1009">
        <f>IFERROR(RATE(3,,-(C35),C38),0)</f>
        <v>0</v>
      </c>
      <c r="D48" s="1012"/>
      <c r="E48" s="1009">
        <f>RATE(3,,-(E35),E38)</f>
        <v>2.5000000000000824E-2</v>
      </c>
      <c r="F48" s="1013"/>
      <c r="G48" s="1013"/>
      <c r="H48" s="1009">
        <f>IFERROR(RATE(3,,-(H35),H38),0)</f>
        <v>0</v>
      </c>
      <c r="I48" s="1013"/>
      <c r="J48" s="1009">
        <f>RATE(3,,-(J35),J38)</f>
        <v>2.5000000000000824E-2</v>
      </c>
      <c r="K48" s="1013"/>
      <c r="L48" s="1009">
        <f>RATE(3,,-(L35),L38)</f>
        <v>2.5000000000000879E-2</v>
      </c>
      <c r="M48" s="634"/>
      <c r="N48" s="634"/>
      <c r="O48" s="634"/>
      <c r="P48" s="634"/>
      <c r="Q48" s="634"/>
      <c r="R48" s="634"/>
      <c r="S48" s="634"/>
      <c r="T48" s="634"/>
      <c r="U48" s="634"/>
      <c r="V48" s="634"/>
    </row>
    <row r="49" spans="1:46">
      <c r="B49" s="647" t="s">
        <v>1140</v>
      </c>
      <c r="C49" s="1010">
        <f>IFERROR(RATE(5,,-(C35),C40),0)</f>
        <v>0</v>
      </c>
      <c r="D49" s="1014"/>
      <c r="E49" s="1010">
        <f>RATE(5,,-(E35),E40)</f>
        <v>2.5000000002506531E-2</v>
      </c>
      <c r="F49" s="1015"/>
      <c r="G49" s="1015"/>
      <c r="H49" s="1010">
        <f>IFERROR(RATE(5,,-(H35),H40),0)</f>
        <v>0</v>
      </c>
      <c r="I49" s="1015"/>
      <c r="J49" s="1010">
        <f>RATE(5,,-(J35),J40)</f>
        <v>2.5000000002506531E-2</v>
      </c>
      <c r="K49" s="1015"/>
      <c r="L49" s="1010">
        <f>RATE(5,,-(L35),L40)</f>
        <v>2.5000000003054045E-2</v>
      </c>
      <c r="M49" s="634"/>
      <c r="N49" s="634"/>
      <c r="O49" s="634"/>
      <c r="P49" s="634"/>
      <c r="Q49" s="634"/>
      <c r="R49" s="634"/>
      <c r="S49" s="634"/>
      <c r="T49" s="634"/>
      <c r="U49" s="634"/>
      <c r="V49" s="634"/>
    </row>
    <row r="50" spans="1:46">
      <c r="B50" s="661" t="s">
        <v>1141</v>
      </c>
      <c r="C50" s="1011">
        <f>IFERROR(RATE(10,,-(C35),C45,0),0)</f>
        <v>0</v>
      </c>
      <c r="D50" s="1016"/>
      <c r="E50" s="1011">
        <f>RATE(10,,-(E35),E45,0)</f>
        <v>2.5000000000755335E-2</v>
      </c>
      <c r="F50" s="1017"/>
      <c r="G50" s="1017"/>
      <c r="H50" s="1011">
        <f>IFERROR(RATE(10,,-(H35),H45,0),0)</f>
        <v>0</v>
      </c>
      <c r="I50" s="1017"/>
      <c r="J50" s="1011">
        <f>RATE(10,,-(J35),J45,0)</f>
        <v>2.5000000000755335E-2</v>
      </c>
      <c r="K50" s="1017"/>
      <c r="L50" s="1011">
        <f>RATE(10,,-(L35),L45,0)</f>
        <v>2.5000000001016303E-2</v>
      </c>
      <c r="M50" s="634"/>
      <c r="N50" s="634"/>
      <c r="O50" s="634"/>
      <c r="P50" s="634"/>
      <c r="Q50" s="634"/>
      <c r="R50" s="634"/>
      <c r="S50" s="634"/>
      <c r="T50" s="634"/>
      <c r="U50" s="634"/>
      <c r="V50" s="634"/>
    </row>
    <row r="51" spans="1:46">
      <c r="B51" s="726"/>
      <c r="C51" s="634"/>
      <c r="D51" s="634"/>
      <c r="E51" s="634"/>
      <c r="F51" s="634"/>
      <c r="G51" s="634"/>
      <c r="H51" s="634"/>
      <c r="I51" s="634"/>
      <c r="J51" s="634"/>
      <c r="K51" s="634"/>
      <c r="L51" s="634"/>
      <c r="M51" s="634"/>
      <c r="N51" s="634"/>
      <c r="O51" s="634"/>
      <c r="P51" s="634"/>
      <c r="Q51" s="634"/>
      <c r="R51" s="634"/>
      <c r="S51" s="634"/>
      <c r="T51" s="634"/>
      <c r="U51" s="634"/>
      <c r="V51" s="634"/>
    </row>
    <row r="52" spans="1:46">
      <c r="B52" s="726"/>
      <c r="C52" s="634"/>
      <c r="D52" s="634"/>
      <c r="E52" s="634"/>
      <c r="F52" s="634"/>
      <c r="G52" s="634"/>
      <c r="H52" s="634"/>
      <c r="I52" s="634"/>
      <c r="J52" s="634"/>
      <c r="K52" s="634"/>
      <c r="L52" s="634"/>
      <c r="M52" s="634"/>
      <c r="N52" s="634"/>
      <c r="O52" s="634"/>
      <c r="P52" s="634"/>
      <c r="Q52" s="634"/>
      <c r="R52" s="634"/>
      <c r="S52" s="634"/>
      <c r="T52" s="634"/>
      <c r="U52" s="634"/>
      <c r="V52" s="634"/>
    </row>
    <row r="53" spans="1:46" s="393" customFormat="1" ht="14.4">
      <c r="B53" s="767" t="s">
        <v>1142</v>
      </c>
      <c r="C53" s="767"/>
      <c r="D53" s="767"/>
      <c r="E53" s="767"/>
      <c r="F53" s="767"/>
      <c r="G53" s="767"/>
      <c r="H53" s="767"/>
      <c r="I53" s="767"/>
      <c r="J53" s="767"/>
      <c r="K53" s="767"/>
      <c r="L53" s="767"/>
      <c r="M53" s="767"/>
      <c r="N53" s="767"/>
      <c r="O53" s="767"/>
      <c r="P53" s="767"/>
      <c r="Q53" s="634"/>
      <c r="R53" s="634"/>
      <c r="S53" s="634"/>
      <c r="T53" s="634"/>
      <c r="U53" s="634"/>
      <c r="V53" s="808"/>
      <c r="W53" s="16"/>
      <c r="X53" s="380"/>
      <c r="Y53" s="380"/>
      <c r="Z53" s="380"/>
      <c r="AA53" s="380"/>
      <c r="AB53" s="380"/>
      <c r="AC53" s="380"/>
      <c r="AD53" s="380"/>
      <c r="AE53" s="380"/>
      <c r="AF53" s="380"/>
      <c r="AG53" s="380"/>
      <c r="AH53" s="380"/>
      <c r="AI53" s="380"/>
      <c r="AJ53" s="380"/>
      <c r="AK53" s="380"/>
      <c r="AL53" s="380"/>
      <c r="AM53" s="380"/>
      <c r="AN53" s="380"/>
      <c r="AO53" s="380"/>
      <c r="AP53" s="380"/>
      <c r="AQ53" s="380"/>
      <c r="AR53" s="380"/>
      <c r="AS53" s="380"/>
      <c r="AT53" s="380"/>
    </row>
    <row r="54" spans="1:46" s="394" customFormat="1">
      <c r="B54" s="808"/>
      <c r="C54" s="808"/>
      <c r="D54" s="808"/>
      <c r="E54" s="808"/>
      <c r="F54" s="808"/>
      <c r="G54" s="808"/>
      <c r="H54" s="808"/>
      <c r="I54" s="808"/>
      <c r="J54" s="808"/>
      <c r="K54" s="808"/>
      <c r="L54" s="808"/>
      <c r="M54" s="808"/>
      <c r="N54" s="808"/>
      <c r="O54" s="808"/>
      <c r="P54" s="808"/>
      <c r="Q54" s="808"/>
      <c r="R54" s="808"/>
      <c r="S54" s="808"/>
      <c r="T54" s="808"/>
      <c r="U54" s="634"/>
      <c r="V54" s="808"/>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row>
    <row r="55" spans="1:46" s="394" customFormat="1">
      <c r="B55" s="1006" t="s">
        <v>1143</v>
      </c>
      <c r="C55" s="1006"/>
      <c r="D55" s="1006"/>
      <c r="E55" s="1006"/>
      <c r="F55" s="1007" t="s">
        <v>1144</v>
      </c>
      <c r="G55" s="1008">
        <f t="shared" ref="G55:O55" si="3">H55-1</f>
        <v>1</v>
      </c>
      <c r="H55" s="1008">
        <f t="shared" si="3"/>
        <v>2</v>
      </c>
      <c r="I55" s="1008">
        <f t="shared" si="3"/>
        <v>3</v>
      </c>
      <c r="J55" s="1008">
        <f t="shared" si="3"/>
        <v>4</v>
      </c>
      <c r="K55" s="1008">
        <f t="shared" si="3"/>
        <v>5</v>
      </c>
      <c r="L55" s="1008">
        <f t="shared" si="3"/>
        <v>6</v>
      </c>
      <c r="M55" s="1008">
        <f t="shared" si="3"/>
        <v>7</v>
      </c>
      <c r="N55" s="1008">
        <f t="shared" si="3"/>
        <v>8</v>
      </c>
      <c r="O55" s="1008">
        <f t="shared" si="3"/>
        <v>9</v>
      </c>
      <c r="P55" s="1008">
        <v>10</v>
      </c>
      <c r="Q55" s="634"/>
      <c r="R55" s="808"/>
      <c r="S55" s="808"/>
      <c r="T55" s="634"/>
      <c r="U55" s="634"/>
      <c r="V55" s="634"/>
      <c r="W55" s="16"/>
      <c r="X55" s="16"/>
      <c r="Y55" s="16"/>
      <c r="Z55" s="16"/>
      <c r="AA55" s="16"/>
      <c r="AB55" s="16"/>
      <c r="AC55" s="16"/>
      <c r="AD55" s="16"/>
      <c r="AE55" s="16"/>
      <c r="AF55" s="16"/>
      <c r="AG55" s="16"/>
      <c r="AH55" s="16"/>
      <c r="AI55" s="16"/>
      <c r="AJ55" s="16"/>
      <c r="AK55" s="16"/>
      <c r="AL55" s="16"/>
      <c r="AM55" s="16"/>
      <c r="AN55" s="16"/>
      <c r="AO55" s="16"/>
      <c r="AP55" s="16"/>
    </row>
    <row r="56" spans="1:46" s="395" customFormat="1">
      <c r="A56" s="394"/>
      <c r="B56" s="823" t="str">
        <f ca="1">OFFSET(IP_Assumptions!$B$253,0,OP_Rates!D56)</f>
        <v>CPI</v>
      </c>
      <c r="C56" s="823"/>
      <c r="D56" s="647">
        <v>1</v>
      </c>
      <c r="E56" s="647"/>
      <c r="F56" s="824">
        <f t="shared" ref="F56:F65" ca="1" si="4">AVERAGE(G56:P56)</f>
        <v>2.5</v>
      </c>
      <c r="G56" s="824">
        <f ca="1">OFFSET(IP_Assumptions!$B$253,G$55+1,OP_Rates!$D56)*100</f>
        <v>2.5</v>
      </c>
      <c r="H56" s="824">
        <f ca="1">OFFSET(IP_Assumptions!$B$253,H$55+1,OP_Rates!$D56)*100</f>
        <v>2.5</v>
      </c>
      <c r="I56" s="824">
        <f ca="1">OFFSET(IP_Assumptions!$B$253,I$55+1,OP_Rates!$D56)*100</f>
        <v>2.5</v>
      </c>
      <c r="J56" s="824">
        <f ca="1">OFFSET(IP_Assumptions!$B$253,J$55+1,OP_Rates!$D56)*100</f>
        <v>2.5</v>
      </c>
      <c r="K56" s="824">
        <f ca="1">OFFSET(IP_Assumptions!$B$253,K$55+1,OP_Rates!$D56)*100</f>
        <v>2.5</v>
      </c>
      <c r="L56" s="824">
        <f ca="1">OFFSET(IP_Assumptions!$B$253,L$55+1,OP_Rates!$D56)*100</f>
        <v>2.5</v>
      </c>
      <c r="M56" s="824">
        <f ca="1">OFFSET(IP_Assumptions!$B$253,M$55+1,OP_Rates!$D56)*100</f>
        <v>2.5</v>
      </c>
      <c r="N56" s="824">
        <f ca="1">OFFSET(IP_Assumptions!$B$253,N$55+1,OP_Rates!$D56)*100</f>
        <v>2.5</v>
      </c>
      <c r="O56" s="824">
        <f ca="1">OFFSET(IP_Assumptions!$B$253,O$55+1,OP_Rates!$D56)*100</f>
        <v>2.5</v>
      </c>
      <c r="P56" s="824">
        <f ca="1">OFFSET(IP_Assumptions!$B$253,P$55+1,OP_Rates!$D56)*100</f>
        <v>2.5</v>
      </c>
      <c r="Q56" s="634"/>
      <c r="R56" s="809"/>
      <c r="S56" s="809"/>
      <c r="T56" s="681"/>
      <c r="U56" s="681"/>
      <c r="V56" s="681"/>
      <c r="W56" s="16"/>
      <c r="Y56" s="354"/>
      <c r="Z56" s="354"/>
      <c r="AA56" s="354"/>
      <c r="AB56" s="354"/>
      <c r="AC56" s="354"/>
      <c r="AD56" s="354"/>
      <c r="AE56" s="354"/>
      <c r="AF56" s="354"/>
      <c r="AG56" s="354"/>
      <c r="AH56" s="354"/>
      <c r="AI56" s="354"/>
      <c r="AJ56" s="354"/>
      <c r="AK56" s="354"/>
      <c r="AL56" s="354"/>
      <c r="AM56" s="354"/>
      <c r="AN56" s="354"/>
      <c r="AO56" s="354"/>
      <c r="AP56" s="354"/>
    </row>
    <row r="57" spans="1:46" s="395" customFormat="1">
      <c r="A57" s="394"/>
      <c r="B57" s="823" t="str">
        <f ca="1">OFFSET(IP_Assumptions!$B$253,0,OP_Rates!D57)</f>
        <v>Default - Office</v>
      </c>
      <c r="C57" s="823"/>
      <c r="D57" s="647">
        <v>2</v>
      </c>
      <c r="E57" s="647"/>
      <c r="F57" s="824">
        <f t="shared" ca="1" si="4"/>
        <v>4</v>
      </c>
      <c r="G57" s="824">
        <f ca="1">OFFSET(IP_Assumptions!$B$253,G$55+1,OP_Rates!$D57)*100</f>
        <v>4</v>
      </c>
      <c r="H57" s="824">
        <f ca="1">OFFSET(IP_Assumptions!$B$253,H$55+1,OP_Rates!$D57)*100</f>
        <v>4</v>
      </c>
      <c r="I57" s="824">
        <f ca="1">OFFSET(IP_Assumptions!$B$253,I$55+1,OP_Rates!$D57)*100</f>
        <v>4</v>
      </c>
      <c r="J57" s="824">
        <f ca="1">OFFSET(IP_Assumptions!$B$253,J$55+1,OP_Rates!$D57)*100</f>
        <v>4</v>
      </c>
      <c r="K57" s="824">
        <f ca="1">OFFSET(IP_Assumptions!$B$253,K$55+1,OP_Rates!$D57)*100</f>
        <v>4</v>
      </c>
      <c r="L57" s="824">
        <f ca="1">OFFSET(IP_Assumptions!$B$253,L$55+1,OP_Rates!$D57)*100</f>
        <v>4</v>
      </c>
      <c r="M57" s="824">
        <f ca="1">OFFSET(IP_Assumptions!$B$253,M$55+1,OP_Rates!$D57)*100</f>
        <v>4</v>
      </c>
      <c r="N57" s="824">
        <f ca="1">OFFSET(IP_Assumptions!$B$253,N$55+1,OP_Rates!$D57)*100</f>
        <v>4</v>
      </c>
      <c r="O57" s="824">
        <f ca="1">OFFSET(IP_Assumptions!$B$253,O$55+1,OP_Rates!$D57)*100</f>
        <v>4</v>
      </c>
      <c r="P57" s="824">
        <f ca="1">OFFSET(IP_Assumptions!$B$253,P$55+1,OP_Rates!$D57)*100</f>
        <v>4</v>
      </c>
      <c r="Q57" s="634"/>
      <c r="R57" s="809"/>
      <c r="S57" s="809"/>
      <c r="T57" s="681"/>
      <c r="U57" s="681"/>
      <c r="V57" s="681"/>
      <c r="W57" s="16"/>
      <c r="Y57" s="354"/>
      <c r="Z57" s="354"/>
      <c r="AA57" s="354"/>
      <c r="AB57" s="354"/>
      <c r="AC57" s="354"/>
      <c r="AD57" s="354"/>
      <c r="AE57" s="354"/>
      <c r="AF57" s="354"/>
      <c r="AG57" s="354"/>
      <c r="AH57" s="354"/>
      <c r="AI57" s="354"/>
      <c r="AJ57" s="354"/>
      <c r="AK57" s="354"/>
      <c r="AL57" s="354"/>
      <c r="AM57" s="354"/>
      <c r="AN57" s="354"/>
      <c r="AO57" s="354"/>
      <c r="AP57" s="354"/>
    </row>
    <row r="58" spans="1:46" s="395" customFormat="1">
      <c r="A58" s="394"/>
      <c r="B58" s="823" t="str">
        <f ca="1">OFFSET(IP_Assumptions!$B$253,0,OP_Rates!D58)</f>
        <v>Default - Retail</v>
      </c>
      <c r="C58" s="823"/>
      <c r="D58" s="647">
        <v>3</v>
      </c>
      <c r="E58" s="647"/>
      <c r="F58" s="824">
        <f t="shared" ca="1" si="4"/>
        <v>2.5</v>
      </c>
      <c r="G58" s="824">
        <f ca="1">OFFSET(IP_Assumptions!$B$253,G$55+1,OP_Rates!$D58)*100</f>
        <v>2.5</v>
      </c>
      <c r="H58" s="824">
        <f ca="1">OFFSET(IP_Assumptions!$B$253,H$55+1,OP_Rates!$D58)*100</f>
        <v>2.5</v>
      </c>
      <c r="I58" s="824">
        <f ca="1">OFFSET(IP_Assumptions!$B$253,I$55+1,OP_Rates!$D58)*100</f>
        <v>2.5</v>
      </c>
      <c r="J58" s="824">
        <f ca="1">OFFSET(IP_Assumptions!$B$253,J$55+1,OP_Rates!$D58)*100</f>
        <v>2.5</v>
      </c>
      <c r="K58" s="824">
        <f ca="1">OFFSET(IP_Assumptions!$B$253,K$55+1,OP_Rates!$D58)*100</f>
        <v>2.5</v>
      </c>
      <c r="L58" s="824">
        <f ca="1">OFFSET(IP_Assumptions!$B$253,L$55+1,OP_Rates!$D58)*100</f>
        <v>2.5</v>
      </c>
      <c r="M58" s="824">
        <f ca="1">OFFSET(IP_Assumptions!$B$253,M$55+1,OP_Rates!$D58)*100</f>
        <v>2.5</v>
      </c>
      <c r="N58" s="824">
        <f ca="1">OFFSET(IP_Assumptions!$B$253,N$55+1,OP_Rates!$D58)*100</f>
        <v>2.5</v>
      </c>
      <c r="O58" s="824">
        <f ca="1">OFFSET(IP_Assumptions!$B$253,O$55+1,OP_Rates!$D58)*100</f>
        <v>2.5</v>
      </c>
      <c r="P58" s="824">
        <f ca="1">OFFSET(IP_Assumptions!$B$253,P$55+1,OP_Rates!$D58)*100</f>
        <v>2.5</v>
      </c>
      <c r="Q58" s="634"/>
      <c r="R58" s="809"/>
      <c r="S58" s="809"/>
      <c r="T58" s="681"/>
      <c r="U58" s="681"/>
      <c r="V58" s="681"/>
      <c r="W58" s="16"/>
      <c r="Y58" s="354"/>
      <c r="Z58" s="354"/>
      <c r="AA58" s="354"/>
      <c r="AB58" s="354"/>
      <c r="AC58" s="354"/>
      <c r="AD58" s="354"/>
      <c r="AE58" s="354"/>
      <c r="AF58" s="354"/>
      <c r="AG58" s="354"/>
      <c r="AH58" s="354"/>
      <c r="AI58" s="354"/>
      <c r="AJ58" s="354"/>
      <c r="AK58" s="354"/>
      <c r="AL58" s="354"/>
      <c r="AM58" s="354"/>
      <c r="AN58" s="354"/>
      <c r="AO58" s="354"/>
      <c r="AP58" s="354"/>
    </row>
    <row r="59" spans="1:46" s="395" customFormat="1">
      <c r="A59" s="394"/>
      <c r="B59" s="823" t="str">
        <f ca="1">OFFSET(IP_Assumptions!$B$253,0,OP_Rates!D59)</f>
        <v>Car Parking</v>
      </c>
      <c r="C59" s="823"/>
      <c r="D59" s="647">
        <v>4</v>
      </c>
      <c r="E59" s="647"/>
      <c r="F59" s="824">
        <f t="shared" ca="1" si="4"/>
        <v>2.5</v>
      </c>
      <c r="G59" s="824">
        <f ca="1">OFFSET(IP_Assumptions!$B$253,G$55+1,OP_Rates!$D59)*100</f>
        <v>2.5</v>
      </c>
      <c r="H59" s="824">
        <f ca="1">OFFSET(IP_Assumptions!$B$253,H$55+1,OP_Rates!$D59)*100</f>
        <v>2.5</v>
      </c>
      <c r="I59" s="824">
        <f ca="1">OFFSET(IP_Assumptions!$B$253,I$55+1,OP_Rates!$D59)*100</f>
        <v>2.5</v>
      </c>
      <c r="J59" s="824">
        <f ca="1">OFFSET(IP_Assumptions!$B$253,J$55+1,OP_Rates!$D59)*100</f>
        <v>2.5</v>
      </c>
      <c r="K59" s="824">
        <f ca="1">OFFSET(IP_Assumptions!$B$253,K$55+1,OP_Rates!$D59)*100</f>
        <v>2.5</v>
      </c>
      <c r="L59" s="824">
        <f ca="1">OFFSET(IP_Assumptions!$B$253,L$55+1,OP_Rates!$D59)*100</f>
        <v>2.5</v>
      </c>
      <c r="M59" s="824">
        <f ca="1">OFFSET(IP_Assumptions!$B$253,M$55+1,OP_Rates!$D59)*100</f>
        <v>2.5</v>
      </c>
      <c r="N59" s="824">
        <f ca="1">OFFSET(IP_Assumptions!$B$253,N$55+1,OP_Rates!$D59)*100</f>
        <v>2.5</v>
      </c>
      <c r="O59" s="824">
        <f ca="1">OFFSET(IP_Assumptions!$B$253,O$55+1,OP_Rates!$D59)*100</f>
        <v>2.5</v>
      </c>
      <c r="P59" s="824">
        <f ca="1">OFFSET(IP_Assumptions!$B$253,P$55+1,OP_Rates!$D59)*100</f>
        <v>2.5</v>
      </c>
      <c r="Q59" s="634"/>
      <c r="R59" s="809"/>
      <c r="S59" s="809"/>
      <c r="T59" s="681"/>
      <c r="U59" s="681"/>
      <c r="V59" s="681"/>
      <c r="W59" s="16"/>
      <c r="Y59" s="354"/>
      <c r="Z59" s="354"/>
      <c r="AA59" s="354"/>
      <c r="AB59" s="354"/>
      <c r="AC59" s="354"/>
      <c r="AD59" s="354"/>
      <c r="AE59" s="354"/>
      <c r="AF59" s="354"/>
      <c r="AG59" s="354"/>
      <c r="AH59" s="354"/>
      <c r="AI59" s="354"/>
      <c r="AJ59" s="354"/>
      <c r="AK59" s="354"/>
      <c r="AL59" s="354"/>
      <c r="AM59" s="354"/>
      <c r="AN59" s="354"/>
      <c r="AO59" s="354"/>
      <c r="AP59" s="354"/>
    </row>
    <row r="60" spans="1:46" s="395" customFormat="1">
      <c r="A60" s="394"/>
      <c r="B60" s="823">
        <f ca="1">OFFSET(IP_Assumptions!$B$253,0,OP_Rates!D60)</f>
        <v>0</v>
      </c>
      <c r="C60" s="823"/>
      <c r="D60" s="647">
        <v>5</v>
      </c>
      <c r="E60" s="647"/>
      <c r="F60" s="824">
        <f t="shared" ca="1" si="4"/>
        <v>0</v>
      </c>
      <c r="G60" s="824">
        <f ca="1">OFFSET(IP_Assumptions!$B$253,G$55+1,OP_Rates!$D60)*100</f>
        <v>0</v>
      </c>
      <c r="H60" s="824">
        <f ca="1">OFFSET(IP_Assumptions!$B$253,H$55+1,OP_Rates!$D60)*100</f>
        <v>0</v>
      </c>
      <c r="I60" s="824">
        <f ca="1">OFFSET(IP_Assumptions!$B$253,I$55+1,OP_Rates!$D60)*100</f>
        <v>0</v>
      </c>
      <c r="J60" s="824">
        <f ca="1">OFFSET(IP_Assumptions!$B$253,J$55+1,OP_Rates!$D60)*100</f>
        <v>0</v>
      </c>
      <c r="K60" s="824">
        <f ca="1">OFFSET(IP_Assumptions!$B$253,K$55+1,OP_Rates!$D60)*100</f>
        <v>0</v>
      </c>
      <c r="L60" s="824">
        <f ca="1">OFFSET(IP_Assumptions!$B$253,L$55+1,OP_Rates!$D60)*100</f>
        <v>0</v>
      </c>
      <c r="M60" s="824">
        <f ca="1">OFFSET(IP_Assumptions!$B$253,M$55+1,OP_Rates!$D60)*100</f>
        <v>0</v>
      </c>
      <c r="N60" s="824">
        <f ca="1">OFFSET(IP_Assumptions!$B$253,N$55+1,OP_Rates!$D60)*100</f>
        <v>0</v>
      </c>
      <c r="O60" s="824">
        <f ca="1">OFFSET(IP_Assumptions!$B$253,O$55+1,OP_Rates!$D60)*100</f>
        <v>0</v>
      </c>
      <c r="P60" s="824">
        <f ca="1">OFFSET(IP_Assumptions!$B$253,P$55+1,OP_Rates!$D60)*100</f>
        <v>0</v>
      </c>
      <c r="Q60" s="634"/>
      <c r="R60" s="809"/>
      <c r="S60" s="809"/>
      <c r="T60" s="681"/>
      <c r="U60" s="681"/>
      <c r="V60" s="681"/>
      <c r="W60" s="16"/>
      <c r="Y60" s="354"/>
      <c r="Z60" s="354"/>
      <c r="AA60" s="354"/>
      <c r="AB60" s="354"/>
      <c r="AC60" s="354"/>
      <c r="AD60" s="354"/>
      <c r="AE60" s="354"/>
      <c r="AF60" s="354"/>
      <c r="AG60" s="354"/>
      <c r="AH60" s="354"/>
      <c r="AI60" s="354"/>
      <c r="AJ60" s="354"/>
      <c r="AK60" s="354"/>
      <c r="AL60" s="354"/>
      <c r="AM60" s="354"/>
      <c r="AN60" s="354"/>
      <c r="AO60" s="354"/>
      <c r="AP60" s="354"/>
    </row>
    <row r="61" spans="1:46" s="395" customFormat="1">
      <c r="A61" s="394"/>
      <c r="B61" s="823">
        <f ca="1">OFFSET(IP_Assumptions!$B$253,0,OP_Rates!D61)</f>
        <v>0</v>
      </c>
      <c r="C61" s="823"/>
      <c r="D61" s="647">
        <v>6</v>
      </c>
      <c r="E61" s="647"/>
      <c r="F61" s="824">
        <f t="shared" ca="1" si="4"/>
        <v>0</v>
      </c>
      <c r="G61" s="824">
        <f ca="1">OFFSET(IP_Assumptions!$B$253,G$55+1,OP_Rates!$D61)*100</f>
        <v>0</v>
      </c>
      <c r="H61" s="824">
        <f ca="1">OFFSET(IP_Assumptions!$B$253,H$55+1,OP_Rates!$D61)*100</f>
        <v>0</v>
      </c>
      <c r="I61" s="824">
        <f ca="1">OFFSET(IP_Assumptions!$B$253,I$55+1,OP_Rates!$D61)*100</f>
        <v>0</v>
      </c>
      <c r="J61" s="824">
        <f ca="1">OFFSET(IP_Assumptions!$B$253,J$55+1,OP_Rates!$D61)*100</f>
        <v>0</v>
      </c>
      <c r="K61" s="824">
        <f ca="1">OFFSET(IP_Assumptions!$B$253,K$55+1,OP_Rates!$D61)*100</f>
        <v>0</v>
      </c>
      <c r="L61" s="824">
        <f ca="1">OFFSET(IP_Assumptions!$B$253,L$55+1,OP_Rates!$D61)*100</f>
        <v>0</v>
      </c>
      <c r="M61" s="824">
        <f ca="1">OFFSET(IP_Assumptions!$B$253,M$55+1,OP_Rates!$D61)*100</f>
        <v>0</v>
      </c>
      <c r="N61" s="824">
        <f ca="1">OFFSET(IP_Assumptions!$B$253,N$55+1,OP_Rates!$D61)*100</f>
        <v>0</v>
      </c>
      <c r="O61" s="824">
        <f ca="1">OFFSET(IP_Assumptions!$B$253,O$55+1,OP_Rates!$D61)*100</f>
        <v>0</v>
      </c>
      <c r="P61" s="824">
        <f ca="1">OFFSET(IP_Assumptions!$B$253,P$55+1,OP_Rates!$D61)*100</f>
        <v>0</v>
      </c>
      <c r="Q61" s="634"/>
      <c r="R61" s="809"/>
      <c r="S61" s="809"/>
      <c r="T61" s="681"/>
      <c r="U61" s="681"/>
      <c r="V61" s="681"/>
      <c r="W61" s="16"/>
      <c r="Y61" s="354"/>
      <c r="Z61" s="354"/>
      <c r="AA61" s="354"/>
      <c r="AB61" s="354"/>
      <c r="AC61" s="354"/>
      <c r="AD61" s="354"/>
      <c r="AE61" s="354"/>
      <c r="AF61" s="354"/>
      <c r="AG61" s="354"/>
      <c r="AH61" s="354"/>
      <c r="AI61" s="354"/>
      <c r="AJ61" s="354"/>
      <c r="AK61" s="354"/>
      <c r="AL61" s="354"/>
      <c r="AM61" s="354"/>
      <c r="AN61" s="354"/>
      <c r="AO61" s="354"/>
      <c r="AP61" s="354"/>
    </row>
    <row r="62" spans="1:46" s="395" customFormat="1">
      <c r="A62" s="394"/>
      <c r="B62" s="823">
        <f ca="1">OFFSET(IP_Assumptions!$B$253,0,OP_Rates!D62)</f>
        <v>0</v>
      </c>
      <c r="C62" s="823"/>
      <c r="D62" s="647">
        <v>7</v>
      </c>
      <c r="E62" s="647"/>
      <c r="F62" s="824">
        <f t="shared" ca="1" si="4"/>
        <v>0</v>
      </c>
      <c r="G62" s="824">
        <f ca="1">OFFSET(IP_Assumptions!$B$253,G$55+1,OP_Rates!$D62)*100</f>
        <v>0</v>
      </c>
      <c r="H62" s="824">
        <f ca="1">OFFSET(IP_Assumptions!$B$253,H$55+1,OP_Rates!$D62)*100</f>
        <v>0</v>
      </c>
      <c r="I62" s="824">
        <f ca="1">OFFSET(IP_Assumptions!$B$253,I$55+1,OP_Rates!$D62)*100</f>
        <v>0</v>
      </c>
      <c r="J62" s="824">
        <f ca="1">OFFSET(IP_Assumptions!$B$253,J$55+1,OP_Rates!$D62)*100</f>
        <v>0</v>
      </c>
      <c r="K62" s="824">
        <f ca="1">OFFSET(IP_Assumptions!$B$253,K$55+1,OP_Rates!$D62)*100</f>
        <v>0</v>
      </c>
      <c r="L62" s="824">
        <f ca="1">OFFSET(IP_Assumptions!$B$253,L$55+1,OP_Rates!$D62)*100</f>
        <v>0</v>
      </c>
      <c r="M62" s="824">
        <f ca="1">OFFSET(IP_Assumptions!$B$253,M$55+1,OP_Rates!$D62)*100</f>
        <v>0</v>
      </c>
      <c r="N62" s="824">
        <f ca="1">OFFSET(IP_Assumptions!$B$253,N$55+1,OP_Rates!$D62)*100</f>
        <v>0</v>
      </c>
      <c r="O62" s="824">
        <f ca="1">OFFSET(IP_Assumptions!$B$253,O$55+1,OP_Rates!$D62)*100</f>
        <v>0</v>
      </c>
      <c r="P62" s="824">
        <f ca="1">OFFSET(IP_Assumptions!$B$253,P$55+1,OP_Rates!$D62)*100</f>
        <v>0</v>
      </c>
      <c r="Q62" s="634"/>
      <c r="R62" s="809"/>
      <c r="S62" s="809"/>
      <c r="T62" s="681"/>
      <c r="U62" s="681"/>
      <c r="V62" s="681"/>
      <c r="W62" s="16"/>
      <c r="Y62" s="354"/>
      <c r="Z62" s="354"/>
      <c r="AA62" s="354"/>
      <c r="AB62" s="354"/>
      <c r="AC62" s="354"/>
      <c r="AD62" s="354"/>
      <c r="AE62" s="354"/>
      <c r="AF62" s="354"/>
      <c r="AG62" s="354"/>
      <c r="AH62" s="354"/>
      <c r="AI62" s="354"/>
      <c r="AJ62" s="354"/>
      <c r="AK62" s="354"/>
      <c r="AL62" s="354"/>
      <c r="AM62" s="354"/>
      <c r="AN62" s="354"/>
      <c r="AO62" s="354"/>
      <c r="AP62" s="354"/>
    </row>
    <row r="63" spans="1:46" s="395" customFormat="1">
      <c r="A63" s="394"/>
      <c r="B63" s="823">
        <f ca="1">OFFSET(IP_Assumptions!$B$253,0,OP_Rates!D63)</f>
        <v>0</v>
      </c>
      <c r="C63" s="823"/>
      <c r="D63" s="647">
        <v>8</v>
      </c>
      <c r="E63" s="647"/>
      <c r="F63" s="824">
        <f t="shared" ca="1" si="4"/>
        <v>0</v>
      </c>
      <c r="G63" s="824">
        <f ca="1">OFFSET(IP_Assumptions!$B$253,G$55+1,OP_Rates!$D63)*100</f>
        <v>0</v>
      </c>
      <c r="H63" s="824">
        <f ca="1">OFFSET(IP_Assumptions!$B$253,H$55+1,OP_Rates!$D63)*100</f>
        <v>0</v>
      </c>
      <c r="I63" s="824">
        <f ca="1">OFFSET(IP_Assumptions!$B$253,I$55+1,OP_Rates!$D63)*100</f>
        <v>0</v>
      </c>
      <c r="J63" s="824">
        <f ca="1">OFFSET(IP_Assumptions!$B$253,J$55+1,OP_Rates!$D63)*100</f>
        <v>0</v>
      </c>
      <c r="K63" s="824">
        <f ca="1">OFFSET(IP_Assumptions!$B$253,K$55+1,OP_Rates!$D63)*100</f>
        <v>0</v>
      </c>
      <c r="L63" s="824">
        <f ca="1">OFFSET(IP_Assumptions!$B$253,L$55+1,OP_Rates!$D63)*100</f>
        <v>0</v>
      </c>
      <c r="M63" s="824">
        <f ca="1">OFFSET(IP_Assumptions!$B$253,M$55+1,OP_Rates!$D63)*100</f>
        <v>0</v>
      </c>
      <c r="N63" s="824">
        <f ca="1">OFFSET(IP_Assumptions!$B$253,N$55+1,OP_Rates!$D63)*100</f>
        <v>0</v>
      </c>
      <c r="O63" s="824">
        <f ca="1">OFFSET(IP_Assumptions!$B$253,O$55+1,OP_Rates!$D63)*100</f>
        <v>0</v>
      </c>
      <c r="P63" s="824">
        <f ca="1">OFFSET(IP_Assumptions!$B$253,P$55+1,OP_Rates!$D63)*100</f>
        <v>0</v>
      </c>
      <c r="Q63" s="634"/>
      <c r="R63" s="809"/>
      <c r="S63" s="809"/>
      <c r="T63" s="681"/>
      <c r="U63" s="681"/>
      <c r="V63" s="681"/>
      <c r="W63" s="16"/>
      <c r="Y63" s="354"/>
      <c r="Z63" s="354"/>
      <c r="AA63" s="354"/>
      <c r="AB63" s="354"/>
      <c r="AC63" s="354"/>
      <c r="AD63" s="354"/>
      <c r="AE63" s="354"/>
      <c r="AF63" s="354"/>
      <c r="AG63" s="354"/>
      <c r="AH63" s="354"/>
      <c r="AI63" s="354"/>
      <c r="AJ63" s="354"/>
      <c r="AK63" s="354"/>
      <c r="AL63" s="354"/>
      <c r="AM63" s="354"/>
      <c r="AN63" s="354"/>
      <c r="AO63" s="354"/>
      <c r="AP63" s="354"/>
    </row>
    <row r="64" spans="1:46" s="395" customFormat="1">
      <c r="A64" s="394"/>
      <c r="B64" s="823">
        <f ca="1">OFFSET(IP_Assumptions!$B$253,0,OP_Rates!D64)</f>
        <v>0</v>
      </c>
      <c r="C64" s="823"/>
      <c r="D64" s="647">
        <v>9</v>
      </c>
      <c r="E64" s="647"/>
      <c r="F64" s="824">
        <f t="shared" ca="1" si="4"/>
        <v>0</v>
      </c>
      <c r="G64" s="824">
        <f ca="1">OFFSET(IP_Assumptions!$B$253,G$55+1,OP_Rates!$D64)*100</f>
        <v>0</v>
      </c>
      <c r="H64" s="824">
        <f ca="1">OFFSET(IP_Assumptions!$B$253,H$55+1,OP_Rates!$D64)*100</f>
        <v>0</v>
      </c>
      <c r="I64" s="824">
        <f ca="1">OFFSET(IP_Assumptions!$B$253,I$55+1,OP_Rates!$D64)*100</f>
        <v>0</v>
      </c>
      <c r="J64" s="824">
        <f ca="1">OFFSET(IP_Assumptions!$B$253,J$55+1,OP_Rates!$D64)*100</f>
        <v>0</v>
      </c>
      <c r="K64" s="824">
        <f ca="1">OFFSET(IP_Assumptions!$B$253,K$55+1,OP_Rates!$D64)*100</f>
        <v>0</v>
      </c>
      <c r="L64" s="824">
        <f ca="1">OFFSET(IP_Assumptions!$B$253,L$55+1,OP_Rates!$D64)*100</f>
        <v>0</v>
      </c>
      <c r="M64" s="824">
        <f ca="1">OFFSET(IP_Assumptions!$B$253,M$55+1,OP_Rates!$D64)*100</f>
        <v>0</v>
      </c>
      <c r="N64" s="824">
        <f ca="1">OFFSET(IP_Assumptions!$B$253,N$55+1,OP_Rates!$D64)*100</f>
        <v>0</v>
      </c>
      <c r="O64" s="824">
        <f ca="1">OFFSET(IP_Assumptions!$B$253,O$55+1,OP_Rates!$D64)*100</f>
        <v>0</v>
      </c>
      <c r="P64" s="824">
        <f ca="1">OFFSET(IP_Assumptions!$B$253,P$55+1,OP_Rates!$D64)*100</f>
        <v>0</v>
      </c>
      <c r="Q64" s="634"/>
      <c r="R64" s="809"/>
      <c r="S64" s="809"/>
      <c r="T64" s="681"/>
      <c r="U64" s="681"/>
      <c r="V64" s="681"/>
      <c r="W64" s="16"/>
      <c r="Y64" s="354"/>
      <c r="Z64" s="354"/>
      <c r="AA64" s="354"/>
      <c r="AB64" s="354"/>
      <c r="AC64" s="354"/>
      <c r="AD64" s="354"/>
      <c r="AE64" s="354"/>
      <c r="AF64" s="354"/>
      <c r="AG64" s="354"/>
      <c r="AH64" s="354"/>
      <c r="AI64" s="354"/>
      <c r="AJ64" s="354"/>
      <c r="AK64" s="354"/>
      <c r="AL64" s="354"/>
      <c r="AM64" s="354"/>
      <c r="AN64" s="354"/>
      <c r="AO64" s="354"/>
      <c r="AP64" s="354"/>
    </row>
    <row r="65" spans="1:45" s="395" customFormat="1">
      <c r="A65" s="394"/>
      <c r="B65" s="823">
        <f ca="1">OFFSET(IP_Assumptions!$B$253,0,OP_Rates!D65)</f>
        <v>0</v>
      </c>
      <c r="C65" s="823"/>
      <c r="D65" s="647">
        <v>10</v>
      </c>
      <c r="E65" s="647"/>
      <c r="F65" s="824">
        <f t="shared" ca="1" si="4"/>
        <v>0</v>
      </c>
      <c r="G65" s="824">
        <f ca="1">OFFSET(IP_Assumptions!$B$253,G$55+1,OP_Rates!$D65)*100</f>
        <v>0</v>
      </c>
      <c r="H65" s="824">
        <f ca="1">OFFSET(IP_Assumptions!$B$253,H$55+1,OP_Rates!$D65)*100</f>
        <v>0</v>
      </c>
      <c r="I65" s="824">
        <f ca="1">OFFSET(IP_Assumptions!$B$253,I$55+1,OP_Rates!$D65)*100</f>
        <v>0</v>
      </c>
      <c r="J65" s="824">
        <f ca="1">OFFSET(IP_Assumptions!$B$253,J$55+1,OP_Rates!$D65)*100</f>
        <v>0</v>
      </c>
      <c r="K65" s="824">
        <f ca="1">OFFSET(IP_Assumptions!$B$253,K$55+1,OP_Rates!$D65)*100</f>
        <v>0</v>
      </c>
      <c r="L65" s="824">
        <f ca="1">OFFSET(IP_Assumptions!$B$253,L$55+1,OP_Rates!$D65)*100</f>
        <v>0</v>
      </c>
      <c r="M65" s="824">
        <f ca="1">OFFSET(IP_Assumptions!$B$253,M$55+1,OP_Rates!$D65)*100</f>
        <v>0</v>
      </c>
      <c r="N65" s="824">
        <f ca="1">OFFSET(IP_Assumptions!$B$253,N$55+1,OP_Rates!$D65)*100</f>
        <v>0</v>
      </c>
      <c r="O65" s="824">
        <f ca="1">OFFSET(IP_Assumptions!$B$253,O$55+1,OP_Rates!$D65)*100</f>
        <v>0</v>
      </c>
      <c r="P65" s="824">
        <f ca="1">OFFSET(IP_Assumptions!$B$253,P$55+1,OP_Rates!$D65)*100</f>
        <v>0</v>
      </c>
      <c r="Q65" s="634"/>
      <c r="R65" s="809"/>
      <c r="S65" s="809"/>
      <c r="T65" s="681"/>
      <c r="U65" s="681"/>
      <c r="V65" s="681"/>
      <c r="W65" s="16"/>
      <c r="Y65" s="354"/>
      <c r="Z65" s="354"/>
      <c r="AA65" s="354"/>
      <c r="AB65" s="354"/>
      <c r="AC65" s="354"/>
      <c r="AD65" s="354"/>
      <c r="AE65" s="354"/>
      <c r="AF65" s="354"/>
      <c r="AG65" s="354"/>
      <c r="AH65" s="354"/>
      <c r="AI65" s="354"/>
      <c r="AJ65" s="354"/>
      <c r="AK65" s="354"/>
      <c r="AL65" s="354"/>
      <c r="AM65" s="354"/>
      <c r="AN65" s="354"/>
      <c r="AO65" s="354"/>
      <c r="AP65" s="354"/>
    </row>
    <row r="66" spans="1:45" s="394" customFormat="1">
      <c r="B66" s="808"/>
      <c r="C66" s="808"/>
      <c r="D66" s="808"/>
      <c r="E66" s="808"/>
      <c r="F66" s="808"/>
      <c r="G66" s="808"/>
      <c r="H66" s="808"/>
      <c r="I66" s="808"/>
      <c r="J66" s="808"/>
      <c r="K66" s="808"/>
      <c r="L66" s="808"/>
      <c r="M66" s="808"/>
      <c r="N66" s="808"/>
      <c r="O66" s="808"/>
      <c r="P66" s="808"/>
      <c r="Q66" s="808"/>
      <c r="R66" s="809"/>
      <c r="S66" s="809"/>
      <c r="T66" s="681"/>
      <c r="U66" s="681"/>
      <c r="V66" s="634"/>
      <c r="W66" s="16"/>
      <c r="X66" s="16"/>
      <c r="Y66" s="16"/>
      <c r="Z66" s="16"/>
      <c r="AA66" s="16"/>
      <c r="AB66" s="16"/>
      <c r="AC66" s="16"/>
      <c r="AD66" s="16"/>
      <c r="AE66" s="16"/>
      <c r="AF66" s="16"/>
      <c r="AG66" s="16"/>
      <c r="AH66" s="16"/>
      <c r="AI66" s="16"/>
      <c r="AJ66" s="16"/>
      <c r="AK66" s="16"/>
      <c r="AL66" s="16"/>
      <c r="AM66" s="16"/>
      <c r="AN66" s="16"/>
      <c r="AO66" s="16"/>
      <c r="AP66" s="16"/>
      <c r="AQ66" s="16"/>
      <c r="AR66" s="16"/>
      <c r="AS66" s="16"/>
    </row>
    <row r="67" spans="1:45" s="393" customFormat="1" ht="14.4">
      <c r="B67" s="767" t="s">
        <v>1145</v>
      </c>
      <c r="C67" s="767"/>
      <c r="D67" s="767"/>
      <c r="E67" s="767"/>
      <c r="F67" s="767"/>
      <c r="G67" s="767"/>
      <c r="H67" s="767"/>
      <c r="I67" s="767"/>
      <c r="J67" s="767"/>
      <c r="K67" s="767"/>
      <c r="L67" s="767"/>
      <c r="M67" s="767"/>
      <c r="N67" s="767"/>
      <c r="O67" s="767"/>
      <c r="P67" s="767"/>
      <c r="Q67" s="808"/>
      <c r="R67" s="809"/>
      <c r="S67" s="809"/>
      <c r="T67" s="681"/>
      <c r="U67" s="681"/>
      <c r="V67" s="634"/>
      <c r="W67" s="380"/>
      <c r="X67" s="380"/>
      <c r="Y67" s="380"/>
      <c r="Z67" s="380"/>
      <c r="AA67" s="380"/>
      <c r="AB67" s="380"/>
      <c r="AC67" s="380"/>
      <c r="AD67" s="380"/>
      <c r="AE67" s="380"/>
      <c r="AF67" s="380"/>
      <c r="AG67" s="380"/>
      <c r="AH67" s="380"/>
      <c r="AI67" s="380"/>
      <c r="AJ67" s="380"/>
      <c r="AK67" s="380"/>
      <c r="AL67" s="380"/>
      <c r="AM67" s="380"/>
      <c r="AN67" s="380"/>
      <c r="AO67" s="380"/>
      <c r="AP67" s="380"/>
      <c r="AQ67" s="380"/>
      <c r="AR67" s="380"/>
      <c r="AS67" s="380"/>
    </row>
    <row r="68" spans="1:45" s="394" customFormat="1">
      <c r="B68" s="808"/>
      <c r="C68" s="808"/>
      <c r="D68" s="808"/>
      <c r="E68" s="808"/>
      <c r="F68" s="808"/>
      <c r="G68" s="808"/>
      <c r="H68" s="808"/>
      <c r="I68" s="808"/>
      <c r="J68" s="808"/>
      <c r="K68" s="808"/>
      <c r="L68" s="808"/>
      <c r="M68" s="808"/>
      <c r="N68" s="808"/>
      <c r="O68" s="808"/>
      <c r="P68" s="808"/>
      <c r="Q68" s="808"/>
      <c r="R68" s="809"/>
      <c r="S68" s="809"/>
      <c r="T68" s="681"/>
      <c r="U68" s="681"/>
      <c r="V68" s="634"/>
      <c r="W68" s="16"/>
      <c r="X68" s="16"/>
      <c r="Y68" s="16"/>
      <c r="Z68" s="16"/>
      <c r="AA68" s="16"/>
      <c r="AB68" s="16"/>
      <c r="AC68" s="16"/>
      <c r="AD68" s="16"/>
      <c r="AE68" s="16"/>
      <c r="AF68" s="16"/>
      <c r="AG68" s="16"/>
      <c r="AH68" s="16"/>
      <c r="AI68" s="16"/>
      <c r="AJ68" s="16"/>
      <c r="AK68" s="16"/>
      <c r="AL68" s="16"/>
      <c r="AM68" s="16"/>
      <c r="AN68" s="16"/>
      <c r="AO68" s="16"/>
      <c r="AP68" s="16"/>
      <c r="AQ68" s="16"/>
      <c r="AR68" s="16"/>
      <c r="AS68" s="16"/>
    </row>
    <row r="69" spans="1:45" s="394" customFormat="1">
      <c r="B69" s="801" t="s">
        <v>174</v>
      </c>
      <c r="C69" s="801"/>
      <c r="D69" s="801"/>
      <c r="E69" s="801"/>
      <c r="F69" s="801"/>
      <c r="G69" s="1375" t="s">
        <v>1146</v>
      </c>
      <c r="H69" s="1375"/>
      <c r="I69" s="1375"/>
      <c r="J69" s="1375"/>
      <c r="K69" s="1375"/>
      <c r="L69" s="1375"/>
      <c r="M69" s="1375"/>
      <c r="N69" s="1375"/>
      <c r="O69" s="1375"/>
      <c r="P69" s="1375"/>
      <c r="Q69" s="634"/>
      <c r="R69" s="809"/>
      <c r="S69" s="809"/>
      <c r="T69" s="681"/>
      <c r="U69" s="681"/>
      <c r="V69" s="634"/>
      <c r="W69" s="16"/>
      <c r="X69" s="16"/>
      <c r="Y69" s="16"/>
      <c r="Z69" s="16"/>
      <c r="AA69" s="16"/>
      <c r="AB69" s="16"/>
      <c r="AC69" s="16"/>
      <c r="AD69" s="16"/>
      <c r="AE69" s="16"/>
      <c r="AF69" s="16"/>
      <c r="AG69" s="16"/>
      <c r="AH69" s="16"/>
      <c r="AI69" s="16"/>
      <c r="AJ69" s="16"/>
      <c r="AK69" s="16"/>
      <c r="AL69" s="16"/>
      <c r="AM69" s="16"/>
      <c r="AN69" s="16"/>
      <c r="AO69" s="16"/>
      <c r="AP69" s="16"/>
    </row>
    <row r="70" spans="1:45" s="394" customFormat="1">
      <c r="B70" s="801"/>
      <c r="C70" s="801"/>
      <c r="D70" s="801"/>
      <c r="E70" s="801"/>
      <c r="F70" s="801"/>
      <c r="G70" s="1370">
        <v>1</v>
      </c>
      <c r="H70" s="1370"/>
      <c r="I70" s="1370">
        <v>2</v>
      </c>
      <c r="J70" s="1370"/>
      <c r="K70" s="1370">
        <v>3</v>
      </c>
      <c r="L70" s="1370"/>
      <c r="M70" s="1370">
        <v>4</v>
      </c>
      <c r="N70" s="1370"/>
      <c r="O70" s="1370">
        <f>IP_Assumptions!G54</f>
        <v>5</v>
      </c>
      <c r="P70" s="1370"/>
      <c r="Q70" s="634"/>
      <c r="R70" s="809"/>
      <c r="S70" s="809"/>
      <c r="T70" s="681"/>
      <c r="U70" s="681"/>
      <c r="V70" s="634"/>
      <c r="W70" s="16"/>
      <c r="X70" s="16"/>
      <c r="Y70" s="16"/>
      <c r="Z70" s="16"/>
      <c r="AA70" s="16"/>
      <c r="AB70" s="16"/>
      <c r="AC70" s="16"/>
      <c r="AD70" s="16"/>
      <c r="AE70" s="16"/>
      <c r="AF70" s="16"/>
      <c r="AG70" s="16"/>
      <c r="AH70" s="16"/>
      <c r="AI70" s="16"/>
      <c r="AJ70" s="16"/>
      <c r="AK70" s="16"/>
      <c r="AL70" s="16"/>
      <c r="AM70" s="16"/>
      <c r="AN70" s="16"/>
      <c r="AO70" s="16"/>
      <c r="AP70" s="16"/>
    </row>
    <row r="71" spans="1:45" s="394" customFormat="1">
      <c r="B71" s="647" t="str">
        <f>IP_Assumptions!B55</f>
        <v>Label</v>
      </c>
      <c r="C71" s="647"/>
      <c r="D71" s="647"/>
      <c r="E71" s="647"/>
      <c r="F71" s="647"/>
      <c r="G71" s="1371" t="str">
        <f>IP_Assumptions!C55</f>
        <v>Office</v>
      </c>
      <c r="H71" s="1371"/>
      <c r="I71" s="1371" t="str">
        <f>IP_Assumptions!D55</f>
        <v>Retail</v>
      </c>
      <c r="J71" s="1371"/>
      <c r="K71" s="1371" t="str">
        <f>IP_Assumptions!E55</f>
        <v>Car Parking</v>
      </c>
      <c r="L71" s="1371"/>
      <c r="M71" s="1371" t="str">
        <f>IP_Assumptions!F55</f>
        <v>Communications</v>
      </c>
      <c r="N71" s="1371"/>
      <c r="O71" s="1371">
        <f>IP_Assumptions!G55</f>
        <v>0</v>
      </c>
      <c r="P71" s="1371"/>
      <c r="Q71" s="634"/>
      <c r="R71" s="809"/>
      <c r="S71" s="809"/>
      <c r="T71" s="681"/>
      <c r="U71" s="681"/>
      <c r="V71" s="634"/>
      <c r="W71" s="16"/>
      <c r="X71" s="16"/>
      <c r="Y71" s="16"/>
      <c r="Z71" s="16"/>
      <c r="AA71" s="16"/>
      <c r="AB71" s="16"/>
      <c r="AC71" s="16"/>
      <c r="AD71" s="16"/>
      <c r="AE71" s="16"/>
      <c r="AF71" s="16"/>
      <c r="AG71" s="16"/>
      <c r="AH71" s="16"/>
      <c r="AI71" s="16"/>
      <c r="AJ71" s="16"/>
      <c r="AK71" s="16"/>
      <c r="AL71" s="16"/>
      <c r="AM71" s="16"/>
      <c r="AN71" s="16"/>
      <c r="AO71" s="16"/>
      <c r="AP71" s="16"/>
    </row>
    <row r="72" spans="1:45" s="394" customFormat="1">
      <c r="B72" s="647" t="str">
        <f>IP_Assumptions!B56</f>
        <v>Lease Term (Years)</v>
      </c>
      <c r="C72" s="647"/>
      <c r="D72" s="647"/>
      <c r="E72" s="647"/>
      <c r="F72" s="647"/>
      <c r="G72" s="1372">
        <f>IP_Assumptions!C56</f>
        <v>10</v>
      </c>
      <c r="H72" s="1372"/>
      <c r="I72" s="1372">
        <f>IP_Assumptions!D56</f>
        <v>5</v>
      </c>
      <c r="J72" s="1372"/>
      <c r="K72" s="1372">
        <f>IP_Assumptions!E56</f>
        <v>10</v>
      </c>
      <c r="L72" s="1372"/>
      <c r="M72" s="1372">
        <f>IP_Assumptions!F56</f>
        <v>1</v>
      </c>
      <c r="N72" s="1372"/>
      <c r="O72" s="1372">
        <f>IP_Assumptions!G56</f>
        <v>0</v>
      </c>
      <c r="P72" s="1372"/>
      <c r="Q72" s="634"/>
      <c r="R72" s="809"/>
      <c r="S72" s="809"/>
      <c r="T72" s="681"/>
      <c r="U72" s="681"/>
      <c r="V72" s="634"/>
      <c r="W72" s="16"/>
      <c r="X72" s="16"/>
      <c r="Y72" s="16"/>
      <c r="Z72" s="16"/>
      <c r="AA72" s="16"/>
      <c r="AB72" s="16"/>
      <c r="AC72" s="16"/>
      <c r="AD72" s="16"/>
      <c r="AE72" s="16"/>
      <c r="AF72" s="16"/>
      <c r="AG72" s="16"/>
      <c r="AH72" s="16"/>
      <c r="AI72" s="16"/>
      <c r="AJ72" s="16"/>
      <c r="AK72" s="16"/>
      <c r="AL72" s="16"/>
      <c r="AM72" s="16"/>
      <c r="AN72" s="16"/>
      <c r="AO72" s="16"/>
      <c r="AP72" s="16"/>
    </row>
    <row r="73" spans="1:45" s="394" customFormat="1">
      <c r="B73" s="647" t="str">
        <f>IP_Assumptions!B57</f>
        <v>Review Frequency to Market (Years)</v>
      </c>
      <c r="C73" s="647"/>
      <c r="D73" s="647"/>
      <c r="E73" s="647"/>
      <c r="F73" s="647"/>
      <c r="G73" s="1372">
        <f>IP_Assumptions!C57</f>
        <v>1</v>
      </c>
      <c r="H73" s="1372"/>
      <c r="I73" s="1372">
        <f>IP_Assumptions!D57</f>
        <v>1</v>
      </c>
      <c r="J73" s="1372"/>
      <c r="K73" s="1372">
        <f>IP_Assumptions!E57</f>
        <v>1</v>
      </c>
      <c r="L73" s="1372"/>
      <c r="M73" s="1372">
        <f>IP_Assumptions!F57</f>
        <v>1</v>
      </c>
      <c r="N73" s="1372"/>
      <c r="O73" s="1372">
        <f>IP_Assumptions!G57</f>
        <v>0</v>
      </c>
      <c r="P73" s="1372"/>
      <c r="Q73" s="634"/>
      <c r="R73" s="809"/>
      <c r="S73" s="809"/>
      <c r="T73" s="681"/>
      <c r="U73" s="681"/>
      <c r="V73" s="634"/>
      <c r="W73" s="16"/>
      <c r="X73" s="16"/>
      <c r="Y73" s="16"/>
      <c r="Z73" s="16"/>
      <c r="AA73" s="16"/>
      <c r="AB73" s="16"/>
      <c r="AC73" s="16"/>
      <c r="AD73" s="16"/>
      <c r="AE73" s="16"/>
      <c r="AF73" s="16"/>
      <c r="AG73" s="16"/>
      <c r="AH73" s="16"/>
      <c r="AI73" s="16"/>
      <c r="AJ73" s="16"/>
      <c r="AK73" s="16"/>
      <c r="AL73" s="16"/>
      <c r="AM73" s="16"/>
      <c r="AN73" s="16"/>
      <c r="AO73" s="16"/>
      <c r="AP73" s="16"/>
    </row>
    <row r="74" spans="1:45" s="394" customFormat="1">
      <c r="B74" s="647" t="str">
        <f>IP_Assumptions!B58</f>
        <v>Review Frequency to Market (Months)</v>
      </c>
      <c r="C74" s="647"/>
      <c r="D74" s="647"/>
      <c r="E74" s="647"/>
      <c r="F74" s="647"/>
      <c r="G74" s="1372">
        <f>IP_Assumptions!C58</f>
        <v>12</v>
      </c>
      <c r="H74" s="1372"/>
      <c r="I74" s="1372">
        <f>IP_Assumptions!D58</f>
        <v>12</v>
      </c>
      <c r="J74" s="1372"/>
      <c r="K74" s="1372">
        <f>IP_Assumptions!E58</f>
        <v>12</v>
      </c>
      <c r="L74" s="1372"/>
      <c r="M74" s="1372">
        <f>IP_Assumptions!F58</f>
        <v>12</v>
      </c>
      <c r="N74" s="1372"/>
      <c r="O74" s="1372">
        <f>IP_Assumptions!G58</f>
        <v>120</v>
      </c>
      <c r="P74" s="1372"/>
      <c r="Q74" s="634"/>
      <c r="R74" s="809"/>
      <c r="S74" s="809"/>
      <c r="T74" s="681"/>
      <c r="U74" s="681"/>
      <c r="V74" s="634"/>
      <c r="W74" s="16"/>
      <c r="X74" s="16"/>
      <c r="Y74" s="16"/>
      <c r="Z74" s="16"/>
      <c r="AA74" s="16"/>
      <c r="AB74" s="16"/>
      <c r="AC74" s="16"/>
      <c r="AD74" s="16"/>
      <c r="AE74" s="16"/>
      <c r="AF74" s="16"/>
      <c r="AG74" s="16"/>
      <c r="AH74" s="16"/>
      <c r="AI74" s="16"/>
      <c r="AJ74" s="16"/>
      <c r="AK74" s="16"/>
      <c r="AL74" s="16"/>
      <c r="AM74" s="16"/>
      <c r="AN74" s="16"/>
      <c r="AO74" s="16"/>
      <c r="AP74" s="16"/>
    </row>
    <row r="75" spans="1:45" s="394" customFormat="1">
      <c r="B75" s="647" t="str">
        <f>IP_Assumptions!B59</f>
        <v>Ratchet Clauses on New Leases</v>
      </c>
      <c r="C75" s="647"/>
      <c r="D75" s="647"/>
      <c r="E75" s="647"/>
      <c r="F75" s="647"/>
      <c r="G75" s="1373" t="str">
        <f>IP_Assumptions!C59</f>
        <v>No</v>
      </c>
      <c r="H75" s="1373"/>
      <c r="I75" s="1373" t="str">
        <f>IP_Assumptions!D59</f>
        <v>No</v>
      </c>
      <c r="J75" s="1373"/>
      <c r="K75" s="1376" t="str">
        <f>IP_Assumptions!E59</f>
        <v>No</v>
      </c>
      <c r="L75" s="1376"/>
      <c r="M75" s="1376" t="str">
        <f>IP_Assumptions!F59</f>
        <v>No</v>
      </c>
      <c r="N75" s="1376"/>
      <c r="O75" s="1376">
        <f>IP_Assumptions!G59</f>
        <v>0</v>
      </c>
      <c r="P75" s="1376"/>
      <c r="Q75" s="634"/>
      <c r="R75" s="809"/>
      <c r="S75" s="809"/>
      <c r="T75" s="681"/>
      <c r="U75" s="681"/>
      <c r="V75" s="634"/>
      <c r="W75" s="16"/>
      <c r="X75" s="16"/>
      <c r="Y75" s="16"/>
      <c r="Z75" s="16"/>
      <c r="AA75" s="16"/>
      <c r="AB75" s="16"/>
      <c r="AC75" s="16"/>
      <c r="AD75" s="16"/>
      <c r="AE75" s="16"/>
      <c r="AF75" s="16"/>
      <c r="AG75" s="16"/>
      <c r="AH75" s="16"/>
      <c r="AI75" s="16"/>
      <c r="AJ75" s="16"/>
      <c r="AK75" s="16"/>
      <c r="AL75" s="16"/>
      <c r="AM75" s="16"/>
      <c r="AN75" s="16"/>
      <c r="AO75" s="16"/>
      <c r="AP75" s="16"/>
    </row>
    <row r="76" spans="1:45" s="394" customFormat="1">
      <c r="B76" s="647" t="str">
        <f>IP_Assumptions!B60</f>
        <v>Tenant Renewal Probability</v>
      </c>
      <c r="C76" s="647"/>
      <c r="D76" s="647"/>
      <c r="E76" s="647"/>
      <c r="F76" s="647"/>
      <c r="G76" s="1369">
        <f>IP_Assumptions!C60</f>
        <v>0.7</v>
      </c>
      <c r="H76" s="1369"/>
      <c r="I76" s="1369">
        <f>IP_Assumptions!D60</f>
        <v>0.5</v>
      </c>
      <c r="J76" s="1369"/>
      <c r="K76" s="1369">
        <f>IP_Assumptions!E60</f>
        <v>0.7</v>
      </c>
      <c r="L76" s="1369"/>
      <c r="M76" s="1369">
        <f>IP_Assumptions!F60</f>
        <v>0.7</v>
      </c>
      <c r="N76" s="1369"/>
      <c r="O76" s="1369">
        <f>IP_Assumptions!G60</f>
        <v>0</v>
      </c>
      <c r="P76" s="1369"/>
      <c r="Q76" s="634"/>
      <c r="R76" s="809"/>
      <c r="S76" s="809"/>
      <c r="T76" s="681"/>
      <c r="U76" s="681"/>
      <c r="V76" s="634"/>
      <c r="W76" s="16"/>
      <c r="X76" s="16"/>
      <c r="Y76" s="16"/>
      <c r="Z76" s="16"/>
      <c r="AA76" s="16"/>
      <c r="AB76" s="16"/>
      <c r="AC76" s="16"/>
      <c r="AD76" s="16"/>
      <c r="AE76" s="16"/>
      <c r="AF76" s="16"/>
      <c r="AG76" s="16"/>
      <c r="AH76" s="16"/>
      <c r="AI76" s="16"/>
      <c r="AJ76" s="16"/>
      <c r="AK76" s="16"/>
      <c r="AL76" s="16"/>
      <c r="AM76" s="16"/>
      <c r="AN76" s="16"/>
      <c r="AO76" s="16"/>
      <c r="AP76" s="16"/>
    </row>
    <row r="77" spans="1:45" s="394" customFormat="1">
      <c r="B77" s="647" t="str">
        <f>IP_Assumptions!B61</f>
        <v>Renewal Leasing Commissions (% of year 1 Gross Rent)</v>
      </c>
      <c r="C77" s="647"/>
      <c r="D77" s="647"/>
      <c r="E77" s="647"/>
      <c r="F77" s="647"/>
      <c r="G77" s="1369">
        <f>IP_Assumptions!C61</f>
        <v>0.06</v>
      </c>
      <c r="H77" s="1369"/>
      <c r="I77" s="1369">
        <f>IP_Assumptions!D61</f>
        <v>0.06</v>
      </c>
      <c r="J77" s="1369"/>
      <c r="K77" s="1369">
        <f>IP_Assumptions!E61</f>
        <v>0</v>
      </c>
      <c r="L77" s="1369"/>
      <c r="M77" s="1369">
        <f>IP_Assumptions!F61</f>
        <v>0.06</v>
      </c>
      <c r="N77" s="1369"/>
      <c r="O77" s="1369">
        <f>IP_Assumptions!G61</f>
        <v>0</v>
      </c>
      <c r="P77" s="1369"/>
      <c r="Q77" s="634"/>
      <c r="R77" s="809"/>
      <c r="S77" s="809"/>
      <c r="T77" s="681"/>
      <c r="U77" s="681"/>
      <c r="V77" s="634"/>
      <c r="W77" s="16"/>
      <c r="X77" s="16"/>
      <c r="Y77" s="16"/>
      <c r="Z77" s="16"/>
      <c r="AA77" s="16"/>
      <c r="AB77" s="16"/>
      <c r="AC77" s="16"/>
      <c r="AD77" s="16"/>
      <c r="AE77" s="16"/>
      <c r="AF77" s="16"/>
      <c r="AG77" s="16"/>
      <c r="AH77" s="16"/>
      <c r="AI77" s="16"/>
      <c r="AJ77" s="16"/>
      <c r="AK77" s="16"/>
      <c r="AL77" s="16"/>
      <c r="AM77" s="16"/>
      <c r="AN77" s="16"/>
      <c r="AO77" s="16"/>
      <c r="AP77" s="16"/>
    </row>
    <row r="78" spans="1:45" s="394" customFormat="1">
      <c r="B78" s="647" t="str">
        <f>IP_Assumptions!B62</f>
        <v>New Leasing Commissions (% of year 1 Gross Rent)</v>
      </c>
      <c r="C78" s="647"/>
      <c r="D78" s="647"/>
      <c r="E78" s="647"/>
      <c r="F78" s="647"/>
      <c r="G78" s="1369">
        <f>IP_Assumptions!C62</f>
        <v>0.12</v>
      </c>
      <c r="H78" s="1369"/>
      <c r="I78" s="1369">
        <f>IP_Assumptions!D62</f>
        <v>0.12</v>
      </c>
      <c r="J78" s="1369"/>
      <c r="K78" s="1369">
        <f>IP_Assumptions!E62</f>
        <v>0.12</v>
      </c>
      <c r="L78" s="1369"/>
      <c r="M78" s="1369">
        <f>IP_Assumptions!F62</f>
        <v>0.12</v>
      </c>
      <c r="N78" s="1369"/>
      <c r="O78" s="1369">
        <f>IP_Assumptions!G62</f>
        <v>0</v>
      </c>
      <c r="P78" s="1369"/>
      <c r="Q78" s="634"/>
      <c r="R78" s="809"/>
      <c r="S78" s="809"/>
      <c r="T78" s="681"/>
      <c r="U78" s="681"/>
      <c r="V78" s="634"/>
      <c r="W78" s="16"/>
      <c r="X78" s="16"/>
      <c r="Y78" s="16"/>
      <c r="Z78" s="16"/>
      <c r="AA78" s="16"/>
      <c r="AB78" s="16"/>
      <c r="AC78" s="16"/>
      <c r="AD78" s="16"/>
      <c r="AE78" s="16"/>
      <c r="AF78" s="16"/>
      <c r="AG78" s="16"/>
      <c r="AH78" s="16"/>
      <c r="AI78" s="16"/>
      <c r="AJ78" s="16"/>
      <c r="AK78" s="16"/>
      <c r="AL78" s="16"/>
      <c r="AM78" s="16"/>
      <c r="AN78" s="16"/>
      <c r="AO78" s="16"/>
      <c r="AP78" s="16"/>
    </row>
    <row r="79" spans="1:45" s="394" customFormat="1">
      <c r="B79" s="647"/>
      <c r="C79" s="647"/>
      <c r="D79" s="647"/>
      <c r="E79" s="647"/>
      <c r="F79" s="647"/>
      <c r="G79" s="1374"/>
      <c r="H79" s="1374"/>
      <c r="I79" s="1374"/>
      <c r="J79" s="1374"/>
      <c r="K79" s="1374"/>
      <c r="L79" s="1374"/>
      <c r="M79" s="1374"/>
      <c r="N79" s="1374"/>
      <c r="O79" s="1374"/>
      <c r="P79" s="1374"/>
      <c r="Q79" s="634"/>
      <c r="R79" s="809"/>
      <c r="S79" s="809"/>
      <c r="T79" s="681"/>
      <c r="U79" s="681"/>
      <c r="V79" s="634"/>
      <c r="W79" s="16"/>
      <c r="X79" s="16"/>
      <c r="Y79" s="16"/>
      <c r="Z79" s="16"/>
      <c r="AA79" s="16"/>
      <c r="AB79" s="16"/>
      <c r="AC79" s="16"/>
      <c r="AD79" s="16"/>
      <c r="AE79" s="16"/>
      <c r="AF79" s="16"/>
      <c r="AG79" s="16"/>
      <c r="AH79" s="16"/>
      <c r="AI79" s="16"/>
      <c r="AJ79" s="16"/>
      <c r="AK79" s="16"/>
      <c r="AL79" s="16"/>
      <c r="AM79" s="16"/>
      <c r="AN79" s="16"/>
      <c r="AO79" s="16"/>
      <c r="AP79" s="16"/>
    </row>
    <row r="80" spans="1:45" s="394" customFormat="1">
      <c r="B80" s="1377" t="s">
        <v>1147</v>
      </c>
      <c r="C80" s="1377"/>
      <c r="D80" s="1377"/>
      <c r="E80" s="1377"/>
      <c r="F80" s="1377"/>
      <c r="G80" s="1374"/>
      <c r="H80" s="1374"/>
      <c r="I80" s="1374"/>
      <c r="J80" s="1374"/>
      <c r="K80" s="1374"/>
      <c r="L80" s="1374"/>
      <c r="M80" s="1374"/>
      <c r="N80" s="1374"/>
      <c r="O80" s="1374"/>
      <c r="P80" s="1374"/>
      <c r="Q80" s="634"/>
      <c r="R80" s="809"/>
      <c r="S80" s="809"/>
      <c r="T80" s="681"/>
      <c r="U80" s="681"/>
      <c r="V80" s="634"/>
      <c r="W80" s="16"/>
      <c r="X80" s="16"/>
      <c r="Y80" s="16"/>
      <c r="Z80" s="16"/>
      <c r="AA80" s="16"/>
      <c r="AB80" s="16"/>
      <c r="AC80" s="16"/>
      <c r="AD80" s="16"/>
      <c r="AE80" s="16"/>
      <c r="AF80" s="16"/>
      <c r="AG80" s="16"/>
      <c r="AH80" s="16"/>
      <c r="AI80" s="16"/>
      <c r="AJ80" s="16"/>
      <c r="AK80" s="16"/>
      <c r="AL80" s="16"/>
      <c r="AM80" s="16"/>
      <c r="AN80" s="16"/>
      <c r="AO80" s="16"/>
      <c r="AP80" s="16"/>
    </row>
    <row r="81" spans="2:45" s="394" customFormat="1">
      <c r="B81" s="1377">
        <f>IP_Assumptions!B83</f>
        <v>1</v>
      </c>
      <c r="C81" s="1377"/>
      <c r="D81" s="1377"/>
      <c r="E81" s="1377"/>
      <c r="F81" s="1377"/>
      <c r="G81" s="1369">
        <f>IP_Assumptions!C83</f>
        <v>0.2</v>
      </c>
      <c r="H81" s="1369"/>
      <c r="I81" s="1369">
        <f>IP_Assumptions!D83</f>
        <v>0.1</v>
      </c>
      <c r="J81" s="1369"/>
      <c r="K81" s="1369">
        <f>IP_Assumptions!E83</f>
        <v>0</v>
      </c>
      <c r="L81" s="1369"/>
      <c r="M81" s="1369">
        <f>IP_Assumptions!F83</f>
        <v>0</v>
      </c>
      <c r="N81" s="1369"/>
      <c r="O81" s="1369">
        <f>IP_Assumptions!G83</f>
        <v>0</v>
      </c>
      <c r="P81" s="1369"/>
      <c r="Q81" s="634"/>
      <c r="R81" s="809"/>
      <c r="S81" s="809"/>
      <c r="T81" s="681"/>
      <c r="U81" s="681"/>
      <c r="V81" s="634"/>
      <c r="W81" s="16"/>
      <c r="X81" s="16"/>
      <c r="Y81" s="16"/>
      <c r="Z81" s="16"/>
      <c r="AA81" s="16"/>
      <c r="AB81" s="16"/>
      <c r="AC81" s="16"/>
      <c r="AD81" s="16"/>
      <c r="AE81" s="16"/>
      <c r="AF81" s="16"/>
      <c r="AG81" s="16"/>
      <c r="AH81" s="16"/>
      <c r="AI81" s="16"/>
      <c r="AJ81" s="16"/>
      <c r="AK81" s="16"/>
      <c r="AL81" s="16"/>
      <c r="AM81" s="16"/>
      <c r="AN81" s="16"/>
      <c r="AO81" s="16"/>
      <c r="AP81" s="16"/>
    </row>
    <row r="82" spans="2:45" s="394" customFormat="1">
      <c r="B82" s="1377">
        <f>IP_Assumptions!B84</f>
        <v>2</v>
      </c>
      <c r="C82" s="1377"/>
      <c r="D82" s="1377"/>
      <c r="E82" s="1377"/>
      <c r="F82" s="1377"/>
      <c r="G82" s="1369">
        <f>IP_Assumptions!C84</f>
        <v>0.2</v>
      </c>
      <c r="H82" s="1369"/>
      <c r="I82" s="1369">
        <f>IP_Assumptions!D84</f>
        <v>0.1</v>
      </c>
      <c r="J82" s="1369"/>
      <c r="K82" s="1369">
        <f>IP_Assumptions!E84</f>
        <v>0</v>
      </c>
      <c r="L82" s="1369"/>
      <c r="M82" s="1369">
        <f>IP_Assumptions!F84</f>
        <v>0</v>
      </c>
      <c r="N82" s="1369"/>
      <c r="O82" s="1369">
        <f>IP_Assumptions!G84</f>
        <v>0</v>
      </c>
      <c r="P82" s="1369"/>
      <c r="Q82" s="634"/>
      <c r="R82" s="809"/>
      <c r="S82" s="809"/>
      <c r="T82" s="681"/>
      <c r="U82" s="681"/>
      <c r="V82" s="634"/>
      <c r="W82" s="16"/>
      <c r="X82" s="16"/>
      <c r="Y82" s="16"/>
      <c r="Z82" s="16"/>
      <c r="AA82" s="16"/>
      <c r="AB82" s="16"/>
      <c r="AC82" s="16"/>
      <c r="AD82" s="16"/>
      <c r="AE82" s="16"/>
      <c r="AF82" s="16"/>
      <c r="AG82" s="16"/>
      <c r="AH82" s="16"/>
      <c r="AI82" s="16"/>
      <c r="AJ82" s="16"/>
      <c r="AK82" s="16"/>
      <c r="AL82" s="16"/>
      <c r="AM82" s="16"/>
      <c r="AN82" s="16"/>
      <c r="AO82" s="16"/>
      <c r="AP82" s="16"/>
    </row>
    <row r="83" spans="2:45" s="394" customFormat="1">
      <c r="B83" s="1377">
        <f>IP_Assumptions!B85</f>
        <v>3</v>
      </c>
      <c r="C83" s="1377"/>
      <c r="D83" s="1377"/>
      <c r="E83" s="1377"/>
      <c r="F83" s="1377"/>
      <c r="G83" s="1369">
        <f>IP_Assumptions!C85</f>
        <v>0.2</v>
      </c>
      <c r="H83" s="1369"/>
      <c r="I83" s="1369">
        <f>IP_Assumptions!D85</f>
        <v>0.1</v>
      </c>
      <c r="J83" s="1369"/>
      <c r="K83" s="1369">
        <f>IP_Assumptions!E85</f>
        <v>0</v>
      </c>
      <c r="L83" s="1369"/>
      <c r="M83" s="1369">
        <f>IP_Assumptions!F85</f>
        <v>0</v>
      </c>
      <c r="N83" s="1369"/>
      <c r="O83" s="1369">
        <f>IP_Assumptions!G85</f>
        <v>0</v>
      </c>
      <c r="P83" s="1369"/>
      <c r="Q83" s="634"/>
      <c r="R83" s="809"/>
      <c r="S83" s="809"/>
      <c r="T83" s="681"/>
      <c r="U83" s="681"/>
      <c r="V83" s="634"/>
      <c r="W83" s="16"/>
      <c r="X83" s="16"/>
      <c r="Y83" s="16"/>
      <c r="Z83" s="16"/>
      <c r="AA83" s="16"/>
      <c r="AB83" s="16"/>
      <c r="AC83" s="16"/>
      <c r="AD83" s="16"/>
      <c r="AE83" s="16"/>
      <c r="AF83" s="16"/>
      <c r="AG83" s="16"/>
      <c r="AH83" s="16"/>
      <c r="AI83" s="16"/>
      <c r="AJ83" s="16"/>
      <c r="AK83" s="16"/>
      <c r="AL83" s="16"/>
      <c r="AM83" s="16"/>
      <c r="AN83" s="16"/>
      <c r="AO83" s="16"/>
      <c r="AP83" s="16"/>
    </row>
    <row r="84" spans="2:45" s="394" customFormat="1">
      <c r="B84" s="1377">
        <f>IP_Assumptions!B86</f>
        <v>4</v>
      </c>
      <c r="C84" s="1377"/>
      <c r="D84" s="1377"/>
      <c r="E84" s="1377"/>
      <c r="F84" s="1377"/>
      <c r="G84" s="1369">
        <f>IP_Assumptions!C86</f>
        <v>0.2</v>
      </c>
      <c r="H84" s="1369"/>
      <c r="I84" s="1369">
        <f>IP_Assumptions!D86</f>
        <v>0.1</v>
      </c>
      <c r="J84" s="1369"/>
      <c r="K84" s="1369">
        <f>IP_Assumptions!E86</f>
        <v>0</v>
      </c>
      <c r="L84" s="1369"/>
      <c r="M84" s="1369">
        <f>IP_Assumptions!F86</f>
        <v>0</v>
      </c>
      <c r="N84" s="1369"/>
      <c r="O84" s="1369">
        <f>IP_Assumptions!G86</f>
        <v>0</v>
      </c>
      <c r="P84" s="1369"/>
      <c r="Q84" s="634"/>
      <c r="R84" s="809"/>
      <c r="S84" s="809"/>
      <c r="T84" s="681"/>
      <c r="U84" s="681"/>
      <c r="V84" s="634"/>
      <c r="W84" s="16"/>
      <c r="X84" s="16"/>
      <c r="Y84" s="16"/>
      <c r="Z84" s="16"/>
      <c r="AA84" s="16"/>
      <c r="AB84" s="16"/>
      <c r="AC84" s="16"/>
      <c r="AD84" s="16"/>
      <c r="AE84" s="16"/>
      <c r="AF84" s="16"/>
      <c r="AG84" s="16"/>
      <c r="AH84" s="16"/>
      <c r="AI84" s="16"/>
      <c r="AJ84" s="16"/>
      <c r="AK84" s="16"/>
      <c r="AL84" s="16"/>
      <c r="AM84" s="16"/>
      <c r="AN84" s="16"/>
      <c r="AO84" s="16"/>
      <c r="AP84" s="16"/>
    </row>
    <row r="85" spans="2:45" s="394" customFormat="1">
      <c r="B85" s="1377">
        <f>IP_Assumptions!B87</f>
        <v>5</v>
      </c>
      <c r="C85" s="1377"/>
      <c r="D85" s="1377"/>
      <c r="E85" s="1377"/>
      <c r="F85" s="1377"/>
      <c r="G85" s="1369">
        <f>IP_Assumptions!C87</f>
        <v>0.2</v>
      </c>
      <c r="H85" s="1369"/>
      <c r="I85" s="1369">
        <f>IP_Assumptions!D87</f>
        <v>0.1</v>
      </c>
      <c r="J85" s="1369"/>
      <c r="K85" s="1369">
        <f>IP_Assumptions!E87</f>
        <v>0</v>
      </c>
      <c r="L85" s="1369"/>
      <c r="M85" s="1369">
        <f>IP_Assumptions!F87</f>
        <v>0</v>
      </c>
      <c r="N85" s="1369"/>
      <c r="O85" s="1369">
        <f>IP_Assumptions!G87</f>
        <v>0</v>
      </c>
      <c r="P85" s="1369"/>
      <c r="Q85" s="634"/>
      <c r="R85" s="809"/>
      <c r="S85" s="809"/>
      <c r="T85" s="681"/>
      <c r="U85" s="681"/>
      <c r="V85" s="634"/>
      <c r="W85" s="16"/>
      <c r="X85" s="16"/>
      <c r="Y85" s="16"/>
      <c r="Z85" s="16"/>
      <c r="AA85" s="16"/>
      <c r="AB85" s="16"/>
      <c r="AC85" s="16"/>
      <c r="AD85" s="16"/>
      <c r="AE85" s="16"/>
      <c r="AF85" s="16"/>
      <c r="AG85" s="16"/>
      <c r="AH85" s="16"/>
      <c r="AI85" s="16"/>
      <c r="AJ85" s="16"/>
      <c r="AK85" s="16"/>
      <c r="AL85" s="16"/>
      <c r="AM85" s="16"/>
      <c r="AN85" s="16"/>
      <c r="AO85" s="16"/>
      <c r="AP85" s="16"/>
    </row>
    <row r="86" spans="2:45" s="394" customFormat="1">
      <c r="B86" s="1377">
        <f>IP_Assumptions!B88</f>
        <v>6</v>
      </c>
      <c r="C86" s="1377"/>
      <c r="D86" s="1377"/>
      <c r="E86" s="1377"/>
      <c r="F86" s="1377"/>
      <c r="G86" s="1369">
        <f>IP_Assumptions!C88</f>
        <v>0.2</v>
      </c>
      <c r="H86" s="1369"/>
      <c r="I86" s="1369">
        <f>IP_Assumptions!D88</f>
        <v>0.1</v>
      </c>
      <c r="J86" s="1369"/>
      <c r="K86" s="1369">
        <f>IP_Assumptions!E88</f>
        <v>0</v>
      </c>
      <c r="L86" s="1369"/>
      <c r="M86" s="1369">
        <f>IP_Assumptions!F88</f>
        <v>0</v>
      </c>
      <c r="N86" s="1369"/>
      <c r="O86" s="1369">
        <f>IP_Assumptions!G88</f>
        <v>0</v>
      </c>
      <c r="P86" s="1369"/>
      <c r="Q86" s="634"/>
      <c r="R86" s="809"/>
      <c r="S86" s="809"/>
      <c r="T86" s="681"/>
      <c r="U86" s="681"/>
      <c r="V86" s="634"/>
      <c r="W86" s="16"/>
      <c r="X86" s="16"/>
      <c r="Y86" s="16"/>
      <c r="Z86" s="16"/>
      <c r="AA86" s="16"/>
      <c r="AB86" s="16"/>
      <c r="AC86" s="16"/>
      <c r="AD86" s="16"/>
      <c r="AE86" s="16"/>
      <c r="AF86" s="16"/>
      <c r="AG86" s="16"/>
      <c r="AH86" s="16"/>
      <c r="AI86" s="16"/>
      <c r="AJ86" s="16"/>
      <c r="AK86" s="16"/>
      <c r="AL86" s="16"/>
      <c r="AM86" s="16"/>
      <c r="AN86" s="16"/>
      <c r="AO86" s="16"/>
      <c r="AP86" s="16"/>
    </row>
    <row r="87" spans="2:45" s="394" customFormat="1">
      <c r="B87" s="1377">
        <f>IP_Assumptions!B89</f>
        <v>7</v>
      </c>
      <c r="C87" s="1377"/>
      <c r="D87" s="1377"/>
      <c r="E87" s="1377"/>
      <c r="F87" s="1377"/>
      <c r="G87" s="1369">
        <f>IP_Assumptions!C89</f>
        <v>0.2</v>
      </c>
      <c r="H87" s="1369"/>
      <c r="I87" s="1369">
        <f>IP_Assumptions!D89</f>
        <v>0.1</v>
      </c>
      <c r="J87" s="1369"/>
      <c r="K87" s="1369">
        <f>IP_Assumptions!E89</f>
        <v>0</v>
      </c>
      <c r="L87" s="1369"/>
      <c r="M87" s="1369">
        <f>IP_Assumptions!F89</f>
        <v>0</v>
      </c>
      <c r="N87" s="1369"/>
      <c r="O87" s="1369">
        <f>IP_Assumptions!G89</f>
        <v>0</v>
      </c>
      <c r="P87" s="1369"/>
      <c r="Q87" s="634"/>
      <c r="R87" s="809"/>
      <c r="S87" s="809"/>
      <c r="T87" s="681"/>
      <c r="U87" s="681"/>
      <c r="V87" s="634"/>
      <c r="W87" s="16"/>
      <c r="X87" s="16"/>
      <c r="Y87" s="16"/>
      <c r="Z87" s="16"/>
      <c r="AA87" s="16"/>
      <c r="AB87" s="16"/>
      <c r="AC87" s="16"/>
      <c r="AD87" s="16"/>
      <c r="AE87" s="16"/>
      <c r="AF87" s="16"/>
      <c r="AG87" s="16"/>
      <c r="AH87" s="16"/>
      <c r="AI87" s="16"/>
      <c r="AJ87" s="16"/>
      <c r="AK87" s="16"/>
      <c r="AL87" s="16"/>
      <c r="AM87" s="16"/>
      <c r="AN87" s="16"/>
      <c r="AO87" s="16"/>
      <c r="AP87" s="16"/>
    </row>
    <row r="88" spans="2:45" s="394" customFormat="1">
      <c r="B88" s="1377">
        <f>IP_Assumptions!B90</f>
        <v>8</v>
      </c>
      <c r="C88" s="1377"/>
      <c r="D88" s="1377"/>
      <c r="E88" s="1377"/>
      <c r="F88" s="1377"/>
      <c r="G88" s="1369">
        <f>IP_Assumptions!C90</f>
        <v>0.2</v>
      </c>
      <c r="H88" s="1369"/>
      <c r="I88" s="1369">
        <f>IP_Assumptions!D90</f>
        <v>0.1</v>
      </c>
      <c r="J88" s="1369"/>
      <c r="K88" s="1369">
        <f>IP_Assumptions!E90</f>
        <v>0</v>
      </c>
      <c r="L88" s="1369"/>
      <c r="M88" s="1369">
        <f>IP_Assumptions!F90</f>
        <v>0</v>
      </c>
      <c r="N88" s="1369"/>
      <c r="O88" s="1369">
        <f>IP_Assumptions!G90</f>
        <v>0</v>
      </c>
      <c r="P88" s="1369"/>
      <c r="Q88" s="634"/>
      <c r="R88" s="809"/>
      <c r="S88" s="809"/>
      <c r="T88" s="681"/>
      <c r="U88" s="681"/>
      <c r="V88" s="634"/>
      <c r="W88" s="16"/>
      <c r="X88" s="16"/>
      <c r="Y88" s="16"/>
      <c r="Z88" s="16"/>
      <c r="AA88" s="16"/>
      <c r="AB88" s="16"/>
      <c r="AC88" s="16"/>
      <c r="AD88" s="16"/>
      <c r="AE88" s="16"/>
      <c r="AF88" s="16"/>
      <c r="AG88" s="16"/>
      <c r="AH88" s="16"/>
      <c r="AI88" s="16"/>
      <c r="AJ88" s="16"/>
      <c r="AK88" s="16"/>
      <c r="AL88" s="16"/>
      <c r="AM88" s="16"/>
      <c r="AN88" s="16"/>
      <c r="AO88" s="16"/>
      <c r="AP88" s="16"/>
    </row>
    <row r="89" spans="2:45" s="394" customFormat="1">
      <c r="B89" s="1377">
        <f>IP_Assumptions!B91</f>
        <v>9</v>
      </c>
      <c r="C89" s="1377"/>
      <c r="D89" s="1377"/>
      <c r="E89" s="1377"/>
      <c r="F89" s="1377"/>
      <c r="G89" s="1369">
        <f>IP_Assumptions!C91</f>
        <v>0.2</v>
      </c>
      <c r="H89" s="1369"/>
      <c r="I89" s="1369">
        <f>IP_Assumptions!D91</f>
        <v>0.1</v>
      </c>
      <c r="J89" s="1369"/>
      <c r="K89" s="1369">
        <f>IP_Assumptions!E91</f>
        <v>0</v>
      </c>
      <c r="L89" s="1369"/>
      <c r="M89" s="1369">
        <f>IP_Assumptions!F91</f>
        <v>0</v>
      </c>
      <c r="N89" s="1369"/>
      <c r="O89" s="1369">
        <f>IP_Assumptions!G91</f>
        <v>0</v>
      </c>
      <c r="P89" s="1369"/>
      <c r="Q89" s="634"/>
      <c r="R89" s="809"/>
      <c r="S89" s="809"/>
      <c r="T89" s="681"/>
      <c r="U89" s="681"/>
      <c r="V89" s="634"/>
      <c r="W89" s="16"/>
      <c r="X89" s="16"/>
      <c r="Y89" s="16"/>
      <c r="Z89" s="16"/>
      <c r="AA89" s="16"/>
      <c r="AB89" s="16"/>
      <c r="AC89" s="16"/>
      <c r="AD89" s="16"/>
      <c r="AE89" s="16"/>
      <c r="AF89" s="16"/>
      <c r="AG89" s="16"/>
      <c r="AH89" s="16"/>
      <c r="AI89" s="16"/>
      <c r="AJ89" s="16"/>
      <c r="AK89" s="16"/>
      <c r="AL89" s="16"/>
      <c r="AM89" s="16"/>
      <c r="AN89" s="16"/>
      <c r="AO89" s="16"/>
      <c r="AP89" s="16"/>
    </row>
    <row r="90" spans="2:45" s="394" customFormat="1">
      <c r="B90" s="1377">
        <f>IP_Assumptions!B92</f>
        <v>10</v>
      </c>
      <c r="C90" s="1377"/>
      <c r="D90" s="1377"/>
      <c r="E90" s="1377"/>
      <c r="F90" s="1377"/>
      <c r="G90" s="1369">
        <f>IP_Assumptions!C92</f>
        <v>0.2</v>
      </c>
      <c r="H90" s="1369"/>
      <c r="I90" s="1369">
        <f>IP_Assumptions!D92</f>
        <v>0.1</v>
      </c>
      <c r="J90" s="1369"/>
      <c r="K90" s="1369">
        <f>IP_Assumptions!E92</f>
        <v>0</v>
      </c>
      <c r="L90" s="1369"/>
      <c r="M90" s="1369">
        <f>IP_Assumptions!F92</f>
        <v>0</v>
      </c>
      <c r="N90" s="1369"/>
      <c r="O90" s="1369">
        <f>IP_Assumptions!G92</f>
        <v>0</v>
      </c>
      <c r="P90" s="1369"/>
      <c r="Q90" s="634"/>
      <c r="R90" s="809"/>
      <c r="S90" s="809"/>
      <c r="T90" s="681"/>
      <c r="U90" s="681"/>
      <c r="V90" s="634"/>
      <c r="W90" s="16"/>
      <c r="X90" s="16"/>
      <c r="Y90" s="16"/>
      <c r="Z90" s="16"/>
      <c r="AA90" s="16"/>
      <c r="AB90" s="16"/>
      <c r="AC90" s="16"/>
      <c r="AD90" s="16"/>
      <c r="AE90" s="16"/>
      <c r="AF90" s="16"/>
      <c r="AG90" s="16"/>
      <c r="AH90" s="16"/>
      <c r="AI90" s="16"/>
      <c r="AJ90" s="16"/>
      <c r="AK90" s="16"/>
      <c r="AL90" s="16"/>
      <c r="AM90" s="16"/>
      <c r="AN90" s="16"/>
      <c r="AO90" s="16"/>
      <c r="AP90" s="16"/>
    </row>
    <row r="91" spans="2:45" s="394" customFormat="1">
      <c r="B91" s="1378">
        <f>IP_Assumptions!B93</f>
        <v>11</v>
      </c>
      <c r="C91" s="1378"/>
      <c r="D91" s="1378"/>
      <c r="E91" s="1378"/>
      <c r="F91" s="1378"/>
      <c r="G91" s="1369">
        <f>IP_Assumptions!C93</f>
        <v>0.2</v>
      </c>
      <c r="H91" s="1369"/>
      <c r="I91" s="1369">
        <f>IP_Assumptions!D93</f>
        <v>0.1</v>
      </c>
      <c r="J91" s="1369"/>
      <c r="K91" s="1369">
        <f>IP_Assumptions!E93</f>
        <v>0</v>
      </c>
      <c r="L91" s="1369"/>
      <c r="M91" s="1369">
        <f>IP_Assumptions!F93</f>
        <v>0</v>
      </c>
      <c r="N91" s="1369"/>
      <c r="O91" s="1369">
        <f>IP_Assumptions!G93</f>
        <v>0</v>
      </c>
      <c r="P91" s="1369"/>
      <c r="Q91" s="634"/>
      <c r="R91" s="809"/>
      <c r="S91" s="809"/>
      <c r="T91" s="681"/>
      <c r="U91" s="681"/>
      <c r="V91" s="634"/>
      <c r="W91" s="16"/>
      <c r="X91" s="16"/>
      <c r="Y91" s="16"/>
      <c r="Z91" s="16"/>
      <c r="AA91" s="16"/>
      <c r="AB91" s="16"/>
      <c r="AC91" s="16"/>
      <c r="AD91" s="16"/>
      <c r="AE91" s="16"/>
      <c r="AF91" s="16"/>
      <c r="AG91" s="16"/>
      <c r="AH91" s="16"/>
      <c r="AI91" s="16"/>
      <c r="AJ91" s="16"/>
      <c r="AK91" s="16"/>
      <c r="AL91" s="16"/>
      <c r="AM91" s="16"/>
      <c r="AN91" s="16"/>
      <c r="AO91" s="16"/>
      <c r="AP91" s="16"/>
    </row>
    <row r="92" spans="2:45" s="394" customFormat="1">
      <c r="B92" s="647"/>
      <c r="C92" s="647"/>
      <c r="D92" s="647"/>
      <c r="E92" s="647"/>
      <c r="F92" s="647"/>
      <c r="G92" s="1374"/>
      <c r="H92" s="1374"/>
      <c r="I92" s="1374"/>
      <c r="J92" s="1374"/>
      <c r="K92" s="1374"/>
      <c r="L92" s="1374"/>
      <c r="M92" s="1374"/>
      <c r="N92" s="1374"/>
      <c r="O92" s="1374"/>
      <c r="P92" s="1374"/>
      <c r="Q92" s="634"/>
      <c r="R92" s="809"/>
      <c r="S92" s="809"/>
      <c r="T92" s="681"/>
      <c r="U92" s="681"/>
      <c r="V92" s="634"/>
      <c r="W92" s="16"/>
      <c r="X92" s="16"/>
      <c r="Y92" s="16"/>
      <c r="Z92" s="16"/>
      <c r="AA92" s="16"/>
      <c r="AB92" s="16"/>
      <c r="AC92" s="16"/>
      <c r="AD92" s="16"/>
      <c r="AE92" s="16"/>
      <c r="AF92" s="16"/>
      <c r="AG92" s="16"/>
      <c r="AH92" s="16"/>
      <c r="AI92" s="16"/>
      <c r="AJ92" s="16"/>
      <c r="AK92" s="16"/>
      <c r="AL92" s="16"/>
      <c r="AM92" s="16"/>
      <c r="AN92" s="16"/>
      <c r="AO92" s="16"/>
      <c r="AP92" s="16"/>
    </row>
    <row r="93" spans="2:45" s="394" customFormat="1">
      <c r="B93" s="647" t="s">
        <v>193</v>
      </c>
      <c r="C93" s="647"/>
      <c r="D93" s="647"/>
      <c r="E93" s="647"/>
      <c r="F93" s="647"/>
      <c r="G93" s="1376">
        <f>IP_Assumptions!C95</f>
        <v>0</v>
      </c>
      <c r="H93" s="1376"/>
      <c r="I93" s="1376">
        <f>IP_Assumptions!D95</f>
        <v>1</v>
      </c>
      <c r="J93" s="1376"/>
      <c r="K93" s="1376">
        <f>IP_Assumptions!E95</f>
        <v>0</v>
      </c>
      <c r="L93" s="1376"/>
      <c r="M93" s="1376">
        <f>IP_Assumptions!F95</f>
        <v>0</v>
      </c>
      <c r="N93" s="1376"/>
      <c r="O93" s="1376">
        <f>IP_Assumptions!G95</f>
        <v>0</v>
      </c>
      <c r="P93" s="1376"/>
      <c r="Q93" s="634"/>
      <c r="R93" s="809"/>
      <c r="S93" s="809"/>
      <c r="T93" s="681"/>
      <c r="U93" s="681"/>
      <c r="V93" s="634"/>
      <c r="W93" s="16"/>
      <c r="X93" s="16"/>
      <c r="Y93" s="16"/>
      <c r="Z93" s="16"/>
      <c r="AA93" s="16"/>
      <c r="AB93" s="16"/>
      <c r="AC93" s="16"/>
      <c r="AD93" s="16"/>
      <c r="AE93" s="16"/>
      <c r="AF93" s="16"/>
      <c r="AG93" s="16"/>
      <c r="AH93" s="16"/>
      <c r="AI93" s="16"/>
      <c r="AJ93" s="16"/>
      <c r="AK93" s="16"/>
      <c r="AL93" s="16"/>
      <c r="AM93" s="16"/>
      <c r="AN93" s="16"/>
      <c r="AO93" s="16"/>
      <c r="AP93" s="16"/>
    </row>
    <row r="94" spans="2:45" s="394" customFormat="1">
      <c r="B94" s="808"/>
      <c r="C94" s="808"/>
      <c r="D94" s="808"/>
      <c r="E94" s="808"/>
      <c r="F94" s="808"/>
      <c r="G94" s="808"/>
      <c r="H94" s="808"/>
      <c r="I94" s="808"/>
      <c r="J94" s="808"/>
      <c r="K94" s="808"/>
      <c r="L94" s="808"/>
      <c r="M94" s="808"/>
      <c r="N94" s="808"/>
      <c r="O94" s="808"/>
      <c r="P94" s="808"/>
      <c r="Q94" s="808"/>
      <c r="R94" s="809"/>
      <c r="S94" s="809"/>
      <c r="T94" s="681"/>
      <c r="U94" s="681"/>
      <c r="V94" s="634"/>
      <c r="W94" s="16"/>
      <c r="X94" s="16"/>
      <c r="Y94" s="16"/>
      <c r="Z94" s="16"/>
      <c r="AA94" s="16"/>
      <c r="AB94" s="16"/>
      <c r="AC94" s="16"/>
      <c r="AD94" s="16"/>
      <c r="AE94" s="16"/>
      <c r="AF94" s="16"/>
      <c r="AG94" s="16"/>
      <c r="AH94" s="16"/>
      <c r="AI94" s="16"/>
      <c r="AJ94" s="16"/>
      <c r="AK94" s="16"/>
      <c r="AL94" s="16"/>
      <c r="AM94" s="16"/>
      <c r="AN94" s="16"/>
      <c r="AO94" s="16"/>
      <c r="AP94" s="16"/>
      <c r="AQ94" s="16"/>
      <c r="AR94" s="16"/>
      <c r="AS94" s="16"/>
    </row>
    <row r="95" spans="2:45">
      <c r="B95" s="634"/>
      <c r="C95" s="634"/>
      <c r="D95" s="634"/>
      <c r="E95" s="634"/>
      <c r="F95" s="634"/>
      <c r="G95" s="634"/>
      <c r="H95" s="634"/>
      <c r="I95" s="634"/>
      <c r="J95" s="634"/>
      <c r="K95" s="634"/>
      <c r="L95" s="634"/>
      <c r="M95" s="634"/>
      <c r="N95" s="634"/>
      <c r="O95" s="634"/>
      <c r="P95" s="634"/>
      <c r="Q95" s="634"/>
      <c r="R95" s="634"/>
      <c r="S95" s="634"/>
      <c r="T95" s="634"/>
      <c r="U95" s="634"/>
      <c r="V95" s="634"/>
    </row>
    <row r="96" spans="2:45">
      <c r="B96" s="634"/>
      <c r="C96" s="634"/>
      <c r="D96" s="634"/>
      <c r="E96" s="634"/>
      <c r="F96" s="634"/>
      <c r="G96" s="634"/>
      <c r="H96" s="634"/>
      <c r="I96" s="634"/>
      <c r="J96" s="634"/>
      <c r="K96" s="634"/>
      <c r="L96" s="634"/>
      <c r="M96" s="634"/>
      <c r="N96" s="634"/>
      <c r="O96" s="634"/>
      <c r="P96" s="634"/>
      <c r="Q96" s="634"/>
      <c r="R96" s="634"/>
      <c r="S96" s="634"/>
      <c r="T96" s="634"/>
      <c r="U96" s="634"/>
      <c r="V96" s="634"/>
    </row>
    <row r="97" spans="2:22">
      <c r="B97" s="634"/>
      <c r="C97" s="634"/>
      <c r="D97" s="634"/>
      <c r="E97" s="634"/>
      <c r="F97" s="634"/>
      <c r="G97" s="634"/>
      <c r="H97" s="634"/>
      <c r="I97" s="634"/>
      <c r="J97" s="634"/>
      <c r="K97" s="634"/>
      <c r="L97" s="634"/>
      <c r="M97" s="634"/>
      <c r="N97" s="634"/>
      <c r="O97" s="634"/>
      <c r="P97" s="634"/>
      <c r="Q97" s="634"/>
      <c r="R97" s="634"/>
      <c r="S97" s="634"/>
      <c r="T97" s="634"/>
      <c r="U97" s="634"/>
      <c r="V97" s="634"/>
    </row>
    <row r="98" spans="2:22">
      <c r="B98" s="634"/>
      <c r="C98" s="634"/>
      <c r="D98" s="634"/>
      <c r="E98" s="634"/>
      <c r="F98" s="634"/>
      <c r="G98" s="634"/>
      <c r="H98" s="634"/>
      <c r="I98" s="634"/>
      <c r="J98" s="634"/>
      <c r="K98" s="634"/>
      <c r="L98" s="634"/>
      <c r="M98" s="634"/>
      <c r="N98" s="634"/>
      <c r="O98" s="634"/>
      <c r="P98" s="634"/>
      <c r="Q98" s="634"/>
      <c r="R98" s="634"/>
      <c r="S98" s="634"/>
      <c r="T98" s="634"/>
      <c r="U98" s="634"/>
      <c r="V98" s="634"/>
    </row>
    <row r="99" spans="2:22">
      <c r="B99" s="634"/>
      <c r="C99" s="634"/>
      <c r="D99" s="634"/>
      <c r="E99" s="634"/>
      <c r="F99" s="634"/>
      <c r="G99" s="634"/>
      <c r="H99" s="634"/>
      <c r="I99" s="634"/>
      <c r="J99" s="634"/>
      <c r="K99" s="634"/>
      <c r="L99" s="634"/>
      <c r="M99" s="634"/>
      <c r="N99" s="634"/>
      <c r="O99" s="634"/>
      <c r="P99" s="634"/>
      <c r="Q99" s="634"/>
      <c r="R99" s="634"/>
      <c r="S99" s="634"/>
      <c r="T99" s="634"/>
      <c r="U99" s="634"/>
      <c r="V99" s="634"/>
    </row>
    <row r="100" spans="2:22">
      <c r="B100" s="634"/>
      <c r="C100" s="634"/>
      <c r="D100" s="634"/>
      <c r="E100" s="634"/>
      <c r="F100" s="634"/>
      <c r="G100" s="634"/>
      <c r="H100" s="634"/>
      <c r="I100" s="634"/>
      <c r="J100" s="634"/>
      <c r="K100" s="634"/>
      <c r="L100" s="634"/>
      <c r="M100" s="634"/>
      <c r="N100" s="634"/>
      <c r="O100" s="634"/>
      <c r="P100" s="634"/>
      <c r="Q100" s="634"/>
      <c r="R100" s="634"/>
      <c r="S100" s="634"/>
      <c r="T100" s="634"/>
      <c r="U100" s="634"/>
      <c r="V100" s="634"/>
    </row>
    <row r="101" spans="2:22">
      <c r="B101" s="634"/>
      <c r="C101" s="634"/>
      <c r="D101" s="634"/>
      <c r="E101" s="634"/>
      <c r="F101" s="634"/>
      <c r="G101" s="634"/>
      <c r="H101" s="634"/>
      <c r="I101" s="634"/>
      <c r="J101" s="634"/>
      <c r="K101" s="634"/>
      <c r="L101" s="634"/>
      <c r="M101" s="634"/>
      <c r="N101" s="634"/>
      <c r="O101" s="634"/>
      <c r="P101" s="634"/>
      <c r="Q101" s="634"/>
      <c r="R101" s="634"/>
      <c r="S101" s="634"/>
      <c r="T101" s="634"/>
      <c r="U101" s="634"/>
      <c r="V101" s="634"/>
    </row>
    <row r="102" spans="2:22">
      <c r="B102" s="634"/>
      <c r="C102" s="634"/>
      <c r="D102" s="634"/>
      <c r="E102" s="634"/>
      <c r="F102" s="634"/>
      <c r="G102" s="634"/>
      <c r="H102" s="634"/>
      <c r="I102" s="634"/>
      <c r="J102" s="634"/>
      <c r="K102" s="634"/>
      <c r="L102" s="634"/>
      <c r="M102" s="634"/>
      <c r="N102" s="634"/>
      <c r="O102" s="634"/>
      <c r="P102" s="634"/>
      <c r="Q102" s="634"/>
      <c r="R102" s="634"/>
      <c r="S102" s="634"/>
      <c r="T102" s="634"/>
      <c r="U102" s="634"/>
      <c r="V102" s="634"/>
    </row>
    <row r="103" spans="2:22">
      <c r="B103" s="634"/>
      <c r="C103" s="634"/>
      <c r="D103" s="634"/>
      <c r="E103" s="634"/>
      <c r="F103" s="634"/>
      <c r="G103" s="634"/>
      <c r="H103" s="634"/>
      <c r="I103" s="634"/>
      <c r="J103" s="634"/>
      <c r="K103" s="634"/>
      <c r="L103" s="634"/>
      <c r="M103" s="634"/>
      <c r="N103" s="634"/>
      <c r="O103" s="634"/>
      <c r="P103" s="634"/>
      <c r="Q103" s="634"/>
      <c r="R103" s="634"/>
      <c r="S103" s="634"/>
      <c r="T103" s="634"/>
      <c r="U103" s="634"/>
      <c r="V103" s="634"/>
    </row>
    <row r="104" spans="2:22">
      <c r="B104" s="634"/>
      <c r="C104" s="634"/>
      <c r="D104" s="634"/>
      <c r="E104" s="634"/>
      <c r="F104" s="634"/>
      <c r="G104" s="634"/>
      <c r="H104" s="634"/>
      <c r="I104" s="634"/>
      <c r="J104" s="634"/>
      <c r="K104" s="634"/>
      <c r="L104" s="634"/>
      <c r="M104" s="634"/>
      <c r="N104" s="634"/>
      <c r="O104" s="634"/>
      <c r="P104" s="634"/>
      <c r="Q104" s="634"/>
      <c r="R104" s="634"/>
      <c r="S104" s="634"/>
      <c r="T104" s="634"/>
      <c r="U104" s="634"/>
      <c r="V104" s="634"/>
    </row>
    <row r="105" spans="2:22">
      <c r="B105" s="634"/>
      <c r="C105" s="634"/>
      <c r="D105" s="634"/>
      <c r="E105" s="634"/>
      <c r="F105" s="634"/>
      <c r="G105" s="634"/>
      <c r="H105" s="634"/>
      <c r="I105" s="634"/>
      <c r="J105" s="634"/>
      <c r="K105" s="634"/>
      <c r="L105" s="634"/>
      <c r="M105" s="634"/>
      <c r="N105" s="634"/>
      <c r="O105" s="634"/>
      <c r="P105" s="634"/>
      <c r="Q105" s="634"/>
      <c r="R105" s="634"/>
      <c r="S105" s="634"/>
      <c r="T105" s="634"/>
      <c r="U105" s="634"/>
      <c r="V105" s="634"/>
    </row>
    <row r="106" spans="2:22">
      <c r="B106" s="634"/>
      <c r="C106" s="634"/>
      <c r="D106" s="634"/>
      <c r="E106" s="634"/>
      <c r="F106" s="634"/>
      <c r="G106" s="634"/>
      <c r="H106" s="634"/>
      <c r="I106" s="634"/>
      <c r="J106" s="634"/>
      <c r="K106" s="634"/>
      <c r="L106" s="634"/>
      <c r="M106" s="634"/>
      <c r="N106" s="634"/>
      <c r="O106" s="634"/>
      <c r="P106" s="634"/>
      <c r="Q106" s="634"/>
      <c r="R106" s="634"/>
      <c r="S106" s="634"/>
      <c r="T106" s="634"/>
      <c r="U106" s="634"/>
      <c r="V106" s="634"/>
    </row>
    <row r="107" spans="2:22">
      <c r="B107" s="634"/>
      <c r="C107" s="634"/>
      <c r="D107" s="634"/>
      <c r="E107" s="634"/>
      <c r="F107" s="634"/>
      <c r="G107" s="634"/>
      <c r="H107" s="634"/>
      <c r="I107" s="634"/>
      <c r="J107" s="634"/>
      <c r="K107" s="634"/>
      <c r="L107" s="634"/>
      <c r="M107" s="634"/>
      <c r="N107" s="634"/>
      <c r="O107" s="634"/>
      <c r="P107" s="634"/>
      <c r="Q107" s="634"/>
      <c r="R107" s="634"/>
      <c r="S107" s="634"/>
      <c r="T107" s="634"/>
      <c r="U107" s="634"/>
      <c r="V107" s="634"/>
    </row>
    <row r="108" spans="2:22">
      <c r="B108" s="634"/>
      <c r="C108" s="634"/>
      <c r="D108" s="634"/>
      <c r="E108" s="634"/>
      <c r="F108" s="634"/>
      <c r="G108" s="634"/>
      <c r="H108" s="634"/>
      <c r="I108" s="634"/>
      <c r="J108" s="634"/>
      <c r="K108" s="634"/>
      <c r="L108" s="634"/>
      <c r="M108" s="634"/>
      <c r="N108" s="634"/>
      <c r="O108" s="634"/>
      <c r="P108" s="634"/>
      <c r="Q108" s="634"/>
      <c r="R108" s="634"/>
      <c r="S108" s="634"/>
      <c r="T108" s="634"/>
      <c r="U108" s="634"/>
      <c r="V108" s="634"/>
    </row>
    <row r="109" spans="2:22">
      <c r="B109" s="634"/>
      <c r="C109" s="634"/>
      <c r="D109" s="634"/>
      <c r="E109" s="634"/>
      <c r="F109" s="634"/>
      <c r="G109" s="634"/>
      <c r="H109" s="634"/>
      <c r="I109" s="634"/>
      <c r="J109" s="634"/>
      <c r="K109" s="634"/>
      <c r="L109" s="634"/>
      <c r="M109" s="634"/>
      <c r="N109" s="634"/>
      <c r="O109" s="634"/>
      <c r="P109" s="634"/>
      <c r="Q109" s="634"/>
      <c r="R109" s="634"/>
      <c r="S109" s="634"/>
      <c r="T109" s="634"/>
      <c r="U109" s="634"/>
      <c r="V109" s="634"/>
    </row>
    <row r="110" spans="2:22">
      <c r="B110" s="634"/>
      <c r="C110" s="634"/>
      <c r="D110" s="634"/>
      <c r="E110" s="634"/>
      <c r="F110" s="634"/>
      <c r="G110" s="634"/>
      <c r="H110" s="634"/>
      <c r="I110" s="634"/>
      <c r="J110" s="634"/>
      <c r="K110" s="634"/>
      <c r="L110" s="634"/>
      <c r="M110" s="634"/>
      <c r="N110" s="634"/>
      <c r="O110" s="634"/>
      <c r="P110" s="634"/>
      <c r="Q110" s="634"/>
      <c r="R110" s="634"/>
      <c r="S110" s="634"/>
      <c r="T110" s="634"/>
      <c r="U110" s="634"/>
      <c r="V110" s="634"/>
    </row>
    <row r="111" spans="2:22">
      <c r="B111" s="634"/>
      <c r="C111" s="634"/>
      <c r="D111" s="634"/>
      <c r="E111" s="634"/>
      <c r="F111" s="634"/>
      <c r="G111" s="634"/>
      <c r="H111" s="634"/>
      <c r="I111" s="634"/>
      <c r="J111" s="634"/>
      <c r="K111" s="634"/>
      <c r="L111" s="634"/>
      <c r="M111" s="634"/>
      <c r="N111" s="634"/>
      <c r="O111" s="634"/>
      <c r="P111" s="634"/>
      <c r="Q111" s="634"/>
      <c r="R111" s="634"/>
      <c r="S111" s="634"/>
      <c r="T111" s="634"/>
      <c r="U111" s="634"/>
      <c r="V111" s="634"/>
    </row>
    <row r="112" spans="2:22">
      <c r="B112" s="634"/>
      <c r="C112" s="634"/>
      <c r="D112" s="634"/>
      <c r="E112" s="634"/>
      <c r="F112" s="634"/>
      <c r="G112" s="634"/>
      <c r="H112" s="634"/>
      <c r="I112" s="634"/>
      <c r="J112" s="634"/>
      <c r="K112" s="634"/>
      <c r="L112" s="634"/>
      <c r="M112" s="634"/>
      <c r="N112" s="634"/>
      <c r="O112" s="634"/>
      <c r="P112" s="634"/>
      <c r="Q112" s="634"/>
      <c r="R112" s="634"/>
      <c r="S112" s="634"/>
      <c r="T112" s="634"/>
      <c r="U112" s="634"/>
      <c r="V112" s="634"/>
    </row>
    <row r="661" spans="4:4">
      <c r="D661" s="60"/>
    </row>
  </sheetData>
  <phoneticPr fontId="0" type="noConversion"/>
  <dataValidations count="1">
    <dataValidation allowBlank="1" showErrorMessage="1" sqref="G93 O93 K70:K78 M70:M78 I70:I78 G70:G78 M93 I93 K93 M81:M91 I81:I91 G81:G91 K81:K91 O70:O78 O81:O91 B81:B91 B71:B78" xr:uid="{00000000-0002-0000-1900-000000000000}"/>
  </dataValidations>
  <pageMargins left="0.24" right="0.23" top="0.4" bottom="0.44" header="0.4" footer="0.44"/>
  <pageSetup paperSize="9" scale="58"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1">
    <tabColor theme="1"/>
    <pageSetUpPr fitToPage="1"/>
  </sheetPr>
  <dimension ref="A2:DW82"/>
  <sheetViews>
    <sheetView showGridLines="0" zoomScale="85" zoomScaleNormal="85" workbookViewId="0">
      <pane xSplit="6" topLeftCell="G1" activePane="topRight" state="frozen"/>
      <selection pane="topRight" activeCell="B2" sqref="B2"/>
    </sheetView>
  </sheetViews>
  <sheetFormatPr defaultColWidth="0" defaultRowHeight="13.8"/>
  <cols>
    <col min="1" max="1" width="1.77734375" style="16" customWidth="1"/>
    <col min="2" max="2" width="4.44140625" style="16" customWidth="1"/>
    <col min="3" max="3" width="12.44140625" style="16" customWidth="1"/>
    <col min="4" max="4" width="16.21875" style="16" customWidth="1"/>
    <col min="5" max="5" width="11.44140625" style="16" customWidth="1"/>
    <col min="6" max="6" width="1.21875" style="16" customWidth="1"/>
    <col min="7" max="127" width="11.21875" style="16" customWidth="1"/>
    <col min="128" max="16384" width="9.21875" style="16" hidden="1"/>
  </cols>
  <sheetData>
    <row r="2" spans="1:127" s="383" customFormat="1" ht="18">
      <c r="B2" s="617" t="s">
        <v>1200</v>
      </c>
      <c r="C2" s="617"/>
    </row>
    <row r="3" spans="1:127" ht="15" thickBot="1">
      <c r="B3" s="945" t="str">
        <f>Sub_Heading</f>
        <v xml:space="preserve"> - Valuation - 30-Jun-2021</v>
      </c>
      <c r="C3" s="428"/>
      <c r="D3" s="428"/>
      <c r="E3" s="428"/>
      <c r="F3" s="428"/>
      <c r="G3" s="428"/>
      <c r="H3" s="428"/>
      <c r="I3" s="428"/>
      <c r="J3" s="428"/>
      <c r="K3" s="428"/>
      <c r="L3" s="428"/>
      <c r="M3" s="428"/>
      <c r="N3" s="428"/>
      <c r="O3" s="428"/>
      <c r="P3" s="428"/>
      <c r="Q3" s="428"/>
      <c r="R3" s="428"/>
      <c r="S3" s="428"/>
      <c r="T3" s="428"/>
      <c r="U3" s="428"/>
      <c r="V3" s="428"/>
      <c r="W3" s="428"/>
      <c r="X3" s="428"/>
      <c r="Y3" s="428"/>
      <c r="Z3" s="428"/>
      <c r="AA3" s="428"/>
      <c r="AB3" s="428"/>
      <c r="AC3" s="428"/>
      <c r="AD3" s="428"/>
      <c r="AE3" s="428"/>
      <c r="AF3" s="428"/>
      <c r="AG3" s="428"/>
      <c r="AH3" s="428"/>
      <c r="AI3" s="428"/>
      <c r="AJ3" s="428"/>
      <c r="AK3" s="428"/>
      <c r="AL3" s="428"/>
      <c r="AM3" s="428"/>
      <c r="AN3" s="428"/>
      <c r="AO3" s="428"/>
      <c r="AP3" s="428"/>
      <c r="AQ3" s="428"/>
      <c r="AR3" s="428"/>
      <c r="AS3" s="428"/>
      <c r="AT3" s="428"/>
      <c r="AU3" s="428"/>
      <c r="AV3" s="428"/>
      <c r="AW3" s="428"/>
      <c r="AX3" s="428"/>
      <c r="AY3" s="428"/>
      <c r="AZ3" s="428"/>
      <c r="BA3" s="428"/>
      <c r="BB3" s="428"/>
      <c r="BC3" s="428"/>
      <c r="BD3" s="428"/>
      <c r="BE3" s="428"/>
      <c r="BF3" s="428"/>
      <c r="BG3" s="428"/>
      <c r="BH3" s="428"/>
      <c r="BI3" s="428"/>
      <c r="BJ3" s="428"/>
      <c r="BK3" s="428"/>
      <c r="BL3" s="428"/>
      <c r="BM3" s="428"/>
      <c r="BN3" s="428"/>
      <c r="BO3" s="428"/>
      <c r="BP3" s="428"/>
      <c r="BQ3" s="428"/>
      <c r="BR3" s="428"/>
      <c r="BS3" s="428"/>
      <c r="BT3" s="428"/>
      <c r="BU3" s="428"/>
      <c r="BV3" s="428"/>
      <c r="BW3" s="428"/>
      <c r="BX3" s="428"/>
      <c r="BY3" s="428"/>
      <c r="BZ3" s="428"/>
      <c r="CA3" s="428"/>
      <c r="CB3" s="428"/>
      <c r="CC3" s="428"/>
      <c r="CD3" s="428"/>
      <c r="CE3" s="428"/>
      <c r="CF3" s="428"/>
      <c r="CG3" s="428"/>
      <c r="CH3" s="428"/>
      <c r="CI3" s="428"/>
      <c r="CJ3" s="428"/>
      <c r="CK3" s="428"/>
      <c r="CL3" s="428"/>
      <c r="CM3" s="428"/>
      <c r="CN3" s="428"/>
      <c r="CO3" s="428"/>
      <c r="CP3" s="428"/>
      <c r="CQ3" s="428"/>
      <c r="CR3" s="428"/>
      <c r="CS3" s="428"/>
      <c r="CT3" s="428"/>
      <c r="CU3" s="428"/>
      <c r="CV3" s="428"/>
      <c r="CW3" s="428"/>
      <c r="CX3" s="428"/>
      <c r="CY3" s="428"/>
      <c r="CZ3" s="428"/>
      <c r="DA3" s="428"/>
      <c r="DB3" s="428"/>
      <c r="DC3" s="428"/>
      <c r="DD3" s="428"/>
      <c r="DE3" s="428"/>
      <c r="DF3" s="428"/>
      <c r="DG3" s="428"/>
      <c r="DH3" s="428"/>
      <c r="DI3" s="428"/>
      <c r="DJ3" s="428"/>
      <c r="DK3" s="428"/>
      <c r="DL3" s="428"/>
      <c r="DM3" s="428"/>
      <c r="DN3" s="428"/>
      <c r="DO3" s="428"/>
      <c r="DP3" s="428"/>
      <c r="DQ3" s="428"/>
      <c r="DR3" s="428"/>
      <c r="DS3" s="428"/>
      <c r="DT3" s="428"/>
      <c r="DU3" s="428"/>
      <c r="DV3" s="428"/>
      <c r="DW3" s="428"/>
    </row>
    <row r="4" spans="1:127" s="385" customFormat="1" ht="15" thickTop="1">
      <c r="A4" s="16"/>
      <c r="B4" s="60"/>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row>
    <row r="5" spans="1:127" s="634" customFormat="1" ht="13.5" customHeight="1">
      <c r="A5" s="726"/>
      <c r="B5" s="628" t="s">
        <v>1148</v>
      </c>
      <c r="C5" s="1391"/>
      <c r="D5" s="1391"/>
      <c r="E5" s="1391"/>
      <c r="F5" s="1391"/>
      <c r="G5" s="1391"/>
      <c r="H5" s="1391"/>
      <c r="I5" s="1391"/>
      <c r="J5" s="1391"/>
      <c r="K5" s="1391"/>
      <c r="L5" s="1391"/>
      <c r="M5" s="1391"/>
      <c r="N5" s="1391"/>
      <c r="O5" s="1391"/>
      <c r="P5" s="1391"/>
      <c r="Q5" s="1391"/>
      <c r="R5" s="1391"/>
      <c r="S5" s="1391"/>
      <c r="T5" s="1391"/>
      <c r="U5" s="1391"/>
      <c r="V5" s="1391"/>
      <c r="W5" s="1391"/>
      <c r="X5" s="1391"/>
      <c r="Y5" s="1391"/>
      <c r="Z5" s="1391"/>
      <c r="AA5" s="1391"/>
      <c r="AB5" s="1391"/>
      <c r="AC5" s="1391"/>
      <c r="AD5" s="1391"/>
      <c r="AE5" s="1391"/>
      <c r="AF5" s="1391"/>
      <c r="AG5" s="1391"/>
      <c r="AH5" s="1391"/>
      <c r="AI5" s="1391"/>
      <c r="AJ5" s="1391"/>
      <c r="AK5" s="1391"/>
      <c r="AL5" s="1391"/>
      <c r="AM5" s="1391"/>
      <c r="AN5" s="1391"/>
      <c r="AO5" s="1391"/>
      <c r="AP5" s="1391"/>
      <c r="AQ5" s="1391"/>
      <c r="AR5" s="1391"/>
      <c r="AS5" s="1391"/>
      <c r="AT5" s="1391"/>
      <c r="AU5" s="1391"/>
      <c r="AV5" s="1391"/>
      <c r="AW5" s="1391"/>
      <c r="AX5" s="1391"/>
      <c r="AY5" s="1391"/>
      <c r="AZ5" s="1391"/>
      <c r="BA5" s="1391"/>
      <c r="BB5" s="1391"/>
      <c r="BC5" s="1391"/>
      <c r="BD5" s="1391"/>
      <c r="BE5" s="1391"/>
      <c r="BF5" s="1391"/>
      <c r="BG5" s="1391"/>
      <c r="BH5" s="1391"/>
      <c r="BI5" s="1391"/>
      <c r="BJ5" s="1391"/>
      <c r="BK5" s="1391"/>
      <c r="BL5" s="1391"/>
      <c r="BM5" s="1391"/>
      <c r="BN5" s="1391"/>
      <c r="BO5" s="1391"/>
      <c r="BP5" s="1391"/>
      <c r="BQ5" s="1391"/>
      <c r="BR5" s="1391"/>
      <c r="BS5" s="1391"/>
      <c r="BT5" s="1391"/>
      <c r="BU5" s="1391"/>
      <c r="BV5" s="1391"/>
      <c r="BW5" s="1391"/>
      <c r="BX5" s="1391"/>
      <c r="BY5" s="1391"/>
      <c r="BZ5" s="1391"/>
      <c r="CA5" s="1391"/>
      <c r="CB5" s="1391"/>
      <c r="CC5" s="1391"/>
      <c r="CD5" s="1391"/>
      <c r="CE5" s="1391"/>
      <c r="CF5" s="1391"/>
      <c r="CG5" s="1391"/>
      <c r="CH5" s="1391"/>
      <c r="CI5" s="1391"/>
      <c r="CJ5" s="1391"/>
      <c r="CK5" s="1391"/>
      <c r="CL5" s="1391"/>
      <c r="CM5" s="1391"/>
      <c r="CN5" s="1391"/>
      <c r="CO5" s="1391"/>
      <c r="CP5" s="1391"/>
      <c r="CQ5" s="1391"/>
      <c r="CR5" s="1391"/>
      <c r="CS5" s="1391"/>
      <c r="CT5" s="1391"/>
      <c r="CU5" s="1391"/>
      <c r="CV5" s="1391"/>
      <c r="CW5" s="1391"/>
      <c r="CX5" s="1391"/>
      <c r="CY5" s="1391"/>
      <c r="CZ5" s="1391"/>
      <c r="DA5" s="1391"/>
      <c r="DB5" s="1391"/>
      <c r="DC5" s="1391"/>
      <c r="DD5" s="1391"/>
      <c r="DE5" s="1391"/>
      <c r="DF5" s="1391"/>
      <c r="DG5" s="1391"/>
      <c r="DH5" s="1391"/>
      <c r="DI5" s="1391"/>
      <c r="DJ5" s="1391"/>
      <c r="DK5" s="1391"/>
      <c r="DL5" s="1391"/>
      <c r="DM5" s="1391"/>
      <c r="DN5" s="1391"/>
      <c r="DO5" s="1391"/>
      <c r="DP5" s="1391"/>
      <c r="DQ5" s="1391"/>
      <c r="DR5" s="1391"/>
      <c r="DS5" s="1391"/>
      <c r="DT5" s="1391"/>
      <c r="DU5" s="1391"/>
      <c r="DV5" s="1391"/>
      <c r="DW5" s="1391"/>
    </row>
    <row r="6" spans="1:127" s="726" customFormat="1" ht="10.8">
      <c r="A6" s="634"/>
      <c r="B6" s="634"/>
      <c r="C6" s="634"/>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c r="AE6" s="634"/>
      <c r="AF6" s="634"/>
      <c r="AG6" s="634"/>
      <c r="AH6" s="634"/>
      <c r="AI6" s="634"/>
      <c r="AJ6" s="634"/>
      <c r="AK6" s="634"/>
      <c r="AL6" s="634"/>
      <c r="AM6" s="634"/>
      <c r="AN6" s="634"/>
      <c r="AO6" s="634"/>
      <c r="AP6" s="634"/>
      <c r="AQ6" s="634"/>
      <c r="AR6" s="634"/>
      <c r="AS6" s="634"/>
      <c r="AT6" s="634"/>
      <c r="AU6" s="634"/>
      <c r="AV6" s="634"/>
      <c r="AW6" s="634"/>
      <c r="AX6" s="634"/>
      <c r="AY6" s="634"/>
      <c r="AZ6" s="634"/>
      <c r="BA6" s="634"/>
      <c r="BB6" s="634"/>
      <c r="BC6" s="634"/>
      <c r="BD6" s="634"/>
      <c r="BE6" s="634"/>
      <c r="BF6" s="634"/>
      <c r="BG6" s="634"/>
      <c r="BH6" s="634"/>
      <c r="BI6" s="634"/>
      <c r="BJ6" s="634"/>
      <c r="BK6" s="634"/>
      <c r="BL6" s="634"/>
      <c r="BM6" s="634"/>
      <c r="BN6" s="634"/>
      <c r="BO6" s="634"/>
      <c r="BP6" s="634"/>
      <c r="BQ6" s="634"/>
      <c r="BR6" s="634"/>
      <c r="BS6" s="634"/>
      <c r="BT6" s="634"/>
      <c r="BU6" s="634"/>
      <c r="BV6" s="634"/>
      <c r="BW6" s="634"/>
      <c r="BX6" s="634"/>
      <c r="BY6" s="634"/>
      <c r="BZ6" s="634"/>
      <c r="CA6" s="634"/>
      <c r="CB6" s="634"/>
      <c r="CC6" s="634"/>
      <c r="CD6" s="634"/>
      <c r="CE6" s="634"/>
      <c r="CF6" s="634"/>
      <c r="CG6" s="634"/>
      <c r="CH6" s="634"/>
      <c r="CI6" s="634"/>
      <c r="CJ6" s="634"/>
      <c r="CK6" s="634"/>
      <c r="CL6" s="634"/>
      <c r="CM6" s="634"/>
      <c r="CN6" s="634"/>
      <c r="CO6" s="634"/>
      <c r="CP6" s="634"/>
      <c r="CQ6" s="634"/>
      <c r="CR6" s="634"/>
      <c r="CS6" s="634"/>
      <c r="CT6" s="634"/>
      <c r="CU6" s="634"/>
      <c r="CV6" s="634"/>
      <c r="CW6" s="634"/>
      <c r="CX6" s="634"/>
      <c r="CY6" s="634"/>
      <c r="CZ6" s="634"/>
      <c r="DA6" s="634"/>
      <c r="DB6" s="634"/>
      <c r="DC6" s="634"/>
      <c r="DD6" s="634"/>
      <c r="DE6" s="634"/>
      <c r="DF6" s="634"/>
      <c r="DG6" s="634"/>
      <c r="DH6" s="634"/>
      <c r="DI6" s="634"/>
      <c r="DJ6" s="634"/>
      <c r="DK6" s="634"/>
      <c r="DL6" s="634"/>
      <c r="DM6" s="634"/>
      <c r="DN6" s="634"/>
      <c r="DO6" s="634"/>
      <c r="DP6" s="634"/>
      <c r="DQ6" s="634"/>
      <c r="DR6" s="634"/>
      <c r="DS6" s="634"/>
      <c r="DT6" s="634"/>
      <c r="DU6" s="634"/>
      <c r="DV6" s="634"/>
      <c r="DW6" s="634"/>
    </row>
    <row r="7" spans="1:127" s="634" customFormat="1" ht="12.6" customHeight="1">
      <c r="A7" s="726"/>
      <c r="B7" s="1391" t="s">
        <v>79</v>
      </c>
      <c r="C7" s="1391"/>
      <c r="D7" s="1391"/>
      <c r="E7" s="1391"/>
      <c r="F7" s="1391"/>
      <c r="G7" s="1391"/>
      <c r="H7" s="1391"/>
      <c r="I7" s="1391"/>
      <c r="J7" s="1391"/>
      <c r="K7" s="1391"/>
      <c r="L7" s="1391"/>
      <c r="M7" s="1391"/>
      <c r="N7" s="1391"/>
      <c r="O7" s="1391"/>
      <c r="P7" s="1391"/>
      <c r="Q7" s="1391"/>
      <c r="R7" s="1391"/>
      <c r="S7" s="1391"/>
      <c r="T7" s="1391"/>
      <c r="U7" s="1391"/>
      <c r="V7" s="1391"/>
      <c r="W7" s="1391"/>
      <c r="X7" s="1391"/>
      <c r="Y7" s="1391"/>
      <c r="Z7" s="1391"/>
      <c r="AA7" s="1391"/>
      <c r="AB7" s="1391"/>
      <c r="AC7" s="1391"/>
      <c r="AD7" s="1391"/>
      <c r="AE7" s="1391"/>
      <c r="AF7" s="1391"/>
      <c r="AG7" s="1391"/>
      <c r="AH7" s="1391"/>
      <c r="AI7" s="1391"/>
      <c r="AJ7" s="1391"/>
      <c r="AK7" s="1391"/>
      <c r="AL7" s="1391"/>
      <c r="AM7" s="1391"/>
      <c r="AN7" s="1391"/>
      <c r="AO7" s="1391"/>
      <c r="AP7" s="1391"/>
      <c r="AQ7" s="1391"/>
      <c r="AR7" s="1391"/>
      <c r="AS7" s="1391"/>
      <c r="AT7" s="1391"/>
      <c r="AU7" s="1391"/>
      <c r="AV7" s="1391"/>
      <c r="AW7" s="1391"/>
      <c r="AX7" s="1391"/>
      <c r="AY7" s="1391"/>
      <c r="AZ7" s="1391"/>
      <c r="BA7" s="1391"/>
      <c r="BB7" s="1391"/>
      <c r="BC7" s="1391"/>
      <c r="BD7" s="1391"/>
      <c r="BE7" s="1391"/>
      <c r="BF7" s="1391"/>
      <c r="BG7" s="1391"/>
      <c r="BH7" s="1391"/>
      <c r="BI7" s="1391"/>
      <c r="BJ7" s="1391"/>
      <c r="BK7" s="1391"/>
      <c r="BL7" s="1391"/>
      <c r="BM7" s="1391"/>
      <c r="BN7" s="1391"/>
      <c r="BO7" s="1391"/>
      <c r="BP7" s="1391"/>
      <c r="BQ7" s="1391"/>
      <c r="BR7" s="1391"/>
      <c r="BS7" s="1391"/>
      <c r="BT7" s="1391"/>
      <c r="BU7" s="1391"/>
      <c r="BV7" s="1391"/>
      <c r="BW7" s="1391"/>
      <c r="BX7" s="1391"/>
      <c r="BY7" s="1391"/>
      <c r="BZ7" s="1391"/>
      <c r="CA7" s="1391"/>
      <c r="CB7" s="1391"/>
      <c r="CC7" s="1391"/>
      <c r="CD7" s="1391"/>
      <c r="CE7" s="1391"/>
      <c r="CF7" s="1391"/>
      <c r="CG7" s="1391"/>
      <c r="CH7" s="1391"/>
      <c r="CI7" s="1391"/>
      <c r="CJ7" s="1391"/>
      <c r="CK7" s="1391"/>
      <c r="CL7" s="1391"/>
      <c r="CM7" s="1391"/>
      <c r="CN7" s="1391"/>
      <c r="CO7" s="1391"/>
      <c r="CP7" s="1391"/>
      <c r="CQ7" s="1391"/>
      <c r="CR7" s="1391"/>
      <c r="CS7" s="1391"/>
      <c r="CT7" s="1391"/>
      <c r="CU7" s="1391"/>
      <c r="CV7" s="1391"/>
      <c r="CW7" s="1391"/>
      <c r="CX7" s="1391"/>
      <c r="CY7" s="1391"/>
      <c r="CZ7" s="1391"/>
      <c r="DA7" s="1391"/>
      <c r="DB7" s="1391"/>
      <c r="DC7" s="1391"/>
      <c r="DD7" s="1391"/>
      <c r="DE7" s="1391"/>
      <c r="DF7" s="1391"/>
      <c r="DG7" s="1391"/>
      <c r="DH7" s="1391"/>
      <c r="DI7" s="1391"/>
      <c r="DJ7" s="1391"/>
      <c r="DK7" s="1391"/>
      <c r="DL7" s="1391"/>
      <c r="DM7" s="1391"/>
      <c r="DN7" s="1391"/>
      <c r="DO7" s="1391"/>
      <c r="DP7" s="1391"/>
      <c r="DQ7" s="1391"/>
      <c r="DR7" s="1391"/>
      <c r="DS7" s="1391"/>
      <c r="DT7" s="1391"/>
      <c r="DU7" s="1391"/>
      <c r="DV7" s="1391"/>
      <c r="DW7" s="1391"/>
    </row>
    <row r="8" spans="1:127" s="684" customFormat="1" ht="10.8">
      <c r="A8" s="634"/>
      <c r="B8" s="726"/>
      <c r="C8" s="726"/>
      <c r="D8" s="681"/>
      <c r="E8" s="681"/>
      <c r="F8" s="681"/>
      <c r="G8" s="681"/>
      <c r="H8" s="681"/>
      <c r="I8" s="681"/>
      <c r="J8" s="681"/>
      <c r="K8" s="681"/>
      <c r="L8" s="681"/>
      <c r="M8" s="681"/>
      <c r="N8" s="681"/>
      <c r="O8" s="681"/>
      <c r="P8" s="681"/>
      <c r="Q8" s="681"/>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1"/>
      <c r="AT8" s="681"/>
      <c r="AU8" s="681"/>
      <c r="AV8" s="681"/>
      <c r="AW8" s="681"/>
      <c r="AX8" s="681"/>
      <c r="AY8" s="681"/>
      <c r="AZ8" s="681"/>
      <c r="BA8" s="681"/>
      <c r="BB8" s="681"/>
      <c r="BC8" s="681"/>
      <c r="BD8" s="681"/>
      <c r="BE8" s="681"/>
      <c r="BF8" s="681"/>
      <c r="BG8" s="681"/>
      <c r="BH8" s="681"/>
      <c r="BI8" s="681"/>
      <c r="BJ8" s="681"/>
      <c r="BK8" s="681"/>
      <c r="BL8" s="681"/>
      <c r="BM8" s="681"/>
      <c r="BN8" s="681"/>
      <c r="BO8" s="681"/>
      <c r="BP8" s="681"/>
      <c r="BQ8" s="681"/>
      <c r="BR8" s="681"/>
      <c r="BS8" s="681"/>
      <c r="BT8" s="681"/>
      <c r="BU8" s="681"/>
      <c r="BV8" s="681"/>
      <c r="BW8" s="681"/>
      <c r="BX8" s="681"/>
      <c r="BY8" s="681"/>
      <c r="BZ8" s="681"/>
      <c r="CA8" s="681"/>
      <c r="CB8" s="681"/>
      <c r="CC8" s="681"/>
      <c r="CD8" s="681"/>
      <c r="CE8" s="681"/>
      <c r="CF8" s="681"/>
      <c r="CG8" s="681"/>
      <c r="CH8" s="681"/>
      <c r="CI8" s="681"/>
      <c r="CJ8" s="681"/>
      <c r="CK8" s="681"/>
      <c r="CL8" s="681"/>
      <c r="CM8" s="681"/>
      <c r="CN8" s="681"/>
      <c r="CO8" s="681"/>
      <c r="CP8" s="681"/>
      <c r="CQ8" s="681"/>
      <c r="CR8" s="681"/>
      <c r="CS8" s="681"/>
      <c r="CT8" s="681"/>
      <c r="CU8" s="681"/>
      <c r="CV8" s="681"/>
      <c r="CW8" s="681"/>
      <c r="CX8" s="681"/>
      <c r="CY8" s="681"/>
      <c r="CZ8" s="681"/>
      <c r="DA8" s="681"/>
      <c r="DB8" s="681"/>
      <c r="DC8" s="681"/>
      <c r="DD8" s="681"/>
      <c r="DE8" s="681"/>
      <c r="DF8" s="681"/>
      <c r="DG8" s="681"/>
      <c r="DH8" s="681"/>
      <c r="DI8" s="681"/>
      <c r="DJ8" s="681"/>
      <c r="DK8" s="681"/>
      <c r="DL8" s="681"/>
      <c r="DM8" s="681"/>
      <c r="DN8" s="681"/>
      <c r="DO8" s="681"/>
      <c r="DP8" s="681"/>
      <c r="DQ8" s="681"/>
      <c r="DR8" s="681"/>
      <c r="DS8" s="681"/>
      <c r="DT8" s="681"/>
      <c r="DU8" s="681"/>
      <c r="DV8" s="681"/>
      <c r="DW8" s="681"/>
    </row>
    <row r="9" spans="1:127" s="634" customFormat="1" ht="12.6" customHeight="1">
      <c r="F9" s="681"/>
      <c r="G9" s="888">
        <f>EOMONTH(Model_Start,0)</f>
        <v>44408</v>
      </c>
      <c r="H9" s="888">
        <f t="shared" ref="H9:AM9" si="0">EOMONTH(G9,1)</f>
        <v>44439</v>
      </c>
      <c r="I9" s="888">
        <f t="shared" si="0"/>
        <v>44469</v>
      </c>
      <c r="J9" s="888">
        <f t="shared" si="0"/>
        <v>44500</v>
      </c>
      <c r="K9" s="888">
        <f t="shared" si="0"/>
        <v>44530</v>
      </c>
      <c r="L9" s="888">
        <f t="shared" si="0"/>
        <v>44561</v>
      </c>
      <c r="M9" s="888">
        <f t="shared" si="0"/>
        <v>44592</v>
      </c>
      <c r="N9" s="888">
        <f t="shared" si="0"/>
        <v>44620</v>
      </c>
      <c r="O9" s="888">
        <f t="shared" si="0"/>
        <v>44651</v>
      </c>
      <c r="P9" s="888">
        <f t="shared" si="0"/>
        <v>44681</v>
      </c>
      <c r="Q9" s="888">
        <f t="shared" si="0"/>
        <v>44712</v>
      </c>
      <c r="R9" s="888">
        <f t="shared" si="0"/>
        <v>44742</v>
      </c>
      <c r="S9" s="888">
        <f t="shared" si="0"/>
        <v>44773</v>
      </c>
      <c r="T9" s="888">
        <f t="shared" si="0"/>
        <v>44804</v>
      </c>
      <c r="U9" s="888">
        <f t="shared" si="0"/>
        <v>44834</v>
      </c>
      <c r="V9" s="888">
        <f t="shared" si="0"/>
        <v>44865</v>
      </c>
      <c r="W9" s="888">
        <f t="shared" si="0"/>
        <v>44895</v>
      </c>
      <c r="X9" s="888">
        <f t="shared" si="0"/>
        <v>44926</v>
      </c>
      <c r="Y9" s="888">
        <f t="shared" si="0"/>
        <v>44957</v>
      </c>
      <c r="Z9" s="888">
        <f t="shared" si="0"/>
        <v>44985</v>
      </c>
      <c r="AA9" s="888">
        <f t="shared" si="0"/>
        <v>45016</v>
      </c>
      <c r="AB9" s="888">
        <f t="shared" si="0"/>
        <v>45046</v>
      </c>
      <c r="AC9" s="888">
        <f t="shared" si="0"/>
        <v>45077</v>
      </c>
      <c r="AD9" s="888">
        <f t="shared" si="0"/>
        <v>45107</v>
      </c>
      <c r="AE9" s="888">
        <f t="shared" si="0"/>
        <v>45138</v>
      </c>
      <c r="AF9" s="888">
        <f t="shared" si="0"/>
        <v>45169</v>
      </c>
      <c r="AG9" s="888">
        <f t="shared" si="0"/>
        <v>45199</v>
      </c>
      <c r="AH9" s="888">
        <f t="shared" si="0"/>
        <v>45230</v>
      </c>
      <c r="AI9" s="888">
        <f t="shared" si="0"/>
        <v>45260</v>
      </c>
      <c r="AJ9" s="888">
        <f t="shared" si="0"/>
        <v>45291</v>
      </c>
      <c r="AK9" s="888">
        <f t="shared" si="0"/>
        <v>45322</v>
      </c>
      <c r="AL9" s="888">
        <f t="shared" si="0"/>
        <v>45351</v>
      </c>
      <c r="AM9" s="888">
        <f t="shared" si="0"/>
        <v>45382</v>
      </c>
      <c r="AN9" s="888">
        <f t="shared" ref="AN9:BS9" si="1">EOMONTH(AM9,1)</f>
        <v>45412</v>
      </c>
      <c r="AO9" s="888">
        <f t="shared" si="1"/>
        <v>45443</v>
      </c>
      <c r="AP9" s="888">
        <f t="shared" si="1"/>
        <v>45473</v>
      </c>
      <c r="AQ9" s="888">
        <f t="shared" si="1"/>
        <v>45504</v>
      </c>
      <c r="AR9" s="888">
        <f t="shared" si="1"/>
        <v>45535</v>
      </c>
      <c r="AS9" s="888">
        <f t="shared" si="1"/>
        <v>45565</v>
      </c>
      <c r="AT9" s="888">
        <f t="shared" si="1"/>
        <v>45596</v>
      </c>
      <c r="AU9" s="888">
        <f t="shared" si="1"/>
        <v>45626</v>
      </c>
      <c r="AV9" s="888">
        <f t="shared" si="1"/>
        <v>45657</v>
      </c>
      <c r="AW9" s="888">
        <f t="shared" si="1"/>
        <v>45688</v>
      </c>
      <c r="AX9" s="888">
        <f t="shared" si="1"/>
        <v>45716</v>
      </c>
      <c r="AY9" s="888">
        <f t="shared" si="1"/>
        <v>45747</v>
      </c>
      <c r="AZ9" s="888">
        <f t="shared" si="1"/>
        <v>45777</v>
      </c>
      <c r="BA9" s="888">
        <f t="shared" si="1"/>
        <v>45808</v>
      </c>
      <c r="BB9" s="888">
        <f t="shared" si="1"/>
        <v>45838</v>
      </c>
      <c r="BC9" s="888">
        <f t="shared" si="1"/>
        <v>45869</v>
      </c>
      <c r="BD9" s="888">
        <f t="shared" si="1"/>
        <v>45900</v>
      </c>
      <c r="BE9" s="888">
        <f t="shared" si="1"/>
        <v>45930</v>
      </c>
      <c r="BF9" s="888">
        <f t="shared" si="1"/>
        <v>45961</v>
      </c>
      <c r="BG9" s="888">
        <f t="shared" si="1"/>
        <v>45991</v>
      </c>
      <c r="BH9" s="888">
        <f t="shared" si="1"/>
        <v>46022</v>
      </c>
      <c r="BI9" s="888">
        <f t="shared" si="1"/>
        <v>46053</v>
      </c>
      <c r="BJ9" s="888">
        <f t="shared" si="1"/>
        <v>46081</v>
      </c>
      <c r="BK9" s="888">
        <f t="shared" si="1"/>
        <v>46112</v>
      </c>
      <c r="BL9" s="888">
        <f t="shared" si="1"/>
        <v>46142</v>
      </c>
      <c r="BM9" s="888">
        <f t="shared" si="1"/>
        <v>46173</v>
      </c>
      <c r="BN9" s="888">
        <f t="shared" si="1"/>
        <v>46203</v>
      </c>
      <c r="BO9" s="888">
        <f t="shared" si="1"/>
        <v>46234</v>
      </c>
      <c r="BP9" s="888">
        <f t="shared" si="1"/>
        <v>46265</v>
      </c>
      <c r="BQ9" s="888">
        <f t="shared" si="1"/>
        <v>46295</v>
      </c>
      <c r="BR9" s="888">
        <f t="shared" si="1"/>
        <v>46326</v>
      </c>
      <c r="BS9" s="888">
        <f t="shared" si="1"/>
        <v>46356</v>
      </c>
      <c r="BT9" s="888">
        <f t="shared" ref="BT9:CY9" si="2">EOMONTH(BS9,1)</f>
        <v>46387</v>
      </c>
      <c r="BU9" s="888">
        <f t="shared" si="2"/>
        <v>46418</v>
      </c>
      <c r="BV9" s="888">
        <f t="shared" si="2"/>
        <v>46446</v>
      </c>
      <c r="BW9" s="888">
        <f t="shared" si="2"/>
        <v>46477</v>
      </c>
      <c r="BX9" s="888">
        <f t="shared" si="2"/>
        <v>46507</v>
      </c>
      <c r="BY9" s="888">
        <f t="shared" si="2"/>
        <v>46538</v>
      </c>
      <c r="BZ9" s="888">
        <f t="shared" si="2"/>
        <v>46568</v>
      </c>
      <c r="CA9" s="888">
        <f t="shared" si="2"/>
        <v>46599</v>
      </c>
      <c r="CB9" s="888">
        <f t="shared" si="2"/>
        <v>46630</v>
      </c>
      <c r="CC9" s="888">
        <f t="shared" si="2"/>
        <v>46660</v>
      </c>
      <c r="CD9" s="888">
        <f t="shared" si="2"/>
        <v>46691</v>
      </c>
      <c r="CE9" s="888">
        <f t="shared" si="2"/>
        <v>46721</v>
      </c>
      <c r="CF9" s="888">
        <f t="shared" si="2"/>
        <v>46752</v>
      </c>
      <c r="CG9" s="888">
        <f t="shared" si="2"/>
        <v>46783</v>
      </c>
      <c r="CH9" s="888">
        <f t="shared" si="2"/>
        <v>46812</v>
      </c>
      <c r="CI9" s="888">
        <f t="shared" si="2"/>
        <v>46843</v>
      </c>
      <c r="CJ9" s="888">
        <f t="shared" si="2"/>
        <v>46873</v>
      </c>
      <c r="CK9" s="888">
        <f t="shared" si="2"/>
        <v>46904</v>
      </c>
      <c r="CL9" s="888">
        <f t="shared" si="2"/>
        <v>46934</v>
      </c>
      <c r="CM9" s="888">
        <f t="shared" si="2"/>
        <v>46965</v>
      </c>
      <c r="CN9" s="888">
        <f t="shared" si="2"/>
        <v>46996</v>
      </c>
      <c r="CO9" s="888">
        <f t="shared" si="2"/>
        <v>47026</v>
      </c>
      <c r="CP9" s="888">
        <f t="shared" si="2"/>
        <v>47057</v>
      </c>
      <c r="CQ9" s="888">
        <f t="shared" si="2"/>
        <v>47087</v>
      </c>
      <c r="CR9" s="888">
        <f t="shared" si="2"/>
        <v>47118</v>
      </c>
      <c r="CS9" s="888">
        <f t="shared" si="2"/>
        <v>47149</v>
      </c>
      <c r="CT9" s="888">
        <f t="shared" si="2"/>
        <v>47177</v>
      </c>
      <c r="CU9" s="888">
        <f t="shared" si="2"/>
        <v>47208</v>
      </c>
      <c r="CV9" s="888">
        <f t="shared" si="2"/>
        <v>47238</v>
      </c>
      <c r="CW9" s="888">
        <f t="shared" si="2"/>
        <v>47269</v>
      </c>
      <c r="CX9" s="888">
        <f t="shared" si="2"/>
        <v>47299</v>
      </c>
      <c r="CY9" s="888">
        <f t="shared" si="2"/>
        <v>47330</v>
      </c>
      <c r="CZ9" s="888">
        <f t="shared" ref="CZ9:DW9" si="3">EOMONTH(CY9,1)</f>
        <v>47361</v>
      </c>
      <c r="DA9" s="888">
        <f t="shared" si="3"/>
        <v>47391</v>
      </c>
      <c r="DB9" s="888">
        <f t="shared" si="3"/>
        <v>47422</v>
      </c>
      <c r="DC9" s="888">
        <f t="shared" si="3"/>
        <v>47452</v>
      </c>
      <c r="DD9" s="888">
        <f t="shared" si="3"/>
        <v>47483</v>
      </c>
      <c r="DE9" s="888">
        <f t="shared" si="3"/>
        <v>47514</v>
      </c>
      <c r="DF9" s="888">
        <f t="shared" si="3"/>
        <v>47542</v>
      </c>
      <c r="DG9" s="888">
        <f t="shared" si="3"/>
        <v>47573</v>
      </c>
      <c r="DH9" s="888">
        <f t="shared" si="3"/>
        <v>47603</v>
      </c>
      <c r="DI9" s="888">
        <f t="shared" si="3"/>
        <v>47634</v>
      </c>
      <c r="DJ9" s="888">
        <f t="shared" si="3"/>
        <v>47664</v>
      </c>
      <c r="DK9" s="888">
        <f t="shared" si="3"/>
        <v>47695</v>
      </c>
      <c r="DL9" s="888">
        <f t="shared" si="3"/>
        <v>47726</v>
      </c>
      <c r="DM9" s="888">
        <f t="shared" si="3"/>
        <v>47756</v>
      </c>
      <c r="DN9" s="888">
        <f t="shared" si="3"/>
        <v>47787</v>
      </c>
      <c r="DO9" s="888">
        <f t="shared" si="3"/>
        <v>47817</v>
      </c>
      <c r="DP9" s="888">
        <f t="shared" si="3"/>
        <v>47848</v>
      </c>
      <c r="DQ9" s="888">
        <f t="shared" si="3"/>
        <v>47879</v>
      </c>
      <c r="DR9" s="888">
        <f t="shared" si="3"/>
        <v>47907</v>
      </c>
      <c r="DS9" s="888">
        <f t="shared" si="3"/>
        <v>47938</v>
      </c>
      <c r="DT9" s="888">
        <f t="shared" si="3"/>
        <v>47968</v>
      </c>
      <c r="DU9" s="888">
        <f t="shared" si="3"/>
        <v>47999</v>
      </c>
      <c r="DV9" s="888">
        <f t="shared" si="3"/>
        <v>48029</v>
      </c>
      <c r="DW9" s="888">
        <f t="shared" si="3"/>
        <v>48060</v>
      </c>
    </row>
    <row r="10" spans="1:127" s="684" customFormat="1" ht="10.8">
      <c r="A10" s="634"/>
      <c r="B10" s="634"/>
      <c r="C10" s="634"/>
      <c r="D10" s="634"/>
      <c r="E10" s="634"/>
      <c r="F10" s="681"/>
      <c r="G10" s="634"/>
      <c r="H10" s="634"/>
      <c r="I10" s="634"/>
      <c r="J10" s="634"/>
      <c r="K10" s="634"/>
      <c r="L10" s="634"/>
      <c r="M10" s="634"/>
      <c r="N10" s="634"/>
      <c r="O10" s="634"/>
      <c r="P10" s="634"/>
      <c r="Q10" s="634"/>
      <c r="R10" s="634"/>
      <c r="S10" s="634"/>
      <c r="T10" s="634"/>
      <c r="U10" s="634"/>
      <c r="V10" s="634"/>
      <c r="W10" s="634"/>
      <c r="X10" s="634"/>
      <c r="Y10" s="634"/>
      <c r="Z10" s="634"/>
      <c r="AA10" s="634"/>
      <c r="AB10" s="634"/>
      <c r="AC10" s="634"/>
      <c r="AD10" s="634"/>
      <c r="AE10" s="634"/>
      <c r="AF10" s="634"/>
      <c r="AG10" s="634"/>
      <c r="AH10" s="634"/>
      <c r="AI10" s="634"/>
      <c r="AJ10" s="634"/>
      <c r="AK10" s="634"/>
      <c r="AL10" s="634"/>
      <c r="AM10" s="634"/>
      <c r="AN10" s="634"/>
      <c r="AO10" s="634"/>
      <c r="AP10" s="634"/>
      <c r="AQ10" s="634"/>
      <c r="AR10" s="634"/>
      <c r="AS10" s="634"/>
      <c r="AT10" s="634"/>
      <c r="AU10" s="634"/>
      <c r="AV10" s="634"/>
      <c r="AW10" s="634"/>
      <c r="AX10" s="634"/>
      <c r="AY10" s="634"/>
      <c r="AZ10" s="634"/>
      <c r="BA10" s="634"/>
      <c r="BB10" s="634"/>
      <c r="BC10" s="634"/>
      <c r="BD10" s="634"/>
      <c r="BE10" s="634"/>
      <c r="BF10" s="634"/>
      <c r="BG10" s="634"/>
      <c r="BH10" s="634"/>
      <c r="BI10" s="634"/>
      <c r="BJ10" s="634"/>
      <c r="BK10" s="634"/>
      <c r="BL10" s="634"/>
      <c r="BM10" s="634"/>
      <c r="BN10" s="634"/>
      <c r="BO10" s="634"/>
      <c r="BP10" s="634"/>
      <c r="BQ10" s="634"/>
      <c r="BR10" s="634"/>
      <c r="BS10" s="634"/>
      <c r="BT10" s="634"/>
      <c r="BU10" s="634"/>
      <c r="BV10" s="634"/>
      <c r="BW10" s="634"/>
      <c r="BX10" s="634"/>
      <c r="BY10" s="634"/>
      <c r="BZ10" s="634"/>
      <c r="CA10" s="634"/>
      <c r="CB10" s="634"/>
      <c r="CC10" s="634"/>
      <c r="CD10" s="634"/>
      <c r="CE10" s="634"/>
      <c r="CF10" s="634"/>
      <c r="CG10" s="634"/>
      <c r="CH10" s="634"/>
      <c r="CI10" s="634"/>
      <c r="CJ10" s="634"/>
      <c r="CK10" s="634"/>
      <c r="CL10" s="634"/>
      <c r="CM10" s="634"/>
      <c r="CN10" s="634"/>
      <c r="CO10" s="634"/>
      <c r="CP10" s="634"/>
      <c r="CQ10" s="634"/>
      <c r="CR10" s="634"/>
      <c r="CS10" s="634"/>
      <c r="CT10" s="634"/>
      <c r="CU10" s="634"/>
      <c r="CV10" s="634"/>
      <c r="CW10" s="634"/>
      <c r="CX10" s="634"/>
      <c r="CY10" s="634"/>
      <c r="CZ10" s="634"/>
      <c r="DA10" s="634"/>
      <c r="DB10" s="634"/>
      <c r="DC10" s="634"/>
      <c r="DD10" s="634"/>
      <c r="DE10" s="634"/>
      <c r="DF10" s="634"/>
      <c r="DG10" s="634"/>
      <c r="DH10" s="634"/>
      <c r="DI10" s="634"/>
      <c r="DJ10" s="634"/>
      <c r="DK10" s="634"/>
      <c r="DL10" s="634"/>
      <c r="DM10" s="634"/>
      <c r="DN10" s="634"/>
      <c r="DO10" s="634"/>
      <c r="DP10" s="634"/>
      <c r="DQ10" s="634"/>
      <c r="DR10" s="634"/>
      <c r="DS10" s="634"/>
      <c r="DT10" s="634"/>
      <c r="DU10" s="634"/>
      <c r="DV10" s="634"/>
      <c r="DW10" s="634"/>
    </row>
    <row r="11" spans="1:127" s="634" customFormat="1" ht="10.8">
      <c r="B11" s="886" t="s">
        <v>185</v>
      </c>
      <c r="C11" s="886" t="s">
        <v>438</v>
      </c>
      <c r="D11" s="886" t="s">
        <v>1072</v>
      </c>
      <c r="E11" s="886" t="s">
        <v>433</v>
      </c>
      <c r="F11" s="681"/>
      <c r="G11" s="910">
        <f t="shared" ref="G11:BR11" si="4">F11+1</f>
        <v>1</v>
      </c>
      <c r="H11" s="910">
        <f t="shared" si="4"/>
        <v>2</v>
      </c>
      <c r="I11" s="910">
        <f t="shared" si="4"/>
        <v>3</v>
      </c>
      <c r="J11" s="910">
        <f t="shared" si="4"/>
        <v>4</v>
      </c>
      <c r="K11" s="910">
        <f t="shared" si="4"/>
        <v>5</v>
      </c>
      <c r="L11" s="910">
        <f t="shared" si="4"/>
        <v>6</v>
      </c>
      <c r="M11" s="910">
        <f t="shared" si="4"/>
        <v>7</v>
      </c>
      <c r="N11" s="910">
        <f t="shared" si="4"/>
        <v>8</v>
      </c>
      <c r="O11" s="910">
        <f t="shared" si="4"/>
        <v>9</v>
      </c>
      <c r="P11" s="910">
        <f t="shared" si="4"/>
        <v>10</v>
      </c>
      <c r="Q11" s="910">
        <f t="shared" si="4"/>
        <v>11</v>
      </c>
      <c r="R11" s="910">
        <f t="shared" si="4"/>
        <v>12</v>
      </c>
      <c r="S11" s="910">
        <f t="shared" si="4"/>
        <v>13</v>
      </c>
      <c r="T11" s="910">
        <f t="shared" si="4"/>
        <v>14</v>
      </c>
      <c r="U11" s="910">
        <f t="shared" si="4"/>
        <v>15</v>
      </c>
      <c r="V11" s="910">
        <f t="shared" si="4"/>
        <v>16</v>
      </c>
      <c r="W11" s="910">
        <f t="shared" si="4"/>
        <v>17</v>
      </c>
      <c r="X11" s="910">
        <f t="shared" si="4"/>
        <v>18</v>
      </c>
      <c r="Y11" s="910">
        <f t="shared" si="4"/>
        <v>19</v>
      </c>
      <c r="Z11" s="910">
        <f t="shared" si="4"/>
        <v>20</v>
      </c>
      <c r="AA11" s="910">
        <f t="shared" si="4"/>
        <v>21</v>
      </c>
      <c r="AB11" s="910">
        <f t="shared" si="4"/>
        <v>22</v>
      </c>
      <c r="AC11" s="910">
        <f t="shared" si="4"/>
        <v>23</v>
      </c>
      <c r="AD11" s="910">
        <f t="shared" si="4"/>
        <v>24</v>
      </c>
      <c r="AE11" s="910">
        <f t="shared" si="4"/>
        <v>25</v>
      </c>
      <c r="AF11" s="910">
        <f t="shared" si="4"/>
        <v>26</v>
      </c>
      <c r="AG11" s="910">
        <f t="shared" si="4"/>
        <v>27</v>
      </c>
      <c r="AH11" s="910">
        <f t="shared" si="4"/>
        <v>28</v>
      </c>
      <c r="AI11" s="910">
        <f t="shared" si="4"/>
        <v>29</v>
      </c>
      <c r="AJ11" s="910">
        <f t="shared" si="4"/>
        <v>30</v>
      </c>
      <c r="AK11" s="910">
        <f t="shared" si="4"/>
        <v>31</v>
      </c>
      <c r="AL11" s="910">
        <f t="shared" si="4"/>
        <v>32</v>
      </c>
      <c r="AM11" s="910">
        <f t="shared" si="4"/>
        <v>33</v>
      </c>
      <c r="AN11" s="910">
        <f t="shared" si="4"/>
        <v>34</v>
      </c>
      <c r="AO11" s="910">
        <f t="shared" si="4"/>
        <v>35</v>
      </c>
      <c r="AP11" s="910">
        <f t="shared" si="4"/>
        <v>36</v>
      </c>
      <c r="AQ11" s="910">
        <f t="shared" si="4"/>
        <v>37</v>
      </c>
      <c r="AR11" s="910">
        <f t="shared" si="4"/>
        <v>38</v>
      </c>
      <c r="AS11" s="910">
        <f t="shared" si="4"/>
        <v>39</v>
      </c>
      <c r="AT11" s="910">
        <f t="shared" si="4"/>
        <v>40</v>
      </c>
      <c r="AU11" s="910">
        <f t="shared" si="4"/>
        <v>41</v>
      </c>
      <c r="AV11" s="910">
        <f t="shared" si="4"/>
        <v>42</v>
      </c>
      <c r="AW11" s="910">
        <f t="shared" si="4"/>
        <v>43</v>
      </c>
      <c r="AX11" s="910">
        <f t="shared" si="4"/>
        <v>44</v>
      </c>
      <c r="AY11" s="910">
        <f t="shared" si="4"/>
        <v>45</v>
      </c>
      <c r="AZ11" s="910">
        <f t="shared" si="4"/>
        <v>46</v>
      </c>
      <c r="BA11" s="910">
        <f t="shared" si="4"/>
        <v>47</v>
      </c>
      <c r="BB11" s="910">
        <f t="shared" si="4"/>
        <v>48</v>
      </c>
      <c r="BC11" s="910">
        <f t="shared" si="4"/>
        <v>49</v>
      </c>
      <c r="BD11" s="910">
        <f t="shared" si="4"/>
        <v>50</v>
      </c>
      <c r="BE11" s="910">
        <f t="shared" si="4"/>
        <v>51</v>
      </c>
      <c r="BF11" s="910">
        <f t="shared" si="4"/>
        <v>52</v>
      </c>
      <c r="BG11" s="910">
        <f t="shared" si="4"/>
        <v>53</v>
      </c>
      <c r="BH11" s="910">
        <f t="shared" si="4"/>
        <v>54</v>
      </c>
      <c r="BI11" s="910">
        <f t="shared" si="4"/>
        <v>55</v>
      </c>
      <c r="BJ11" s="910">
        <f t="shared" si="4"/>
        <v>56</v>
      </c>
      <c r="BK11" s="910">
        <f t="shared" si="4"/>
        <v>57</v>
      </c>
      <c r="BL11" s="910">
        <f t="shared" si="4"/>
        <v>58</v>
      </c>
      <c r="BM11" s="910">
        <f t="shared" si="4"/>
        <v>59</v>
      </c>
      <c r="BN11" s="910">
        <f t="shared" si="4"/>
        <v>60</v>
      </c>
      <c r="BO11" s="910">
        <f t="shared" si="4"/>
        <v>61</v>
      </c>
      <c r="BP11" s="910">
        <f t="shared" si="4"/>
        <v>62</v>
      </c>
      <c r="BQ11" s="910">
        <f t="shared" si="4"/>
        <v>63</v>
      </c>
      <c r="BR11" s="910">
        <f t="shared" si="4"/>
        <v>64</v>
      </c>
      <c r="BS11" s="910">
        <f t="shared" ref="BS11:DV11" si="5">BR11+1</f>
        <v>65</v>
      </c>
      <c r="BT11" s="910">
        <f t="shared" si="5"/>
        <v>66</v>
      </c>
      <c r="BU11" s="910">
        <f t="shared" si="5"/>
        <v>67</v>
      </c>
      <c r="BV11" s="910">
        <f t="shared" si="5"/>
        <v>68</v>
      </c>
      <c r="BW11" s="910">
        <f t="shared" si="5"/>
        <v>69</v>
      </c>
      <c r="BX11" s="910">
        <f t="shared" si="5"/>
        <v>70</v>
      </c>
      <c r="BY11" s="910">
        <f t="shared" si="5"/>
        <v>71</v>
      </c>
      <c r="BZ11" s="910">
        <f t="shared" si="5"/>
        <v>72</v>
      </c>
      <c r="CA11" s="910">
        <f t="shared" si="5"/>
        <v>73</v>
      </c>
      <c r="CB11" s="910">
        <f t="shared" si="5"/>
        <v>74</v>
      </c>
      <c r="CC11" s="910">
        <f t="shared" si="5"/>
        <v>75</v>
      </c>
      <c r="CD11" s="910">
        <f t="shared" si="5"/>
        <v>76</v>
      </c>
      <c r="CE11" s="910">
        <f t="shared" si="5"/>
        <v>77</v>
      </c>
      <c r="CF11" s="910">
        <f t="shared" si="5"/>
        <v>78</v>
      </c>
      <c r="CG11" s="910">
        <f t="shared" si="5"/>
        <v>79</v>
      </c>
      <c r="CH11" s="910">
        <f t="shared" si="5"/>
        <v>80</v>
      </c>
      <c r="CI11" s="910">
        <f t="shared" si="5"/>
        <v>81</v>
      </c>
      <c r="CJ11" s="910">
        <f t="shared" si="5"/>
        <v>82</v>
      </c>
      <c r="CK11" s="910">
        <f t="shared" si="5"/>
        <v>83</v>
      </c>
      <c r="CL11" s="910">
        <f t="shared" si="5"/>
        <v>84</v>
      </c>
      <c r="CM11" s="910">
        <f t="shared" si="5"/>
        <v>85</v>
      </c>
      <c r="CN11" s="910">
        <f t="shared" si="5"/>
        <v>86</v>
      </c>
      <c r="CO11" s="910">
        <f t="shared" si="5"/>
        <v>87</v>
      </c>
      <c r="CP11" s="910">
        <f t="shared" si="5"/>
        <v>88</v>
      </c>
      <c r="CQ11" s="910">
        <f t="shared" si="5"/>
        <v>89</v>
      </c>
      <c r="CR11" s="910">
        <f t="shared" si="5"/>
        <v>90</v>
      </c>
      <c r="CS11" s="910">
        <f t="shared" si="5"/>
        <v>91</v>
      </c>
      <c r="CT11" s="910">
        <f t="shared" si="5"/>
        <v>92</v>
      </c>
      <c r="CU11" s="910">
        <f t="shared" si="5"/>
        <v>93</v>
      </c>
      <c r="CV11" s="910">
        <f t="shared" si="5"/>
        <v>94</v>
      </c>
      <c r="CW11" s="910">
        <f t="shared" si="5"/>
        <v>95</v>
      </c>
      <c r="CX11" s="910">
        <f t="shared" si="5"/>
        <v>96</v>
      </c>
      <c r="CY11" s="910">
        <f t="shared" si="5"/>
        <v>97</v>
      </c>
      <c r="CZ11" s="910">
        <f t="shared" si="5"/>
        <v>98</v>
      </c>
      <c r="DA11" s="910">
        <f t="shared" si="5"/>
        <v>99</v>
      </c>
      <c r="DB11" s="910">
        <f t="shared" si="5"/>
        <v>100</v>
      </c>
      <c r="DC11" s="910">
        <f t="shared" si="5"/>
        <v>101</v>
      </c>
      <c r="DD11" s="910">
        <f t="shared" si="5"/>
        <v>102</v>
      </c>
      <c r="DE11" s="910">
        <f t="shared" si="5"/>
        <v>103</v>
      </c>
      <c r="DF11" s="910">
        <f t="shared" si="5"/>
        <v>104</v>
      </c>
      <c r="DG11" s="910">
        <f t="shared" si="5"/>
        <v>105</v>
      </c>
      <c r="DH11" s="910">
        <f t="shared" si="5"/>
        <v>106</v>
      </c>
      <c r="DI11" s="910">
        <f t="shared" si="5"/>
        <v>107</v>
      </c>
      <c r="DJ11" s="910">
        <f t="shared" si="5"/>
        <v>108</v>
      </c>
      <c r="DK11" s="910">
        <f t="shared" si="5"/>
        <v>109</v>
      </c>
      <c r="DL11" s="910">
        <f t="shared" si="5"/>
        <v>110</v>
      </c>
      <c r="DM11" s="910">
        <f t="shared" si="5"/>
        <v>111</v>
      </c>
      <c r="DN11" s="910">
        <f t="shared" si="5"/>
        <v>112</v>
      </c>
      <c r="DO11" s="910">
        <f t="shared" si="5"/>
        <v>113</v>
      </c>
      <c r="DP11" s="910">
        <f t="shared" si="5"/>
        <v>114</v>
      </c>
      <c r="DQ11" s="910">
        <f t="shared" si="5"/>
        <v>115</v>
      </c>
      <c r="DR11" s="910">
        <f t="shared" si="5"/>
        <v>116</v>
      </c>
      <c r="DS11" s="910">
        <f t="shared" si="5"/>
        <v>117</v>
      </c>
      <c r="DT11" s="910">
        <f t="shared" si="5"/>
        <v>118</v>
      </c>
      <c r="DU11" s="910">
        <f t="shared" si="5"/>
        <v>119</v>
      </c>
      <c r="DV11" s="910">
        <f t="shared" si="5"/>
        <v>120</v>
      </c>
      <c r="DW11" s="910">
        <f>DV11+1</f>
        <v>121</v>
      </c>
    </row>
    <row r="12" spans="1:127" s="634" customFormat="1" ht="10.8">
      <c r="B12" s="882">
        <f>IF(B11="No",1,B11+1)</f>
        <v>1</v>
      </c>
      <c r="C12" s="883" t="str">
        <f ca="1">OFFSET(IP_Schedule!Q$16,$B12,0)</f>
        <v>Leased</v>
      </c>
      <c r="D12" s="883" t="str">
        <f ca="1">IF(OFFSET(IP_Schedule!R$16,$B12,0)="Vancant","Vacant",OFFSET(IP_Schedule!R$16,$B12,0))</f>
        <v>Yarra D</v>
      </c>
      <c r="E12" s="911" t="str">
        <f ca="1">OFFSET(IP_Schedule!E$16,$B12,0)</f>
        <v>Ground 1</v>
      </c>
      <c r="F12" s="681"/>
      <c r="G12" s="873">
        <f ca="1">OFFSET(DT_BLI!E$17,$B12,0)</f>
        <v>18.333300000000001</v>
      </c>
      <c r="H12" s="873">
        <f ca="1">OFFSET(DT_BLI!F$17,$B12,0)</f>
        <v>10.041700000000001</v>
      </c>
      <c r="I12" s="873">
        <f ca="1">OFFSET(DT_BLI!G$17,$B12,0)</f>
        <v>10.041700000000001</v>
      </c>
      <c r="J12" s="873">
        <f ca="1">OFFSET(DT_BLI!H$17,$B12,0)</f>
        <v>10.041700000000001</v>
      </c>
      <c r="K12" s="873">
        <f ca="1">OFFSET(DT_BLI!I$17,$B12,0)</f>
        <v>10.041700000000001</v>
      </c>
      <c r="L12" s="873">
        <f ca="1">OFFSET(DT_BLI!J$17,$B12,0)</f>
        <v>10.041700000000001</v>
      </c>
      <c r="M12" s="873">
        <f ca="1">OFFSET(DT_BLI!K$17,$B12,0)</f>
        <v>10.041700000000001</v>
      </c>
      <c r="N12" s="873">
        <f ca="1">OFFSET(DT_BLI!L$17,$B12,0)</f>
        <v>10.041700000000001</v>
      </c>
      <c r="O12" s="873">
        <f ca="1">OFFSET(DT_BLI!M$17,$B12,0)</f>
        <v>10.041700000000001</v>
      </c>
      <c r="P12" s="873">
        <f ca="1">OFFSET(DT_BLI!N$17,$B12,0)</f>
        <v>10.041700000000001</v>
      </c>
      <c r="Q12" s="873">
        <f ca="1">OFFSET(DT_BLI!O$17,$B12,0)</f>
        <v>10.041700000000001</v>
      </c>
      <c r="R12" s="873">
        <f ca="1">OFFSET(DT_BLI!P$17,$B12,0)</f>
        <v>10.041700000000001</v>
      </c>
      <c r="S12" s="873">
        <f ca="1">OFFSET(DT_BLI!Q$17,$B12,0)</f>
        <v>10.041700000000001</v>
      </c>
      <c r="T12" s="873">
        <f ca="1">OFFSET(DT_BLI!R$17,$B12,0)</f>
        <v>14.250999999999999</v>
      </c>
      <c r="U12" s="873">
        <f ca="1">OFFSET(DT_BLI!S$17,$B12,0)</f>
        <v>14.250999999999999</v>
      </c>
      <c r="V12" s="873">
        <f ca="1">OFFSET(DT_BLI!T$17,$B12,0)</f>
        <v>14.250999999999999</v>
      </c>
      <c r="W12" s="873">
        <f ca="1">OFFSET(DT_BLI!U$17,$B12,0)</f>
        <v>14.250999999999999</v>
      </c>
      <c r="X12" s="873">
        <f ca="1">OFFSET(DT_BLI!V$17,$B12,0)</f>
        <v>14.250999999999999</v>
      </c>
      <c r="Y12" s="873">
        <f ca="1">OFFSET(DT_BLI!W$17,$B12,0)</f>
        <v>14.250999999999999</v>
      </c>
      <c r="Z12" s="873">
        <f ca="1">OFFSET(DT_BLI!X$17,$B12,0)</f>
        <v>14.250999999999999</v>
      </c>
      <c r="AA12" s="873">
        <f ca="1">OFFSET(DT_BLI!Y$17,$B12,0)</f>
        <v>14.250999999999999</v>
      </c>
      <c r="AB12" s="873">
        <f ca="1">OFFSET(DT_BLI!Z$17,$B12,0)</f>
        <v>14.250999999999999</v>
      </c>
      <c r="AC12" s="873">
        <f ca="1">OFFSET(DT_BLI!AA$17,$B12,0)</f>
        <v>14.250999999999999</v>
      </c>
      <c r="AD12" s="873">
        <f ca="1">OFFSET(DT_BLI!AB$17,$B12,0)</f>
        <v>14.250999999999999</v>
      </c>
      <c r="AE12" s="873">
        <f ca="1">OFFSET(DT_BLI!AC$17,$B12,0)</f>
        <v>14.250999999999999</v>
      </c>
      <c r="AF12" s="873">
        <f ca="1">OFFSET(DT_BLI!AD$17,$B12,0)</f>
        <v>18.461500000000001</v>
      </c>
      <c r="AG12" s="873">
        <f ca="1">OFFSET(DT_BLI!AE$17,$B12,0)</f>
        <v>18.461500000000001</v>
      </c>
      <c r="AH12" s="873">
        <f ca="1">OFFSET(DT_BLI!AF$17,$B12,0)</f>
        <v>18.461500000000001</v>
      </c>
      <c r="AI12" s="873">
        <f ca="1">OFFSET(DT_BLI!AG$17,$B12,0)</f>
        <v>18.461500000000001</v>
      </c>
      <c r="AJ12" s="873">
        <f ca="1">OFFSET(DT_BLI!AH$17,$B12,0)</f>
        <v>18.461500000000001</v>
      </c>
      <c r="AK12" s="873">
        <f ca="1">OFFSET(DT_BLI!AI$17,$B12,0)</f>
        <v>18.461500000000001</v>
      </c>
      <c r="AL12" s="873">
        <f ca="1">OFFSET(DT_BLI!AJ$17,$B12,0)</f>
        <v>18.461500000000001</v>
      </c>
      <c r="AM12" s="873">
        <f ca="1">OFFSET(DT_BLI!AK$17,$B12,0)</f>
        <v>18.461500000000001</v>
      </c>
      <c r="AN12" s="873">
        <f ca="1">OFFSET(DT_BLI!AL$17,$B12,0)</f>
        <v>18.461500000000001</v>
      </c>
      <c r="AO12" s="873">
        <f ca="1">OFFSET(DT_BLI!AM$17,$B12,0)</f>
        <v>18.461500000000001</v>
      </c>
      <c r="AP12" s="873">
        <f ca="1">OFFSET(DT_BLI!AN$17,$B12,0)</f>
        <v>18.461500000000001</v>
      </c>
      <c r="AQ12" s="873">
        <f ca="1">OFFSET(DT_BLI!AO$17,$B12,0)</f>
        <v>18.461500000000001</v>
      </c>
      <c r="AR12" s="873">
        <f ca="1">OFFSET(DT_BLI!AP$17,$B12,0)</f>
        <v>19.1999</v>
      </c>
      <c r="AS12" s="873">
        <f ca="1">OFFSET(DT_BLI!AQ$17,$B12,0)</f>
        <v>19.1999</v>
      </c>
      <c r="AT12" s="873">
        <f ca="1">OFFSET(DT_BLI!AR$17,$B12,0)</f>
        <v>19.1999</v>
      </c>
      <c r="AU12" s="873">
        <f ca="1">OFFSET(DT_BLI!AS$17,$B12,0)</f>
        <v>19.1999</v>
      </c>
      <c r="AV12" s="873">
        <f ca="1">OFFSET(DT_BLI!AT$17,$B12,0)</f>
        <v>19.1999</v>
      </c>
      <c r="AW12" s="873">
        <f ca="1">OFFSET(DT_BLI!AU$17,$B12,0)</f>
        <v>19.1999</v>
      </c>
      <c r="AX12" s="873">
        <f ca="1">OFFSET(DT_BLI!AV$17,$B12,0)</f>
        <v>19.1999</v>
      </c>
      <c r="AY12" s="873">
        <f ca="1">OFFSET(DT_BLI!AW$17,$B12,0)</f>
        <v>19.1999</v>
      </c>
      <c r="AZ12" s="873">
        <f ca="1">OFFSET(DT_BLI!AX$17,$B12,0)</f>
        <v>19.1999</v>
      </c>
      <c r="BA12" s="873">
        <f ca="1">OFFSET(DT_BLI!AY$17,$B12,0)</f>
        <v>19.1999</v>
      </c>
      <c r="BB12" s="873">
        <f ca="1">OFFSET(DT_BLI!AZ$17,$B12,0)</f>
        <v>19.1999</v>
      </c>
      <c r="BC12" s="873">
        <f ca="1">OFFSET(DT_BLI!BA$17,$B12,0)</f>
        <v>0</v>
      </c>
      <c r="BD12" s="873">
        <f ca="1">OFFSET(DT_BLI!BB$17,$B12,0)</f>
        <v>0</v>
      </c>
      <c r="BE12" s="873">
        <f ca="1">OFFSET(DT_BLI!BC$17,$B12,0)</f>
        <v>0</v>
      </c>
      <c r="BF12" s="873">
        <f ca="1">OFFSET(DT_BLI!BD$17,$B12,0)</f>
        <v>11.1294</v>
      </c>
      <c r="BG12" s="873">
        <f ca="1">OFFSET(DT_BLI!BE$17,$B12,0)</f>
        <v>11.1294</v>
      </c>
      <c r="BH12" s="873">
        <f ca="1">OFFSET(DT_BLI!BF$17,$B12,0)</f>
        <v>11.1294</v>
      </c>
      <c r="BI12" s="873">
        <f ca="1">OFFSET(DT_BLI!BG$17,$B12,0)</f>
        <v>11.1294</v>
      </c>
      <c r="BJ12" s="873">
        <f ca="1">OFFSET(DT_BLI!BH$17,$B12,0)</f>
        <v>11.1294</v>
      </c>
      <c r="BK12" s="873">
        <f ca="1">OFFSET(DT_BLI!BI$17,$B12,0)</f>
        <v>11.1294</v>
      </c>
      <c r="BL12" s="873">
        <f ca="1">OFFSET(DT_BLI!BJ$17,$B12,0)</f>
        <v>11.1294</v>
      </c>
      <c r="BM12" s="873">
        <f ca="1">OFFSET(DT_BLI!BK$17,$B12,0)</f>
        <v>11.1294</v>
      </c>
      <c r="BN12" s="873">
        <f ca="1">OFFSET(DT_BLI!BL$17,$B12,0)</f>
        <v>11.1294</v>
      </c>
      <c r="BO12" s="873">
        <f ca="1">OFFSET(DT_BLI!BM$17,$B12,0)</f>
        <v>11.1294</v>
      </c>
      <c r="BP12" s="873">
        <f ca="1">OFFSET(DT_BLI!BN$17,$B12,0)</f>
        <v>11.1294</v>
      </c>
      <c r="BQ12" s="873">
        <f ca="1">OFFSET(DT_BLI!BO$17,$B12,0)</f>
        <v>11.1294</v>
      </c>
      <c r="BR12" s="873">
        <f ca="1">OFFSET(DT_BLI!BP$17,$B12,0)</f>
        <v>11.4076</v>
      </c>
      <c r="BS12" s="873">
        <f ca="1">OFFSET(DT_BLI!BQ$17,$B12,0)</f>
        <v>11.4076</v>
      </c>
      <c r="BT12" s="873">
        <f ca="1">OFFSET(DT_BLI!BR$17,$B12,0)</f>
        <v>11.4076</v>
      </c>
      <c r="BU12" s="873">
        <f ca="1">OFFSET(DT_BLI!BS$17,$B12,0)</f>
        <v>11.4076</v>
      </c>
      <c r="BV12" s="873">
        <f ca="1">OFFSET(DT_BLI!BT$17,$B12,0)</f>
        <v>11.4076</v>
      </c>
      <c r="BW12" s="873">
        <f ca="1">OFFSET(DT_BLI!BU$17,$B12,0)</f>
        <v>11.4076</v>
      </c>
      <c r="BX12" s="873">
        <f ca="1">OFFSET(DT_BLI!BV$17,$B12,0)</f>
        <v>11.4076</v>
      </c>
      <c r="BY12" s="873">
        <f ca="1">OFFSET(DT_BLI!BW$17,$B12,0)</f>
        <v>11.4076</v>
      </c>
      <c r="BZ12" s="873">
        <f ca="1">OFFSET(DT_BLI!BX$17,$B12,0)</f>
        <v>11.4076</v>
      </c>
      <c r="CA12" s="873">
        <f ca="1">OFFSET(DT_BLI!BY$17,$B12,0)</f>
        <v>11.4076</v>
      </c>
      <c r="CB12" s="873">
        <f ca="1">OFFSET(DT_BLI!BZ$17,$B12,0)</f>
        <v>11.4076</v>
      </c>
      <c r="CC12" s="873">
        <f ca="1">OFFSET(DT_BLI!CA$17,$B12,0)</f>
        <v>11.4076</v>
      </c>
      <c r="CD12" s="873">
        <f ca="1">OFFSET(DT_BLI!CB$17,$B12,0)</f>
        <v>11.6928</v>
      </c>
      <c r="CE12" s="873">
        <f ca="1">OFFSET(DT_BLI!CC$17,$B12,0)</f>
        <v>11.6928</v>
      </c>
      <c r="CF12" s="873">
        <f ca="1">OFFSET(DT_BLI!CD$17,$B12,0)</f>
        <v>11.6928</v>
      </c>
      <c r="CG12" s="873">
        <f ca="1">OFFSET(DT_BLI!CE$17,$B12,0)</f>
        <v>11.6928</v>
      </c>
      <c r="CH12" s="873">
        <f ca="1">OFFSET(DT_BLI!CF$17,$B12,0)</f>
        <v>11.6928</v>
      </c>
      <c r="CI12" s="873">
        <f ca="1">OFFSET(DT_BLI!CG$17,$B12,0)</f>
        <v>11.6928</v>
      </c>
      <c r="CJ12" s="873">
        <f ca="1">OFFSET(DT_BLI!CH$17,$B12,0)</f>
        <v>11.6928</v>
      </c>
      <c r="CK12" s="873">
        <f ca="1">OFFSET(DT_BLI!CI$17,$B12,0)</f>
        <v>11.6928</v>
      </c>
      <c r="CL12" s="873">
        <f ca="1">OFFSET(DT_BLI!CJ$17,$B12,0)</f>
        <v>11.6928</v>
      </c>
      <c r="CM12" s="873">
        <f ca="1">OFFSET(DT_BLI!CK$17,$B12,0)</f>
        <v>11.6928</v>
      </c>
      <c r="CN12" s="873">
        <f ca="1">OFFSET(DT_BLI!CL$17,$B12,0)</f>
        <v>11.6928</v>
      </c>
      <c r="CO12" s="873">
        <f ca="1">OFFSET(DT_BLI!CM$17,$B12,0)</f>
        <v>11.6928</v>
      </c>
      <c r="CP12" s="873">
        <f ca="1">OFFSET(DT_BLI!CN$17,$B12,0)</f>
        <v>11.985099999999999</v>
      </c>
      <c r="CQ12" s="873">
        <f ca="1">OFFSET(DT_BLI!CO$17,$B12,0)</f>
        <v>11.985099999999999</v>
      </c>
      <c r="CR12" s="873">
        <f ca="1">OFFSET(DT_BLI!CP$17,$B12,0)</f>
        <v>11.985099999999999</v>
      </c>
      <c r="CS12" s="873">
        <f ca="1">OFFSET(DT_BLI!CQ$17,$B12,0)</f>
        <v>11.985099999999999</v>
      </c>
      <c r="CT12" s="873">
        <f ca="1">OFFSET(DT_BLI!CR$17,$B12,0)</f>
        <v>11.985099999999999</v>
      </c>
      <c r="CU12" s="873">
        <f ca="1">OFFSET(DT_BLI!CS$17,$B12,0)</f>
        <v>11.985099999999999</v>
      </c>
      <c r="CV12" s="873">
        <f ca="1">OFFSET(DT_BLI!CT$17,$B12,0)</f>
        <v>11.985099999999999</v>
      </c>
      <c r="CW12" s="873">
        <f ca="1">OFFSET(DT_BLI!CU$17,$B12,0)</f>
        <v>11.985099999999999</v>
      </c>
      <c r="CX12" s="873">
        <f ca="1">OFFSET(DT_BLI!CV$17,$B12,0)</f>
        <v>11.985099999999999</v>
      </c>
      <c r="CY12" s="873">
        <f ca="1">OFFSET(DT_BLI!CW$17,$B12,0)</f>
        <v>11.985099999999999</v>
      </c>
      <c r="CZ12" s="873">
        <f ca="1">OFFSET(DT_BLI!CX$17,$B12,0)</f>
        <v>11.985099999999999</v>
      </c>
      <c r="DA12" s="873">
        <f ca="1">OFFSET(DT_BLI!CY$17,$B12,0)</f>
        <v>11.985099999999999</v>
      </c>
      <c r="DB12" s="873">
        <f ca="1">OFFSET(DT_BLI!CZ$17,$B12,0)</f>
        <v>12.284700000000001</v>
      </c>
      <c r="DC12" s="873">
        <f ca="1">OFFSET(DT_BLI!DA$17,$B12,0)</f>
        <v>12.284700000000001</v>
      </c>
      <c r="DD12" s="873">
        <f ca="1">OFFSET(DT_BLI!DB$17,$B12,0)</f>
        <v>12.284700000000001</v>
      </c>
      <c r="DE12" s="873">
        <f ca="1">OFFSET(DT_BLI!DC$17,$B12,0)</f>
        <v>12.284700000000001</v>
      </c>
      <c r="DF12" s="873">
        <f ca="1">OFFSET(DT_BLI!DD$17,$B12,0)</f>
        <v>12.284700000000001</v>
      </c>
      <c r="DG12" s="873">
        <f ca="1">OFFSET(DT_BLI!DE$17,$B12,0)</f>
        <v>12.284700000000001</v>
      </c>
      <c r="DH12" s="873">
        <f ca="1">OFFSET(DT_BLI!DF$17,$B12,0)</f>
        <v>12.284700000000001</v>
      </c>
      <c r="DI12" s="873">
        <f ca="1">OFFSET(DT_BLI!DG$17,$B12,0)</f>
        <v>12.284700000000001</v>
      </c>
      <c r="DJ12" s="873">
        <f ca="1">OFFSET(DT_BLI!DH$17,$B12,0)</f>
        <v>12.284700000000001</v>
      </c>
      <c r="DK12" s="873">
        <f ca="1">OFFSET(DT_BLI!DI$17,$B12,0)</f>
        <v>12.284700000000001</v>
      </c>
      <c r="DL12" s="873">
        <f ca="1">OFFSET(DT_BLI!DJ$17,$B12,0)</f>
        <v>12.284700000000001</v>
      </c>
      <c r="DM12" s="873">
        <f ca="1">OFFSET(DT_BLI!DK$17,$B12,0)</f>
        <v>12.284700000000001</v>
      </c>
      <c r="DN12" s="873">
        <f ca="1">OFFSET(DT_BLI!DL$17,$B12,0)</f>
        <v>0</v>
      </c>
      <c r="DO12" s="873">
        <f ca="1">OFFSET(DT_BLI!DM$17,$B12,0)</f>
        <v>0</v>
      </c>
      <c r="DP12" s="873">
        <f ca="1">OFFSET(DT_BLI!DN$17,$B12,0)</f>
        <v>0</v>
      </c>
      <c r="DQ12" s="873">
        <f ca="1">OFFSET(DT_BLI!DO$17,$B12,0)</f>
        <v>12.6698</v>
      </c>
      <c r="DR12" s="873">
        <f ca="1">OFFSET(DT_BLI!DP$17,$B12,0)</f>
        <v>12.6698</v>
      </c>
      <c r="DS12" s="873">
        <f ca="1">OFFSET(DT_BLI!DQ$17,$B12,0)</f>
        <v>12.6698</v>
      </c>
      <c r="DT12" s="873">
        <f ca="1">OFFSET(DT_BLI!DR$17,$B12,0)</f>
        <v>12.6698</v>
      </c>
      <c r="DU12" s="873">
        <f ca="1">OFFSET(DT_BLI!DS$17,$B12,0)</f>
        <v>12.6698</v>
      </c>
      <c r="DV12" s="873">
        <f ca="1">OFFSET(DT_BLI!DT$17,$B12,0)</f>
        <v>12.6698</v>
      </c>
      <c r="DW12" s="873">
        <f ca="1">OFFSET(DT_BLI!DU$17,$B12,0)</f>
        <v>12.6698</v>
      </c>
    </row>
    <row r="13" spans="1:127" s="634" customFormat="1" ht="12.75" customHeight="1">
      <c r="E13" s="684"/>
    </row>
    <row r="14" spans="1:127" s="634" customFormat="1" ht="10.8">
      <c r="E14" s="684"/>
    </row>
    <row r="15" spans="1:127" s="634" customFormat="1" ht="11.4" thickBot="1">
      <c r="B15" s="875" t="s">
        <v>1128</v>
      </c>
      <c r="C15" s="875"/>
      <c r="D15" s="876"/>
      <c r="E15" s="912"/>
      <c r="F15" s="876"/>
      <c r="G15" s="937">
        <f t="shared" ref="G15:AL15" ca="1" si="6">SUM(G12:G13)</f>
        <v>18.333300000000001</v>
      </c>
      <c r="H15" s="937">
        <f t="shared" ca="1" si="6"/>
        <v>10.041700000000001</v>
      </c>
      <c r="I15" s="937">
        <f t="shared" ca="1" si="6"/>
        <v>10.041700000000001</v>
      </c>
      <c r="J15" s="937">
        <f t="shared" ca="1" si="6"/>
        <v>10.041700000000001</v>
      </c>
      <c r="K15" s="937">
        <f t="shared" ca="1" si="6"/>
        <v>10.041700000000001</v>
      </c>
      <c r="L15" s="937">
        <f t="shared" ca="1" si="6"/>
        <v>10.041700000000001</v>
      </c>
      <c r="M15" s="937">
        <f t="shared" ca="1" si="6"/>
        <v>10.041700000000001</v>
      </c>
      <c r="N15" s="937">
        <f t="shared" ca="1" si="6"/>
        <v>10.041700000000001</v>
      </c>
      <c r="O15" s="937">
        <f t="shared" ca="1" si="6"/>
        <v>10.041700000000001</v>
      </c>
      <c r="P15" s="937">
        <f t="shared" ca="1" si="6"/>
        <v>10.041700000000001</v>
      </c>
      <c r="Q15" s="937">
        <f t="shared" ca="1" si="6"/>
        <v>10.041700000000001</v>
      </c>
      <c r="R15" s="937">
        <f t="shared" ca="1" si="6"/>
        <v>10.041700000000001</v>
      </c>
      <c r="S15" s="937">
        <f t="shared" ca="1" si="6"/>
        <v>10.041700000000001</v>
      </c>
      <c r="T15" s="937">
        <f t="shared" ca="1" si="6"/>
        <v>14.250999999999999</v>
      </c>
      <c r="U15" s="937">
        <f t="shared" ca="1" si="6"/>
        <v>14.250999999999999</v>
      </c>
      <c r="V15" s="937">
        <f t="shared" ca="1" si="6"/>
        <v>14.250999999999999</v>
      </c>
      <c r="W15" s="937">
        <f t="shared" ca="1" si="6"/>
        <v>14.250999999999999</v>
      </c>
      <c r="X15" s="937">
        <f t="shared" ca="1" si="6"/>
        <v>14.250999999999999</v>
      </c>
      <c r="Y15" s="937">
        <f t="shared" ca="1" si="6"/>
        <v>14.250999999999999</v>
      </c>
      <c r="Z15" s="937">
        <f t="shared" ca="1" si="6"/>
        <v>14.250999999999999</v>
      </c>
      <c r="AA15" s="937">
        <f t="shared" ca="1" si="6"/>
        <v>14.250999999999999</v>
      </c>
      <c r="AB15" s="937">
        <f t="shared" ca="1" si="6"/>
        <v>14.250999999999999</v>
      </c>
      <c r="AC15" s="937">
        <f t="shared" ca="1" si="6"/>
        <v>14.250999999999999</v>
      </c>
      <c r="AD15" s="937">
        <f t="shared" ca="1" si="6"/>
        <v>14.250999999999999</v>
      </c>
      <c r="AE15" s="937">
        <f t="shared" ca="1" si="6"/>
        <v>14.250999999999999</v>
      </c>
      <c r="AF15" s="937">
        <f t="shared" ca="1" si="6"/>
        <v>18.461500000000001</v>
      </c>
      <c r="AG15" s="937">
        <f t="shared" ca="1" si="6"/>
        <v>18.461500000000001</v>
      </c>
      <c r="AH15" s="937">
        <f t="shared" ca="1" si="6"/>
        <v>18.461500000000001</v>
      </c>
      <c r="AI15" s="937">
        <f t="shared" ca="1" si="6"/>
        <v>18.461500000000001</v>
      </c>
      <c r="AJ15" s="937">
        <f t="shared" ca="1" si="6"/>
        <v>18.461500000000001</v>
      </c>
      <c r="AK15" s="937">
        <f t="shared" ca="1" si="6"/>
        <v>18.461500000000001</v>
      </c>
      <c r="AL15" s="937">
        <f t="shared" ca="1" si="6"/>
        <v>18.461500000000001</v>
      </c>
      <c r="AM15" s="937">
        <f t="shared" ref="AM15:BR15" ca="1" si="7">SUM(AM12:AM13)</f>
        <v>18.461500000000001</v>
      </c>
      <c r="AN15" s="937">
        <f t="shared" ca="1" si="7"/>
        <v>18.461500000000001</v>
      </c>
      <c r="AO15" s="937">
        <f t="shared" ca="1" si="7"/>
        <v>18.461500000000001</v>
      </c>
      <c r="AP15" s="937">
        <f t="shared" ca="1" si="7"/>
        <v>18.461500000000001</v>
      </c>
      <c r="AQ15" s="937">
        <f t="shared" ca="1" si="7"/>
        <v>18.461500000000001</v>
      </c>
      <c r="AR15" s="937">
        <f t="shared" ca="1" si="7"/>
        <v>19.1999</v>
      </c>
      <c r="AS15" s="937">
        <f t="shared" ca="1" si="7"/>
        <v>19.1999</v>
      </c>
      <c r="AT15" s="937">
        <f t="shared" ca="1" si="7"/>
        <v>19.1999</v>
      </c>
      <c r="AU15" s="937">
        <f t="shared" ca="1" si="7"/>
        <v>19.1999</v>
      </c>
      <c r="AV15" s="937">
        <f t="shared" ca="1" si="7"/>
        <v>19.1999</v>
      </c>
      <c r="AW15" s="937">
        <f t="shared" ca="1" si="7"/>
        <v>19.1999</v>
      </c>
      <c r="AX15" s="937">
        <f t="shared" ca="1" si="7"/>
        <v>19.1999</v>
      </c>
      <c r="AY15" s="937">
        <f t="shared" ca="1" si="7"/>
        <v>19.1999</v>
      </c>
      <c r="AZ15" s="937">
        <f t="shared" ca="1" si="7"/>
        <v>19.1999</v>
      </c>
      <c r="BA15" s="937">
        <f t="shared" ca="1" si="7"/>
        <v>19.1999</v>
      </c>
      <c r="BB15" s="937">
        <f t="shared" ca="1" si="7"/>
        <v>19.1999</v>
      </c>
      <c r="BC15" s="937">
        <f t="shared" ca="1" si="7"/>
        <v>0</v>
      </c>
      <c r="BD15" s="937">
        <f t="shared" ca="1" si="7"/>
        <v>0</v>
      </c>
      <c r="BE15" s="937">
        <f t="shared" ca="1" si="7"/>
        <v>0</v>
      </c>
      <c r="BF15" s="937">
        <f t="shared" ca="1" si="7"/>
        <v>11.1294</v>
      </c>
      <c r="BG15" s="937">
        <f t="shared" ca="1" si="7"/>
        <v>11.1294</v>
      </c>
      <c r="BH15" s="937">
        <f t="shared" ca="1" si="7"/>
        <v>11.1294</v>
      </c>
      <c r="BI15" s="937">
        <f t="shared" ca="1" si="7"/>
        <v>11.1294</v>
      </c>
      <c r="BJ15" s="937">
        <f t="shared" ca="1" si="7"/>
        <v>11.1294</v>
      </c>
      <c r="BK15" s="937">
        <f t="shared" ca="1" si="7"/>
        <v>11.1294</v>
      </c>
      <c r="BL15" s="937">
        <f t="shared" ca="1" si="7"/>
        <v>11.1294</v>
      </c>
      <c r="BM15" s="937">
        <f t="shared" ca="1" si="7"/>
        <v>11.1294</v>
      </c>
      <c r="BN15" s="937">
        <f t="shared" ca="1" si="7"/>
        <v>11.1294</v>
      </c>
      <c r="BO15" s="937">
        <f t="shared" ca="1" si="7"/>
        <v>11.1294</v>
      </c>
      <c r="BP15" s="937">
        <f t="shared" ca="1" si="7"/>
        <v>11.1294</v>
      </c>
      <c r="BQ15" s="937">
        <f t="shared" ca="1" si="7"/>
        <v>11.1294</v>
      </c>
      <c r="BR15" s="937">
        <f t="shared" ca="1" si="7"/>
        <v>11.4076</v>
      </c>
      <c r="BS15" s="937">
        <f t="shared" ref="BS15:CX15" ca="1" si="8">SUM(BS12:BS13)</f>
        <v>11.4076</v>
      </c>
      <c r="BT15" s="937">
        <f t="shared" ca="1" si="8"/>
        <v>11.4076</v>
      </c>
      <c r="BU15" s="937">
        <f t="shared" ca="1" si="8"/>
        <v>11.4076</v>
      </c>
      <c r="BV15" s="937">
        <f t="shared" ca="1" si="8"/>
        <v>11.4076</v>
      </c>
      <c r="BW15" s="937">
        <f t="shared" ca="1" si="8"/>
        <v>11.4076</v>
      </c>
      <c r="BX15" s="937">
        <f t="shared" ca="1" si="8"/>
        <v>11.4076</v>
      </c>
      <c r="BY15" s="937">
        <f t="shared" ca="1" si="8"/>
        <v>11.4076</v>
      </c>
      <c r="BZ15" s="937">
        <f t="shared" ca="1" si="8"/>
        <v>11.4076</v>
      </c>
      <c r="CA15" s="937">
        <f t="shared" ca="1" si="8"/>
        <v>11.4076</v>
      </c>
      <c r="CB15" s="937">
        <f t="shared" ca="1" si="8"/>
        <v>11.4076</v>
      </c>
      <c r="CC15" s="937">
        <f t="shared" ca="1" si="8"/>
        <v>11.4076</v>
      </c>
      <c r="CD15" s="937">
        <f t="shared" ca="1" si="8"/>
        <v>11.6928</v>
      </c>
      <c r="CE15" s="937">
        <f t="shared" ca="1" si="8"/>
        <v>11.6928</v>
      </c>
      <c r="CF15" s="937">
        <f t="shared" ca="1" si="8"/>
        <v>11.6928</v>
      </c>
      <c r="CG15" s="937">
        <f t="shared" ca="1" si="8"/>
        <v>11.6928</v>
      </c>
      <c r="CH15" s="937">
        <f t="shared" ca="1" si="8"/>
        <v>11.6928</v>
      </c>
      <c r="CI15" s="937">
        <f t="shared" ca="1" si="8"/>
        <v>11.6928</v>
      </c>
      <c r="CJ15" s="937">
        <f t="shared" ca="1" si="8"/>
        <v>11.6928</v>
      </c>
      <c r="CK15" s="937">
        <f t="shared" ca="1" si="8"/>
        <v>11.6928</v>
      </c>
      <c r="CL15" s="937">
        <f t="shared" ca="1" si="8"/>
        <v>11.6928</v>
      </c>
      <c r="CM15" s="937">
        <f t="shared" ca="1" si="8"/>
        <v>11.6928</v>
      </c>
      <c r="CN15" s="937">
        <f t="shared" ca="1" si="8"/>
        <v>11.6928</v>
      </c>
      <c r="CO15" s="937">
        <f t="shared" ca="1" si="8"/>
        <v>11.6928</v>
      </c>
      <c r="CP15" s="937">
        <f t="shared" ca="1" si="8"/>
        <v>11.985099999999999</v>
      </c>
      <c r="CQ15" s="937">
        <f t="shared" ca="1" si="8"/>
        <v>11.985099999999999</v>
      </c>
      <c r="CR15" s="937">
        <f t="shared" ca="1" si="8"/>
        <v>11.985099999999999</v>
      </c>
      <c r="CS15" s="937">
        <f t="shared" ca="1" si="8"/>
        <v>11.985099999999999</v>
      </c>
      <c r="CT15" s="937">
        <f t="shared" ca="1" si="8"/>
        <v>11.985099999999999</v>
      </c>
      <c r="CU15" s="937">
        <f t="shared" ca="1" si="8"/>
        <v>11.985099999999999</v>
      </c>
      <c r="CV15" s="937">
        <f t="shared" ca="1" si="8"/>
        <v>11.985099999999999</v>
      </c>
      <c r="CW15" s="937">
        <f t="shared" ca="1" si="8"/>
        <v>11.985099999999999</v>
      </c>
      <c r="CX15" s="937">
        <f t="shared" ca="1" si="8"/>
        <v>11.985099999999999</v>
      </c>
      <c r="CY15" s="937">
        <f t="shared" ref="CY15:DW15" ca="1" si="9">SUM(CY12:CY13)</f>
        <v>11.985099999999999</v>
      </c>
      <c r="CZ15" s="937">
        <f t="shared" ca="1" si="9"/>
        <v>11.985099999999999</v>
      </c>
      <c r="DA15" s="937">
        <f t="shared" ca="1" si="9"/>
        <v>11.985099999999999</v>
      </c>
      <c r="DB15" s="937">
        <f t="shared" ca="1" si="9"/>
        <v>12.284700000000001</v>
      </c>
      <c r="DC15" s="937">
        <f t="shared" ca="1" si="9"/>
        <v>12.284700000000001</v>
      </c>
      <c r="DD15" s="937">
        <f t="shared" ca="1" si="9"/>
        <v>12.284700000000001</v>
      </c>
      <c r="DE15" s="937">
        <f t="shared" ca="1" si="9"/>
        <v>12.284700000000001</v>
      </c>
      <c r="DF15" s="937">
        <f t="shared" ca="1" si="9"/>
        <v>12.284700000000001</v>
      </c>
      <c r="DG15" s="937">
        <f t="shared" ca="1" si="9"/>
        <v>12.284700000000001</v>
      </c>
      <c r="DH15" s="937">
        <f t="shared" ca="1" si="9"/>
        <v>12.284700000000001</v>
      </c>
      <c r="DI15" s="937">
        <f t="shared" ca="1" si="9"/>
        <v>12.284700000000001</v>
      </c>
      <c r="DJ15" s="937">
        <f t="shared" ca="1" si="9"/>
        <v>12.284700000000001</v>
      </c>
      <c r="DK15" s="937">
        <f t="shared" ca="1" si="9"/>
        <v>12.284700000000001</v>
      </c>
      <c r="DL15" s="937">
        <f t="shared" ca="1" si="9"/>
        <v>12.284700000000001</v>
      </c>
      <c r="DM15" s="937">
        <f t="shared" ca="1" si="9"/>
        <v>12.284700000000001</v>
      </c>
      <c r="DN15" s="937">
        <f t="shared" ca="1" si="9"/>
        <v>0</v>
      </c>
      <c r="DO15" s="937">
        <f t="shared" ca="1" si="9"/>
        <v>0</v>
      </c>
      <c r="DP15" s="937">
        <f t="shared" ca="1" si="9"/>
        <v>0</v>
      </c>
      <c r="DQ15" s="937">
        <f t="shared" ca="1" si="9"/>
        <v>12.6698</v>
      </c>
      <c r="DR15" s="937">
        <f t="shared" ca="1" si="9"/>
        <v>12.6698</v>
      </c>
      <c r="DS15" s="937">
        <f t="shared" ca="1" si="9"/>
        <v>12.6698</v>
      </c>
      <c r="DT15" s="937">
        <f t="shared" ca="1" si="9"/>
        <v>12.6698</v>
      </c>
      <c r="DU15" s="937">
        <f t="shared" ca="1" si="9"/>
        <v>12.6698</v>
      </c>
      <c r="DV15" s="937">
        <f t="shared" ca="1" si="9"/>
        <v>12.6698</v>
      </c>
      <c r="DW15" s="937">
        <f t="shared" ca="1" si="9"/>
        <v>12.6698</v>
      </c>
    </row>
    <row r="16" spans="1:127" s="634" customFormat="1" ht="11.4" thickTop="1">
      <c r="E16" s="684"/>
    </row>
    <row r="17" spans="1:127" s="726" customFormat="1" ht="10.8">
      <c r="A17" s="634"/>
      <c r="B17" s="634"/>
      <c r="C17" s="634"/>
      <c r="D17" s="634"/>
      <c r="E17" s="684"/>
      <c r="F17" s="634"/>
      <c r="G17" s="634"/>
      <c r="H17" s="634"/>
      <c r="I17" s="634"/>
      <c r="J17" s="634"/>
      <c r="K17" s="634"/>
      <c r="L17" s="634"/>
      <c r="M17" s="634"/>
      <c r="N17" s="634"/>
      <c r="O17" s="634"/>
      <c r="P17" s="634"/>
      <c r="Q17" s="634"/>
      <c r="R17" s="634"/>
      <c r="S17" s="634"/>
      <c r="T17" s="634"/>
      <c r="U17" s="634"/>
      <c r="V17" s="634"/>
      <c r="W17" s="634"/>
      <c r="X17" s="634"/>
      <c r="Y17" s="634"/>
      <c r="Z17" s="634"/>
      <c r="AA17" s="634"/>
      <c r="AB17" s="634"/>
      <c r="AC17" s="634"/>
      <c r="AD17" s="634"/>
      <c r="AE17" s="634"/>
      <c r="AF17" s="634"/>
      <c r="AG17" s="634"/>
      <c r="AH17" s="634"/>
      <c r="AI17" s="634"/>
      <c r="AJ17" s="634"/>
      <c r="AK17" s="634"/>
      <c r="AL17" s="634"/>
      <c r="AM17" s="634"/>
      <c r="AN17" s="634"/>
      <c r="AO17" s="634"/>
      <c r="AP17" s="634"/>
      <c r="AQ17" s="634"/>
      <c r="AR17" s="634"/>
      <c r="AS17" s="634"/>
      <c r="AT17" s="634"/>
      <c r="AU17" s="634"/>
      <c r="AV17" s="634"/>
      <c r="AW17" s="634"/>
      <c r="AX17" s="634"/>
      <c r="AY17" s="634"/>
      <c r="AZ17" s="634"/>
      <c r="BA17" s="634"/>
      <c r="BB17" s="634"/>
      <c r="BC17" s="634"/>
      <c r="BD17" s="634"/>
      <c r="BE17" s="634"/>
      <c r="BF17" s="634"/>
      <c r="BG17" s="634"/>
      <c r="BH17" s="634"/>
      <c r="BI17" s="634"/>
      <c r="BJ17" s="634"/>
      <c r="BK17" s="634"/>
      <c r="BL17" s="634"/>
      <c r="BM17" s="634"/>
      <c r="BN17" s="634"/>
      <c r="BO17" s="634"/>
      <c r="BP17" s="634"/>
      <c r="BQ17" s="634"/>
      <c r="BR17" s="634"/>
      <c r="BS17" s="634"/>
      <c r="BT17" s="634"/>
      <c r="BU17" s="634"/>
      <c r="BV17" s="634"/>
      <c r="BW17" s="634"/>
      <c r="BX17" s="634"/>
      <c r="BY17" s="634"/>
      <c r="BZ17" s="634"/>
      <c r="CA17" s="634"/>
      <c r="CB17" s="634"/>
      <c r="CC17" s="634"/>
      <c r="CD17" s="634"/>
      <c r="CE17" s="634"/>
      <c r="CF17" s="634"/>
      <c r="CG17" s="634"/>
      <c r="CH17" s="634"/>
      <c r="CI17" s="634"/>
      <c r="CJ17" s="634"/>
      <c r="CK17" s="634"/>
      <c r="CL17" s="634"/>
      <c r="CM17" s="634"/>
      <c r="CN17" s="634"/>
      <c r="CO17" s="634"/>
      <c r="CP17" s="634"/>
      <c r="CQ17" s="634"/>
      <c r="CR17" s="634"/>
      <c r="CS17" s="634"/>
      <c r="CT17" s="634"/>
      <c r="CU17" s="634"/>
      <c r="CV17" s="634"/>
      <c r="CW17" s="634"/>
      <c r="CX17" s="634"/>
      <c r="CY17" s="634"/>
      <c r="CZ17" s="634"/>
      <c r="DA17" s="634"/>
      <c r="DB17" s="634"/>
      <c r="DC17" s="634"/>
      <c r="DD17" s="634"/>
      <c r="DE17" s="634"/>
      <c r="DF17" s="634"/>
      <c r="DG17" s="634"/>
      <c r="DH17" s="634"/>
      <c r="DI17" s="634"/>
      <c r="DJ17" s="634"/>
      <c r="DK17" s="634"/>
      <c r="DL17" s="634"/>
      <c r="DM17" s="634"/>
      <c r="DN17" s="634"/>
      <c r="DO17" s="634"/>
      <c r="DP17" s="634"/>
      <c r="DQ17" s="634"/>
      <c r="DR17" s="634"/>
      <c r="DS17" s="634"/>
      <c r="DT17" s="634"/>
      <c r="DU17" s="634"/>
      <c r="DV17" s="634"/>
      <c r="DW17" s="634"/>
    </row>
    <row r="18" spans="1:127" s="634" customFormat="1" ht="12.6" customHeight="1">
      <c r="A18" s="726"/>
      <c r="B18" s="1391" t="s">
        <v>89</v>
      </c>
      <c r="C18" s="1391"/>
      <c r="D18" s="1391"/>
      <c r="E18" s="671"/>
      <c r="F18" s="1391"/>
      <c r="G18" s="1391"/>
      <c r="H18" s="1391"/>
      <c r="I18" s="1391"/>
      <c r="J18" s="1391"/>
      <c r="K18" s="1391"/>
      <c r="L18" s="1391"/>
      <c r="M18" s="1391"/>
      <c r="N18" s="1391"/>
      <c r="O18" s="1391"/>
      <c r="P18" s="1391"/>
      <c r="Q18" s="1391"/>
      <c r="R18" s="1391"/>
      <c r="S18" s="1391"/>
      <c r="T18" s="1391"/>
      <c r="U18" s="1391"/>
      <c r="V18" s="1391"/>
      <c r="W18" s="1391"/>
      <c r="X18" s="1391"/>
      <c r="Y18" s="1391"/>
      <c r="Z18" s="1391"/>
      <c r="AA18" s="1391"/>
      <c r="AB18" s="1391"/>
      <c r="AC18" s="1391"/>
      <c r="AD18" s="1391"/>
      <c r="AE18" s="1391"/>
      <c r="AF18" s="1391"/>
      <c r="AG18" s="1391"/>
      <c r="AH18" s="1391"/>
      <c r="AI18" s="1391"/>
      <c r="AJ18" s="1391"/>
      <c r="AK18" s="1391"/>
      <c r="AL18" s="1391"/>
      <c r="AM18" s="1391"/>
      <c r="AN18" s="1391"/>
      <c r="AO18" s="1391"/>
      <c r="AP18" s="1391"/>
      <c r="AQ18" s="1391"/>
      <c r="AR18" s="1391"/>
      <c r="AS18" s="1391"/>
      <c r="AT18" s="1391"/>
      <c r="AU18" s="1391"/>
      <c r="AV18" s="1391"/>
      <c r="AW18" s="1391"/>
      <c r="AX18" s="1391"/>
      <c r="AY18" s="1391"/>
      <c r="AZ18" s="1391"/>
      <c r="BA18" s="1391"/>
      <c r="BB18" s="1391"/>
      <c r="BC18" s="1391"/>
      <c r="BD18" s="1391"/>
      <c r="BE18" s="1391"/>
      <c r="BF18" s="1391"/>
      <c r="BG18" s="1391"/>
      <c r="BH18" s="1391"/>
      <c r="BI18" s="1391"/>
      <c r="BJ18" s="1391"/>
      <c r="BK18" s="1391"/>
      <c r="BL18" s="1391"/>
      <c r="BM18" s="1391"/>
      <c r="BN18" s="1391"/>
      <c r="BO18" s="1391"/>
      <c r="BP18" s="1391"/>
      <c r="BQ18" s="1391"/>
      <c r="BR18" s="1391"/>
      <c r="BS18" s="1391"/>
      <c r="BT18" s="1391"/>
      <c r="BU18" s="1391"/>
      <c r="BV18" s="1391"/>
      <c r="BW18" s="1391"/>
      <c r="BX18" s="1391"/>
      <c r="BY18" s="1391"/>
      <c r="BZ18" s="1391"/>
      <c r="CA18" s="1391"/>
      <c r="CB18" s="1391"/>
      <c r="CC18" s="1391"/>
      <c r="CD18" s="1391"/>
      <c r="CE18" s="1391"/>
      <c r="CF18" s="1391"/>
      <c r="CG18" s="1391"/>
      <c r="CH18" s="1391"/>
      <c r="CI18" s="1391"/>
      <c r="CJ18" s="1391"/>
      <c r="CK18" s="1391"/>
      <c r="CL18" s="1391"/>
      <c r="CM18" s="1391"/>
      <c r="CN18" s="1391"/>
      <c r="CO18" s="1391"/>
      <c r="CP18" s="1391"/>
      <c r="CQ18" s="1391"/>
      <c r="CR18" s="1391"/>
      <c r="CS18" s="1391"/>
      <c r="CT18" s="1391"/>
      <c r="CU18" s="1391"/>
      <c r="CV18" s="1391"/>
      <c r="CW18" s="1391"/>
      <c r="CX18" s="1391"/>
      <c r="CY18" s="1391"/>
      <c r="CZ18" s="1391"/>
      <c r="DA18" s="1391"/>
      <c r="DB18" s="1391"/>
      <c r="DC18" s="1391"/>
      <c r="DD18" s="1391"/>
      <c r="DE18" s="1391"/>
      <c r="DF18" s="1391"/>
      <c r="DG18" s="1391"/>
      <c r="DH18" s="1391"/>
      <c r="DI18" s="1391"/>
      <c r="DJ18" s="1391"/>
      <c r="DK18" s="1391"/>
      <c r="DL18" s="1391"/>
      <c r="DM18" s="1391"/>
      <c r="DN18" s="1391"/>
      <c r="DO18" s="1391"/>
      <c r="DP18" s="1391"/>
      <c r="DQ18" s="1391"/>
      <c r="DR18" s="1391"/>
      <c r="DS18" s="1391"/>
      <c r="DT18" s="1391"/>
      <c r="DU18" s="1391"/>
      <c r="DV18" s="1391"/>
      <c r="DW18" s="1391"/>
    </row>
    <row r="19" spans="1:127" s="684" customFormat="1" ht="10.8">
      <c r="A19" s="634"/>
      <c r="B19" s="726"/>
      <c r="C19" s="726"/>
      <c r="D19" s="681"/>
      <c r="E19" s="683"/>
      <c r="F19" s="681"/>
      <c r="G19" s="681"/>
      <c r="H19" s="681"/>
      <c r="I19" s="681"/>
      <c r="J19" s="681"/>
      <c r="K19" s="681"/>
      <c r="L19" s="681"/>
      <c r="M19" s="681"/>
      <c r="N19" s="681"/>
      <c r="O19" s="681"/>
      <c r="P19" s="681"/>
      <c r="Q19" s="681"/>
      <c r="R19" s="681"/>
      <c r="S19" s="681"/>
      <c r="T19" s="681"/>
      <c r="U19" s="681"/>
      <c r="V19" s="681"/>
      <c r="W19" s="681"/>
      <c r="X19" s="681"/>
      <c r="Y19" s="681"/>
      <c r="Z19" s="681"/>
      <c r="AA19" s="681"/>
      <c r="AB19" s="681"/>
      <c r="AC19" s="681"/>
      <c r="AD19" s="681"/>
      <c r="AE19" s="681"/>
      <c r="AF19" s="681"/>
      <c r="AG19" s="681"/>
      <c r="AH19" s="681"/>
      <c r="AI19" s="681"/>
      <c r="AJ19" s="681"/>
      <c r="AK19" s="681"/>
      <c r="AL19" s="681"/>
      <c r="AM19" s="681"/>
      <c r="AN19" s="681"/>
      <c r="AO19" s="681"/>
      <c r="AP19" s="681"/>
      <c r="AQ19" s="681"/>
      <c r="AR19" s="681"/>
      <c r="AS19" s="681"/>
      <c r="AT19" s="681"/>
      <c r="AU19" s="681"/>
      <c r="AV19" s="681"/>
      <c r="AW19" s="681"/>
      <c r="AX19" s="681"/>
      <c r="AY19" s="681"/>
      <c r="AZ19" s="681"/>
      <c r="BA19" s="681"/>
      <c r="BB19" s="681"/>
      <c r="BC19" s="681"/>
      <c r="BD19" s="681"/>
      <c r="BE19" s="681"/>
      <c r="BF19" s="681"/>
      <c r="BG19" s="681"/>
      <c r="BH19" s="681"/>
      <c r="BI19" s="681"/>
      <c r="BJ19" s="681"/>
      <c r="BK19" s="681"/>
      <c r="BL19" s="681"/>
      <c r="BM19" s="681"/>
      <c r="BN19" s="681"/>
      <c r="BO19" s="681"/>
      <c r="BP19" s="681"/>
      <c r="BQ19" s="681"/>
      <c r="BR19" s="681"/>
      <c r="BS19" s="681"/>
      <c r="BT19" s="681"/>
      <c r="BU19" s="681"/>
      <c r="BV19" s="681"/>
      <c r="BW19" s="681"/>
      <c r="BX19" s="681"/>
      <c r="BY19" s="681"/>
      <c r="BZ19" s="681"/>
      <c r="CA19" s="681"/>
      <c r="CB19" s="681"/>
      <c r="CC19" s="681"/>
      <c r="CD19" s="681"/>
      <c r="CE19" s="681"/>
      <c r="CF19" s="681"/>
      <c r="CG19" s="681"/>
      <c r="CH19" s="681"/>
      <c r="CI19" s="681"/>
      <c r="CJ19" s="681"/>
      <c r="CK19" s="681"/>
      <c r="CL19" s="681"/>
      <c r="CM19" s="681"/>
      <c r="CN19" s="681"/>
      <c r="CO19" s="681"/>
      <c r="CP19" s="681"/>
      <c r="CQ19" s="681"/>
      <c r="CR19" s="681"/>
      <c r="CS19" s="681"/>
      <c r="CT19" s="681"/>
      <c r="CU19" s="681"/>
      <c r="CV19" s="681"/>
      <c r="CW19" s="681"/>
      <c r="CX19" s="681"/>
      <c r="CY19" s="681"/>
      <c r="CZ19" s="681"/>
      <c r="DA19" s="681"/>
      <c r="DB19" s="681"/>
      <c r="DC19" s="681"/>
      <c r="DD19" s="681"/>
      <c r="DE19" s="681"/>
      <c r="DF19" s="681"/>
      <c r="DG19" s="681"/>
      <c r="DH19" s="681"/>
      <c r="DI19" s="681"/>
      <c r="DJ19" s="681"/>
      <c r="DK19" s="681"/>
      <c r="DL19" s="681"/>
      <c r="DM19" s="681"/>
      <c r="DN19" s="681"/>
      <c r="DO19" s="681"/>
      <c r="DP19" s="681"/>
      <c r="DQ19" s="681"/>
      <c r="DR19" s="681"/>
      <c r="DS19" s="681"/>
      <c r="DT19" s="681"/>
      <c r="DU19" s="681"/>
      <c r="DV19" s="681"/>
      <c r="DW19" s="681"/>
    </row>
    <row r="20" spans="1:127" s="634" customFormat="1" ht="12.6" customHeight="1">
      <c r="A20" s="684"/>
      <c r="B20" s="684"/>
      <c r="C20" s="684"/>
      <c r="D20" s="684"/>
      <c r="E20" s="684"/>
      <c r="F20" s="684"/>
      <c r="G20" s="888">
        <f t="shared" ref="G20:BR20" si="10">G$9</f>
        <v>44408</v>
      </c>
      <c r="H20" s="888">
        <f t="shared" si="10"/>
        <v>44439</v>
      </c>
      <c r="I20" s="888">
        <f t="shared" si="10"/>
        <v>44469</v>
      </c>
      <c r="J20" s="888">
        <f t="shared" si="10"/>
        <v>44500</v>
      </c>
      <c r="K20" s="888">
        <f t="shared" si="10"/>
        <v>44530</v>
      </c>
      <c r="L20" s="888">
        <f t="shared" si="10"/>
        <v>44561</v>
      </c>
      <c r="M20" s="888">
        <f t="shared" si="10"/>
        <v>44592</v>
      </c>
      <c r="N20" s="888">
        <f t="shared" si="10"/>
        <v>44620</v>
      </c>
      <c r="O20" s="888">
        <f t="shared" si="10"/>
        <v>44651</v>
      </c>
      <c r="P20" s="888">
        <f t="shared" si="10"/>
        <v>44681</v>
      </c>
      <c r="Q20" s="888">
        <f t="shared" si="10"/>
        <v>44712</v>
      </c>
      <c r="R20" s="888">
        <f t="shared" si="10"/>
        <v>44742</v>
      </c>
      <c r="S20" s="888">
        <f t="shared" si="10"/>
        <v>44773</v>
      </c>
      <c r="T20" s="888">
        <f t="shared" si="10"/>
        <v>44804</v>
      </c>
      <c r="U20" s="888">
        <f t="shared" si="10"/>
        <v>44834</v>
      </c>
      <c r="V20" s="888">
        <f t="shared" si="10"/>
        <v>44865</v>
      </c>
      <c r="W20" s="888">
        <f t="shared" si="10"/>
        <v>44895</v>
      </c>
      <c r="X20" s="888">
        <f t="shared" si="10"/>
        <v>44926</v>
      </c>
      <c r="Y20" s="888">
        <f t="shared" si="10"/>
        <v>44957</v>
      </c>
      <c r="Z20" s="888">
        <f t="shared" si="10"/>
        <v>44985</v>
      </c>
      <c r="AA20" s="888">
        <f t="shared" si="10"/>
        <v>45016</v>
      </c>
      <c r="AB20" s="888">
        <f t="shared" si="10"/>
        <v>45046</v>
      </c>
      <c r="AC20" s="888">
        <f t="shared" si="10"/>
        <v>45077</v>
      </c>
      <c r="AD20" s="888">
        <f t="shared" si="10"/>
        <v>45107</v>
      </c>
      <c r="AE20" s="888">
        <f t="shared" si="10"/>
        <v>45138</v>
      </c>
      <c r="AF20" s="888">
        <f t="shared" si="10"/>
        <v>45169</v>
      </c>
      <c r="AG20" s="888">
        <f t="shared" si="10"/>
        <v>45199</v>
      </c>
      <c r="AH20" s="888">
        <f t="shared" si="10"/>
        <v>45230</v>
      </c>
      <c r="AI20" s="888">
        <f t="shared" si="10"/>
        <v>45260</v>
      </c>
      <c r="AJ20" s="888">
        <f t="shared" si="10"/>
        <v>45291</v>
      </c>
      <c r="AK20" s="888">
        <f t="shared" si="10"/>
        <v>45322</v>
      </c>
      <c r="AL20" s="888">
        <f t="shared" si="10"/>
        <v>45351</v>
      </c>
      <c r="AM20" s="888">
        <f t="shared" si="10"/>
        <v>45382</v>
      </c>
      <c r="AN20" s="888">
        <f t="shared" si="10"/>
        <v>45412</v>
      </c>
      <c r="AO20" s="888">
        <f t="shared" si="10"/>
        <v>45443</v>
      </c>
      <c r="AP20" s="888">
        <f t="shared" si="10"/>
        <v>45473</v>
      </c>
      <c r="AQ20" s="888">
        <f t="shared" si="10"/>
        <v>45504</v>
      </c>
      <c r="AR20" s="888">
        <f t="shared" si="10"/>
        <v>45535</v>
      </c>
      <c r="AS20" s="888">
        <f t="shared" si="10"/>
        <v>45565</v>
      </c>
      <c r="AT20" s="888">
        <f t="shared" si="10"/>
        <v>45596</v>
      </c>
      <c r="AU20" s="888">
        <f t="shared" si="10"/>
        <v>45626</v>
      </c>
      <c r="AV20" s="888">
        <f t="shared" si="10"/>
        <v>45657</v>
      </c>
      <c r="AW20" s="888">
        <f t="shared" si="10"/>
        <v>45688</v>
      </c>
      <c r="AX20" s="888">
        <f t="shared" si="10"/>
        <v>45716</v>
      </c>
      <c r="AY20" s="888">
        <f t="shared" si="10"/>
        <v>45747</v>
      </c>
      <c r="AZ20" s="888">
        <f t="shared" si="10"/>
        <v>45777</v>
      </c>
      <c r="BA20" s="888">
        <f t="shared" si="10"/>
        <v>45808</v>
      </c>
      <c r="BB20" s="888">
        <f t="shared" si="10"/>
        <v>45838</v>
      </c>
      <c r="BC20" s="888">
        <f t="shared" si="10"/>
        <v>45869</v>
      </c>
      <c r="BD20" s="888">
        <f t="shared" si="10"/>
        <v>45900</v>
      </c>
      <c r="BE20" s="888">
        <f t="shared" si="10"/>
        <v>45930</v>
      </c>
      <c r="BF20" s="888">
        <f t="shared" si="10"/>
        <v>45961</v>
      </c>
      <c r="BG20" s="888">
        <f t="shared" si="10"/>
        <v>45991</v>
      </c>
      <c r="BH20" s="888">
        <f t="shared" si="10"/>
        <v>46022</v>
      </c>
      <c r="BI20" s="888">
        <f t="shared" si="10"/>
        <v>46053</v>
      </c>
      <c r="BJ20" s="888">
        <f t="shared" si="10"/>
        <v>46081</v>
      </c>
      <c r="BK20" s="888">
        <f t="shared" si="10"/>
        <v>46112</v>
      </c>
      <c r="BL20" s="888">
        <f t="shared" si="10"/>
        <v>46142</v>
      </c>
      <c r="BM20" s="888">
        <f t="shared" si="10"/>
        <v>46173</v>
      </c>
      <c r="BN20" s="888">
        <f t="shared" si="10"/>
        <v>46203</v>
      </c>
      <c r="BO20" s="888">
        <f t="shared" si="10"/>
        <v>46234</v>
      </c>
      <c r="BP20" s="888">
        <f t="shared" si="10"/>
        <v>46265</v>
      </c>
      <c r="BQ20" s="888">
        <f t="shared" si="10"/>
        <v>46295</v>
      </c>
      <c r="BR20" s="888">
        <f t="shared" si="10"/>
        <v>46326</v>
      </c>
      <c r="BS20" s="888">
        <f t="shared" ref="BS20:DW20" si="11">BS$9</f>
        <v>46356</v>
      </c>
      <c r="BT20" s="888">
        <f t="shared" si="11"/>
        <v>46387</v>
      </c>
      <c r="BU20" s="888">
        <f t="shared" si="11"/>
        <v>46418</v>
      </c>
      <c r="BV20" s="888">
        <f t="shared" si="11"/>
        <v>46446</v>
      </c>
      <c r="BW20" s="888">
        <f t="shared" si="11"/>
        <v>46477</v>
      </c>
      <c r="BX20" s="888">
        <f t="shared" si="11"/>
        <v>46507</v>
      </c>
      <c r="BY20" s="888">
        <f t="shared" si="11"/>
        <v>46538</v>
      </c>
      <c r="BZ20" s="888">
        <f t="shared" si="11"/>
        <v>46568</v>
      </c>
      <c r="CA20" s="888">
        <f t="shared" si="11"/>
        <v>46599</v>
      </c>
      <c r="CB20" s="888">
        <f t="shared" si="11"/>
        <v>46630</v>
      </c>
      <c r="CC20" s="888">
        <f t="shared" si="11"/>
        <v>46660</v>
      </c>
      <c r="CD20" s="888">
        <f t="shared" si="11"/>
        <v>46691</v>
      </c>
      <c r="CE20" s="888">
        <f t="shared" si="11"/>
        <v>46721</v>
      </c>
      <c r="CF20" s="888">
        <f t="shared" si="11"/>
        <v>46752</v>
      </c>
      <c r="CG20" s="888">
        <f t="shared" si="11"/>
        <v>46783</v>
      </c>
      <c r="CH20" s="888">
        <f t="shared" si="11"/>
        <v>46812</v>
      </c>
      <c r="CI20" s="888">
        <f t="shared" si="11"/>
        <v>46843</v>
      </c>
      <c r="CJ20" s="888">
        <f t="shared" si="11"/>
        <v>46873</v>
      </c>
      <c r="CK20" s="888">
        <f t="shared" si="11"/>
        <v>46904</v>
      </c>
      <c r="CL20" s="888">
        <f t="shared" si="11"/>
        <v>46934</v>
      </c>
      <c r="CM20" s="888">
        <f t="shared" si="11"/>
        <v>46965</v>
      </c>
      <c r="CN20" s="888">
        <f t="shared" si="11"/>
        <v>46996</v>
      </c>
      <c r="CO20" s="888">
        <f t="shared" si="11"/>
        <v>47026</v>
      </c>
      <c r="CP20" s="888">
        <f t="shared" si="11"/>
        <v>47057</v>
      </c>
      <c r="CQ20" s="888">
        <f t="shared" si="11"/>
        <v>47087</v>
      </c>
      <c r="CR20" s="888">
        <f t="shared" si="11"/>
        <v>47118</v>
      </c>
      <c r="CS20" s="888">
        <f t="shared" si="11"/>
        <v>47149</v>
      </c>
      <c r="CT20" s="888">
        <f t="shared" si="11"/>
        <v>47177</v>
      </c>
      <c r="CU20" s="888">
        <f t="shared" si="11"/>
        <v>47208</v>
      </c>
      <c r="CV20" s="888">
        <f t="shared" si="11"/>
        <v>47238</v>
      </c>
      <c r="CW20" s="888">
        <f t="shared" si="11"/>
        <v>47269</v>
      </c>
      <c r="CX20" s="888">
        <f t="shared" si="11"/>
        <v>47299</v>
      </c>
      <c r="CY20" s="888">
        <f t="shared" si="11"/>
        <v>47330</v>
      </c>
      <c r="CZ20" s="888">
        <f t="shared" si="11"/>
        <v>47361</v>
      </c>
      <c r="DA20" s="888">
        <f t="shared" si="11"/>
        <v>47391</v>
      </c>
      <c r="DB20" s="888">
        <f t="shared" si="11"/>
        <v>47422</v>
      </c>
      <c r="DC20" s="888">
        <f t="shared" si="11"/>
        <v>47452</v>
      </c>
      <c r="DD20" s="888">
        <f t="shared" si="11"/>
        <v>47483</v>
      </c>
      <c r="DE20" s="888">
        <f t="shared" si="11"/>
        <v>47514</v>
      </c>
      <c r="DF20" s="888">
        <f t="shared" si="11"/>
        <v>47542</v>
      </c>
      <c r="DG20" s="888">
        <f t="shared" si="11"/>
        <v>47573</v>
      </c>
      <c r="DH20" s="888">
        <f t="shared" si="11"/>
        <v>47603</v>
      </c>
      <c r="DI20" s="888">
        <f t="shared" si="11"/>
        <v>47634</v>
      </c>
      <c r="DJ20" s="888">
        <f t="shared" si="11"/>
        <v>47664</v>
      </c>
      <c r="DK20" s="888">
        <f t="shared" si="11"/>
        <v>47695</v>
      </c>
      <c r="DL20" s="888">
        <f t="shared" si="11"/>
        <v>47726</v>
      </c>
      <c r="DM20" s="888">
        <f t="shared" si="11"/>
        <v>47756</v>
      </c>
      <c r="DN20" s="888">
        <f t="shared" si="11"/>
        <v>47787</v>
      </c>
      <c r="DO20" s="888">
        <f t="shared" si="11"/>
        <v>47817</v>
      </c>
      <c r="DP20" s="888">
        <f t="shared" si="11"/>
        <v>47848</v>
      </c>
      <c r="DQ20" s="888">
        <f t="shared" si="11"/>
        <v>47879</v>
      </c>
      <c r="DR20" s="888">
        <f t="shared" si="11"/>
        <v>47907</v>
      </c>
      <c r="DS20" s="888">
        <f t="shared" si="11"/>
        <v>47938</v>
      </c>
      <c r="DT20" s="888">
        <f t="shared" si="11"/>
        <v>47968</v>
      </c>
      <c r="DU20" s="888">
        <f t="shared" si="11"/>
        <v>47999</v>
      </c>
      <c r="DV20" s="888">
        <f t="shared" si="11"/>
        <v>48029</v>
      </c>
      <c r="DW20" s="888">
        <f t="shared" si="11"/>
        <v>48060</v>
      </c>
    </row>
    <row r="21" spans="1:127" s="684" customFormat="1" ht="10.8">
      <c r="A21" s="634"/>
      <c r="B21" s="634"/>
      <c r="C21" s="634"/>
      <c r="D21" s="634"/>
      <c r="F21" s="681"/>
      <c r="G21" s="634"/>
      <c r="H21" s="634"/>
      <c r="I21" s="634"/>
      <c r="J21" s="634"/>
      <c r="K21" s="634"/>
      <c r="L21" s="634"/>
      <c r="M21" s="634"/>
      <c r="N21" s="634"/>
      <c r="O21" s="634"/>
      <c r="P21" s="634"/>
      <c r="Q21" s="634"/>
      <c r="R21" s="634"/>
      <c r="S21" s="634"/>
      <c r="T21" s="634"/>
      <c r="U21" s="634"/>
      <c r="V21" s="634"/>
      <c r="W21" s="634"/>
      <c r="X21" s="634"/>
      <c r="Y21" s="634"/>
      <c r="Z21" s="634"/>
      <c r="AA21" s="634"/>
      <c r="AB21" s="634"/>
      <c r="AC21" s="634"/>
      <c r="AD21" s="634"/>
      <c r="AE21" s="634"/>
      <c r="AF21" s="634"/>
      <c r="AG21" s="634"/>
      <c r="AH21" s="634"/>
      <c r="AI21" s="634"/>
      <c r="AJ21" s="634"/>
      <c r="AK21" s="634"/>
      <c r="AL21" s="634"/>
      <c r="AM21" s="634"/>
      <c r="AN21" s="634"/>
      <c r="AO21" s="634"/>
      <c r="AP21" s="634"/>
      <c r="AQ21" s="634"/>
      <c r="AR21" s="634"/>
      <c r="AS21" s="634"/>
      <c r="AT21" s="634"/>
      <c r="AU21" s="634"/>
      <c r="AV21" s="634"/>
      <c r="AW21" s="634"/>
      <c r="AX21" s="634"/>
      <c r="AY21" s="634"/>
      <c r="AZ21" s="634"/>
      <c r="BA21" s="634"/>
      <c r="BB21" s="634"/>
      <c r="BC21" s="634"/>
      <c r="BD21" s="634"/>
      <c r="BE21" s="634"/>
      <c r="BF21" s="634"/>
      <c r="BG21" s="634"/>
      <c r="BH21" s="634"/>
      <c r="BI21" s="634"/>
      <c r="BJ21" s="634"/>
      <c r="BK21" s="634"/>
      <c r="BL21" s="634"/>
      <c r="BM21" s="634"/>
      <c r="BN21" s="634"/>
      <c r="BO21" s="634"/>
      <c r="BP21" s="634"/>
      <c r="BQ21" s="634"/>
      <c r="BR21" s="634"/>
      <c r="BS21" s="634"/>
      <c r="BT21" s="634"/>
      <c r="BU21" s="634"/>
      <c r="BV21" s="634"/>
      <c r="BW21" s="634"/>
      <c r="BX21" s="634"/>
      <c r="BY21" s="634"/>
      <c r="BZ21" s="634"/>
      <c r="CA21" s="634"/>
      <c r="CB21" s="634"/>
      <c r="CC21" s="634"/>
      <c r="CD21" s="634"/>
      <c r="CE21" s="634"/>
      <c r="CF21" s="634"/>
      <c r="CG21" s="634"/>
      <c r="CH21" s="634"/>
      <c r="CI21" s="634"/>
      <c r="CJ21" s="634"/>
      <c r="CK21" s="634"/>
      <c r="CL21" s="634"/>
      <c r="CM21" s="634"/>
      <c r="CN21" s="634"/>
      <c r="CO21" s="634"/>
      <c r="CP21" s="634"/>
      <c r="CQ21" s="634"/>
      <c r="CR21" s="634"/>
      <c r="CS21" s="634"/>
      <c r="CT21" s="634"/>
      <c r="CU21" s="634"/>
      <c r="CV21" s="634"/>
      <c r="CW21" s="634"/>
      <c r="CX21" s="634"/>
      <c r="CY21" s="634"/>
      <c r="CZ21" s="634"/>
      <c r="DA21" s="634"/>
      <c r="DB21" s="634"/>
      <c r="DC21" s="634"/>
      <c r="DD21" s="634"/>
      <c r="DE21" s="634"/>
      <c r="DF21" s="634"/>
      <c r="DG21" s="634"/>
      <c r="DH21" s="634"/>
      <c r="DI21" s="634"/>
      <c r="DJ21" s="634"/>
      <c r="DK21" s="634"/>
      <c r="DL21" s="634"/>
      <c r="DM21" s="634"/>
      <c r="DN21" s="634"/>
      <c r="DO21" s="634"/>
      <c r="DP21" s="634"/>
      <c r="DQ21" s="634"/>
      <c r="DR21" s="634"/>
      <c r="DS21" s="634"/>
      <c r="DT21" s="634"/>
      <c r="DU21" s="634"/>
      <c r="DV21" s="634"/>
      <c r="DW21" s="634"/>
    </row>
    <row r="22" spans="1:127" s="634" customFormat="1" ht="10.8">
      <c r="B22" s="886" t="s">
        <v>185</v>
      </c>
      <c r="C22" s="886" t="s">
        <v>438</v>
      </c>
      <c r="D22" s="886" t="s">
        <v>1072</v>
      </c>
      <c r="E22" s="886" t="s">
        <v>433</v>
      </c>
      <c r="F22" s="681"/>
      <c r="G22" s="910">
        <f t="shared" ref="G22:P22" si="12">F22+1</f>
        <v>1</v>
      </c>
      <c r="H22" s="910">
        <f t="shared" si="12"/>
        <v>2</v>
      </c>
      <c r="I22" s="910">
        <f t="shared" si="12"/>
        <v>3</v>
      </c>
      <c r="J22" s="910">
        <f t="shared" si="12"/>
        <v>4</v>
      </c>
      <c r="K22" s="910">
        <f t="shared" si="12"/>
        <v>5</v>
      </c>
      <c r="L22" s="910">
        <f t="shared" si="12"/>
        <v>6</v>
      </c>
      <c r="M22" s="910">
        <f t="shared" si="12"/>
        <v>7</v>
      </c>
      <c r="N22" s="910">
        <f t="shared" si="12"/>
        <v>8</v>
      </c>
      <c r="O22" s="910">
        <f t="shared" si="12"/>
        <v>9</v>
      </c>
      <c r="P22" s="910">
        <f t="shared" si="12"/>
        <v>10</v>
      </c>
      <c r="Q22" s="910">
        <f t="shared" ref="Q22:CB22" si="13">P22+1</f>
        <v>11</v>
      </c>
      <c r="R22" s="910">
        <f t="shared" si="13"/>
        <v>12</v>
      </c>
      <c r="S22" s="910">
        <f t="shared" si="13"/>
        <v>13</v>
      </c>
      <c r="T22" s="910">
        <f t="shared" si="13"/>
        <v>14</v>
      </c>
      <c r="U22" s="910">
        <f t="shared" si="13"/>
        <v>15</v>
      </c>
      <c r="V22" s="910">
        <f t="shared" si="13"/>
        <v>16</v>
      </c>
      <c r="W22" s="910">
        <f t="shared" si="13"/>
        <v>17</v>
      </c>
      <c r="X22" s="910">
        <f t="shared" si="13"/>
        <v>18</v>
      </c>
      <c r="Y22" s="910">
        <f t="shared" si="13"/>
        <v>19</v>
      </c>
      <c r="Z22" s="910">
        <f t="shared" si="13"/>
        <v>20</v>
      </c>
      <c r="AA22" s="910">
        <f t="shared" si="13"/>
        <v>21</v>
      </c>
      <c r="AB22" s="910">
        <f t="shared" si="13"/>
        <v>22</v>
      </c>
      <c r="AC22" s="910">
        <f t="shared" si="13"/>
        <v>23</v>
      </c>
      <c r="AD22" s="910">
        <f t="shared" si="13"/>
        <v>24</v>
      </c>
      <c r="AE22" s="910">
        <f t="shared" si="13"/>
        <v>25</v>
      </c>
      <c r="AF22" s="910">
        <f t="shared" si="13"/>
        <v>26</v>
      </c>
      <c r="AG22" s="910">
        <f t="shared" si="13"/>
        <v>27</v>
      </c>
      <c r="AH22" s="910">
        <f t="shared" si="13"/>
        <v>28</v>
      </c>
      <c r="AI22" s="910">
        <f t="shared" si="13"/>
        <v>29</v>
      </c>
      <c r="AJ22" s="910">
        <f t="shared" si="13"/>
        <v>30</v>
      </c>
      <c r="AK22" s="910">
        <f t="shared" si="13"/>
        <v>31</v>
      </c>
      <c r="AL22" s="910">
        <f t="shared" si="13"/>
        <v>32</v>
      </c>
      <c r="AM22" s="910">
        <f t="shared" si="13"/>
        <v>33</v>
      </c>
      <c r="AN22" s="910">
        <f t="shared" si="13"/>
        <v>34</v>
      </c>
      <c r="AO22" s="910">
        <f t="shared" si="13"/>
        <v>35</v>
      </c>
      <c r="AP22" s="910">
        <f t="shared" si="13"/>
        <v>36</v>
      </c>
      <c r="AQ22" s="910">
        <f t="shared" si="13"/>
        <v>37</v>
      </c>
      <c r="AR22" s="910">
        <f t="shared" si="13"/>
        <v>38</v>
      </c>
      <c r="AS22" s="910">
        <f t="shared" si="13"/>
        <v>39</v>
      </c>
      <c r="AT22" s="910">
        <f t="shared" si="13"/>
        <v>40</v>
      </c>
      <c r="AU22" s="910">
        <f t="shared" si="13"/>
        <v>41</v>
      </c>
      <c r="AV22" s="910">
        <f t="shared" si="13"/>
        <v>42</v>
      </c>
      <c r="AW22" s="910">
        <f t="shared" si="13"/>
        <v>43</v>
      </c>
      <c r="AX22" s="910">
        <f t="shared" si="13"/>
        <v>44</v>
      </c>
      <c r="AY22" s="910">
        <f t="shared" si="13"/>
        <v>45</v>
      </c>
      <c r="AZ22" s="910">
        <f t="shared" si="13"/>
        <v>46</v>
      </c>
      <c r="BA22" s="910">
        <f t="shared" si="13"/>
        <v>47</v>
      </c>
      <c r="BB22" s="910">
        <f t="shared" si="13"/>
        <v>48</v>
      </c>
      <c r="BC22" s="910">
        <f t="shared" si="13"/>
        <v>49</v>
      </c>
      <c r="BD22" s="910">
        <f t="shared" si="13"/>
        <v>50</v>
      </c>
      <c r="BE22" s="910">
        <f t="shared" si="13"/>
        <v>51</v>
      </c>
      <c r="BF22" s="910">
        <f t="shared" si="13"/>
        <v>52</v>
      </c>
      <c r="BG22" s="910">
        <f t="shared" si="13"/>
        <v>53</v>
      </c>
      <c r="BH22" s="910">
        <f t="shared" si="13"/>
        <v>54</v>
      </c>
      <c r="BI22" s="910">
        <f t="shared" si="13"/>
        <v>55</v>
      </c>
      <c r="BJ22" s="910">
        <f t="shared" si="13"/>
        <v>56</v>
      </c>
      <c r="BK22" s="910">
        <f t="shared" si="13"/>
        <v>57</v>
      </c>
      <c r="BL22" s="910">
        <f t="shared" si="13"/>
        <v>58</v>
      </c>
      <c r="BM22" s="910">
        <f t="shared" si="13"/>
        <v>59</v>
      </c>
      <c r="BN22" s="910">
        <f t="shared" si="13"/>
        <v>60</v>
      </c>
      <c r="BO22" s="910">
        <f t="shared" si="13"/>
        <v>61</v>
      </c>
      <c r="BP22" s="910">
        <f t="shared" si="13"/>
        <v>62</v>
      </c>
      <c r="BQ22" s="910">
        <f t="shared" si="13"/>
        <v>63</v>
      </c>
      <c r="BR22" s="910">
        <f t="shared" si="13"/>
        <v>64</v>
      </c>
      <c r="BS22" s="910">
        <f t="shared" si="13"/>
        <v>65</v>
      </c>
      <c r="BT22" s="910">
        <f t="shared" si="13"/>
        <v>66</v>
      </c>
      <c r="BU22" s="910">
        <f t="shared" si="13"/>
        <v>67</v>
      </c>
      <c r="BV22" s="910">
        <f t="shared" si="13"/>
        <v>68</v>
      </c>
      <c r="BW22" s="910">
        <f t="shared" si="13"/>
        <v>69</v>
      </c>
      <c r="BX22" s="910">
        <f t="shared" si="13"/>
        <v>70</v>
      </c>
      <c r="BY22" s="910">
        <f t="shared" si="13"/>
        <v>71</v>
      </c>
      <c r="BZ22" s="910">
        <f t="shared" si="13"/>
        <v>72</v>
      </c>
      <c r="CA22" s="910">
        <f t="shared" si="13"/>
        <v>73</v>
      </c>
      <c r="CB22" s="910">
        <f t="shared" si="13"/>
        <v>74</v>
      </c>
      <c r="CC22" s="910">
        <f t="shared" ref="CC22:DV22" si="14">CB22+1</f>
        <v>75</v>
      </c>
      <c r="CD22" s="910">
        <f t="shared" si="14"/>
        <v>76</v>
      </c>
      <c r="CE22" s="910">
        <f t="shared" si="14"/>
        <v>77</v>
      </c>
      <c r="CF22" s="910">
        <f t="shared" si="14"/>
        <v>78</v>
      </c>
      <c r="CG22" s="910">
        <f t="shared" si="14"/>
        <v>79</v>
      </c>
      <c r="CH22" s="910">
        <f t="shared" si="14"/>
        <v>80</v>
      </c>
      <c r="CI22" s="910">
        <f t="shared" si="14"/>
        <v>81</v>
      </c>
      <c r="CJ22" s="910">
        <f t="shared" si="14"/>
        <v>82</v>
      </c>
      <c r="CK22" s="910">
        <f t="shared" si="14"/>
        <v>83</v>
      </c>
      <c r="CL22" s="910">
        <f t="shared" si="14"/>
        <v>84</v>
      </c>
      <c r="CM22" s="910">
        <f t="shared" si="14"/>
        <v>85</v>
      </c>
      <c r="CN22" s="910">
        <f t="shared" si="14"/>
        <v>86</v>
      </c>
      <c r="CO22" s="910">
        <f t="shared" si="14"/>
        <v>87</v>
      </c>
      <c r="CP22" s="910">
        <f t="shared" si="14"/>
        <v>88</v>
      </c>
      <c r="CQ22" s="910">
        <f t="shared" si="14"/>
        <v>89</v>
      </c>
      <c r="CR22" s="910">
        <f t="shared" si="14"/>
        <v>90</v>
      </c>
      <c r="CS22" s="910">
        <f t="shared" si="14"/>
        <v>91</v>
      </c>
      <c r="CT22" s="910">
        <f t="shared" si="14"/>
        <v>92</v>
      </c>
      <c r="CU22" s="910">
        <f t="shared" si="14"/>
        <v>93</v>
      </c>
      <c r="CV22" s="910">
        <f t="shared" si="14"/>
        <v>94</v>
      </c>
      <c r="CW22" s="910">
        <f t="shared" si="14"/>
        <v>95</v>
      </c>
      <c r="CX22" s="910">
        <f t="shared" si="14"/>
        <v>96</v>
      </c>
      <c r="CY22" s="910">
        <f t="shared" si="14"/>
        <v>97</v>
      </c>
      <c r="CZ22" s="910">
        <f t="shared" si="14"/>
        <v>98</v>
      </c>
      <c r="DA22" s="910">
        <f t="shared" si="14"/>
        <v>99</v>
      </c>
      <c r="DB22" s="910">
        <f t="shared" si="14"/>
        <v>100</v>
      </c>
      <c r="DC22" s="910">
        <f t="shared" si="14"/>
        <v>101</v>
      </c>
      <c r="DD22" s="910">
        <f t="shared" si="14"/>
        <v>102</v>
      </c>
      <c r="DE22" s="910">
        <f t="shared" si="14"/>
        <v>103</v>
      </c>
      <c r="DF22" s="910">
        <f t="shared" si="14"/>
        <v>104</v>
      </c>
      <c r="DG22" s="910">
        <f t="shared" si="14"/>
        <v>105</v>
      </c>
      <c r="DH22" s="910">
        <f t="shared" si="14"/>
        <v>106</v>
      </c>
      <c r="DI22" s="910">
        <f t="shared" si="14"/>
        <v>107</v>
      </c>
      <c r="DJ22" s="910">
        <f t="shared" si="14"/>
        <v>108</v>
      </c>
      <c r="DK22" s="910">
        <f t="shared" si="14"/>
        <v>109</v>
      </c>
      <c r="DL22" s="910">
        <f t="shared" si="14"/>
        <v>110</v>
      </c>
      <c r="DM22" s="910">
        <f t="shared" si="14"/>
        <v>111</v>
      </c>
      <c r="DN22" s="910">
        <f t="shared" si="14"/>
        <v>112</v>
      </c>
      <c r="DO22" s="910">
        <f t="shared" si="14"/>
        <v>113</v>
      </c>
      <c r="DP22" s="910">
        <f t="shared" si="14"/>
        <v>114</v>
      </c>
      <c r="DQ22" s="910">
        <f t="shared" si="14"/>
        <v>115</v>
      </c>
      <c r="DR22" s="910">
        <f t="shared" si="14"/>
        <v>116</v>
      </c>
      <c r="DS22" s="910">
        <f t="shared" si="14"/>
        <v>117</v>
      </c>
      <c r="DT22" s="910">
        <f t="shared" si="14"/>
        <v>118</v>
      </c>
      <c r="DU22" s="910">
        <f t="shared" si="14"/>
        <v>119</v>
      </c>
      <c r="DV22" s="910">
        <f t="shared" si="14"/>
        <v>120</v>
      </c>
      <c r="DW22" s="910">
        <f>DV22+1</f>
        <v>121</v>
      </c>
    </row>
    <row r="23" spans="1:127" s="634" customFormat="1" ht="10.8">
      <c r="B23" s="882">
        <f>IF(B22="No",1,B22+1)</f>
        <v>1</v>
      </c>
      <c r="C23" s="883" t="str">
        <f ca="1">OFFSET(IP_Schedule!Q$16,$B23,0)</f>
        <v>Leased</v>
      </c>
      <c r="D23" s="883" t="str">
        <f ca="1">IF(OFFSET(IP_Schedule!R$16,$B23,0)="Vacant","Vacant",OFFSET(IP_Schedule!R$16,$B23,0))</f>
        <v>Yarra D</v>
      </c>
      <c r="E23" s="911" t="str">
        <f ca="1">OFFSET(IP_Schedule!E$16,$B23,0)</f>
        <v>Ground 1</v>
      </c>
      <c r="F23" s="681"/>
      <c r="G23" s="873">
        <f ca="1">OFFSET(DT_LUA!E$17,$B12,0)</f>
        <v>0</v>
      </c>
      <c r="H23" s="873">
        <f ca="1">OFFSET(DT_LUA!F$17,$B12,0)</f>
        <v>0</v>
      </c>
      <c r="I23" s="873">
        <f ca="1">OFFSET(DT_LUA!G$17,$B12,0)</f>
        <v>0</v>
      </c>
      <c r="J23" s="873">
        <f ca="1">OFFSET(DT_LUA!H$17,$B12,0)</f>
        <v>0</v>
      </c>
      <c r="K23" s="873">
        <f ca="1">OFFSET(DT_LUA!I$17,$B12,0)</f>
        <v>0</v>
      </c>
      <c r="L23" s="873">
        <f ca="1">OFFSET(DT_LUA!J$17,$B12,0)</f>
        <v>0</v>
      </c>
      <c r="M23" s="873">
        <f ca="1">OFFSET(DT_LUA!K$17,$B12,0)</f>
        <v>0</v>
      </c>
      <c r="N23" s="873">
        <f ca="1">OFFSET(DT_LUA!L$17,$B12,0)</f>
        <v>0</v>
      </c>
      <c r="O23" s="873">
        <f ca="1">OFFSET(DT_LUA!M$17,$B12,0)</f>
        <v>0</v>
      </c>
      <c r="P23" s="873">
        <f ca="1">OFFSET(DT_LUA!N$17,$B12,0)</f>
        <v>0</v>
      </c>
      <c r="Q23" s="873">
        <f ca="1">OFFSET(DT_LUA!O$17,$B12,0)</f>
        <v>0</v>
      </c>
      <c r="R23" s="873">
        <f ca="1">OFFSET(DT_LUA!P$17,$B12,0)</f>
        <v>0</v>
      </c>
      <c r="S23" s="873">
        <f ca="1">OFFSET(DT_LUA!Q$17,$B12,0)</f>
        <v>0</v>
      </c>
      <c r="T23" s="873">
        <f ca="1">OFFSET(DT_LUA!R$17,$B12,0)</f>
        <v>0</v>
      </c>
      <c r="U23" s="873">
        <f ca="1">OFFSET(DT_LUA!S$17,$B12,0)</f>
        <v>0</v>
      </c>
      <c r="V23" s="873">
        <f ca="1">OFFSET(DT_LUA!T$17,$B12,0)</f>
        <v>0</v>
      </c>
      <c r="W23" s="873">
        <f ca="1">OFFSET(DT_LUA!U$17,$B12,0)</f>
        <v>0</v>
      </c>
      <c r="X23" s="873">
        <f ca="1">OFFSET(DT_LUA!V$17,$B12,0)</f>
        <v>0</v>
      </c>
      <c r="Y23" s="873">
        <f ca="1">OFFSET(DT_LUA!W$17,$B12,0)</f>
        <v>0</v>
      </c>
      <c r="Z23" s="873">
        <f ca="1">OFFSET(DT_LUA!X$17,$B12,0)</f>
        <v>0</v>
      </c>
      <c r="AA23" s="873">
        <f ca="1">OFFSET(DT_LUA!Y$17,$B12,0)</f>
        <v>0</v>
      </c>
      <c r="AB23" s="873">
        <f ca="1">OFFSET(DT_LUA!Z$17,$B12,0)</f>
        <v>0</v>
      </c>
      <c r="AC23" s="873">
        <f ca="1">OFFSET(DT_LUA!AA$17,$B12,0)</f>
        <v>0</v>
      </c>
      <c r="AD23" s="873">
        <f ca="1">OFFSET(DT_LUA!AB$17,$B12,0)</f>
        <v>0</v>
      </c>
      <c r="AE23" s="873">
        <f ca="1">OFFSET(DT_LUA!AC$17,$B12,0)</f>
        <v>0</v>
      </c>
      <c r="AF23" s="873">
        <f ca="1">OFFSET(DT_LUA!AD$17,$B12,0)</f>
        <v>0</v>
      </c>
      <c r="AG23" s="873">
        <f ca="1">OFFSET(DT_LUA!AE$17,$B12,0)</f>
        <v>0</v>
      </c>
      <c r="AH23" s="873">
        <f ca="1">OFFSET(DT_LUA!AF$17,$B12,0)</f>
        <v>0</v>
      </c>
      <c r="AI23" s="873">
        <f ca="1">OFFSET(DT_LUA!AG$17,$B12,0)</f>
        <v>0</v>
      </c>
      <c r="AJ23" s="873">
        <f ca="1">OFFSET(DT_LUA!AH$17,$B12,0)</f>
        <v>0</v>
      </c>
      <c r="AK23" s="873">
        <f ca="1">OFFSET(DT_LUA!AI$17,$B12,0)</f>
        <v>0</v>
      </c>
      <c r="AL23" s="873">
        <f ca="1">OFFSET(DT_LUA!AJ$17,$B12,0)</f>
        <v>0</v>
      </c>
      <c r="AM23" s="873">
        <f ca="1">OFFSET(DT_LUA!AK$17,$B12,0)</f>
        <v>0</v>
      </c>
      <c r="AN23" s="873">
        <f ca="1">OFFSET(DT_LUA!AL$17,$B12,0)</f>
        <v>0</v>
      </c>
      <c r="AO23" s="873">
        <f ca="1">OFFSET(DT_LUA!AM$17,$B12,0)</f>
        <v>0</v>
      </c>
      <c r="AP23" s="873">
        <f ca="1">OFFSET(DT_LUA!AN$17,$B12,0)</f>
        <v>0</v>
      </c>
      <c r="AQ23" s="873">
        <f ca="1">OFFSET(DT_LUA!AO$17,$B12,0)</f>
        <v>0</v>
      </c>
      <c r="AR23" s="873">
        <f ca="1">OFFSET(DT_LUA!AP$17,$B12,0)</f>
        <v>0</v>
      </c>
      <c r="AS23" s="873">
        <f ca="1">OFFSET(DT_LUA!AQ$17,$B12,0)</f>
        <v>0</v>
      </c>
      <c r="AT23" s="873">
        <f ca="1">OFFSET(DT_LUA!AR$17,$B12,0)</f>
        <v>0</v>
      </c>
      <c r="AU23" s="873">
        <f ca="1">OFFSET(DT_LUA!AS$17,$B12,0)</f>
        <v>0</v>
      </c>
      <c r="AV23" s="873">
        <f ca="1">OFFSET(DT_LUA!AT$17,$B12,0)</f>
        <v>0</v>
      </c>
      <c r="AW23" s="873">
        <f ca="1">OFFSET(DT_LUA!AU$17,$B12,0)</f>
        <v>0</v>
      </c>
      <c r="AX23" s="873">
        <f ca="1">OFFSET(DT_LUA!AV$17,$B12,0)</f>
        <v>0</v>
      </c>
      <c r="AY23" s="873">
        <f ca="1">OFFSET(DT_LUA!AW$17,$B12,0)</f>
        <v>0</v>
      </c>
      <c r="AZ23" s="873">
        <f ca="1">OFFSET(DT_LUA!AX$17,$B12,0)</f>
        <v>0</v>
      </c>
      <c r="BA23" s="873">
        <f ca="1">OFFSET(DT_LUA!AY$17,$B12,0)</f>
        <v>0</v>
      </c>
      <c r="BB23" s="873">
        <f ca="1">OFFSET(DT_LUA!AZ$17,$B12,0)</f>
        <v>0</v>
      </c>
      <c r="BC23" s="873">
        <f ca="1">OFFSET(DT_LUA!BA$17,$B12,0)</f>
        <v>11.0609</v>
      </c>
      <c r="BD23" s="873">
        <f ca="1">OFFSET(DT_LUA!BB$17,$B12,0)</f>
        <v>11.0609</v>
      </c>
      <c r="BE23" s="873">
        <f ca="1">OFFSET(DT_LUA!BC$17,$B12,0)</f>
        <v>11.0609</v>
      </c>
      <c r="BF23" s="873">
        <f ca="1">OFFSET(DT_LUA!BD$17,$B12,0)</f>
        <v>0</v>
      </c>
      <c r="BG23" s="873">
        <f ca="1">OFFSET(DT_LUA!BE$17,$B12,0)</f>
        <v>0</v>
      </c>
      <c r="BH23" s="873">
        <f ca="1">OFFSET(DT_LUA!BF$17,$B12,0)</f>
        <v>0</v>
      </c>
      <c r="BI23" s="873">
        <f ca="1">OFFSET(DT_LUA!BG$17,$B12,0)</f>
        <v>0</v>
      </c>
      <c r="BJ23" s="873">
        <f ca="1">OFFSET(DT_LUA!BH$17,$B12,0)</f>
        <v>0</v>
      </c>
      <c r="BK23" s="873">
        <f ca="1">OFFSET(DT_LUA!BI$17,$B12,0)</f>
        <v>0</v>
      </c>
      <c r="BL23" s="873">
        <f ca="1">OFFSET(DT_LUA!BJ$17,$B12,0)</f>
        <v>0</v>
      </c>
      <c r="BM23" s="873">
        <f ca="1">OFFSET(DT_LUA!BK$17,$B12,0)</f>
        <v>0</v>
      </c>
      <c r="BN23" s="873">
        <f ca="1">OFFSET(DT_LUA!BL$17,$B12,0)</f>
        <v>0</v>
      </c>
      <c r="BO23" s="873">
        <f ca="1">OFFSET(DT_LUA!BM$17,$B12,0)</f>
        <v>0</v>
      </c>
      <c r="BP23" s="873">
        <f ca="1">OFFSET(DT_LUA!BN$17,$B12,0)</f>
        <v>0</v>
      </c>
      <c r="BQ23" s="873">
        <f ca="1">OFFSET(DT_LUA!BO$17,$B12,0)</f>
        <v>0</v>
      </c>
      <c r="BR23" s="873">
        <f ca="1">OFFSET(DT_LUA!BP$17,$B12,0)</f>
        <v>0</v>
      </c>
      <c r="BS23" s="873">
        <f ca="1">OFFSET(DT_LUA!BQ$17,$B12,0)</f>
        <v>0</v>
      </c>
      <c r="BT23" s="873">
        <f ca="1">OFFSET(DT_LUA!BR$17,$B12,0)</f>
        <v>0</v>
      </c>
      <c r="BU23" s="873">
        <f ca="1">OFFSET(DT_LUA!BS$17,$B12,0)</f>
        <v>0</v>
      </c>
      <c r="BV23" s="873">
        <f ca="1">OFFSET(DT_LUA!BT$17,$B12,0)</f>
        <v>0</v>
      </c>
      <c r="BW23" s="873">
        <f ca="1">OFFSET(DT_LUA!BU$17,$B12,0)</f>
        <v>0</v>
      </c>
      <c r="BX23" s="873">
        <f ca="1">OFFSET(DT_LUA!BV$17,$B12,0)</f>
        <v>0</v>
      </c>
      <c r="BY23" s="873">
        <f ca="1">OFFSET(DT_LUA!BW$17,$B12,0)</f>
        <v>0</v>
      </c>
      <c r="BZ23" s="873">
        <f ca="1">OFFSET(DT_LUA!BX$17,$B12,0)</f>
        <v>0</v>
      </c>
      <c r="CA23" s="873">
        <f ca="1">OFFSET(DT_LUA!BY$17,$B12,0)</f>
        <v>0</v>
      </c>
      <c r="CB23" s="873">
        <f ca="1">OFFSET(DT_LUA!BZ$17,$B12,0)</f>
        <v>0</v>
      </c>
      <c r="CC23" s="873">
        <f ca="1">OFFSET(DT_LUA!CA$17,$B12,0)</f>
        <v>0</v>
      </c>
      <c r="CD23" s="873">
        <f ca="1">OFFSET(DT_LUA!CB$17,$B12,0)</f>
        <v>0</v>
      </c>
      <c r="CE23" s="873">
        <f ca="1">OFFSET(DT_LUA!CC$17,$B12,0)</f>
        <v>0</v>
      </c>
      <c r="CF23" s="873">
        <f ca="1">OFFSET(DT_LUA!CD$17,$B12,0)</f>
        <v>0</v>
      </c>
      <c r="CG23" s="873">
        <f ca="1">OFFSET(DT_LUA!CE$17,$B12,0)</f>
        <v>0</v>
      </c>
      <c r="CH23" s="873">
        <f ca="1">OFFSET(DT_LUA!CF$17,$B12,0)</f>
        <v>0</v>
      </c>
      <c r="CI23" s="873">
        <f ca="1">OFFSET(DT_LUA!CG$17,$B12,0)</f>
        <v>0</v>
      </c>
      <c r="CJ23" s="873">
        <f ca="1">OFFSET(DT_LUA!CH$17,$B12,0)</f>
        <v>0</v>
      </c>
      <c r="CK23" s="873">
        <f ca="1">OFFSET(DT_LUA!CI$17,$B12,0)</f>
        <v>0</v>
      </c>
      <c r="CL23" s="873">
        <f ca="1">OFFSET(DT_LUA!CJ$17,$B12,0)</f>
        <v>0</v>
      </c>
      <c r="CM23" s="873">
        <f ca="1">OFFSET(DT_LUA!CK$17,$B12,0)</f>
        <v>0</v>
      </c>
      <c r="CN23" s="873">
        <f ca="1">OFFSET(DT_LUA!CL$17,$B12,0)</f>
        <v>0</v>
      </c>
      <c r="CO23" s="873">
        <f ca="1">OFFSET(DT_LUA!CM$17,$B12,0)</f>
        <v>0</v>
      </c>
      <c r="CP23" s="873">
        <f ca="1">OFFSET(DT_LUA!CN$17,$B12,0)</f>
        <v>0</v>
      </c>
      <c r="CQ23" s="873">
        <f ca="1">OFFSET(DT_LUA!CO$17,$B12,0)</f>
        <v>0</v>
      </c>
      <c r="CR23" s="873">
        <f ca="1">OFFSET(DT_LUA!CP$17,$B12,0)</f>
        <v>0</v>
      </c>
      <c r="CS23" s="873">
        <f ca="1">OFFSET(DT_LUA!CQ$17,$B12,0)</f>
        <v>0</v>
      </c>
      <c r="CT23" s="873">
        <f ca="1">OFFSET(DT_LUA!CR$17,$B12,0)</f>
        <v>0</v>
      </c>
      <c r="CU23" s="873">
        <f ca="1">OFFSET(DT_LUA!CS$17,$B12,0)</f>
        <v>0</v>
      </c>
      <c r="CV23" s="873">
        <f ca="1">OFFSET(DT_LUA!CT$17,$B12,0)</f>
        <v>0</v>
      </c>
      <c r="CW23" s="873">
        <f ca="1">OFFSET(DT_LUA!CU$17,$B12,0)</f>
        <v>0</v>
      </c>
      <c r="CX23" s="873">
        <f ca="1">OFFSET(DT_LUA!CV$17,$B12,0)</f>
        <v>0</v>
      </c>
      <c r="CY23" s="873">
        <f ca="1">OFFSET(DT_LUA!CW$17,$B12,0)</f>
        <v>0</v>
      </c>
      <c r="CZ23" s="873">
        <f ca="1">OFFSET(DT_LUA!CX$17,$B12,0)</f>
        <v>0</v>
      </c>
      <c r="DA23" s="873">
        <f ca="1">OFFSET(DT_LUA!CY$17,$B12,0)</f>
        <v>0</v>
      </c>
      <c r="DB23" s="873">
        <f ca="1">OFFSET(DT_LUA!CZ$17,$B12,0)</f>
        <v>0</v>
      </c>
      <c r="DC23" s="873">
        <f ca="1">OFFSET(DT_LUA!DA$17,$B12,0)</f>
        <v>0</v>
      </c>
      <c r="DD23" s="873">
        <f ca="1">OFFSET(DT_LUA!DB$17,$B12,0)</f>
        <v>0</v>
      </c>
      <c r="DE23" s="873">
        <f ca="1">OFFSET(DT_LUA!DC$17,$B12,0)</f>
        <v>0</v>
      </c>
      <c r="DF23" s="873">
        <f ca="1">OFFSET(DT_LUA!DD$17,$B12,0)</f>
        <v>0</v>
      </c>
      <c r="DG23" s="873">
        <f ca="1">OFFSET(DT_LUA!DE$17,$B12,0)</f>
        <v>0</v>
      </c>
      <c r="DH23" s="873">
        <f ca="1">OFFSET(DT_LUA!DF$17,$B12,0)</f>
        <v>0</v>
      </c>
      <c r="DI23" s="873">
        <f ca="1">OFFSET(DT_LUA!DG$17,$B12,0)</f>
        <v>0</v>
      </c>
      <c r="DJ23" s="873">
        <f ca="1">OFFSET(DT_LUA!DH$17,$B12,0)</f>
        <v>0</v>
      </c>
      <c r="DK23" s="873">
        <f ca="1">OFFSET(DT_LUA!DI$17,$B12,0)</f>
        <v>0</v>
      </c>
      <c r="DL23" s="873">
        <f ca="1">OFFSET(DT_LUA!DJ$17,$B12,0)</f>
        <v>0</v>
      </c>
      <c r="DM23" s="873">
        <f ca="1">OFFSET(DT_LUA!DK$17,$B12,0)</f>
        <v>0</v>
      </c>
      <c r="DN23" s="873">
        <f ca="1">OFFSET(DT_LUA!DL$17,$B12,0)</f>
        <v>12.591799999999999</v>
      </c>
      <c r="DO23" s="873">
        <f ca="1">OFFSET(DT_LUA!DM$17,$B12,0)</f>
        <v>12.591799999999999</v>
      </c>
      <c r="DP23" s="873">
        <f ca="1">OFFSET(DT_LUA!DN$17,$B12,0)</f>
        <v>12.591799999999999</v>
      </c>
      <c r="DQ23" s="873">
        <f ca="1">OFFSET(DT_LUA!DO$17,$B12,0)</f>
        <v>0</v>
      </c>
      <c r="DR23" s="873">
        <f ca="1">OFFSET(DT_LUA!DP$17,$B12,0)</f>
        <v>0</v>
      </c>
      <c r="DS23" s="873">
        <f ca="1">OFFSET(DT_LUA!DQ$17,$B12,0)</f>
        <v>0</v>
      </c>
      <c r="DT23" s="873">
        <f ca="1">OFFSET(DT_LUA!DR$17,$B12,0)</f>
        <v>0</v>
      </c>
      <c r="DU23" s="873">
        <f ca="1">OFFSET(DT_LUA!DS$17,$B12,0)</f>
        <v>0</v>
      </c>
      <c r="DV23" s="873">
        <f ca="1">OFFSET(DT_LUA!DT$17,$B12,0)</f>
        <v>0</v>
      </c>
      <c r="DW23" s="873">
        <f ca="1">OFFSET(DT_LUA!DU$17,$B12,0)</f>
        <v>0</v>
      </c>
    </row>
    <row r="24" spans="1:127" s="634" customFormat="1" ht="10.8">
      <c r="E24" s="684"/>
    </row>
    <row r="25" spans="1:127" s="634" customFormat="1" ht="10.8">
      <c r="E25" s="684"/>
    </row>
    <row r="26" spans="1:127" s="634" customFormat="1" ht="11.4" thickBot="1">
      <c r="B26" s="875" t="s">
        <v>1129</v>
      </c>
      <c r="C26" s="875"/>
      <c r="D26" s="876"/>
      <c r="E26" s="912"/>
      <c r="F26" s="876"/>
      <c r="G26" s="937">
        <f t="shared" ref="G26:AL26" ca="1" si="15">SUM(G23:G24)</f>
        <v>0</v>
      </c>
      <c r="H26" s="937">
        <f t="shared" ca="1" si="15"/>
        <v>0</v>
      </c>
      <c r="I26" s="937">
        <f t="shared" ca="1" si="15"/>
        <v>0</v>
      </c>
      <c r="J26" s="937">
        <f t="shared" ca="1" si="15"/>
        <v>0</v>
      </c>
      <c r="K26" s="937">
        <f t="shared" ca="1" si="15"/>
        <v>0</v>
      </c>
      <c r="L26" s="937">
        <f t="shared" ca="1" si="15"/>
        <v>0</v>
      </c>
      <c r="M26" s="937">
        <f t="shared" ca="1" si="15"/>
        <v>0</v>
      </c>
      <c r="N26" s="937">
        <f t="shared" ca="1" si="15"/>
        <v>0</v>
      </c>
      <c r="O26" s="937">
        <f t="shared" ca="1" si="15"/>
        <v>0</v>
      </c>
      <c r="P26" s="937">
        <f t="shared" ca="1" si="15"/>
        <v>0</v>
      </c>
      <c r="Q26" s="937">
        <f t="shared" ca="1" si="15"/>
        <v>0</v>
      </c>
      <c r="R26" s="937">
        <f t="shared" ca="1" si="15"/>
        <v>0</v>
      </c>
      <c r="S26" s="937">
        <f t="shared" ca="1" si="15"/>
        <v>0</v>
      </c>
      <c r="T26" s="937">
        <f t="shared" ca="1" si="15"/>
        <v>0</v>
      </c>
      <c r="U26" s="937">
        <f t="shared" ca="1" si="15"/>
        <v>0</v>
      </c>
      <c r="V26" s="937">
        <f t="shared" ca="1" si="15"/>
        <v>0</v>
      </c>
      <c r="W26" s="937">
        <f t="shared" ca="1" si="15"/>
        <v>0</v>
      </c>
      <c r="X26" s="937">
        <f t="shared" ca="1" si="15"/>
        <v>0</v>
      </c>
      <c r="Y26" s="937">
        <f t="shared" ca="1" si="15"/>
        <v>0</v>
      </c>
      <c r="Z26" s="937">
        <f t="shared" ca="1" si="15"/>
        <v>0</v>
      </c>
      <c r="AA26" s="937">
        <f t="shared" ca="1" si="15"/>
        <v>0</v>
      </c>
      <c r="AB26" s="937">
        <f t="shared" ca="1" si="15"/>
        <v>0</v>
      </c>
      <c r="AC26" s="937">
        <f t="shared" ca="1" si="15"/>
        <v>0</v>
      </c>
      <c r="AD26" s="937">
        <f t="shared" ca="1" si="15"/>
        <v>0</v>
      </c>
      <c r="AE26" s="937">
        <f t="shared" ca="1" si="15"/>
        <v>0</v>
      </c>
      <c r="AF26" s="937">
        <f t="shared" ca="1" si="15"/>
        <v>0</v>
      </c>
      <c r="AG26" s="937">
        <f t="shared" ca="1" si="15"/>
        <v>0</v>
      </c>
      <c r="AH26" s="937">
        <f t="shared" ca="1" si="15"/>
        <v>0</v>
      </c>
      <c r="AI26" s="937">
        <f t="shared" ca="1" si="15"/>
        <v>0</v>
      </c>
      <c r="AJ26" s="937">
        <f t="shared" ca="1" si="15"/>
        <v>0</v>
      </c>
      <c r="AK26" s="937">
        <f t="shared" ca="1" si="15"/>
        <v>0</v>
      </c>
      <c r="AL26" s="937">
        <f t="shared" ca="1" si="15"/>
        <v>0</v>
      </c>
      <c r="AM26" s="937">
        <f t="shared" ref="AM26:BR26" ca="1" si="16">SUM(AM23:AM24)</f>
        <v>0</v>
      </c>
      <c r="AN26" s="937">
        <f t="shared" ca="1" si="16"/>
        <v>0</v>
      </c>
      <c r="AO26" s="937">
        <f t="shared" ca="1" si="16"/>
        <v>0</v>
      </c>
      <c r="AP26" s="937">
        <f t="shared" ca="1" si="16"/>
        <v>0</v>
      </c>
      <c r="AQ26" s="937">
        <f t="shared" ca="1" si="16"/>
        <v>0</v>
      </c>
      <c r="AR26" s="937">
        <f t="shared" ca="1" si="16"/>
        <v>0</v>
      </c>
      <c r="AS26" s="937">
        <f t="shared" ca="1" si="16"/>
        <v>0</v>
      </c>
      <c r="AT26" s="937">
        <f t="shared" ca="1" si="16"/>
        <v>0</v>
      </c>
      <c r="AU26" s="937">
        <f t="shared" ca="1" si="16"/>
        <v>0</v>
      </c>
      <c r="AV26" s="937">
        <f t="shared" ca="1" si="16"/>
        <v>0</v>
      </c>
      <c r="AW26" s="937">
        <f t="shared" ca="1" si="16"/>
        <v>0</v>
      </c>
      <c r="AX26" s="937">
        <f t="shared" ca="1" si="16"/>
        <v>0</v>
      </c>
      <c r="AY26" s="937">
        <f t="shared" ca="1" si="16"/>
        <v>0</v>
      </c>
      <c r="AZ26" s="937">
        <f t="shared" ca="1" si="16"/>
        <v>0</v>
      </c>
      <c r="BA26" s="937">
        <f t="shared" ca="1" si="16"/>
        <v>0</v>
      </c>
      <c r="BB26" s="937">
        <f t="shared" ca="1" si="16"/>
        <v>0</v>
      </c>
      <c r="BC26" s="937">
        <f t="shared" ca="1" si="16"/>
        <v>11.0609</v>
      </c>
      <c r="BD26" s="937">
        <f t="shared" ca="1" si="16"/>
        <v>11.0609</v>
      </c>
      <c r="BE26" s="937">
        <f t="shared" ca="1" si="16"/>
        <v>11.0609</v>
      </c>
      <c r="BF26" s="937">
        <f t="shared" ca="1" si="16"/>
        <v>0</v>
      </c>
      <c r="BG26" s="937">
        <f t="shared" ca="1" si="16"/>
        <v>0</v>
      </c>
      <c r="BH26" s="937">
        <f t="shared" ca="1" si="16"/>
        <v>0</v>
      </c>
      <c r="BI26" s="937">
        <f t="shared" ca="1" si="16"/>
        <v>0</v>
      </c>
      <c r="BJ26" s="937">
        <f t="shared" ca="1" si="16"/>
        <v>0</v>
      </c>
      <c r="BK26" s="937">
        <f t="shared" ca="1" si="16"/>
        <v>0</v>
      </c>
      <c r="BL26" s="937">
        <f t="shared" ca="1" si="16"/>
        <v>0</v>
      </c>
      <c r="BM26" s="937">
        <f t="shared" ca="1" si="16"/>
        <v>0</v>
      </c>
      <c r="BN26" s="937">
        <f t="shared" ca="1" si="16"/>
        <v>0</v>
      </c>
      <c r="BO26" s="937">
        <f t="shared" ca="1" si="16"/>
        <v>0</v>
      </c>
      <c r="BP26" s="937">
        <f t="shared" ca="1" si="16"/>
        <v>0</v>
      </c>
      <c r="BQ26" s="937">
        <f t="shared" ca="1" si="16"/>
        <v>0</v>
      </c>
      <c r="BR26" s="937">
        <f t="shared" ca="1" si="16"/>
        <v>0</v>
      </c>
      <c r="BS26" s="937">
        <f t="shared" ref="BS26:CX26" ca="1" si="17">SUM(BS23:BS24)</f>
        <v>0</v>
      </c>
      <c r="BT26" s="937">
        <f t="shared" ca="1" si="17"/>
        <v>0</v>
      </c>
      <c r="BU26" s="937">
        <f t="shared" ca="1" si="17"/>
        <v>0</v>
      </c>
      <c r="BV26" s="937">
        <f t="shared" ca="1" si="17"/>
        <v>0</v>
      </c>
      <c r="BW26" s="937">
        <f t="shared" ca="1" si="17"/>
        <v>0</v>
      </c>
      <c r="BX26" s="937">
        <f t="shared" ca="1" si="17"/>
        <v>0</v>
      </c>
      <c r="BY26" s="937">
        <f t="shared" ca="1" si="17"/>
        <v>0</v>
      </c>
      <c r="BZ26" s="937">
        <f t="shared" ca="1" si="17"/>
        <v>0</v>
      </c>
      <c r="CA26" s="937">
        <f t="shared" ca="1" si="17"/>
        <v>0</v>
      </c>
      <c r="CB26" s="937">
        <f t="shared" ca="1" si="17"/>
        <v>0</v>
      </c>
      <c r="CC26" s="937">
        <f t="shared" ca="1" si="17"/>
        <v>0</v>
      </c>
      <c r="CD26" s="937">
        <f t="shared" ca="1" si="17"/>
        <v>0</v>
      </c>
      <c r="CE26" s="937">
        <f t="shared" ca="1" si="17"/>
        <v>0</v>
      </c>
      <c r="CF26" s="937">
        <f t="shared" ca="1" si="17"/>
        <v>0</v>
      </c>
      <c r="CG26" s="937">
        <f t="shared" ca="1" si="17"/>
        <v>0</v>
      </c>
      <c r="CH26" s="937">
        <f t="shared" ca="1" si="17"/>
        <v>0</v>
      </c>
      <c r="CI26" s="937">
        <f t="shared" ca="1" si="17"/>
        <v>0</v>
      </c>
      <c r="CJ26" s="937">
        <f t="shared" ca="1" si="17"/>
        <v>0</v>
      </c>
      <c r="CK26" s="937">
        <f t="shared" ca="1" si="17"/>
        <v>0</v>
      </c>
      <c r="CL26" s="937">
        <f t="shared" ca="1" si="17"/>
        <v>0</v>
      </c>
      <c r="CM26" s="937">
        <f t="shared" ca="1" si="17"/>
        <v>0</v>
      </c>
      <c r="CN26" s="937">
        <f t="shared" ca="1" si="17"/>
        <v>0</v>
      </c>
      <c r="CO26" s="937">
        <f t="shared" ca="1" si="17"/>
        <v>0</v>
      </c>
      <c r="CP26" s="937">
        <f t="shared" ca="1" si="17"/>
        <v>0</v>
      </c>
      <c r="CQ26" s="937">
        <f t="shared" ca="1" si="17"/>
        <v>0</v>
      </c>
      <c r="CR26" s="937">
        <f t="shared" ca="1" si="17"/>
        <v>0</v>
      </c>
      <c r="CS26" s="937">
        <f t="shared" ca="1" si="17"/>
        <v>0</v>
      </c>
      <c r="CT26" s="937">
        <f t="shared" ca="1" si="17"/>
        <v>0</v>
      </c>
      <c r="CU26" s="937">
        <f t="shared" ca="1" si="17"/>
        <v>0</v>
      </c>
      <c r="CV26" s="937">
        <f t="shared" ca="1" si="17"/>
        <v>0</v>
      </c>
      <c r="CW26" s="937">
        <f t="shared" ca="1" si="17"/>
        <v>0</v>
      </c>
      <c r="CX26" s="937">
        <f t="shared" ca="1" si="17"/>
        <v>0</v>
      </c>
      <c r="CY26" s="937">
        <f t="shared" ref="CY26:DW26" ca="1" si="18">SUM(CY23:CY24)</f>
        <v>0</v>
      </c>
      <c r="CZ26" s="937">
        <f t="shared" ca="1" si="18"/>
        <v>0</v>
      </c>
      <c r="DA26" s="937">
        <f t="shared" ca="1" si="18"/>
        <v>0</v>
      </c>
      <c r="DB26" s="937">
        <f t="shared" ca="1" si="18"/>
        <v>0</v>
      </c>
      <c r="DC26" s="937">
        <f t="shared" ca="1" si="18"/>
        <v>0</v>
      </c>
      <c r="DD26" s="937">
        <f t="shared" ca="1" si="18"/>
        <v>0</v>
      </c>
      <c r="DE26" s="937">
        <f t="shared" ca="1" si="18"/>
        <v>0</v>
      </c>
      <c r="DF26" s="937">
        <f t="shared" ca="1" si="18"/>
        <v>0</v>
      </c>
      <c r="DG26" s="937">
        <f t="shared" ca="1" si="18"/>
        <v>0</v>
      </c>
      <c r="DH26" s="937">
        <f t="shared" ca="1" si="18"/>
        <v>0</v>
      </c>
      <c r="DI26" s="937">
        <f t="shared" ca="1" si="18"/>
        <v>0</v>
      </c>
      <c r="DJ26" s="937">
        <f t="shared" ca="1" si="18"/>
        <v>0</v>
      </c>
      <c r="DK26" s="937">
        <f t="shared" ca="1" si="18"/>
        <v>0</v>
      </c>
      <c r="DL26" s="937">
        <f t="shared" ca="1" si="18"/>
        <v>0</v>
      </c>
      <c r="DM26" s="937">
        <f t="shared" ca="1" si="18"/>
        <v>0</v>
      </c>
      <c r="DN26" s="937">
        <f t="shared" ca="1" si="18"/>
        <v>12.591799999999999</v>
      </c>
      <c r="DO26" s="937">
        <f t="shared" ca="1" si="18"/>
        <v>12.591799999999999</v>
      </c>
      <c r="DP26" s="937">
        <f t="shared" ca="1" si="18"/>
        <v>12.591799999999999</v>
      </c>
      <c r="DQ26" s="937">
        <f t="shared" ca="1" si="18"/>
        <v>0</v>
      </c>
      <c r="DR26" s="937">
        <f t="shared" ca="1" si="18"/>
        <v>0</v>
      </c>
      <c r="DS26" s="937">
        <f t="shared" ca="1" si="18"/>
        <v>0</v>
      </c>
      <c r="DT26" s="937">
        <f t="shared" ca="1" si="18"/>
        <v>0</v>
      </c>
      <c r="DU26" s="937">
        <f t="shared" ca="1" si="18"/>
        <v>0</v>
      </c>
      <c r="DV26" s="937">
        <f t="shared" ca="1" si="18"/>
        <v>0</v>
      </c>
      <c r="DW26" s="937">
        <f t="shared" ca="1" si="18"/>
        <v>0</v>
      </c>
    </row>
    <row r="27" spans="1:127" s="634" customFormat="1" ht="11.4" thickTop="1">
      <c r="E27" s="684"/>
    </row>
    <row r="28" spans="1:127" s="726" customFormat="1" ht="10.8">
      <c r="A28" s="634"/>
      <c r="B28" s="634"/>
      <c r="C28" s="634"/>
      <c r="D28" s="634"/>
      <c r="E28" s="684"/>
      <c r="F28" s="634"/>
      <c r="G28" s="634"/>
      <c r="H28" s="634"/>
      <c r="I28" s="634"/>
      <c r="J28" s="634"/>
      <c r="K28" s="634"/>
      <c r="L28" s="634"/>
      <c r="M28" s="634"/>
      <c r="N28" s="634"/>
      <c r="O28" s="634"/>
      <c r="P28" s="634"/>
      <c r="Q28" s="634"/>
      <c r="R28" s="634"/>
      <c r="S28" s="634"/>
      <c r="T28" s="634"/>
      <c r="U28" s="634"/>
      <c r="V28" s="634"/>
      <c r="W28" s="634"/>
      <c r="X28" s="634"/>
      <c r="Y28" s="634"/>
      <c r="Z28" s="634"/>
      <c r="AA28" s="634"/>
      <c r="AB28" s="634"/>
      <c r="AC28" s="634"/>
      <c r="AD28" s="634"/>
      <c r="AE28" s="634"/>
      <c r="AF28" s="634"/>
      <c r="AG28" s="634"/>
      <c r="AH28" s="634"/>
      <c r="AI28" s="634"/>
      <c r="AJ28" s="634"/>
      <c r="AK28" s="634"/>
      <c r="AL28" s="634"/>
      <c r="AM28" s="634"/>
      <c r="AN28" s="634"/>
      <c r="AO28" s="634"/>
      <c r="AP28" s="634"/>
      <c r="AQ28" s="634"/>
      <c r="AR28" s="634"/>
      <c r="AS28" s="634"/>
      <c r="AT28" s="634"/>
      <c r="AU28" s="634"/>
      <c r="AV28" s="634"/>
      <c r="AW28" s="634"/>
      <c r="AX28" s="634"/>
      <c r="AY28" s="634"/>
      <c r="AZ28" s="634"/>
      <c r="BA28" s="634"/>
      <c r="BB28" s="634"/>
      <c r="BC28" s="634"/>
      <c r="BD28" s="634"/>
      <c r="BE28" s="634"/>
      <c r="BF28" s="634"/>
      <c r="BG28" s="634"/>
      <c r="BH28" s="634"/>
      <c r="BI28" s="634"/>
      <c r="BJ28" s="634"/>
      <c r="BK28" s="634"/>
      <c r="BL28" s="634"/>
      <c r="BM28" s="634"/>
      <c r="BN28" s="634"/>
      <c r="BO28" s="634"/>
      <c r="BP28" s="634"/>
      <c r="BQ28" s="634"/>
      <c r="BR28" s="634"/>
      <c r="BS28" s="634"/>
      <c r="BT28" s="634"/>
      <c r="BU28" s="634"/>
      <c r="BV28" s="634"/>
      <c r="BW28" s="634"/>
      <c r="BX28" s="634"/>
      <c r="BY28" s="634"/>
      <c r="BZ28" s="634"/>
      <c r="CA28" s="634"/>
      <c r="CB28" s="634"/>
      <c r="CC28" s="634"/>
      <c r="CD28" s="634"/>
      <c r="CE28" s="634"/>
      <c r="CF28" s="634"/>
      <c r="CG28" s="634"/>
      <c r="CH28" s="634"/>
      <c r="CI28" s="634"/>
      <c r="CJ28" s="634"/>
      <c r="CK28" s="634"/>
      <c r="CL28" s="634"/>
      <c r="CM28" s="634"/>
      <c r="CN28" s="634"/>
      <c r="CO28" s="634"/>
      <c r="CP28" s="634"/>
      <c r="CQ28" s="634"/>
      <c r="CR28" s="634"/>
      <c r="CS28" s="634"/>
      <c r="CT28" s="634"/>
      <c r="CU28" s="634"/>
      <c r="CV28" s="634"/>
      <c r="CW28" s="634"/>
      <c r="CX28" s="634"/>
      <c r="CY28" s="634"/>
      <c r="CZ28" s="634"/>
      <c r="DA28" s="634"/>
      <c r="DB28" s="634"/>
      <c r="DC28" s="634"/>
      <c r="DD28" s="634"/>
      <c r="DE28" s="634"/>
      <c r="DF28" s="634"/>
      <c r="DG28" s="634"/>
      <c r="DH28" s="634"/>
      <c r="DI28" s="634"/>
      <c r="DJ28" s="634"/>
      <c r="DK28" s="634"/>
      <c r="DL28" s="634"/>
      <c r="DM28" s="634"/>
      <c r="DN28" s="634"/>
      <c r="DO28" s="634"/>
      <c r="DP28" s="634"/>
      <c r="DQ28" s="634"/>
      <c r="DR28" s="634"/>
      <c r="DS28" s="634"/>
      <c r="DT28" s="634"/>
      <c r="DU28" s="634"/>
      <c r="DV28" s="634"/>
      <c r="DW28" s="634"/>
    </row>
    <row r="29" spans="1:127" s="634" customFormat="1" ht="12.6" customHeight="1">
      <c r="A29" s="726"/>
      <c r="B29" s="1391" t="s">
        <v>81</v>
      </c>
      <c r="C29" s="1391"/>
      <c r="D29" s="1391"/>
      <c r="E29" s="671"/>
      <c r="F29" s="1391"/>
      <c r="G29" s="1391"/>
      <c r="H29" s="1391"/>
      <c r="I29" s="1391"/>
      <c r="J29" s="1391"/>
      <c r="K29" s="1391"/>
      <c r="L29" s="1391"/>
      <c r="M29" s="1391"/>
      <c r="N29" s="1391"/>
      <c r="O29" s="1391"/>
      <c r="P29" s="1391"/>
      <c r="Q29" s="1391"/>
      <c r="R29" s="1391"/>
      <c r="S29" s="1391"/>
      <c r="T29" s="1391"/>
      <c r="U29" s="1391"/>
      <c r="V29" s="1391"/>
      <c r="W29" s="1391"/>
      <c r="X29" s="1391"/>
      <c r="Y29" s="1391"/>
      <c r="Z29" s="1391"/>
      <c r="AA29" s="1391"/>
      <c r="AB29" s="1391"/>
      <c r="AC29" s="1391"/>
      <c r="AD29" s="1391"/>
      <c r="AE29" s="1391"/>
      <c r="AF29" s="1391"/>
      <c r="AG29" s="1391"/>
      <c r="AH29" s="1391"/>
      <c r="AI29" s="1391"/>
      <c r="AJ29" s="1391"/>
      <c r="AK29" s="1391"/>
      <c r="AL29" s="1391"/>
      <c r="AM29" s="1391"/>
      <c r="AN29" s="1391"/>
      <c r="AO29" s="1391"/>
      <c r="AP29" s="1391"/>
      <c r="AQ29" s="1391"/>
      <c r="AR29" s="1391"/>
      <c r="AS29" s="1391"/>
      <c r="AT29" s="1391"/>
      <c r="AU29" s="1391"/>
      <c r="AV29" s="1391"/>
      <c r="AW29" s="1391"/>
      <c r="AX29" s="1391"/>
      <c r="AY29" s="1391"/>
      <c r="AZ29" s="1391"/>
      <c r="BA29" s="1391"/>
      <c r="BB29" s="1391"/>
      <c r="BC29" s="1391"/>
      <c r="BD29" s="1391"/>
      <c r="BE29" s="1391"/>
      <c r="BF29" s="1391"/>
      <c r="BG29" s="1391"/>
      <c r="BH29" s="1391"/>
      <c r="BI29" s="1391"/>
      <c r="BJ29" s="1391"/>
      <c r="BK29" s="1391"/>
      <c r="BL29" s="1391"/>
      <c r="BM29" s="1391"/>
      <c r="BN29" s="1391"/>
      <c r="BO29" s="1391"/>
      <c r="BP29" s="1391"/>
      <c r="BQ29" s="1391"/>
      <c r="BR29" s="1391"/>
      <c r="BS29" s="1391"/>
      <c r="BT29" s="1391"/>
      <c r="BU29" s="1391"/>
      <c r="BV29" s="1391"/>
      <c r="BW29" s="1391"/>
      <c r="BX29" s="1391"/>
      <c r="BY29" s="1391"/>
      <c r="BZ29" s="1391"/>
      <c r="CA29" s="1391"/>
      <c r="CB29" s="1391"/>
      <c r="CC29" s="1391"/>
      <c r="CD29" s="1391"/>
      <c r="CE29" s="1391"/>
      <c r="CF29" s="1391"/>
      <c r="CG29" s="1391"/>
      <c r="CH29" s="1391"/>
      <c r="CI29" s="1391"/>
      <c r="CJ29" s="1391"/>
      <c r="CK29" s="1391"/>
      <c r="CL29" s="1391"/>
      <c r="CM29" s="1391"/>
      <c r="CN29" s="1391"/>
      <c r="CO29" s="1391"/>
      <c r="CP29" s="1391"/>
      <c r="CQ29" s="1391"/>
      <c r="CR29" s="1391"/>
      <c r="CS29" s="1391"/>
      <c r="CT29" s="1391"/>
      <c r="CU29" s="1391"/>
      <c r="CV29" s="1391"/>
      <c r="CW29" s="1391"/>
      <c r="CX29" s="1391"/>
      <c r="CY29" s="1391"/>
      <c r="CZ29" s="1391"/>
      <c r="DA29" s="1391"/>
      <c r="DB29" s="1391"/>
      <c r="DC29" s="1391"/>
      <c r="DD29" s="1391"/>
      <c r="DE29" s="1391"/>
      <c r="DF29" s="1391"/>
      <c r="DG29" s="1391"/>
      <c r="DH29" s="1391"/>
      <c r="DI29" s="1391"/>
      <c r="DJ29" s="1391"/>
      <c r="DK29" s="1391"/>
      <c r="DL29" s="1391"/>
      <c r="DM29" s="1391"/>
      <c r="DN29" s="1391"/>
      <c r="DO29" s="1391"/>
      <c r="DP29" s="1391"/>
      <c r="DQ29" s="1391"/>
      <c r="DR29" s="1391"/>
      <c r="DS29" s="1391"/>
      <c r="DT29" s="1391"/>
      <c r="DU29" s="1391"/>
      <c r="DV29" s="1391"/>
      <c r="DW29" s="1391"/>
    </row>
    <row r="30" spans="1:127" s="684" customFormat="1" ht="10.8">
      <c r="A30" s="634"/>
      <c r="B30" s="726"/>
      <c r="C30" s="726"/>
      <c r="D30" s="681"/>
      <c r="E30" s="683"/>
      <c r="F30" s="681"/>
      <c r="G30" s="681"/>
      <c r="H30" s="681"/>
      <c r="I30" s="681"/>
      <c r="J30" s="681"/>
      <c r="K30" s="681"/>
      <c r="L30" s="681"/>
      <c r="M30" s="681"/>
      <c r="N30" s="681"/>
      <c r="O30" s="681"/>
      <c r="P30" s="681"/>
      <c r="Q30" s="681"/>
      <c r="R30" s="681"/>
      <c r="S30" s="681"/>
      <c r="T30" s="681"/>
      <c r="U30" s="681"/>
      <c r="V30" s="681"/>
      <c r="W30" s="681"/>
      <c r="X30" s="681"/>
      <c r="Y30" s="681"/>
      <c r="Z30" s="681"/>
      <c r="AA30" s="681"/>
      <c r="AB30" s="681"/>
      <c r="AC30" s="681"/>
      <c r="AD30" s="681"/>
      <c r="AE30" s="681"/>
      <c r="AF30" s="681"/>
      <c r="AG30" s="681"/>
      <c r="AH30" s="681"/>
      <c r="AI30" s="681"/>
      <c r="AJ30" s="681"/>
      <c r="AK30" s="681"/>
      <c r="AL30" s="681"/>
      <c r="AM30" s="681"/>
      <c r="AN30" s="681"/>
      <c r="AO30" s="681"/>
      <c r="AP30" s="681"/>
      <c r="AQ30" s="681"/>
      <c r="AR30" s="681"/>
      <c r="AS30" s="681"/>
      <c r="AT30" s="681"/>
      <c r="AU30" s="681"/>
      <c r="AV30" s="681"/>
      <c r="AW30" s="681"/>
      <c r="AX30" s="681"/>
      <c r="AY30" s="681"/>
      <c r="AZ30" s="681"/>
      <c r="BA30" s="681"/>
      <c r="BB30" s="681"/>
      <c r="BC30" s="681"/>
      <c r="BD30" s="681"/>
      <c r="BE30" s="681"/>
      <c r="BF30" s="681"/>
      <c r="BG30" s="681"/>
      <c r="BH30" s="681"/>
      <c r="BI30" s="681"/>
      <c r="BJ30" s="681"/>
      <c r="BK30" s="681"/>
      <c r="BL30" s="681"/>
      <c r="BM30" s="681"/>
      <c r="BN30" s="681"/>
      <c r="BO30" s="681"/>
      <c r="BP30" s="681"/>
      <c r="BQ30" s="681"/>
      <c r="BR30" s="681"/>
      <c r="BS30" s="681"/>
      <c r="BT30" s="681"/>
      <c r="BU30" s="681"/>
      <c r="BV30" s="681"/>
      <c r="BW30" s="681"/>
      <c r="BX30" s="681"/>
      <c r="BY30" s="681"/>
      <c r="BZ30" s="681"/>
      <c r="CA30" s="681"/>
      <c r="CB30" s="681"/>
      <c r="CC30" s="681"/>
      <c r="CD30" s="681"/>
      <c r="CE30" s="681"/>
      <c r="CF30" s="681"/>
      <c r="CG30" s="681"/>
      <c r="CH30" s="681"/>
      <c r="CI30" s="681"/>
      <c r="CJ30" s="681"/>
      <c r="CK30" s="681"/>
      <c r="CL30" s="681"/>
      <c r="CM30" s="681"/>
      <c r="CN30" s="681"/>
      <c r="CO30" s="681"/>
      <c r="CP30" s="681"/>
      <c r="CQ30" s="681"/>
      <c r="CR30" s="681"/>
      <c r="CS30" s="681"/>
      <c r="CT30" s="681"/>
      <c r="CU30" s="681"/>
      <c r="CV30" s="681"/>
      <c r="CW30" s="681"/>
      <c r="CX30" s="681"/>
      <c r="CY30" s="681"/>
      <c r="CZ30" s="681"/>
      <c r="DA30" s="681"/>
      <c r="DB30" s="681"/>
      <c r="DC30" s="681"/>
      <c r="DD30" s="681"/>
      <c r="DE30" s="681"/>
      <c r="DF30" s="681"/>
      <c r="DG30" s="681"/>
      <c r="DH30" s="681"/>
      <c r="DI30" s="681"/>
      <c r="DJ30" s="681"/>
      <c r="DK30" s="681"/>
      <c r="DL30" s="681"/>
      <c r="DM30" s="681"/>
      <c r="DN30" s="681"/>
      <c r="DO30" s="681"/>
      <c r="DP30" s="681"/>
      <c r="DQ30" s="681"/>
      <c r="DR30" s="681"/>
      <c r="DS30" s="681"/>
      <c r="DT30" s="681"/>
      <c r="DU30" s="681"/>
      <c r="DV30" s="681"/>
      <c r="DW30" s="681"/>
    </row>
    <row r="31" spans="1:127" s="634" customFormat="1" ht="12.6" customHeight="1">
      <c r="A31" s="684"/>
      <c r="B31" s="684"/>
      <c r="C31" s="684"/>
      <c r="D31" s="684"/>
      <c r="E31" s="684"/>
      <c r="F31" s="684"/>
      <c r="G31" s="888">
        <f t="shared" ref="G31:BR31" si="19">G$9</f>
        <v>44408</v>
      </c>
      <c r="H31" s="888">
        <f t="shared" si="19"/>
        <v>44439</v>
      </c>
      <c r="I31" s="888">
        <f t="shared" si="19"/>
        <v>44469</v>
      </c>
      <c r="J31" s="888">
        <f t="shared" si="19"/>
        <v>44500</v>
      </c>
      <c r="K31" s="888">
        <f t="shared" si="19"/>
        <v>44530</v>
      </c>
      <c r="L31" s="888">
        <f t="shared" si="19"/>
        <v>44561</v>
      </c>
      <c r="M31" s="888">
        <f t="shared" si="19"/>
        <v>44592</v>
      </c>
      <c r="N31" s="888">
        <f t="shared" si="19"/>
        <v>44620</v>
      </c>
      <c r="O31" s="888">
        <f t="shared" si="19"/>
        <v>44651</v>
      </c>
      <c r="P31" s="888">
        <f t="shared" si="19"/>
        <v>44681</v>
      </c>
      <c r="Q31" s="888">
        <f t="shared" si="19"/>
        <v>44712</v>
      </c>
      <c r="R31" s="888">
        <f t="shared" si="19"/>
        <v>44742</v>
      </c>
      <c r="S31" s="888">
        <f t="shared" si="19"/>
        <v>44773</v>
      </c>
      <c r="T31" s="888">
        <f t="shared" si="19"/>
        <v>44804</v>
      </c>
      <c r="U31" s="888">
        <f t="shared" si="19"/>
        <v>44834</v>
      </c>
      <c r="V31" s="888">
        <f t="shared" si="19"/>
        <v>44865</v>
      </c>
      <c r="W31" s="888">
        <f t="shared" si="19"/>
        <v>44895</v>
      </c>
      <c r="X31" s="888">
        <f t="shared" si="19"/>
        <v>44926</v>
      </c>
      <c r="Y31" s="888">
        <f t="shared" si="19"/>
        <v>44957</v>
      </c>
      <c r="Z31" s="888">
        <f t="shared" si="19"/>
        <v>44985</v>
      </c>
      <c r="AA31" s="888">
        <f t="shared" si="19"/>
        <v>45016</v>
      </c>
      <c r="AB31" s="888">
        <f t="shared" si="19"/>
        <v>45046</v>
      </c>
      <c r="AC31" s="888">
        <f t="shared" si="19"/>
        <v>45077</v>
      </c>
      <c r="AD31" s="888">
        <f t="shared" si="19"/>
        <v>45107</v>
      </c>
      <c r="AE31" s="888">
        <f t="shared" si="19"/>
        <v>45138</v>
      </c>
      <c r="AF31" s="888">
        <f t="shared" si="19"/>
        <v>45169</v>
      </c>
      <c r="AG31" s="888">
        <f t="shared" si="19"/>
        <v>45199</v>
      </c>
      <c r="AH31" s="888">
        <f t="shared" si="19"/>
        <v>45230</v>
      </c>
      <c r="AI31" s="888">
        <f t="shared" si="19"/>
        <v>45260</v>
      </c>
      <c r="AJ31" s="888">
        <f t="shared" si="19"/>
        <v>45291</v>
      </c>
      <c r="AK31" s="888">
        <f t="shared" si="19"/>
        <v>45322</v>
      </c>
      <c r="AL31" s="888">
        <f t="shared" si="19"/>
        <v>45351</v>
      </c>
      <c r="AM31" s="888">
        <f t="shared" si="19"/>
        <v>45382</v>
      </c>
      <c r="AN31" s="888">
        <f t="shared" si="19"/>
        <v>45412</v>
      </c>
      <c r="AO31" s="888">
        <f t="shared" si="19"/>
        <v>45443</v>
      </c>
      <c r="AP31" s="888">
        <f t="shared" si="19"/>
        <v>45473</v>
      </c>
      <c r="AQ31" s="888">
        <f t="shared" si="19"/>
        <v>45504</v>
      </c>
      <c r="AR31" s="888">
        <f t="shared" si="19"/>
        <v>45535</v>
      </c>
      <c r="AS31" s="888">
        <f t="shared" si="19"/>
        <v>45565</v>
      </c>
      <c r="AT31" s="888">
        <f t="shared" si="19"/>
        <v>45596</v>
      </c>
      <c r="AU31" s="888">
        <f t="shared" si="19"/>
        <v>45626</v>
      </c>
      <c r="AV31" s="888">
        <f t="shared" si="19"/>
        <v>45657</v>
      </c>
      <c r="AW31" s="888">
        <f t="shared" si="19"/>
        <v>45688</v>
      </c>
      <c r="AX31" s="888">
        <f t="shared" si="19"/>
        <v>45716</v>
      </c>
      <c r="AY31" s="888">
        <f t="shared" si="19"/>
        <v>45747</v>
      </c>
      <c r="AZ31" s="888">
        <f t="shared" si="19"/>
        <v>45777</v>
      </c>
      <c r="BA31" s="888">
        <f t="shared" si="19"/>
        <v>45808</v>
      </c>
      <c r="BB31" s="888">
        <f t="shared" si="19"/>
        <v>45838</v>
      </c>
      <c r="BC31" s="888">
        <f t="shared" si="19"/>
        <v>45869</v>
      </c>
      <c r="BD31" s="888">
        <f t="shared" si="19"/>
        <v>45900</v>
      </c>
      <c r="BE31" s="888">
        <f t="shared" si="19"/>
        <v>45930</v>
      </c>
      <c r="BF31" s="888">
        <f t="shared" si="19"/>
        <v>45961</v>
      </c>
      <c r="BG31" s="888">
        <f t="shared" si="19"/>
        <v>45991</v>
      </c>
      <c r="BH31" s="888">
        <f t="shared" si="19"/>
        <v>46022</v>
      </c>
      <c r="BI31" s="888">
        <f t="shared" si="19"/>
        <v>46053</v>
      </c>
      <c r="BJ31" s="888">
        <f t="shared" si="19"/>
        <v>46081</v>
      </c>
      <c r="BK31" s="888">
        <f t="shared" si="19"/>
        <v>46112</v>
      </c>
      <c r="BL31" s="888">
        <f t="shared" si="19"/>
        <v>46142</v>
      </c>
      <c r="BM31" s="888">
        <f t="shared" si="19"/>
        <v>46173</v>
      </c>
      <c r="BN31" s="888">
        <f t="shared" si="19"/>
        <v>46203</v>
      </c>
      <c r="BO31" s="888">
        <f t="shared" si="19"/>
        <v>46234</v>
      </c>
      <c r="BP31" s="888">
        <f t="shared" si="19"/>
        <v>46265</v>
      </c>
      <c r="BQ31" s="888">
        <f t="shared" si="19"/>
        <v>46295</v>
      </c>
      <c r="BR31" s="888">
        <f t="shared" si="19"/>
        <v>46326</v>
      </c>
      <c r="BS31" s="888">
        <f t="shared" ref="BS31:DW31" si="20">BS$9</f>
        <v>46356</v>
      </c>
      <c r="BT31" s="888">
        <f t="shared" si="20"/>
        <v>46387</v>
      </c>
      <c r="BU31" s="888">
        <f t="shared" si="20"/>
        <v>46418</v>
      </c>
      <c r="BV31" s="888">
        <f t="shared" si="20"/>
        <v>46446</v>
      </c>
      <c r="BW31" s="888">
        <f t="shared" si="20"/>
        <v>46477</v>
      </c>
      <c r="BX31" s="888">
        <f t="shared" si="20"/>
        <v>46507</v>
      </c>
      <c r="BY31" s="888">
        <f t="shared" si="20"/>
        <v>46538</v>
      </c>
      <c r="BZ31" s="888">
        <f t="shared" si="20"/>
        <v>46568</v>
      </c>
      <c r="CA31" s="888">
        <f t="shared" si="20"/>
        <v>46599</v>
      </c>
      <c r="CB31" s="888">
        <f t="shared" si="20"/>
        <v>46630</v>
      </c>
      <c r="CC31" s="888">
        <f t="shared" si="20"/>
        <v>46660</v>
      </c>
      <c r="CD31" s="888">
        <f t="shared" si="20"/>
        <v>46691</v>
      </c>
      <c r="CE31" s="888">
        <f t="shared" si="20"/>
        <v>46721</v>
      </c>
      <c r="CF31" s="888">
        <f t="shared" si="20"/>
        <v>46752</v>
      </c>
      <c r="CG31" s="888">
        <f t="shared" si="20"/>
        <v>46783</v>
      </c>
      <c r="CH31" s="888">
        <f t="shared" si="20"/>
        <v>46812</v>
      </c>
      <c r="CI31" s="888">
        <f t="shared" si="20"/>
        <v>46843</v>
      </c>
      <c r="CJ31" s="888">
        <f t="shared" si="20"/>
        <v>46873</v>
      </c>
      <c r="CK31" s="888">
        <f t="shared" si="20"/>
        <v>46904</v>
      </c>
      <c r="CL31" s="888">
        <f t="shared" si="20"/>
        <v>46934</v>
      </c>
      <c r="CM31" s="888">
        <f t="shared" si="20"/>
        <v>46965</v>
      </c>
      <c r="CN31" s="888">
        <f t="shared" si="20"/>
        <v>46996</v>
      </c>
      <c r="CO31" s="888">
        <f t="shared" si="20"/>
        <v>47026</v>
      </c>
      <c r="CP31" s="888">
        <f t="shared" si="20"/>
        <v>47057</v>
      </c>
      <c r="CQ31" s="888">
        <f t="shared" si="20"/>
        <v>47087</v>
      </c>
      <c r="CR31" s="888">
        <f t="shared" si="20"/>
        <v>47118</v>
      </c>
      <c r="CS31" s="888">
        <f t="shared" si="20"/>
        <v>47149</v>
      </c>
      <c r="CT31" s="888">
        <f t="shared" si="20"/>
        <v>47177</v>
      </c>
      <c r="CU31" s="888">
        <f t="shared" si="20"/>
        <v>47208</v>
      </c>
      <c r="CV31" s="888">
        <f t="shared" si="20"/>
        <v>47238</v>
      </c>
      <c r="CW31" s="888">
        <f t="shared" si="20"/>
        <v>47269</v>
      </c>
      <c r="CX31" s="888">
        <f t="shared" si="20"/>
        <v>47299</v>
      </c>
      <c r="CY31" s="888">
        <f t="shared" si="20"/>
        <v>47330</v>
      </c>
      <c r="CZ31" s="888">
        <f t="shared" si="20"/>
        <v>47361</v>
      </c>
      <c r="DA31" s="888">
        <f t="shared" si="20"/>
        <v>47391</v>
      </c>
      <c r="DB31" s="888">
        <f t="shared" si="20"/>
        <v>47422</v>
      </c>
      <c r="DC31" s="888">
        <f t="shared" si="20"/>
        <v>47452</v>
      </c>
      <c r="DD31" s="888">
        <f t="shared" si="20"/>
        <v>47483</v>
      </c>
      <c r="DE31" s="888">
        <f t="shared" si="20"/>
        <v>47514</v>
      </c>
      <c r="DF31" s="888">
        <f t="shared" si="20"/>
        <v>47542</v>
      </c>
      <c r="DG31" s="888">
        <f t="shared" si="20"/>
        <v>47573</v>
      </c>
      <c r="DH31" s="888">
        <f t="shared" si="20"/>
        <v>47603</v>
      </c>
      <c r="DI31" s="888">
        <f t="shared" si="20"/>
        <v>47634</v>
      </c>
      <c r="DJ31" s="888">
        <f t="shared" si="20"/>
        <v>47664</v>
      </c>
      <c r="DK31" s="888">
        <f t="shared" si="20"/>
        <v>47695</v>
      </c>
      <c r="DL31" s="888">
        <f t="shared" si="20"/>
        <v>47726</v>
      </c>
      <c r="DM31" s="888">
        <f t="shared" si="20"/>
        <v>47756</v>
      </c>
      <c r="DN31" s="888">
        <f t="shared" si="20"/>
        <v>47787</v>
      </c>
      <c r="DO31" s="888">
        <f t="shared" si="20"/>
        <v>47817</v>
      </c>
      <c r="DP31" s="888">
        <f t="shared" si="20"/>
        <v>47848</v>
      </c>
      <c r="DQ31" s="888">
        <f t="shared" si="20"/>
        <v>47879</v>
      </c>
      <c r="DR31" s="888">
        <f t="shared" si="20"/>
        <v>47907</v>
      </c>
      <c r="DS31" s="888">
        <f t="shared" si="20"/>
        <v>47938</v>
      </c>
      <c r="DT31" s="888">
        <f t="shared" si="20"/>
        <v>47968</v>
      </c>
      <c r="DU31" s="888">
        <f t="shared" si="20"/>
        <v>47999</v>
      </c>
      <c r="DV31" s="888">
        <f t="shared" si="20"/>
        <v>48029</v>
      </c>
      <c r="DW31" s="888">
        <f t="shared" si="20"/>
        <v>48060</v>
      </c>
    </row>
    <row r="32" spans="1:127" s="684" customFormat="1" ht="10.8">
      <c r="A32" s="634"/>
      <c r="B32" s="634"/>
      <c r="C32" s="634"/>
      <c r="D32" s="634"/>
      <c r="F32" s="681"/>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c r="AE32" s="634"/>
      <c r="AF32" s="634"/>
      <c r="AG32" s="634"/>
      <c r="AH32" s="634"/>
      <c r="AI32" s="634"/>
      <c r="AJ32" s="634"/>
      <c r="AK32" s="634"/>
      <c r="AL32" s="634"/>
      <c r="AM32" s="634"/>
      <c r="AN32" s="634"/>
      <c r="AO32" s="634"/>
      <c r="AP32" s="634"/>
      <c r="AQ32" s="634"/>
      <c r="AR32" s="634"/>
      <c r="AS32" s="634"/>
      <c r="AT32" s="634"/>
      <c r="AU32" s="634"/>
      <c r="AV32" s="634"/>
      <c r="AW32" s="634"/>
      <c r="AX32" s="634"/>
      <c r="AY32" s="634"/>
      <c r="AZ32" s="634"/>
      <c r="BA32" s="634"/>
      <c r="BB32" s="634"/>
      <c r="BC32" s="634"/>
      <c r="BD32" s="634"/>
      <c r="BE32" s="634"/>
      <c r="BF32" s="634"/>
      <c r="BG32" s="634"/>
      <c r="BH32" s="634"/>
      <c r="BI32" s="634"/>
      <c r="BJ32" s="634"/>
      <c r="BK32" s="634"/>
      <c r="BL32" s="634"/>
      <c r="BM32" s="634"/>
      <c r="BN32" s="634"/>
      <c r="BO32" s="634"/>
      <c r="BP32" s="634"/>
      <c r="BQ32" s="634"/>
      <c r="BR32" s="634"/>
      <c r="BS32" s="634"/>
      <c r="BT32" s="634"/>
      <c r="BU32" s="634"/>
      <c r="BV32" s="634"/>
      <c r="BW32" s="634"/>
      <c r="BX32" s="634"/>
      <c r="BY32" s="634"/>
      <c r="BZ32" s="634"/>
      <c r="CA32" s="634"/>
      <c r="CB32" s="634"/>
      <c r="CC32" s="634"/>
      <c r="CD32" s="634"/>
      <c r="CE32" s="634"/>
      <c r="CF32" s="634"/>
      <c r="CG32" s="634"/>
      <c r="CH32" s="634"/>
      <c r="CI32" s="634"/>
      <c r="CJ32" s="634"/>
      <c r="CK32" s="634"/>
      <c r="CL32" s="634"/>
      <c r="CM32" s="634"/>
      <c r="CN32" s="634"/>
      <c r="CO32" s="634"/>
      <c r="CP32" s="634"/>
      <c r="CQ32" s="634"/>
      <c r="CR32" s="634"/>
      <c r="CS32" s="634"/>
      <c r="CT32" s="634"/>
      <c r="CU32" s="634"/>
      <c r="CV32" s="634"/>
      <c r="CW32" s="634"/>
      <c r="CX32" s="634"/>
      <c r="CY32" s="634"/>
      <c r="CZ32" s="634"/>
      <c r="DA32" s="634"/>
      <c r="DB32" s="634"/>
      <c r="DC32" s="634"/>
      <c r="DD32" s="634"/>
      <c r="DE32" s="634"/>
      <c r="DF32" s="634"/>
      <c r="DG32" s="634"/>
      <c r="DH32" s="634"/>
      <c r="DI32" s="634"/>
      <c r="DJ32" s="634"/>
      <c r="DK32" s="634"/>
      <c r="DL32" s="634"/>
      <c r="DM32" s="634"/>
      <c r="DN32" s="634"/>
      <c r="DO32" s="634"/>
      <c r="DP32" s="634"/>
      <c r="DQ32" s="634"/>
      <c r="DR32" s="634"/>
      <c r="DS32" s="634"/>
      <c r="DT32" s="634"/>
      <c r="DU32" s="634"/>
      <c r="DV32" s="634"/>
      <c r="DW32" s="634"/>
    </row>
    <row r="33" spans="1:127" s="634" customFormat="1" ht="10.8">
      <c r="B33" s="886" t="s">
        <v>185</v>
      </c>
      <c r="C33" s="886" t="s">
        <v>438</v>
      </c>
      <c r="D33" s="886" t="s">
        <v>1072</v>
      </c>
      <c r="E33" s="886" t="s">
        <v>433</v>
      </c>
      <c r="F33" s="681"/>
      <c r="G33" s="910">
        <f t="shared" ref="G33:P33" si="21">F33+1</f>
        <v>1</v>
      </c>
      <c r="H33" s="910">
        <f t="shared" si="21"/>
        <v>2</v>
      </c>
      <c r="I33" s="910">
        <f t="shared" si="21"/>
        <v>3</v>
      </c>
      <c r="J33" s="910">
        <f t="shared" si="21"/>
        <v>4</v>
      </c>
      <c r="K33" s="910">
        <f t="shared" si="21"/>
        <v>5</v>
      </c>
      <c r="L33" s="910">
        <f t="shared" si="21"/>
        <v>6</v>
      </c>
      <c r="M33" s="910">
        <f t="shared" si="21"/>
        <v>7</v>
      </c>
      <c r="N33" s="910">
        <f t="shared" si="21"/>
        <v>8</v>
      </c>
      <c r="O33" s="910">
        <f t="shared" si="21"/>
        <v>9</v>
      </c>
      <c r="P33" s="910">
        <f t="shared" si="21"/>
        <v>10</v>
      </c>
      <c r="Q33" s="910">
        <f t="shared" ref="Q33:CB33" si="22">P33+1</f>
        <v>11</v>
      </c>
      <c r="R33" s="910">
        <f t="shared" si="22"/>
        <v>12</v>
      </c>
      <c r="S33" s="910">
        <f t="shared" si="22"/>
        <v>13</v>
      </c>
      <c r="T33" s="910">
        <f t="shared" si="22"/>
        <v>14</v>
      </c>
      <c r="U33" s="910">
        <f t="shared" si="22"/>
        <v>15</v>
      </c>
      <c r="V33" s="910">
        <f t="shared" si="22"/>
        <v>16</v>
      </c>
      <c r="W33" s="910">
        <f t="shared" si="22"/>
        <v>17</v>
      </c>
      <c r="X33" s="910">
        <f t="shared" si="22"/>
        <v>18</v>
      </c>
      <c r="Y33" s="910">
        <f t="shared" si="22"/>
        <v>19</v>
      </c>
      <c r="Z33" s="910">
        <f t="shared" si="22"/>
        <v>20</v>
      </c>
      <c r="AA33" s="910">
        <f t="shared" si="22"/>
        <v>21</v>
      </c>
      <c r="AB33" s="910">
        <f t="shared" si="22"/>
        <v>22</v>
      </c>
      <c r="AC33" s="910">
        <f t="shared" si="22"/>
        <v>23</v>
      </c>
      <c r="AD33" s="910">
        <f t="shared" si="22"/>
        <v>24</v>
      </c>
      <c r="AE33" s="910">
        <f t="shared" si="22"/>
        <v>25</v>
      </c>
      <c r="AF33" s="910">
        <f t="shared" si="22"/>
        <v>26</v>
      </c>
      <c r="AG33" s="910">
        <f t="shared" si="22"/>
        <v>27</v>
      </c>
      <c r="AH33" s="910">
        <f t="shared" si="22"/>
        <v>28</v>
      </c>
      <c r="AI33" s="910">
        <f t="shared" si="22"/>
        <v>29</v>
      </c>
      <c r="AJ33" s="910">
        <f t="shared" si="22"/>
        <v>30</v>
      </c>
      <c r="AK33" s="910">
        <f t="shared" si="22"/>
        <v>31</v>
      </c>
      <c r="AL33" s="910">
        <f t="shared" si="22"/>
        <v>32</v>
      </c>
      <c r="AM33" s="910">
        <f t="shared" si="22"/>
        <v>33</v>
      </c>
      <c r="AN33" s="910">
        <f t="shared" si="22"/>
        <v>34</v>
      </c>
      <c r="AO33" s="910">
        <f t="shared" si="22"/>
        <v>35</v>
      </c>
      <c r="AP33" s="910">
        <f t="shared" si="22"/>
        <v>36</v>
      </c>
      <c r="AQ33" s="910">
        <f t="shared" si="22"/>
        <v>37</v>
      </c>
      <c r="AR33" s="910">
        <f t="shared" si="22"/>
        <v>38</v>
      </c>
      <c r="AS33" s="910">
        <f t="shared" si="22"/>
        <v>39</v>
      </c>
      <c r="AT33" s="910">
        <f t="shared" si="22"/>
        <v>40</v>
      </c>
      <c r="AU33" s="910">
        <f t="shared" si="22"/>
        <v>41</v>
      </c>
      <c r="AV33" s="910">
        <f t="shared" si="22"/>
        <v>42</v>
      </c>
      <c r="AW33" s="910">
        <f t="shared" si="22"/>
        <v>43</v>
      </c>
      <c r="AX33" s="910">
        <f t="shared" si="22"/>
        <v>44</v>
      </c>
      <c r="AY33" s="910">
        <f t="shared" si="22"/>
        <v>45</v>
      </c>
      <c r="AZ33" s="910">
        <f t="shared" si="22"/>
        <v>46</v>
      </c>
      <c r="BA33" s="910">
        <f t="shared" si="22"/>
        <v>47</v>
      </c>
      <c r="BB33" s="910">
        <f t="shared" si="22"/>
        <v>48</v>
      </c>
      <c r="BC33" s="910">
        <f t="shared" si="22"/>
        <v>49</v>
      </c>
      <c r="BD33" s="910">
        <f t="shared" si="22"/>
        <v>50</v>
      </c>
      <c r="BE33" s="910">
        <f t="shared" si="22"/>
        <v>51</v>
      </c>
      <c r="BF33" s="910">
        <f t="shared" si="22"/>
        <v>52</v>
      </c>
      <c r="BG33" s="910">
        <f t="shared" si="22"/>
        <v>53</v>
      </c>
      <c r="BH33" s="910">
        <f t="shared" si="22"/>
        <v>54</v>
      </c>
      <c r="BI33" s="910">
        <f t="shared" si="22"/>
        <v>55</v>
      </c>
      <c r="BJ33" s="910">
        <f t="shared" si="22"/>
        <v>56</v>
      </c>
      <c r="BK33" s="910">
        <f t="shared" si="22"/>
        <v>57</v>
      </c>
      <c r="BL33" s="910">
        <f t="shared" si="22"/>
        <v>58</v>
      </c>
      <c r="BM33" s="910">
        <f t="shared" si="22"/>
        <v>59</v>
      </c>
      <c r="BN33" s="910">
        <f t="shared" si="22"/>
        <v>60</v>
      </c>
      <c r="BO33" s="910">
        <f t="shared" si="22"/>
        <v>61</v>
      </c>
      <c r="BP33" s="910">
        <f t="shared" si="22"/>
        <v>62</v>
      </c>
      <c r="BQ33" s="910">
        <f t="shared" si="22"/>
        <v>63</v>
      </c>
      <c r="BR33" s="910">
        <f t="shared" si="22"/>
        <v>64</v>
      </c>
      <c r="BS33" s="910">
        <f t="shared" si="22"/>
        <v>65</v>
      </c>
      <c r="BT33" s="910">
        <f t="shared" si="22"/>
        <v>66</v>
      </c>
      <c r="BU33" s="910">
        <f t="shared" si="22"/>
        <v>67</v>
      </c>
      <c r="BV33" s="910">
        <f t="shared" si="22"/>
        <v>68</v>
      </c>
      <c r="BW33" s="910">
        <f t="shared" si="22"/>
        <v>69</v>
      </c>
      <c r="BX33" s="910">
        <f t="shared" si="22"/>
        <v>70</v>
      </c>
      <c r="BY33" s="910">
        <f t="shared" si="22"/>
        <v>71</v>
      </c>
      <c r="BZ33" s="910">
        <f t="shared" si="22"/>
        <v>72</v>
      </c>
      <c r="CA33" s="910">
        <f t="shared" si="22"/>
        <v>73</v>
      </c>
      <c r="CB33" s="910">
        <f t="shared" si="22"/>
        <v>74</v>
      </c>
      <c r="CC33" s="910">
        <f t="shared" ref="CC33:DV33" si="23">CB33+1</f>
        <v>75</v>
      </c>
      <c r="CD33" s="910">
        <f t="shared" si="23"/>
        <v>76</v>
      </c>
      <c r="CE33" s="910">
        <f t="shared" si="23"/>
        <v>77</v>
      </c>
      <c r="CF33" s="910">
        <f t="shared" si="23"/>
        <v>78</v>
      </c>
      <c r="CG33" s="910">
        <f t="shared" si="23"/>
        <v>79</v>
      </c>
      <c r="CH33" s="910">
        <f t="shared" si="23"/>
        <v>80</v>
      </c>
      <c r="CI33" s="910">
        <f t="shared" si="23"/>
        <v>81</v>
      </c>
      <c r="CJ33" s="910">
        <f t="shared" si="23"/>
        <v>82</v>
      </c>
      <c r="CK33" s="910">
        <f t="shared" si="23"/>
        <v>83</v>
      </c>
      <c r="CL33" s="910">
        <f t="shared" si="23"/>
        <v>84</v>
      </c>
      <c r="CM33" s="910">
        <f t="shared" si="23"/>
        <v>85</v>
      </c>
      <c r="CN33" s="910">
        <f t="shared" si="23"/>
        <v>86</v>
      </c>
      <c r="CO33" s="910">
        <f t="shared" si="23"/>
        <v>87</v>
      </c>
      <c r="CP33" s="910">
        <f t="shared" si="23"/>
        <v>88</v>
      </c>
      <c r="CQ33" s="910">
        <f t="shared" si="23"/>
        <v>89</v>
      </c>
      <c r="CR33" s="910">
        <f t="shared" si="23"/>
        <v>90</v>
      </c>
      <c r="CS33" s="910">
        <f t="shared" si="23"/>
        <v>91</v>
      </c>
      <c r="CT33" s="910">
        <f t="shared" si="23"/>
        <v>92</v>
      </c>
      <c r="CU33" s="910">
        <f t="shared" si="23"/>
        <v>93</v>
      </c>
      <c r="CV33" s="910">
        <f t="shared" si="23"/>
        <v>94</v>
      </c>
      <c r="CW33" s="910">
        <f t="shared" si="23"/>
        <v>95</v>
      </c>
      <c r="CX33" s="910">
        <f t="shared" si="23"/>
        <v>96</v>
      </c>
      <c r="CY33" s="910">
        <f t="shared" si="23"/>
        <v>97</v>
      </c>
      <c r="CZ33" s="910">
        <f t="shared" si="23"/>
        <v>98</v>
      </c>
      <c r="DA33" s="910">
        <f t="shared" si="23"/>
        <v>99</v>
      </c>
      <c r="DB33" s="910">
        <f t="shared" si="23"/>
        <v>100</v>
      </c>
      <c r="DC33" s="910">
        <f t="shared" si="23"/>
        <v>101</v>
      </c>
      <c r="DD33" s="910">
        <f t="shared" si="23"/>
        <v>102</v>
      </c>
      <c r="DE33" s="910">
        <f t="shared" si="23"/>
        <v>103</v>
      </c>
      <c r="DF33" s="910">
        <f t="shared" si="23"/>
        <v>104</v>
      </c>
      <c r="DG33" s="910">
        <f t="shared" si="23"/>
        <v>105</v>
      </c>
      <c r="DH33" s="910">
        <f t="shared" si="23"/>
        <v>106</v>
      </c>
      <c r="DI33" s="910">
        <f t="shared" si="23"/>
        <v>107</v>
      </c>
      <c r="DJ33" s="910">
        <f t="shared" si="23"/>
        <v>108</v>
      </c>
      <c r="DK33" s="910">
        <f t="shared" si="23"/>
        <v>109</v>
      </c>
      <c r="DL33" s="910">
        <f t="shared" si="23"/>
        <v>110</v>
      </c>
      <c r="DM33" s="910">
        <f t="shared" si="23"/>
        <v>111</v>
      </c>
      <c r="DN33" s="910">
        <f t="shared" si="23"/>
        <v>112</v>
      </c>
      <c r="DO33" s="910">
        <f t="shared" si="23"/>
        <v>113</v>
      </c>
      <c r="DP33" s="910">
        <f t="shared" si="23"/>
        <v>114</v>
      </c>
      <c r="DQ33" s="910">
        <f t="shared" si="23"/>
        <v>115</v>
      </c>
      <c r="DR33" s="910">
        <f t="shared" si="23"/>
        <v>116</v>
      </c>
      <c r="DS33" s="910">
        <f t="shared" si="23"/>
        <v>117</v>
      </c>
      <c r="DT33" s="910">
        <f t="shared" si="23"/>
        <v>118</v>
      </c>
      <c r="DU33" s="910">
        <f t="shared" si="23"/>
        <v>119</v>
      </c>
      <c r="DV33" s="910">
        <f t="shared" si="23"/>
        <v>120</v>
      </c>
      <c r="DW33" s="910">
        <f>DV33+1</f>
        <v>121</v>
      </c>
    </row>
    <row r="34" spans="1:127" s="634" customFormat="1" ht="10.8">
      <c r="B34" s="882">
        <f>IF(B33="No",1,B33+1)</f>
        <v>1</v>
      </c>
      <c r="C34" s="883" t="str">
        <f ca="1">OFFSET(IP_Schedule!Q$16,$B34,0)</f>
        <v>Leased</v>
      </c>
      <c r="D34" s="883" t="str">
        <f ca="1">IF(OFFSET(IP_Schedule!R$16,$B34,0)="Vacant","Vacant",OFFSET(IP_Schedule!R$16,$B23,0))</f>
        <v>Yarra D</v>
      </c>
      <c r="E34" s="911" t="str">
        <f ca="1">OFFSET(IP_Schedule!E$16,$B34,0)</f>
        <v>Ground 1</v>
      </c>
      <c r="F34" s="681"/>
      <c r="G34" s="873">
        <f ca="1">OFFSET(DT_OR!E$17,$B12,0)</f>
        <v>5.1000000000000004E-3</v>
      </c>
      <c r="H34" s="873">
        <f ca="1">OFFSET(DT_OR!F$17,$B12,0)</f>
        <v>1.03E-2</v>
      </c>
      <c r="I34" s="873">
        <f ca="1">OFFSET(DT_OR!G$17,$B12,0)</f>
        <v>1.55E-2</v>
      </c>
      <c r="J34" s="873">
        <f ca="1">OFFSET(DT_OR!H$17,$B12,0)</f>
        <v>2.07E-2</v>
      </c>
      <c r="K34" s="873">
        <f ca="1">OFFSET(DT_OR!I$17,$B12,0)</f>
        <v>2.5899999999999999E-2</v>
      </c>
      <c r="L34" s="873">
        <f ca="1">OFFSET(DT_OR!J$17,$B12,0)</f>
        <v>3.1099999999999999E-2</v>
      </c>
      <c r="M34" s="873">
        <f ca="1">OFFSET(DT_OR!K$17,$B12,0)</f>
        <v>3.6299999999999999E-2</v>
      </c>
      <c r="N34" s="873">
        <f ca="1">OFFSET(DT_OR!L$17,$B12,0)</f>
        <v>4.1500000000000002E-2</v>
      </c>
      <c r="O34" s="873">
        <f ca="1">OFFSET(DT_OR!M$17,$B12,0)</f>
        <v>4.6699999999999998E-2</v>
      </c>
      <c r="P34" s="873">
        <f ca="1">OFFSET(DT_OR!N$17,$B12,0)</f>
        <v>5.1999999999999998E-2</v>
      </c>
      <c r="Q34" s="873">
        <f ca="1">OFFSET(DT_OR!O$17,$B12,0)</f>
        <v>5.7200000000000001E-2</v>
      </c>
      <c r="R34" s="873">
        <f ca="1">OFFSET(DT_OR!P$17,$B12,0)</f>
        <v>6.25E-2</v>
      </c>
      <c r="S34" s="873">
        <f ca="1">OFFSET(DT_OR!Q$17,$B12,0)</f>
        <v>6.7799999999999999E-2</v>
      </c>
      <c r="T34" s="873">
        <f ca="1">OFFSET(DT_OR!R$17,$B12,0)</f>
        <v>7.3099999999999998E-2</v>
      </c>
      <c r="U34" s="873">
        <f ca="1">OFFSET(DT_OR!S$17,$B12,0)</f>
        <v>7.8399999999999997E-2</v>
      </c>
      <c r="V34" s="873">
        <f ca="1">OFFSET(DT_OR!T$17,$B12,0)</f>
        <v>8.3699999999999997E-2</v>
      </c>
      <c r="W34" s="873">
        <f ca="1">OFFSET(DT_OR!U$17,$B12,0)</f>
        <v>8.8999999999999996E-2</v>
      </c>
      <c r="X34" s="873">
        <f ca="1">OFFSET(DT_OR!V$17,$B12,0)</f>
        <v>9.4299999999999995E-2</v>
      </c>
      <c r="Y34" s="873">
        <f ca="1">OFFSET(DT_OR!W$17,$B12,0)</f>
        <v>9.9699999999999997E-2</v>
      </c>
      <c r="Z34" s="873">
        <f ca="1">OFFSET(DT_OR!X$17,$B12,0)</f>
        <v>0.105</v>
      </c>
      <c r="AA34" s="873">
        <f ca="1">OFFSET(DT_OR!Y$17,$B12,0)</f>
        <v>0.1104</v>
      </c>
      <c r="AB34" s="873">
        <f ca="1">OFFSET(DT_OR!Z$17,$B12,0)</f>
        <v>0.1158</v>
      </c>
      <c r="AC34" s="873">
        <f ca="1">OFFSET(DT_OR!AA$17,$B12,0)</f>
        <v>0.1212</v>
      </c>
      <c r="AD34" s="873">
        <f ca="1">OFFSET(DT_OR!AB$17,$B12,0)</f>
        <v>0.12659999999999999</v>
      </c>
      <c r="AE34" s="873">
        <f ca="1">OFFSET(DT_OR!AC$17,$B12,0)</f>
        <v>0.13200000000000001</v>
      </c>
      <c r="AF34" s="873">
        <f ca="1">OFFSET(DT_OR!AD$17,$B12,0)</f>
        <v>0.13739999999999999</v>
      </c>
      <c r="AG34" s="873">
        <f ca="1">OFFSET(DT_OR!AE$17,$B12,0)</f>
        <v>0.14280000000000001</v>
      </c>
      <c r="AH34" s="873">
        <f ca="1">OFFSET(DT_OR!AF$17,$B12,0)</f>
        <v>0.14829999999999999</v>
      </c>
      <c r="AI34" s="873">
        <f ca="1">OFFSET(DT_OR!AG$17,$B12,0)</f>
        <v>0.1537</v>
      </c>
      <c r="AJ34" s="873">
        <f ca="1">OFFSET(DT_OR!AH$17,$B12,0)</f>
        <v>0.15920000000000001</v>
      </c>
      <c r="AK34" s="873">
        <f ca="1">OFFSET(DT_OR!AI$17,$B12,0)</f>
        <v>0.16470000000000001</v>
      </c>
      <c r="AL34" s="873">
        <f ca="1">OFFSET(DT_OR!AJ$17,$B12,0)</f>
        <v>0.17019999999999999</v>
      </c>
      <c r="AM34" s="873">
        <f ca="1">OFFSET(DT_OR!AK$17,$B12,0)</f>
        <v>0.1757</v>
      </c>
      <c r="AN34" s="873">
        <f ca="1">OFFSET(DT_OR!AL$17,$B12,0)</f>
        <v>0.1812</v>
      </c>
      <c r="AO34" s="873">
        <f ca="1">OFFSET(DT_OR!AM$17,$B12,0)</f>
        <v>0.1867</v>
      </c>
      <c r="AP34" s="873">
        <f ca="1">OFFSET(DT_OR!AN$17,$B12,0)</f>
        <v>0.19220000000000001</v>
      </c>
      <c r="AQ34" s="873">
        <f ca="1">OFFSET(DT_OR!AO$17,$B12,0)</f>
        <v>0.1978</v>
      </c>
      <c r="AR34" s="873">
        <f ca="1">OFFSET(DT_OR!AP$17,$B12,0)</f>
        <v>0.20330000000000001</v>
      </c>
      <c r="AS34" s="873">
        <f ca="1">OFFSET(DT_OR!AQ$17,$B12,0)</f>
        <v>0.2089</v>
      </c>
      <c r="AT34" s="873">
        <f ca="1">OFFSET(DT_OR!AR$17,$B12,0)</f>
        <v>0.2145</v>
      </c>
      <c r="AU34" s="873">
        <f ca="1">OFFSET(DT_OR!AS$17,$B12,0)</f>
        <v>0.22009999999999999</v>
      </c>
      <c r="AV34" s="873">
        <f ca="1">OFFSET(DT_OR!AT$17,$B12,0)</f>
        <v>0.22570000000000001</v>
      </c>
      <c r="AW34" s="873">
        <f ca="1">OFFSET(DT_OR!AU$17,$B12,0)</f>
        <v>0.23130000000000001</v>
      </c>
      <c r="AX34" s="873">
        <f ca="1">OFFSET(DT_OR!AV$17,$B12,0)</f>
        <v>0.2369</v>
      </c>
      <c r="AY34" s="873">
        <f ca="1">OFFSET(DT_OR!AW$17,$B12,0)</f>
        <v>0.24249999999999999</v>
      </c>
      <c r="AZ34" s="873">
        <f ca="1">OFFSET(DT_OR!AX$17,$B12,0)</f>
        <v>0.2482</v>
      </c>
      <c r="BA34" s="873">
        <f ca="1">OFFSET(DT_OR!AY$17,$B12,0)</f>
        <v>0.25390000000000001</v>
      </c>
      <c r="BB34" s="873">
        <f ca="1">OFFSET(DT_OR!AZ$17,$B12,0)</f>
        <v>0.25950000000000001</v>
      </c>
      <c r="BC34" s="873">
        <f ca="1">OFFSET(DT_OR!BA$17,$B12,0)</f>
        <v>0</v>
      </c>
      <c r="BD34" s="873">
        <f ca="1">OFFSET(DT_OR!BB$17,$B12,0)</f>
        <v>0</v>
      </c>
      <c r="BE34" s="873">
        <f ca="1">OFFSET(DT_OR!BC$17,$B12,0)</f>
        <v>0</v>
      </c>
      <c r="BF34" s="873">
        <f ca="1">OFFSET(DT_OR!BD$17,$B12,0)</f>
        <v>2.7823000000000002</v>
      </c>
      <c r="BG34" s="873">
        <f ca="1">OFFSET(DT_OR!BE$17,$B12,0)</f>
        <v>2.7881</v>
      </c>
      <c r="BH34" s="873">
        <f ca="1">OFFSET(DT_OR!BF$17,$B12,0)</f>
        <v>2.7938000000000001</v>
      </c>
      <c r="BI34" s="873">
        <f ca="1">OFFSET(DT_OR!BG$17,$B12,0)</f>
        <v>2.7995999999999999</v>
      </c>
      <c r="BJ34" s="873">
        <f ca="1">OFFSET(DT_OR!BH$17,$B12,0)</f>
        <v>2.8052999999999999</v>
      </c>
      <c r="BK34" s="873">
        <f ca="1">OFFSET(DT_OR!BI$17,$B12,0)</f>
        <v>2.8111000000000002</v>
      </c>
      <c r="BL34" s="873">
        <f ca="1">OFFSET(DT_OR!BJ$17,$B12,0)</f>
        <v>2.8169</v>
      </c>
      <c r="BM34" s="873">
        <f ca="1">OFFSET(DT_OR!BK$17,$B12,0)</f>
        <v>2.8227000000000002</v>
      </c>
      <c r="BN34" s="873">
        <f ca="1">OFFSET(DT_OR!BL$17,$B12,0)</f>
        <v>2.8285</v>
      </c>
      <c r="BO34" s="873">
        <f ca="1">OFFSET(DT_OR!BM$17,$B12,0)</f>
        <v>2.8342999999999998</v>
      </c>
      <c r="BP34" s="873">
        <f ca="1">OFFSET(DT_OR!BN$17,$B12,0)</f>
        <v>2.8401999999999998</v>
      </c>
      <c r="BQ34" s="873">
        <f ca="1">OFFSET(DT_OR!BO$17,$B12,0)</f>
        <v>2.8460000000000001</v>
      </c>
      <c r="BR34" s="873">
        <f ca="1">OFFSET(DT_OR!BP$17,$B12,0)</f>
        <v>2.8519000000000001</v>
      </c>
      <c r="BS34" s="873">
        <f ca="1">OFFSET(DT_OR!BQ$17,$B12,0)</f>
        <v>2.8578000000000001</v>
      </c>
      <c r="BT34" s="873">
        <f ca="1">OFFSET(DT_OR!BR$17,$B12,0)</f>
        <v>2.8637000000000001</v>
      </c>
      <c r="BU34" s="873">
        <f ca="1">OFFSET(DT_OR!BS$17,$B12,0)</f>
        <v>2.8696000000000002</v>
      </c>
      <c r="BV34" s="873">
        <f ca="1">OFFSET(DT_OR!BT$17,$B12,0)</f>
        <v>2.8755000000000002</v>
      </c>
      <c r="BW34" s="873">
        <f ca="1">OFFSET(DT_OR!BU$17,$B12,0)</f>
        <v>2.8814000000000002</v>
      </c>
      <c r="BX34" s="873">
        <f ca="1">OFFSET(DT_OR!BV$17,$B12,0)</f>
        <v>2.8873000000000002</v>
      </c>
      <c r="BY34" s="873">
        <f ca="1">OFFSET(DT_OR!BW$17,$B12,0)</f>
        <v>2.8933</v>
      </c>
      <c r="BZ34" s="873">
        <f ca="1">OFFSET(DT_OR!BX$17,$B12,0)</f>
        <v>2.8992</v>
      </c>
      <c r="CA34" s="873">
        <f ca="1">OFFSET(DT_OR!BY$17,$B12,0)</f>
        <v>2.9051999999999998</v>
      </c>
      <c r="CB34" s="873">
        <f ca="1">OFFSET(DT_OR!BZ$17,$B12,0)</f>
        <v>2.9112</v>
      </c>
      <c r="CC34" s="873">
        <f ca="1">OFFSET(DT_OR!CA$17,$B12,0)</f>
        <v>2.9171999999999998</v>
      </c>
      <c r="CD34" s="873">
        <f ca="1">OFFSET(DT_OR!CB$17,$B12,0)</f>
        <v>2.9232</v>
      </c>
      <c r="CE34" s="873">
        <f ca="1">OFFSET(DT_OR!CC$17,$B12,0)</f>
        <v>2.9291999999999998</v>
      </c>
      <c r="CF34" s="873">
        <f ca="1">OFFSET(DT_OR!CD$17,$B12,0)</f>
        <v>2.9352999999999998</v>
      </c>
      <c r="CG34" s="873">
        <f ca="1">OFFSET(DT_OR!CE$17,$B12,0)</f>
        <v>2.9413</v>
      </c>
      <c r="CH34" s="873">
        <f ca="1">OFFSET(DT_OR!CF$17,$B12,0)</f>
        <v>2.9474</v>
      </c>
      <c r="CI34" s="873">
        <f ca="1">OFFSET(DT_OR!CG$17,$B12,0)</f>
        <v>2.9533999999999998</v>
      </c>
      <c r="CJ34" s="873">
        <f ca="1">OFFSET(DT_OR!CH$17,$B12,0)</f>
        <v>2.9594999999999998</v>
      </c>
      <c r="CK34" s="873">
        <f ca="1">OFFSET(DT_OR!CI$17,$B12,0)</f>
        <v>2.9655999999999998</v>
      </c>
      <c r="CL34" s="873">
        <f ca="1">OFFSET(DT_OR!CJ$17,$B12,0)</f>
        <v>2.9716999999999998</v>
      </c>
      <c r="CM34" s="873">
        <f ca="1">OFFSET(DT_OR!CK$17,$B12,0)</f>
        <v>2.9777999999999998</v>
      </c>
      <c r="CN34" s="873">
        <f ca="1">OFFSET(DT_OR!CL$17,$B12,0)</f>
        <v>2.984</v>
      </c>
      <c r="CO34" s="873">
        <f ca="1">OFFSET(DT_OR!CM$17,$B12,0)</f>
        <v>2.9901</v>
      </c>
      <c r="CP34" s="873">
        <f ca="1">OFFSET(DT_OR!CN$17,$B12,0)</f>
        <v>2.9963000000000002</v>
      </c>
      <c r="CQ34" s="873">
        <f ca="1">OFFSET(DT_OR!CO$17,$B12,0)</f>
        <v>3.0024000000000002</v>
      </c>
      <c r="CR34" s="873">
        <f ca="1">OFFSET(DT_OR!CP$17,$B12,0)</f>
        <v>3.0085999999999999</v>
      </c>
      <c r="CS34" s="873">
        <f ca="1">OFFSET(DT_OR!CQ$17,$B12,0)</f>
        <v>3.0148000000000001</v>
      </c>
      <c r="CT34" s="873">
        <f ca="1">OFFSET(DT_OR!CR$17,$B12,0)</f>
        <v>3.0209999999999999</v>
      </c>
      <c r="CU34" s="873">
        <f ca="1">OFFSET(DT_OR!CS$17,$B12,0)</f>
        <v>3.0272999999999999</v>
      </c>
      <c r="CV34" s="873">
        <f ca="1">OFFSET(DT_OR!CT$17,$B12,0)</f>
        <v>3.0335000000000001</v>
      </c>
      <c r="CW34" s="873">
        <f ca="1">OFFSET(DT_OR!CU$17,$B12,0)</f>
        <v>3.0396999999999998</v>
      </c>
      <c r="CX34" s="873">
        <f ca="1">OFFSET(DT_OR!CV$17,$B12,0)</f>
        <v>3.0459999999999998</v>
      </c>
      <c r="CY34" s="873">
        <f ca="1">OFFSET(DT_OR!CW$17,$B12,0)</f>
        <v>3.0522999999999998</v>
      </c>
      <c r="CZ34" s="873">
        <f ca="1">OFFSET(DT_OR!CX$17,$B12,0)</f>
        <v>3.0586000000000002</v>
      </c>
      <c r="DA34" s="873">
        <f ca="1">OFFSET(DT_OR!CY$17,$B12,0)</f>
        <v>3.0649000000000002</v>
      </c>
      <c r="DB34" s="873">
        <f ca="1">OFFSET(DT_OR!CZ$17,$B12,0)</f>
        <v>3.0712000000000002</v>
      </c>
      <c r="DC34" s="873">
        <f ca="1">OFFSET(DT_OR!DA$17,$B12,0)</f>
        <v>3.0775000000000001</v>
      </c>
      <c r="DD34" s="873">
        <f ca="1">OFFSET(DT_OR!DB$17,$B12,0)</f>
        <v>3.0838000000000001</v>
      </c>
      <c r="DE34" s="873">
        <f ca="1">OFFSET(DT_OR!DC$17,$B12,0)</f>
        <v>3.0901999999999998</v>
      </c>
      <c r="DF34" s="873">
        <f ca="1">OFFSET(DT_OR!DD$17,$B12,0)</f>
        <v>3.0966</v>
      </c>
      <c r="DG34" s="873">
        <f ca="1">OFFSET(DT_OR!DE$17,$B12,0)</f>
        <v>3.1029</v>
      </c>
      <c r="DH34" s="873">
        <f ca="1">OFFSET(DT_OR!DF$17,$B12,0)</f>
        <v>3.1093000000000002</v>
      </c>
      <c r="DI34" s="873">
        <f ca="1">OFFSET(DT_OR!DG$17,$B12,0)</f>
        <v>3.1156999999999999</v>
      </c>
      <c r="DJ34" s="873">
        <f ca="1">OFFSET(DT_OR!DH$17,$B12,0)</f>
        <v>3.1221999999999999</v>
      </c>
      <c r="DK34" s="873">
        <f ca="1">OFFSET(DT_OR!DI$17,$B12,0)</f>
        <v>3.1286</v>
      </c>
      <c r="DL34" s="873">
        <f ca="1">OFFSET(DT_OR!DJ$17,$B12,0)</f>
        <v>3.1349999999999998</v>
      </c>
      <c r="DM34" s="873">
        <f ca="1">OFFSET(DT_OR!DK$17,$B12,0)</f>
        <v>3.1415000000000002</v>
      </c>
      <c r="DN34" s="873">
        <f ca="1">OFFSET(DT_OR!DL$17,$B12,0)</f>
        <v>0</v>
      </c>
      <c r="DO34" s="873">
        <f ca="1">OFFSET(DT_OR!DM$17,$B12,0)</f>
        <v>0</v>
      </c>
      <c r="DP34" s="873">
        <f ca="1">OFFSET(DT_OR!DN$17,$B12,0)</f>
        <v>0</v>
      </c>
      <c r="DQ34" s="873">
        <f ca="1">OFFSET(DT_OR!DO$17,$B12,0)</f>
        <v>3.1675</v>
      </c>
      <c r="DR34" s="873">
        <f ca="1">OFFSET(DT_OR!DP$17,$B12,0)</f>
        <v>3.1739999999999999</v>
      </c>
      <c r="DS34" s="873">
        <f ca="1">OFFSET(DT_OR!DQ$17,$B12,0)</f>
        <v>3.1804999999999999</v>
      </c>
      <c r="DT34" s="873">
        <f ca="1">OFFSET(DT_OR!DR$17,$B12,0)</f>
        <v>3.1871</v>
      </c>
      <c r="DU34" s="873">
        <f ca="1">OFFSET(DT_OR!DS$17,$B12,0)</f>
        <v>3.1936</v>
      </c>
      <c r="DV34" s="873">
        <f ca="1">OFFSET(DT_OR!DT$17,$B12,0)</f>
        <v>3.2002000000000002</v>
      </c>
      <c r="DW34" s="873">
        <f ca="1">OFFSET(DT_OR!DU$17,$B12,0)</f>
        <v>3.2067999999999999</v>
      </c>
    </row>
    <row r="35" spans="1:127" s="634" customFormat="1" ht="10.8">
      <c r="E35" s="684"/>
    </row>
    <row r="36" spans="1:127" s="634" customFormat="1" ht="10.8">
      <c r="E36" s="684"/>
    </row>
    <row r="37" spans="1:127" s="634" customFormat="1" ht="11.4" thickBot="1">
      <c r="B37" s="875" t="s">
        <v>1129</v>
      </c>
      <c r="C37" s="875"/>
      <c r="D37" s="876"/>
      <c r="E37" s="912"/>
      <c r="F37" s="876"/>
      <c r="G37" s="937">
        <f t="shared" ref="G37:AL37" ca="1" si="24">SUM(G34:G35)</f>
        <v>5.1000000000000004E-3</v>
      </c>
      <c r="H37" s="937">
        <f t="shared" ca="1" si="24"/>
        <v>1.03E-2</v>
      </c>
      <c r="I37" s="937">
        <f t="shared" ca="1" si="24"/>
        <v>1.55E-2</v>
      </c>
      <c r="J37" s="937">
        <f t="shared" ca="1" si="24"/>
        <v>2.07E-2</v>
      </c>
      <c r="K37" s="937">
        <f t="shared" ca="1" si="24"/>
        <v>2.5899999999999999E-2</v>
      </c>
      <c r="L37" s="937">
        <f t="shared" ca="1" si="24"/>
        <v>3.1099999999999999E-2</v>
      </c>
      <c r="M37" s="937">
        <f t="shared" ca="1" si="24"/>
        <v>3.6299999999999999E-2</v>
      </c>
      <c r="N37" s="937">
        <f t="shared" ca="1" si="24"/>
        <v>4.1500000000000002E-2</v>
      </c>
      <c r="O37" s="937">
        <f t="shared" ca="1" si="24"/>
        <v>4.6699999999999998E-2</v>
      </c>
      <c r="P37" s="937">
        <f t="shared" ca="1" si="24"/>
        <v>5.1999999999999998E-2</v>
      </c>
      <c r="Q37" s="937">
        <f t="shared" ca="1" si="24"/>
        <v>5.7200000000000001E-2</v>
      </c>
      <c r="R37" s="937">
        <f t="shared" ca="1" si="24"/>
        <v>6.25E-2</v>
      </c>
      <c r="S37" s="937">
        <f t="shared" ca="1" si="24"/>
        <v>6.7799999999999999E-2</v>
      </c>
      <c r="T37" s="937">
        <f t="shared" ca="1" si="24"/>
        <v>7.3099999999999998E-2</v>
      </c>
      <c r="U37" s="937">
        <f t="shared" ca="1" si="24"/>
        <v>7.8399999999999997E-2</v>
      </c>
      <c r="V37" s="937">
        <f t="shared" ca="1" si="24"/>
        <v>8.3699999999999997E-2</v>
      </c>
      <c r="W37" s="937">
        <f t="shared" ca="1" si="24"/>
        <v>8.8999999999999996E-2</v>
      </c>
      <c r="X37" s="937">
        <f t="shared" ca="1" si="24"/>
        <v>9.4299999999999995E-2</v>
      </c>
      <c r="Y37" s="937">
        <f t="shared" ca="1" si="24"/>
        <v>9.9699999999999997E-2</v>
      </c>
      <c r="Z37" s="937">
        <f t="shared" ca="1" si="24"/>
        <v>0.105</v>
      </c>
      <c r="AA37" s="937">
        <f t="shared" ca="1" si="24"/>
        <v>0.1104</v>
      </c>
      <c r="AB37" s="937">
        <f t="shared" ca="1" si="24"/>
        <v>0.1158</v>
      </c>
      <c r="AC37" s="937">
        <f t="shared" ca="1" si="24"/>
        <v>0.1212</v>
      </c>
      <c r="AD37" s="937">
        <f t="shared" ca="1" si="24"/>
        <v>0.12659999999999999</v>
      </c>
      <c r="AE37" s="937">
        <f t="shared" ca="1" si="24"/>
        <v>0.13200000000000001</v>
      </c>
      <c r="AF37" s="937">
        <f t="shared" ca="1" si="24"/>
        <v>0.13739999999999999</v>
      </c>
      <c r="AG37" s="937">
        <f t="shared" ca="1" si="24"/>
        <v>0.14280000000000001</v>
      </c>
      <c r="AH37" s="937">
        <f t="shared" ca="1" si="24"/>
        <v>0.14829999999999999</v>
      </c>
      <c r="AI37" s="937">
        <f t="shared" ca="1" si="24"/>
        <v>0.1537</v>
      </c>
      <c r="AJ37" s="937">
        <f t="shared" ca="1" si="24"/>
        <v>0.15920000000000001</v>
      </c>
      <c r="AK37" s="937">
        <f t="shared" ca="1" si="24"/>
        <v>0.16470000000000001</v>
      </c>
      <c r="AL37" s="937">
        <f t="shared" ca="1" si="24"/>
        <v>0.17019999999999999</v>
      </c>
      <c r="AM37" s="937">
        <f t="shared" ref="AM37:BR37" ca="1" si="25">SUM(AM34:AM35)</f>
        <v>0.1757</v>
      </c>
      <c r="AN37" s="937">
        <f t="shared" ca="1" si="25"/>
        <v>0.1812</v>
      </c>
      <c r="AO37" s="937">
        <f t="shared" ca="1" si="25"/>
        <v>0.1867</v>
      </c>
      <c r="AP37" s="937">
        <f t="shared" ca="1" si="25"/>
        <v>0.19220000000000001</v>
      </c>
      <c r="AQ37" s="937">
        <f t="shared" ca="1" si="25"/>
        <v>0.1978</v>
      </c>
      <c r="AR37" s="937">
        <f t="shared" ca="1" si="25"/>
        <v>0.20330000000000001</v>
      </c>
      <c r="AS37" s="937">
        <f t="shared" ca="1" si="25"/>
        <v>0.2089</v>
      </c>
      <c r="AT37" s="937">
        <f t="shared" ca="1" si="25"/>
        <v>0.2145</v>
      </c>
      <c r="AU37" s="937">
        <f t="shared" ca="1" si="25"/>
        <v>0.22009999999999999</v>
      </c>
      <c r="AV37" s="937">
        <f t="shared" ca="1" si="25"/>
        <v>0.22570000000000001</v>
      </c>
      <c r="AW37" s="937">
        <f t="shared" ca="1" si="25"/>
        <v>0.23130000000000001</v>
      </c>
      <c r="AX37" s="937">
        <f t="shared" ca="1" si="25"/>
        <v>0.2369</v>
      </c>
      <c r="AY37" s="937">
        <f t="shared" ca="1" si="25"/>
        <v>0.24249999999999999</v>
      </c>
      <c r="AZ37" s="937">
        <f t="shared" ca="1" si="25"/>
        <v>0.2482</v>
      </c>
      <c r="BA37" s="937">
        <f t="shared" ca="1" si="25"/>
        <v>0.25390000000000001</v>
      </c>
      <c r="BB37" s="937">
        <f t="shared" ca="1" si="25"/>
        <v>0.25950000000000001</v>
      </c>
      <c r="BC37" s="937">
        <f t="shared" ca="1" si="25"/>
        <v>0</v>
      </c>
      <c r="BD37" s="937">
        <f t="shared" ca="1" si="25"/>
        <v>0</v>
      </c>
      <c r="BE37" s="937">
        <f t="shared" ca="1" si="25"/>
        <v>0</v>
      </c>
      <c r="BF37" s="937">
        <f t="shared" ca="1" si="25"/>
        <v>2.7823000000000002</v>
      </c>
      <c r="BG37" s="937">
        <f t="shared" ca="1" si="25"/>
        <v>2.7881</v>
      </c>
      <c r="BH37" s="937">
        <f t="shared" ca="1" si="25"/>
        <v>2.7938000000000001</v>
      </c>
      <c r="BI37" s="937">
        <f t="shared" ca="1" si="25"/>
        <v>2.7995999999999999</v>
      </c>
      <c r="BJ37" s="937">
        <f t="shared" ca="1" si="25"/>
        <v>2.8052999999999999</v>
      </c>
      <c r="BK37" s="937">
        <f t="shared" ca="1" si="25"/>
        <v>2.8111000000000002</v>
      </c>
      <c r="BL37" s="937">
        <f t="shared" ca="1" si="25"/>
        <v>2.8169</v>
      </c>
      <c r="BM37" s="937">
        <f t="shared" ca="1" si="25"/>
        <v>2.8227000000000002</v>
      </c>
      <c r="BN37" s="937">
        <f t="shared" ca="1" si="25"/>
        <v>2.8285</v>
      </c>
      <c r="BO37" s="937">
        <f t="shared" ca="1" si="25"/>
        <v>2.8342999999999998</v>
      </c>
      <c r="BP37" s="937">
        <f t="shared" ca="1" si="25"/>
        <v>2.8401999999999998</v>
      </c>
      <c r="BQ37" s="937">
        <f t="shared" ca="1" si="25"/>
        <v>2.8460000000000001</v>
      </c>
      <c r="BR37" s="937">
        <f t="shared" ca="1" si="25"/>
        <v>2.8519000000000001</v>
      </c>
      <c r="BS37" s="937">
        <f t="shared" ref="BS37:CX37" ca="1" si="26">SUM(BS34:BS35)</f>
        <v>2.8578000000000001</v>
      </c>
      <c r="BT37" s="937">
        <f t="shared" ca="1" si="26"/>
        <v>2.8637000000000001</v>
      </c>
      <c r="BU37" s="937">
        <f t="shared" ca="1" si="26"/>
        <v>2.8696000000000002</v>
      </c>
      <c r="BV37" s="937">
        <f t="shared" ca="1" si="26"/>
        <v>2.8755000000000002</v>
      </c>
      <c r="BW37" s="937">
        <f t="shared" ca="1" si="26"/>
        <v>2.8814000000000002</v>
      </c>
      <c r="BX37" s="937">
        <f t="shared" ca="1" si="26"/>
        <v>2.8873000000000002</v>
      </c>
      <c r="BY37" s="937">
        <f t="shared" ca="1" si="26"/>
        <v>2.8933</v>
      </c>
      <c r="BZ37" s="937">
        <f t="shared" ca="1" si="26"/>
        <v>2.8992</v>
      </c>
      <c r="CA37" s="937">
        <f t="shared" ca="1" si="26"/>
        <v>2.9051999999999998</v>
      </c>
      <c r="CB37" s="937">
        <f t="shared" ca="1" si="26"/>
        <v>2.9112</v>
      </c>
      <c r="CC37" s="937">
        <f t="shared" ca="1" si="26"/>
        <v>2.9171999999999998</v>
      </c>
      <c r="CD37" s="937">
        <f t="shared" ca="1" si="26"/>
        <v>2.9232</v>
      </c>
      <c r="CE37" s="937">
        <f t="shared" ca="1" si="26"/>
        <v>2.9291999999999998</v>
      </c>
      <c r="CF37" s="937">
        <f t="shared" ca="1" si="26"/>
        <v>2.9352999999999998</v>
      </c>
      <c r="CG37" s="937">
        <f t="shared" ca="1" si="26"/>
        <v>2.9413</v>
      </c>
      <c r="CH37" s="937">
        <f t="shared" ca="1" si="26"/>
        <v>2.9474</v>
      </c>
      <c r="CI37" s="937">
        <f t="shared" ca="1" si="26"/>
        <v>2.9533999999999998</v>
      </c>
      <c r="CJ37" s="937">
        <f t="shared" ca="1" si="26"/>
        <v>2.9594999999999998</v>
      </c>
      <c r="CK37" s="937">
        <f t="shared" ca="1" si="26"/>
        <v>2.9655999999999998</v>
      </c>
      <c r="CL37" s="937">
        <f t="shared" ca="1" si="26"/>
        <v>2.9716999999999998</v>
      </c>
      <c r="CM37" s="937">
        <f t="shared" ca="1" si="26"/>
        <v>2.9777999999999998</v>
      </c>
      <c r="CN37" s="937">
        <f t="shared" ca="1" si="26"/>
        <v>2.984</v>
      </c>
      <c r="CO37" s="937">
        <f t="shared" ca="1" si="26"/>
        <v>2.9901</v>
      </c>
      <c r="CP37" s="937">
        <f t="shared" ca="1" si="26"/>
        <v>2.9963000000000002</v>
      </c>
      <c r="CQ37" s="937">
        <f t="shared" ca="1" si="26"/>
        <v>3.0024000000000002</v>
      </c>
      <c r="CR37" s="937">
        <f t="shared" ca="1" si="26"/>
        <v>3.0085999999999999</v>
      </c>
      <c r="CS37" s="937">
        <f t="shared" ca="1" si="26"/>
        <v>3.0148000000000001</v>
      </c>
      <c r="CT37" s="937">
        <f t="shared" ca="1" si="26"/>
        <v>3.0209999999999999</v>
      </c>
      <c r="CU37" s="937">
        <f t="shared" ca="1" si="26"/>
        <v>3.0272999999999999</v>
      </c>
      <c r="CV37" s="937">
        <f t="shared" ca="1" si="26"/>
        <v>3.0335000000000001</v>
      </c>
      <c r="CW37" s="937">
        <f t="shared" ca="1" si="26"/>
        <v>3.0396999999999998</v>
      </c>
      <c r="CX37" s="937">
        <f t="shared" ca="1" si="26"/>
        <v>3.0459999999999998</v>
      </c>
      <c r="CY37" s="937">
        <f t="shared" ref="CY37:DW37" ca="1" si="27">SUM(CY34:CY35)</f>
        <v>3.0522999999999998</v>
      </c>
      <c r="CZ37" s="937">
        <f t="shared" ca="1" si="27"/>
        <v>3.0586000000000002</v>
      </c>
      <c r="DA37" s="937">
        <f t="shared" ca="1" si="27"/>
        <v>3.0649000000000002</v>
      </c>
      <c r="DB37" s="937">
        <f t="shared" ca="1" si="27"/>
        <v>3.0712000000000002</v>
      </c>
      <c r="DC37" s="937">
        <f t="shared" ca="1" si="27"/>
        <v>3.0775000000000001</v>
      </c>
      <c r="DD37" s="937">
        <f t="shared" ca="1" si="27"/>
        <v>3.0838000000000001</v>
      </c>
      <c r="DE37" s="937">
        <f t="shared" ca="1" si="27"/>
        <v>3.0901999999999998</v>
      </c>
      <c r="DF37" s="937">
        <f t="shared" ca="1" si="27"/>
        <v>3.0966</v>
      </c>
      <c r="DG37" s="937">
        <f t="shared" ca="1" si="27"/>
        <v>3.1029</v>
      </c>
      <c r="DH37" s="937">
        <f t="shared" ca="1" si="27"/>
        <v>3.1093000000000002</v>
      </c>
      <c r="DI37" s="937">
        <f t="shared" ca="1" si="27"/>
        <v>3.1156999999999999</v>
      </c>
      <c r="DJ37" s="937">
        <f t="shared" ca="1" si="27"/>
        <v>3.1221999999999999</v>
      </c>
      <c r="DK37" s="937">
        <f t="shared" ca="1" si="27"/>
        <v>3.1286</v>
      </c>
      <c r="DL37" s="937">
        <f t="shared" ca="1" si="27"/>
        <v>3.1349999999999998</v>
      </c>
      <c r="DM37" s="937">
        <f t="shared" ca="1" si="27"/>
        <v>3.1415000000000002</v>
      </c>
      <c r="DN37" s="937">
        <f t="shared" ca="1" si="27"/>
        <v>0</v>
      </c>
      <c r="DO37" s="937">
        <f t="shared" ca="1" si="27"/>
        <v>0</v>
      </c>
      <c r="DP37" s="937">
        <f t="shared" ca="1" si="27"/>
        <v>0</v>
      </c>
      <c r="DQ37" s="937">
        <f t="shared" ca="1" si="27"/>
        <v>3.1675</v>
      </c>
      <c r="DR37" s="937">
        <f t="shared" ca="1" si="27"/>
        <v>3.1739999999999999</v>
      </c>
      <c r="DS37" s="937">
        <f t="shared" ca="1" si="27"/>
        <v>3.1804999999999999</v>
      </c>
      <c r="DT37" s="937">
        <f t="shared" ca="1" si="27"/>
        <v>3.1871</v>
      </c>
      <c r="DU37" s="937">
        <f t="shared" ca="1" si="27"/>
        <v>3.1936</v>
      </c>
      <c r="DV37" s="937">
        <f t="shared" ca="1" si="27"/>
        <v>3.2002000000000002</v>
      </c>
      <c r="DW37" s="937">
        <f t="shared" ca="1" si="27"/>
        <v>3.2067999999999999</v>
      </c>
    </row>
    <row r="38" spans="1:127" s="634" customFormat="1" ht="11.4" thickTop="1">
      <c r="E38" s="684"/>
    </row>
    <row r="39" spans="1:127" s="726" customFormat="1" ht="10.8">
      <c r="A39" s="634"/>
      <c r="B39" s="634"/>
      <c r="C39" s="634"/>
      <c r="D39" s="634"/>
      <c r="E39" s="684"/>
      <c r="F39" s="634"/>
      <c r="G39" s="634"/>
      <c r="H39" s="634"/>
      <c r="I39" s="634"/>
      <c r="J39" s="634"/>
      <c r="K39" s="634"/>
      <c r="L39" s="634"/>
      <c r="M39" s="634"/>
      <c r="N39" s="634"/>
      <c r="O39" s="634"/>
      <c r="P39" s="634"/>
      <c r="Q39" s="634"/>
      <c r="R39" s="634"/>
      <c r="S39" s="634"/>
      <c r="T39" s="634"/>
      <c r="U39" s="634"/>
      <c r="V39" s="634"/>
      <c r="W39" s="634"/>
      <c r="X39" s="634"/>
      <c r="Y39" s="634"/>
      <c r="Z39" s="634"/>
      <c r="AA39" s="634"/>
      <c r="AB39" s="634"/>
      <c r="AC39" s="634"/>
      <c r="AD39" s="634"/>
      <c r="AE39" s="634"/>
      <c r="AF39" s="634"/>
      <c r="AG39" s="634"/>
      <c r="AH39" s="634"/>
      <c r="AI39" s="634"/>
      <c r="AJ39" s="634"/>
      <c r="AK39" s="634"/>
      <c r="AL39" s="634"/>
      <c r="AM39" s="634"/>
      <c r="AN39" s="634"/>
      <c r="AO39" s="634"/>
      <c r="AP39" s="634"/>
      <c r="AQ39" s="634"/>
      <c r="AR39" s="634"/>
      <c r="AS39" s="634"/>
      <c r="AT39" s="634"/>
      <c r="AU39" s="634"/>
      <c r="AV39" s="634"/>
      <c r="AW39" s="634"/>
      <c r="AX39" s="634"/>
      <c r="AY39" s="634"/>
      <c r="AZ39" s="634"/>
      <c r="BA39" s="634"/>
      <c r="BB39" s="634"/>
      <c r="BC39" s="634"/>
      <c r="BD39" s="634"/>
      <c r="BE39" s="634"/>
      <c r="BF39" s="634"/>
      <c r="BG39" s="634"/>
      <c r="BH39" s="634"/>
      <c r="BI39" s="634"/>
      <c r="BJ39" s="634"/>
      <c r="BK39" s="634"/>
      <c r="BL39" s="634"/>
      <c r="BM39" s="634"/>
      <c r="BN39" s="634"/>
      <c r="BO39" s="634"/>
      <c r="BP39" s="634"/>
      <c r="BQ39" s="634"/>
      <c r="BR39" s="634"/>
      <c r="BS39" s="634"/>
      <c r="BT39" s="634"/>
      <c r="BU39" s="634"/>
      <c r="BV39" s="634"/>
      <c r="BW39" s="634"/>
      <c r="BX39" s="634"/>
      <c r="BY39" s="634"/>
      <c r="BZ39" s="634"/>
      <c r="CA39" s="634"/>
      <c r="CB39" s="634"/>
      <c r="CC39" s="634"/>
      <c r="CD39" s="634"/>
      <c r="CE39" s="634"/>
      <c r="CF39" s="634"/>
      <c r="CG39" s="634"/>
      <c r="CH39" s="634"/>
      <c r="CI39" s="634"/>
      <c r="CJ39" s="634"/>
      <c r="CK39" s="634"/>
      <c r="CL39" s="634"/>
      <c r="CM39" s="634"/>
      <c r="CN39" s="634"/>
      <c r="CO39" s="634"/>
      <c r="CP39" s="634"/>
      <c r="CQ39" s="634"/>
      <c r="CR39" s="634"/>
      <c r="CS39" s="634"/>
      <c r="CT39" s="634"/>
      <c r="CU39" s="634"/>
      <c r="CV39" s="634"/>
      <c r="CW39" s="634"/>
      <c r="CX39" s="634"/>
      <c r="CY39" s="634"/>
      <c r="CZ39" s="634"/>
      <c r="DA39" s="634"/>
      <c r="DB39" s="634"/>
      <c r="DC39" s="634"/>
      <c r="DD39" s="634"/>
      <c r="DE39" s="634"/>
      <c r="DF39" s="634"/>
      <c r="DG39" s="634"/>
      <c r="DH39" s="634"/>
      <c r="DI39" s="634"/>
      <c r="DJ39" s="634"/>
      <c r="DK39" s="634"/>
      <c r="DL39" s="634"/>
      <c r="DM39" s="634"/>
      <c r="DN39" s="634"/>
      <c r="DO39" s="634"/>
      <c r="DP39" s="634"/>
      <c r="DQ39" s="634"/>
      <c r="DR39" s="634"/>
      <c r="DS39" s="634"/>
      <c r="DT39" s="634"/>
      <c r="DU39" s="634"/>
      <c r="DV39" s="634"/>
      <c r="DW39" s="634"/>
    </row>
    <row r="40" spans="1:127" s="634" customFormat="1" ht="12.6" customHeight="1">
      <c r="A40" s="726"/>
      <c r="B40" s="1391" t="s">
        <v>83</v>
      </c>
      <c r="C40" s="1391"/>
      <c r="D40" s="1391"/>
      <c r="E40" s="671"/>
      <c r="F40" s="1391"/>
      <c r="G40" s="1391"/>
      <c r="H40" s="1391"/>
      <c r="I40" s="1391"/>
      <c r="J40" s="1391"/>
      <c r="K40" s="1391"/>
      <c r="L40" s="1391"/>
      <c r="M40" s="1391"/>
      <c r="N40" s="1391"/>
      <c r="O40" s="1391"/>
      <c r="P40" s="1391"/>
      <c r="Q40" s="1391"/>
      <c r="R40" s="1391"/>
      <c r="S40" s="1391"/>
      <c r="T40" s="1391"/>
      <c r="U40" s="1391"/>
      <c r="V40" s="1391"/>
      <c r="W40" s="1391"/>
      <c r="X40" s="1391"/>
      <c r="Y40" s="1391"/>
      <c r="Z40" s="1391"/>
      <c r="AA40" s="1391"/>
      <c r="AB40" s="1391"/>
      <c r="AC40" s="1391"/>
      <c r="AD40" s="1391"/>
      <c r="AE40" s="1391"/>
      <c r="AF40" s="1391"/>
      <c r="AG40" s="1391"/>
      <c r="AH40" s="1391"/>
      <c r="AI40" s="1391"/>
      <c r="AJ40" s="1391"/>
      <c r="AK40" s="1391"/>
      <c r="AL40" s="1391"/>
      <c r="AM40" s="1391"/>
      <c r="AN40" s="1391"/>
      <c r="AO40" s="1391"/>
      <c r="AP40" s="1391"/>
      <c r="AQ40" s="1391"/>
      <c r="AR40" s="1391"/>
      <c r="AS40" s="1391"/>
      <c r="AT40" s="1391"/>
      <c r="AU40" s="1391"/>
      <c r="AV40" s="1391"/>
      <c r="AW40" s="1391"/>
      <c r="AX40" s="1391"/>
      <c r="AY40" s="1391"/>
      <c r="AZ40" s="1391"/>
      <c r="BA40" s="1391"/>
      <c r="BB40" s="1391"/>
      <c r="BC40" s="1391"/>
      <c r="BD40" s="1391"/>
      <c r="BE40" s="1391"/>
      <c r="BF40" s="1391"/>
      <c r="BG40" s="1391"/>
      <c r="BH40" s="1391"/>
      <c r="BI40" s="1391"/>
      <c r="BJ40" s="1391"/>
      <c r="BK40" s="1391"/>
      <c r="BL40" s="1391"/>
      <c r="BM40" s="1391"/>
      <c r="BN40" s="1391"/>
      <c r="BO40" s="1391"/>
      <c r="BP40" s="1391"/>
      <c r="BQ40" s="1391"/>
      <c r="BR40" s="1391"/>
      <c r="BS40" s="1391"/>
      <c r="BT40" s="1391"/>
      <c r="BU40" s="1391"/>
      <c r="BV40" s="1391"/>
      <c r="BW40" s="1391"/>
      <c r="BX40" s="1391"/>
      <c r="BY40" s="1391"/>
      <c r="BZ40" s="1391"/>
      <c r="CA40" s="1391"/>
      <c r="CB40" s="1391"/>
      <c r="CC40" s="1391"/>
      <c r="CD40" s="1391"/>
      <c r="CE40" s="1391"/>
      <c r="CF40" s="1391"/>
      <c r="CG40" s="1391"/>
      <c r="CH40" s="1391"/>
      <c r="CI40" s="1391"/>
      <c r="CJ40" s="1391"/>
      <c r="CK40" s="1391"/>
      <c r="CL40" s="1391"/>
      <c r="CM40" s="1391"/>
      <c r="CN40" s="1391"/>
      <c r="CO40" s="1391"/>
      <c r="CP40" s="1391"/>
      <c r="CQ40" s="1391"/>
      <c r="CR40" s="1391"/>
      <c r="CS40" s="1391"/>
      <c r="CT40" s="1391"/>
      <c r="CU40" s="1391"/>
      <c r="CV40" s="1391"/>
      <c r="CW40" s="1391"/>
      <c r="CX40" s="1391"/>
      <c r="CY40" s="1391"/>
      <c r="CZ40" s="1391"/>
      <c r="DA40" s="1391"/>
      <c r="DB40" s="1391"/>
      <c r="DC40" s="1391"/>
      <c r="DD40" s="1391"/>
      <c r="DE40" s="1391"/>
      <c r="DF40" s="1391"/>
      <c r="DG40" s="1391"/>
      <c r="DH40" s="1391"/>
      <c r="DI40" s="1391"/>
      <c r="DJ40" s="1391"/>
      <c r="DK40" s="1391"/>
      <c r="DL40" s="1391"/>
      <c r="DM40" s="1391"/>
      <c r="DN40" s="1391"/>
      <c r="DO40" s="1391"/>
      <c r="DP40" s="1391"/>
      <c r="DQ40" s="1391"/>
      <c r="DR40" s="1391"/>
      <c r="DS40" s="1391"/>
      <c r="DT40" s="1391"/>
      <c r="DU40" s="1391"/>
      <c r="DV40" s="1391"/>
      <c r="DW40" s="1391"/>
    </row>
    <row r="41" spans="1:127" s="684" customFormat="1" ht="10.8">
      <c r="A41" s="634"/>
      <c r="B41" s="726"/>
      <c r="C41" s="726"/>
      <c r="D41" s="681"/>
      <c r="E41" s="683"/>
      <c r="F41" s="681"/>
      <c r="G41" s="681"/>
      <c r="H41" s="681"/>
      <c r="I41" s="681"/>
      <c r="J41" s="681"/>
      <c r="K41" s="681"/>
      <c r="L41" s="681"/>
      <c r="M41" s="681"/>
      <c r="N41" s="681"/>
      <c r="O41" s="681"/>
      <c r="P41" s="681"/>
      <c r="Q41" s="681"/>
      <c r="R41" s="681"/>
      <c r="S41" s="681"/>
      <c r="T41" s="681"/>
      <c r="U41" s="681"/>
      <c r="V41" s="681"/>
      <c r="W41" s="681"/>
      <c r="X41" s="681"/>
      <c r="Y41" s="681"/>
      <c r="Z41" s="681"/>
      <c r="AA41" s="681"/>
      <c r="AB41" s="681"/>
      <c r="AC41" s="681"/>
      <c r="AD41" s="681"/>
      <c r="AE41" s="681"/>
      <c r="AF41" s="681"/>
      <c r="AG41" s="681"/>
      <c r="AH41" s="681"/>
      <c r="AI41" s="681"/>
      <c r="AJ41" s="681"/>
      <c r="AK41" s="681"/>
      <c r="AL41" s="681"/>
      <c r="AM41" s="681"/>
      <c r="AN41" s="681"/>
      <c r="AO41" s="681"/>
      <c r="AP41" s="681"/>
      <c r="AQ41" s="681"/>
      <c r="AR41" s="681"/>
      <c r="AS41" s="681"/>
      <c r="AT41" s="681"/>
      <c r="AU41" s="681"/>
      <c r="AV41" s="681"/>
      <c r="AW41" s="681"/>
      <c r="AX41" s="681"/>
      <c r="AY41" s="681"/>
      <c r="AZ41" s="681"/>
      <c r="BA41" s="681"/>
      <c r="BB41" s="681"/>
      <c r="BC41" s="681"/>
      <c r="BD41" s="681"/>
      <c r="BE41" s="681"/>
      <c r="BF41" s="681"/>
      <c r="BG41" s="681"/>
      <c r="BH41" s="681"/>
      <c r="BI41" s="681"/>
      <c r="BJ41" s="681"/>
      <c r="BK41" s="681"/>
      <c r="BL41" s="681"/>
      <c r="BM41" s="681"/>
      <c r="BN41" s="681"/>
      <c r="BO41" s="681"/>
      <c r="BP41" s="681"/>
      <c r="BQ41" s="681"/>
      <c r="BR41" s="681"/>
      <c r="BS41" s="681"/>
      <c r="BT41" s="681"/>
      <c r="BU41" s="681"/>
      <c r="BV41" s="681"/>
      <c r="BW41" s="681"/>
      <c r="BX41" s="681"/>
      <c r="BY41" s="681"/>
      <c r="BZ41" s="681"/>
      <c r="CA41" s="681"/>
      <c r="CB41" s="681"/>
      <c r="CC41" s="681"/>
      <c r="CD41" s="681"/>
      <c r="CE41" s="681"/>
      <c r="CF41" s="681"/>
      <c r="CG41" s="681"/>
      <c r="CH41" s="681"/>
      <c r="CI41" s="681"/>
      <c r="CJ41" s="681"/>
      <c r="CK41" s="681"/>
      <c r="CL41" s="681"/>
      <c r="CM41" s="681"/>
      <c r="CN41" s="681"/>
      <c r="CO41" s="681"/>
      <c r="CP41" s="681"/>
      <c r="CQ41" s="681"/>
      <c r="CR41" s="681"/>
      <c r="CS41" s="681"/>
      <c r="CT41" s="681"/>
      <c r="CU41" s="681"/>
      <c r="CV41" s="681"/>
      <c r="CW41" s="681"/>
      <c r="CX41" s="681"/>
      <c r="CY41" s="681"/>
      <c r="CZ41" s="681"/>
      <c r="DA41" s="681"/>
      <c r="DB41" s="681"/>
      <c r="DC41" s="681"/>
      <c r="DD41" s="681"/>
      <c r="DE41" s="681"/>
      <c r="DF41" s="681"/>
      <c r="DG41" s="681"/>
      <c r="DH41" s="681"/>
      <c r="DI41" s="681"/>
      <c r="DJ41" s="681"/>
      <c r="DK41" s="681"/>
      <c r="DL41" s="681"/>
      <c r="DM41" s="681"/>
      <c r="DN41" s="681"/>
      <c r="DO41" s="681"/>
      <c r="DP41" s="681"/>
      <c r="DQ41" s="681"/>
      <c r="DR41" s="681"/>
      <c r="DS41" s="681"/>
      <c r="DT41" s="681"/>
      <c r="DU41" s="681"/>
      <c r="DV41" s="681"/>
      <c r="DW41" s="681"/>
    </row>
    <row r="42" spans="1:127" s="634" customFormat="1" ht="12.6" customHeight="1">
      <c r="A42" s="684"/>
      <c r="B42" s="684"/>
      <c r="C42" s="684"/>
      <c r="D42" s="684"/>
      <c r="E42" s="684"/>
      <c r="F42" s="684"/>
      <c r="G42" s="888">
        <f t="shared" ref="G42:BR42" si="28">G$9</f>
        <v>44408</v>
      </c>
      <c r="H42" s="888">
        <f t="shared" si="28"/>
        <v>44439</v>
      </c>
      <c r="I42" s="888">
        <f t="shared" si="28"/>
        <v>44469</v>
      </c>
      <c r="J42" s="888">
        <f t="shared" si="28"/>
        <v>44500</v>
      </c>
      <c r="K42" s="888">
        <f t="shared" si="28"/>
        <v>44530</v>
      </c>
      <c r="L42" s="888">
        <f t="shared" si="28"/>
        <v>44561</v>
      </c>
      <c r="M42" s="888">
        <f t="shared" si="28"/>
        <v>44592</v>
      </c>
      <c r="N42" s="888">
        <f t="shared" si="28"/>
        <v>44620</v>
      </c>
      <c r="O42" s="888">
        <f t="shared" si="28"/>
        <v>44651</v>
      </c>
      <c r="P42" s="888">
        <f t="shared" si="28"/>
        <v>44681</v>
      </c>
      <c r="Q42" s="888">
        <f t="shared" si="28"/>
        <v>44712</v>
      </c>
      <c r="R42" s="888">
        <f t="shared" si="28"/>
        <v>44742</v>
      </c>
      <c r="S42" s="888">
        <f t="shared" si="28"/>
        <v>44773</v>
      </c>
      <c r="T42" s="888">
        <f t="shared" si="28"/>
        <v>44804</v>
      </c>
      <c r="U42" s="888">
        <f t="shared" si="28"/>
        <v>44834</v>
      </c>
      <c r="V42" s="888">
        <f t="shared" si="28"/>
        <v>44865</v>
      </c>
      <c r="W42" s="888">
        <f t="shared" si="28"/>
        <v>44895</v>
      </c>
      <c r="X42" s="888">
        <f t="shared" si="28"/>
        <v>44926</v>
      </c>
      <c r="Y42" s="888">
        <f t="shared" si="28"/>
        <v>44957</v>
      </c>
      <c r="Z42" s="888">
        <f t="shared" si="28"/>
        <v>44985</v>
      </c>
      <c r="AA42" s="888">
        <f t="shared" si="28"/>
        <v>45016</v>
      </c>
      <c r="AB42" s="888">
        <f t="shared" si="28"/>
        <v>45046</v>
      </c>
      <c r="AC42" s="888">
        <f t="shared" si="28"/>
        <v>45077</v>
      </c>
      <c r="AD42" s="888">
        <f t="shared" si="28"/>
        <v>45107</v>
      </c>
      <c r="AE42" s="888">
        <f t="shared" si="28"/>
        <v>45138</v>
      </c>
      <c r="AF42" s="888">
        <f t="shared" si="28"/>
        <v>45169</v>
      </c>
      <c r="AG42" s="888">
        <f t="shared" si="28"/>
        <v>45199</v>
      </c>
      <c r="AH42" s="888">
        <f t="shared" si="28"/>
        <v>45230</v>
      </c>
      <c r="AI42" s="888">
        <f t="shared" si="28"/>
        <v>45260</v>
      </c>
      <c r="AJ42" s="888">
        <f t="shared" si="28"/>
        <v>45291</v>
      </c>
      <c r="AK42" s="888">
        <f t="shared" si="28"/>
        <v>45322</v>
      </c>
      <c r="AL42" s="888">
        <f t="shared" si="28"/>
        <v>45351</v>
      </c>
      <c r="AM42" s="888">
        <f t="shared" si="28"/>
        <v>45382</v>
      </c>
      <c r="AN42" s="888">
        <f t="shared" si="28"/>
        <v>45412</v>
      </c>
      <c r="AO42" s="888">
        <f t="shared" si="28"/>
        <v>45443</v>
      </c>
      <c r="AP42" s="888">
        <f t="shared" si="28"/>
        <v>45473</v>
      </c>
      <c r="AQ42" s="888">
        <f t="shared" si="28"/>
        <v>45504</v>
      </c>
      <c r="AR42" s="888">
        <f t="shared" si="28"/>
        <v>45535</v>
      </c>
      <c r="AS42" s="888">
        <f t="shared" si="28"/>
        <v>45565</v>
      </c>
      <c r="AT42" s="888">
        <f t="shared" si="28"/>
        <v>45596</v>
      </c>
      <c r="AU42" s="888">
        <f t="shared" si="28"/>
        <v>45626</v>
      </c>
      <c r="AV42" s="888">
        <f t="shared" si="28"/>
        <v>45657</v>
      </c>
      <c r="AW42" s="888">
        <f t="shared" si="28"/>
        <v>45688</v>
      </c>
      <c r="AX42" s="888">
        <f t="shared" si="28"/>
        <v>45716</v>
      </c>
      <c r="AY42" s="888">
        <f t="shared" si="28"/>
        <v>45747</v>
      </c>
      <c r="AZ42" s="888">
        <f t="shared" si="28"/>
        <v>45777</v>
      </c>
      <c r="BA42" s="888">
        <f t="shared" si="28"/>
        <v>45808</v>
      </c>
      <c r="BB42" s="888">
        <f t="shared" si="28"/>
        <v>45838</v>
      </c>
      <c r="BC42" s="888">
        <f t="shared" si="28"/>
        <v>45869</v>
      </c>
      <c r="BD42" s="888">
        <f t="shared" si="28"/>
        <v>45900</v>
      </c>
      <c r="BE42" s="888">
        <f t="shared" si="28"/>
        <v>45930</v>
      </c>
      <c r="BF42" s="888">
        <f t="shared" si="28"/>
        <v>45961</v>
      </c>
      <c r="BG42" s="888">
        <f t="shared" si="28"/>
        <v>45991</v>
      </c>
      <c r="BH42" s="888">
        <f t="shared" si="28"/>
        <v>46022</v>
      </c>
      <c r="BI42" s="888">
        <f t="shared" si="28"/>
        <v>46053</v>
      </c>
      <c r="BJ42" s="888">
        <f t="shared" si="28"/>
        <v>46081</v>
      </c>
      <c r="BK42" s="888">
        <f t="shared" si="28"/>
        <v>46112</v>
      </c>
      <c r="BL42" s="888">
        <f t="shared" si="28"/>
        <v>46142</v>
      </c>
      <c r="BM42" s="888">
        <f t="shared" si="28"/>
        <v>46173</v>
      </c>
      <c r="BN42" s="888">
        <f t="shared" si="28"/>
        <v>46203</v>
      </c>
      <c r="BO42" s="888">
        <f t="shared" si="28"/>
        <v>46234</v>
      </c>
      <c r="BP42" s="888">
        <f t="shared" si="28"/>
        <v>46265</v>
      </c>
      <c r="BQ42" s="888">
        <f t="shared" si="28"/>
        <v>46295</v>
      </c>
      <c r="BR42" s="888">
        <f t="shared" si="28"/>
        <v>46326</v>
      </c>
      <c r="BS42" s="888">
        <f t="shared" ref="BS42:DW42" si="29">BS$9</f>
        <v>46356</v>
      </c>
      <c r="BT42" s="888">
        <f t="shared" si="29"/>
        <v>46387</v>
      </c>
      <c r="BU42" s="888">
        <f t="shared" si="29"/>
        <v>46418</v>
      </c>
      <c r="BV42" s="888">
        <f t="shared" si="29"/>
        <v>46446</v>
      </c>
      <c r="BW42" s="888">
        <f t="shared" si="29"/>
        <v>46477</v>
      </c>
      <c r="BX42" s="888">
        <f t="shared" si="29"/>
        <v>46507</v>
      </c>
      <c r="BY42" s="888">
        <f t="shared" si="29"/>
        <v>46538</v>
      </c>
      <c r="BZ42" s="888">
        <f t="shared" si="29"/>
        <v>46568</v>
      </c>
      <c r="CA42" s="888">
        <f t="shared" si="29"/>
        <v>46599</v>
      </c>
      <c r="CB42" s="888">
        <f t="shared" si="29"/>
        <v>46630</v>
      </c>
      <c r="CC42" s="888">
        <f t="shared" si="29"/>
        <v>46660</v>
      </c>
      <c r="CD42" s="888">
        <f t="shared" si="29"/>
        <v>46691</v>
      </c>
      <c r="CE42" s="888">
        <f t="shared" si="29"/>
        <v>46721</v>
      </c>
      <c r="CF42" s="888">
        <f t="shared" si="29"/>
        <v>46752</v>
      </c>
      <c r="CG42" s="888">
        <f t="shared" si="29"/>
        <v>46783</v>
      </c>
      <c r="CH42" s="888">
        <f t="shared" si="29"/>
        <v>46812</v>
      </c>
      <c r="CI42" s="888">
        <f t="shared" si="29"/>
        <v>46843</v>
      </c>
      <c r="CJ42" s="888">
        <f t="shared" si="29"/>
        <v>46873</v>
      </c>
      <c r="CK42" s="888">
        <f t="shared" si="29"/>
        <v>46904</v>
      </c>
      <c r="CL42" s="888">
        <f t="shared" si="29"/>
        <v>46934</v>
      </c>
      <c r="CM42" s="888">
        <f t="shared" si="29"/>
        <v>46965</v>
      </c>
      <c r="CN42" s="888">
        <f t="shared" si="29"/>
        <v>46996</v>
      </c>
      <c r="CO42" s="888">
        <f t="shared" si="29"/>
        <v>47026</v>
      </c>
      <c r="CP42" s="888">
        <f t="shared" si="29"/>
        <v>47057</v>
      </c>
      <c r="CQ42" s="888">
        <f t="shared" si="29"/>
        <v>47087</v>
      </c>
      <c r="CR42" s="888">
        <f t="shared" si="29"/>
        <v>47118</v>
      </c>
      <c r="CS42" s="888">
        <f t="shared" si="29"/>
        <v>47149</v>
      </c>
      <c r="CT42" s="888">
        <f t="shared" si="29"/>
        <v>47177</v>
      </c>
      <c r="CU42" s="888">
        <f t="shared" si="29"/>
        <v>47208</v>
      </c>
      <c r="CV42" s="888">
        <f t="shared" si="29"/>
        <v>47238</v>
      </c>
      <c r="CW42" s="888">
        <f t="shared" si="29"/>
        <v>47269</v>
      </c>
      <c r="CX42" s="888">
        <f t="shared" si="29"/>
        <v>47299</v>
      </c>
      <c r="CY42" s="888">
        <f t="shared" si="29"/>
        <v>47330</v>
      </c>
      <c r="CZ42" s="888">
        <f t="shared" si="29"/>
        <v>47361</v>
      </c>
      <c r="DA42" s="888">
        <f t="shared" si="29"/>
        <v>47391</v>
      </c>
      <c r="DB42" s="888">
        <f t="shared" si="29"/>
        <v>47422</v>
      </c>
      <c r="DC42" s="888">
        <f t="shared" si="29"/>
        <v>47452</v>
      </c>
      <c r="DD42" s="888">
        <f t="shared" si="29"/>
        <v>47483</v>
      </c>
      <c r="DE42" s="888">
        <f t="shared" si="29"/>
        <v>47514</v>
      </c>
      <c r="DF42" s="888">
        <f t="shared" si="29"/>
        <v>47542</v>
      </c>
      <c r="DG42" s="888">
        <f t="shared" si="29"/>
        <v>47573</v>
      </c>
      <c r="DH42" s="888">
        <f t="shared" si="29"/>
        <v>47603</v>
      </c>
      <c r="DI42" s="888">
        <f t="shared" si="29"/>
        <v>47634</v>
      </c>
      <c r="DJ42" s="888">
        <f t="shared" si="29"/>
        <v>47664</v>
      </c>
      <c r="DK42" s="888">
        <f t="shared" si="29"/>
        <v>47695</v>
      </c>
      <c r="DL42" s="888">
        <f t="shared" si="29"/>
        <v>47726</v>
      </c>
      <c r="DM42" s="888">
        <f t="shared" si="29"/>
        <v>47756</v>
      </c>
      <c r="DN42" s="888">
        <f t="shared" si="29"/>
        <v>47787</v>
      </c>
      <c r="DO42" s="888">
        <f t="shared" si="29"/>
        <v>47817</v>
      </c>
      <c r="DP42" s="888">
        <f t="shared" si="29"/>
        <v>47848</v>
      </c>
      <c r="DQ42" s="888">
        <f t="shared" si="29"/>
        <v>47879</v>
      </c>
      <c r="DR42" s="888">
        <f t="shared" si="29"/>
        <v>47907</v>
      </c>
      <c r="DS42" s="888">
        <f t="shared" si="29"/>
        <v>47938</v>
      </c>
      <c r="DT42" s="888">
        <f t="shared" si="29"/>
        <v>47968</v>
      </c>
      <c r="DU42" s="888">
        <f t="shared" si="29"/>
        <v>47999</v>
      </c>
      <c r="DV42" s="888">
        <f t="shared" si="29"/>
        <v>48029</v>
      </c>
      <c r="DW42" s="888">
        <f t="shared" si="29"/>
        <v>48060</v>
      </c>
    </row>
    <row r="43" spans="1:127" s="684" customFormat="1" ht="10.8">
      <c r="A43" s="634"/>
      <c r="B43" s="634"/>
      <c r="C43" s="634"/>
      <c r="D43" s="634"/>
      <c r="F43" s="681"/>
      <c r="G43" s="634"/>
      <c r="H43" s="634"/>
      <c r="I43" s="634"/>
      <c r="J43" s="634"/>
      <c r="K43" s="634"/>
      <c r="L43" s="634"/>
      <c r="M43" s="634"/>
      <c r="N43" s="634"/>
      <c r="O43" s="634"/>
      <c r="P43" s="634"/>
      <c r="Q43" s="634"/>
      <c r="R43" s="634"/>
      <c r="S43" s="634"/>
      <c r="T43" s="634"/>
      <c r="U43" s="634"/>
      <c r="V43" s="634"/>
      <c r="W43" s="634"/>
      <c r="X43" s="634"/>
      <c r="Y43" s="634"/>
      <c r="Z43" s="634"/>
      <c r="AA43" s="634"/>
      <c r="AB43" s="634"/>
      <c r="AC43" s="634"/>
      <c r="AD43" s="634"/>
      <c r="AE43" s="634"/>
      <c r="AF43" s="634"/>
      <c r="AG43" s="634"/>
      <c r="AH43" s="634"/>
      <c r="AI43" s="634"/>
      <c r="AJ43" s="634"/>
      <c r="AK43" s="634"/>
      <c r="AL43" s="634"/>
      <c r="AM43" s="634"/>
      <c r="AN43" s="634"/>
      <c r="AO43" s="634"/>
      <c r="AP43" s="634"/>
      <c r="AQ43" s="634"/>
      <c r="AR43" s="634"/>
      <c r="AS43" s="634"/>
      <c r="AT43" s="634"/>
      <c r="AU43" s="634"/>
      <c r="AV43" s="634"/>
      <c r="AW43" s="634"/>
      <c r="AX43" s="634"/>
      <c r="AY43" s="634"/>
      <c r="AZ43" s="634"/>
      <c r="BA43" s="634"/>
      <c r="BB43" s="634"/>
      <c r="BC43" s="634"/>
      <c r="BD43" s="634"/>
      <c r="BE43" s="634"/>
      <c r="BF43" s="634"/>
      <c r="BG43" s="634"/>
      <c r="BH43" s="634"/>
      <c r="BI43" s="634"/>
      <c r="BJ43" s="634"/>
      <c r="BK43" s="634"/>
      <c r="BL43" s="634"/>
      <c r="BM43" s="634"/>
      <c r="BN43" s="634"/>
      <c r="BO43" s="634"/>
      <c r="BP43" s="634"/>
      <c r="BQ43" s="634"/>
      <c r="BR43" s="634"/>
      <c r="BS43" s="634"/>
      <c r="BT43" s="634"/>
      <c r="BU43" s="634"/>
      <c r="BV43" s="634"/>
      <c r="BW43" s="634"/>
      <c r="BX43" s="634"/>
      <c r="BY43" s="634"/>
      <c r="BZ43" s="634"/>
      <c r="CA43" s="634"/>
      <c r="CB43" s="634"/>
      <c r="CC43" s="634"/>
      <c r="CD43" s="634"/>
      <c r="CE43" s="634"/>
      <c r="CF43" s="634"/>
      <c r="CG43" s="634"/>
      <c r="CH43" s="634"/>
      <c r="CI43" s="634"/>
      <c r="CJ43" s="634"/>
      <c r="CK43" s="634"/>
      <c r="CL43" s="634"/>
      <c r="CM43" s="634"/>
      <c r="CN43" s="634"/>
      <c r="CO43" s="634"/>
      <c r="CP43" s="634"/>
      <c r="CQ43" s="634"/>
      <c r="CR43" s="634"/>
      <c r="CS43" s="634"/>
      <c r="CT43" s="634"/>
      <c r="CU43" s="634"/>
      <c r="CV43" s="634"/>
      <c r="CW43" s="634"/>
      <c r="CX43" s="634"/>
      <c r="CY43" s="634"/>
      <c r="CZ43" s="634"/>
      <c r="DA43" s="634"/>
      <c r="DB43" s="634"/>
      <c r="DC43" s="634"/>
      <c r="DD43" s="634"/>
      <c r="DE43" s="634"/>
      <c r="DF43" s="634"/>
      <c r="DG43" s="634"/>
      <c r="DH43" s="634"/>
      <c r="DI43" s="634"/>
      <c r="DJ43" s="634"/>
      <c r="DK43" s="634"/>
      <c r="DL43" s="634"/>
      <c r="DM43" s="634"/>
      <c r="DN43" s="634"/>
      <c r="DO43" s="634"/>
      <c r="DP43" s="634"/>
      <c r="DQ43" s="634"/>
      <c r="DR43" s="634"/>
      <c r="DS43" s="634"/>
      <c r="DT43" s="634"/>
      <c r="DU43" s="634"/>
      <c r="DV43" s="634"/>
      <c r="DW43" s="634"/>
    </row>
    <row r="44" spans="1:127" s="634" customFormat="1" ht="10.8">
      <c r="B44" s="886" t="s">
        <v>185</v>
      </c>
      <c r="C44" s="886" t="s">
        <v>438</v>
      </c>
      <c r="D44" s="886" t="s">
        <v>1072</v>
      </c>
      <c r="E44" s="886" t="s">
        <v>433</v>
      </c>
      <c r="F44" s="681"/>
      <c r="G44" s="910">
        <f t="shared" ref="G44:P44" si="30">F44+1</f>
        <v>1</v>
      </c>
      <c r="H44" s="910">
        <f t="shared" si="30"/>
        <v>2</v>
      </c>
      <c r="I44" s="910">
        <f t="shared" si="30"/>
        <v>3</v>
      </c>
      <c r="J44" s="910">
        <f t="shared" si="30"/>
        <v>4</v>
      </c>
      <c r="K44" s="910">
        <f t="shared" si="30"/>
        <v>5</v>
      </c>
      <c r="L44" s="910">
        <f t="shared" si="30"/>
        <v>6</v>
      </c>
      <c r="M44" s="910">
        <f t="shared" si="30"/>
        <v>7</v>
      </c>
      <c r="N44" s="910">
        <f t="shared" si="30"/>
        <v>8</v>
      </c>
      <c r="O44" s="910">
        <f t="shared" si="30"/>
        <v>9</v>
      </c>
      <c r="P44" s="910">
        <f t="shared" si="30"/>
        <v>10</v>
      </c>
      <c r="Q44" s="910">
        <f t="shared" ref="Q44:CB44" si="31">P44+1</f>
        <v>11</v>
      </c>
      <c r="R44" s="910">
        <f t="shared" si="31"/>
        <v>12</v>
      </c>
      <c r="S44" s="910">
        <f t="shared" si="31"/>
        <v>13</v>
      </c>
      <c r="T44" s="910">
        <f t="shared" si="31"/>
        <v>14</v>
      </c>
      <c r="U44" s="910">
        <f t="shared" si="31"/>
        <v>15</v>
      </c>
      <c r="V44" s="910">
        <f t="shared" si="31"/>
        <v>16</v>
      </c>
      <c r="W44" s="910">
        <f t="shared" si="31"/>
        <v>17</v>
      </c>
      <c r="X44" s="910">
        <f t="shared" si="31"/>
        <v>18</v>
      </c>
      <c r="Y44" s="910">
        <f t="shared" si="31"/>
        <v>19</v>
      </c>
      <c r="Z44" s="910">
        <f t="shared" si="31"/>
        <v>20</v>
      </c>
      <c r="AA44" s="910">
        <f t="shared" si="31"/>
        <v>21</v>
      </c>
      <c r="AB44" s="910">
        <f t="shared" si="31"/>
        <v>22</v>
      </c>
      <c r="AC44" s="910">
        <f t="shared" si="31"/>
        <v>23</v>
      </c>
      <c r="AD44" s="910">
        <f t="shared" si="31"/>
        <v>24</v>
      </c>
      <c r="AE44" s="910">
        <f t="shared" si="31"/>
        <v>25</v>
      </c>
      <c r="AF44" s="910">
        <f t="shared" si="31"/>
        <v>26</v>
      </c>
      <c r="AG44" s="910">
        <f t="shared" si="31"/>
        <v>27</v>
      </c>
      <c r="AH44" s="910">
        <f t="shared" si="31"/>
        <v>28</v>
      </c>
      <c r="AI44" s="910">
        <f t="shared" si="31"/>
        <v>29</v>
      </c>
      <c r="AJ44" s="910">
        <f t="shared" si="31"/>
        <v>30</v>
      </c>
      <c r="AK44" s="910">
        <f t="shared" si="31"/>
        <v>31</v>
      </c>
      <c r="AL44" s="910">
        <f t="shared" si="31"/>
        <v>32</v>
      </c>
      <c r="AM44" s="910">
        <f t="shared" si="31"/>
        <v>33</v>
      </c>
      <c r="AN44" s="910">
        <f t="shared" si="31"/>
        <v>34</v>
      </c>
      <c r="AO44" s="910">
        <f t="shared" si="31"/>
        <v>35</v>
      </c>
      <c r="AP44" s="910">
        <f t="shared" si="31"/>
        <v>36</v>
      </c>
      <c r="AQ44" s="910">
        <f t="shared" si="31"/>
        <v>37</v>
      </c>
      <c r="AR44" s="910">
        <f t="shared" si="31"/>
        <v>38</v>
      </c>
      <c r="AS44" s="910">
        <f t="shared" si="31"/>
        <v>39</v>
      </c>
      <c r="AT44" s="910">
        <f t="shared" si="31"/>
        <v>40</v>
      </c>
      <c r="AU44" s="910">
        <f t="shared" si="31"/>
        <v>41</v>
      </c>
      <c r="AV44" s="910">
        <f t="shared" si="31"/>
        <v>42</v>
      </c>
      <c r="AW44" s="910">
        <f t="shared" si="31"/>
        <v>43</v>
      </c>
      <c r="AX44" s="910">
        <f t="shared" si="31"/>
        <v>44</v>
      </c>
      <c r="AY44" s="910">
        <f t="shared" si="31"/>
        <v>45</v>
      </c>
      <c r="AZ44" s="910">
        <f t="shared" si="31"/>
        <v>46</v>
      </c>
      <c r="BA44" s="910">
        <f t="shared" si="31"/>
        <v>47</v>
      </c>
      <c r="BB44" s="910">
        <f t="shared" si="31"/>
        <v>48</v>
      </c>
      <c r="BC44" s="910">
        <f t="shared" si="31"/>
        <v>49</v>
      </c>
      <c r="BD44" s="910">
        <f t="shared" si="31"/>
        <v>50</v>
      </c>
      <c r="BE44" s="910">
        <f t="shared" si="31"/>
        <v>51</v>
      </c>
      <c r="BF44" s="910">
        <f t="shared" si="31"/>
        <v>52</v>
      </c>
      <c r="BG44" s="910">
        <f t="shared" si="31"/>
        <v>53</v>
      </c>
      <c r="BH44" s="910">
        <f t="shared" si="31"/>
        <v>54</v>
      </c>
      <c r="BI44" s="910">
        <f t="shared" si="31"/>
        <v>55</v>
      </c>
      <c r="BJ44" s="910">
        <f t="shared" si="31"/>
        <v>56</v>
      </c>
      <c r="BK44" s="910">
        <f t="shared" si="31"/>
        <v>57</v>
      </c>
      <c r="BL44" s="910">
        <f t="shared" si="31"/>
        <v>58</v>
      </c>
      <c r="BM44" s="910">
        <f t="shared" si="31"/>
        <v>59</v>
      </c>
      <c r="BN44" s="910">
        <f t="shared" si="31"/>
        <v>60</v>
      </c>
      <c r="BO44" s="910">
        <f t="shared" si="31"/>
        <v>61</v>
      </c>
      <c r="BP44" s="910">
        <f t="shared" si="31"/>
        <v>62</v>
      </c>
      <c r="BQ44" s="910">
        <f t="shared" si="31"/>
        <v>63</v>
      </c>
      <c r="BR44" s="910">
        <f t="shared" si="31"/>
        <v>64</v>
      </c>
      <c r="BS44" s="910">
        <f t="shared" si="31"/>
        <v>65</v>
      </c>
      <c r="BT44" s="910">
        <f t="shared" si="31"/>
        <v>66</v>
      </c>
      <c r="BU44" s="910">
        <f t="shared" si="31"/>
        <v>67</v>
      </c>
      <c r="BV44" s="910">
        <f t="shared" si="31"/>
        <v>68</v>
      </c>
      <c r="BW44" s="910">
        <f t="shared" si="31"/>
        <v>69</v>
      </c>
      <c r="BX44" s="910">
        <f t="shared" si="31"/>
        <v>70</v>
      </c>
      <c r="BY44" s="910">
        <f t="shared" si="31"/>
        <v>71</v>
      </c>
      <c r="BZ44" s="910">
        <f t="shared" si="31"/>
        <v>72</v>
      </c>
      <c r="CA44" s="910">
        <f t="shared" si="31"/>
        <v>73</v>
      </c>
      <c r="CB44" s="910">
        <f t="shared" si="31"/>
        <v>74</v>
      </c>
      <c r="CC44" s="910">
        <f t="shared" ref="CC44:DV44" si="32">CB44+1</f>
        <v>75</v>
      </c>
      <c r="CD44" s="910">
        <f t="shared" si="32"/>
        <v>76</v>
      </c>
      <c r="CE44" s="910">
        <f t="shared" si="32"/>
        <v>77</v>
      </c>
      <c r="CF44" s="910">
        <f t="shared" si="32"/>
        <v>78</v>
      </c>
      <c r="CG44" s="910">
        <f t="shared" si="32"/>
        <v>79</v>
      </c>
      <c r="CH44" s="910">
        <f t="shared" si="32"/>
        <v>80</v>
      </c>
      <c r="CI44" s="910">
        <f t="shared" si="32"/>
        <v>81</v>
      </c>
      <c r="CJ44" s="910">
        <f t="shared" si="32"/>
        <v>82</v>
      </c>
      <c r="CK44" s="910">
        <f t="shared" si="32"/>
        <v>83</v>
      </c>
      <c r="CL44" s="910">
        <f t="shared" si="32"/>
        <v>84</v>
      </c>
      <c r="CM44" s="910">
        <f t="shared" si="32"/>
        <v>85</v>
      </c>
      <c r="CN44" s="910">
        <f t="shared" si="32"/>
        <v>86</v>
      </c>
      <c r="CO44" s="910">
        <f t="shared" si="32"/>
        <v>87</v>
      </c>
      <c r="CP44" s="910">
        <f t="shared" si="32"/>
        <v>88</v>
      </c>
      <c r="CQ44" s="910">
        <f t="shared" si="32"/>
        <v>89</v>
      </c>
      <c r="CR44" s="910">
        <f t="shared" si="32"/>
        <v>90</v>
      </c>
      <c r="CS44" s="910">
        <f t="shared" si="32"/>
        <v>91</v>
      </c>
      <c r="CT44" s="910">
        <f t="shared" si="32"/>
        <v>92</v>
      </c>
      <c r="CU44" s="910">
        <f t="shared" si="32"/>
        <v>93</v>
      </c>
      <c r="CV44" s="910">
        <f t="shared" si="32"/>
        <v>94</v>
      </c>
      <c r="CW44" s="910">
        <f t="shared" si="32"/>
        <v>95</v>
      </c>
      <c r="CX44" s="910">
        <f t="shared" si="32"/>
        <v>96</v>
      </c>
      <c r="CY44" s="910">
        <f t="shared" si="32"/>
        <v>97</v>
      </c>
      <c r="CZ44" s="910">
        <f t="shared" si="32"/>
        <v>98</v>
      </c>
      <c r="DA44" s="910">
        <f t="shared" si="32"/>
        <v>99</v>
      </c>
      <c r="DB44" s="910">
        <f t="shared" si="32"/>
        <v>100</v>
      </c>
      <c r="DC44" s="910">
        <f t="shared" si="32"/>
        <v>101</v>
      </c>
      <c r="DD44" s="910">
        <f t="shared" si="32"/>
        <v>102</v>
      </c>
      <c r="DE44" s="910">
        <f t="shared" si="32"/>
        <v>103</v>
      </c>
      <c r="DF44" s="910">
        <f t="shared" si="32"/>
        <v>104</v>
      </c>
      <c r="DG44" s="910">
        <f t="shared" si="32"/>
        <v>105</v>
      </c>
      <c r="DH44" s="910">
        <f t="shared" si="32"/>
        <v>106</v>
      </c>
      <c r="DI44" s="910">
        <f t="shared" si="32"/>
        <v>107</v>
      </c>
      <c r="DJ44" s="910">
        <f t="shared" si="32"/>
        <v>108</v>
      </c>
      <c r="DK44" s="910">
        <f t="shared" si="32"/>
        <v>109</v>
      </c>
      <c r="DL44" s="910">
        <f t="shared" si="32"/>
        <v>110</v>
      </c>
      <c r="DM44" s="910">
        <f t="shared" si="32"/>
        <v>111</v>
      </c>
      <c r="DN44" s="910">
        <f t="shared" si="32"/>
        <v>112</v>
      </c>
      <c r="DO44" s="910">
        <f t="shared" si="32"/>
        <v>113</v>
      </c>
      <c r="DP44" s="910">
        <f t="shared" si="32"/>
        <v>114</v>
      </c>
      <c r="DQ44" s="910">
        <f t="shared" si="32"/>
        <v>115</v>
      </c>
      <c r="DR44" s="910">
        <f t="shared" si="32"/>
        <v>116</v>
      </c>
      <c r="DS44" s="910">
        <f t="shared" si="32"/>
        <v>117</v>
      </c>
      <c r="DT44" s="910">
        <f t="shared" si="32"/>
        <v>118</v>
      </c>
      <c r="DU44" s="910">
        <f t="shared" si="32"/>
        <v>119</v>
      </c>
      <c r="DV44" s="910">
        <f t="shared" si="32"/>
        <v>120</v>
      </c>
      <c r="DW44" s="910">
        <f>DV44+1</f>
        <v>121</v>
      </c>
    </row>
    <row r="45" spans="1:127" s="634" customFormat="1" ht="10.8">
      <c r="B45" s="882">
        <f>IF(B44="No",1,B44+1)</f>
        <v>1</v>
      </c>
      <c r="C45" s="883" t="str">
        <f ca="1">OFFSET(IP_Schedule!Q$16,$B45,0)</f>
        <v>Leased</v>
      </c>
      <c r="D45" s="883" t="str">
        <f ca="1">IF(OFFSET(IP_Schedule!R$16,$B45,0)="Vacant","Vacant",OFFSET(IP_Schedule!R$16,$B45,0))</f>
        <v>Yarra D</v>
      </c>
      <c r="E45" s="911" t="str">
        <f ca="1">OFFSET(IP_Schedule!E$16,$B45,0)</f>
        <v>Ground 1</v>
      </c>
      <c r="F45" s="681"/>
      <c r="G45" s="873">
        <f ca="1">OFFSET(DT_NLC!E$17,$B12,0)</f>
        <v>26.407399999999999</v>
      </c>
      <c r="H45" s="873">
        <f ca="1">OFFSET(DT_NLC!F$17,$B12,0)</f>
        <v>0</v>
      </c>
      <c r="I45" s="873">
        <f ca="1">OFFSET(DT_NLC!G$17,$B12,0)</f>
        <v>0</v>
      </c>
      <c r="J45" s="873">
        <f ca="1">OFFSET(DT_NLC!H$17,$B12,0)</f>
        <v>0</v>
      </c>
      <c r="K45" s="873">
        <f ca="1">OFFSET(DT_NLC!I$17,$B12,0)</f>
        <v>0</v>
      </c>
      <c r="L45" s="873">
        <f ca="1">OFFSET(DT_NLC!J$17,$B12,0)</f>
        <v>0</v>
      </c>
      <c r="M45" s="873">
        <f ca="1">OFFSET(DT_NLC!K$17,$B12,0)</f>
        <v>0</v>
      </c>
      <c r="N45" s="873">
        <f ca="1">OFFSET(DT_NLC!L$17,$B12,0)</f>
        <v>0</v>
      </c>
      <c r="O45" s="873">
        <f ca="1">OFFSET(DT_NLC!M$17,$B12,0)</f>
        <v>0</v>
      </c>
      <c r="P45" s="873">
        <f ca="1">OFFSET(DT_NLC!N$17,$B12,0)</f>
        <v>0</v>
      </c>
      <c r="Q45" s="873">
        <f ca="1">OFFSET(DT_NLC!O$17,$B12,0)</f>
        <v>0</v>
      </c>
      <c r="R45" s="873">
        <f ca="1">OFFSET(DT_NLC!P$17,$B12,0)</f>
        <v>0</v>
      </c>
      <c r="S45" s="873">
        <f ca="1">OFFSET(DT_NLC!Q$17,$B12,0)</f>
        <v>0</v>
      </c>
      <c r="T45" s="873">
        <f ca="1">OFFSET(DT_NLC!R$17,$B12,0)</f>
        <v>0</v>
      </c>
      <c r="U45" s="873">
        <f ca="1">OFFSET(DT_NLC!S$17,$B12,0)</f>
        <v>0</v>
      </c>
      <c r="V45" s="873">
        <f ca="1">OFFSET(DT_NLC!T$17,$B12,0)</f>
        <v>0</v>
      </c>
      <c r="W45" s="873">
        <f ca="1">OFFSET(DT_NLC!U$17,$B12,0)</f>
        <v>0</v>
      </c>
      <c r="X45" s="873">
        <f ca="1">OFFSET(DT_NLC!V$17,$B12,0)</f>
        <v>0</v>
      </c>
      <c r="Y45" s="873">
        <f ca="1">OFFSET(DT_NLC!W$17,$B12,0)</f>
        <v>0</v>
      </c>
      <c r="Z45" s="873">
        <f ca="1">OFFSET(DT_NLC!X$17,$B12,0)</f>
        <v>0</v>
      </c>
      <c r="AA45" s="873">
        <f ca="1">OFFSET(DT_NLC!Y$17,$B12,0)</f>
        <v>0</v>
      </c>
      <c r="AB45" s="873">
        <f ca="1">OFFSET(DT_NLC!Z$17,$B12,0)</f>
        <v>0</v>
      </c>
      <c r="AC45" s="873">
        <f ca="1">OFFSET(DT_NLC!AA$17,$B12,0)</f>
        <v>0</v>
      </c>
      <c r="AD45" s="873">
        <f ca="1">OFFSET(DT_NLC!AB$17,$B12,0)</f>
        <v>0</v>
      </c>
      <c r="AE45" s="873">
        <f ca="1">OFFSET(DT_NLC!AC$17,$B12,0)</f>
        <v>0</v>
      </c>
      <c r="AF45" s="873">
        <f ca="1">OFFSET(DT_NLC!AD$17,$B12,0)</f>
        <v>0</v>
      </c>
      <c r="AG45" s="873">
        <f ca="1">OFFSET(DT_NLC!AE$17,$B12,0)</f>
        <v>0</v>
      </c>
      <c r="AH45" s="873">
        <f ca="1">OFFSET(DT_NLC!AF$17,$B12,0)</f>
        <v>0</v>
      </c>
      <c r="AI45" s="873">
        <f ca="1">OFFSET(DT_NLC!AG$17,$B12,0)</f>
        <v>0</v>
      </c>
      <c r="AJ45" s="873">
        <f ca="1">OFFSET(DT_NLC!AH$17,$B12,0)</f>
        <v>0</v>
      </c>
      <c r="AK45" s="873">
        <f ca="1">OFFSET(DT_NLC!AI$17,$B12,0)</f>
        <v>0</v>
      </c>
      <c r="AL45" s="873">
        <f ca="1">OFFSET(DT_NLC!AJ$17,$B12,0)</f>
        <v>0</v>
      </c>
      <c r="AM45" s="873">
        <f ca="1">OFFSET(DT_NLC!AK$17,$B12,0)</f>
        <v>0</v>
      </c>
      <c r="AN45" s="873">
        <f ca="1">OFFSET(DT_NLC!AL$17,$B12,0)</f>
        <v>0</v>
      </c>
      <c r="AO45" s="873">
        <f ca="1">OFFSET(DT_NLC!AM$17,$B12,0)</f>
        <v>0</v>
      </c>
      <c r="AP45" s="873">
        <f ca="1">OFFSET(DT_NLC!AN$17,$B12,0)</f>
        <v>0</v>
      </c>
      <c r="AQ45" s="873">
        <f ca="1">OFFSET(DT_NLC!AO$17,$B12,0)</f>
        <v>0</v>
      </c>
      <c r="AR45" s="873">
        <f ca="1">OFFSET(DT_NLC!AP$17,$B12,0)</f>
        <v>0</v>
      </c>
      <c r="AS45" s="873">
        <f ca="1">OFFSET(DT_NLC!AQ$17,$B12,0)</f>
        <v>0</v>
      </c>
      <c r="AT45" s="873">
        <f ca="1">OFFSET(DT_NLC!AR$17,$B12,0)</f>
        <v>0</v>
      </c>
      <c r="AU45" s="873">
        <f ca="1">OFFSET(DT_NLC!AS$17,$B12,0)</f>
        <v>0</v>
      </c>
      <c r="AV45" s="873">
        <f ca="1">OFFSET(DT_NLC!AT$17,$B12,0)</f>
        <v>0</v>
      </c>
      <c r="AW45" s="873">
        <f ca="1">OFFSET(DT_NLC!AU$17,$B12,0)</f>
        <v>0</v>
      </c>
      <c r="AX45" s="873">
        <f ca="1">OFFSET(DT_NLC!AV$17,$B12,0)</f>
        <v>0</v>
      </c>
      <c r="AY45" s="873">
        <f ca="1">OFFSET(DT_NLC!AW$17,$B12,0)</f>
        <v>0</v>
      </c>
      <c r="AZ45" s="873">
        <f ca="1">OFFSET(DT_NLC!AX$17,$B12,0)</f>
        <v>0</v>
      </c>
      <c r="BA45" s="873">
        <f ca="1">OFFSET(DT_NLC!AY$17,$B12,0)</f>
        <v>0</v>
      </c>
      <c r="BB45" s="873">
        <f ca="1">OFFSET(DT_NLC!AZ$17,$B12,0)</f>
        <v>0</v>
      </c>
      <c r="BC45" s="873">
        <f ca="1">OFFSET(DT_NLC!BA$17,$B12,0)</f>
        <v>0</v>
      </c>
      <c r="BD45" s="873">
        <f ca="1">OFFSET(DT_NLC!BB$17,$B12,0)</f>
        <v>0</v>
      </c>
      <c r="BE45" s="873">
        <f ca="1">OFFSET(DT_NLC!BC$17,$B12,0)</f>
        <v>0</v>
      </c>
      <c r="BF45" s="873">
        <f ca="1">OFFSET(DT_NLC!BD$17,$B12,0)</f>
        <v>15.0246</v>
      </c>
      <c r="BG45" s="873">
        <f ca="1">OFFSET(DT_NLC!BE$17,$B12,0)</f>
        <v>0</v>
      </c>
      <c r="BH45" s="873">
        <f ca="1">OFFSET(DT_NLC!BF$17,$B12,0)</f>
        <v>0</v>
      </c>
      <c r="BI45" s="873">
        <f ca="1">OFFSET(DT_NLC!BG$17,$B12,0)</f>
        <v>0</v>
      </c>
      <c r="BJ45" s="873">
        <f ca="1">OFFSET(DT_NLC!BH$17,$B12,0)</f>
        <v>0</v>
      </c>
      <c r="BK45" s="873">
        <f ca="1">OFFSET(DT_NLC!BI$17,$B12,0)</f>
        <v>0</v>
      </c>
      <c r="BL45" s="873">
        <f ca="1">OFFSET(DT_NLC!BJ$17,$B12,0)</f>
        <v>0</v>
      </c>
      <c r="BM45" s="873">
        <f ca="1">OFFSET(DT_NLC!BK$17,$B12,0)</f>
        <v>0</v>
      </c>
      <c r="BN45" s="873">
        <f ca="1">OFFSET(DT_NLC!BL$17,$B12,0)</f>
        <v>0</v>
      </c>
      <c r="BO45" s="873">
        <f ca="1">OFFSET(DT_NLC!BM$17,$B12,0)</f>
        <v>0</v>
      </c>
      <c r="BP45" s="873">
        <f ca="1">OFFSET(DT_NLC!BN$17,$B12,0)</f>
        <v>0</v>
      </c>
      <c r="BQ45" s="873">
        <f ca="1">OFFSET(DT_NLC!BO$17,$B12,0)</f>
        <v>0</v>
      </c>
      <c r="BR45" s="873">
        <f ca="1">OFFSET(DT_NLC!BP$17,$B12,0)</f>
        <v>0</v>
      </c>
      <c r="BS45" s="873">
        <f ca="1">OFFSET(DT_NLC!BQ$17,$B12,0)</f>
        <v>0</v>
      </c>
      <c r="BT45" s="873">
        <f ca="1">OFFSET(DT_NLC!BR$17,$B12,0)</f>
        <v>0</v>
      </c>
      <c r="BU45" s="873">
        <f ca="1">OFFSET(DT_NLC!BS$17,$B12,0)</f>
        <v>0</v>
      </c>
      <c r="BV45" s="873">
        <f ca="1">OFFSET(DT_NLC!BT$17,$B12,0)</f>
        <v>0</v>
      </c>
      <c r="BW45" s="873">
        <f ca="1">OFFSET(DT_NLC!BU$17,$B12,0)</f>
        <v>0</v>
      </c>
      <c r="BX45" s="873">
        <f ca="1">OFFSET(DT_NLC!BV$17,$B12,0)</f>
        <v>0</v>
      </c>
      <c r="BY45" s="873">
        <f ca="1">OFFSET(DT_NLC!BW$17,$B12,0)</f>
        <v>0</v>
      </c>
      <c r="BZ45" s="873">
        <f ca="1">OFFSET(DT_NLC!BX$17,$B12,0)</f>
        <v>0</v>
      </c>
      <c r="CA45" s="873">
        <f ca="1">OFFSET(DT_NLC!BY$17,$B12,0)</f>
        <v>0</v>
      </c>
      <c r="CB45" s="873">
        <f ca="1">OFFSET(DT_NLC!BZ$17,$B12,0)</f>
        <v>0</v>
      </c>
      <c r="CC45" s="873">
        <f ca="1">OFFSET(DT_NLC!CA$17,$B12,0)</f>
        <v>0</v>
      </c>
      <c r="CD45" s="873">
        <f ca="1">OFFSET(DT_NLC!CB$17,$B12,0)</f>
        <v>0</v>
      </c>
      <c r="CE45" s="873">
        <f ca="1">OFFSET(DT_NLC!CC$17,$B12,0)</f>
        <v>0</v>
      </c>
      <c r="CF45" s="873">
        <f ca="1">OFFSET(DT_NLC!CD$17,$B12,0)</f>
        <v>0</v>
      </c>
      <c r="CG45" s="873">
        <f ca="1">OFFSET(DT_NLC!CE$17,$B12,0)</f>
        <v>0</v>
      </c>
      <c r="CH45" s="873">
        <f ca="1">OFFSET(DT_NLC!CF$17,$B12,0)</f>
        <v>0</v>
      </c>
      <c r="CI45" s="873">
        <f ca="1">OFFSET(DT_NLC!CG$17,$B12,0)</f>
        <v>0</v>
      </c>
      <c r="CJ45" s="873">
        <f ca="1">OFFSET(DT_NLC!CH$17,$B12,0)</f>
        <v>0</v>
      </c>
      <c r="CK45" s="873">
        <f ca="1">OFFSET(DT_NLC!CI$17,$B12,0)</f>
        <v>0</v>
      </c>
      <c r="CL45" s="873">
        <f ca="1">OFFSET(DT_NLC!CJ$17,$B12,0)</f>
        <v>0</v>
      </c>
      <c r="CM45" s="873">
        <f ca="1">OFFSET(DT_NLC!CK$17,$B12,0)</f>
        <v>0</v>
      </c>
      <c r="CN45" s="873">
        <f ca="1">OFFSET(DT_NLC!CL$17,$B12,0)</f>
        <v>0</v>
      </c>
      <c r="CO45" s="873">
        <f ca="1">OFFSET(DT_NLC!CM$17,$B12,0)</f>
        <v>0</v>
      </c>
      <c r="CP45" s="873">
        <f ca="1">OFFSET(DT_NLC!CN$17,$B12,0)</f>
        <v>0</v>
      </c>
      <c r="CQ45" s="873">
        <f ca="1">OFFSET(DT_NLC!CO$17,$B12,0)</f>
        <v>0</v>
      </c>
      <c r="CR45" s="873">
        <f ca="1">OFFSET(DT_NLC!CP$17,$B12,0)</f>
        <v>0</v>
      </c>
      <c r="CS45" s="873">
        <f ca="1">OFFSET(DT_NLC!CQ$17,$B12,0)</f>
        <v>0</v>
      </c>
      <c r="CT45" s="873">
        <f ca="1">OFFSET(DT_NLC!CR$17,$B12,0)</f>
        <v>0</v>
      </c>
      <c r="CU45" s="873">
        <f ca="1">OFFSET(DT_NLC!CS$17,$B12,0)</f>
        <v>0</v>
      </c>
      <c r="CV45" s="873">
        <f ca="1">OFFSET(DT_NLC!CT$17,$B12,0)</f>
        <v>0</v>
      </c>
      <c r="CW45" s="873">
        <f ca="1">OFFSET(DT_NLC!CU$17,$B12,0)</f>
        <v>0</v>
      </c>
      <c r="CX45" s="873">
        <f ca="1">OFFSET(DT_NLC!CV$17,$B12,0)</f>
        <v>0</v>
      </c>
      <c r="CY45" s="873">
        <f ca="1">OFFSET(DT_NLC!CW$17,$B12,0)</f>
        <v>0</v>
      </c>
      <c r="CZ45" s="873">
        <f ca="1">OFFSET(DT_NLC!CX$17,$B12,0)</f>
        <v>0</v>
      </c>
      <c r="DA45" s="873">
        <f ca="1">OFFSET(DT_NLC!CY$17,$B12,0)</f>
        <v>0</v>
      </c>
      <c r="DB45" s="873">
        <f ca="1">OFFSET(DT_NLC!CZ$17,$B12,0)</f>
        <v>0</v>
      </c>
      <c r="DC45" s="873">
        <f ca="1">OFFSET(DT_NLC!DA$17,$B12,0)</f>
        <v>0</v>
      </c>
      <c r="DD45" s="873">
        <f ca="1">OFFSET(DT_NLC!DB$17,$B12,0)</f>
        <v>0</v>
      </c>
      <c r="DE45" s="873">
        <f ca="1">OFFSET(DT_NLC!DC$17,$B12,0)</f>
        <v>0</v>
      </c>
      <c r="DF45" s="873">
        <f ca="1">OFFSET(DT_NLC!DD$17,$B12,0)</f>
        <v>0</v>
      </c>
      <c r="DG45" s="873">
        <f ca="1">OFFSET(DT_NLC!DE$17,$B12,0)</f>
        <v>0</v>
      </c>
      <c r="DH45" s="873">
        <f ca="1">OFFSET(DT_NLC!DF$17,$B12,0)</f>
        <v>0</v>
      </c>
      <c r="DI45" s="873">
        <f ca="1">OFFSET(DT_NLC!DG$17,$B12,0)</f>
        <v>0</v>
      </c>
      <c r="DJ45" s="873">
        <f ca="1">OFFSET(DT_NLC!DH$17,$B12,0)</f>
        <v>0</v>
      </c>
      <c r="DK45" s="873">
        <f ca="1">OFFSET(DT_NLC!DI$17,$B12,0)</f>
        <v>0</v>
      </c>
      <c r="DL45" s="873">
        <f ca="1">OFFSET(DT_NLC!DJ$17,$B12,0)</f>
        <v>0</v>
      </c>
      <c r="DM45" s="873">
        <f ca="1">OFFSET(DT_NLC!DK$17,$B12,0)</f>
        <v>0</v>
      </c>
      <c r="DN45" s="873">
        <f ca="1">OFFSET(DT_NLC!DL$17,$B12,0)</f>
        <v>0</v>
      </c>
      <c r="DO45" s="873">
        <f ca="1">OFFSET(DT_NLC!DM$17,$B12,0)</f>
        <v>0</v>
      </c>
      <c r="DP45" s="873">
        <f ca="1">OFFSET(DT_NLC!DN$17,$B12,0)</f>
        <v>0</v>
      </c>
      <c r="DQ45" s="873">
        <f ca="1">OFFSET(DT_NLC!DO$17,$B12,0)</f>
        <v>17.104299999999999</v>
      </c>
      <c r="DR45" s="873">
        <f ca="1">OFFSET(DT_NLC!DP$17,$B12,0)</f>
        <v>0</v>
      </c>
      <c r="DS45" s="873">
        <f ca="1">OFFSET(DT_NLC!DQ$17,$B12,0)</f>
        <v>0</v>
      </c>
      <c r="DT45" s="873">
        <f ca="1">OFFSET(DT_NLC!DR$17,$B12,0)</f>
        <v>0</v>
      </c>
      <c r="DU45" s="873">
        <f ca="1">OFFSET(DT_NLC!DS$17,$B12,0)</f>
        <v>0</v>
      </c>
      <c r="DV45" s="873">
        <f ca="1">OFFSET(DT_NLC!DT$17,$B12,0)</f>
        <v>0</v>
      </c>
      <c r="DW45" s="873">
        <f ca="1">OFFSET(DT_NLC!DU$17,$B12,0)</f>
        <v>0</v>
      </c>
    </row>
    <row r="46" spans="1:127" s="634" customFormat="1" ht="10.8">
      <c r="E46" s="684"/>
    </row>
    <row r="47" spans="1:127" s="634" customFormat="1" ht="10.8">
      <c r="E47" s="684"/>
    </row>
    <row r="48" spans="1:127" s="634" customFormat="1" ht="11.4" thickBot="1">
      <c r="B48" s="875" t="s">
        <v>1130</v>
      </c>
      <c r="C48" s="875"/>
      <c r="D48" s="876"/>
      <c r="E48" s="912"/>
      <c r="F48" s="876"/>
      <c r="G48" s="937">
        <f t="shared" ref="G48:AL48" ca="1" si="33">SUM(G45:G46)</f>
        <v>26.407399999999999</v>
      </c>
      <c r="H48" s="937">
        <f t="shared" ca="1" si="33"/>
        <v>0</v>
      </c>
      <c r="I48" s="937">
        <f t="shared" ca="1" si="33"/>
        <v>0</v>
      </c>
      <c r="J48" s="937">
        <f t="shared" ca="1" si="33"/>
        <v>0</v>
      </c>
      <c r="K48" s="937">
        <f t="shared" ca="1" si="33"/>
        <v>0</v>
      </c>
      <c r="L48" s="937">
        <f t="shared" ca="1" si="33"/>
        <v>0</v>
      </c>
      <c r="M48" s="937">
        <f t="shared" ca="1" si="33"/>
        <v>0</v>
      </c>
      <c r="N48" s="937">
        <f t="shared" ca="1" si="33"/>
        <v>0</v>
      </c>
      <c r="O48" s="937">
        <f t="shared" ca="1" si="33"/>
        <v>0</v>
      </c>
      <c r="P48" s="937">
        <f t="shared" ca="1" si="33"/>
        <v>0</v>
      </c>
      <c r="Q48" s="937">
        <f t="shared" ca="1" si="33"/>
        <v>0</v>
      </c>
      <c r="R48" s="937">
        <f t="shared" ca="1" si="33"/>
        <v>0</v>
      </c>
      <c r="S48" s="937">
        <f t="shared" ca="1" si="33"/>
        <v>0</v>
      </c>
      <c r="T48" s="937">
        <f t="shared" ca="1" si="33"/>
        <v>0</v>
      </c>
      <c r="U48" s="937">
        <f t="shared" ca="1" si="33"/>
        <v>0</v>
      </c>
      <c r="V48" s="937">
        <f t="shared" ca="1" si="33"/>
        <v>0</v>
      </c>
      <c r="W48" s="937">
        <f t="shared" ca="1" si="33"/>
        <v>0</v>
      </c>
      <c r="X48" s="937">
        <f t="shared" ca="1" si="33"/>
        <v>0</v>
      </c>
      <c r="Y48" s="937">
        <f t="shared" ca="1" si="33"/>
        <v>0</v>
      </c>
      <c r="Z48" s="937">
        <f t="shared" ca="1" si="33"/>
        <v>0</v>
      </c>
      <c r="AA48" s="937">
        <f t="shared" ca="1" si="33"/>
        <v>0</v>
      </c>
      <c r="AB48" s="937">
        <f t="shared" ca="1" si="33"/>
        <v>0</v>
      </c>
      <c r="AC48" s="937">
        <f t="shared" ca="1" si="33"/>
        <v>0</v>
      </c>
      <c r="AD48" s="937">
        <f t="shared" ca="1" si="33"/>
        <v>0</v>
      </c>
      <c r="AE48" s="937">
        <f t="shared" ca="1" si="33"/>
        <v>0</v>
      </c>
      <c r="AF48" s="937">
        <f t="shared" ca="1" si="33"/>
        <v>0</v>
      </c>
      <c r="AG48" s="937">
        <f t="shared" ca="1" si="33"/>
        <v>0</v>
      </c>
      <c r="AH48" s="937">
        <f t="shared" ca="1" si="33"/>
        <v>0</v>
      </c>
      <c r="AI48" s="937">
        <f t="shared" ca="1" si="33"/>
        <v>0</v>
      </c>
      <c r="AJ48" s="937">
        <f t="shared" ca="1" si="33"/>
        <v>0</v>
      </c>
      <c r="AK48" s="937">
        <f t="shared" ca="1" si="33"/>
        <v>0</v>
      </c>
      <c r="AL48" s="937">
        <f t="shared" ca="1" si="33"/>
        <v>0</v>
      </c>
      <c r="AM48" s="937">
        <f t="shared" ref="AM48:BR48" ca="1" si="34">SUM(AM45:AM46)</f>
        <v>0</v>
      </c>
      <c r="AN48" s="937">
        <f t="shared" ca="1" si="34"/>
        <v>0</v>
      </c>
      <c r="AO48" s="937">
        <f t="shared" ca="1" si="34"/>
        <v>0</v>
      </c>
      <c r="AP48" s="937">
        <f t="shared" ca="1" si="34"/>
        <v>0</v>
      </c>
      <c r="AQ48" s="937">
        <f t="shared" ca="1" si="34"/>
        <v>0</v>
      </c>
      <c r="AR48" s="937">
        <f t="shared" ca="1" si="34"/>
        <v>0</v>
      </c>
      <c r="AS48" s="937">
        <f t="shared" ca="1" si="34"/>
        <v>0</v>
      </c>
      <c r="AT48" s="937">
        <f t="shared" ca="1" si="34"/>
        <v>0</v>
      </c>
      <c r="AU48" s="937">
        <f t="shared" ca="1" si="34"/>
        <v>0</v>
      </c>
      <c r="AV48" s="937">
        <f t="shared" ca="1" si="34"/>
        <v>0</v>
      </c>
      <c r="AW48" s="937">
        <f t="shared" ca="1" si="34"/>
        <v>0</v>
      </c>
      <c r="AX48" s="937">
        <f t="shared" ca="1" si="34"/>
        <v>0</v>
      </c>
      <c r="AY48" s="937">
        <f t="shared" ca="1" si="34"/>
        <v>0</v>
      </c>
      <c r="AZ48" s="937">
        <f t="shared" ca="1" si="34"/>
        <v>0</v>
      </c>
      <c r="BA48" s="937">
        <f t="shared" ca="1" si="34"/>
        <v>0</v>
      </c>
      <c r="BB48" s="937">
        <f t="shared" ca="1" si="34"/>
        <v>0</v>
      </c>
      <c r="BC48" s="937">
        <f t="shared" ca="1" si="34"/>
        <v>0</v>
      </c>
      <c r="BD48" s="937">
        <f t="shared" ca="1" si="34"/>
        <v>0</v>
      </c>
      <c r="BE48" s="937">
        <f t="shared" ca="1" si="34"/>
        <v>0</v>
      </c>
      <c r="BF48" s="937">
        <f t="shared" ca="1" si="34"/>
        <v>15.0246</v>
      </c>
      <c r="BG48" s="937">
        <f t="shared" ca="1" si="34"/>
        <v>0</v>
      </c>
      <c r="BH48" s="937">
        <f t="shared" ca="1" si="34"/>
        <v>0</v>
      </c>
      <c r="BI48" s="937">
        <f t="shared" ca="1" si="34"/>
        <v>0</v>
      </c>
      <c r="BJ48" s="937">
        <f t="shared" ca="1" si="34"/>
        <v>0</v>
      </c>
      <c r="BK48" s="937">
        <f t="shared" ca="1" si="34"/>
        <v>0</v>
      </c>
      <c r="BL48" s="937">
        <f t="shared" ca="1" si="34"/>
        <v>0</v>
      </c>
      <c r="BM48" s="937">
        <f t="shared" ca="1" si="34"/>
        <v>0</v>
      </c>
      <c r="BN48" s="937">
        <f t="shared" ca="1" si="34"/>
        <v>0</v>
      </c>
      <c r="BO48" s="937">
        <f t="shared" ca="1" si="34"/>
        <v>0</v>
      </c>
      <c r="BP48" s="937">
        <f t="shared" ca="1" si="34"/>
        <v>0</v>
      </c>
      <c r="BQ48" s="937">
        <f t="shared" ca="1" si="34"/>
        <v>0</v>
      </c>
      <c r="BR48" s="937">
        <f t="shared" ca="1" si="34"/>
        <v>0</v>
      </c>
      <c r="BS48" s="937">
        <f t="shared" ref="BS48:CX48" ca="1" si="35">SUM(BS45:BS46)</f>
        <v>0</v>
      </c>
      <c r="BT48" s="937">
        <f t="shared" ca="1" si="35"/>
        <v>0</v>
      </c>
      <c r="BU48" s="937">
        <f t="shared" ca="1" si="35"/>
        <v>0</v>
      </c>
      <c r="BV48" s="937">
        <f t="shared" ca="1" si="35"/>
        <v>0</v>
      </c>
      <c r="BW48" s="937">
        <f t="shared" ca="1" si="35"/>
        <v>0</v>
      </c>
      <c r="BX48" s="937">
        <f t="shared" ca="1" si="35"/>
        <v>0</v>
      </c>
      <c r="BY48" s="937">
        <f t="shared" ca="1" si="35"/>
        <v>0</v>
      </c>
      <c r="BZ48" s="937">
        <f t="shared" ca="1" si="35"/>
        <v>0</v>
      </c>
      <c r="CA48" s="937">
        <f t="shared" ca="1" si="35"/>
        <v>0</v>
      </c>
      <c r="CB48" s="937">
        <f t="shared" ca="1" si="35"/>
        <v>0</v>
      </c>
      <c r="CC48" s="937">
        <f t="shared" ca="1" si="35"/>
        <v>0</v>
      </c>
      <c r="CD48" s="937">
        <f t="shared" ca="1" si="35"/>
        <v>0</v>
      </c>
      <c r="CE48" s="937">
        <f t="shared" ca="1" si="35"/>
        <v>0</v>
      </c>
      <c r="CF48" s="937">
        <f t="shared" ca="1" si="35"/>
        <v>0</v>
      </c>
      <c r="CG48" s="937">
        <f t="shared" ca="1" si="35"/>
        <v>0</v>
      </c>
      <c r="CH48" s="937">
        <f t="shared" ca="1" si="35"/>
        <v>0</v>
      </c>
      <c r="CI48" s="937">
        <f t="shared" ca="1" si="35"/>
        <v>0</v>
      </c>
      <c r="CJ48" s="937">
        <f t="shared" ca="1" si="35"/>
        <v>0</v>
      </c>
      <c r="CK48" s="937">
        <f t="shared" ca="1" si="35"/>
        <v>0</v>
      </c>
      <c r="CL48" s="937">
        <f t="shared" ca="1" si="35"/>
        <v>0</v>
      </c>
      <c r="CM48" s="937">
        <f t="shared" ca="1" si="35"/>
        <v>0</v>
      </c>
      <c r="CN48" s="937">
        <f t="shared" ca="1" si="35"/>
        <v>0</v>
      </c>
      <c r="CO48" s="937">
        <f t="shared" ca="1" si="35"/>
        <v>0</v>
      </c>
      <c r="CP48" s="937">
        <f t="shared" ca="1" si="35"/>
        <v>0</v>
      </c>
      <c r="CQ48" s="937">
        <f t="shared" ca="1" si="35"/>
        <v>0</v>
      </c>
      <c r="CR48" s="937">
        <f t="shared" ca="1" si="35"/>
        <v>0</v>
      </c>
      <c r="CS48" s="937">
        <f t="shared" ca="1" si="35"/>
        <v>0</v>
      </c>
      <c r="CT48" s="937">
        <f t="shared" ca="1" si="35"/>
        <v>0</v>
      </c>
      <c r="CU48" s="937">
        <f t="shared" ca="1" si="35"/>
        <v>0</v>
      </c>
      <c r="CV48" s="937">
        <f t="shared" ca="1" si="35"/>
        <v>0</v>
      </c>
      <c r="CW48" s="937">
        <f t="shared" ca="1" si="35"/>
        <v>0</v>
      </c>
      <c r="CX48" s="937">
        <f t="shared" ca="1" si="35"/>
        <v>0</v>
      </c>
      <c r="CY48" s="937">
        <f t="shared" ref="CY48:DW48" ca="1" si="36">SUM(CY45:CY46)</f>
        <v>0</v>
      </c>
      <c r="CZ48" s="937">
        <f t="shared" ca="1" si="36"/>
        <v>0</v>
      </c>
      <c r="DA48" s="937">
        <f t="shared" ca="1" si="36"/>
        <v>0</v>
      </c>
      <c r="DB48" s="937">
        <f t="shared" ca="1" si="36"/>
        <v>0</v>
      </c>
      <c r="DC48" s="937">
        <f t="shared" ca="1" si="36"/>
        <v>0</v>
      </c>
      <c r="DD48" s="937">
        <f t="shared" ca="1" si="36"/>
        <v>0</v>
      </c>
      <c r="DE48" s="937">
        <f t="shared" ca="1" si="36"/>
        <v>0</v>
      </c>
      <c r="DF48" s="937">
        <f t="shared" ca="1" si="36"/>
        <v>0</v>
      </c>
      <c r="DG48" s="937">
        <f t="shared" ca="1" si="36"/>
        <v>0</v>
      </c>
      <c r="DH48" s="937">
        <f t="shared" ca="1" si="36"/>
        <v>0</v>
      </c>
      <c r="DI48" s="937">
        <f t="shared" ca="1" si="36"/>
        <v>0</v>
      </c>
      <c r="DJ48" s="937">
        <f t="shared" ca="1" si="36"/>
        <v>0</v>
      </c>
      <c r="DK48" s="937">
        <f t="shared" ca="1" si="36"/>
        <v>0</v>
      </c>
      <c r="DL48" s="937">
        <f t="shared" ca="1" si="36"/>
        <v>0</v>
      </c>
      <c r="DM48" s="937">
        <f t="shared" ca="1" si="36"/>
        <v>0</v>
      </c>
      <c r="DN48" s="937">
        <f t="shared" ca="1" si="36"/>
        <v>0</v>
      </c>
      <c r="DO48" s="937">
        <f t="shared" ca="1" si="36"/>
        <v>0</v>
      </c>
      <c r="DP48" s="937">
        <f t="shared" ca="1" si="36"/>
        <v>0</v>
      </c>
      <c r="DQ48" s="937">
        <f t="shared" ca="1" si="36"/>
        <v>17.104299999999999</v>
      </c>
      <c r="DR48" s="937">
        <f t="shared" ca="1" si="36"/>
        <v>0</v>
      </c>
      <c r="DS48" s="937">
        <f t="shared" ca="1" si="36"/>
        <v>0</v>
      </c>
      <c r="DT48" s="937">
        <f t="shared" ca="1" si="36"/>
        <v>0</v>
      </c>
      <c r="DU48" s="937">
        <f t="shared" ca="1" si="36"/>
        <v>0</v>
      </c>
      <c r="DV48" s="937">
        <f t="shared" ca="1" si="36"/>
        <v>0</v>
      </c>
      <c r="DW48" s="937">
        <f t="shared" ca="1" si="36"/>
        <v>0</v>
      </c>
    </row>
    <row r="49" spans="1:127" s="634" customFormat="1" ht="11.4" thickTop="1">
      <c r="E49" s="684"/>
    </row>
    <row r="50" spans="1:127" s="726" customFormat="1" ht="10.8">
      <c r="A50" s="634"/>
      <c r="B50" s="634"/>
      <c r="C50" s="634"/>
      <c r="D50" s="634"/>
      <c r="E50" s="684"/>
      <c r="F50" s="634"/>
      <c r="G50" s="634"/>
      <c r="H50" s="634"/>
      <c r="I50" s="634"/>
      <c r="J50" s="634"/>
      <c r="K50" s="634"/>
      <c r="L50" s="634"/>
      <c r="M50" s="634"/>
      <c r="N50" s="634"/>
      <c r="O50" s="634"/>
      <c r="P50" s="634"/>
      <c r="Q50" s="634"/>
      <c r="R50" s="634"/>
      <c r="S50" s="634"/>
      <c r="T50" s="634"/>
      <c r="U50" s="634"/>
      <c r="V50" s="634"/>
      <c r="W50" s="634"/>
      <c r="X50" s="634"/>
      <c r="Y50" s="634"/>
      <c r="Z50" s="634"/>
      <c r="AA50" s="634"/>
      <c r="AB50" s="634"/>
      <c r="AC50" s="634"/>
      <c r="AD50" s="634"/>
      <c r="AE50" s="634"/>
      <c r="AF50" s="634"/>
      <c r="AG50" s="634"/>
      <c r="AH50" s="634"/>
      <c r="AI50" s="634"/>
      <c r="AJ50" s="634"/>
      <c r="AK50" s="634"/>
      <c r="AL50" s="634"/>
      <c r="AM50" s="634"/>
      <c r="AN50" s="634"/>
      <c r="AO50" s="634"/>
      <c r="AP50" s="634"/>
      <c r="AQ50" s="634"/>
      <c r="AR50" s="634"/>
      <c r="AS50" s="634"/>
      <c r="AT50" s="634"/>
      <c r="AU50" s="634"/>
      <c r="AV50" s="634"/>
      <c r="AW50" s="634"/>
      <c r="AX50" s="634"/>
      <c r="AY50" s="634"/>
      <c r="AZ50" s="634"/>
      <c r="BA50" s="634"/>
      <c r="BB50" s="634"/>
      <c r="BC50" s="634"/>
      <c r="BD50" s="634"/>
      <c r="BE50" s="634"/>
      <c r="BF50" s="634"/>
      <c r="BG50" s="634"/>
      <c r="BH50" s="634"/>
      <c r="BI50" s="634"/>
      <c r="BJ50" s="634"/>
      <c r="BK50" s="634"/>
      <c r="BL50" s="634"/>
      <c r="BM50" s="634"/>
      <c r="BN50" s="634"/>
      <c r="BO50" s="634"/>
      <c r="BP50" s="634"/>
      <c r="BQ50" s="634"/>
      <c r="BR50" s="634"/>
      <c r="BS50" s="634"/>
      <c r="BT50" s="634"/>
      <c r="BU50" s="634"/>
      <c r="BV50" s="634"/>
      <c r="BW50" s="634"/>
      <c r="BX50" s="634"/>
      <c r="BY50" s="634"/>
      <c r="BZ50" s="634"/>
      <c r="CA50" s="634"/>
      <c r="CB50" s="634"/>
      <c r="CC50" s="634"/>
      <c r="CD50" s="634"/>
      <c r="CE50" s="634"/>
      <c r="CF50" s="634"/>
      <c r="CG50" s="634"/>
      <c r="CH50" s="634"/>
      <c r="CI50" s="634"/>
      <c r="CJ50" s="634"/>
      <c r="CK50" s="634"/>
      <c r="CL50" s="634"/>
      <c r="CM50" s="634"/>
      <c r="CN50" s="634"/>
      <c r="CO50" s="634"/>
      <c r="CP50" s="634"/>
      <c r="CQ50" s="634"/>
      <c r="CR50" s="634"/>
      <c r="CS50" s="634"/>
      <c r="CT50" s="634"/>
      <c r="CU50" s="634"/>
      <c r="CV50" s="634"/>
      <c r="CW50" s="634"/>
      <c r="CX50" s="634"/>
      <c r="CY50" s="634"/>
      <c r="CZ50" s="634"/>
      <c r="DA50" s="634"/>
      <c r="DB50" s="634"/>
      <c r="DC50" s="634"/>
      <c r="DD50" s="634"/>
      <c r="DE50" s="634"/>
      <c r="DF50" s="634"/>
      <c r="DG50" s="634"/>
      <c r="DH50" s="634"/>
      <c r="DI50" s="634"/>
      <c r="DJ50" s="634"/>
      <c r="DK50" s="634"/>
      <c r="DL50" s="634"/>
      <c r="DM50" s="634"/>
      <c r="DN50" s="634"/>
      <c r="DO50" s="634"/>
      <c r="DP50" s="634"/>
      <c r="DQ50" s="634"/>
      <c r="DR50" s="634"/>
      <c r="DS50" s="634"/>
      <c r="DT50" s="634"/>
      <c r="DU50" s="634"/>
      <c r="DV50" s="634"/>
      <c r="DW50" s="634"/>
    </row>
    <row r="51" spans="1:127" s="634" customFormat="1" ht="12.6" customHeight="1">
      <c r="A51" s="726"/>
      <c r="B51" s="1391" t="s">
        <v>85</v>
      </c>
      <c r="C51" s="1391"/>
      <c r="D51" s="1391"/>
      <c r="E51" s="671"/>
      <c r="F51" s="1391"/>
      <c r="G51" s="1391"/>
      <c r="H51" s="1391"/>
      <c r="I51" s="1391"/>
      <c r="J51" s="1391"/>
      <c r="K51" s="1391"/>
      <c r="L51" s="1391"/>
      <c r="M51" s="1391"/>
      <c r="N51" s="1391"/>
      <c r="O51" s="1391"/>
      <c r="P51" s="1391"/>
      <c r="Q51" s="1391"/>
      <c r="R51" s="1391"/>
      <c r="S51" s="1391"/>
      <c r="T51" s="1391"/>
      <c r="U51" s="1391"/>
      <c r="V51" s="1391"/>
      <c r="W51" s="1391"/>
      <c r="X51" s="1391"/>
      <c r="Y51" s="1391"/>
      <c r="Z51" s="1391"/>
      <c r="AA51" s="1391"/>
      <c r="AB51" s="1391"/>
      <c r="AC51" s="1391"/>
      <c r="AD51" s="1391"/>
      <c r="AE51" s="1391"/>
      <c r="AF51" s="1391"/>
      <c r="AG51" s="1391"/>
      <c r="AH51" s="1391"/>
      <c r="AI51" s="1391"/>
      <c r="AJ51" s="1391"/>
      <c r="AK51" s="1391"/>
      <c r="AL51" s="1391"/>
      <c r="AM51" s="1391"/>
      <c r="AN51" s="1391"/>
      <c r="AO51" s="1391"/>
      <c r="AP51" s="1391"/>
      <c r="AQ51" s="1391"/>
      <c r="AR51" s="1391"/>
      <c r="AS51" s="1391"/>
      <c r="AT51" s="1391"/>
      <c r="AU51" s="1391"/>
      <c r="AV51" s="1391"/>
      <c r="AW51" s="1391"/>
      <c r="AX51" s="1391"/>
      <c r="AY51" s="1391"/>
      <c r="AZ51" s="1391"/>
      <c r="BA51" s="1391"/>
      <c r="BB51" s="1391"/>
      <c r="BC51" s="1391"/>
      <c r="BD51" s="1391"/>
      <c r="BE51" s="1391"/>
      <c r="BF51" s="1391"/>
      <c r="BG51" s="1391"/>
      <c r="BH51" s="1391"/>
      <c r="BI51" s="1391"/>
      <c r="BJ51" s="1391"/>
      <c r="BK51" s="1391"/>
      <c r="BL51" s="1391"/>
      <c r="BM51" s="1391"/>
      <c r="BN51" s="1391"/>
      <c r="BO51" s="1391"/>
      <c r="BP51" s="1391"/>
      <c r="BQ51" s="1391"/>
      <c r="BR51" s="1391"/>
      <c r="BS51" s="1391"/>
      <c r="BT51" s="1391"/>
      <c r="BU51" s="1391"/>
      <c r="BV51" s="1391"/>
      <c r="BW51" s="1391"/>
      <c r="BX51" s="1391"/>
      <c r="BY51" s="1391"/>
      <c r="BZ51" s="1391"/>
      <c r="CA51" s="1391"/>
      <c r="CB51" s="1391"/>
      <c r="CC51" s="1391"/>
      <c r="CD51" s="1391"/>
      <c r="CE51" s="1391"/>
      <c r="CF51" s="1391"/>
      <c r="CG51" s="1391"/>
      <c r="CH51" s="1391"/>
      <c r="CI51" s="1391"/>
      <c r="CJ51" s="1391"/>
      <c r="CK51" s="1391"/>
      <c r="CL51" s="1391"/>
      <c r="CM51" s="1391"/>
      <c r="CN51" s="1391"/>
      <c r="CO51" s="1391"/>
      <c r="CP51" s="1391"/>
      <c r="CQ51" s="1391"/>
      <c r="CR51" s="1391"/>
      <c r="CS51" s="1391"/>
      <c r="CT51" s="1391"/>
      <c r="CU51" s="1391"/>
      <c r="CV51" s="1391"/>
      <c r="CW51" s="1391"/>
      <c r="CX51" s="1391"/>
      <c r="CY51" s="1391"/>
      <c r="CZ51" s="1391"/>
      <c r="DA51" s="1391"/>
      <c r="DB51" s="1391"/>
      <c r="DC51" s="1391"/>
      <c r="DD51" s="1391"/>
      <c r="DE51" s="1391"/>
      <c r="DF51" s="1391"/>
      <c r="DG51" s="1391"/>
      <c r="DH51" s="1391"/>
      <c r="DI51" s="1391"/>
      <c r="DJ51" s="1391"/>
      <c r="DK51" s="1391"/>
      <c r="DL51" s="1391"/>
      <c r="DM51" s="1391"/>
      <c r="DN51" s="1391"/>
      <c r="DO51" s="1391"/>
      <c r="DP51" s="1391"/>
      <c r="DQ51" s="1391"/>
      <c r="DR51" s="1391"/>
      <c r="DS51" s="1391"/>
      <c r="DT51" s="1391"/>
      <c r="DU51" s="1391"/>
      <c r="DV51" s="1391"/>
      <c r="DW51" s="1391"/>
    </row>
    <row r="52" spans="1:127" s="684" customFormat="1" ht="10.8">
      <c r="A52" s="634"/>
      <c r="B52" s="726"/>
      <c r="C52" s="726"/>
      <c r="D52" s="681"/>
      <c r="E52" s="683"/>
      <c r="F52" s="681"/>
      <c r="G52" s="681"/>
      <c r="H52" s="681"/>
      <c r="I52" s="681"/>
      <c r="J52" s="681"/>
      <c r="K52" s="681"/>
      <c r="L52" s="681"/>
      <c r="M52" s="681"/>
      <c r="N52" s="681"/>
      <c r="O52" s="681"/>
      <c r="P52" s="681"/>
      <c r="Q52" s="681"/>
      <c r="R52" s="681"/>
      <c r="S52" s="681"/>
      <c r="T52" s="681"/>
      <c r="U52" s="681"/>
      <c r="V52" s="681"/>
      <c r="W52" s="681"/>
      <c r="X52" s="681"/>
      <c r="Y52" s="681"/>
      <c r="Z52" s="681"/>
      <c r="AA52" s="681"/>
      <c r="AB52" s="681"/>
      <c r="AC52" s="681"/>
      <c r="AD52" s="681"/>
      <c r="AE52" s="681"/>
      <c r="AF52" s="681"/>
      <c r="AG52" s="681"/>
      <c r="AH52" s="681"/>
      <c r="AI52" s="681"/>
      <c r="AJ52" s="681"/>
      <c r="AK52" s="681"/>
      <c r="AL52" s="681"/>
      <c r="AM52" s="681"/>
      <c r="AN52" s="681"/>
      <c r="AO52" s="681"/>
      <c r="AP52" s="681"/>
      <c r="AQ52" s="681"/>
      <c r="AR52" s="681"/>
      <c r="AS52" s="681"/>
      <c r="AT52" s="681"/>
      <c r="AU52" s="681"/>
      <c r="AV52" s="681"/>
      <c r="AW52" s="681"/>
      <c r="AX52" s="681"/>
      <c r="AY52" s="681"/>
      <c r="AZ52" s="681"/>
      <c r="BA52" s="681"/>
      <c r="BB52" s="681"/>
      <c r="BC52" s="681"/>
      <c r="BD52" s="681"/>
      <c r="BE52" s="681"/>
      <c r="BF52" s="681"/>
      <c r="BG52" s="681"/>
      <c r="BH52" s="681"/>
      <c r="BI52" s="681"/>
      <c r="BJ52" s="681"/>
      <c r="BK52" s="681"/>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c r="CI52" s="681"/>
      <c r="CJ52" s="681"/>
      <c r="CK52" s="681"/>
      <c r="CL52" s="681"/>
      <c r="CM52" s="681"/>
      <c r="CN52" s="681"/>
      <c r="CO52" s="681"/>
      <c r="CP52" s="681"/>
      <c r="CQ52" s="681"/>
      <c r="CR52" s="681"/>
      <c r="CS52" s="681"/>
      <c r="CT52" s="681"/>
      <c r="CU52" s="681"/>
      <c r="CV52" s="681"/>
      <c r="CW52" s="681"/>
      <c r="CX52" s="681"/>
      <c r="CY52" s="681"/>
      <c r="CZ52" s="681"/>
      <c r="DA52" s="681"/>
      <c r="DB52" s="681"/>
      <c r="DC52" s="681"/>
      <c r="DD52" s="681"/>
      <c r="DE52" s="681"/>
      <c r="DF52" s="681"/>
      <c r="DG52" s="681"/>
      <c r="DH52" s="681"/>
      <c r="DI52" s="681"/>
      <c r="DJ52" s="681"/>
      <c r="DK52" s="681"/>
      <c r="DL52" s="681"/>
      <c r="DM52" s="681"/>
      <c r="DN52" s="681"/>
      <c r="DO52" s="681"/>
      <c r="DP52" s="681"/>
      <c r="DQ52" s="681"/>
      <c r="DR52" s="681"/>
      <c r="DS52" s="681"/>
      <c r="DT52" s="681"/>
      <c r="DU52" s="681"/>
      <c r="DV52" s="681"/>
      <c r="DW52" s="681"/>
    </row>
    <row r="53" spans="1:127" s="634" customFormat="1" ht="12.6" customHeight="1">
      <c r="A53" s="684"/>
      <c r="B53" s="684"/>
      <c r="C53" s="684"/>
      <c r="D53" s="684"/>
      <c r="E53" s="684"/>
      <c r="F53" s="684"/>
      <c r="G53" s="888">
        <f t="shared" ref="G53:BR53" si="37">G$9</f>
        <v>44408</v>
      </c>
      <c r="H53" s="888">
        <f t="shared" si="37"/>
        <v>44439</v>
      </c>
      <c r="I53" s="888">
        <f t="shared" si="37"/>
        <v>44469</v>
      </c>
      <c r="J53" s="888">
        <f t="shared" si="37"/>
        <v>44500</v>
      </c>
      <c r="K53" s="888">
        <f t="shared" si="37"/>
        <v>44530</v>
      </c>
      <c r="L53" s="888">
        <f t="shared" si="37"/>
        <v>44561</v>
      </c>
      <c r="M53" s="888">
        <f t="shared" si="37"/>
        <v>44592</v>
      </c>
      <c r="N53" s="888">
        <f t="shared" si="37"/>
        <v>44620</v>
      </c>
      <c r="O53" s="888">
        <f t="shared" si="37"/>
        <v>44651</v>
      </c>
      <c r="P53" s="888">
        <f t="shared" si="37"/>
        <v>44681</v>
      </c>
      <c r="Q53" s="888">
        <f t="shared" si="37"/>
        <v>44712</v>
      </c>
      <c r="R53" s="888">
        <f t="shared" si="37"/>
        <v>44742</v>
      </c>
      <c r="S53" s="888">
        <f t="shared" si="37"/>
        <v>44773</v>
      </c>
      <c r="T53" s="888">
        <f t="shared" si="37"/>
        <v>44804</v>
      </c>
      <c r="U53" s="888">
        <f t="shared" si="37"/>
        <v>44834</v>
      </c>
      <c r="V53" s="888">
        <f t="shared" si="37"/>
        <v>44865</v>
      </c>
      <c r="W53" s="888">
        <f t="shared" si="37"/>
        <v>44895</v>
      </c>
      <c r="X53" s="888">
        <f t="shared" si="37"/>
        <v>44926</v>
      </c>
      <c r="Y53" s="888">
        <f t="shared" si="37"/>
        <v>44957</v>
      </c>
      <c r="Z53" s="888">
        <f t="shared" si="37"/>
        <v>44985</v>
      </c>
      <c r="AA53" s="888">
        <f t="shared" si="37"/>
        <v>45016</v>
      </c>
      <c r="AB53" s="888">
        <f t="shared" si="37"/>
        <v>45046</v>
      </c>
      <c r="AC53" s="888">
        <f t="shared" si="37"/>
        <v>45077</v>
      </c>
      <c r="AD53" s="888">
        <f t="shared" si="37"/>
        <v>45107</v>
      </c>
      <c r="AE53" s="888">
        <f t="shared" si="37"/>
        <v>45138</v>
      </c>
      <c r="AF53" s="888">
        <f t="shared" si="37"/>
        <v>45169</v>
      </c>
      <c r="AG53" s="888">
        <f t="shared" si="37"/>
        <v>45199</v>
      </c>
      <c r="AH53" s="888">
        <f t="shared" si="37"/>
        <v>45230</v>
      </c>
      <c r="AI53" s="888">
        <f t="shared" si="37"/>
        <v>45260</v>
      </c>
      <c r="AJ53" s="888">
        <f t="shared" si="37"/>
        <v>45291</v>
      </c>
      <c r="AK53" s="888">
        <f t="shared" si="37"/>
        <v>45322</v>
      </c>
      <c r="AL53" s="888">
        <f t="shared" si="37"/>
        <v>45351</v>
      </c>
      <c r="AM53" s="888">
        <f t="shared" si="37"/>
        <v>45382</v>
      </c>
      <c r="AN53" s="888">
        <f t="shared" si="37"/>
        <v>45412</v>
      </c>
      <c r="AO53" s="888">
        <f t="shared" si="37"/>
        <v>45443</v>
      </c>
      <c r="AP53" s="888">
        <f t="shared" si="37"/>
        <v>45473</v>
      </c>
      <c r="AQ53" s="888">
        <f t="shared" si="37"/>
        <v>45504</v>
      </c>
      <c r="AR53" s="888">
        <f t="shared" si="37"/>
        <v>45535</v>
      </c>
      <c r="AS53" s="888">
        <f t="shared" si="37"/>
        <v>45565</v>
      </c>
      <c r="AT53" s="888">
        <f t="shared" si="37"/>
        <v>45596</v>
      </c>
      <c r="AU53" s="888">
        <f t="shared" si="37"/>
        <v>45626</v>
      </c>
      <c r="AV53" s="888">
        <f t="shared" si="37"/>
        <v>45657</v>
      </c>
      <c r="AW53" s="888">
        <f t="shared" si="37"/>
        <v>45688</v>
      </c>
      <c r="AX53" s="888">
        <f t="shared" si="37"/>
        <v>45716</v>
      </c>
      <c r="AY53" s="888">
        <f t="shared" si="37"/>
        <v>45747</v>
      </c>
      <c r="AZ53" s="888">
        <f t="shared" si="37"/>
        <v>45777</v>
      </c>
      <c r="BA53" s="888">
        <f t="shared" si="37"/>
        <v>45808</v>
      </c>
      <c r="BB53" s="888">
        <f t="shared" si="37"/>
        <v>45838</v>
      </c>
      <c r="BC53" s="888">
        <f t="shared" si="37"/>
        <v>45869</v>
      </c>
      <c r="BD53" s="888">
        <f t="shared" si="37"/>
        <v>45900</v>
      </c>
      <c r="BE53" s="888">
        <f t="shared" si="37"/>
        <v>45930</v>
      </c>
      <c r="BF53" s="888">
        <f t="shared" si="37"/>
        <v>45961</v>
      </c>
      <c r="BG53" s="888">
        <f t="shared" si="37"/>
        <v>45991</v>
      </c>
      <c r="BH53" s="888">
        <f t="shared" si="37"/>
        <v>46022</v>
      </c>
      <c r="BI53" s="888">
        <f t="shared" si="37"/>
        <v>46053</v>
      </c>
      <c r="BJ53" s="888">
        <f t="shared" si="37"/>
        <v>46081</v>
      </c>
      <c r="BK53" s="888">
        <f t="shared" si="37"/>
        <v>46112</v>
      </c>
      <c r="BL53" s="888">
        <f t="shared" si="37"/>
        <v>46142</v>
      </c>
      <c r="BM53" s="888">
        <f t="shared" si="37"/>
        <v>46173</v>
      </c>
      <c r="BN53" s="888">
        <f t="shared" si="37"/>
        <v>46203</v>
      </c>
      <c r="BO53" s="888">
        <f t="shared" si="37"/>
        <v>46234</v>
      </c>
      <c r="BP53" s="888">
        <f t="shared" si="37"/>
        <v>46265</v>
      </c>
      <c r="BQ53" s="888">
        <f t="shared" si="37"/>
        <v>46295</v>
      </c>
      <c r="BR53" s="888">
        <f t="shared" si="37"/>
        <v>46326</v>
      </c>
      <c r="BS53" s="888">
        <f t="shared" ref="BS53:DW53" si="38">BS$9</f>
        <v>46356</v>
      </c>
      <c r="BT53" s="888">
        <f t="shared" si="38"/>
        <v>46387</v>
      </c>
      <c r="BU53" s="888">
        <f t="shared" si="38"/>
        <v>46418</v>
      </c>
      <c r="BV53" s="888">
        <f t="shared" si="38"/>
        <v>46446</v>
      </c>
      <c r="BW53" s="888">
        <f t="shared" si="38"/>
        <v>46477</v>
      </c>
      <c r="BX53" s="888">
        <f t="shared" si="38"/>
        <v>46507</v>
      </c>
      <c r="BY53" s="888">
        <f t="shared" si="38"/>
        <v>46538</v>
      </c>
      <c r="BZ53" s="888">
        <f t="shared" si="38"/>
        <v>46568</v>
      </c>
      <c r="CA53" s="888">
        <f t="shared" si="38"/>
        <v>46599</v>
      </c>
      <c r="CB53" s="888">
        <f t="shared" si="38"/>
        <v>46630</v>
      </c>
      <c r="CC53" s="888">
        <f t="shared" si="38"/>
        <v>46660</v>
      </c>
      <c r="CD53" s="888">
        <f t="shared" si="38"/>
        <v>46691</v>
      </c>
      <c r="CE53" s="888">
        <f t="shared" si="38"/>
        <v>46721</v>
      </c>
      <c r="CF53" s="888">
        <f t="shared" si="38"/>
        <v>46752</v>
      </c>
      <c r="CG53" s="888">
        <f t="shared" si="38"/>
        <v>46783</v>
      </c>
      <c r="CH53" s="888">
        <f t="shared" si="38"/>
        <v>46812</v>
      </c>
      <c r="CI53" s="888">
        <f t="shared" si="38"/>
        <v>46843</v>
      </c>
      <c r="CJ53" s="888">
        <f t="shared" si="38"/>
        <v>46873</v>
      </c>
      <c r="CK53" s="888">
        <f t="shared" si="38"/>
        <v>46904</v>
      </c>
      <c r="CL53" s="888">
        <f t="shared" si="38"/>
        <v>46934</v>
      </c>
      <c r="CM53" s="888">
        <f t="shared" si="38"/>
        <v>46965</v>
      </c>
      <c r="CN53" s="888">
        <f t="shared" si="38"/>
        <v>46996</v>
      </c>
      <c r="CO53" s="888">
        <f t="shared" si="38"/>
        <v>47026</v>
      </c>
      <c r="CP53" s="888">
        <f t="shared" si="38"/>
        <v>47057</v>
      </c>
      <c r="CQ53" s="888">
        <f t="shared" si="38"/>
        <v>47087</v>
      </c>
      <c r="CR53" s="888">
        <f t="shared" si="38"/>
        <v>47118</v>
      </c>
      <c r="CS53" s="888">
        <f t="shared" si="38"/>
        <v>47149</v>
      </c>
      <c r="CT53" s="888">
        <f t="shared" si="38"/>
        <v>47177</v>
      </c>
      <c r="CU53" s="888">
        <f t="shared" si="38"/>
        <v>47208</v>
      </c>
      <c r="CV53" s="888">
        <f t="shared" si="38"/>
        <v>47238</v>
      </c>
      <c r="CW53" s="888">
        <f t="shared" si="38"/>
        <v>47269</v>
      </c>
      <c r="CX53" s="888">
        <f t="shared" si="38"/>
        <v>47299</v>
      </c>
      <c r="CY53" s="888">
        <f t="shared" si="38"/>
        <v>47330</v>
      </c>
      <c r="CZ53" s="888">
        <f t="shared" si="38"/>
        <v>47361</v>
      </c>
      <c r="DA53" s="888">
        <f t="shared" si="38"/>
        <v>47391</v>
      </c>
      <c r="DB53" s="888">
        <f t="shared" si="38"/>
        <v>47422</v>
      </c>
      <c r="DC53" s="888">
        <f t="shared" si="38"/>
        <v>47452</v>
      </c>
      <c r="DD53" s="888">
        <f t="shared" si="38"/>
        <v>47483</v>
      </c>
      <c r="DE53" s="888">
        <f t="shared" si="38"/>
        <v>47514</v>
      </c>
      <c r="DF53" s="888">
        <f t="shared" si="38"/>
        <v>47542</v>
      </c>
      <c r="DG53" s="888">
        <f t="shared" si="38"/>
        <v>47573</v>
      </c>
      <c r="DH53" s="888">
        <f t="shared" si="38"/>
        <v>47603</v>
      </c>
      <c r="DI53" s="888">
        <f t="shared" si="38"/>
        <v>47634</v>
      </c>
      <c r="DJ53" s="888">
        <f t="shared" si="38"/>
        <v>47664</v>
      </c>
      <c r="DK53" s="888">
        <f t="shared" si="38"/>
        <v>47695</v>
      </c>
      <c r="DL53" s="888">
        <f t="shared" si="38"/>
        <v>47726</v>
      </c>
      <c r="DM53" s="888">
        <f t="shared" si="38"/>
        <v>47756</v>
      </c>
      <c r="DN53" s="888">
        <f t="shared" si="38"/>
        <v>47787</v>
      </c>
      <c r="DO53" s="888">
        <f t="shared" si="38"/>
        <v>47817</v>
      </c>
      <c r="DP53" s="888">
        <f t="shared" si="38"/>
        <v>47848</v>
      </c>
      <c r="DQ53" s="888">
        <f t="shared" si="38"/>
        <v>47879</v>
      </c>
      <c r="DR53" s="888">
        <f t="shared" si="38"/>
        <v>47907</v>
      </c>
      <c r="DS53" s="888">
        <f t="shared" si="38"/>
        <v>47938</v>
      </c>
      <c r="DT53" s="888">
        <f t="shared" si="38"/>
        <v>47968</v>
      </c>
      <c r="DU53" s="888">
        <f t="shared" si="38"/>
        <v>47999</v>
      </c>
      <c r="DV53" s="888">
        <f t="shared" si="38"/>
        <v>48029</v>
      </c>
      <c r="DW53" s="888">
        <f t="shared" si="38"/>
        <v>48060</v>
      </c>
    </row>
    <row r="54" spans="1:127" s="684" customFormat="1" ht="10.8">
      <c r="A54" s="634"/>
      <c r="B54" s="634"/>
      <c r="C54" s="634"/>
      <c r="D54" s="634"/>
      <c r="F54" s="681"/>
      <c r="G54" s="634"/>
      <c r="H54" s="634"/>
      <c r="I54" s="634"/>
      <c r="J54" s="634"/>
      <c r="K54" s="634"/>
      <c r="L54" s="634"/>
      <c r="M54" s="634"/>
      <c r="N54" s="634"/>
      <c r="O54" s="634"/>
      <c r="P54" s="634"/>
      <c r="Q54" s="634"/>
      <c r="R54" s="634"/>
      <c r="S54" s="634"/>
      <c r="T54" s="634"/>
      <c r="U54" s="634"/>
      <c r="V54" s="634"/>
      <c r="W54" s="634"/>
      <c r="X54" s="634"/>
      <c r="Y54" s="634"/>
      <c r="Z54" s="634"/>
      <c r="AA54" s="634"/>
      <c r="AB54" s="634"/>
      <c r="AC54" s="634"/>
      <c r="AD54" s="634"/>
      <c r="AE54" s="634"/>
      <c r="AF54" s="634"/>
      <c r="AG54" s="634"/>
      <c r="AH54" s="634"/>
      <c r="AI54" s="634"/>
      <c r="AJ54" s="634"/>
      <c r="AK54" s="634"/>
      <c r="AL54" s="634"/>
      <c r="AM54" s="634"/>
      <c r="AN54" s="634"/>
      <c r="AO54" s="634"/>
      <c r="AP54" s="634"/>
      <c r="AQ54" s="634"/>
      <c r="AR54" s="634"/>
      <c r="AS54" s="634"/>
      <c r="AT54" s="634"/>
      <c r="AU54" s="634"/>
      <c r="AV54" s="634"/>
      <c r="AW54" s="634"/>
      <c r="AX54" s="634"/>
      <c r="AY54" s="634"/>
      <c r="AZ54" s="634"/>
      <c r="BA54" s="634"/>
      <c r="BB54" s="634"/>
      <c r="BC54" s="634"/>
      <c r="BD54" s="634"/>
      <c r="BE54" s="634"/>
      <c r="BF54" s="634"/>
      <c r="BG54" s="634"/>
      <c r="BH54" s="634"/>
      <c r="BI54" s="634"/>
      <c r="BJ54" s="634"/>
      <c r="BK54" s="634"/>
      <c r="BL54" s="634"/>
      <c r="BM54" s="634"/>
      <c r="BN54" s="634"/>
      <c r="BO54" s="634"/>
      <c r="BP54" s="634"/>
      <c r="BQ54" s="634"/>
      <c r="BR54" s="634"/>
      <c r="BS54" s="634"/>
      <c r="BT54" s="634"/>
      <c r="BU54" s="634"/>
      <c r="BV54" s="634"/>
      <c r="BW54" s="634"/>
      <c r="BX54" s="634"/>
      <c r="BY54" s="634"/>
      <c r="BZ54" s="634"/>
      <c r="CA54" s="634"/>
      <c r="CB54" s="634"/>
      <c r="CC54" s="634"/>
      <c r="CD54" s="634"/>
      <c r="CE54" s="634"/>
      <c r="CF54" s="634"/>
      <c r="CG54" s="634"/>
      <c r="CH54" s="634"/>
      <c r="CI54" s="634"/>
      <c r="CJ54" s="634"/>
      <c r="CK54" s="634"/>
      <c r="CL54" s="634"/>
      <c r="CM54" s="634"/>
      <c r="CN54" s="634"/>
      <c r="CO54" s="634"/>
      <c r="CP54" s="634"/>
      <c r="CQ54" s="634"/>
      <c r="CR54" s="634"/>
      <c r="CS54" s="634"/>
      <c r="CT54" s="634"/>
      <c r="CU54" s="634"/>
      <c r="CV54" s="634"/>
      <c r="CW54" s="634"/>
      <c r="CX54" s="634"/>
      <c r="CY54" s="634"/>
      <c r="CZ54" s="634"/>
      <c r="DA54" s="634"/>
      <c r="DB54" s="634"/>
      <c r="DC54" s="634"/>
      <c r="DD54" s="634"/>
      <c r="DE54" s="634"/>
      <c r="DF54" s="634"/>
      <c r="DG54" s="634"/>
      <c r="DH54" s="634"/>
      <c r="DI54" s="634"/>
      <c r="DJ54" s="634"/>
      <c r="DK54" s="634"/>
      <c r="DL54" s="634"/>
      <c r="DM54" s="634"/>
      <c r="DN54" s="634"/>
      <c r="DO54" s="634"/>
      <c r="DP54" s="634"/>
      <c r="DQ54" s="634"/>
      <c r="DR54" s="634"/>
      <c r="DS54" s="634"/>
      <c r="DT54" s="634"/>
      <c r="DU54" s="634"/>
      <c r="DV54" s="634"/>
      <c r="DW54" s="634"/>
    </row>
    <row r="55" spans="1:127" s="634" customFormat="1" ht="10.8">
      <c r="B55" s="886" t="s">
        <v>185</v>
      </c>
      <c r="C55" s="886" t="s">
        <v>438</v>
      </c>
      <c r="D55" s="886" t="s">
        <v>1072</v>
      </c>
      <c r="E55" s="886" t="s">
        <v>433</v>
      </c>
      <c r="F55" s="681"/>
      <c r="G55" s="910">
        <f t="shared" ref="G55:P55" si="39">F55+1</f>
        <v>1</v>
      </c>
      <c r="H55" s="910">
        <f t="shared" si="39"/>
        <v>2</v>
      </c>
      <c r="I55" s="910">
        <f t="shared" si="39"/>
        <v>3</v>
      </c>
      <c r="J55" s="910">
        <f t="shared" si="39"/>
        <v>4</v>
      </c>
      <c r="K55" s="910">
        <f t="shared" si="39"/>
        <v>5</v>
      </c>
      <c r="L55" s="910">
        <f t="shared" si="39"/>
        <v>6</v>
      </c>
      <c r="M55" s="910">
        <f t="shared" si="39"/>
        <v>7</v>
      </c>
      <c r="N55" s="910">
        <f t="shared" si="39"/>
        <v>8</v>
      </c>
      <c r="O55" s="910">
        <f t="shared" si="39"/>
        <v>9</v>
      </c>
      <c r="P55" s="910">
        <f t="shared" si="39"/>
        <v>10</v>
      </c>
      <c r="Q55" s="910">
        <f t="shared" ref="Q55:CB55" si="40">P55+1</f>
        <v>11</v>
      </c>
      <c r="R55" s="910">
        <f t="shared" si="40"/>
        <v>12</v>
      </c>
      <c r="S55" s="910">
        <f t="shared" si="40"/>
        <v>13</v>
      </c>
      <c r="T55" s="910">
        <f t="shared" si="40"/>
        <v>14</v>
      </c>
      <c r="U55" s="910">
        <f t="shared" si="40"/>
        <v>15</v>
      </c>
      <c r="V55" s="910">
        <f t="shared" si="40"/>
        <v>16</v>
      </c>
      <c r="W55" s="910">
        <f t="shared" si="40"/>
        <v>17</v>
      </c>
      <c r="X55" s="910">
        <f t="shared" si="40"/>
        <v>18</v>
      </c>
      <c r="Y55" s="910">
        <f t="shared" si="40"/>
        <v>19</v>
      </c>
      <c r="Z55" s="910">
        <f t="shared" si="40"/>
        <v>20</v>
      </c>
      <c r="AA55" s="910">
        <f t="shared" si="40"/>
        <v>21</v>
      </c>
      <c r="AB55" s="910">
        <f t="shared" si="40"/>
        <v>22</v>
      </c>
      <c r="AC55" s="910">
        <f t="shared" si="40"/>
        <v>23</v>
      </c>
      <c r="AD55" s="910">
        <f t="shared" si="40"/>
        <v>24</v>
      </c>
      <c r="AE55" s="910">
        <f t="shared" si="40"/>
        <v>25</v>
      </c>
      <c r="AF55" s="910">
        <f t="shared" si="40"/>
        <v>26</v>
      </c>
      <c r="AG55" s="910">
        <f t="shared" si="40"/>
        <v>27</v>
      </c>
      <c r="AH55" s="910">
        <f t="shared" si="40"/>
        <v>28</v>
      </c>
      <c r="AI55" s="910">
        <f t="shared" si="40"/>
        <v>29</v>
      </c>
      <c r="AJ55" s="910">
        <f t="shared" si="40"/>
        <v>30</v>
      </c>
      <c r="AK55" s="910">
        <f t="shared" si="40"/>
        <v>31</v>
      </c>
      <c r="AL55" s="910">
        <f t="shared" si="40"/>
        <v>32</v>
      </c>
      <c r="AM55" s="910">
        <f t="shared" si="40"/>
        <v>33</v>
      </c>
      <c r="AN55" s="910">
        <f t="shared" si="40"/>
        <v>34</v>
      </c>
      <c r="AO55" s="910">
        <f t="shared" si="40"/>
        <v>35</v>
      </c>
      <c r="AP55" s="910">
        <f t="shared" si="40"/>
        <v>36</v>
      </c>
      <c r="AQ55" s="910">
        <f t="shared" si="40"/>
        <v>37</v>
      </c>
      <c r="AR55" s="910">
        <f t="shared" si="40"/>
        <v>38</v>
      </c>
      <c r="AS55" s="910">
        <f t="shared" si="40"/>
        <v>39</v>
      </c>
      <c r="AT55" s="910">
        <f t="shared" si="40"/>
        <v>40</v>
      </c>
      <c r="AU55" s="910">
        <f t="shared" si="40"/>
        <v>41</v>
      </c>
      <c r="AV55" s="910">
        <f t="shared" si="40"/>
        <v>42</v>
      </c>
      <c r="AW55" s="910">
        <f t="shared" si="40"/>
        <v>43</v>
      </c>
      <c r="AX55" s="910">
        <f t="shared" si="40"/>
        <v>44</v>
      </c>
      <c r="AY55" s="910">
        <f t="shared" si="40"/>
        <v>45</v>
      </c>
      <c r="AZ55" s="910">
        <f t="shared" si="40"/>
        <v>46</v>
      </c>
      <c r="BA55" s="910">
        <f t="shared" si="40"/>
        <v>47</v>
      </c>
      <c r="BB55" s="910">
        <f t="shared" si="40"/>
        <v>48</v>
      </c>
      <c r="BC55" s="910">
        <f t="shared" si="40"/>
        <v>49</v>
      </c>
      <c r="BD55" s="910">
        <f t="shared" si="40"/>
        <v>50</v>
      </c>
      <c r="BE55" s="910">
        <f t="shared" si="40"/>
        <v>51</v>
      </c>
      <c r="BF55" s="910">
        <f t="shared" si="40"/>
        <v>52</v>
      </c>
      <c r="BG55" s="910">
        <f t="shared" si="40"/>
        <v>53</v>
      </c>
      <c r="BH55" s="910">
        <f t="shared" si="40"/>
        <v>54</v>
      </c>
      <c r="BI55" s="910">
        <f t="shared" si="40"/>
        <v>55</v>
      </c>
      <c r="BJ55" s="910">
        <f t="shared" si="40"/>
        <v>56</v>
      </c>
      <c r="BK55" s="910">
        <f t="shared" si="40"/>
        <v>57</v>
      </c>
      <c r="BL55" s="910">
        <f t="shared" si="40"/>
        <v>58</v>
      </c>
      <c r="BM55" s="910">
        <f t="shared" si="40"/>
        <v>59</v>
      </c>
      <c r="BN55" s="910">
        <f t="shared" si="40"/>
        <v>60</v>
      </c>
      <c r="BO55" s="910">
        <f t="shared" si="40"/>
        <v>61</v>
      </c>
      <c r="BP55" s="910">
        <f t="shared" si="40"/>
        <v>62</v>
      </c>
      <c r="BQ55" s="910">
        <f t="shared" si="40"/>
        <v>63</v>
      </c>
      <c r="BR55" s="910">
        <f t="shared" si="40"/>
        <v>64</v>
      </c>
      <c r="BS55" s="910">
        <f t="shared" si="40"/>
        <v>65</v>
      </c>
      <c r="BT55" s="910">
        <f t="shared" si="40"/>
        <v>66</v>
      </c>
      <c r="BU55" s="910">
        <f t="shared" si="40"/>
        <v>67</v>
      </c>
      <c r="BV55" s="910">
        <f t="shared" si="40"/>
        <v>68</v>
      </c>
      <c r="BW55" s="910">
        <f t="shared" si="40"/>
        <v>69</v>
      </c>
      <c r="BX55" s="910">
        <f t="shared" si="40"/>
        <v>70</v>
      </c>
      <c r="BY55" s="910">
        <f t="shared" si="40"/>
        <v>71</v>
      </c>
      <c r="BZ55" s="910">
        <f t="shared" si="40"/>
        <v>72</v>
      </c>
      <c r="CA55" s="910">
        <f t="shared" si="40"/>
        <v>73</v>
      </c>
      <c r="CB55" s="910">
        <f t="shared" si="40"/>
        <v>74</v>
      </c>
      <c r="CC55" s="910">
        <f t="shared" ref="CC55:DV55" si="41">CB55+1</f>
        <v>75</v>
      </c>
      <c r="CD55" s="910">
        <f t="shared" si="41"/>
        <v>76</v>
      </c>
      <c r="CE55" s="910">
        <f t="shared" si="41"/>
        <v>77</v>
      </c>
      <c r="CF55" s="910">
        <f t="shared" si="41"/>
        <v>78</v>
      </c>
      <c r="CG55" s="910">
        <f t="shared" si="41"/>
        <v>79</v>
      </c>
      <c r="CH55" s="910">
        <f t="shared" si="41"/>
        <v>80</v>
      </c>
      <c r="CI55" s="910">
        <f t="shared" si="41"/>
        <v>81</v>
      </c>
      <c r="CJ55" s="910">
        <f t="shared" si="41"/>
        <v>82</v>
      </c>
      <c r="CK55" s="910">
        <f t="shared" si="41"/>
        <v>83</v>
      </c>
      <c r="CL55" s="910">
        <f t="shared" si="41"/>
        <v>84</v>
      </c>
      <c r="CM55" s="910">
        <f t="shared" si="41"/>
        <v>85</v>
      </c>
      <c r="CN55" s="910">
        <f t="shared" si="41"/>
        <v>86</v>
      </c>
      <c r="CO55" s="910">
        <f t="shared" si="41"/>
        <v>87</v>
      </c>
      <c r="CP55" s="910">
        <f t="shared" si="41"/>
        <v>88</v>
      </c>
      <c r="CQ55" s="910">
        <f t="shared" si="41"/>
        <v>89</v>
      </c>
      <c r="CR55" s="910">
        <f t="shared" si="41"/>
        <v>90</v>
      </c>
      <c r="CS55" s="910">
        <f t="shared" si="41"/>
        <v>91</v>
      </c>
      <c r="CT55" s="910">
        <f t="shared" si="41"/>
        <v>92</v>
      </c>
      <c r="CU55" s="910">
        <f t="shared" si="41"/>
        <v>93</v>
      </c>
      <c r="CV55" s="910">
        <f t="shared" si="41"/>
        <v>94</v>
      </c>
      <c r="CW55" s="910">
        <f t="shared" si="41"/>
        <v>95</v>
      </c>
      <c r="CX55" s="910">
        <f t="shared" si="41"/>
        <v>96</v>
      </c>
      <c r="CY55" s="910">
        <f t="shared" si="41"/>
        <v>97</v>
      </c>
      <c r="CZ55" s="910">
        <f t="shared" si="41"/>
        <v>98</v>
      </c>
      <c r="DA55" s="910">
        <f t="shared" si="41"/>
        <v>99</v>
      </c>
      <c r="DB55" s="910">
        <f t="shared" si="41"/>
        <v>100</v>
      </c>
      <c r="DC55" s="910">
        <f t="shared" si="41"/>
        <v>101</v>
      </c>
      <c r="DD55" s="910">
        <f t="shared" si="41"/>
        <v>102</v>
      </c>
      <c r="DE55" s="910">
        <f t="shared" si="41"/>
        <v>103</v>
      </c>
      <c r="DF55" s="910">
        <f t="shared" si="41"/>
        <v>104</v>
      </c>
      <c r="DG55" s="910">
        <f t="shared" si="41"/>
        <v>105</v>
      </c>
      <c r="DH55" s="910">
        <f t="shared" si="41"/>
        <v>106</v>
      </c>
      <c r="DI55" s="910">
        <f t="shared" si="41"/>
        <v>107</v>
      </c>
      <c r="DJ55" s="910">
        <f t="shared" si="41"/>
        <v>108</v>
      </c>
      <c r="DK55" s="910">
        <f t="shared" si="41"/>
        <v>109</v>
      </c>
      <c r="DL55" s="910">
        <f t="shared" si="41"/>
        <v>110</v>
      </c>
      <c r="DM55" s="910">
        <f t="shared" si="41"/>
        <v>111</v>
      </c>
      <c r="DN55" s="910">
        <f t="shared" si="41"/>
        <v>112</v>
      </c>
      <c r="DO55" s="910">
        <f t="shared" si="41"/>
        <v>113</v>
      </c>
      <c r="DP55" s="910">
        <f t="shared" si="41"/>
        <v>114</v>
      </c>
      <c r="DQ55" s="910">
        <f t="shared" si="41"/>
        <v>115</v>
      </c>
      <c r="DR55" s="910">
        <f t="shared" si="41"/>
        <v>116</v>
      </c>
      <c r="DS55" s="910">
        <f t="shared" si="41"/>
        <v>117</v>
      </c>
      <c r="DT55" s="910">
        <f t="shared" si="41"/>
        <v>118</v>
      </c>
      <c r="DU55" s="910">
        <f t="shared" si="41"/>
        <v>119</v>
      </c>
      <c r="DV55" s="910">
        <f t="shared" si="41"/>
        <v>120</v>
      </c>
      <c r="DW55" s="910">
        <f>DV55+1</f>
        <v>121</v>
      </c>
    </row>
    <row r="56" spans="1:127" s="634" customFormat="1" ht="10.8">
      <c r="B56" s="882">
        <f>IF(B55="No",1,B55+1)</f>
        <v>1</v>
      </c>
      <c r="C56" s="883" t="str">
        <f ca="1">OFFSET(IP_Schedule!Q$16,$B56,0)</f>
        <v>Leased</v>
      </c>
      <c r="D56" s="883" t="str">
        <f ca="1">IF(OFFSET(IP_Schedule!R$16,$B56,0)="Vacant","Vacant",OFFSET(IP_Schedule!R$16,$B45,0))</f>
        <v>Yarra D</v>
      </c>
      <c r="E56" s="911" t="str">
        <f ca="1">OFFSET(IP_Schedule!E$16,$B56,0)</f>
        <v>Ground 1</v>
      </c>
      <c r="F56" s="681"/>
      <c r="G56" s="873">
        <f ca="1">OFFSET(DT_TI!E$17,$B12,0)</f>
        <v>0</v>
      </c>
      <c r="H56" s="873">
        <f ca="1">OFFSET(DT_TI!F$17,$B12,0)</f>
        <v>0</v>
      </c>
      <c r="I56" s="873">
        <f ca="1">OFFSET(DT_TI!G$17,$B12,0)</f>
        <v>0</v>
      </c>
      <c r="J56" s="873">
        <f ca="1">OFFSET(DT_TI!H$17,$B12,0)</f>
        <v>0</v>
      </c>
      <c r="K56" s="873">
        <f ca="1">OFFSET(DT_TI!I$17,$B12,0)</f>
        <v>0</v>
      </c>
      <c r="L56" s="873">
        <f ca="1">OFFSET(DT_TI!J$17,$B12,0)</f>
        <v>0</v>
      </c>
      <c r="M56" s="873">
        <f ca="1">OFFSET(DT_TI!K$17,$B12,0)</f>
        <v>0</v>
      </c>
      <c r="N56" s="873">
        <f ca="1">OFFSET(DT_TI!L$17,$B12,0)</f>
        <v>0</v>
      </c>
      <c r="O56" s="873">
        <f ca="1">OFFSET(DT_TI!M$17,$B12,0)</f>
        <v>0</v>
      </c>
      <c r="P56" s="873">
        <f ca="1">OFFSET(DT_TI!N$17,$B12,0)</f>
        <v>0</v>
      </c>
      <c r="Q56" s="873">
        <f ca="1">OFFSET(DT_TI!O$17,$B12,0)</f>
        <v>0</v>
      </c>
      <c r="R56" s="873">
        <f ca="1">OFFSET(DT_TI!P$17,$B12,0)</f>
        <v>0</v>
      </c>
      <c r="S56" s="873">
        <f ca="1">OFFSET(DT_TI!Q$17,$B12,0)</f>
        <v>0</v>
      </c>
      <c r="T56" s="873">
        <f ca="1">OFFSET(DT_TI!R$17,$B12,0)</f>
        <v>0</v>
      </c>
      <c r="U56" s="873">
        <f ca="1">OFFSET(DT_TI!S$17,$B12,0)</f>
        <v>0</v>
      </c>
      <c r="V56" s="873">
        <f ca="1">OFFSET(DT_TI!T$17,$B12,0)</f>
        <v>0</v>
      </c>
      <c r="W56" s="873">
        <f ca="1">OFFSET(DT_TI!U$17,$B12,0)</f>
        <v>0</v>
      </c>
      <c r="X56" s="873">
        <f ca="1">OFFSET(DT_TI!V$17,$B12,0)</f>
        <v>0</v>
      </c>
      <c r="Y56" s="873">
        <f ca="1">OFFSET(DT_TI!W$17,$B12,0)</f>
        <v>0</v>
      </c>
      <c r="Z56" s="873">
        <f ca="1">OFFSET(DT_TI!X$17,$B12,0)</f>
        <v>0</v>
      </c>
      <c r="AA56" s="873">
        <f ca="1">OFFSET(DT_TI!Y$17,$B12,0)</f>
        <v>0</v>
      </c>
      <c r="AB56" s="873">
        <f ca="1">OFFSET(DT_TI!Z$17,$B12,0)</f>
        <v>0</v>
      </c>
      <c r="AC56" s="873">
        <f ca="1">OFFSET(DT_TI!AA$17,$B12,0)</f>
        <v>0</v>
      </c>
      <c r="AD56" s="873">
        <f ca="1">OFFSET(DT_TI!AB$17,$B12,0)</f>
        <v>0</v>
      </c>
      <c r="AE56" s="873">
        <f ca="1">OFFSET(DT_TI!AC$17,$B12,0)</f>
        <v>0</v>
      </c>
      <c r="AF56" s="873">
        <f ca="1">OFFSET(DT_TI!AD$17,$B12,0)</f>
        <v>0</v>
      </c>
      <c r="AG56" s="873">
        <f ca="1">OFFSET(DT_TI!AE$17,$B12,0)</f>
        <v>0</v>
      </c>
      <c r="AH56" s="873">
        <f ca="1">OFFSET(DT_TI!AF$17,$B12,0)</f>
        <v>0</v>
      </c>
      <c r="AI56" s="873">
        <f ca="1">OFFSET(DT_TI!AG$17,$B12,0)</f>
        <v>0</v>
      </c>
      <c r="AJ56" s="873">
        <f ca="1">OFFSET(DT_TI!AH$17,$B12,0)</f>
        <v>0</v>
      </c>
      <c r="AK56" s="873">
        <f ca="1">OFFSET(DT_TI!AI$17,$B12,0)</f>
        <v>0</v>
      </c>
      <c r="AL56" s="873">
        <f ca="1">OFFSET(DT_TI!AJ$17,$B12,0)</f>
        <v>0</v>
      </c>
      <c r="AM56" s="873">
        <f ca="1">OFFSET(DT_TI!AK$17,$B12,0)</f>
        <v>0</v>
      </c>
      <c r="AN56" s="873">
        <f ca="1">OFFSET(DT_TI!AL$17,$B12,0)</f>
        <v>0</v>
      </c>
      <c r="AO56" s="873">
        <f ca="1">OFFSET(DT_TI!AM$17,$B12,0)</f>
        <v>0</v>
      </c>
      <c r="AP56" s="873">
        <f ca="1">OFFSET(DT_TI!AN$17,$B12,0)</f>
        <v>0</v>
      </c>
      <c r="AQ56" s="873">
        <f ca="1">OFFSET(DT_TI!AO$17,$B12,0)</f>
        <v>0</v>
      </c>
      <c r="AR56" s="873">
        <f ca="1">OFFSET(DT_TI!AP$17,$B12,0)</f>
        <v>0</v>
      </c>
      <c r="AS56" s="873">
        <f ca="1">OFFSET(DT_TI!AQ$17,$B12,0)</f>
        <v>0</v>
      </c>
      <c r="AT56" s="873">
        <f ca="1">OFFSET(DT_TI!AR$17,$B12,0)</f>
        <v>0</v>
      </c>
      <c r="AU56" s="873">
        <f ca="1">OFFSET(DT_TI!AS$17,$B12,0)</f>
        <v>0</v>
      </c>
      <c r="AV56" s="873">
        <f ca="1">OFFSET(DT_TI!AT$17,$B12,0)</f>
        <v>0</v>
      </c>
      <c r="AW56" s="873">
        <f ca="1">OFFSET(DT_TI!AU$17,$B12,0)</f>
        <v>0</v>
      </c>
      <c r="AX56" s="873">
        <f ca="1">OFFSET(DT_TI!AV$17,$B12,0)</f>
        <v>0</v>
      </c>
      <c r="AY56" s="873">
        <f ca="1">OFFSET(DT_TI!AW$17,$B12,0)</f>
        <v>0</v>
      </c>
      <c r="AZ56" s="873">
        <f ca="1">OFFSET(DT_TI!AX$17,$B12,0)</f>
        <v>0</v>
      </c>
      <c r="BA56" s="873">
        <f ca="1">OFFSET(DT_TI!AY$17,$B12,0)</f>
        <v>0</v>
      </c>
      <c r="BB56" s="873">
        <f ca="1">OFFSET(DT_TI!AZ$17,$B12,0)</f>
        <v>0</v>
      </c>
      <c r="BC56" s="873">
        <f ca="1">OFFSET(DT_TI!BA$17,$B12,0)</f>
        <v>0</v>
      </c>
      <c r="BD56" s="873">
        <f ca="1">OFFSET(DT_TI!BB$17,$B12,0)</f>
        <v>0</v>
      </c>
      <c r="BE56" s="873">
        <f ca="1">OFFSET(DT_TI!BC$17,$B12,0)</f>
        <v>0</v>
      </c>
      <c r="BF56" s="873">
        <f ca="1">OFFSET(DT_TI!BD$17,$B12,0)</f>
        <v>0</v>
      </c>
      <c r="BG56" s="873">
        <f ca="1">OFFSET(DT_TI!BE$17,$B12,0)</f>
        <v>0</v>
      </c>
      <c r="BH56" s="873">
        <f ca="1">OFFSET(DT_TI!BF$17,$B12,0)</f>
        <v>0</v>
      </c>
      <c r="BI56" s="873">
        <f ca="1">OFFSET(DT_TI!BG$17,$B12,0)</f>
        <v>0</v>
      </c>
      <c r="BJ56" s="873">
        <f ca="1">OFFSET(DT_TI!BH$17,$B12,0)</f>
        <v>0</v>
      </c>
      <c r="BK56" s="873">
        <f ca="1">OFFSET(DT_TI!BI$17,$B12,0)</f>
        <v>0</v>
      </c>
      <c r="BL56" s="873">
        <f ca="1">OFFSET(DT_TI!BJ$17,$B12,0)</f>
        <v>0</v>
      </c>
      <c r="BM56" s="873">
        <f ca="1">OFFSET(DT_TI!BK$17,$B12,0)</f>
        <v>0</v>
      </c>
      <c r="BN56" s="873">
        <f ca="1">OFFSET(DT_TI!BL$17,$B12,0)</f>
        <v>0</v>
      </c>
      <c r="BO56" s="873">
        <f ca="1">OFFSET(DT_TI!BM$17,$B12,0)</f>
        <v>0</v>
      </c>
      <c r="BP56" s="873">
        <f ca="1">OFFSET(DT_TI!BN$17,$B12,0)</f>
        <v>0</v>
      </c>
      <c r="BQ56" s="873">
        <f ca="1">OFFSET(DT_TI!BO$17,$B12,0)</f>
        <v>0</v>
      </c>
      <c r="BR56" s="873">
        <f ca="1">OFFSET(DT_TI!BP$17,$B12,0)</f>
        <v>0</v>
      </c>
      <c r="BS56" s="873">
        <f ca="1">OFFSET(DT_TI!BQ$17,$B12,0)</f>
        <v>0</v>
      </c>
      <c r="BT56" s="873">
        <f ca="1">OFFSET(DT_TI!BR$17,$B12,0)</f>
        <v>0</v>
      </c>
      <c r="BU56" s="873">
        <f ca="1">OFFSET(DT_TI!BS$17,$B12,0)</f>
        <v>0</v>
      </c>
      <c r="BV56" s="873">
        <f ca="1">OFFSET(DT_TI!BT$17,$B12,0)</f>
        <v>0</v>
      </c>
      <c r="BW56" s="873">
        <f ca="1">OFFSET(DT_TI!BU$17,$B12,0)</f>
        <v>0</v>
      </c>
      <c r="BX56" s="873">
        <f ca="1">OFFSET(DT_TI!BV$17,$B12,0)</f>
        <v>0</v>
      </c>
      <c r="BY56" s="873">
        <f ca="1">OFFSET(DT_TI!BW$17,$B12,0)</f>
        <v>0</v>
      </c>
      <c r="BZ56" s="873">
        <f ca="1">OFFSET(DT_TI!BX$17,$B12,0)</f>
        <v>0</v>
      </c>
      <c r="CA56" s="873">
        <f ca="1">OFFSET(DT_TI!BY$17,$B12,0)</f>
        <v>0</v>
      </c>
      <c r="CB56" s="873">
        <f ca="1">OFFSET(DT_TI!BZ$17,$B12,0)</f>
        <v>0</v>
      </c>
      <c r="CC56" s="873">
        <f ca="1">OFFSET(DT_TI!CA$17,$B12,0)</f>
        <v>0</v>
      </c>
      <c r="CD56" s="873">
        <f ca="1">OFFSET(DT_TI!CB$17,$B12,0)</f>
        <v>0</v>
      </c>
      <c r="CE56" s="873">
        <f ca="1">OFFSET(DT_TI!CC$17,$B12,0)</f>
        <v>0</v>
      </c>
      <c r="CF56" s="873">
        <f ca="1">OFFSET(DT_TI!CD$17,$B12,0)</f>
        <v>0</v>
      </c>
      <c r="CG56" s="873">
        <f ca="1">OFFSET(DT_TI!CE$17,$B12,0)</f>
        <v>0</v>
      </c>
      <c r="CH56" s="873">
        <f ca="1">OFFSET(DT_TI!CF$17,$B12,0)</f>
        <v>0</v>
      </c>
      <c r="CI56" s="873">
        <f ca="1">OFFSET(DT_TI!CG$17,$B12,0)</f>
        <v>0</v>
      </c>
      <c r="CJ56" s="873">
        <f ca="1">OFFSET(DT_TI!CH$17,$B12,0)</f>
        <v>0</v>
      </c>
      <c r="CK56" s="873">
        <f ca="1">OFFSET(DT_TI!CI$17,$B12,0)</f>
        <v>0</v>
      </c>
      <c r="CL56" s="873">
        <f ca="1">OFFSET(DT_TI!CJ$17,$B12,0)</f>
        <v>0</v>
      </c>
      <c r="CM56" s="873">
        <f ca="1">OFFSET(DT_TI!CK$17,$B12,0)</f>
        <v>0</v>
      </c>
      <c r="CN56" s="873">
        <f ca="1">OFFSET(DT_TI!CL$17,$B12,0)</f>
        <v>0</v>
      </c>
      <c r="CO56" s="873">
        <f ca="1">OFFSET(DT_TI!CM$17,$B12,0)</f>
        <v>0</v>
      </c>
      <c r="CP56" s="873">
        <f ca="1">OFFSET(DT_TI!CN$17,$B12,0)</f>
        <v>0</v>
      </c>
      <c r="CQ56" s="873">
        <f ca="1">OFFSET(DT_TI!CO$17,$B12,0)</f>
        <v>0</v>
      </c>
      <c r="CR56" s="873">
        <f ca="1">OFFSET(DT_TI!CP$17,$B12,0)</f>
        <v>0</v>
      </c>
      <c r="CS56" s="873">
        <f ca="1">OFFSET(DT_TI!CQ$17,$B12,0)</f>
        <v>0</v>
      </c>
      <c r="CT56" s="873">
        <f ca="1">OFFSET(DT_TI!CR$17,$B12,0)</f>
        <v>0</v>
      </c>
      <c r="CU56" s="873">
        <f ca="1">OFFSET(DT_TI!CS$17,$B12,0)</f>
        <v>0</v>
      </c>
      <c r="CV56" s="873">
        <f ca="1">OFFSET(DT_TI!CT$17,$B12,0)</f>
        <v>0</v>
      </c>
      <c r="CW56" s="873">
        <f ca="1">OFFSET(DT_TI!CU$17,$B12,0)</f>
        <v>0</v>
      </c>
      <c r="CX56" s="873">
        <f ca="1">OFFSET(DT_TI!CV$17,$B12,0)</f>
        <v>0</v>
      </c>
      <c r="CY56" s="873">
        <f ca="1">OFFSET(DT_TI!CW$17,$B12,0)</f>
        <v>0</v>
      </c>
      <c r="CZ56" s="873">
        <f ca="1">OFFSET(DT_TI!CX$17,$B12,0)</f>
        <v>0</v>
      </c>
      <c r="DA56" s="873">
        <f ca="1">OFFSET(DT_TI!CY$17,$B12,0)</f>
        <v>0</v>
      </c>
      <c r="DB56" s="873">
        <f ca="1">OFFSET(DT_TI!CZ$17,$B12,0)</f>
        <v>0</v>
      </c>
      <c r="DC56" s="873">
        <f ca="1">OFFSET(DT_TI!DA$17,$B12,0)</f>
        <v>0</v>
      </c>
      <c r="DD56" s="873">
        <f ca="1">OFFSET(DT_TI!DB$17,$B12,0)</f>
        <v>0</v>
      </c>
      <c r="DE56" s="873">
        <f ca="1">OFFSET(DT_TI!DC$17,$B12,0)</f>
        <v>0</v>
      </c>
      <c r="DF56" s="873">
        <f ca="1">OFFSET(DT_TI!DD$17,$B12,0)</f>
        <v>0</v>
      </c>
      <c r="DG56" s="873">
        <f ca="1">OFFSET(DT_TI!DE$17,$B12,0)</f>
        <v>0</v>
      </c>
      <c r="DH56" s="873">
        <f ca="1">OFFSET(DT_TI!DF$17,$B12,0)</f>
        <v>0</v>
      </c>
      <c r="DI56" s="873">
        <f ca="1">OFFSET(DT_TI!DG$17,$B12,0)</f>
        <v>0</v>
      </c>
      <c r="DJ56" s="873">
        <f ca="1">OFFSET(DT_TI!DH$17,$B12,0)</f>
        <v>0</v>
      </c>
      <c r="DK56" s="873">
        <f ca="1">OFFSET(DT_TI!DI$17,$B12,0)</f>
        <v>0</v>
      </c>
      <c r="DL56" s="873">
        <f ca="1">OFFSET(DT_TI!DJ$17,$B12,0)</f>
        <v>0</v>
      </c>
      <c r="DM56" s="873">
        <f ca="1">OFFSET(DT_TI!DK$17,$B12,0)</f>
        <v>0</v>
      </c>
      <c r="DN56" s="873">
        <f ca="1">OFFSET(DT_TI!DL$17,$B12,0)</f>
        <v>0</v>
      </c>
      <c r="DO56" s="873">
        <f ca="1">OFFSET(DT_TI!DM$17,$B12,0)</f>
        <v>0</v>
      </c>
      <c r="DP56" s="873">
        <f ca="1">OFFSET(DT_TI!DN$17,$B12,0)</f>
        <v>0</v>
      </c>
      <c r="DQ56" s="873">
        <f ca="1">OFFSET(DT_TI!DO$17,$B12,0)</f>
        <v>0</v>
      </c>
      <c r="DR56" s="873">
        <f ca="1">OFFSET(DT_TI!DP$17,$B12,0)</f>
        <v>0</v>
      </c>
      <c r="DS56" s="873">
        <f ca="1">OFFSET(DT_TI!DQ$17,$B12,0)</f>
        <v>0</v>
      </c>
      <c r="DT56" s="873">
        <f ca="1">OFFSET(DT_TI!DR$17,$B12,0)</f>
        <v>0</v>
      </c>
      <c r="DU56" s="873">
        <f ca="1">OFFSET(DT_TI!DS$17,$B12,0)</f>
        <v>0</v>
      </c>
      <c r="DV56" s="873">
        <f ca="1">OFFSET(DT_TI!DT$17,$B12,0)</f>
        <v>0</v>
      </c>
      <c r="DW56" s="873">
        <f ca="1">OFFSET(DT_TI!DU$17,$B12,0)</f>
        <v>0</v>
      </c>
    </row>
    <row r="57" spans="1:127" s="634" customFormat="1" ht="10.8">
      <c r="E57" s="684"/>
    </row>
    <row r="58" spans="1:127" s="634" customFormat="1" ht="10.8">
      <c r="E58" s="684"/>
    </row>
    <row r="59" spans="1:127" s="634" customFormat="1" ht="11.4" thickBot="1">
      <c r="B59" s="875" t="s">
        <v>1131</v>
      </c>
      <c r="C59" s="875"/>
      <c r="D59" s="876"/>
      <c r="E59" s="912"/>
      <c r="F59" s="876"/>
      <c r="G59" s="937">
        <f t="shared" ref="G59:AL59" ca="1" si="42">SUM(G56:G57)</f>
        <v>0</v>
      </c>
      <c r="H59" s="937">
        <f t="shared" ca="1" si="42"/>
        <v>0</v>
      </c>
      <c r="I59" s="937">
        <f t="shared" ca="1" si="42"/>
        <v>0</v>
      </c>
      <c r="J59" s="937">
        <f t="shared" ca="1" si="42"/>
        <v>0</v>
      </c>
      <c r="K59" s="937">
        <f t="shared" ca="1" si="42"/>
        <v>0</v>
      </c>
      <c r="L59" s="937">
        <f t="shared" ca="1" si="42"/>
        <v>0</v>
      </c>
      <c r="M59" s="937">
        <f t="shared" ca="1" si="42"/>
        <v>0</v>
      </c>
      <c r="N59" s="937">
        <f t="shared" ca="1" si="42"/>
        <v>0</v>
      </c>
      <c r="O59" s="937">
        <f t="shared" ca="1" si="42"/>
        <v>0</v>
      </c>
      <c r="P59" s="937">
        <f t="shared" ca="1" si="42"/>
        <v>0</v>
      </c>
      <c r="Q59" s="937">
        <f t="shared" ca="1" si="42"/>
        <v>0</v>
      </c>
      <c r="R59" s="937">
        <f t="shared" ca="1" si="42"/>
        <v>0</v>
      </c>
      <c r="S59" s="937">
        <f t="shared" ca="1" si="42"/>
        <v>0</v>
      </c>
      <c r="T59" s="937">
        <f t="shared" ca="1" si="42"/>
        <v>0</v>
      </c>
      <c r="U59" s="937">
        <f t="shared" ca="1" si="42"/>
        <v>0</v>
      </c>
      <c r="V59" s="937">
        <f t="shared" ca="1" si="42"/>
        <v>0</v>
      </c>
      <c r="W59" s="937">
        <f t="shared" ca="1" si="42"/>
        <v>0</v>
      </c>
      <c r="X59" s="937">
        <f t="shared" ca="1" si="42"/>
        <v>0</v>
      </c>
      <c r="Y59" s="937">
        <f t="shared" ca="1" si="42"/>
        <v>0</v>
      </c>
      <c r="Z59" s="937">
        <f t="shared" ca="1" si="42"/>
        <v>0</v>
      </c>
      <c r="AA59" s="937">
        <f t="shared" ca="1" si="42"/>
        <v>0</v>
      </c>
      <c r="AB59" s="937">
        <f t="shared" ca="1" si="42"/>
        <v>0</v>
      </c>
      <c r="AC59" s="937">
        <f t="shared" ca="1" si="42"/>
        <v>0</v>
      </c>
      <c r="AD59" s="937">
        <f t="shared" ca="1" si="42"/>
        <v>0</v>
      </c>
      <c r="AE59" s="937">
        <f t="shared" ca="1" si="42"/>
        <v>0</v>
      </c>
      <c r="AF59" s="937">
        <f t="shared" ca="1" si="42"/>
        <v>0</v>
      </c>
      <c r="AG59" s="937">
        <f t="shared" ca="1" si="42"/>
        <v>0</v>
      </c>
      <c r="AH59" s="937">
        <f t="shared" ca="1" si="42"/>
        <v>0</v>
      </c>
      <c r="AI59" s="937">
        <f t="shared" ca="1" si="42"/>
        <v>0</v>
      </c>
      <c r="AJ59" s="937">
        <f t="shared" ca="1" si="42"/>
        <v>0</v>
      </c>
      <c r="AK59" s="937">
        <f t="shared" ca="1" si="42"/>
        <v>0</v>
      </c>
      <c r="AL59" s="937">
        <f t="shared" ca="1" si="42"/>
        <v>0</v>
      </c>
      <c r="AM59" s="937">
        <f t="shared" ref="AM59:BR59" ca="1" si="43">SUM(AM56:AM57)</f>
        <v>0</v>
      </c>
      <c r="AN59" s="937">
        <f t="shared" ca="1" si="43"/>
        <v>0</v>
      </c>
      <c r="AO59" s="937">
        <f t="shared" ca="1" si="43"/>
        <v>0</v>
      </c>
      <c r="AP59" s="937">
        <f t="shared" ca="1" si="43"/>
        <v>0</v>
      </c>
      <c r="AQ59" s="937">
        <f t="shared" ca="1" si="43"/>
        <v>0</v>
      </c>
      <c r="AR59" s="937">
        <f t="shared" ca="1" si="43"/>
        <v>0</v>
      </c>
      <c r="AS59" s="937">
        <f t="shared" ca="1" si="43"/>
        <v>0</v>
      </c>
      <c r="AT59" s="937">
        <f t="shared" ca="1" si="43"/>
        <v>0</v>
      </c>
      <c r="AU59" s="937">
        <f t="shared" ca="1" si="43"/>
        <v>0</v>
      </c>
      <c r="AV59" s="937">
        <f t="shared" ca="1" si="43"/>
        <v>0</v>
      </c>
      <c r="AW59" s="937">
        <f t="shared" ca="1" si="43"/>
        <v>0</v>
      </c>
      <c r="AX59" s="937">
        <f t="shared" ca="1" si="43"/>
        <v>0</v>
      </c>
      <c r="AY59" s="937">
        <f t="shared" ca="1" si="43"/>
        <v>0</v>
      </c>
      <c r="AZ59" s="937">
        <f t="shared" ca="1" si="43"/>
        <v>0</v>
      </c>
      <c r="BA59" s="937">
        <f t="shared" ca="1" si="43"/>
        <v>0</v>
      </c>
      <c r="BB59" s="937">
        <f t="shared" ca="1" si="43"/>
        <v>0</v>
      </c>
      <c r="BC59" s="937">
        <f t="shared" ca="1" si="43"/>
        <v>0</v>
      </c>
      <c r="BD59" s="937">
        <f t="shared" ca="1" si="43"/>
        <v>0</v>
      </c>
      <c r="BE59" s="937">
        <f t="shared" ca="1" si="43"/>
        <v>0</v>
      </c>
      <c r="BF59" s="937">
        <f t="shared" ca="1" si="43"/>
        <v>0</v>
      </c>
      <c r="BG59" s="937">
        <f t="shared" ca="1" si="43"/>
        <v>0</v>
      </c>
      <c r="BH59" s="937">
        <f t="shared" ca="1" si="43"/>
        <v>0</v>
      </c>
      <c r="BI59" s="937">
        <f t="shared" ca="1" si="43"/>
        <v>0</v>
      </c>
      <c r="BJ59" s="937">
        <f t="shared" ca="1" si="43"/>
        <v>0</v>
      </c>
      <c r="BK59" s="937">
        <f t="shared" ca="1" si="43"/>
        <v>0</v>
      </c>
      <c r="BL59" s="937">
        <f t="shared" ca="1" si="43"/>
        <v>0</v>
      </c>
      <c r="BM59" s="937">
        <f t="shared" ca="1" si="43"/>
        <v>0</v>
      </c>
      <c r="BN59" s="937">
        <f t="shared" ca="1" si="43"/>
        <v>0</v>
      </c>
      <c r="BO59" s="937">
        <f t="shared" ca="1" si="43"/>
        <v>0</v>
      </c>
      <c r="BP59" s="937">
        <f t="shared" ca="1" si="43"/>
        <v>0</v>
      </c>
      <c r="BQ59" s="937">
        <f t="shared" ca="1" si="43"/>
        <v>0</v>
      </c>
      <c r="BR59" s="937">
        <f t="shared" ca="1" si="43"/>
        <v>0</v>
      </c>
      <c r="BS59" s="937">
        <f t="shared" ref="BS59:CX59" ca="1" si="44">SUM(BS56:BS57)</f>
        <v>0</v>
      </c>
      <c r="BT59" s="937">
        <f t="shared" ca="1" si="44"/>
        <v>0</v>
      </c>
      <c r="BU59" s="937">
        <f t="shared" ca="1" si="44"/>
        <v>0</v>
      </c>
      <c r="BV59" s="937">
        <f t="shared" ca="1" si="44"/>
        <v>0</v>
      </c>
      <c r="BW59" s="937">
        <f t="shared" ca="1" si="44"/>
        <v>0</v>
      </c>
      <c r="BX59" s="937">
        <f t="shared" ca="1" si="44"/>
        <v>0</v>
      </c>
      <c r="BY59" s="937">
        <f t="shared" ca="1" si="44"/>
        <v>0</v>
      </c>
      <c r="BZ59" s="937">
        <f t="shared" ca="1" si="44"/>
        <v>0</v>
      </c>
      <c r="CA59" s="937">
        <f t="shared" ca="1" si="44"/>
        <v>0</v>
      </c>
      <c r="CB59" s="937">
        <f t="shared" ca="1" si="44"/>
        <v>0</v>
      </c>
      <c r="CC59" s="937">
        <f t="shared" ca="1" si="44"/>
        <v>0</v>
      </c>
      <c r="CD59" s="937">
        <f t="shared" ca="1" si="44"/>
        <v>0</v>
      </c>
      <c r="CE59" s="937">
        <f t="shared" ca="1" si="44"/>
        <v>0</v>
      </c>
      <c r="CF59" s="937">
        <f t="shared" ca="1" si="44"/>
        <v>0</v>
      </c>
      <c r="CG59" s="937">
        <f t="shared" ca="1" si="44"/>
        <v>0</v>
      </c>
      <c r="CH59" s="937">
        <f t="shared" ca="1" si="44"/>
        <v>0</v>
      </c>
      <c r="CI59" s="937">
        <f t="shared" ca="1" si="44"/>
        <v>0</v>
      </c>
      <c r="CJ59" s="937">
        <f t="shared" ca="1" si="44"/>
        <v>0</v>
      </c>
      <c r="CK59" s="937">
        <f t="shared" ca="1" si="44"/>
        <v>0</v>
      </c>
      <c r="CL59" s="937">
        <f t="shared" ca="1" si="44"/>
        <v>0</v>
      </c>
      <c r="CM59" s="937">
        <f t="shared" ca="1" si="44"/>
        <v>0</v>
      </c>
      <c r="CN59" s="937">
        <f t="shared" ca="1" si="44"/>
        <v>0</v>
      </c>
      <c r="CO59" s="937">
        <f t="shared" ca="1" si="44"/>
        <v>0</v>
      </c>
      <c r="CP59" s="937">
        <f t="shared" ca="1" si="44"/>
        <v>0</v>
      </c>
      <c r="CQ59" s="937">
        <f t="shared" ca="1" si="44"/>
        <v>0</v>
      </c>
      <c r="CR59" s="937">
        <f t="shared" ca="1" si="44"/>
        <v>0</v>
      </c>
      <c r="CS59" s="937">
        <f t="shared" ca="1" si="44"/>
        <v>0</v>
      </c>
      <c r="CT59" s="937">
        <f t="shared" ca="1" si="44"/>
        <v>0</v>
      </c>
      <c r="CU59" s="937">
        <f t="shared" ca="1" si="44"/>
        <v>0</v>
      </c>
      <c r="CV59" s="937">
        <f t="shared" ca="1" si="44"/>
        <v>0</v>
      </c>
      <c r="CW59" s="937">
        <f t="shared" ca="1" si="44"/>
        <v>0</v>
      </c>
      <c r="CX59" s="937">
        <f t="shared" ca="1" si="44"/>
        <v>0</v>
      </c>
      <c r="CY59" s="937">
        <f t="shared" ref="CY59:DW59" ca="1" si="45">SUM(CY56:CY57)</f>
        <v>0</v>
      </c>
      <c r="CZ59" s="937">
        <f t="shared" ca="1" si="45"/>
        <v>0</v>
      </c>
      <c r="DA59" s="937">
        <f t="shared" ca="1" si="45"/>
        <v>0</v>
      </c>
      <c r="DB59" s="937">
        <f t="shared" ca="1" si="45"/>
        <v>0</v>
      </c>
      <c r="DC59" s="937">
        <f t="shared" ca="1" si="45"/>
        <v>0</v>
      </c>
      <c r="DD59" s="937">
        <f t="shared" ca="1" si="45"/>
        <v>0</v>
      </c>
      <c r="DE59" s="937">
        <f t="shared" ca="1" si="45"/>
        <v>0</v>
      </c>
      <c r="DF59" s="937">
        <f t="shared" ca="1" si="45"/>
        <v>0</v>
      </c>
      <c r="DG59" s="937">
        <f t="shared" ca="1" si="45"/>
        <v>0</v>
      </c>
      <c r="DH59" s="937">
        <f t="shared" ca="1" si="45"/>
        <v>0</v>
      </c>
      <c r="DI59" s="937">
        <f t="shared" ca="1" si="45"/>
        <v>0</v>
      </c>
      <c r="DJ59" s="937">
        <f t="shared" ca="1" si="45"/>
        <v>0</v>
      </c>
      <c r="DK59" s="937">
        <f t="shared" ca="1" si="45"/>
        <v>0</v>
      </c>
      <c r="DL59" s="937">
        <f t="shared" ca="1" si="45"/>
        <v>0</v>
      </c>
      <c r="DM59" s="937">
        <f t="shared" ca="1" si="45"/>
        <v>0</v>
      </c>
      <c r="DN59" s="937">
        <f t="shared" ca="1" si="45"/>
        <v>0</v>
      </c>
      <c r="DO59" s="937">
        <f t="shared" ca="1" si="45"/>
        <v>0</v>
      </c>
      <c r="DP59" s="937">
        <f t="shared" ca="1" si="45"/>
        <v>0</v>
      </c>
      <c r="DQ59" s="937">
        <f t="shared" ca="1" si="45"/>
        <v>0</v>
      </c>
      <c r="DR59" s="937">
        <f t="shared" ca="1" si="45"/>
        <v>0</v>
      </c>
      <c r="DS59" s="937">
        <f t="shared" ca="1" si="45"/>
        <v>0</v>
      </c>
      <c r="DT59" s="937">
        <f t="shared" ca="1" si="45"/>
        <v>0</v>
      </c>
      <c r="DU59" s="937">
        <f t="shared" ca="1" si="45"/>
        <v>0</v>
      </c>
      <c r="DV59" s="937">
        <f t="shared" ca="1" si="45"/>
        <v>0</v>
      </c>
      <c r="DW59" s="937">
        <f t="shared" ca="1" si="45"/>
        <v>0</v>
      </c>
    </row>
    <row r="60" spans="1:127" s="634" customFormat="1" ht="11.4" thickTop="1">
      <c r="E60" s="684"/>
    </row>
    <row r="61" spans="1:127" s="726" customFormat="1" ht="10.8">
      <c r="A61" s="634"/>
      <c r="B61" s="634"/>
      <c r="C61" s="634"/>
      <c r="D61" s="634"/>
      <c r="E61" s="684"/>
      <c r="F61" s="634"/>
      <c r="G61" s="634"/>
      <c r="H61" s="634"/>
      <c r="I61" s="634"/>
      <c r="J61" s="634"/>
      <c r="K61" s="634"/>
      <c r="L61" s="634"/>
      <c r="M61" s="634"/>
      <c r="N61" s="634"/>
      <c r="O61" s="634"/>
      <c r="P61" s="634"/>
      <c r="Q61" s="634"/>
      <c r="R61" s="634"/>
      <c r="S61" s="634"/>
      <c r="T61" s="634"/>
      <c r="U61" s="634"/>
      <c r="V61" s="634"/>
      <c r="W61" s="634"/>
      <c r="X61" s="634"/>
      <c r="Y61" s="634"/>
      <c r="Z61" s="634"/>
      <c r="AA61" s="634"/>
      <c r="AB61" s="634"/>
      <c r="AC61" s="634"/>
      <c r="AD61" s="634"/>
      <c r="AE61" s="634"/>
      <c r="AF61" s="634"/>
      <c r="AG61" s="634"/>
      <c r="AH61" s="634"/>
      <c r="AI61" s="634"/>
      <c r="AJ61" s="634"/>
      <c r="AK61" s="634"/>
      <c r="AL61" s="634"/>
      <c r="AM61" s="634"/>
      <c r="AN61" s="634"/>
      <c r="AO61" s="634"/>
      <c r="AP61" s="634"/>
      <c r="AQ61" s="634"/>
      <c r="AR61" s="634"/>
      <c r="AS61" s="634"/>
      <c r="AT61" s="634"/>
      <c r="AU61" s="634"/>
      <c r="AV61" s="634"/>
      <c r="AW61" s="634"/>
      <c r="AX61" s="634"/>
      <c r="AY61" s="634"/>
      <c r="AZ61" s="634"/>
      <c r="BA61" s="634"/>
      <c r="BB61" s="634"/>
      <c r="BC61" s="634"/>
      <c r="BD61" s="634"/>
      <c r="BE61" s="634"/>
      <c r="BF61" s="634"/>
      <c r="BG61" s="634"/>
      <c r="BH61" s="634"/>
      <c r="BI61" s="634"/>
      <c r="BJ61" s="634"/>
      <c r="BK61" s="634"/>
      <c r="BL61" s="634"/>
      <c r="BM61" s="634"/>
      <c r="BN61" s="634"/>
      <c r="BO61" s="634"/>
      <c r="BP61" s="634"/>
      <c r="BQ61" s="634"/>
      <c r="BR61" s="634"/>
      <c r="BS61" s="634"/>
      <c r="BT61" s="634"/>
      <c r="BU61" s="634"/>
      <c r="BV61" s="634"/>
      <c r="BW61" s="634"/>
      <c r="BX61" s="634"/>
      <c r="BY61" s="634"/>
      <c r="BZ61" s="634"/>
      <c r="CA61" s="634"/>
      <c r="CB61" s="634"/>
      <c r="CC61" s="634"/>
      <c r="CD61" s="634"/>
      <c r="CE61" s="634"/>
      <c r="CF61" s="634"/>
      <c r="CG61" s="634"/>
      <c r="CH61" s="634"/>
      <c r="CI61" s="634"/>
      <c r="CJ61" s="634"/>
      <c r="CK61" s="634"/>
      <c r="CL61" s="634"/>
      <c r="CM61" s="634"/>
      <c r="CN61" s="634"/>
      <c r="CO61" s="634"/>
      <c r="CP61" s="634"/>
      <c r="CQ61" s="634"/>
      <c r="CR61" s="634"/>
      <c r="CS61" s="634"/>
      <c r="CT61" s="634"/>
      <c r="CU61" s="634"/>
      <c r="CV61" s="634"/>
      <c r="CW61" s="634"/>
      <c r="CX61" s="634"/>
      <c r="CY61" s="634"/>
      <c r="CZ61" s="634"/>
      <c r="DA61" s="634"/>
      <c r="DB61" s="634"/>
      <c r="DC61" s="634"/>
      <c r="DD61" s="634"/>
      <c r="DE61" s="634"/>
      <c r="DF61" s="634"/>
      <c r="DG61" s="634"/>
      <c r="DH61" s="634"/>
      <c r="DI61" s="634"/>
      <c r="DJ61" s="634"/>
      <c r="DK61" s="634"/>
      <c r="DL61" s="634"/>
      <c r="DM61" s="634"/>
      <c r="DN61" s="634"/>
      <c r="DO61" s="634"/>
      <c r="DP61" s="634"/>
      <c r="DQ61" s="634"/>
      <c r="DR61" s="634"/>
      <c r="DS61" s="634"/>
      <c r="DT61" s="634"/>
      <c r="DU61" s="634"/>
      <c r="DV61" s="634"/>
      <c r="DW61" s="634"/>
    </row>
    <row r="62" spans="1:127" s="634" customFormat="1" ht="12.6" customHeight="1">
      <c r="A62" s="726"/>
      <c r="B62" s="1391" t="s">
        <v>91</v>
      </c>
      <c r="C62" s="1391"/>
      <c r="D62" s="1391"/>
      <c r="E62" s="671"/>
      <c r="F62" s="1391"/>
      <c r="G62" s="1391"/>
      <c r="H62" s="1391"/>
      <c r="I62" s="1391"/>
      <c r="J62" s="1391"/>
      <c r="K62" s="1391"/>
      <c r="L62" s="1391"/>
      <c r="M62" s="1391"/>
      <c r="N62" s="1391"/>
      <c r="O62" s="1391"/>
      <c r="P62" s="1391"/>
      <c r="Q62" s="1391"/>
      <c r="R62" s="1391"/>
      <c r="S62" s="1391"/>
      <c r="T62" s="1391"/>
      <c r="U62" s="1391"/>
      <c r="V62" s="1391"/>
      <c r="W62" s="1391"/>
      <c r="X62" s="1391"/>
      <c r="Y62" s="1391"/>
      <c r="Z62" s="1391"/>
      <c r="AA62" s="1391"/>
      <c r="AB62" s="1391"/>
      <c r="AC62" s="1391"/>
      <c r="AD62" s="1391"/>
      <c r="AE62" s="1391"/>
      <c r="AF62" s="1391"/>
      <c r="AG62" s="1391"/>
      <c r="AH62" s="1391"/>
      <c r="AI62" s="1391"/>
      <c r="AJ62" s="1391"/>
      <c r="AK62" s="1391"/>
      <c r="AL62" s="1391"/>
      <c r="AM62" s="1391"/>
      <c r="AN62" s="1391"/>
      <c r="AO62" s="1391"/>
      <c r="AP62" s="1391"/>
      <c r="AQ62" s="1391"/>
      <c r="AR62" s="1391"/>
      <c r="AS62" s="1391"/>
      <c r="AT62" s="1391"/>
      <c r="AU62" s="1391"/>
      <c r="AV62" s="1391"/>
      <c r="AW62" s="1391"/>
      <c r="AX62" s="1391"/>
      <c r="AY62" s="1391"/>
      <c r="AZ62" s="1391"/>
      <c r="BA62" s="1391"/>
      <c r="BB62" s="1391"/>
      <c r="BC62" s="1391"/>
      <c r="BD62" s="1391"/>
      <c r="BE62" s="1391"/>
      <c r="BF62" s="1391"/>
      <c r="BG62" s="1391"/>
      <c r="BH62" s="1391"/>
      <c r="BI62" s="1391"/>
      <c r="BJ62" s="1391"/>
      <c r="BK62" s="1391"/>
      <c r="BL62" s="1391"/>
      <c r="BM62" s="1391"/>
      <c r="BN62" s="1391"/>
      <c r="BO62" s="1391"/>
      <c r="BP62" s="1391"/>
      <c r="BQ62" s="1391"/>
      <c r="BR62" s="1391"/>
      <c r="BS62" s="1391"/>
      <c r="BT62" s="1391"/>
      <c r="BU62" s="1391"/>
      <c r="BV62" s="1391"/>
      <c r="BW62" s="1391"/>
      <c r="BX62" s="1391"/>
      <c r="BY62" s="1391"/>
      <c r="BZ62" s="1391"/>
      <c r="CA62" s="1391"/>
      <c r="CB62" s="1391"/>
      <c r="CC62" s="1391"/>
      <c r="CD62" s="1391"/>
      <c r="CE62" s="1391"/>
      <c r="CF62" s="1391"/>
      <c r="CG62" s="1391"/>
      <c r="CH62" s="1391"/>
      <c r="CI62" s="1391"/>
      <c r="CJ62" s="1391"/>
      <c r="CK62" s="1391"/>
      <c r="CL62" s="1391"/>
      <c r="CM62" s="1391"/>
      <c r="CN62" s="1391"/>
      <c r="CO62" s="1391"/>
      <c r="CP62" s="1391"/>
      <c r="CQ62" s="1391"/>
      <c r="CR62" s="1391"/>
      <c r="CS62" s="1391"/>
      <c r="CT62" s="1391"/>
      <c r="CU62" s="1391"/>
      <c r="CV62" s="1391"/>
      <c r="CW62" s="1391"/>
      <c r="CX62" s="1391"/>
      <c r="CY62" s="1391"/>
      <c r="CZ62" s="1391"/>
      <c r="DA62" s="1391"/>
      <c r="DB62" s="1391"/>
      <c r="DC62" s="1391"/>
      <c r="DD62" s="1391"/>
      <c r="DE62" s="1391"/>
      <c r="DF62" s="1391"/>
      <c r="DG62" s="1391"/>
      <c r="DH62" s="1391"/>
      <c r="DI62" s="1391"/>
      <c r="DJ62" s="1391"/>
      <c r="DK62" s="1391"/>
      <c r="DL62" s="1391"/>
      <c r="DM62" s="1391"/>
      <c r="DN62" s="1391"/>
      <c r="DO62" s="1391"/>
      <c r="DP62" s="1391"/>
      <c r="DQ62" s="1391"/>
      <c r="DR62" s="1391"/>
      <c r="DS62" s="1391"/>
      <c r="DT62" s="1391"/>
      <c r="DU62" s="1391"/>
      <c r="DV62" s="1391"/>
      <c r="DW62" s="1391"/>
    </row>
    <row r="63" spans="1:127" s="684" customFormat="1" ht="10.8">
      <c r="A63" s="634"/>
      <c r="B63" s="726"/>
      <c r="C63" s="726"/>
      <c r="D63" s="681"/>
      <c r="E63" s="683"/>
      <c r="F63" s="681"/>
      <c r="G63" s="681"/>
      <c r="H63" s="681"/>
      <c r="I63" s="681"/>
      <c r="J63" s="681"/>
      <c r="K63" s="681"/>
      <c r="L63" s="681"/>
      <c r="M63" s="681"/>
      <c r="N63" s="681"/>
      <c r="O63" s="681"/>
      <c r="P63" s="681"/>
      <c r="Q63" s="681"/>
      <c r="R63" s="681"/>
      <c r="S63" s="681"/>
      <c r="T63" s="681"/>
      <c r="U63" s="681"/>
      <c r="V63" s="681"/>
      <c r="W63" s="681"/>
      <c r="X63" s="681"/>
      <c r="Y63" s="681"/>
      <c r="Z63" s="681"/>
      <c r="AA63" s="681"/>
      <c r="AB63" s="681"/>
      <c r="AC63" s="681"/>
      <c r="AD63" s="681"/>
      <c r="AE63" s="681"/>
      <c r="AF63" s="681"/>
      <c r="AG63" s="681"/>
      <c r="AH63" s="681"/>
      <c r="AI63" s="681"/>
      <c r="AJ63" s="681"/>
      <c r="AK63" s="681"/>
      <c r="AL63" s="681"/>
      <c r="AM63" s="681"/>
      <c r="AN63" s="681"/>
      <c r="AO63" s="681"/>
      <c r="AP63" s="681"/>
      <c r="AQ63" s="681"/>
      <c r="AR63" s="681"/>
      <c r="AS63" s="681"/>
      <c r="AT63" s="681"/>
      <c r="AU63" s="681"/>
      <c r="AV63" s="681"/>
      <c r="AW63" s="681"/>
      <c r="AX63" s="681"/>
      <c r="AY63" s="681"/>
      <c r="AZ63" s="681"/>
      <c r="BA63" s="681"/>
      <c r="BB63" s="681"/>
      <c r="BC63" s="681"/>
      <c r="BD63" s="681"/>
      <c r="BE63" s="681"/>
      <c r="BF63" s="681"/>
      <c r="BG63" s="681"/>
      <c r="BH63" s="681"/>
      <c r="BI63" s="681"/>
      <c r="BJ63" s="681"/>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1"/>
      <c r="CJ63" s="681"/>
      <c r="CK63" s="681"/>
      <c r="CL63" s="681"/>
      <c r="CM63" s="681"/>
      <c r="CN63" s="681"/>
      <c r="CO63" s="681"/>
      <c r="CP63" s="681"/>
      <c r="CQ63" s="681"/>
      <c r="CR63" s="681"/>
      <c r="CS63" s="681"/>
      <c r="CT63" s="681"/>
      <c r="CU63" s="681"/>
      <c r="CV63" s="681"/>
      <c r="CW63" s="681"/>
      <c r="CX63" s="681"/>
      <c r="CY63" s="681"/>
      <c r="CZ63" s="681"/>
      <c r="DA63" s="681"/>
      <c r="DB63" s="681"/>
      <c r="DC63" s="681"/>
      <c r="DD63" s="681"/>
      <c r="DE63" s="681"/>
      <c r="DF63" s="681"/>
      <c r="DG63" s="681"/>
      <c r="DH63" s="681"/>
      <c r="DI63" s="681"/>
      <c r="DJ63" s="681"/>
      <c r="DK63" s="681"/>
      <c r="DL63" s="681"/>
      <c r="DM63" s="681"/>
      <c r="DN63" s="681"/>
      <c r="DO63" s="681"/>
      <c r="DP63" s="681"/>
      <c r="DQ63" s="681"/>
      <c r="DR63" s="681"/>
      <c r="DS63" s="681"/>
      <c r="DT63" s="681"/>
      <c r="DU63" s="681"/>
      <c r="DV63" s="681"/>
      <c r="DW63" s="681"/>
    </row>
    <row r="64" spans="1:127" s="634" customFormat="1" ht="12.6" customHeight="1">
      <c r="A64" s="684"/>
      <c r="B64" s="684"/>
      <c r="C64" s="684"/>
      <c r="D64" s="684"/>
      <c r="E64" s="684"/>
      <c r="F64" s="684"/>
      <c r="G64" s="888">
        <f t="shared" ref="G64:BR64" si="46">G$9</f>
        <v>44408</v>
      </c>
      <c r="H64" s="888">
        <f t="shared" si="46"/>
        <v>44439</v>
      </c>
      <c r="I64" s="888">
        <f t="shared" si="46"/>
        <v>44469</v>
      </c>
      <c r="J64" s="888">
        <f t="shared" si="46"/>
        <v>44500</v>
      </c>
      <c r="K64" s="888">
        <f t="shared" si="46"/>
        <v>44530</v>
      </c>
      <c r="L64" s="888">
        <f t="shared" si="46"/>
        <v>44561</v>
      </c>
      <c r="M64" s="888">
        <f t="shared" si="46"/>
        <v>44592</v>
      </c>
      <c r="N64" s="888">
        <f t="shared" si="46"/>
        <v>44620</v>
      </c>
      <c r="O64" s="888">
        <f t="shared" si="46"/>
        <v>44651</v>
      </c>
      <c r="P64" s="888">
        <f t="shared" si="46"/>
        <v>44681</v>
      </c>
      <c r="Q64" s="888">
        <f t="shared" si="46"/>
        <v>44712</v>
      </c>
      <c r="R64" s="888">
        <f t="shared" si="46"/>
        <v>44742</v>
      </c>
      <c r="S64" s="888">
        <f t="shared" si="46"/>
        <v>44773</v>
      </c>
      <c r="T64" s="888">
        <f t="shared" si="46"/>
        <v>44804</v>
      </c>
      <c r="U64" s="888">
        <f t="shared" si="46"/>
        <v>44834</v>
      </c>
      <c r="V64" s="888">
        <f t="shared" si="46"/>
        <v>44865</v>
      </c>
      <c r="W64" s="888">
        <f t="shared" si="46"/>
        <v>44895</v>
      </c>
      <c r="X64" s="888">
        <f t="shared" si="46"/>
        <v>44926</v>
      </c>
      <c r="Y64" s="888">
        <f t="shared" si="46"/>
        <v>44957</v>
      </c>
      <c r="Z64" s="888">
        <f t="shared" si="46"/>
        <v>44985</v>
      </c>
      <c r="AA64" s="888">
        <f t="shared" si="46"/>
        <v>45016</v>
      </c>
      <c r="AB64" s="888">
        <f t="shared" si="46"/>
        <v>45046</v>
      </c>
      <c r="AC64" s="888">
        <f t="shared" si="46"/>
        <v>45077</v>
      </c>
      <c r="AD64" s="888">
        <f t="shared" si="46"/>
        <v>45107</v>
      </c>
      <c r="AE64" s="888">
        <f t="shared" si="46"/>
        <v>45138</v>
      </c>
      <c r="AF64" s="888">
        <f t="shared" si="46"/>
        <v>45169</v>
      </c>
      <c r="AG64" s="888">
        <f t="shared" si="46"/>
        <v>45199</v>
      </c>
      <c r="AH64" s="888">
        <f t="shared" si="46"/>
        <v>45230</v>
      </c>
      <c r="AI64" s="888">
        <f t="shared" si="46"/>
        <v>45260</v>
      </c>
      <c r="AJ64" s="888">
        <f t="shared" si="46"/>
        <v>45291</v>
      </c>
      <c r="AK64" s="888">
        <f t="shared" si="46"/>
        <v>45322</v>
      </c>
      <c r="AL64" s="888">
        <f t="shared" si="46"/>
        <v>45351</v>
      </c>
      <c r="AM64" s="888">
        <f t="shared" si="46"/>
        <v>45382</v>
      </c>
      <c r="AN64" s="888">
        <f t="shared" si="46"/>
        <v>45412</v>
      </c>
      <c r="AO64" s="888">
        <f t="shared" si="46"/>
        <v>45443</v>
      </c>
      <c r="AP64" s="888">
        <f t="shared" si="46"/>
        <v>45473</v>
      </c>
      <c r="AQ64" s="888">
        <f t="shared" si="46"/>
        <v>45504</v>
      </c>
      <c r="AR64" s="888">
        <f t="shared" si="46"/>
        <v>45535</v>
      </c>
      <c r="AS64" s="888">
        <f t="shared" si="46"/>
        <v>45565</v>
      </c>
      <c r="AT64" s="888">
        <f t="shared" si="46"/>
        <v>45596</v>
      </c>
      <c r="AU64" s="888">
        <f t="shared" si="46"/>
        <v>45626</v>
      </c>
      <c r="AV64" s="888">
        <f t="shared" si="46"/>
        <v>45657</v>
      </c>
      <c r="AW64" s="888">
        <f t="shared" si="46"/>
        <v>45688</v>
      </c>
      <c r="AX64" s="888">
        <f t="shared" si="46"/>
        <v>45716</v>
      </c>
      <c r="AY64" s="888">
        <f t="shared" si="46"/>
        <v>45747</v>
      </c>
      <c r="AZ64" s="888">
        <f t="shared" si="46"/>
        <v>45777</v>
      </c>
      <c r="BA64" s="888">
        <f t="shared" si="46"/>
        <v>45808</v>
      </c>
      <c r="BB64" s="888">
        <f t="shared" si="46"/>
        <v>45838</v>
      </c>
      <c r="BC64" s="888">
        <f t="shared" si="46"/>
        <v>45869</v>
      </c>
      <c r="BD64" s="888">
        <f t="shared" si="46"/>
        <v>45900</v>
      </c>
      <c r="BE64" s="888">
        <f t="shared" si="46"/>
        <v>45930</v>
      </c>
      <c r="BF64" s="888">
        <f t="shared" si="46"/>
        <v>45961</v>
      </c>
      <c r="BG64" s="888">
        <f t="shared" si="46"/>
        <v>45991</v>
      </c>
      <c r="BH64" s="888">
        <f t="shared" si="46"/>
        <v>46022</v>
      </c>
      <c r="BI64" s="888">
        <f t="shared" si="46"/>
        <v>46053</v>
      </c>
      <c r="BJ64" s="888">
        <f t="shared" si="46"/>
        <v>46081</v>
      </c>
      <c r="BK64" s="888">
        <f t="shared" si="46"/>
        <v>46112</v>
      </c>
      <c r="BL64" s="888">
        <f t="shared" si="46"/>
        <v>46142</v>
      </c>
      <c r="BM64" s="888">
        <f t="shared" si="46"/>
        <v>46173</v>
      </c>
      <c r="BN64" s="888">
        <f t="shared" si="46"/>
        <v>46203</v>
      </c>
      <c r="BO64" s="888">
        <f t="shared" si="46"/>
        <v>46234</v>
      </c>
      <c r="BP64" s="888">
        <f t="shared" si="46"/>
        <v>46265</v>
      </c>
      <c r="BQ64" s="888">
        <f t="shared" si="46"/>
        <v>46295</v>
      </c>
      <c r="BR64" s="888">
        <f t="shared" si="46"/>
        <v>46326</v>
      </c>
      <c r="BS64" s="888">
        <f t="shared" ref="BS64:DW64" si="47">BS$9</f>
        <v>46356</v>
      </c>
      <c r="BT64" s="888">
        <f t="shared" si="47"/>
        <v>46387</v>
      </c>
      <c r="BU64" s="888">
        <f t="shared" si="47"/>
        <v>46418</v>
      </c>
      <c r="BV64" s="888">
        <f t="shared" si="47"/>
        <v>46446</v>
      </c>
      <c r="BW64" s="888">
        <f t="shared" si="47"/>
        <v>46477</v>
      </c>
      <c r="BX64" s="888">
        <f t="shared" si="47"/>
        <v>46507</v>
      </c>
      <c r="BY64" s="888">
        <f t="shared" si="47"/>
        <v>46538</v>
      </c>
      <c r="BZ64" s="888">
        <f t="shared" si="47"/>
        <v>46568</v>
      </c>
      <c r="CA64" s="888">
        <f t="shared" si="47"/>
        <v>46599</v>
      </c>
      <c r="CB64" s="888">
        <f t="shared" si="47"/>
        <v>46630</v>
      </c>
      <c r="CC64" s="888">
        <f t="shared" si="47"/>
        <v>46660</v>
      </c>
      <c r="CD64" s="888">
        <f t="shared" si="47"/>
        <v>46691</v>
      </c>
      <c r="CE64" s="888">
        <f t="shared" si="47"/>
        <v>46721</v>
      </c>
      <c r="CF64" s="888">
        <f t="shared" si="47"/>
        <v>46752</v>
      </c>
      <c r="CG64" s="888">
        <f t="shared" si="47"/>
        <v>46783</v>
      </c>
      <c r="CH64" s="888">
        <f t="shared" si="47"/>
        <v>46812</v>
      </c>
      <c r="CI64" s="888">
        <f t="shared" si="47"/>
        <v>46843</v>
      </c>
      <c r="CJ64" s="888">
        <f t="shared" si="47"/>
        <v>46873</v>
      </c>
      <c r="CK64" s="888">
        <f t="shared" si="47"/>
        <v>46904</v>
      </c>
      <c r="CL64" s="888">
        <f t="shared" si="47"/>
        <v>46934</v>
      </c>
      <c r="CM64" s="888">
        <f t="shared" si="47"/>
        <v>46965</v>
      </c>
      <c r="CN64" s="888">
        <f t="shared" si="47"/>
        <v>46996</v>
      </c>
      <c r="CO64" s="888">
        <f t="shared" si="47"/>
        <v>47026</v>
      </c>
      <c r="CP64" s="888">
        <f t="shared" si="47"/>
        <v>47057</v>
      </c>
      <c r="CQ64" s="888">
        <f t="shared" si="47"/>
        <v>47087</v>
      </c>
      <c r="CR64" s="888">
        <f t="shared" si="47"/>
        <v>47118</v>
      </c>
      <c r="CS64" s="888">
        <f t="shared" si="47"/>
        <v>47149</v>
      </c>
      <c r="CT64" s="888">
        <f t="shared" si="47"/>
        <v>47177</v>
      </c>
      <c r="CU64" s="888">
        <f t="shared" si="47"/>
        <v>47208</v>
      </c>
      <c r="CV64" s="888">
        <f t="shared" si="47"/>
        <v>47238</v>
      </c>
      <c r="CW64" s="888">
        <f t="shared" si="47"/>
        <v>47269</v>
      </c>
      <c r="CX64" s="888">
        <f t="shared" si="47"/>
        <v>47299</v>
      </c>
      <c r="CY64" s="888">
        <f t="shared" si="47"/>
        <v>47330</v>
      </c>
      <c r="CZ64" s="888">
        <f t="shared" si="47"/>
        <v>47361</v>
      </c>
      <c r="DA64" s="888">
        <f t="shared" si="47"/>
        <v>47391</v>
      </c>
      <c r="DB64" s="888">
        <f t="shared" si="47"/>
        <v>47422</v>
      </c>
      <c r="DC64" s="888">
        <f t="shared" si="47"/>
        <v>47452</v>
      </c>
      <c r="DD64" s="888">
        <f t="shared" si="47"/>
        <v>47483</v>
      </c>
      <c r="DE64" s="888">
        <f t="shared" si="47"/>
        <v>47514</v>
      </c>
      <c r="DF64" s="888">
        <f t="shared" si="47"/>
        <v>47542</v>
      </c>
      <c r="DG64" s="888">
        <f t="shared" si="47"/>
        <v>47573</v>
      </c>
      <c r="DH64" s="888">
        <f t="shared" si="47"/>
        <v>47603</v>
      </c>
      <c r="DI64" s="888">
        <f t="shared" si="47"/>
        <v>47634</v>
      </c>
      <c r="DJ64" s="888">
        <f t="shared" si="47"/>
        <v>47664</v>
      </c>
      <c r="DK64" s="888">
        <f t="shared" si="47"/>
        <v>47695</v>
      </c>
      <c r="DL64" s="888">
        <f t="shared" si="47"/>
        <v>47726</v>
      </c>
      <c r="DM64" s="888">
        <f t="shared" si="47"/>
        <v>47756</v>
      </c>
      <c r="DN64" s="888">
        <f t="shared" si="47"/>
        <v>47787</v>
      </c>
      <c r="DO64" s="888">
        <f t="shared" si="47"/>
        <v>47817</v>
      </c>
      <c r="DP64" s="888">
        <f t="shared" si="47"/>
        <v>47848</v>
      </c>
      <c r="DQ64" s="888">
        <f t="shared" si="47"/>
        <v>47879</v>
      </c>
      <c r="DR64" s="888">
        <f t="shared" si="47"/>
        <v>47907</v>
      </c>
      <c r="DS64" s="888">
        <f t="shared" si="47"/>
        <v>47938</v>
      </c>
      <c r="DT64" s="888">
        <f t="shared" si="47"/>
        <v>47968</v>
      </c>
      <c r="DU64" s="888">
        <f t="shared" si="47"/>
        <v>47999</v>
      </c>
      <c r="DV64" s="888">
        <f t="shared" si="47"/>
        <v>48029</v>
      </c>
      <c r="DW64" s="888">
        <f t="shared" si="47"/>
        <v>48060</v>
      </c>
    </row>
    <row r="65" spans="1:127" s="684" customFormat="1" ht="10.8">
      <c r="A65" s="634"/>
      <c r="B65" s="634"/>
      <c r="C65" s="634"/>
      <c r="D65" s="634"/>
      <c r="F65" s="681"/>
      <c r="G65" s="634"/>
      <c r="H65" s="634"/>
      <c r="I65" s="634"/>
      <c r="J65" s="634"/>
      <c r="K65" s="634"/>
      <c r="L65" s="634"/>
      <c r="M65" s="634"/>
      <c r="N65" s="634"/>
      <c r="O65" s="634"/>
      <c r="P65" s="634"/>
      <c r="Q65" s="634"/>
      <c r="R65" s="634"/>
      <c r="S65" s="634"/>
      <c r="T65" s="634"/>
      <c r="U65" s="634"/>
      <c r="V65" s="634"/>
      <c r="W65" s="634"/>
      <c r="X65" s="634"/>
      <c r="Y65" s="634"/>
      <c r="Z65" s="634"/>
      <c r="AA65" s="634"/>
      <c r="AB65" s="634"/>
      <c r="AC65" s="634"/>
      <c r="AD65" s="634"/>
      <c r="AE65" s="634"/>
      <c r="AF65" s="634"/>
      <c r="AG65" s="634"/>
      <c r="AH65" s="634"/>
      <c r="AI65" s="634"/>
      <c r="AJ65" s="634"/>
      <c r="AK65" s="634"/>
      <c r="AL65" s="634"/>
      <c r="AM65" s="634"/>
      <c r="AN65" s="634"/>
      <c r="AO65" s="634"/>
      <c r="AP65" s="634"/>
      <c r="AQ65" s="634"/>
      <c r="AR65" s="634"/>
      <c r="AS65" s="634"/>
      <c r="AT65" s="634"/>
      <c r="AU65" s="634"/>
      <c r="AV65" s="634"/>
      <c r="AW65" s="634"/>
      <c r="AX65" s="634"/>
      <c r="AY65" s="634"/>
      <c r="AZ65" s="634"/>
      <c r="BA65" s="634"/>
      <c r="BB65" s="634"/>
      <c r="BC65" s="634"/>
      <c r="BD65" s="634"/>
      <c r="BE65" s="634"/>
      <c r="BF65" s="634"/>
      <c r="BG65" s="634"/>
      <c r="BH65" s="634"/>
      <c r="BI65" s="634"/>
      <c r="BJ65" s="634"/>
      <c r="BK65" s="634"/>
      <c r="BL65" s="634"/>
      <c r="BM65" s="634"/>
      <c r="BN65" s="634"/>
      <c r="BO65" s="634"/>
      <c r="BP65" s="634"/>
      <c r="BQ65" s="634"/>
      <c r="BR65" s="634"/>
      <c r="BS65" s="634"/>
      <c r="BT65" s="634"/>
      <c r="BU65" s="634"/>
      <c r="BV65" s="634"/>
      <c r="BW65" s="634"/>
      <c r="BX65" s="634"/>
      <c r="BY65" s="634"/>
      <c r="BZ65" s="634"/>
      <c r="CA65" s="634"/>
      <c r="CB65" s="634"/>
      <c r="CC65" s="634"/>
      <c r="CD65" s="634"/>
      <c r="CE65" s="634"/>
      <c r="CF65" s="634"/>
      <c r="CG65" s="634"/>
      <c r="CH65" s="634"/>
      <c r="CI65" s="634"/>
      <c r="CJ65" s="634"/>
      <c r="CK65" s="634"/>
      <c r="CL65" s="634"/>
      <c r="CM65" s="634"/>
      <c r="CN65" s="634"/>
      <c r="CO65" s="634"/>
      <c r="CP65" s="634"/>
      <c r="CQ65" s="634"/>
      <c r="CR65" s="634"/>
      <c r="CS65" s="634"/>
      <c r="CT65" s="634"/>
      <c r="CU65" s="634"/>
      <c r="CV65" s="634"/>
      <c r="CW65" s="634"/>
      <c r="CX65" s="634"/>
      <c r="CY65" s="634"/>
      <c r="CZ65" s="634"/>
      <c r="DA65" s="634"/>
      <c r="DB65" s="634"/>
      <c r="DC65" s="634"/>
      <c r="DD65" s="634"/>
      <c r="DE65" s="634"/>
      <c r="DF65" s="634"/>
      <c r="DG65" s="634"/>
      <c r="DH65" s="634"/>
      <c r="DI65" s="634"/>
      <c r="DJ65" s="634"/>
      <c r="DK65" s="634"/>
      <c r="DL65" s="634"/>
      <c r="DM65" s="634"/>
      <c r="DN65" s="634"/>
      <c r="DO65" s="634"/>
      <c r="DP65" s="634"/>
      <c r="DQ65" s="634"/>
      <c r="DR65" s="634"/>
      <c r="DS65" s="634"/>
      <c r="DT65" s="634"/>
      <c r="DU65" s="634"/>
      <c r="DV65" s="634"/>
      <c r="DW65" s="634"/>
    </row>
    <row r="66" spans="1:127" s="634" customFormat="1" ht="10.8">
      <c r="B66" s="886" t="s">
        <v>185</v>
      </c>
      <c r="C66" s="886" t="s">
        <v>438</v>
      </c>
      <c r="D66" s="886" t="s">
        <v>1072</v>
      </c>
      <c r="E66" s="886" t="s">
        <v>433</v>
      </c>
      <c r="F66" s="681"/>
      <c r="G66" s="910">
        <f t="shared" ref="G66:P66" si="48">F66+1</f>
        <v>1</v>
      </c>
      <c r="H66" s="910">
        <f t="shared" si="48"/>
        <v>2</v>
      </c>
      <c r="I66" s="910">
        <f t="shared" si="48"/>
        <v>3</v>
      </c>
      <c r="J66" s="910">
        <f t="shared" si="48"/>
        <v>4</v>
      </c>
      <c r="K66" s="910">
        <f t="shared" si="48"/>
        <v>5</v>
      </c>
      <c r="L66" s="910">
        <f t="shared" si="48"/>
        <v>6</v>
      </c>
      <c r="M66" s="910">
        <f t="shared" si="48"/>
        <v>7</v>
      </c>
      <c r="N66" s="910">
        <f t="shared" si="48"/>
        <v>8</v>
      </c>
      <c r="O66" s="910">
        <f t="shared" si="48"/>
        <v>9</v>
      </c>
      <c r="P66" s="910">
        <f t="shared" si="48"/>
        <v>10</v>
      </c>
      <c r="Q66" s="910">
        <f t="shared" ref="Q66:CB66" si="49">P66+1</f>
        <v>11</v>
      </c>
      <c r="R66" s="910">
        <f t="shared" si="49"/>
        <v>12</v>
      </c>
      <c r="S66" s="910">
        <f t="shared" si="49"/>
        <v>13</v>
      </c>
      <c r="T66" s="910">
        <f t="shared" si="49"/>
        <v>14</v>
      </c>
      <c r="U66" s="910">
        <f t="shared" si="49"/>
        <v>15</v>
      </c>
      <c r="V66" s="910">
        <f t="shared" si="49"/>
        <v>16</v>
      </c>
      <c r="W66" s="910">
        <f t="shared" si="49"/>
        <v>17</v>
      </c>
      <c r="X66" s="910">
        <f t="shared" si="49"/>
        <v>18</v>
      </c>
      <c r="Y66" s="910">
        <f t="shared" si="49"/>
        <v>19</v>
      </c>
      <c r="Z66" s="910">
        <f t="shared" si="49"/>
        <v>20</v>
      </c>
      <c r="AA66" s="910">
        <f t="shared" si="49"/>
        <v>21</v>
      </c>
      <c r="AB66" s="910">
        <f t="shared" si="49"/>
        <v>22</v>
      </c>
      <c r="AC66" s="910">
        <f t="shared" si="49"/>
        <v>23</v>
      </c>
      <c r="AD66" s="910">
        <f t="shared" si="49"/>
        <v>24</v>
      </c>
      <c r="AE66" s="910">
        <f t="shared" si="49"/>
        <v>25</v>
      </c>
      <c r="AF66" s="910">
        <f t="shared" si="49"/>
        <v>26</v>
      </c>
      <c r="AG66" s="910">
        <f t="shared" si="49"/>
        <v>27</v>
      </c>
      <c r="AH66" s="910">
        <f t="shared" si="49"/>
        <v>28</v>
      </c>
      <c r="AI66" s="910">
        <f t="shared" si="49"/>
        <v>29</v>
      </c>
      <c r="AJ66" s="910">
        <f t="shared" si="49"/>
        <v>30</v>
      </c>
      <c r="AK66" s="910">
        <f t="shared" si="49"/>
        <v>31</v>
      </c>
      <c r="AL66" s="910">
        <f t="shared" si="49"/>
        <v>32</v>
      </c>
      <c r="AM66" s="910">
        <f t="shared" si="49"/>
        <v>33</v>
      </c>
      <c r="AN66" s="910">
        <f t="shared" si="49"/>
        <v>34</v>
      </c>
      <c r="AO66" s="910">
        <f t="shared" si="49"/>
        <v>35</v>
      </c>
      <c r="AP66" s="910">
        <f t="shared" si="49"/>
        <v>36</v>
      </c>
      <c r="AQ66" s="910">
        <f t="shared" si="49"/>
        <v>37</v>
      </c>
      <c r="AR66" s="910">
        <f t="shared" si="49"/>
        <v>38</v>
      </c>
      <c r="AS66" s="910">
        <f t="shared" si="49"/>
        <v>39</v>
      </c>
      <c r="AT66" s="910">
        <f t="shared" si="49"/>
        <v>40</v>
      </c>
      <c r="AU66" s="910">
        <f t="shared" si="49"/>
        <v>41</v>
      </c>
      <c r="AV66" s="910">
        <f t="shared" si="49"/>
        <v>42</v>
      </c>
      <c r="AW66" s="910">
        <f t="shared" si="49"/>
        <v>43</v>
      </c>
      <c r="AX66" s="910">
        <f t="shared" si="49"/>
        <v>44</v>
      </c>
      <c r="AY66" s="910">
        <f t="shared" si="49"/>
        <v>45</v>
      </c>
      <c r="AZ66" s="910">
        <f t="shared" si="49"/>
        <v>46</v>
      </c>
      <c r="BA66" s="910">
        <f t="shared" si="49"/>
        <v>47</v>
      </c>
      <c r="BB66" s="910">
        <f t="shared" si="49"/>
        <v>48</v>
      </c>
      <c r="BC66" s="910">
        <f t="shared" si="49"/>
        <v>49</v>
      </c>
      <c r="BD66" s="910">
        <f t="shared" si="49"/>
        <v>50</v>
      </c>
      <c r="BE66" s="910">
        <f t="shared" si="49"/>
        <v>51</v>
      </c>
      <c r="BF66" s="910">
        <f t="shared" si="49"/>
        <v>52</v>
      </c>
      <c r="BG66" s="910">
        <f t="shared" si="49"/>
        <v>53</v>
      </c>
      <c r="BH66" s="910">
        <f t="shared" si="49"/>
        <v>54</v>
      </c>
      <c r="BI66" s="910">
        <f t="shared" si="49"/>
        <v>55</v>
      </c>
      <c r="BJ66" s="910">
        <f t="shared" si="49"/>
        <v>56</v>
      </c>
      <c r="BK66" s="910">
        <f t="shared" si="49"/>
        <v>57</v>
      </c>
      <c r="BL66" s="910">
        <f t="shared" si="49"/>
        <v>58</v>
      </c>
      <c r="BM66" s="910">
        <f t="shared" si="49"/>
        <v>59</v>
      </c>
      <c r="BN66" s="910">
        <f t="shared" si="49"/>
        <v>60</v>
      </c>
      <c r="BO66" s="910">
        <f t="shared" si="49"/>
        <v>61</v>
      </c>
      <c r="BP66" s="910">
        <f t="shared" si="49"/>
        <v>62</v>
      </c>
      <c r="BQ66" s="910">
        <f t="shared" si="49"/>
        <v>63</v>
      </c>
      <c r="BR66" s="910">
        <f t="shared" si="49"/>
        <v>64</v>
      </c>
      <c r="BS66" s="910">
        <f t="shared" si="49"/>
        <v>65</v>
      </c>
      <c r="BT66" s="910">
        <f t="shared" si="49"/>
        <v>66</v>
      </c>
      <c r="BU66" s="910">
        <f t="shared" si="49"/>
        <v>67</v>
      </c>
      <c r="BV66" s="910">
        <f t="shared" si="49"/>
        <v>68</v>
      </c>
      <c r="BW66" s="910">
        <f t="shared" si="49"/>
        <v>69</v>
      </c>
      <c r="BX66" s="910">
        <f t="shared" si="49"/>
        <v>70</v>
      </c>
      <c r="BY66" s="910">
        <f t="shared" si="49"/>
        <v>71</v>
      </c>
      <c r="BZ66" s="910">
        <f t="shared" si="49"/>
        <v>72</v>
      </c>
      <c r="CA66" s="910">
        <f t="shared" si="49"/>
        <v>73</v>
      </c>
      <c r="CB66" s="910">
        <f t="shared" si="49"/>
        <v>74</v>
      </c>
      <c r="CC66" s="910">
        <f t="shared" ref="CC66:DV66" si="50">CB66+1</f>
        <v>75</v>
      </c>
      <c r="CD66" s="910">
        <f t="shared" si="50"/>
        <v>76</v>
      </c>
      <c r="CE66" s="910">
        <f t="shared" si="50"/>
        <v>77</v>
      </c>
      <c r="CF66" s="910">
        <f t="shared" si="50"/>
        <v>78</v>
      </c>
      <c r="CG66" s="910">
        <f t="shared" si="50"/>
        <v>79</v>
      </c>
      <c r="CH66" s="910">
        <f t="shared" si="50"/>
        <v>80</v>
      </c>
      <c r="CI66" s="910">
        <f t="shared" si="50"/>
        <v>81</v>
      </c>
      <c r="CJ66" s="910">
        <f t="shared" si="50"/>
        <v>82</v>
      </c>
      <c r="CK66" s="910">
        <f t="shared" si="50"/>
        <v>83</v>
      </c>
      <c r="CL66" s="910">
        <f t="shared" si="50"/>
        <v>84</v>
      </c>
      <c r="CM66" s="910">
        <f t="shared" si="50"/>
        <v>85</v>
      </c>
      <c r="CN66" s="910">
        <f t="shared" si="50"/>
        <v>86</v>
      </c>
      <c r="CO66" s="910">
        <f t="shared" si="50"/>
        <v>87</v>
      </c>
      <c r="CP66" s="910">
        <f t="shared" si="50"/>
        <v>88</v>
      </c>
      <c r="CQ66" s="910">
        <f t="shared" si="50"/>
        <v>89</v>
      </c>
      <c r="CR66" s="910">
        <f t="shared" si="50"/>
        <v>90</v>
      </c>
      <c r="CS66" s="910">
        <f t="shared" si="50"/>
        <v>91</v>
      </c>
      <c r="CT66" s="910">
        <f t="shared" si="50"/>
        <v>92</v>
      </c>
      <c r="CU66" s="910">
        <f t="shared" si="50"/>
        <v>93</v>
      </c>
      <c r="CV66" s="910">
        <f t="shared" si="50"/>
        <v>94</v>
      </c>
      <c r="CW66" s="910">
        <f t="shared" si="50"/>
        <v>95</v>
      </c>
      <c r="CX66" s="910">
        <f t="shared" si="50"/>
        <v>96</v>
      </c>
      <c r="CY66" s="910">
        <f t="shared" si="50"/>
        <v>97</v>
      </c>
      <c r="CZ66" s="910">
        <f t="shared" si="50"/>
        <v>98</v>
      </c>
      <c r="DA66" s="910">
        <f t="shared" si="50"/>
        <v>99</v>
      </c>
      <c r="DB66" s="910">
        <f t="shared" si="50"/>
        <v>100</v>
      </c>
      <c r="DC66" s="910">
        <f t="shared" si="50"/>
        <v>101</v>
      </c>
      <c r="DD66" s="910">
        <f t="shared" si="50"/>
        <v>102</v>
      </c>
      <c r="DE66" s="910">
        <f t="shared" si="50"/>
        <v>103</v>
      </c>
      <c r="DF66" s="910">
        <f t="shared" si="50"/>
        <v>104</v>
      </c>
      <c r="DG66" s="910">
        <f t="shared" si="50"/>
        <v>105</v>
      </c>
      <c r="DH66" s="910">
        <f t="shared" si="50"/>
        <v>106</v>
      </c>
      <c r="DI66" s="910">
        <f t="shared" si="50"/>
        <v>107</v>
      </c>
      <c r="DJ66" s="910">
        <f t="shared" si="50"/>
        <v>108</v>
      </c>
      <c r="DK66" s="910">
        <f t="shared" si="50"/>
        <v>109</v>
      </c>
      <c r="DL66" s="910">
        <f t="shared" si="50"/>
        <v>110</v>
      </c>
      <c r="DM66" s="910">
        <f t="shared" si="50"/>
        <v>111</v>
      </c>
      <c r="DN66" s="910">
        <f t="shared" si="50"/>
        <v>112</v>
      </c>
      <c r="DO66" s="910">
        <f t="shared" si="50"/>
        <v>113</v>
      </c>
      <c r="DP66" s="910">
        <f t="shared" si="50"/>
        <v>114</v>
      </c>
      <c r="DQ66" s="910">
        <f t="shared" si="50"/>
        <v>115</v>
      </c>
      <c r="DR66" s="910">
        <f t="shared" si="50"/>
        <v>116</v>
      </c>
      <c r="DS66" s="910">
        <f t="shared" si="50"/>
        <v>117</v>
      </c>
      <c r="DT66" s="910">
        <f t="shared" si="50"/>
        <v>118</v>
      </c>
      <c r="DU66" s="910">
        <f t="shared" si="50"/>
        <v>119</v>
      </c>
      <c r="DV66" s="910">
        <f t="shared" si="50"/>
        <v>120</v>
      </c>
      <c r="DW66" s="910">
        <f>DV66+1</f>
        <v>121</v>
      </c>
    </row>
    <row r="67" spans="1:127" s="634" customFormat="1" ht="10.8">
      <c r="B67" s="882">
        <f>IF(B66="No",1,B66+1)</f>
        <v>1</v>
      </c>
      <c r="C67" s="883" t="str">
        <f ca="1">OFFSET(IP_Schedule!Q$16,$B67,0)</f>
        <v>Leased</v>
      </c>
      <c r="D67" s="883" t="str">
        <f ca="1">IF(OFFSET(IP_Schedule!R$16,$B67,0)="Vacant","Vacant",OFFSET(IP_Schedule!R$16,$B45,0))</f>
        <v>Yarra D</v>
      </c>
      <c r="E67" s="911" t="str">
        <f ca="1">OFFSET(IP_Schedule!E$16,$B67,0)</f>
        <v>Ground 1</v>
      </c>
      <c r="F67" s="681"/>
      <c r="G67" s="873">
        <f ca="1">OFFSET(DT_CU!E$17,$B12,0)</f>
        <v>0</v>
      </c>
      <c r="H67" s="873">
        <f ca="1">OFFSET(DT_CU!F$17,$B12,0)</f>
        <v>0</v>
      </c>
      <c r="I67" s="873">
        <f ca="1">OFFSET(DT_CU!G$17,$B12,0)</f>
        <v>0</v>
      </c>
      <c r="J67" s="873">
        <f ca="1">OFFSET(DT_CU!H$17,$B12,0)</f>
        <v>0</v>
      </c>
      <c r="K67" s="873">
        <f ca="1">OFFSET(DT_CU!I$17,$B12,0)</f>
        <v>0</v>
      </c>
      <c r="L67" s="873">
        <f ca="1">OFFSET(DT_CU!J$17,$B12,0)</f>
        <v>0</v>
      </c>
      <c r="M67" s="873">
        <f ca="1">OFFSET(DT_CU!K$17,$B12,0)</f>
        <v>0</v>
      </c>
      <c r="N67" s="873">
        <f ca="1">OFFSET(DT_CU!L$17,$B12,0)</f>
        <v>0</v>
      </c>
      <c r="O67" s="873">
        <f ca="1">OFFSET(DT_CU!M$17,$B12,0)</f>
        <v>0</v>
      </c>
      <c r="P67" s="873">
        <f ca="1">OFFSET(DT_CU!N$17,$B12,0)</f>
        <v>0</v>
      </c>
      <c r="Q67" s="873">
        <f ca="1">OFFSET(DT_CU!O$17,$B12,0)</f>
        <v>0</v>
      </c>
      <c r="R67" s="873">
        <f ca="1">OFFSET(DT_CU!P$17,$B12,0)</f>
        <v>0</v>
      </c>
      <c r="S67" s="873">
        <f ca="1">OFFSET(DT_CU!Q$17,$B12,0)</f>
        <v>0</v>
      </c>
      <c r="T67" s="873">
        <f ca="1">OFFSET(DT_CU!R$17,$B12,0)</f>
        <v>0</v>
      </c>
      <c r="U67" s="873">
        <f ca="1">OFFSET(DT_CU!S$17,$B12,0)</f>
        <v>0</v>
      </c>
      <c r="V67" s="873">
        <f ca="1">OFFSET(DT_CU!T$17,$B12,0)</f>
        <v>0</v>
      </c>
      <c r="W67" s="873">
        <f ca="1">OFFSET(DT_CU!U$17,$B12,0)</f>
        <v>0</v>
      </c>
      <c r="X67" s="873">
        <f ca="1">OFFSET(DT_CU!V$17,$B12,0)</f>
        <v>0</v>
      </c>
      <c r="Y67" s="873">
        <f ca="1">OFFSET(DT_CU!W$17,$B12,0)</f>
        <v>0</v>
      </c>
      <c r="Z67" s="873">
        <f ca="1">OFFSET(DT_CU!X$17,$B12,0)</f>
        <v>0</v>
      </c>
      <c r="AA67" s="873">
        <f ca="1">OFFSET(DT_CU!Y$17,$B12,0)</f>
        <v>0</v>
      </c>
      <c r="AB67" s="873">
        <f ca="1">OFFSET(DT_CU!Z$17,$B12,0)</f>
        <v>0</v>
      </c>
      <c r="AC67" s="873">
        <f ca="1">OFFSET(DT_CU!AA$17,$B12,0)</f>
        <v>0</v>
      </c>
      <c r="AD67" s="873">
        <f ca="1">OFFSET(DT_CU!AB$17,$B12,0)</f>
        <v>0</v>
      </c>
      <c r="AE67" s="873">
        <f ca="1">OFFSET(DT_CU!AC$17,$B12,0)</f>
        <v>0</v>
      </c>
      <c r="AF67" s="873">
        <f ca="1">OFFSET(DT_CU!AD$17,$B12,0)</f>
        <v>0</v>
      </c>
      <c r="AG67" s="873">
        <f ca="1">OFFSET(DT_CU!AE$17,$B12,0)</f>
        <v>0</v>
      </c>
      <c r="AH67" s="873">
        <f ca="1">OFFSET(DT_CU!AF$17,$B12,0)</f>
        <v>0</v>
      </c>
      <c r="AI67" s="873">
        <f ca="1">OFFSET(DT_CU!AG$17,$B12,0)</f>
        <v>0</v>
      </c>
      <c r="AJ67" s="873">
        <f ca="1">OFFSET(DT_CU!AH$17,$B12,0)</f>
        <v>0</v>
      </c>
      <c r="AK67" s="873">
        <f ca="1">OFFSET(DT_CU!AI$17,$B12,0)</f>
        <v>0</v>
      </c>
      <c r="AL67" s="873">
        <f ca="1">OFFSET(DT_CU!AJ$17,$B12,0)</f>
        <v>0</v>
      </c>
      <c r="AM67" s="873">
        <f ca="1">OFFSET(DT_CU!AK$17,$B12,0)</f>
        <v>0</v>
      </c>
      <c r="AN67" s="873">
        <f ca="1">OFFSET(DT_CU!AL$17,$B12,0)</f>
        <v>0</v>
      </c>
      <c r="AO67" s="873">
        <f ca="1">OFFSET(DT_CU!AM$17,$B12,0)</f>
        <v>0</v>
      </c>
      <c r="AP67" s="873">
        <f ca="1">OFFSET(DT_CU!AN$17,$B12,0)</f>
        <v>0</v>
      </c>
      <c r="AQ67" s="873">
        <f ca="1">OFFSET(DT_CU!AO$17,$B12,0)</f>
        <v>0</v>
      </c>
      <c r="AR67" s="873">
        <f ca="1">OFFSET(DT_CU!AP$17,$B12,0)</f>
        <v>0</v>
      </c>
      <c r="AS67" s="873">
        <f ca="1">OFFSET(DT_CU!AQ$17,$B12,0)</f>
        <v>0</v>
      </c>
      <c r="AT67" s="873">
        <f ca="1">OFFSET(DT_CU!AR$17,$B12,0)</f>
        <v>0</v>
      </c>
      <c r="AU67" s="873">
        <f ca="1">OFFSET(DT_CU!AS$17,$B12,0)</f>
        <v>0</v>
      </c>
      <c r="AV67" s="873">
        <f ca="1">OFFSET(DT_CU!AT$17,$B12,0)</f>
        <v>0</v>
      </c>
      <c r="AW67" s="873">
        <f ca="1">OFFSET(DT_CU!AU$17,$B12,0)</f>
        <v>0</v>
      </c>
      <c r="AX67" s="873">
        <f ca="1">OFFSET(DT_CU!AV$17,$B12,0)</f>
        <v>0</v>
      </c>
      <c r="AY67" s="873">
        <f ca="1">OFFSET(DT_CU!AW$17,$B12,0)</f>
        <v>0</v>
      </c>
      <c r="AZ67" s="873">
        <f ca="1">OFFSET(DT_CU!AX$17,$B12,0)</f>
        <v>0</v>
      </c>
      <c r="BA67" s="873">
        <f ca="1">OFFSET(DT_CU!AY$17,$B12,0)</f>
        <v>0</v>
      </c>
      <c r="BB67" s="873">
        <f ca="1">OFFSET(DT_CU!AZ$17,$B12,0)</f>
        <v>100</v>
      </c>
      <c r="BC67" s="873">
        <f ca="1">OFFSET(DT_CU!BA$17,$B12,0)</f>
        <v>0</v>
      </c>
      <c r="BD67" s="873">
        <f ca="1">OFFSET(DT_CU!BB$17,$B12,0)</f>
        <v>0</v>
      </c>
      <c r="BE67" s="873">
        <f ca="1">OFFSET(DT_CU!BC$17,$B12,0)</f>
        <v>0</v>
      </c>
      <c r="BF67" s="873">
        <f ca="1">OFFSET(DT_CU!BD$17,$B12,0)</f>
        <v>0</v>
      </c>
      <c r="BG67" s="873">
        <f ca="1">OFFSET(DT_CU!BE$17,$B12,0)</f>
        <v>0</v>
      </c>
      <c r="BH67" s="873">
        <f ca="1">OFFSET(DT_CU!BF$17,$B12,0)</f>
        <v>0</v>
      </c>
      <c r="BI67" s="873">
        <f ca="1">OFFSET(DT_CU!BG$17,$B12,0)</f>
        <v>0</v>
      </c>
      <c r="BJ67" s="873">
        <f ca="1">OFFSET(DT_CU!BH$17,$B12,0)</f>
        <v>0</v>
      </c>
      <c r="BK67" s="873">
        <f ca="1">OFFSET(DT_CU!BI$17,$B12,0)</f>
        <v>0</v>
      </c>
      <c r="BL67" s="873">
        <f ca="1">OFFSET(DT_CU!BJ$17,$B12,0)</f>
        <v>0</v>
      </c>
      <c r="BM67" s="873">
        <f ca="1">OFFSET(DT_CU!BK$17,$B12,0)</f>
        <v>0</v>
      </c>
      <c r="BN67" s="873">
        <f ca="1">OFFSET(DT_CU!BL$17,$B12,0)</f>
        <v>0</v>
      </c>
      <c r="BO67" s="873">
        <f ca="1">OFFSET(DT_CU!BM$17,$B12,0)</f>
        <v>0</v>
      </c>
      <c r="BP67" s="873">
        <f ca="1">OFFSET(DT_CU!BN$17,$B12,0)</f>
        <v>0</v>
      </c>
      <c r="BQ67" s="873">
        <f ca="1">OFFSET(DT_CU!BO$17,$B12,0)</f>
        <v>0</v>
      </c>
      <c r="BR67" s="873">
        <f ca="1">OFFSET(DT_CU!BP$17,$B12,0)</f>
        <v>0</v>
      </c>
      <c r="BS67" s="873">
        <f ca="1">OFFSET(DT_CU!BQ$17,$B12,0)</f>
        <v>0</v>
      </c>
      <c r="BT67" s="873">
        <f ca="1">OFFSET(DT_CU!BR$17,$B12,0)</f>
        <v>0</v>
      </c>
      <c r="BU67" s="873">
        <f ca="1">OFFSET(DT_CU!BS$17,$B12,0)</f>
        <v>0</v>
      </c>
      <c r="BV67" s="873">
        <f ca="1">OFFSET(DT_CU!BT$17,$B12,0)</f>
        <v>0</v>
      </c>
      <c r="BW67" s="873">
        <f ca="1">OFFSET(DT_CU!BU$17,$B12,0)</f>
        <v>0</v>
      </c>
      <c r="BX67" s="873">
        <f ca="1">OFFSET(DT_CU!BV$17,$B12,0)</f>
        <v>0</v>
      </c>
      <c r="BY67" s="873">
        <f ca="1">OFFSET(DT_CU!BW$17,$B12,0)</f>
        <v>0</v>
      </c>
      <c r="BZ67" s="873">
        <f ca="1">OFFSET(DT_CU!BX$17,$B12,0)</f>
        <v>0</v>
      </c>
      <c r="CA67" s="873">
        <f ca="1">OFFSET(DT_CU!BY$17,$B12,0)</f>
        <v>0</v>
      </c>
      <c r="CB67" s="873">
        <f ca="1">OFFSET(DT_CU!BZ$17,$B12,0)</f>
        <v>0</v>
      </c>
      <c r="CC67" s="873">
        <f ca="1">OFFSET(DT_CU!CA$17,$B12,0)</f>
        <v>0</v>
      </c>
      <c r="CD67" s="873">
        <f ca="1">OFFSET(DT_CU!CB$17,$B12,0)</f>
        <v>0</v>
      </c>
      <c r="CE67" s="873">
        <f ca="1">OFFSET(DT_CU!CC$17,$B12,0)</f>
        <v>0</v>
      </c>
      <c r="CF67" s="873">
        <f ca="1">OFFSET(DT_CU!CD$17,$B12,0)</f>
        <v>0</v>
      </c>
      <c r="CG67" s="873">
        <f ca="1">OFFSET(DT_CU!CE$17,$B12,0)</f>
        <v>0</v>
      </c>
      <c r="CH67" s="873">
        <f ca="1">OFFSET(DT_CU!CF$17,$B12,0)</f>
        <v>0</v>
      </c>
      <c r="CI67" s="873">
        <f ca="1">OFFSET(DT_CU!CG$17,$B12,0)</f>
        <v>0</v>
      </c>
      <c r="CJ67" s="873">
        <f ca="1">OFFSET(DT_CU!CH$17,$B12,0)</f>
        <v>0</v>
      </c>
      <c r="CK67" s="873">
        <f ca="1">OFFSET(DT_CU!CI$17,$B12,0)</f>
        <v>0</v>
      </c>
      <c r="CL67" s="873">
        <f ca="1">OFFSET(DT_CU!CJ$17,$B12,0)</f>
        <v>0</v>
      </c>
      <c r="CM67" s="873">
        <f ca="1">OFFSET(DT_CU!CK$17,$B12,0)</f>
        <v>0</v>
      </c>
      <c r="CN67" s="873">
        <f ca="1">OFFSET(DT_CU!CL$17,$B12,0)</f>
        <v>0</v>
      </c>
      <c r="CO67" s="873">
        <f ca="1">OFFSET(DT_CU!CM$17,$B12,0)</f>
        <v>0</v>
      </c>
      <c r="CP67" s="873">
        <f ca="1">OFFSET(DT_CU!CN$17,$B12,0)</f>
        <v>0</v>
      </c>
      <c r="CQ67" s="873">
        <f ca="1">OFFSET(DT_CU!CO$17,$B12,0)</f>
        <v>0</v>
      </c>
      <c r="CR67" s="873">
        <f ca="1">OFFSET(DT_CU!CP$17,$B12,0)</f>
        <v>0</v>
      </c>
      <c r="CS67" s="873">
        <f ca="1">OFFSET(DT_CU!CQ$17,$B12,0)</f>
        <v>0</v>
      </c>
      <c r="CT67" s="873">
        <f ca="1">OFFSET(DT_CU!CR$17,$B12,0)</f>
        <v>0</v>
      </c>
      <c r="CU67" s="873">
        <f ca="1">OFFSET(DT_CU!CS$17,$B12,0)</f>
        <v>0</v>
      </c>
      <c r="CV67" s="873">
        <f ca="1">OFFSET(DT_CU!CT$17,$B12,0)</f>
        <v>0</v>
      </c>
      <c r="CW67" s="873">
        <f ca="1">OFFSET(DT_CU!CU$17,$B12,0)</f>
        <v>0</v>
      </c>
      <c r="CX67" s="873">
        <f ca="1">OFFSET(DT_CU!CV$17,$B12,0)</f>
        <v>0</v>
      </c>
      <c r="CY67" s="873">
        <f ca="1">OFFSET(DT_CU!CW$17,$B12,0)</f>
        <v>0</v>
      </c>
      <c r="CZ67" s="873">
        <f ca="1">OFFSET(DT_CU!CX$17,$B12,0)</f>
        <v>0</v>
      </c>
      <c r="DA67" s="873">
        <f ca="1">OFFSET(DT_CU!CY$17,$B12,0)</f>
        <v>0</v>
      </c>
      <c r="DB67" s="873">
        <f ca="1">OFFSET(DT_CU!CZ$17,$B12,0)</f>
        <v>0</v>
      </c>
      <c r="DC67" s="873">
        <f ca="1">OFFSET(DT_CU!DA$17,$B12,0)</f>
        <v>0</v>
      </c>
      <c r="DD67" s="873">
        <f ca="1">OFFSET(DT_CU!DB$17,$B12,0)</f>
        <v>0</v>
      </c>
      <c r="DE67" s="873">
        <f ca="1">OFFSET(DT_CU!DC$17,$B12,0)</f>
        <v>0</v>
      </c>
      <c r="DF67" s="873">
        <f ca="1">OFFSET(DT_CU!DD$17,$B12,0)</f>
        <v>0</v>
      </c>
      <c r="DG67" s="873">
        <f ca="1">OFFSET(DT_CU!DE$17,$B12,0)</f>
        <v>0</v>
      </c>
      <c r="DH67" s="873">
        <f ca="1">OFFSET(DT_CU!DF$17,$B12,0)</f>
        <v>0</v>
      </c>
      <c r="DI67" s="873">
        <f ca="1">OFFSET(DT_CU!DG$17,$B12,0)</f>
        <v>0</v>
      </c>
      <c r="DJ67" s="873">
        <f ca="1">OFFSET(DT_CU!DH$17,$B12,0)</f>
        <v>0</v>
      </c>
      <c r="DK67" s="873">
        <f ca="1">OFFSET(DT_CU!DI$17,$B12,0)</f>
        <v>0</v>
      </c>
      <c r="DL67" s="873">
        <f ca="1">OFFSET(DT_CU!DJ$17,$B12,0)</f>
        <v>0</v>
      </c>
      <c r="DM67" s="873">
        <f ca="1">OFFSET(DT_CU!DK$17,$B12,0)</f>
        <v>100</v>
      </c>
      <c r="DN67" s="873">
        <f ca="1">OFFSET(DT_CU!DL$17,$B12,0)</f>
        <v>0</v>
      </c>
      <c r="DO67" s="873">
        <f ca="1">OFFSET(DT_CU!DM$17,$B12,0)</f>
        <v>0</v>
      </c>
      <c r="DP67" s="873">
        <f ca="1">OFFSET(DT_CU!DN$17,$B12,0)</f>
        <v>0</v>
      </c>
      <c r="DQ67" s="873">
        <f ca="1">OFFSET(DT_CU!DO$17,$B12,0)</f>
        <v>0</v>
      </c>
      <c r="DR67" s="873">
        <f ca="1">OFFSET(DT_CU!DP$17,$B12,0)</f>
        <v>0</v>
      </c>
      <c r="DS67" s="873">
        <f ca="1">OFFSET(DT_CU!DQ$17,$B12,0)</f>
        <v>0</v>
      </c>
      <c r="DT67" s="873">
        <f ca="1">OFFSET(DT_CU!DR$17,$B12,0)</f>
        <v>0</v>
      </c>
      <c r="DU67" s="873">
        <f ca="1">OFFSET(DT_CU!DS$17,$B12,0)</f>
        <v>0</v>
      </c>
      <c r="DV67" s="873">
        <f ca="1">OFFSET(DT_CU!DT$17,$B12,0)</f>
        <v>0</v>
      </c>
      <c r="DW67" s="873">
        <f ca="1">OFFSET(DT_CU!DU$17,$B12,0)</f>
        <v>0</v>
      </c>
    </row>
    <row r="68" spans="1:127" s="634" customFormat="1" ht="10.8">
      <c r="E68" s="684"/>
    </row>
    <row r="69" spans="1:127" s="634" customFormat="1" ht="10.8">
      <c r="E69" s="684"/>
    </row>
    <row r="70" spans="1:127" s="634" customFormat="1" ht="11.4" thickBot="1">
      <c r="B70" s="875" t="s">
        <v>1132</v>
      </c>
      <c r="C70" s="875"/>
      <c r="D70" s="876"/>
      <c r="E70" s="912"/>
      <c r="F70" s="876"/>
      <c r="G70" s="937">
        <f t="shared" ref="G70:AL70" ca="1" si="51">SUM(G67:G68)</f>
        <v>0</v>
      </c>
      <c r="H70" s="937">
        <f t="shared" ca="1" si="51"/>
        <v>0</v>
      </c>
      <c r="I70" s="937">
        <f t="shared" ca="1" si="51"/>
        <v>0</v>
      </c>
      <c r="J70" s="937">
        <f t="shared" ca="1" si="51"/>
        <v>0</v>
      </c>
      <c r="K70" s="937">
        <f t="shared" ca="1" si="51"/>
        <v>0</v>
      </c>
      <c r="L70" s="937">
        <f t="shared" ca="1" si="51"/>
        <v>0</v>
      </c>
      <c r="M70" s="937">
        <f t="shared" ca="1" si="51"/>
        <v>0</v>
      </c>
      <c r="N70" s="937">
        <f t="shared" ca="1" si="51"/>
        <v>0</v>
      </c>
      <c r="O70" s="937">
        <f t="shared" ca="1" si="51"/>
        <v>0</v>
      </c>
      <c r="P70" s="937">
        <f t="shared" ca="1" si="51"/>
        <v>0</v>
      </c>
      <c r="Q70" s="937">
        <f t="shared" ca="1" si="51"/>
        <v>0</v>
      </c>
      <c r="R70" s="937">
        <f t="shared" ca="1" si="51"/>
        <v>0</v>
      </c>
      <c r="S70" s="937">
        <f t="shared" ca="1" si="51"/>
        <v>0</v>
      </c>
      <c r="T70" s="937">
        <f t="shared" ca="1" si="51"/>
        <v>0</v>
      </c>
      <c r="U70" s="937">
        <f t="shared" ca="1" si="51"/>
        <v>0</v>
      </c>
      <c r="V70" s="937">
        <f t="shared" ca="1" si="51"/>
        <v>0</v>
      </c>
      <c r="W70" s="937">
        <f t="shared" ca="1" si="51"/>
        <v>0</v>
      </c>
      <c r="X70" s="937">
        <f t="shared" ca="1" si="51"/>
        <v>0</v>
      </c>
      <c r="Y70" s="937">
        <f t="shared" ca="1" si="51"/>
        <v>0</v>
      </c>
      <c r="Z70" s="937">
        <f t="shared" ca="1" si="51"/>
        <v>0</v>
      </c>
      <c r="AA70" s="937">
        <f t="shared" ca="1" si="51"/>
        <v>0</v>
      </c>
      <c r="AB70" s="937">
        <f t="shared" ca="1" si="51"/>
        <v>0</v>
      </c>
      <c r="AC70" s="937">
        <f t="shared" ca="1" si="51"/>
        <v>0</v>
      </c>
      <c r="AD70" s="937">
        <f t="shared" ca="1" si="51"/>
        <v>0</v>
      </c>
      <c r="AE70" s="937">
        <f t="shared" ca="1" si="51"/>
        <v>0</v>
      </c>
      <c r="AF70" s="937">
        <f t="shared" ca="1" si="51"/>
        <v>0</v>
      </c>
      <c r="AG70" s="937">
        <f t="shared" ca="1" si="51"/>
        <v>0</v>
      </c>
      <c r="AH70" s="937">
        <f t="shared" ca="1" si="51"/>
        <v>0</v>
      </c>
      <c r="AI70" s="937">
        <f t="shared" ca="1" si="51"/>
        <v>0</v>
      </c>
      <c r="AJ70" s="937">
        <f t="shared" ca="1" si="51"/>
        <v>0</v>
      </c>
      <c r="AK70" s="937">
        <f t="shared" ca="1" si="51"/>
        <v>0</v>
      </c>
      <c r="AL70" s="937">
        <f t="shared" ca="1" si="51"/>
        <v>0</v>
      </c>
      <c r="AM70" s="937">
        <f t="shared" ref="AM70:BR70" ca="1" si="52">SUM(AM67:AM68)</f>
        <v>0</v>
      </c>
      <c r="AN70" s="937">
        <f t="shared" ca="1" si="52"/>
        <v>0</v>
      </c>
      <c r="AO70" s="937">
        <f t="shared" ca="1" si="52"/>
        <v>0</v>
      </c>
      <c r="AP70" s="937">
        <f t="shared" ca="1" si="52"/>
        <v>0</v>
      </c>
      <c r="AQ70" s="937">
        <f t="shared" ca="1" si="52"/>
        <v>0</v>
      </c>
      <c r="AR70" s="937">
        <f t="shared" ca="1" si="52"/>
        <v>0</v>
      </c>
      <c r="AS70" s="937">
        <f t="shared" ca="1" si="52"/>
        <v>0</v>
      </c>
      <c r="AT70" s="937">
        <f t="shared" ca="1" si="52"/>
        <v>0</v>
      </c>
      <c r="AU70" s="937">
        <f t="shared" ca="1" si="52"/>
        <v>0</v>
      </c>
      <c r="AV70" s="937">
        <f t="shared" ca="1" si="52"/>
        <v>0</v>
      </c>
      <c r="AW70" s="937">
        <f t="shared" ca="1" si="52"/>
        <v>0</v>
      </c>
      <c r="AX70" s="937">
        <f t="shared" ca="1" si="52"/>
        <v>0</v>
      </c>
      <c r="AY70" s="937">
        <f t="shared" ca="1" si="52"/>
        <v>0</v>
      </c>
      <c r="AZ70" s="937">
        <f t="shared" ca="1" si="52"/>
        <v>0</v>
      </c>
      <c r="BA70" s="937">
        <f t="shared" ca="1" si="52"/>
        <v>0</v>
      </c>
      <c r="BB70" s="937">
        <f t="shared" ca="1" si="52"/>
        <v>100</v>
      </c>
      <c r="BC70" s="937">
        <f t="shared" ca="1" si="52"/>
        <v>0</v>
      </c>
      <c r="BD70" s="937">
        <f t="shared" ca="1" si="52"/>
        <v>0</v>
      </c>
      <c r="BE70" s="937">
        <f t="shared" ca="1" si="52"/>
        <v>0</v>
      </c>
      <c r="BF70" s="937">
        <f t="shared" ca="1" si="52"/>
        <v>0</v>
      </c>
      <c r="BG70" s="937">
        <f t="shared" ca="1" si="52"/>
        <v>0</v>
      </c>
      <c r="BH70" s="937">
        <f t="shared" ca="1" si="52"/>
        <v>0</v>
      </c>
      <c r="BI70" s="937">
        <f t="shared" ca="1" si="52"/>
        <v>0</v>
      </c>
      <c r="BJ70" s="937">
        <f t="shared" ca="1" si="52"/>
        <v>0</v>
      </c>
      <c r="BK70" s="937">
        <f t="shared" ca="1" si="52"/>
        <v>0</v>
      </c>
      <c r="BL70" s="937">
        <f t="shared" ca="1" si="52"/>
        <v>0</v>
      </c>
      <c r="BM70" s="937">
        <f t="shared" ca="1" si="52"/>
        <v>0</v>
      </c>
      <c r="BN70" s="937">
        <f t="shared" ca="1" si="52"/>
        <v>0</v>
      </c>
      <c r="BO70" s="937">
        <f t="shared" ca="1" si="52"/>
        <v>0</v>
      </c>
      <c r="BP70" s="937">
        <f t="shared" ca="1" si="52"/>
        <v>0</v>
      </c>
      <c r="BQ70" s="937">
        <f t="shared" ca="1" si="52"/>
        <v>0</v>
      </c>
      <c r="BR70" s="937">
        <f t="shared" ca="1" si="52"/>
        <v>0</v>
      </c>
      <c r="BS70" s="937">
        <f t="shared" ref="BS70:CX70" ca="1" si="53">SUM(BS67:BS68)</f>
        <v>0</v>
      </c>
      <c r="BT70" s="937">
        <f t="shared" ca="1" si="53"/>
        <v>0</v>
      </c>
      <c r="BU70" s="937">
        <f t="shared" ca="1" si="53"/>
        <v>0</v>
      </c>
      <c r="BV70" s="937">
        <f t="shared" ca="1" si="53"/>
        <v>0</v>
      </c>
      <c r="BW70" s="937">
        <f t="shared" ca="1" si="53"/>
        <v>0</v>
      </c>
      <c r="BX70" s="937">
        <f t="shared" ca="1" si="53"/>
        <v>0</v>
      </c>
      <c r="BY70" s="937">
        <f t="shared" ca="1" si="53"/>
        <v>0</v>
      </c>
      <c r="BZ70" s="937">
        <f t="shared" ca="1" si="53"/>
        <v>0</v>
      </c>
      <c r="CA70" s="937">
        <f t="shared" ca="1" si="53"/>
        <v>0</v>
      </c>
      <c r="CB70" s="937">
        <f t="shared" ca="1" si="53"/>
        <v>0</v>
      </c>
      <c r="CC70" s="937">
        <f t="shared" ca="1" si="53"/>
        <v>0</v>
      </c>
      <c r="CD70" s="937">
        <f t="shared" ca="1" si="53"/>
        <v>0</v>
      </c>
      <c r="CE70" s="937">
        <f t="shared" ca="1" si="53"/>
        <v>0</v>
      </c>
      <c r="CF70" s="937">
        <f t="shared" ca="1" si="53"/>
        <v>0</v>
      </c>
      <c r="CG70" s="937">
        <f t="shared" ca="1" si="53"/>
        <v>0</v>
      </c>
      <c r="CH70" s="937">
        <f t="shared" ca="1" si="53"/>
        <v>0</v>
      </c>
      <c r="CI70" s="937">
        <f t="shared" ca="1" si="53"/>
        <v>0</v>
      </c>
      <c r="CJ70" s="937">
        <f t="shared" ca="1" si="53"/>
        <v>0</v>
      </c>
      <c r="CK70" s="937">
        <f t="shared" ca="1" si="53"/>
        <v>0</v>
      </c>
      <c r="CL70" s="937">
        <f t="shared" ca="1" si="53"/>
        <v>0</v>
      </c>
      <c r="CM70" s="937">
        <f t="shared" ca="1" si="53"/>
        <v>0</v>
      </c>
      <c r="CN70" s="937">
        <f t="shared" ca="1" si="53"/>
        <v>0</v>
      </c>
      <c r="CO70" s="937">
        <f t="shared" ca="1" si="53"/>
        <v>0</v>
      </c>
      <c r="CP70" s="937">
        <f t="shared" ca="1" si="53"/>
        <v>0</v>
      </c>
      <c r="CQ70" s="937">
        <f t="shared" ca="1" si="53"/>
        <v>0</v>
      </c>
      <c r="CR70" s="937">
        <f t="shared" ca="1" si="53"/>
        <v>0</v>
      </c>
      <c r="CS70" s="937">
        <f t="shared" ca="1" si="53"/>
        <v>0</v>
      </c>
      <c r="CT70" s="937">
        <f t="shared" ca="1" si="53"/>
        <v>0</v>
      </c>
      <c r="CU70" s="937">
        <f t="shared" ca="1" si="53"/>
        <v>0</v>
      </c>
      <c r="CV70" s="937">
        <f t="shared" ca="1" si="53"/>
        <v>0</v>
      </c>
      <c r="CW70" s="937">
        <f t="shared" ca="1" si="53"/>
        <v>0</v>
      </c>
      <c r="CX70" s="937">
        <f t="shared" ca="1" si="53"/>
        <v>0</v>
      </c>
      <c r="CY70" s="937">
        <f t="shared" ref="CY70:DW70" ca="1" si="54">SUM(CY67:CY68)</f>
        <v>0</v>
      </c>
      <c r="CZ70" s="937">
        <f t="shared" ca="1" si="54"/>
        <v>0</v>
      </c>
      <c r="DA70" s="937">
        <f t="shared" ca="1" si="54"/>
        <v>0</v>
      </c>
      <c r="DB70" s="937">
        <f t="shared" ca="1" si="54"/>
        <v>0</v>
      </c>
      <c r="DC70" s="937">
        <f t="shared" ca="1" si="54"/>
        <v>0</v>
      </c>
      <c r="DD70" s="937">
        <f t="shared" ca="1" si="54"/>
        <v>0</v>
      </c>
      <c r="DE70" s="937">
        <f t="shared" ca="1" si="54"/>
        <v>0</v>
      </c>
      <c r="DF70" s="937">
        <f t="shared" ca="1" si="54"/>
        <v>0</v>
      </c>
      <c r="DG70" s="937">
        <f t="shared" ca="1" si="54"/>
        <v>0</v>
      </c>
      <c r="DH70" s="937">
        <f t="shared" ca="1" si="54"/>
        <v>0</v>
      </c>
      <c r="DI70" s="937">
        <f t="shared" ca="1" si="54"/>
        <v>0</v>
      </c>
      <c r="DJ70" s="937">
        <f t="shared" ca="1" si="54"/>
        <v>0</v>
      </c>
      <c r="DK70" s="937">
        <f t="shared" ca="1" si="54"/>
        <v>0</v>
      </c>
      <c r="DL70" s="937">
        <f t="shared" ca="1" si="54"/>
        <v>0</v>
      </c>
      <c r="DM70" s="937">
        <f t="shared" ca="1" si="54"/>
        <v>100</v>
      </c>
      <c r="DN70" s="937">
        <f t="shared" ca="1" si="54"/>
        <v>0</v>
      </c>
      <c r="DO70" s="937">
        <f t="shared" ca="1" si="54"/>
        <v>0</v>
      </c>
      <c r="DP70" s="937">
        <f t="shared" ca="1" si="54"/>
        <v>0</v>
      </c>
      <c r="DQ70" s="937">
        <f t="shared" ca="1" si="54"/>
        <v>0</v>
      </c>
      <c r="DR70" s="937">
        <f t="shared" ca="1" si="54"/>
        <v>0</v>
      </c>
      <c r="DS70" s="937">
        <f t="shared" ca="1" si="54"/>
        <v>0</v>
      </c>
      <c r="DT70" s="937">
        <f t="shared" ca="1" si="54"/>
        <v>0</v>
      </c>
      <c r="DU70" s="937">
        <f t="shared" ca="1" si="54"/>
        <v>0</v>
      </c>
      <c r="DV70" s="937">
        <f t="shared" ca="1" si="54"/>
        <v>0</v>
      </c>
      <c r="DW70" s="937">
        <f t="shared" ca="1" si="54"/>
        <v>0</v>
      </c>
    </row>
    <row r="71" spans="1:127" s="634" customFormat="1" ht="11.4" thickTop="1">
      <c r="E71" s="684"/>
    </row>
    <row r="72" spans="1:127" s="726" customFormat="1" ht="10.8">
      <c r="A72" s="634"/>
      <c r="B72" s="634"/>
      <c r="C72" s="634"/>
      <c r="D72" s="634"/>
      <c r="E72" s="684"/>
      <c r="F72" s="634"/>
      <c r="G72" s="634"/>
      <c r="H72" s="634"/>
      <c r="I72" s="634"/>
      <c r="J72" s="634"/>
      <c r="K72" s="634"/>
      <c r="L72" s="634"/>
      <c r="M72" s="634"/>
      <c r="N72" s="634"/>
      <c r="O72" s="634"/>
      <c r="P72" s="634"/>
      <c r="Q72" s="634"/>
      <c r="R72" s="634"/>
      <c r="S72" s="634"/>
      <c r="T72" s="634"/>
      <c r="U72" s="634"/>
      <c r="V72" s="634"/>
      <c r="W72" s="634"/>
      <c r="X72" s="634"/>
      <c r="Y72" s="634"/>
      <c r="Z72" s="634"/>
      <c r="AA72" s="634"/>
      <c r="AB72" s="634"/>
      <c r="AC72" s="634"/>
      <c r="AD72" s="634"/>
      <c r="AE72" s="634"/>
      <c r="AF72" s="634"/>
      <c r="AG72" s="634"/>
      <c r="AH72" s="634"/>
      <c r="AI72" s="634"/>
      <c r="AJ72" s="634"/>
      <c r="AK72" s="634"/>
      <c r="AL72" s="634"/>
      <c r="AM72" s="634"/>
      <c r="AN72" s="634"/>
      <c r="AO72" s="634"/>
      <c r="AP72" s="634"/>
      <c r="AQ72" s="634"/>
      <c r="AR72" s="634"/>
      <c r="AS72" s="634"/>
      <c r="AT72" s="634"/>
      <c r="AU72" s="634"/>
      <c r="AV72" s="634"/>
      <c r="AW72" s="634"/>
      <c r="AX72" s="634"/>
      <c r="AY72" s="634"/>
      <c r="AZ72" s="634"/>
      <c r="BA72" s="634"/>
      <c r="BB72" s="634"/>
      <c r="BC72" s="634"/>
      <c r="BD72" s="634"/>
      <c r="BE72" s="634"/>
      <c r="BF72" s="634"/>
      <c r="BG72" s="634"/>
      <c r="BH72" s="634"/>
      <c r="BI72" s="634"/>
      <c r="BJ72" s="634"/>
      <c r="BK72" s="634"/>
      <c r="BL72" s="634"/>
      <c r="BM72" s="634"/>
      <c r="BN72" s="634"/>
      <c r="BO72" s="634"/>
      <c r="BP72" s="634"/>
      <c r="BQ72" s="634"/>
      <c r="BR72" s="634"/>
      <c r="BS72" s="634"/>
      <c r="BT72" s="634"/>
      <c r="BU72" s="634"/>
      <c r="BV72" s="634"/>
      <c r="BW72" s="634"/>
      <c r="BX72" s="634"/>
      <c r="BY72" s="634"/>
      <c r="BZ72" s="634"/>
      <c r="CA72" s="634"/>
      <c r="CB72" s="634"/>
      <c r="CC72" s="634"/>
      <c r="CD72" s="634"/>
      <c r="CE72" s="634"/>
      <c r="CF72" s="634"/>
      <c r="CG72" s="634"/>
      <c r="CH72" s="634"/>
      <c r="CI72" s="634"/>
      <c r="CJ72" s="634"/>
      <c r="CK72" s="634"/>
      <c r="CL72" s="634"/>
      <c r="CM72" s="634"/>
      <c r="CN72" s="634"/>
      <c r="CO72" s="634"/>
      <c r="CP72" s="634"/>
      <c r="CQ72" s="634"/>
      <c r="CR72" s="634"/>
      <c r="CS72" s="634"/>
      <c r="CT72" s="634"/>
      <c r="CU72" s="634"/>
      <c r="CV72" s="634"/>
      <c r="CW72" s="634"/>
      <c r="CX72" s="634"/>
      <c r="CY72" s="634"/>
      <c r="CZ72" s="634"/>
      <c r="DA72" s="634"/>
      <c r="DB72" s="634"/>
      <c r="DC72" s="634"/>
      <c r="DD72" s="634"/>
      <c r="DE72" s="634"/>
      <c r="DF72" s="634"/>
      <c r="DG72" s="634"/>
      <c r="DH72" s="634"/>
      <c r="DI72" s="634"/>
      <c r="DJ72" s="634"/>
      <c r="DK72" s="634"/>
      <c r="DL72" s="634"/>
      <c r="DM72" s="634"/>
      <c r="DN72" s="634"/>
      <c r="DO72" s="634"/>
      <c r="DP72" s="634"/>
      <c r="DQ72" s="634"/>
      <c r="DR72" s="634"/>
      <c r="DS72" s="634"/>
      <c r="DT72" s="634"/>
      <c r="DU72" s="634"/>
      <c r="DV72" s="634"/>
      <c r="DW72" s="634"/>
    </row>
    <row r="73" spans="1:127" s="634" customFormat="1" ht="12.6" customHeight="1">
      <c r="A73" s="726"/>
      <c r="B73" s="1391" t="s">
        <v>87</v>
      </c>
      <c r="C73" s="1391"/>
      <c r="D73" s="1391"/>
      <c r="E73" s="671"/>
      <c r="F73" s="1391"/>
      <c r="G73" s="1391"/>
      <c r="H73" s="1391"/>
      <c r="I73" s="1391"/>
      <c r="J73" s="1391"/>
      <c r="K73" s="1391"/>
      <c r="L73" s="1391"/>
      <c r="M73" s="1391"/>
      <c r="N73" s="1391"/>
      <c r="O73" s="1391"/>
      <c r="P73" s="1391"/>
      <c r="Q73" s="1391"/>
      <c r="R73" s="1391"/>
      <c r="S73" s="1391"/>
      <c r="T73" s="1391"/>
      <c r="U73" s="1391"/>
      <c r="V73" s="1391"/>
      <c r="W73" s="1391"/>
      <c r="X73" s="1391"/>
      <c r="Y73" s="1391"/>
      <c r="Z73" s="1391"/>
      <c r="AA73" s="1391"/>
      <c r="AB73" s="1391"/>
      <c r="AC73" s="1391"/>
      <c r="AD73" s="1391"/>
      <c r="AE73" s="1391"/>
      <c r="AF73" s="1391"/>
      <c r="AG73" s="1391"/>
      <c r="AH73" s="1391"/>
      <c r="AI73" s="1391"/>
      <c r="AJ73" s="1391"/>
      <c r="AK73" s="1391"/>
      <c r="AL73" s="1391"/>
      <c r="AM73" s="1391"/>
      <c r="AN73" s="1391"/>
      <c r="AO73" s="1391"/>
      <c r="AP73" s="1391"/>
      <c r="AQ73" s="1391"/>
      <c r="AR73" s="1391"/>
      <c r="AS73" s="1391"/>
      <c r="AT73" s="1391"/>
      <c r="AU73" s="1391"/>
      <c r="AV73" s="1391"/>
      <c r="AW73" s="1391"/>
      <c r="AX73" s="1391"/>
      <c r="AY73" s="1391"/>
      <c r="AZ73" s="1391"/>
      <c r="BA73" s="1391"/>
      <c r="BB73" s="1391"/>
      <c r="BC73" s="1391"/>
      <c r="BD73" s="1391"/>
      <c r="BE73" s="1391"/>
      <c r="BF73" s="1391"/>
      <c r="BG73" s="1391"/>
      <c r="BH73" s="1391"/>
      <c r="BI73" s="1391"/>
      <c r="BJ73" s="1391"/>
      <c r="BK73" s="1391"/>
      <c r="BL73" s="1391"/>
      <c r="BM73" s="1391"/>
      <c r="BN73" s="1391"/>
      <c r="BO73" s="1391"/>
      <c r="BP73" s="1391"/>
      <c r="BQ73" s="1391"/>
      <c r="BR73" s="1391"/>
      <c r="BS73" s="1391"/>
      <c r="BT73" s="1391"/>
      <c r="BU73" s="1391"/>
      <c r="BV73" s="1391"/>
      <c r="BW73" s="1391"/>
      <c r="BX73" s="1391"/>
      <c r="BY73" s="1391"/>
      <c r="BZ73" s="1391"/>
      <c r="CA73" s="1391"/>
      <c r="CB73" s="1391"/>
      <c r="CC73" s="1391"/>
      <c r="CD73" s="1391"/>
      <c r="CE73" s="1391"/>
      <c r="CF73" s="1391"/>
      <c r="CG73" s="1391"/>
      <c r="CH73" s="1391"/>
      <c r="CI73" s="1391"/>
      <c r="CJ73" s="1391"/>
      <c r="CK73" s="1391"/>
      <c r="CL73" s="1391"/>
      <c r="CM73" s="1391"/>
      <c r="CN73" s="1391"/>
      <c r="CO73" s="1391"/>
      <c r="CP73" s="1391"/>
      <c r="CQ73" s="1391"/>
      <c r="CR73" s="1391"/>
      <c r="CS73" s="1391"/>
      <c r="CT73" s="1391"/>
      <c r="CU73" s="1391"/>
      <c r="CV73" s="1391"/>
      <c r="CW73" s="1391"/>
      <c r="CX73" s="1391"/>
      <c r="CY73" s="1391"/>
      <c r="CZ73" s="1391"/>
      <c r="DA73" s="1391"/>
      <c r="DB73" s="1391"/>
      <c r="DC73" s="1391"/>
      <c r="DD73" s="1391"/>
      <c r="DE73" s="1391"/>
      <c r="DF73" s="1391"/>
      <c r="DG73" s="1391"/>
      <c r="DH73" s="1391"/>
      <c r="DI73" s="1391"/>
      <c r="DJ73" s="1391"/>
      <c r="DK73" s="1391"/>
      <c r="DL73" s="1391"/>
      <c r="DM73" s="1391"/>
      <c r="DN73" s="1391"/>
      <c r="DO73" s="1391"/>
      <c r="DP73" s="1391"/>
      <c r="DQ73" s="1391"/>
      <c r="DR73" s="1391"/>
      <c r="DS73" s="1391"/>
      <c r="DT73" s="1391"/>
      <c r="DU73" s="1391"/>
      <c r="DV73" s="1391"/>
      <c r="DW73" s="1391"/>
    </row>
    <row r="74" spans="1:127" s="684" customFormat="1" ht="10.8">
      <c r="A74" s="634"/>
      <c r="B74" s="726"/>
      <c r="C74" s="726"/>
      <c r="D74" s="681"/>
      <c r="E74" s="683"/>
      <c r="F74" s="681"/>
      <c r="G74" s="681"/>
      <c r="H74" s="681"/>
      <c r="I74" s="681"/>
      <c r="J74" s="681"/>
      <c r="K74" s="681"/>
      <c r="L74" s="681"/>
      <c r="M74" s="681"/>
      <c r="N74" s="681"/>
      <c r="O74" s="681"/>
      <c r="P74" s="681"/>
      <c r="Q74" s="681"/>
      <c r="R74" s="681"/>
      <c r="S74" s="681"/>
      <c r="T74" s="681"/>
      <c r="U74" s="681"/>
      <c r="V74" s="681"/>
      <c r="W74" s="681"/>
      <c r="X74" s="681"/>
      <c r="Y74" s="681"/>
      <c r="Z74" s="681"/>
      <c r="AA74" s="681"/>
      <c r="AB74" s="681"/>
      <c r="AC74" s="681"/>
      <c r="AD74" s="681"/>
      <c r="AE74" s="681"/>
      <c r="AF74" s="681"/>
      <c r="AG74" s="681"/>
      <c r="AH74" s="681"/>
      <c r="AI74" s="681"/>
      <c r="AJ74" s="681"/>
      <c r="AK74" s="681"/>
      <c r="AL74" s="681"/>
      <c r="AM74" s="681"/>
      <c r="AN74" s="681"/>
      <c r="AO74" s="681"/>
      <c r="AP74" s="681"/>
      <c r="AQ74" s="681"/>
      <c r="AR74" s="681"/>
      <c r="AS74" s="681"/>
      <c r="AT74" s="681"/>
      <c r="AU74" s="681"/>
      <c r="AV74" s="681"/>
      <c r="AW74" s="681"/>
      <c r="AX74" s="681"/>
      <c r="AY74" s="681"/>
      <c r="AZ74" s="681"/>
      <c r="BA74" s="681"/>
      <c r="BB74" s="681"/>
      <c r="BC74" s="681"/>
      <c r="BD74" s="681"/>
      <c r="BE74" s="681"/>
      <c r="BF74" s="681"/>
      <c r="BG74" s="681"/>
      <c r="BH74" s="681"/>
      <c r="BI74" s="681"/>
      <c r="BJ74" s="681"/>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1"/>
      <c r="CJ74" s="681"/>
      <c r="CK74" s="681"/>
      <c r="CL74" s="681"/>
      <c r="CM74" s="681"/>
      <c r="CN74" s="681"/>
      <c r="CO74" s="681"/>
      <c r="CP74" s="681"/>
      <c r="CQ74" s="681"/>
      <c r="CR74" s="681"/>
      <c r="CS74" s="681"/>
      <c r="CT74" s="681"/>
      <c r="CU74" s="681"/>
      <c r="CV74" s="681"/>
      <c r="CW74" s="681"/>
      <c r="CX74" s="681"/>
      <c r="CY74" s="681"/>
      <c r="CZ74" s="681"/>
      <c r="DA74" s="681"/>
      <c r="DB74" s="681"/>
      <c r="DC74" s="681"/>
      <c r="DD74" s="681"/>
      <c r="DE74" s="681"/>
      <c r="DF74" s="681"/>
      <c r="DG74" s="681"/>
      <c r="DH74" s="681"/>
      <c r="DI74" s="681"/>
      <c r="DJ74" s="681"/>
      <c r="DK74" s="681"/>
      <c r="DL74" s="681"/>
      <c r="DM74" s="681"/>
      <c r="DN74" s="681"/>
      <c r="DO74" s="681"/>
      <c r="DP74" s="681"/>
      <c r="DQ74" s="681"/>
      <c r="DR74" s="681"/>
      <c r="DS74" s="681"/>
      <c r="DT74" s="681"/>
      <c r="DU74" s="681"/>
      <c r="DV74" s="681"/>
      <c r="DW74" s="681"/>
    </row>
    <row r="75" spans="1:127" s="634" customFormat="1" ht="12.6" customHeight="1">
      <c r="A75" s="684"/>
      <c r="B75" s="684"/>
      <c r="C75" s="684"/>
      <c r="D75" s="684"/>
      <c r="E75" s="684"/>
      <c r="F75" s="684"/>
      <c r="G75" s="888">
        <f t="shared" ref="G75:BR75" si="55">G$9</f>
        <v>44408</v>
      </c>
      <c r="H75" s="888">
        <f t="shared" si="55"/>
        <v>44439</v>
      </c>
      <c r="I75" s="888">
        <f t="shared" si="55"/>
        <v>44469</v>
      </c>
      <c r="J75" s="888">
        <f t="shared" si="55"/>
        <v>44500</v>
      </c>
      <c r="K75" s="888">
        <f t="shared" si="55"/>
        <v>44530</v>
      </c>
      <c r="L75" s="888">
        <f t="shared" si="55"/>
        <v>44561</v>
      </c>
      <c r="M75" s="888">
        <f t="shared" si="55"/>
        <v>44592</v>
      </c>
      <c r="N75" s="888">
        <f t="shared" si="55"/>
        <v>44620</v>
      </c>
      <c r="O75" s="888">
        <f t="shared" si="55"/>
        <v>44651</v>
      </c>
      <c r="P75" s="888">
        <f t="shared" si="55"/>
        <v>44681</v>
      </c>
      <c r="Q75" s="888">
        <f t="shared" si="55"/>
        <v>44712</v>
      </c>
      <c r="R75" s="888">
        <f t="shared" si="55"/>
        <v>44742</v>
      </c>
      <c r="S75" s="888">
        <f t="shared" si="55"/>
        <v>44773</v>
      </c>
      <c r="T75" s="888">
        <f t="shared" si="55"/>
        <v>44804</v>
      </c>
      <c r="U75" s="888">
        <f t="shared" si="55"/>
        <v>44834</v>
      </c>
      <c r="V75" s="888">
        <f t="shared" si="55"/>
        <v>44865</v>
      </c>
      <c r="W75" s="888">
        <f t="shared" si="55"/>
        <v>44895</v>
      </c>
      <c r="X75" s="888">
        <f t="shared" si="55"/>
        <v>44926</v>
      </c>
      <c r="Y75" s="888">
        <f t="shared" si="55"/>
        <v>44957</v>
      </c>
      <c r="Z75" s="888">
        <f t="shared" si="55"/>
        <v>44985</v>
      </c>
      <c r="AA75" s="888">
        <f t="shared" si="55"/>
        <v>45016</v>
      </c>
      <c r="AB75" s="888">
        <f t="shared" si="55"/>
        <v>45046</v>
      </c>
      <c r="AC75" s="888">
        <f t="shared" si="55"/>
        <v>45077</v>
      </c>
      <c r="AD75" s="888">
        <f t="shared" si="55"/>
        <v>45107</v>
      </c>
      <c r="AE75" s="888">
        <f t="shared" si="55"/>
        <v>45138</v>
      </c>
      <c r="AF75" s="888">
        <f t="shared" si="55"/>
        <v>45169</v>
      </c>
      <c r="AG75" s="888">
        <f t="shared" si="55"/>
        <v>45199</v>
      </c>
      <c r="AH75" s="888">
        <f t="shared" si="55"/>
        <v>45230</v>
      </c>
      <c r="AI75" s="888">
        <f t="shared" si="55"/>
        <v>45260</v>
      </c>
      <c r="AJ75" s="888">
        <f t="shared" si="55"/>
        <v>45291</v>
      </c>
      <c r="AK75" s="888">
        <f t="shared" si="55"/>
        <v>45322</v>
      </c>
      <c r="AL75" s="888">
        <f t="shared" si="55"/>
        <v>45351</v>
      </c>
      <c r="AM75" s="888">
        <f t="shared" si="55"/>
        <v>45382</v>
      </c>
      <c r="AN75" s="888">
        <f t="shared" si="55"/>
        <v>45412</v>
      </c>
      <c r="AO75" s="888">
        <f t="shared" si="55"/>
        <v>45443</v>
      </c>
      <c r="AP75" s="888">
        <f t="shared" si="55"/>
        <v>45473</v>
      </c>
      <c r="AQ75" s="888">
        <f t="shared" si="55"/>
        <v>45504</v>
      </c>
      <c r="AR75" s="888">
        <f t="shared" si="55"/>
        <v>45535</v>
      </c>
      <c r="AS75" s="888">
        <f t="shared" si="55"/>
        <v>45565</v>
      </c>
      <c r="AT75" s="888">
        <f t="shared" si="55"/>
        <v>45596</v>
      </c>
      <c r="AU75" s="888">
        <f t="shared" si="55"/>
        <v>45626</v>
      </c>
      <c r="AV75" s="888">
        <f t="shared" si="55"/>
        <v>45657</v>
      </c>
      <c r="AW75" s="888">
        <f t="shared" si="55"/>
        <v>45688</v>
      </c>
      <c r="AX75" s="888">
        <f t="shared" si="55"/>
        <v>45716</v>
      </c>
      <c r="AY75" s="888">
        <f t="shared" si="55"/>
        <v>45747</v>
      </c>
      <c r="AZ75" s="888">
        <f t="shared" si="55"/>
        <v>45777</v>
      </c>
      <c r="BA75" s="888">
        <f t="shared" si="55"/>
        <v>45808</v>
      </c>
      <c r="BB75" s="888">
        <f t="shared" si="55"/>
        <v>45838</v>
      </c>
      <c r="BC75" s="888">
        <f t="shared" si="55"/>
        <v>45869</v>
      </c>
      <c r="BD75" s="888">
        <f t="shared" si="55"/>
        <v>45900</v>
      </c>
      <c r="BE75" s="888">
        <f t="shared" si="55"/>
        <v>45930</v>
      </c>
      <c r="BF75" s="888">
        <f t="shared" si="55"/>
        <v>45961</v>
      </c>
      <c r="BG75" s="888">
        <f t="shared" si="55"/>
        <v>45991</v>
      </c>
      <c r="BH75" s="888">
        <f t="shared" si="55"/>
        <v>46022</v>
      </c>
      <c r="BI75" s="888">
        <f t="shared" si="55"/>
        <v>46053</v>
      </c>
      <c r="BJ75" s="888">
        <f t="shared" si="55"/>
        <v>46081</v>
      </c>
      <c r="BK75" s="888">
        <f t="shared" si="55"/>
        <v>46112</v>
      </c>
      <c r="BL75" s="888">
        <f t="shared" si="55"/>
        <v>46142</v>
      </c>
      <c r="BM75" s="888">
        <f t="shared" si="55"/>
        <v>46173</v>
      </c>
      <c r="BN75" s="888">
        <f t="shared" si="55"/>
        <v>46203</v>
      </c>
      <c r="BO75" s="888">
        <f t="shared" si="55"/>
        <v>46234</v>
      </c>
      <c r="BP75" s="888">
        <f t="shared" si="55"/>
        <v>46265</v>
      </c>
      <c r="BQ75" s="888">
        <f t="shared" si="55"/>
        <v>46295</v>
      </c>
      <c r="BR75" s="888">
        <f t="shared" si="55"/>
        <v>46326</v>
      </c>
      <c r="BS75" s="888">
        <f t="shared" ref="BS75:DW75" si="56">BS$9</f>
        <v>46356</v>
      </c>
      <c r="BT75" s="888">
        <f t="shared" si="56"/>
        <v>46387</v>
      </c>
      <c r="BU75" s="888">
        <f t="shared" si="56"/>
        <v>46418</v>
      </c>
      <c r="BV75" s="888">
        <f t="shared" si="56"/>
        <v>46446</v>
      </c>
      <c r="BW75" s="888">
        <f t="shared" si="56"/>
        <v>46477</v>
      </c>
      <c r="BX75" s="888">
        <f t="shared" si="56"/>
        <v>46507</v>
      </c>
      <c r="BY75" s="888">
        <f t="shared" si="56"/>
        <v>46538</v>
      </c>
      <c r="BZ75" s="888">
        <f t="shared" si="56"/>
        <v>46568</v>
      </c>
      <c r="CA75" s="888">
        <f t="shared" si="56"/>
        <v>46599</v>
      </c>
      <c r="CB75" s="888">
        <f t="shared" si="56"/>
        <v>46630</v>
      </c>
      <c r="CC75" s="888">
        <f t="shared" si="56"/>
        <v>46660</v>
      </c>
      <c r="CD75" s="888">
        <f t="shared" si="56"/>
        <v>46691</v>
      </c>
      <c r="CE75" s="888">
        <f t="shared" si="56"/>
        <v>46721</v>
      </c>
      <c r="CF75" s="888">
        <f t="shared" si="56"/>
        <v>46752</v>
      </c>
      <c r="CG75" s="888">
        <f t="shared" si="56"/>
        <v>46783</v>
      </c>
      <c r="CH75" s="888">
        <f t="shared" si="56"/>
        <v>46812</v>
      </c>
      <c r="CI75" s="888">
        <f t="shared" si="56"/>
        <v>46843</v>
      </c>
      <c r="CJ75" s="888">
        <f t="shared" si="56"/>
        <v>46873</v>
      </c>
      <c r="CK75" s="888">
        <f t="shared" si="56"/>
        <v>46904</v>
      </c>
      <c r="CL75" s="888">
        <f t="shared" si="56"/>
        <v>46934</v>
      </c>
      <c r="CM75" s="888">
        <f t="shared" si="56"/>
        <v>46965</v>
      </c>
      <c r="CN75" s="888">
        <f t="shared" si="56"/>
        <v>46996</v>
      </c>
      <c r="CO75" s="888">
        <f t="shared" si="56"/>
        <v>47026</v>
      </c>
      <c r="CP75" s="888">
        <f t="shared" si="56"/>
        <v>47057</v>
      </c>
      <c r="CQ75" s="888">
        <f t="shared" si="56"/>
        <v>47087</v>
      </c>
      <c r="CR75" s="888">
        <f t="shared" si="56"/>
        <v>47118</v>
      </c>
      <c r="CS75" s="888">
        <f t="shared" si="56"/>
        <v>47149</v>
      </c>
      <c r="CT75" s="888">
        <f t="shared" si="56"/>
        <v>47177</v>
      </c>
      <c r="CU75" s="888">
        <f t="shared" si="56"/>
        <v>47208</v>
      </c>
      <c r="CV75" s="888">
        <f t="shared" si="56"/>
        <v>47238</v>
      </c>
      <c r="CW75" s="888">
        <f t="shared" si="56"/>
        <v>47269</v>
      </c>
      <c r="CX75" s="888">
        <f t="shared" si="56"/>
        <v>47299</v>
      </c>
      <c r="CY75" s="888">
        <f t="shared" si="56"/>
        <v>47330</v>
      </c>
      <c r="CZ75" s="888">
        <f t="shared" si="56"/>
        <v>47361</v>
      </c>
      <c r="DA75" s="888">
        <f t="shared" si="56"/>
        <v>47391</v>
      </c>
      <c r="DB75" s="888">
        <f t="shared" si="56"/>
        <v>47422</v>
      </c>
      <c r="DC75" s="888">
        <f t="shared" si="56"/>
        <v>47452</v>
      </c>
      <c r="DD75" s="888">
        <f t="shared" si="56"/>
        <v>47483</v>
      </c>
      <c r="DE75" s="888">
        <f t="shared" si="56"/>
        <v>47514</v>
      </c>
      <c r="DF75" s="888">
        <f t="shared" si="56"/>
        <v>47542</v>
      </c>
      <c r="DG75" s="888">
        <f t="shared" si="56"/>
        <v>47573</v>
      </c>
      <c r="DH75" s="888">
        <f t="shared" si="56"/>
        <v>47603</v>
      </c>
      <c r="DI75" s="888">
        <f t="shared" si="56"/>
        <v>47634</v>
      </c>
      <c r="DJ75" s="888">
        <f t="shared" si="56"/>
        <v>47664</v>
      </c>
      <c r="DK75" s="888">
        <f t="shared" si="56"/>
        <v>47695</v>
      </c>
      <c r="DL75" s="888">
        <f t="shared" si="56"/>
        <v>47726</v>
      </c>
      <c r="DM75" s="888">
        <f t="shared" si="56"/>
        <v>47756</v>
      </c>
      <c r="DN75" s="888">
        <f t="shared" si="56"/>
        <v>47787</v>
      </c>
      <c r="DO75" s="888">
        <f t="shared" si="56"/>
        <v>47817</v>
      </c>
      <c r="DP75" s="888">
        <f t="shared" si="56"/>
        <v>47848</v>
      </c>
      <c r="DQ75" s="888">
        <f t="shared" si="56"/>
        <v>47879</v>
      </c>
      <c r="DR75" s="888">
        <f t="shared" si="56"/>
        <v>47907</v>
      </c>
      <c r="DS75" s="888">
        <f t="shared" si="56"/>
        <v>47938</v>
      </c>
      <c r="DT75" s="888">
        <f t="shared" si="56"/>
        <v>47968</v>
      </c>
      <c r="DU75" s="888">
        <f t="shared" si="56"/>
        <v>47999</v>
      </c>
      <c r="DV75" s="888">
        <f t="shared" si="56"/>
        <v>48029</v>
      </c>
      <c r="DW75" s="888">
        <f t="shared" si="56"/>
        <v>48060</v>
      </c>
    </row>
    <row r="76" spans="1:127" s="684" customFormat="1" ht="10.8">
      <c r="A76" s="634"/>
      <c r="B76" s="634"/>
      <c r="C76" s="634"/>
      <c r="D76" s="634"/>
      <c r="F76" s="681"/>
      <c r="G76" s="634"/>
      <c r="H76" s="634"/>
      <c r="I76" s="634"/>
      <c r="J76" s="634"/>
      <c r="K76" s="634"/>
      <c r="L76" s="634"/>
      <c r="M76" s="634"/>
      <c r="N76" s="634"/>
      <c r="O76" s="634"/>
      <c r="P76" s="634"/>
      <c r="Q76" s="634"/>
      <c r="R76" s="634"/>
      <c r="S76" s="634"/>
      <c r="T76" s="634"/>
      <c r="U76" s="634"/>
      <c r="V76" s="634"/>
      <c r="W76" s="634"/>
      <c r="X76" s="634"/>
      <c r="Y76" s="634"/>
      <c r="Z76" s="634"/>
      <c r="AA76" s="634"/>
      <c r="AB76" s="634"/>
      <c r="AC76" s="634"/>
      <c r="AD76" s="634"/>
      <c r="AE76" s="634"/>
      <c r="AF76" s="634"/>
      <c r="AG76" s="634"/>
      <c r="AH76" s="634"/>
      <c r="AI76" s="634"/>
      <c r="AJ76" s="634"/>
      <c r="AK76" s="634"/>
      <c r="AL76" s="634"/>
      <c r="AM76" s="634"/>
      <c r="AN76" s="634"/>
      <c r="AO76" s="634"/>
      <c r="AP76" s="634"/>
      <c r="AQ76" s="634"/>
      <c r="AR76" s="634"/>
      <c r="AS76" s="634"/>
      <c r="AT76" s="634"/>
      <c r="AU76" s="634"/>
      <c r="AV76" s="634"/>
      <c r="AW76" s="634"/>
      <c r="AX76" s="634"/>
      <c r="AY76" s="634"/>
      <c r="AZ76" s="634"/>
      <c r="BA76" s="634"/>
      <c r="BB76" s="634"/>
      <c r="BC76" s="634"/>
      <c r="BD76" s="634"/>
      <c r="BE76" s="634"/>
      <c r="BF76" s="634"/>
      <c r="BG76" s="634"/>
      <c r="BH76" s="634"/>
      <c r="BI76" s="634"/>
      <c r="BJ76" s="634"/>
      <c r="BK76" s="634"/>
      <c r="BL76" s="634"/>
      <c r="BM76" s="634"/>
      <c r="BN76" s="634"/>
      <c r="BO76" s="634"/>
      <c r="BP76" s="634"/>
      <c r="BQ76" s="634"/>
      <c r="BR76" s="634"/>
      <c r="BS76" s="634"/>
      <c r="BT76" s="634"/>
      <c r="BU76" s="634"/>
      <c r="BV76" s="634"/>
      <c r="BW76" s="634"/>
      <c r="BX76" s="634"/>
      <c r="BY76" s="634"/>
      <c r="BZ76" s="634"/>
      <c r="CA76" s="634"/>
      <c r="CB76" s="634"/>
      <c r="CC76" s="634"/>
      <c r="CD76" s="634"/>
      <c r="CE76" s="634"/>
      <c r="CF76" s="634"/>
      <c r="CG76" s="634"/>
      <c r="CH76" s="634"/>
      <c r="CI76" s="634"/>
      <c r="CJ76" s="634"/>
      <c r="CK76" s="634"/>
      <c r="CL76" s="634"/>
      <c r="CM76" s="634"/>
      <c r="CN76" s="634"/>
      <c r="CO76" s="634"/>
      <c r="CP76" s="634"/>
      <c r="CQ76" s="634"/>
      <c r="CR76" s="634"/>
      <c r="CS76" s="634"/>
      <c r="CT76" s="634"/>
      <c r="CU76" s="634"/>
      <c r="CV76" s="634"/>
      <c r="CW76" s="634"/>
      <c r="CX76" s="634"/>
      <c r="CY76" s="634"/>
      <c r="CZ76" s="634"/>
      <c r="DA76" s="634"/>
      <c r="DB76" s="634"/>
      <c r="DC76" s="634"/>
      <c r="DD76" s="634"/>
      <c r="DE76" s="634"/>
      <c r="DF76" s="634"/>
      <c r="DG76" s="634"/>
      <c r="DH76" s="634"/>
      <c r="DI76" s="634"/>
      <c r="DJ76" s="634"/>
      <c r="DK76" s="634"/>
      <c r="DL76" s="634"/>
      <c r="DM76" s="634"/>
      <c r="DN76" s="634"/>
      <c r="DO76" s="634"/>
      <c r="DP76" s="634"/>
      <c r="DQ76" s="634"/>
      <c r="DR76" s="634"/>
      <c r="DS76" s="634"/>
      <c r="DT76" s="634"/>
      <c r="DU76" s="634"/>
      <c r="DV76" s="634"/>
      <c r="DW76" s="634"/>
    </row>
    <row r="77" spans="1:127" s="634" customFormat="1" ht="10.8">
      <c r="B77" s="886" t="s">
        <v>185</v>
      </c>
      <c r="C77" s="886" t="s">
        <v>438</v>
      </c>
      <c r="D77" s="886" t="s">
        <v>1072</v>
      </c>
      <c r="E77" s="886" t="s">
        <v>433</v>
      </c>
      <c r="F77" s="681"/>
      <c r="G77" s="910">
        <f t="shared" ref="G77:P77" si="57">F77+1</f>
        <v>1</v>
      </c>
      <c r="H77" s="910">
        <f t="shared" si="57"/>
        <v>2</v>
      </c>
      <c r="I77" s="910">
        <f t="shared" si="57"/>
        <v>3</v>
      </c>
      <c r="J77" s="910">
        <f t="shared" si="57"/>
        <v>4</v>
      </c>
      <c r="K77" s="910">
        <f t="shared" si="57"/>
        <v>5</v>
      </c>
      <c r="L77" s="910">
        <f t="shared" si="57"/>
        <v>6</v>
      </c>
      <c r="M77" s="910">
        <f t="shared" si="57"/>
        <v>7</v>
      </c>
      <c r="N77" s="910">
        <f t="shared" si="57"/>
        <v>8</v>
      </c>
      <c r="O77" s="910">
        <f t="shared" si="57"/>
        <v>9</v>
      </c>
      <c r="P77" s="910">
        <f t="shared" si="57"/>
        <v>10</v>
      </c>
      <c r="Q77" s="910">
        <f t="shared" ref="Q77:CB77" si="58">P77+1</f>
        <v>11</v>
      </c>
      <c r="R77" s="910">
        <f t="shared" si="58"/>
        <v>12</v>
      </c>
      <c r="S77" s="910">
        <f t="shared" si="58"/>
        <v>13</v>
      </c>
      <c r="T77" s="910">
        <f t="shared" si="58"/>
        <v>14</v>
      </c>
      <c r="U77" s="910">
        <f t="shared" si="58"/>
        <v>15</v>
      </c>
      <c r="V77" s="910">
        <f t="shared" si="58"/>
        <v>16</v>
      </c>
      <c r="W77" s="910">
        <f t="shared" si="58"/>
        <v>17</v>
      </c>
      <c r="X77" s="910">
        <f t="shared" si="58"/>
        <v>18</v>
      </c>
      <c r="Y77" s="910">
        <f t="shared" si="58"/>
        <v>19</v>
      </c>
      <c r="Z77" s="910">
        <f t="shared" si="58"/>
        <v>20</v>
      </c>
      <c r="AA77" s="910">
        <f t="shared" si="58"/>
        <v>21</v>
      </c>
      <c r="AB77" s="910">
        <f t="shared" si="58"/>
        <v>22</v>
      </c>
      <c r="AC77" s="910">
        <f t="shared" si="58"/>
        <v>23</v>
      </c>
      <c r="AD77" s="910">
        <f t="shared" si="58"/>
        <v>24</v>
      </c>
      <c r="AE77" s="910">
        <f t="shared" si="58"/>
        <v>25</v>
      </c>
      <c r="AF77" s="910">
        <f t="shared" si="58"/>
        <v>26</v>
      </c>
      <c r="AG77" s="910">
        <f t="shared" si="58"/>
        <v>27</v>
      </c>
      <c r="AH77" s="910">
        <f t="shared" si="58"/>
        <v>28</v>
      </c>
      <c r="AI77" s="910">
        <f t="shared" si="58"/>
        <v>29</v>
      </c>
      <c r="AJ77" s="910">
        <f t="shared" si="58"/>
        <v>30</v>
      </c>
      <c r="AK77" s="910">
        <f t="shared" si="58"/>
        <v>31</v>
      </c>
      <c r="AL77" s="910">
        <f t="shared" si="58"/>
        <v>32</v>
      </c>
      <c r="AM77" s="910">
        <f t="shared" si="58"/>
        <v>33</v>
      </c>
      <c r="AN77" s="910">
        <f t="shared" si="58"/>
        <v>34</v>
      </c>
      <c r="AO77" s="910">
        <f t="shared" si="58"/>
        <v>35</v>
      </c>
      <c r="AP77" s="910">
        <f t="shared" si="58"/>
        <v>36</v>
      </c>
      <c r="AQ77" s="910">
        <f t="shared" si="58"/>
        <v>37</v>
      </c>
      <c r="AR77" s="910">
        <f t="shared" si="58"/>
        <v>38</v>
      </c>
      <c r="AS77" s="910">
        <f t="shared" si="58"/>
        <v>39</v>
      </c>
      <c r="AT77" s="910">
        <f t="shared" si="58"/>
        <v>40</v>
      </c>
      <c r="AU77" s="910">
        <f t="shared" si="58"/>
        <v>41</v>
      </c>
      <c r="AV77" s="910">
        <f t="shared" si="58"/>
        <v>42</v>
      </c>
      <c r="AW77" s="910">
        <f t="shared" si="58"/>
        <v>43</v>
      </c>
      <c r="AX77" s="910">
        <f t="shared" si="58"/>
        <v>44</v>
      </c>
      <c r="AY77" s="910">
        <f t="shared" si="58"/>
        <v>45</v>
      </c>
      <c r="AZ77" s="910">
        <f t="shared" si="58"/>
        <v>46</v>
      </c>
      <c r="BA77" s="910">
        <f t="shared" si="58"/>
        <v>47</v>
      </c>
      <c r="BB77" s="910">
        <f t="shared" si="58"/>
        <v>48</v>
      </c>
      <c r="BC77" s="910">
        <f t="shared" si="58"/>
        <v>49</v>
      </c>
      <c r="BD77" s="910">
        <f t="shared" si="58"/>
        <v>50</v>
      </c>
      <c r="BE77" s="910">
        <f t="shared" si="58"/>
        <v>51</v>
      </c>
      <c r="BF77" s="910">
        <f t="shared" si="58"/>
        <v>52</v>
      </c>
      <c r="BG77" s="910">
        <f t="shared" si="58"/>
        <v>53</v>
      </c>
      <c r="BH77" s="910">
        <f t="shared" si="58"/>
        <v>54</v>
      </c>
      <c r="BI77" s="910">
        <f t="shared" si="58"/>
        <v>55</v>
      </c>
      <c r="BJ77" s="910">
        <f t="shared" si="58"/>
        <v>56</v>
      </c>
      <c r="BK77" s="910">
        <f t="shared" si="58"/>
        <v>57</v>
      </c>
      <c r="BL77" s="910">
        <f t="shared" si="58"/>
        <v>58</v>
      </c>
      <c r="BM77" s="910">
        <f t="shared" si="58"/>
        <v>59</v>
      </c>
      <c r="BN77" s="910">
        <f t="shared" si="58"/>
        <v>60</v>
      </c>
      <c r="BO77" s="910">
        <f t="shared" si="58"/>
        <v>61</v>
      </c>
      <c r="BP77" s="910">
        <f t="shared" si="58"/>
        <v>62</v>
      </c>
      <c r="BQ77" s="910">
        <f t="shared" si="58"/>
        <v>63</v>
      </c>
      <c r="BR77" s="910">
        <f t="shared" si="58"/>
        <v>64</v>
      </c>
      <c r="BS77" s="910">
        <f t="shared" si="58"/>
        <v>65</v>
      </c>
      <c r="BT77" s="910">
        <f t="shared" si="58"/>
        <v>66</v>
      </c>
      <c r="BU77" s="910">
        <f t="shared" si="58"/>
        <v>67</v>
      </c>
      <c r="BV77" s="910">
        <f t="shared" si="58"/>
        <v>68</v>
      </c>
      <c r="BW77" s="910">
        <f t="shared" si="58"/>
        <v>69</v>
      </c>
      <c r="BX77" s="910">
        <f t="shared" si="58"/>
        <v>70</v>
      </c>
      <c r="BY77" s="910">
        <f t="shared" si="58"/>
        <v>71</v>
      </c>
      <c r="BZ77" s="910">
        <f t="shared" si="58"/>
        <v>72</v>
      </c>
      <c r="CA77" s="910">
        <f t="shared" si="58"/>
        <v>73</v>
      </c>
      <c r="CB77" s="910">
        <f t="shared" si="58"/>
        <v>74</v>
      </c>
      <c r="CC77" s="910">
        <f t="shared" ref="CC77:DV77" si="59">CB77+1</f>
        <v>75</v>
      </c>
      <c r="CD77" s="910">
        <f t="shared" si="59"/>
        <v>76</v>
      </c>
      <c r="CE77" s="910">
        <f t="shared" si="59"/>
        <v>77</v>
      </c>
      <c r="CF77" s="910">
        <f t="shared" si="59"/>
        <v>78</v>
      </c>
      <c r="CG77" s="910">
        <f t="shared" si="59"/>
        <v>79</v>
      </c>
      <c r="CH77" s="910">
        <f t="shared" si="59"/>
        <v>80</v>
      </c>
      <c r="CI77" s="910">
        <f t="shared" si="59"/>
        <v>81</v>
      </c>
      <c r="CJ77" s="910">
        <f t="shared" si="59"/>
        <v>82</v>
      </c>
      <c r="CK77" s="910">
        <f t="shared" si="59"/>
        <v>83</v>
      </c>
      <c r="CL77" s="910">
        <f t="shared" si="59"/>
        <v>84</v>
      </c>
      <c r="CM77" s="910">
        <f t="shared" si="59"/>
        <v>85</v>
      </c>
      <c r="CN77" s="910">
        <f t="shared" si="59"/>
        <v>86</v>
      </c>
      <c r="CO77" s="910">
        <f t="shared" si="59"/>
        <v>87</v>
      </c>
      <c r="CP77" s="910">
        <f t="shared" si="59"/>
        <v>88</v>
      </c>
      <c r="CQ77" s="910">
        <f t="shared" si="59"/>
        <v>89</v>
      </c>
      <c r="CR77" s="910">
        <f t="shared" si="59"/>
        <v>90</v>
      </c>
      <c r="CS77" s="910">
        <f t="shared" si="59"/>
        <v>91</v>
      </c>
      <c r="CT77" s="910">
        <f t="shared" si="59"/>
        <v>92</v>
      </c>
      <c r="CU77" s="910">
        <f t="shared" si="59"/>
        <v>93</v>
      </c>
      <c r="CV77" s="910">
        <f t="shared" si="59"/>
        <v>94</v>
      </c>
      <c r="CW77" s="910">
        <f t="shared" si="59"/>
        <v>95</v>
      </c>
      <c r="CX77" s="910">
        <f t="shared" si="59"/>
        <v>96</v>
      </c>
      <c r="CY77" s="910">
        <f t="shared" si="59"/>
        <v>97</v>
      </c>
      <c r="CZ77" s="910">
        <f t="shared" si="59"/>
        <v>98</v>
      </c>
      <c r="DA77" s="910">
        <f t="shared" si="59"/>
        <v>99</v>
      </c>
      <c r="DB77" s="910">
        <f t="shared" si="59"/>
        <v>100</v>
      </c>
      <c r="DC77" s="910">
        <f t="shared" si="59"/>
        <v>101</v>
      </c>
      <c r="DD77" s="910">
        <f t="shared" si="59"/>
        <v>102</v>
      </c>
      <c r="DE77" s="910">
        <f t="shared" si="59"/>
        <v>103</v>
      </c>
      <c r="DF77" s="910">
        <f t="shared" si="59"/>
        <v>104</v>
      </c>
      <c r="DG77" s="910">
        <f t="shared" si="59"/>
        <v>105</v>
      </c>
      <c r="DH77" s="910">
        <f t="shared" si="59"/>
        <v>106</v>
      </c>
      <c r="DI77" s="910">
        <f t="shared" si="59"/>
        <v>107</v>
      </c>
      <c r="DJ77" s="910">
        <f t="shared" si="59"/>
        <v>108</v>
      </c>
      <c r="DK77" s="910">
        <f t="shared" si="59"/>
        <v>109</v>
      </c>
      <c r="DL77" s="910">
        <f t="shared" si="59"/>
        <v>110</v>
      </c>
      <c r="DM77" s="910">
        <f t="shared" si="59"/>
        <v>111</v>
      </c>
      <c r="DN77" s="910">
        <f t="shared" si="59"/>
        <v>112</v>
      </c>
      <c r="DO77" s="910">
        <f t="shared" si="59"/>
        <v>113</v>
      </c>
      <c r="DP77" s="910">
        <f t="shared" si="59"/>
        <v>114</v>
      </c>
      <c r="DQ77" s="910">
        <f t="shared" si="59"/>
        <v>115</v>
      </c>
      <c r="DR77" s="910">
        <f t="shared" si="59"/>
        <v>116</v>
      </c>
      <c r="DS77" s="910">
        <f t="shared" si="59"/>
        <v>117</v>
      </c>
      <c r="DT77" s="910">
        <f t="shared" si="59"/>
        <v>118</v>
      </c>
      <c r="DU77" s="910">
        <f t="shared" si="59"/>
        <v>119</v>
      </c>
      <c r="DV77" s="910">
        <f t="shared" si="59"/>
        <v>120</v>
      </c>
      <c r="DW77" s="910">
        <f>DV77+1</f>
        <v>121</v>
      </c>
    </row>
    <row r="78" spans="1:127" s="634" customFormat="1" ht="10.8">
      <c r="B78" s="882">
        <f>IF(B77="No",1,B77+1)</f>
        <v>1</v>
      </c>
      <c r="C78" s="883" t="str">
        <f ca="1">OFFSET(IP_Schedule!Q$16,$B78,0)</f>
        <v>Leased</v>
      </c>
      <c r="D78" s="883" t="str">
        <f ca="1">IF(OFFSET(IP_Schedule!R$16,$B78,0)="Vacant","Vacant",OFFSET(IP_Schedule!R$16,$B45,0))</f>
        <v>Yarra D</v>
      </c>
      <c r="E78" s="911" t="str">
        <f ca="1">OFFSET(IP_Schedule!E$16,$B78,0)</f>
        <v>Ground 1</v>
      </c>
      <c r="F78" s="681"/>
      <c r="G78" s="887">
        <f ca="1">OFFSET(DT_MR!E$17,$B12,0)/12</f>
        <v>10.0206</v>
      </c>
      <c r="H78" s="887">
        <f ca="1">OFFSET(DT_MR!F$17,$B12,0)/12</f>
        <v>10.041241666666666</v>
      </c>
      <c r="I78" s="887">
        <f ca="1">OFFSET(DT_MR!G$17,$B12,0)/12</f>
        <v>10.061925</v>
      </c>
      <c r="J78" s="887">
        <f ca="1">OFFSET(DT_MR!H$17,$B12,0)/12</f>
        <v>10.082649999999999</v>
      </c>
      <c r="K78" s="887">
        <f ca="1">OFFSET(DT_MR!I$17,$B12,0)/12</f>
        <v>10.103416666666666</v>
      </c>
      <c r="L78" s="887">
        <f ca="1">OFFSET(DT_MR!J$17,$B12,0)/12</f>
        <v>10.124225000000001</v>
      </c>
      <c r="M78" s="887">
        <f ca="1">OFFSET(DT_MR!K$17,$B12,0)/12</f>
        <v>10.145083333333334</v>
      </c>
      <c r="N78" s="887">
        <f ca="1">OFFSET(DT_MR!L$17,$B12,0)/12</f>
        <v>10.165983333333333</v>
      </c>
      <c r="O78" s="887">
        <f ca="1">OFFSET(DT_MR!M$17,$B12,0)/12</f>
        <v>10.186916666666667</v>
      </c>
      <c r="P78" s="887">
        <f ca="1">OFFSET(DT_MR!N$17,$B12,0)/12</f>
        <v>10.2079</v>
      </c>
      <c r="Q78" s="887">
        <f ca="1">OFFSET(DT_MR!O$17,$B12,0)/12</f>
        <v>10.228933333333334</v>
      </c>
      <c r="R78" s="887">
        <f ca="1">OFFSET(DT_MR!P$17,$B12,0)/12</f>
        <v>10.25</v>
      </c>
      <c r="S78" s="887">
        <f ca="1">OFFSET(DT_MR!Q$17,$B12,0)/12</f>
        <v>10.271116666666666</v>
      </c>
      <c r="T78" s="887">
        <f ca="1">OFFSET(DT_MR!R$17,$B12,0)/12</f>
        <v>10.292266666666666</v>
      </c>
      <c r="U78" s="887">
        <f ca="1">OFFSET(DT_MR!S$17,$B12,0)/12</f>
        <v>10.313466666666667</v>
      </c>
      <c r="V78" s="887">
        <f ca="1">OFFSET(DT_MR!T$17,$B12,0)/12</f>
        <v>10.334716666666667</v>
      </c>
      <c r="W78" s="887">
        <f ca="1">OFFSET(DT_MR!U$17,$B12,0)/12</f>
        <v>10.356</v>
      </c>
      <c r="X78" s="887">
        <f ca="1">OFFSET(DT_MR!V$17,$B12,0)/12</f>
        <v>10.377333333333334</v>
      </c>
      <c r="Y78" s="887">
        <f ca="1">OFFSET(DT_MR!W$17,$B12,0)/12</f>
        <v>10.398708333333333</v>
      </c>
      <c r="Z78" s="887">
        <f ca="1">OFFSET(DT_MR!X$17,$B12,0)/12</f>
        <v>10.420133333333334</v>
      </c>
      <c r="AA78" s="887">
        <f ca="1">OFFSET(DT_MR!Y$17,$B12,0)/12</f>
        <v>10.441591666666666</v>
      </c>
      <c r="AB78" s="887">
        <f ca="1">OFFSET(DT_MR!Z$17,$B12,0)/12</f>
        <v>10.463099999999999</v>
      </c>
      <c r="AC78" s="887">
        <f ca="1">OFFSET(DT_MR!AA$17,$B12,0)/12</f>
        <v>10.48465</v>
      </c>
      <c r="AD78" s="887">
        <f ca="1">OFFSET(DT_MR!AB$17,$B12,0)/12</f>
        <v>10.50625</v>
      </c>
      <c r="AE78" s="887">
        <f ca="1">OFFSET(DT_MR!AC$17,$B12,0)/12</f>
        <v>10.527891666666667</v>
      </c>
      <c r="AF78" s="887">
        <f ca="1">OFFSET(DT_MR!AD$17,$B12,0)/12</f>
        <v>10.549574999999999</v>
      </c>
      <c r="AG78" s="887">
        <f ca="1">OFFSET(DT_MR!AE$17,$B12,0)/12</f>
        <v>10.571308333333333</v>
      </c>
      <c r="AH78" s="887">
        <f ca="1">OFFSET(DT_MR!AF$17,$B12,0)/12</f>
        <v>10.593083333333334</v>
      </c>
      <c r="AI78" s="887">
        <f ca="1">OFFSET(DT_MR!AG$17,$B12,0)/12</f>
        <v>10.6149</v>
      </c>
      <c r="AJ78" s="887">
        <f ca="1">OFFSET(DT_MR!AH$17,$B12,0)/12</f>
        <v>10.636766666666666</v>
      </c>
      <c r="AK78" s="887">
        <f ca="1">OFFSET(DT_MR!AI$17,$B12,0)/12</f>
        <v>10.658675000000001</v>
      </c>
      <c r="AL78" s="887">
        <f ca="1">OFFSET(DT_MR!AJ$17,$B12,0)/12</f>
        <v>10.680633333333333</v>
      </c>
      <c r="AM78" s="887">
        <f ca="1">OFFSET(DT_MR!AK$17,$B12,0)/12</f>
        <v>10.702633333333333</v>
      </c>
      <c r="AN78" s="887">
        <f ca="1">OFFSET(DT_MR!AL$17,$B12,0)/12</f>
        <v>10.724675</v>
      </c>
      <c r="AO78" s="887">
        <f ca="1">OFFSET(DT_MR!AM$17,$B12,0)/12</f>
        <v>10.746766666666666</v>
      </c>
      <c r="AP78" s="887">
        <f ca="1">OFFSET(DT_MR!AN$17,$B12,0)/12</f>
        <v>10.768908333333334</v>
      </c>
      <c r="AQ78" s="887">
        <f ca="1">OFFSET(DT_MR!AO$17,$B12,0)/12</f>
        <v>10.791091666666667</v>
      </c>
      <c r="AR78" s="887">
        <f ca="1">OFFSET(DT_MR!AP$17,$B12,0)/12</f>
        <v>10.813316666666667</v>
      </c>
      <c r="AS78" s="887">
        <f ca="1">OFFSET(DT_MR!AQ$17,$B12,0)/12</f>
        <v>10.835591666666666</v>
      </c>
      <c r="AT78" s="887">
        <f ca="1">OFFSET(DT_MR!AR$17,$B12,0)/12</f>
        <v>10.857908333333334</v>
      </c>
      <c r="AU78" s="887">
        <f ca="1">OFFSET(DT_MR!AS$17,$B12,0)/12</f>
        <v>10.880274999999999</v>
      </c>
      <c r="AV78" s="887">
        <f ca="1">OFFSET(DT_MR!AT$17,$B12,0)/12</f>
        <v>10.902683333333334</v>
      </c>
      <c r="AW78" s="887">
        <f ca="1">OFFSET(DT_MR!AU$17,$B12,0)/12</f>
        <v>10.925141666666667</v>
      </c>
      <c r="AX78" s="887">
        <f ca="1">OFFSET(DT_MR!AV$17,$B12,0)/12</f>
        <v>10.947650000000001</v>
      </c>
      <c r="AY78" s="887">
        <f ca="1">OFFSET(DT_MR!AW$17,$B12,0)/12</f>
        <v>10.9702</v>
      </c>
      <c r="AZ78" s="887">
        <f ca="1">OFFSET(DT_MR!AX$17,$B12,0)/12</f>
        <v>10.992791666666667</v>
      </c>
      <c r="BA78" s="887">
        <f ca="1">OFFSET(DT_MR!AY$17,$B12,0)/12</f>
        <v>11.015441666666668</v>
      </c>
      <c r="BB78" s="887">
        <f ca="1">OFFSET(DT_MR!AZ$17,$B12,0)/12</f>
        <v>11.038125000000001</v>
      </c>
      <c r="BC78" s="887">
        <f ca="1">OFFSET(DT_MR!BA$17,$B12,0)/12</f>
        <v>11.060866666666668</v>
      </c>
      <c r="BD78" s="887">
        <f ca="1">OFFSET(DT_MR!BB$17,$B12,0)/12</f>
        <v>11.08365</v>
      </c>
      <c r="BE78" s="887">
        <f ca="1">OFFSET(DT_MR!BC$17,$B12,0)/12</f>
        <v>11.106483333333335</v>
      </c>
      <c r="BF78" s="887">
        <f ca="1">OFFSET(DT_MR!BD$17,$B12,0)/12</f>
        <v>11.129358333333334</v>
      </c>
      <c r="BG78" s="887">
        <f ca="1">OFFSET(DT_MR!BE$17,$B12,0)/12</f>
        <v>11.152283333333335</v>
      </c>
      <c r="BH78" s="887">
        <f ca="1">OFFSET(DT_MR!BF$17,$B12,0)/12</f>
        <v>11.17525</v>
      </c>
      <c r="BI78" s="887">
        <f ca="1">OFFSET(DT_MR!BG$17,$B12,0)/12</f>
        <v>11.198275000000001</v>
      </c>
      <c r="BJ78" s="887">
        <f ca="1">OFFSET(DT_MR!BH$17,$B12,0)/12</f>
        <v>11.221341666666667</v>
      </c>
      <c r="BK78" s="887">
        <f ca="1">OFFSET(DT_MR!BI$17,$B12,0)/12</f>
        <v>11.244450000000001</v>
      </c>
      <c r="BL78" s="887">
        <f ca="1">OFFSET(DT_MR!BJ$17,$B12,0)/12</f>
        <v>11.267616666666667</v>
      </c>
      <c r="BM78" s="887">
        <f ca="1">OFFSET(DT_MR!BK$17,$B12,0)/12</f>
        <v>11.290825</v>
      </c>
      <c r="BN78" s="887">
        <f ca="1">OFFSET(DT_MR!BL$17,$B12,0)/12</f>
        <v>11.314083333333334</v>
      </c>
      <c r="BO78" s="887">
        <f ca="1">OFFSET(DT_MR!BM$17,$B12,0)/12</f>
        <v>11.337383333333333</v>
      </c>
      <c r="BP78" s="887">
        <f ca="1">OFFSET(DT_MR!BN$17,$B12,0)/12</f>
        <v>11.360741666666668</v>
      </c>
      <c r="BQ78" s="887">
        <f ca="1">OFFSET(DT_MR!BO$17,$B12,0)/12</f>
        <v>11.384141666666666</v>
      </c>
      <c r="BR78" s="887">
        <f ca="1">OFFSET(DT_MR!BP$17,$B12,0)/12</f>
        <v>11.407591666666667</v>
      </c>
      <c r="BS78" s="887">
        <f ca="1">OFFSET(DT_MR!BQ$17,$B12,0)/12</f>
        <v>11.431091666666667</v>
      </c>
      <c r="BT78" s="887">
        <f ca="1">OFFSET(DT_MR!BR$17,$B12,0)/12</f>
        <v>11.454633333333334</v>
      </c>
      <c r="BU78" s="887">
        <f ca="1">OFFSET(DT_MR!BS$17,$B12,0)/12</f>
        <v>11.478233333333334</v>
      </c>
      <c r="BV78" s="887">
        <f ca="1">OFFSET(DT_MR!BT$17,$B12,0)/12</f>
        <v>11.501875</v>
      </c>
      <c r="BW78" s="887">
        <f ca="1">OFFSET(DT_MR!BU$17,$B12,0)/12</f>
        <v>11.525566666666668</v>
      </c>
      <c r="BX78" s="887">
        <f ca="1">OFFSET(DT_MR!BV$17,$B12,0)/12</f>
        <v>11.549308333333334</v>
      </c>
      <c r="BY78" s="887">
        <f ca="1">OFFSET(DT_MR!BW$17,$B12,0)/12</f>
        <v>11.573091666666668</v>
      </c>
      <c r="BZ78" s="887">
        <f ca="1">OFFSET(DT_MR!BX$17,$B12,0)/12</f>
        <v>11.596933333333332</v>
      </c>
      <c r="CA78" s="887">
        <f ca="1">OFFSET(DT_MR!BY$17,$B12,0)/12</f>
        <v>11.620825000000002</v>
      </c>
      <c r="CB78" s="887">
        <f ca="1">OFFSET(DT_MR!BZ$17,$B12,0)/12</f>
        <v>11.644758333333334</v>
      </c>
      <c r="CC78" s="887">
        <f ca="1">OFFSET(DT_MR!CA$17,$B12,0)/12</f>
        <v>11.668741666666667</v>
      </c>
      <c r="CD78" s="887">
        <f ca="1">OFFSET(DT_MR!CB$17,$B12,0)/12</f>
        <v>11.692783333333333</v>
      </c>
      <c r="CE78" s="887">
        <f ca="1">OFFSET(DT_MR!CC$17,$B12,0)/12</f>
        <v>11.716866666666666</v>
      </c>
      <c r="CF78" s="887">
        <f ca="1">OFFSET(DT_MR!CD$17,$B12,0)/12</f>
        <v>11.741</v>
      </c>
      <c r="CG78" s="887">
        <f ca="1">OFFSET(DT_MR!CE$17,$B12,0)/12</f>
        <v>11.765183333333333</v>
      </c>
      <c r="CH78" s="887">
        <f ca="1">OFFSET(DT_MR!CF$17,$B12,0)/12</f>
        <v>11.789416666666668</v>
      </c>
      <c r="CI78" s="887">
        <f ca="1">OFFSET(DT_MR!CG$17,$B12,0)/12</f>
        <v>11.813708333333333</v>
      </c>
      <c r="CJ78" s="887">
        <f ca="1">OFFSET(DT_MR!CH$17,$B12,0)/12</f>
        <v>11.838041666666667</v>
      </c>
      <c r="CK78" s="887">
        <f ca="1">OFFSET(DT_MR!CI$17,$B12,0)/12</f>
        <v>11.862425</v>
      </c>
      <c r="CL78" s="887">
        <f ca="1">OFFSET(DT_MR!CJ$17,$B12,0)/12</f>
        <v>11.886858333333334</v>
      </c>
      <c r="CM78" s="887">
        <f ca="1">OFFSET(DT_MR!CK$17,$B12,0)/12</f>
        <v>11.911341666666667</v>
      </c>
      <c r="CN78" s="887">
        <f ca="1">OFFSET(DT_MR!CL$17,$B12,0)/12</f>
        <v>11.935875000000001</v>
      </c>
      <c r="CO78" s="887">
        <f ca="1">OFFSET(DT_MR!CM$17,$B12,0)/12</f>
        <v>11.960466666666667</v>
      </c>
      <c r="CP78" s="887">
        <f ca="1">OFFSET(DT_MR!CN$17,$B12,0)/12</f>
        <v>11.985100000000001</v>
      </c>
      <c r="CQ78" s="887">
        <f ca="1">OFFSET(DT_MR!CO$17,$B12,0)/12</f>
        <v>12.009791666666667</v>
      </c>
      <c r="CR78" s="887">
        <f ca="1">OFFSET(DT_MR!CP$17,$B12,0)/12</f>
        <v>12.034525</v>
      </c>
      <c r="CS78" s="887">
        <f ca="1">OFFSET(DT_MR!CQ$17,$B12,0)/12</f>
        <v>12.059316666666668</v>
      </c>
      <c r="CT78" s="887">
        <f ca="1">OFFSET(DT_MR!CR$17,$B12,0)/12</f>
        <v>12.084158333333333</v>
      </c>
      <c r="CU78" s="887">
        <f ca="1">OFFSET(DT_MR!CS$17,$B12,0)/12</f>
        <v>12.109050000000002</v>
      </c>
      <c r="CV78" s="887">
        <f ca="1">OFFSET(DT_MR!CT$17,$B12,0)/12</f>
        <v>12.133991666666667</v>
      </c>
      <c r="CW78" s="887">
        <f ca="1">OFFSET(DT_MR!CU$17,$B12,0)/12</f>
        <v>12.158983333333333</v>
      </c>
      <c r="CX78" s="887">
        <f ca="1">OFFSET(DT_MR!CV$17,$B12,0)/12</f>
        <v>12.184025</v>
      </c>
      <c r="CY78" s="887">
        <f ca="1">OFFSET(DT_MR!CW$17,$B12,0)/12</f>
        <v>12.209125</v>
      </c>
      <c r="CZ78" s="887">
        <f ca="1">OFFSET(DT_MR!CX$17,$B12,0)/12</f>
        <v>12.234274999999998</v>
      </c>
      <c r="DA78" s="887">
        <f ca="1">OFFSET(DT_MR!CY$17,$B12,0)/12</f>
        <v>12.259475</v>
      </c>
      <c r="DB78" s="887">
        <f ca="1">OFFSET(DT_MR!CZ$17,$B12,0)/12</f>
        <v>12.284725</v>
      </c>
      <c r="DC78" s="887">
        <f ca="1">OFFSET(DT_MR!DA$17,$B12,0)/12</f>
        <v>12.310033333333335</v>
      </c>
      <c r="DD78" s="887">
        <f ca="1">OFFSET(DT_MR!DB$17,$B12,0)/12</f>
        <v>12.335391666666666</v>
      </c>
      <c r="DE78" s="887">
        <f ca="1">OFFSET(DT_MR!DC$17,$B12,0)/12</f>
        <v>12.360799999999999</v>
      </c>
      <c r="DF78" s="887">
        <f ca="1">OFFSET(DT_MR!DD$17,$B12,0)/12</f>
        <v>12.386258333333332</v>
      </c>
      <c r="DG78" s="887">
        <f ca="1">OFFSET(DT_MR!DE$17,$B12,0)/12</f>
        <v>12.411775</v>
      </c>
      <c r="DH78" s="887">
        <f ca="1">OFFSET(DT_MR!DF$17,$B12,0)/12</f>
        <v>12.437341666666667</v>
      </c>
      <c r="DI78" s="887">
        <f ca="1">OFFSET(DT_MR!DG$17,$B12,0)/12</f>
        <v>12.462958333333333</v>
      </c>
      <c r="DJ78" s="887">
        <f ca="1">OFFSET(DT_MR!DH$17,$B12,0)/12</f>
        <v>12.488633333333333</v>
      </c>
      <c r="DK78" s="887">
        <f ca="1">OFFSET(DT_MR!DI$17,$B12,0)/12</f>
        <v>12.514358333333334</v>
      </c>
      <c r="DL78" s="887">
        <f ca="1">OFFSET(DT_MR!DJ$17,$B12,0)/12</f>
        <v>12.540133333333332</v>
      </c>
      <c r="DM78" s="887">
        <f ca="1">OFFSET(DT_MR!DK$17,$B12,0)/12</f>
        <v>12.565958333333334</v>
      </c>
      <c r="DN78" s="887">
        <f ca="1">OFFSET(DT_MR!DL$17,$B12,0)/12</f>
        <v>12.591850000000001</v>
      </c>
      <c r="DO78" s="887">
        <f ca="1">OFFSET(DT_MR!DM$17,$B12,0)/12</f>
        <v>12.617783333333334</v>
      </c>
      <c r="DP78" s="887">
        <f ca="1">OFFSET(DT_MR!DN$17,$B12,0)/12</f>
        <v>12.643775</v>
      </c>
      <c r="DQ78" s="887">
        <f ca="1">OFFSET(DT_MR!DO$17,$B12,0)/12</f>
        <v>12.669816666666668</v>
      </c>
      <c r="DR78" s="887">
        <f ca="1">OFFSET(DT_MR!DP$17,$B12,0)/12</f>
        <v>12.695916666666667</v>
      </c>
      <c r="DS78" s="887">
        <f ca="1">OFFSET(DT_MR!DQ$17,$B12,0)/12</f>
        <v>12.722066666666668</v>
      </c>
      <c r="DT78" s="887">
        <f ca="1">OFFSET(DT_MR!DR$17,$B12,0)/12</f>
        <v>12.748275</v>
      </c>
      <c r="DU78" s="887">
        <f ca="1">OFFSET(DT_MR!DS$17,$B12,0)/12</f>
        <v>12.774533333333332</v>
      </c>
      <c r="DV78" s="887">
        <f ca="1">OFFSET(DT_MR!DT$17,$B12,0)/12</f>
        <v>12.800841666666665</v>
      </c>
      <c r="DW78" s="887">
        <f ca="1">OFFSET(DT_MR!DU$17,$B12,0)/12</f>
        <v>12.827216666666667</v>
      </c>
    </row>
    <row r="79" spans="1:127" s="634" customFormat="1" ht="10.8">
      <c r="E79" s="684"/>
    </row>
    <row r="80" spans="1:127" s="634" customFormat="1" ht="10.8">
      <c r="E80" s="684"/>
    </row>
    <row r="81" spans="2:127" s="634" customFormat="1" ht="11.4" thickBot="1">
      <c r="B81" s="875" t="s">
        <v>1133</v>
      </c>
      <c r="C81" s="875"/>
      <c r="D81" s="876"/>
      <c r="E81" s="912"/>
      <c r="F81" s="876"/>
      <c r="G81" s="937">
        <f t="shared" ref="G81:AL81" ca="1" si="60">SUM(G78:G79)</f>
        <v>10.0206</v>
      </c>
      <c r="H81" s="937">
        <f t="shared" ca="1" si="60"/>
        <v>10.041241666666666</v>
      </c>
      <c r="I81" s="937">
        <f t="shared" ca="1" si="60"/>
        <v>10.061925</v>
      </c>
      <c r="J81" s="937">
        <f t="shared" ca="1" si="60"/>
        <v>10.082649999999999</v>
      </c>
      <c r="K81" s="937">
        <f t="shared" ca="1" si="60"/>
        <v>10.103416666666666</v>
      </c>
      <c r="L81" s="937">
        <f t="shared" ca="1" si="60"/>
        <v>10.124225000000001</v>
      </c>
      <c r="M81" s="937">
        <f t="shared" ca="1" si="60"/>
        <v>10.145083333333334</v>
      </c>
      <c r="N81" s="937">
        <f t="shared" ca="1" si="60"/>
        <v>10.165983333333333</v>
      </c>
      <c r="O81" s="937">
        <f t="shared" ca="1" si="60"/>
        <v>10.186916666666667</v>
      </c>
      <c r="P81" s="937">
        <f t="shared" ca="1" si="60"/>
        <v>10.2079</v>
      </c>
      <c r="Q81" s="937">
        <f t="shared" ca="1" si="60"/>
        <v>10.228933333333334</v>
      </c>
      <c r="R81" s="937">
        <f t="shared" ca="1" si="60"/>
        <v>10.25</v>
      </c>
      <c r="S81" s="937">
        <f t="shared" ca="1" si="60"/>
        <v>10.271116666666666</v>
      </c>
      <c r="T81" s="937">
        <f t="shared" ca="1" si="60"/>
        <v>10.292266666666666</v>
      </c>
      <c r="U81" s="937">
        <f t="shared" ca="1" si="60"/>
        <v>10.313466666666667</v>
      </c>
      <c r="V81" s="937">
        <f t="shared" ca="1" si="60"/>
        <v>10.334716666666667</v>
      </c>
      <c r="W81" s="937">
        <f t="shared" ca="1" si="60"/>
        <v>10.356</v>
      </c>
      <c r="X81" s="937">
        <f t="shared" ca="1" si="60"/>
        <v>10.377333333333334</v>
      </c>
      <c r="Y81" s="937">
        <f t="shared" ca="1" si="60"/>
        <v>10.398708333333333</v>
      </c>
      <c r="Z81" s="937">
        <f t="shared" ca="1" si="60"/>
        <v>10.420133333333334</v>
      </c>
      <c r="AA81" s="937">
        <f t="shared" ca="1" si="60"/>
        <v>10.441591666666666</v>
      </c>
      <c r="AB81" s="937">
        <f t="shared" ca="1" si="60"/>
        <v>10.463099999999999</v>
      </c>
      <c r="AC81" s="937">
        <f t="shared" ca="1" si="60"/>
        <v>10.48465</v>
      </c>
      <c r="AD81" s="937">
        <f t="shared" ca="1" si="60"/>
        <v>10.50625</v>
      </c>
      <c r="AE81" s="937">
        <f t="shared" ca="1" si="60"/>
        <v>10.527891666666667</v>
      </c>
      <c r="AF81" s="937">
        <f t="shared" ca="1" si="60"/>
        <v>10.549574999999999</v>
      </c>
      <c r="AG81" s="937">
        <f t="shared" ca="1" si="60"/>
        <v>10.571308333333333</v>
      </c>
      <c r="AH81" s="937">
        <f t="shared" ca="1" si="60"/>
        <v>10.593083333333334</v>
      </c>
      <c r="AI81" s="937">
        <f t="shared" ca="1" si="60"/>
        <v>10.6149</v>
      </c>
      <c r="AJ81" s="937">
        <f t="shared" ca="1" si="60"/>
        <v>10.636766666666666</v>
      </c>
      <c r="AK81" s="937">
        <f t="shared" ca="1" si="60"/>
        <v>10.658675000000001</v>
      </c>
      <c r="AL81" s="937">
        <f t="shared" ca="1" si="60"/>
        <v>10.680633333333333</v>
      </c>
      <c r="AM81" s="937">
        <f t="shared" ref="AM81:BR81" ca="1" si="61">SUM(AM78:AM79)</f>
        <v>10.702633333333333</v>
      </c>
      <c r="AN81" s="937">
        <f t="shared" ca="1" si="61"/>
        <v>10.724675</v>
      </c>
      <c r="AO81" s="937">
        <f t="shared" ca="1" si="61"/>
        <v>10.746766666666666</v>
      </c>
      <c r="AP81" s="937">
        <f t="shared" ca="1" si="61"/>
        <v>10.768908333333334</v>
      </c>
      <c r="AQ81" s="937">
        <f t="shared" ca="1" si="61"/>
        <v>10.791091666666667</v>
      </c>
      <c r="AR81" s="937">
        <f t="shared" ca="1" si="61"/>
        <v>10.813316666666667</v>
      </c>
      <c r="AS81" s="937">
        <f t="shared" ca="1" si="61"/>
        <v>10.835591666666666</v>
      </c>
      <c r="AT81" s="937">
        <f t="shared" ca="1" si="61"/>
        <v>10.857908333333334</v>
      </c>
      <c r="AU81" s="937">
        <f t="shared" ca="1" si="61"/>
        <v>10.880274999999999</v>
      </c>
      <c r="AV81" s="937">
        <f t="shared" ca="1" si="61"/>
        <v>10.902683333333334</v>
      </c>
      <c r="AW81" s="937">
        <f t="shared" ca="1" si="61"/>
        <v>10.925141666666667</v>
      </c>
      <c r="AX81" s="937">
        <f t="shared" ca="1" si="61"/>
        <v>10.947650000000001</v>
      </c>
      <c r="AY81" s="937">
        <f t="shared" ca="1" si="61"/>
        <v>10.9702</v>
      </c>
      <c r="AZ81" s="937">
        <f t="shared" ca="1" si="61"/>
        <v>10.992791666666667</v>
      </c>
      <c r="BA81" s="937">
        <f t="shared" ca="1" si="61"/>
        <v>11.015441666666668</v>
      </c>
      <c r="BB81" s="937">
        <f t="shared" ca="1" si="61"/>
        <v>11.038125000000001</v>
      </c>
      <c r="BC81" s="937">
        <f t="shared" ca="1" si="61"/>
        <v>11.060866666666668</v>
      </c>
      <c r="BD81" s="937">
        <f t="shared" ca="1" si="61"/>
        <v>11.08365</v>
      </c>
      <c r="BE81" s="937">
        <f t="shared" ca="1" si="61"/>
        <v>11.106483333333335</v>
      </c>
      <c r="BF81" s="937">
        <f t="shared" ca="1" si="61"/>
        <v>11.129358333333334</v>
      </c>
      <c r="BG81" s="937">
        <f t="shared" ca="1" si="61"/>
        <v>11.152283333333335</v>
      </c>
      <c r="BH81" s="937">
        <f t="shared" ca="1" si="61"/>
        <v>11.17525</v>
      </c>
      <c r="BI81" s="937">
        <f t="shared" ca="1" si="61"/>
        <v>11.198275000000001</v>
      </c>
      <c r="BJ81" s="937">
        <f t="shared" ca="1" si="61"/>
        <v>11.221341666666667</v>
      </c>
      <c r="BK81" s="937">
        <f t="shared" ca="1" si="61"/>
        <v>11.244450000000001</v>
      </c>
      <c r="BL81" s="937">
        <f t="shared" ca="1" si="61"/>
        <v>11.267616666666667</v>
      </c>
      <c r="BM81" s="937">
        <f t="shared" ca="1" si="61"/>
        <v>11.290825</v>
      </c>
      <c r="BN81" s="937">
        <f t="shared" ca="1" si="61"/>
        <v>11.314083333333334</v>
      </c>
      <c r="BO81" s="937">
        <f t="shared" ca="1" si="61"/>
        <v>11.337383333333333</v>
      </c>
      <c r="BP81" s="937">
        <f t="shared" ca="1" si="61"/>
        <v>11.360741666666668</v>
      </c>
      <c r="BQ81" s="937">
        <f t="shared" ca="1" si="61"/>
        <v>11.384141666666666</v>
      </c>
      <c r="BR81" s="937">
        <f t="shared" ca="1" si="61"/>
        <v>11.407591666666667</v>
      </c>
      <c r="BS81" s="937">
        <f t="shared" ref="BS81:CX81" ca="1" si="62">SUM(BS78:BS79)</f>
        <v>11.431091666666667</v>
      </c>
      <c r="BT81" s="937">
        <f t="shared" ca="1" si="62"/>
        <v>11.454633333333334</v>
      </c>
      <c r="BU81" s="937">
        <f t="shared" ca="1" si="62"/>
        <v>11.478233333333334</v>
      </c>
      <c r="BV81" s="937">
        <f t="shared" ca="1" si="62"/>
        <v>11.501875</v>
      </c>
      <c r="BW81" s="937">
        <f t="shared" ca="1" si="62"/>
        <v>11.525566666666668</v>
      </c>
      <c r="BX81" s="937">
        <f t="shared" ca="1" si="62"/>
        <v>11.549308333333334</v>
      </c>
      <c r="BY81" s="937">
        <f t="shared" ca="1" si="62"/>
        <v>11.573091666666668</v>
      </c>
      <c r="BZ81" s="937">
        <f t="shared" ca="1" si="62"/>
        <v>11.596933333333332</v>
      </c>
      <c r="CA81" s="937">
        <f t="shared" ca="1" si="62"/>
        <v>11.620825000000002</v>
      </c>
      <c r="CB81" s="937">
        <f t="shared" ca="1" si="62"/>
        <v>11.644758333333334</v>
      </c>
      <c r="CC81" s="937">
        <f t="shared" ca="1" si="62"/>
        <v>11.668741666666667</v>
      </c>
      <c r="CD81" s="937">
        <f t="shared" ca="1" si="62"/>
        <v>11.692783333333333</v>
      </c>
      <c r="CE81" s="937">
        <f t="shared" ca="1" si="62"/>
        <v>11.716866666666666</v>
      </c>
      <c r="CF81" s="937">
        <f t="shared" ca="1" si="62"/>
        <v>11.741</v>
      </c>
      <c r="CG81" s="937">
        <f t="shared" ca="1" si="62"/>
        <v>11.765183333333333</v>
      </c>
      <c r="CH81" s="937">
        <f t="shared" ca="1" si="62"/>
        <v>11.789416666666668</v>
      </c>
      <c r="CI81" s="937">
        <f t="shared" ca="1" si="62"/>
        <v>11.813708333333333</v>
      </c>
      <c r="CJ81" s="937">
        <f t="shared" ca="1" si="62"/>
        <v>11.838041666666667</v>
      </c>
      <c r="CK81" s="937">
        <f t="shared" ca="1" si="62"/>
        <v>11.862425</v>
      </c>
      <c r="CL81" s="937">
        <f t="shared" ca="1" si="62"/>
        <v>11.886858333333334</v>
      </c>
      <c r="CM81" s="937">
        <f t="shared" ca="1" si="62"/>
        <v>11.911341666666667</v>
      </c>
      <c r="CN81" s="937">
        <f t="shared" ca="1" si="62"/>
        <v>11.935875000000001</v>
      </c>
      <c r="CO81" s="937">
        <f t="shared" ca="1" si="62"/>
        <v>11.960466666666667</v>
      </c>
      <c r="CP81" s="937">
        <f t="shared" ca="1" si="62"/>
        <v>11.985100000000001</v>
      </c>
      <c r="CQ81" s="937">
        <f t="shared" ca="1" si="62"/>
        <v>12.009791666666667</v>
      </c>
      <c r="CR81" s="937">
        <f t="shared" ca="1" si="62"/>
        <v>12.034525</v>
      </c>
      <c r="CS81" s="937">
        <f t="shared" ca="1" si="62"/>
        <v>12.059316666666668</v>
      </c>
      <c r="CT81" s="937">
        <f t="shared" ca="1" si="62"/>
        <v>12.084158333333333</v>
      </c>
      <c r="CU81" s="937">
        <f t="shared" ca="1" si="62"/>
        <v>12.109050000000002</v>
      </c>
      <c r="CV81" s="937">
        <f t="shared" ca="1" si="62"/>
        <v>12.133991666666667</v>
      </c>
      <c r="CW81" s="937">
        <f t="shared" ca="1" si="62"/>
        <v>12.158983333333333</v>
      </c>
      <c r="CX81" s="937">
        <f t="shared" ca="1" si="62"/>
        <v>12.184025</v>
      </c>
      <c r="CY81" s="937">
        <f t="shared" ref="CY81:DW81" ca="1" si="63">SUM(CY78:CY79)</f>
        <v>12.209125</v>
      </c>
      <c r="CZ81" s="937">
        <f t="shared" ca="1" si="63"/>
        <v>12.234274999999998</v>
      </c>
      <c r="DA81" s="937">
        <f t="shared" ca="1" si="63"/>
        <v>12.259475</v>
      </c>
      <c r="DB81" s="937">
        <f t="shared" ca="1" si="63"/>
        <v>12.284725</v>
      </c>
      <c r="DC81" s="937">
        <f t="shared" ca="1" si="63"/>
        <v>12.310033333333335</v>
      </c>
      <c r="DD81" s="937">
        <f t="shared" ca="1" si="63"/>
        <v>12.335391666666666</v>
      </c>
      <c r="DE81" s="937">
        <f t="shared" ca="1" si="63"/>
        <v>12.360799999999999</v>
      </c>
      <c r="DF81" s="937">
        <f t="shared" ca="1" si="63"/>
        <v>12.386258333333332</v>
      </c>
      <c r="DG81" s="937">
        <f t="shared" ca="1" si="63"/>
        <v>12.411775</v>
      </c>
      <c r="DH81" s="937">
        <f t="shared" ca="1" si="63"/>
        <v>12.437341666666667</v>
      </c>
      <c r="DI81" s="937">
        <f t="shared" ca="1" si="63"/>
        <v>12.462958333333333</v>
      </c>
      <c r="DJ81" s="937">
        <f t="shared" ca="1" si="63"/>
        <v>12.488633333333333</v>
      </c>
      <c r="DK81" s="937">
        <f t="shared" ca="1" si="63"/>
        <v>12.514358333333334</v>
      </c>
      <c r="DL81" s="937">
        <f t="shared" ca="1" si="63"/>
        <v>12.540133333333332</v>
      </c>
      <c r="DM81" s="937">
        <f t="shared" ca="1" si="63"/>
        <v>12.565958333333334</v>
      </c>
      <c r="DN81" s="937">
        <f t="shared" ca="1" si="63"/>
        <v>12.591850000000001</v>
      </c>
      <c r="DO81" s="937">
        <f t="shared" ca="1" si="63"/>
        <v>12.617783333333334</v>
      </c>
      <c r="DP81" s="937">
        <f t="shared" ca="1" si="63"/>
        <v>12.643775</v>
      </c>
      <c r="DQ81" s="937">
        <f t="shared" ca="1" si="63"/>
        <v>12.669816666666668</v>
      </c>
      <c r="DR81" s="937">
        <f t="shared" ca="1" si="63"/>
        <v>12.695916666666667</v>
      </c>
      <c r="DS81" s="937">
        <f t="shared" ca="1" si="63"/>
        <v>12.722066666666668</v>
      </c>
      <c r="DT81" s="937">
        <f t="shared" ca="1" si="63"/>
        <v>12.748275</v>
      </c>
      <c r="DU81" s="937">
        <f t="shared" ca="1" si="63"/>
        <v>12.774533333333332</v>
      </c>
      <c r="DV81" s="937">
        <f t="shared" ca="1" si="63"/>
        <v>12.800841666666665</v>
      </c>
      <c r="DW81" s="937">
        <f t="shared" ca="1" si="63"/>
        <v>12.827216666666667</v>
      </c>
    </row>
    <row r="82" spans="2:127" s="634" customFormat="1" ht="11.4" thickTop="1">
      <c r="E82" s="684"/>
    </row>
  </sheetData>
  <phoneticPr fontId="0" type="noConversion"/>
  <conditionalFormatting sqref="B12:E12 G12:DW12 B23:E23 G23:DW23 B34:E34 G34:DW34 B45:E45 G45:DW45 B56:E56 G56:DW56 B67:E67 G67:DW67 B78:E78 G78:DW78">
    <cfRule type="expression" dxfId="54" priority="28" stopIfTrue="1">
      <formula>MOD($B12,2)=0</formula>
    </cfRule>
  </conditionalFormatting>
  <pageMargins left="0.23622047244094491" right="0.23622047244094491" top="0.39370078740157483" bottom="0.43307086614173229" header="0.39370078740157483" footer="0.43307086614173229"/>
  <pageSetup paperSize="9" scale="80" pageOrder="overThenDown" orientation="landscape"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tabColor rgb="FFFF0000"/>
  </sheetPr>
  <dimension ref="A2:S674"/>
  <sheetViews>
    <sheetView showGridLines="0" zoomScale="85" zoomScaleNormal="85" workbookViewId="0">
      <selection activeCell="B2" sqref="B2"/>
    </sheetView>
  </sheetViews>
  <sheetFormatPr defaultColWidth="0" defaultRowHeight="13.8"/>
  <cols>
    <col min="1" max="1" width="1.77734375" style="16" customWidth="1"/>
    <col min="2" max="3" width="8.77734375" style="16" customWidth="1"/>
    <col min="4" max="4" width="10.5546875" style="16" customWidth="1"/>
    <col min="5" max="5" width="9.21875" style="16" customWidth="1"/>
    <col min="6" max="7" width="11" style="16" customWidth="1"/>
    <col min="8" max="11" width="9.21875" style="16" customWidth="1"/>
    <col min="12" max="12" width="5.44140625" style="16" customWidth="1"/>
    <col min="13" max="13" width="10.44140625" style="16" customWidth="1"/>
    <col min="14" max="14" width="9.21875" style="16" customWidth="1"/>
    <col min="15" max="15" width="2.77734375" style="16" customWidth="1"/>
    <col min="16" max="16384" width="9.21875" style="16" hidden="1"/>
  </cols>
  <sheetData>
    <row r="2" spans="2:14" s="383" customFormat="1" ht="18">
      <c r="B2" s="617" t="s">
        <v>1200</v>
      </c>
      <c r="H2" s="16"/>
      <c r="I2" s="16"/>
      <c r="J2" s="16"/>
      <c r="K2" s="16"/>
      <c r="L2" s="16"/>
      <c r="M2" s="16"/>
      <c r="N2" s="16"/>
    </row>
    <row r="3" spans="2:14" ht="15" thickBot="1">
      <c r="B3" s="945" t="str">
        <f>Sub_Heading</f>
        <v xml:space="preserve"> - Valuation - 30-Jun-2021</v>
      </c>
      <c r="C3" s="428"/>
      <c r="D3" s="428"/>
      <c r="E3" s="428"/>
      <c r="F3" s="428"/>
      <c r="G3" s="428"/>
      <c r="H3" s="428"/>
      <c r="I3" s="428"/>
      <c r="J3" s="428"/>
      <c r="K3" s="428"/>
      <c r="L3" s="428"/>
      <c r="M3" s="428"/>
      <c r="N3" s="428"/>
    </row>
    <row r="4" spans="2:14" ht="14.4" thickTop="1">
      <c r="B4" s="60"/>
    </row>
    <row r="5" spans="2:14" s="385" customFormat="1" ht="14.4">
      <c r="B5" s="944" t="s">
        <v>1149</v>
      </c>
      <c r="C5" s="660"/>
      <c r="D5" s="660"/>
      <c r="E5" s="660"/>
      <c r="F5" s="660"/>
      <c r="G5" s="942"/>
      <c r="H5" s="634"/>
      <c r="I5" s="634"/>
      <c r="J5" s="634"/>
      <c r="K5" s="634"/>
      <c r="L5" s="634"/>
      <c r="M5" s="634"/>
      <c r="N5" s="726"/>
    </row>
    <row r="6" spans="2:14">
      <c r="B6" s="827" t="str">
        <f>IP_Assumptions!C271</f>
        <v>Office</v>
      </c>
      <c r="C6" s="647"/>
      <c r="D6" s="647"/>
      <c r="E6" s="647"/>
      <c r="F6" s="647"/>
      <c r="G6" s="1519">
        <f>SUMIF(IP_Schedule!$F$17:$F$18,B6,IP_Schedule!$AL$17:$AL$18)</f>
        <v>200</v>
      </c>
      <c r="H6" s="634"/>
      <c r="I6" s="634"/>
      <c r="J6" s="634"/>
      <c r="K6" s="634"/>
      <c r="L6" s="634"/>
      <c r="M6" s="634"/>
      <c r="N6" s="634"/>
    </row>
    <row r="7" spans="2:14">
      <c r="B7" s="827" t="str">
        <f>IP_Assumptions!C272</f>
        <v>Retail</v>
      </c>
      <c r="C7" s="647"/>
      <c r="D7" s="647"/>
      <c r="E7" s="647"/>
      <c r="F7" s="647"/>
      <c r="G7" s="1519">
        <f>SUMIF(IP_Schedule!$F$17:$F$18,B7,IP_Schedule!$AL$17:$AL$18)</f>
        <v>0</v>
      </c>
      <c r="H7" s="634"/>
      <c r="I7" s="634"/>
      <c r="J7" s="634"/>
      <c r="K7" s="634"/>
      <c r="L7" s="634"/>
      <c r="M7" s="634"/>
      <c r="N7" s="634"/>
    </row>
    <row r="8" spans="2:14">
      <c r="B8" s="827" t="str">
        <f>IP_Assumptions!C273</f>
        <v>Car Parking</v>
      </c>
      <c r="C8" s="647"/>
      <c r="D8" s="647"/>
      <c r="E8" s="647"/>
      <c r="F8" s="647"/>
      <c r="G8" s="828">
        <f>IP_Schedule!$AW$19</f>
        <v>10</v>
      </c>
      <c r="H8" s="634"/>
      <c r="I8" s="634"/>
      <c r="J8" s="634"/>
      <c r="K8" s="634"/>
      <c r="L8" s="634"/>
      <c r="M8" s="634"/>
      <c r="N8" s="634"/>
    </row>
    <row r="9" spans="2:14">
      <c r="B9" s="827" t="str">
        <f>IP_Assumptions!C274</f>
        <v>Storage</v>
      </c>
      <c r="C9" s="647"/>
      <c r="D9" s="647"/>
      <c r="E9" s="647"/>
      <c r="F9" s="647"/>
      <c r="G9" s="1519">
        <f>SUMIF(IP_Schedule!$F$17:$F$18,B9,IP_Schedule!$AL$17:$AL$18)</f>
        <v>0</v>
      </c>
      <c r="H9" s="634"/>
      <c r="I9" s="634"/>
      <c r="J9" s="634"/>
      <c r="K9" s="634"/>
      <c r="L9" s="634"/>
      <c r="M9" s="634"/>
      <c r="N9" s="634"/>
    </row>
    <row r="10" spans="2:14">
      <c r="B10" s="827" t="str">
        <f>IP_Assumptions!C275</f>
        <v>Warehouse</v>
      </c>
      <c r="C10" s="647"/>
      <c r="D10" s="647"/>
      <c r="E10" s="647"/>
      <c r="F10" s="647"/>
      <c r="G10" s="1519">
        <f>SUMIF(IP_Schedule!$F$17:$F$18,B10,IP_Schedule!$AL$17:$AL$18)</f>
        <v>0</v>
      </c>
      <c r="H10" s="634"/>
      <c r="I10" s="634"/>
      <c r="J10" s="634"/>
      <c r="K10" s="634"/>
      <c r="L10" s="634"/>
      <c r="M10" s="634"/>
      <c r="N10" s="634"/>
    </row>
    <row r="11" spans="2:14">
      <c r="B11" s="827" t="str">
        <f>IP_Assumptions!C276</f>
        <v>Hardstand</v>
      </c>
      <c r="C11" s="647"/>
      <c r="D11" s="647"/>
      <c r="E11" s="647"/>
      <c r="F11" s="647"/>
      <c r="G11" s="1519">
        <f>SUMIF(IP_Schedule!$F$17:$F$18,B11,IP_Schedule!$AL$17:$AL$18)</f>
        <v>0</v>
      </c>
      <c r="H11" s="634"/>
      <c r="I11" s="634"/>
      <c r="J11" s="634"/>
      <c r="K11" s="634"/>
      <c r="L11" s="634"/>
      <c r="M11" s="634"/>
      <c r="N11" s="634"/>
    </row>
    <row r="12" spans="2:14">
      <c r="B12" s="827" t="str">
        <f>IP_Assumptions!C277</f>
        <v>Canopy</v>
      </c>
      <c r="C12" s="647"/>
      <c r="D12" s="647"/>
      <c r="E12" s="647"/>
      <c r="F12" s="647"/>
      <c r="G12" s="1519">
        <f>SUMIF(IP_Schedule!$F$17:$F$18,B12,IP_Schedule!$AL$17:$AL$18)</f>
        <v>0</v>
      </c>
      <c r="H12" s="634"/>
      <c r="I12" s="634"/>
      <c r="J12" s="634"/>
      <c r="K12" s="634"/>
      <c r="L12" s="634"/>
      <c r="M12" s="634"/>
      <c r="N12" s="634"/>
    </row>
    <row r="13" spans="2:14">
      <c r="B13" s="827" t="str">
        <f>IP_Assumptions!C278</f>
        <v>Land</v>
      </c>
      <c r="C13" s="647"/>
      <c r="D13" s="647"/>
      <c r="E13" s="647"/>
      <c r="F13" s="647"/>
      <c r="G13" s="1519">
        <f>SUMIF(IP_Schedule!$F$17:$F$18,B13,IP_Schedule!$AL$17:$AL$18)</f>
        <v>0</v>
      </c>
      <c r="H13" s="634"/>
      <c r="I13" s="634"/>
      <c r="J13" s="634"/>
      <c r="K13" s="634"/>
      <c r="L13" s="634"/>
      <c r="M13" s="634"/>
      <c r="N13" s="634"/>
    </row>
    <row r="14" spans="2:14">
      <c r="B14" s="647" t="s">
        <v>832</v>
      </c>
      <c r="C14" s="647"/>
      <c r="D14" s="647"/>
      <c r="E14" s="647"/>
      <c r="F14" s="647"/>
      <c r="G14" s="828">
        <f>IP_Assumptions!$I$134</f>
        <v>1200</v>
      </c>
      <c r="H14" s="634"/>
      <c r="I14" s="634"/>
      <c r="J14" s="634"/>
      <c r="K14" s="634"/>
      <c r="L14" s="634"/>
      <c r="M14" s="634"/>
      <c r="N14" s="634"/>
    </row>
    <row r="15" spans="2:14">
      <c r="B15" s="827" t="s">
        <v>1150</v>
      </c>
      <c r="C15" s="647"/>
      <c r="D15" s="647"/>
      <c r="E15" s="647"/>
      <c r="F15" s="647"/>
      <c r="G15" s="829">
        <f>SUM(G6:G14)</f>
        <v>1410</v>
      </c>
      <c r="H15" s="634"/>
      <c r="I15" s="634"/>
      <c r="J15" s="634"/>
      <c r="K15" s="634"/>
      <c r="L15" s="634"/>
      <c r="M15" s="634"/>
      <c r="N15" s="634"/>
    </row>
    <row r="16" spans="2:14">
      <c r="B16" s="827" t="s">
        <v>1151</v>
      </c>
      <c r="C16" s="647"/>
      <c r="D16" s="647"/>
      <c r="E16" s="647"/>
      <c r="F16" s="647"/>
      <c r="G16" s="828">
        <f>Gross_Recover+IP_Schedule!AS19</f>
        <v>0</v>
      </c>
      <c r="H16" s="634"/>
      <c r="I16" s="634"/>
      <c r="J16" s="634"/>
      <c r="K16" s="634"/>
      <c r="L16" s="634"/>
      <c r="M16" s="634"/>
      <c r="N16" s="634"/>
    </row>
    <row r="17" spans="1:19">
      <c r="B17" s="847" t="s">
        <v>1152</v>
      </c>
      <c r="C17" s="847"/>
      <c r="D17" s="847"/>
      <c r="E17" s="847"/>
      <c r="F17" s="847"/>
      <c r="G17" s="831">
        <f>SUM(G15:G16)</f>
        <v>1410</v>
      </c>
      <c r="H17" s="634"/>
      <c r="I17" s="634"/>
      <c r="J17" s="634"/>
      <c r="K17" s="634"/>
      <c r="L17" s="634"/>
      <c r="M17" s="634"/>
      <c r="N17" s="634"/>
    </row>
    <row r="18" spans="1:19">
      <c r="B18" s="647" t="s">
        <v>1153</v>
      </c>
      <c r="C18" s="647"/>
      <c r="D18" s="647"/>
      <c r="E18" s="647"/>
      <c r="F18" s="647"/>
      <c r="G18" s="828">
        <f>OP_Sales!I58</f>
        <v>30</v>
      </c>
      <c r="H18" s="634"/>
      <c r="I18" s="634"/>
      <c r="J18" s="634"/>
      <c r="K18" s="634"/>
      <c r="L18" s="634"/>
      <c r="M18" s="634"/>
      <c r="N18" s="634"/>
    </row>
    <row r="19" spans="1:19">
      <c r="B19" s="648" t="s">
        <v>1154</v>
      </c>
      <c r="C19" s="648"/>
      <c r="D19" s="648"/>
      <c r="E19" s="648"/>
      <c r="F19" s="648"/>
      <c r="G19" s="832">
        <f>SUM(G17,-G18)</f>
        <v>1380</v>
      </c>
      <c r="H19" s="634"/>
      <c r="I19" s="634"/>
      <c r="J19" s="634"/>
      <c r="K19" s="634"/>
      <c r="L19" s="634"/>
      <c r="M19" s="634"/>
      <c r="N19" s="634"/>
    </row>
    <row r="20" spans="1:19">
      <c r="A20" s="634"/>
      <c r="B20" s="634"/>
      <c r="C20" s="634"/>
      <c r="D20" s="634"/>
      <c r="E20" s="634"/>
      <c r="F20" s="634"/>
      <c r="G20" s="634"/>
      <c r="H20" s="634"/>
      <c r="I20" s="634"/>
      <c r="J20" s="634"/>
      <c r="K20" s="634"/>
      <c r="L20" s="634"/>
      <c r="M20" s="634"/>
      <c r="N20" s="634"/>
      <c r="S20" s="354"/>
    </row>
    <row r="21" spans="1:19">
      <c r="B21" s="944" t="s">
        <v>1155</v>
      </c>
      <c r="C21" s="660"/>
      <c r="D21" s="660"/>
      <c r="E21" s="660"/>
      <c r="F21" s="660"/>
      <c r="G21" s="943"/>
      <c r="H21" s="634"/>
      <c r="I21" s="634"/>
      <c r="J21" s="634"/>
      <c r="K21" s="634"/>
      <c r="L21" s="634"/>
      <c r="M21" s="634"/>
      <c r="N21" s="634"/>
      <c r="S21" s="354"/>
    </row>
    <row r="22" spans="1:19">
      <c r="B22" s="827" t="str">
        <f>IP_Assumptions!C271</f>
        <v>Office</v>
      </c>
      <c r="C22" s="647"/>
      <c r="D22" s="647"/>
      <c r="E22" s="647"/>
      <c r="F22" s="647"/>
      <c r="G22" s="1519">
        <f>SUMIF(IP_Schedule!$F$17:$F$18,B22,IP_Schedule!$AL$17:$AL$18)</f>
        <v>200</v>
      </c>
      <c r="H22" s="634"/>
      <c r="I22" s="634"/>
      <c r="J22" s="634"/>
      <c r="K22" s="634"/>
      <c r="L22" s="634"/>
      <c r="M22" s="634"/>
      <c r="N22" s="634"/>
      <c r="S22" s="354"/>
    </row>
    <row r="23" spans="1:19">
      <c r="B23" s="827" t="str">
        <f>IP_Assumptions!C272</f>
        <v>Retail</v>
      </c>
      <c r="C23" s="647"/>
      <c r="D23" s="647"/>
      <c r="E23" s="647"/>
      <c r="F23" s="647"/>
      <c r="G23" s="1519">
        <f>SUMIF(IP_Schedule!$F$17:$F$18,B23,IP_Schedule!$AL$17:$AL$18)</f>
        <v>0</v>
      </c>
      <c r="H23" s="634"/>
      <c r="I23" s="634"/>
      <c r="J23" s="634"/>
      <c r="K23" s="634"/>
      <c r="L23" s="634"/>
      <c r="M23" s="634"/>
      <c r="N23" s="634"/>
      <c r="S23" s="354"/>
    </row>
    <row r="24" spans="1:19">
      <c r="B24" s="827" t="str">
        <f>IP_Assumptions!C273</f>
        <v>Car Parking</v>
      </c>
      <c r="C24" s="647"/>
      <c r="D24" s="647"/>
      <c r="E24" s="647"/>
      <c r="F24" s="647"/>
      <c r="G24" s="828">
        <f>IP_Schedule!$AW$19</f>
        <v>10</v>
      </c>
      <c r="H24" s="634"/>
      <c r="I24" s="634"/>
      <c r="J24" s="634"/>
      <c r="K24" s="634"/>
      <c r="L24" s="634"/>
      <c r="M24" s="634"/>
      <c r="N24" s="634"/>
      <c r="S24" s="354"/>
    </row>
    <row r="25" spans="1:19">
      <c r="B25" s="827" t="str">
        <f>IP_Assumptions!C274</f>
        <v>Storage</v>
      </c>
      <c r="C25" s="647"/>
      <c r="D25" s="647"/>
      <c r="E25" s="647"/>
      <c r="F25" s="647"/>
      <c r="G25" s="1519">
        <f>SUMIF(IP_Schedule!$F$17:$F$18,B25,IP_Schedule!$AL$17:$AL$18)</f>
        <v>0</v>
      </c>
      <c r="H25" s="634"/>
      <c r="I25" s="634"/>
      <c r="J25" s="634"/>
      <c r="K25" s="634"/>
      <c r="L25" s="634"/>
      <c r="M25" s="634"/>
      <c r="N25" s="634"/>
      <c r="S25" s="354"/>
    </row>
    <row r="26" spans="1:19">
      <c r="B26" s="827" t="str">
        <f>IP_Assumptions!C275</f>
        <v>Warehouse</v>
      </c>
      <c r="C26" s="647"/>
      <c r="D26" s="647"/>
      <c r="E26" s="647"/>
      <c r="F26" s="647"/>
      <c r="G26" s="1519">
        <f>SUMIF(IP_Schedule!$F$17:$F$18,B26,IP_Schedule!$AL$17:$AL$18)</f>
        <v>0</v>
      </c>
      <c r="H26" s="634"/>
      <c r="I26" s="634"/>
      <c r="J26" s="634"/>
      <c r="K26" s="634"/>
      <c r="L26" s="634"/>
      <c r="M26" s="634"/>
      <c r="N26" s="634"/>
      <c r="S26" s="354"/>
    </row>
    <row r="27" spans="1:19">
      <c r="B27" s="827" t="str">
        <f>IP_Assumptions!C276</f>
        <v>Hardstand</v>
      </c>
      <c r="C27" s="647"/>
      <c r="D27" s="647"/>
      <c r="E27" s="647"/>
      <c r="F27" s="647"/>
      <c r="G27" s="1519">
        <f>SUMIF(IP_Schedule!$F$17:$F$18,B27,IP_Schedule!$AL$17:$AL$18)</f>
        <v>0</v>
      </c>
      <c r="H27" s="634"/>
      <c r="I27" s="634"/>
      <c r="J27" s="634"/>
      <c r="K27" s="634"/>
      <c r="L27" s="634"/>
      <c r="M27" s="634"/>
      <c r="N27" s="634"/>
      <c r="S27" s="354"/>
    </row>
    <row r="28" spans="1:19">
      <c r="B28" s="827" t="str">
        <f>IP_Assumptions!C277</f>
        <v>Canopy</v>
      </c>
      <c r="C28" s="647"/>
      <c r="D28" s="647"/>
      <c r="E28" s="647"/>
      <c r="F28" s="647"/>
      <c r="G28" s="1519">
        <f>SUMIF(IP_Schedule!$F$17:$F$18,B28,IP_Schedule!$AL$17:$AL$18)</f>
        <v>0</v>
      </c>
      <c r="H28" s="634"/>
      <c r="I28" s="634"/>
      <c r="J28" s="634"/>
      <c r="K28" s="634"/>
      <c r="L28" s="634"/>
      <c r="M28" s="634"/>
      <c r="N28" s="634"/>
      <c r="S28" s="354"/>
    </row>
    <row r="29" spans="1:19">
      <c r="B29" s="827" t="str">
        <f>IP_Assumptions!C278</f>
        <v>Land</v>
      </c>
      <c r="C29" s="647"/>
      <c r="D29" s="647"/>
      <c r="E29" s="647"/>
      <c r="F29" s="647"/>
      <c r="G29" s="1519">
        <f>SUMIF(IP_Schedule!$F$17:$F$18,B29,IP_Schedule!$AL$17:$AL$18)</f>
        <v>0</v>
      </c>
      <c r="H29" s="634"/>
      <c r="I29" s="634"/>
      <c r="J29" s="634"/>
      <c r="K29" s="634"/>
      <c r="L29" s="634"/>
      <c r="M29" s="634"/>
      <c r="N29" s="634"/>
      <c r="S29" s="354"/>
    </row>
    <row r="30" spans="1:19">
      <c r="B30" s="647" t="str">
        <f>B14</f>
        <v>Additional Income</v>
      </c>
      <c r="C30" s="647"/>
      <c r="D30" s="647"/>
      <c r="E30" s="647"/>
      <c r="F30" s="647"/>
      <c r="G30" s="828">
        <f>IP_Assumptions!$I$134</f>
        <v>1200</v>
      </c>
      <c r="H30" s="634"/>
      <c r="I30" s="634"/>
      <c r="J30" s="634"/>
      <c r="K30" s="634"/>
      <c r="L30" s="634"/>
      <c r="M30" s="634"/>
      <c r="N30" s="634"/>
      <c r="S30" s="354"/>
    </row>
    <row r="31" spans="1:19">
      <c r="B31" s="827" t="str">
        <f>B15</f>
        <v>Total Income</v>
      </c>
      <c r="C31" s="647"/>
      <c r="D31" s="647"/>
      <c r="E31" s="647"/>
      <c r="F31" s="647"/>
      <c r="G31" s="829">
        <f>SUM(G22:G30)</f>
        <v>1410</v>
      </c>
      <c r="H31" s="634"/>
      <c r="I31" s="634"/>
      <c r="J31" s="634"/>
      <c r="K31" s="634"/>
      <c r="L31" s="634"/>
      <c r="M31" s="634"/>
      <c r="N31" s="634"/>
      <c r="S31" s="354"/>
    </row>
    <row r="32" spans="1:19">
      <c r="B32" s="827" t="s">
        <v>1156</v>
      </c>
      <c r="C32" s="647"/>
      <c r="D32" s="647"/>
      <c r="E32" s="647"/>
      <c r="F32" s="647"/>
      <c r="G32" s="828">
        <f>IP_Schedule!GE19</f>
        <v>0</v>
      </c>
      <c r="H32" s="634"/>
      <c r="I32" s="634"/>
      <c r="J32" s="634"/>
      <c r="K32" s="634"/>
      <c r="L32" s="634"/>
      <c r="M32" s="634"/>
      <c r="N32" s="634"/>
      <c r="S32" s="354"/>
    </row>
    <row r="33" spans="1:19">
      <c r="B33" s="647" t="s">
        <v>1157</v>
      </c>
      <c r="C33" s="647"/>
      <c r="D33" s="647"/>
      <c r="E33" s="647"/>
      <c r="F33" s="647"/>
      <c r="G33" s="828">
        <f>IP_Schedule!GF19</f>
        <v>0</v>
      </c>
      <c r="H33" s="634"/>
      <c r="I33" s="634"/>
      <c r="J33" s="634"/>
      <c r="K33" s="634"/>
      <c r="L33" s="634"/>
      <c r="M33" s="634"/>
      <c r="N33" s="634"/>
      <c r="S33" s="354"/>
    </row>
    <row r="34" spans="1:19">
      <c r="B34" s="827" t="str">
        <f>B16</f>
        <v>Plus: Recoverable Outgoings</v>
      </c>
      <c r="C34" s="647"/>
      <c r="D34" s="647"/>
      <c r="E34" s="647"/>
      <c r="F34" s="647"/>
      <c r="G34" s="828">
        <f>G16</f>
        <v>0</v>
      </c>
      <c r="H34" s="634"/>
      <c r="I34" s="634"/>
      <c r="J34" s="634"/>
      <c r="K34" s="634"/>
      <c r="L34" s="634"/>
      <c r="M34" s="634"/>
      <c r="N34" s="634"/>
      <c r="S34" s="354"/>
    </row>
    <row r="35" spans="1:19">
      <c r="B35" s="847" t="str">
        <f>B17</f>
        <v>TOTAL GROSS PASSING INCOME</v>
      </c>
      <c r="C35" s="847"/>
      <c r="D35" s="847"/>
      <c r="E35" s="847"/>
      <c r="F35" s="847"/>
      <c r="G35" s="831">
        <f>SUM(G31:G34)</f>
        <v>1410</v>
      </c>
      <c r="H35" s="634"/>
      <c r="I35" s="634"/>
      <c r="J35" s="634"/>
      <c r="K35" s="634"/>
      <c r="L35" s="634"/>
      <c r="M35" s="634"/>
      <c r="N35" s="634"/>
      <c r="S35" s="354"/>
    </row>
    <row r="36" spans="1:19">
      <c r="B36" s="647" t="str">
        <f>B18</f>
        <v>Less: Budgeted Outgoings</v>
      </c>
      <c r="C36" s="647"/>
      <c r="D36" s="647"/>
      <c r="E36" s="647"/>
      <c r="F36" s="647"/>
      <c r="G36" s="828">
        <f>G18</f>
        <v>30</v>
      </c>
      <c r="H36" s="634"/>
      <c r="I36" s="634"/>
      <c r="J36" s="634"/>
      <c r="K36" s="634"/>
      <c r="L36" s="634"/>
      <c r="M36" s="634"/>
      <c r="N36" s="634"/>
      <c r="S36" s="354"/>
    </row>
    <row r="37" spans="1:19">
      <c r="B37" s="648" t="s">
        <v>1158</v>
      </c>
      <c r="C37" s="648"/>
      <c r="D37" s="648"/>
      <c r="E37" s="648"/>
      <c r="F37" s="648"/>
      <c r="G37" s="832">
        <f>SUM(G35,-G36)</f>
        <v>1380</v>
      </c>
      <c r="H37" s="634"/>
      <c r="I37" s="634"/>
      <c r="J37" s="634"/>
      <c r="K37" s="634"/>
      <c r="L37" s="634"/>
      <c r="M37" s="634"/>
      <c r="N37" s="634"/>
      <c r="S37" s="354"/>
    </row>
    <row r="38" spans="1:19">
      <c r="A38" s="634"/>
      <c r="B38" s="634"/>
      <c r="C38" s="634"/>
      <c r="D38" s="634"/>
      <c r="E38" s="634"/>
      <c r="F38" s="634"/>
      <c r="G38" s="634"/>
      <c r="H38" s="634"/>
      <c r="I38" s="634"/>
      <c r="J38" s="634"/>
      <c r="K38" s="681"/>
      <c r="L38" s="634"/>
      <c r="M38" s="634"/>
      <c r="N38" s="634"/>
    </row>
    <row r="39" spans="1:19" s="385" customFormat="1" ht="14.4">
      <c r="B39" s="944" t="s">
        <v>462</v>
      </c>
      <c r="C39" s="660"/>
      <c r="D39" s="660"/>
      <c r="E39" s="660"/>
      <c r="F39" s="660"/>
      <c r="G39" s="943"/>
      <c r="H39" s="634"/>
      <c r="I39"/>
      <c r="J39"/>
      <c r="K39"/>
      <c r="L39" s="634"/>
      <c r="M39" s="634"/>
      <c r="N39" s="634"/>
    </row>
    <row r="40" spans="1:19">
      <c r="B40" s="827" t="str">
        <f>IP_Assumptions!C271</f>
        <v>Office</v>
      </c>
      <c r="C40" s="647"/>
      <c r="D40" s="647"/>
      <c r="E40" s="647"/>
      <c r="F40" s="647"/>
      <c r="G40" s="828">
        <f>SUMIF(IP_Schedule!$F$17:$F$18,B40,IP_Schedule!$BR$17:$BR$18)</f>
        <v>130</v>
      </c>
      <c r="H40" s="634"/>
      <c r="I40"/>
      <c r="J40"/>
      <c r="K40"/>
      <c r="L40" s="634"/>
      <c r="M40" s="634"/>
      <c r="N40" s="634"/>
    </row>
    <row r="41" spans="1:19">
      <c r="B41" s="827" t="str">
        <f>IP_Assumptions!C272</f>
        <v>Retail</v>
      </c>
      <c r="C41" s="647"/>
      <c r="D41" s="647"/>
      <c r="E41" s="647"/>
      <c r="F41" s="647"/>
      <c r="G41" s="828">
        <f>SUMIF(IP_Schedule!$F$17:$F$18,B41,IP_Schedule!$BR$17:$BR$18)</f>
        <v>0</v>
      </c>
      <c r="H41" s="634"/>
      <c r="I41"/>
      <c r="J41"/>
      <c r="K41"/>
      <c r="L41" s="634"/>
      <c r="M41" s="634"/>
      <c r="N41" s="634"/>
    </row>
    <row r="42" spans="1:19">
      <c r="B42" s="827" t="str">
        <f>IP_Assumptions!C273</f>
        <v>Car Parking</v>
      </c>
      <c r="C42" s="647"/>
      <c r="D42" s="647"/>
      <c r="E42" s="647"/>
      <c r="F42" s="647"/>
      <c r="G42" s="828">
        <f>IP_Schedule!$AY$19*12*IP_Schedule!$AV$19</f>
        <v>10</v>
      </c>
      <c r="H42" s="634"/>
      <c r="I42"/>
      <c r="J42"/>
      <c r="K42"/>
      <c r="L42" s="634"/>
      <c r="M42" s="634"/>
      <c r="N42" s="634"/>
    </row>
    <row r="43" spans="1:19">
      <c r="B43" s="827" t="str">
        <f>IP_Assumptions!C274</f>
        <v>Storage</v>
      </c>
      <c r="C43" s="647"/>
      <c r="D43" s="647"/>
      <c r="E43" s="647"/>
      <c r="F43" s="647"/>
      <c r="G43" s="828">
        <f>SUMIF(IP_Schedule!$F$17:$F$18,B43,IP_Schedule!$BR$17:$BR$18)</f>
        <v>0</v>
      </c>
      <c r="H43" s="634"/>
      <c r="I43"/>
      <c r="J43"/>
      <c r="K43"/>
      <c r="L43" s="634"/>
      <c r="M43" s="634"/>
      <c r="N43" s="634"/>
    </row>
    <row r="44" spans="1:19">
      <c r="B44" s="827" t="str">
        <f>IP_Assumptions!C275</f>
        <v>Warehouse</v>
      </c>
      <c r="C44" s="647"/>
      <c r="D44" s="647"/>
      <c r="E44" s="647"/>
      <c r="F44" s="647"/>
      <c r="G44" s="828">
        <f>SUMIF(IP_Schedule!$F$17:$F$18,B44,IP_Schedule!$BR$17:$BR$18)</f>
        <v>0</v>
      </c>
      <c r="H44" s="634"/>
      <c r="I44"/>
      <c r="J44"/>
      <c r="K44"/>
      <c r="L44" s="634"/>
      <c r="M44" s="634"/>
      <c r="N44" s="634"/>
    </row>
    <row r="45" spans="1:19">
      <c r="B45" s="827" t="str">
        <f>IP_Assumptions!C276</f>
        <v>Hardstand</v>
      </c>
      <c r="C45" s="647"/>
      <c r="D45" s="647"/>
      <c r="E45" s="647"/>
      <c r="F45" s="647"/>
      <c r="G45" s="828">
        <f>SUMIF(IP_Schedule!$F$17:$F$18,B45,IP_Schedule!$BR$17:$BR$18)</f>
        <v>0</v>
      </c>
      <c r="H45" s="634"/>
      <c r="I45"/>
      <c r="J45"/>
      <c r="K45"/>
      <c r="L45" s="634"/>
      <c r="M45" s="634"/>
      <c r="N45" s="634"/>
    </row>
    <row r="46" spans="1:19">
      <c r="B46" s="827" t="str">
        <f>IP_Assumptions!C277</f>
        <v>Canopy</v>
      </c>
      <c r="C46" s="647"/>
      <c r="D46" s="647"/>
      <c r="E46" s="647"/>
      <c r="F46" s="647"/>
      <c r="G46" s="828">
        <f>SUMIF(IP_Schedule!$F$17:$F$18,B46,IP_Schedule!$BR$17:$BR$18)</f>
        <v>0</v>
      </c>
      <c r="H46" s="634"/>
      <c r="I46"/>
      <c r="J46"/>
      <c r="K46"/>
      <c r="L46" s="634"/>
      <c r="M46" s="634"/>
      <c r="N46" s="634"/>
    </row>
    <row r="47" spans="1:19">
      <c r="B47" s="827" t="str">
        <f>IP_Assumptions!C278</f>
        <v>Land</v>
      </c>
      <c r="C47" s="647"/>
      <c r="D47" s="647"/>
      <c r="E47" s="647"/>
      <c r="F47" s="647"/>
      <c r="G47" s="828">
        <f>SUMIF(IP_Schedule!$F$17:$F$18,B47,IP_Schedule!$BR$17:$BR$18)</f>
        <v>0</v>
      </c>
      <c r="H47" s="634"/>
      <c r="I47"/>
      <c r="J47"/>
      <c r="K47"/>
      <c r="L47" s="634"/>
      <c r="M47" s="634"/>
      <c r="N47" s="634"/>
    </row>
    <row r="48" spans="1:19">
      <c r="B48" s="647" t="s">
        <v>832</v>
      </c>
      <c r="C48" s="647"/>
      <c r="D48" s="647"/>
      <c r="E48" s="647"/>
      <c r="F48" s="647"/>
      <c r="G48" s="828">
        <f>IP_Assumptions!$I$134</f>
        <v>1200</v>
      </c>
      <c r="H48" s="634"/>
      <c r="I48"/>
      <c r="J48"/>
      <c r="K48"/>
      <c r="L48" s="634"/>
      <c r="M48" s="634"/>
      <c r="N48" s="634"/>
    </row>
    <row r="49" spans="2:19">
      <c r="B49" s="827" t="s">
        <v>1150</v>
      </c>
      <c r="C49" s="647"/>
      <c r="D49" s="647"/>
      <c r="E49" s="647"/>
      <c r="F49" s="647"/>
      <c r="G49" s="829">
        <f>SUM(G40:G48)</f>
        <v>1340</v>
      </c>
      <c r="H49" s="634"/>
      <c r="I49"/>
      <c r="J49"/>
      <c r="K49"/>
      <c r="L49" s="634"/>
      <c r="M49" s="634"/>
      <c r="N49" s="634"/>
    </row>
    <row r="50" spans="2:19">
      <c r="B50" s="827" t="s">
        <v>1151</v>
      </c>
      <c r="C50" s="647"/>
      <c r="D50" s="647"/>
      <c r="E50" s="647"/>
      <c r="F50" s="647"/>
      <c r="G50" s="828">
        <v>0</v>
      </c>
      <c r="H50" s="634"/>
      <c r="I50"/>
      <c r="J50"/>
      <c r="K50"/>
      <c r="L50" s="634"/>
      <c r="M50" s="634"/>
      <c r="N50" s="634"/>
    </row>
    <row r="51" spans="2:19">
      <c r="B51" s="847" t="s">
        <v>1159</v>
      </c>
      <c r="C51" s="847"/>
      <c r="D51" s="847"/>
      <c r="E51" s="847"/>
      <c r="F51" s="847"/>
      <c r="G51" s="831">
        <f>SUM(G49:G50)</f>
        <v>1340</v>
      </c>
      <c r="H51" s="634"/>
      <c r="I51"/>
      <c r="J51"/>
      <c r="K51"/>
      <c r="L51" s="634"/>
      <c r="M51" s="634"/>
      <c r="N51" s="634"/>
    </row>
    <row r="52" spans="2:19">
      <c r="B52" s="647" t="s">
        <v>1153</v>
      </c>
      <c r="C52" s="647"/>
      <c r="D52" s="647"/>
      <c r="E52" s="647"/>
      <c r="F52" s="647"/>
      <c r="G52" s="828">
        <f>IP_Outgoings!C47</f>
        <v>30</v>
      </c>
      <c r="H52" s="634"/>
      <c r="I52"/>
      <c r="J52"/>
      <c r="K52"/>
      <c r="L52" s="634"/>
      <c r="M52" s="634"/>
      <c r="N52" s="634"/>
    </row>
    <row r="53" spans="2:19">
      <c r="B53" s="648" t="s">
        <v>1160</v>
      </c>
      <c r="C53" s="648"/>
      <c r="D53" s="648"/>
      <c r="E53" s="648"/>
      <c r="F53" s="648"/>
      <c r="G53" s="832">
        <f>SUM(G51,-G52)</f>
        <v>1310</v>
      </c>
      <c r="H53" s="634"/>
      <c r="I53"/>
      <c r="J53"/>
      <c r="K53"/>
      <c r="L53" s="634"/>
      <c r="M53" s="634"/>
      <c r="N53" s="634"/>
    </row>
    <row r="54" spans="2:19">
      <c r="B54" s="634"/>
      <c r="C54" s="634"/>
      <c r="D54" s="634"/>
      <c r="E54" s="634"/>
      <c r="F54" s="634"/>
      <c r="G54" s="634"/>
      <c r="H54" s="634"/>
      <c r="I54" s="634"/>
      <c r="J54" s="634"/>
      <c r="K54" s="634"/>
      <c r="L54" s="634"/>
      <c r="M54" s="634"/>
      <c r="N54" s="634"/>
      <c r="S54" s="354"/>
    </row>
    <row r="55" spans="2:19" s="385" customFormat="1" ht="14.4">
      <c r="B55" s="767" t="s">
        <v>979</v>
      </c>
      <c r="C55" s="767"/>
      <c r="D55" s="767"/>
      <c r="E55" s="767"/>
      <c r="F55" s="767"/>
      <c r="G55" s="767"/>
      <c r="H55" s="767"/>
      <c r="I55" s="767"/>
      <c r="J55" s="767"/>
      <c r="K55" s="767"/>
      <c r="L55" s="767"/>
      <c r="M55" s="767"/>
      <c r="N55" s="767"/>
      <c r="P55" s="396"/>
      <c r="Q55" s="396"/>
      <c r="R55" s="396"/>
      <c r="S55" s="397"/>
    </row>
    <row r="56" spans="2:19">
      <c r="B56" s="634"/>
      <c r="C56" s="634"/>
      <c r="D56" s="634"/>
      <c r="E56" s="634"/>
      <c r="F56" s="634"/>
      <c r="G56" s="634"/>
      <c r="H56" s="808"/>
      <c r="I56" s="634"/>
      <c r="J56" s="634"/>
      <c r="K56" s="634"/>
      <c r="L56" s="634"/>
      <c r="M56" s="808"/>
      <c r="N56" s="808"/>
      <c r="P56" s="394"/>
      <c r="Q56" s="394"/>
      <c r="R56" s="394"/>
      <c r="S56" s="394"/>
    </row>
    <row r="57" spans="2:19">
      <c r="B57" s="801"/>
      <c r="C57" s="838"/>
      <c r="D57" s="1303" t="s">
        <v>980</v>
      </c>
      <c r="E57" s="1303"/>
      <c r="F57" s="1303" t="s">
        <v>462</v>
      </c>
      <c r="G57" s="1303"/>
      <c r="H57" s="808"/>
      <c r="I57" s="808"/>
      <c r="J57" s="808"/>
      <c r="K57" s="808"/>
      <c r="L57" s="808"/>
      <c r="M57" s="808"/>
      <c r="N57" s="808"/>
    </row>
    <row r="58" spans="2:19">
      <c r="B58" s="1375"/>
      <c r="C58" s="1375"/>
      <c r="D58" s="1303" t="s">
        <v>981</v>
      </c>
      <c r="E58" s="1303" t="s">
        <v>982</v>
      </c>
      <c r="F58" s="1303" t="s">
        <v>981</v>
      </c>
      <c r="G58" s="1303" t="s">
        <v>982</v>
      </c>
      <c r="H58" s="808"/>
      <c r="I58" s="842"/>
      <c r="J58" s="842"/>
      <c r="K58" s="842"/>
      <c r="L58" s="842"/>
      <c r="M58" s="842"/>
      <c r="N58" s="808"/>
    </row>
    <row r="59" spans="2:19" ht="13.95" hidden="1" customHeight="1">
      <c r="B59" s="647"/>
      <c r="C59" s="647"/>
      <c r="D59" s="647"/>
      <c r="E59" s="647"/>
      <c r="F59" s="1431"/>
      <c r="G59" s="1431"/>
      <c r="H59" s="808"/>
      <c r="I59" s="842"/>
      <c r="J59" s="842"/>
      <c r="K59" s="842"/>
      <c r="L59" s="842"/>
      <c r="M59" s="842"/>
      <c r="N59" s="808"/>
      <c r="O59" s="398"/>
    </row>
    <row r="60" spans="2:19">
      <c r="B60" s="1391" t="s">
        <v>362</v>
      </c>
      <c r="C60" s="1391"/>
      <c r="D60" s="839"/>
      <c r="E60" s="1496"/>
      <c r="F60" s="1496"/>
      <c r="G60" s="1496"/>
      <c r="H60" s="808"/>
      <c r="I60" s="842"/>
      <c r="J60" s="842"/>
      <c r="K60" s="842"/>
      <c r="L60" s="842"/>
      <c r="M60" s="842"/>
      <c r="N60" s="808"/>
      <c r="O60" s="398"/>
    </row>
    <row r="61" spans="2:19">
      <c r="B61" s="1382" t="str">
        <f>IP_Assumptions!C271</f>
        <v>Office</v>
      </c>
      <c r="C61" s="1383"/>
      <c r="D61" s="1520">
        <f>SUMIF(IP_Schedule!$F$17:$F$18,B61,IP_Schedule!$AL$17:$AL$18)</f>
        <v>200</v>
      </c>
      <c r="E61" s="939">
        <f>OP_Sales!J46</f>
        <v>200</v>
      </c>
      <c r="F61" s="938">
        <f>SUMIF(IP_Schedule!$F$17:$F$18,B61,IP_Schedule!$BR$17:$BR$18)</f>
        <v>130</v>
      </c>
      <c r="G61" s="939">
        <f>OP_Sales!L46</f>
        <v>100</v>
      </c>
      <c r="H61" s="808"/>
      <c r="I61" s="842"/>
      <c r="J61" s="842" t="str">
        <f t="shared" ref="J61:J69" si="0">IF(D61=0,NA(),B61)</f>
        <v>Office</v>
      </c>
      <c r="K61" s="843">
        <f t="shared" ref="K61:K69" si="1">IF(D61=0,NA(),D61/$D$70)</f>
        <v>0.95238095238095233</v>
      </c>
      <c r="L61" s="842"/>
      <c r="M61" s="842"/>
      <c r="N61" s="808"/>
      <c r="O61" s="398"/>
    </row>
    <row r="62" spans="2:19">
      <c r="B62" s="1382" t="str">
        <f>IP_Assumptions!C272</f>
        <v>Retail</v>
      </c>
      <c r="C62" s="1383"/>
      <c r="D62" s="1520">
        <f>SUMIF(IP_Schedule!$F$17:$F$18,B62,IP_Schedule!$AL$17:$AL$18)</f>
        <v>0</v>
      </c>
      <c r="E62" s="939" t="str">
        <f>OP_Sales!J47</f>
        <v>-</v>
      </c>
      <c r="F62" s="938">
        <f>SUMIF(IP_Schedule!$F$17:$F$18,B62,IP_Schedule!$BR$17:$BR$18)</f>
        <v>0</v>
      </c>
      <c r="G62" s="939" t="str">
        <f>OP_Sales!L47</f>
        <v>-</v>
      </c>
      <c r="H62" s="808"/>
      <c r="I62" s="842"/>
      <c r="J62" s="842" t="e">
        <f t="shared" si="0"/>
        <v>#N/A</v>
      </c>
      <c r="K62" s="843" t="e">
        <f t="shared" si="1"/>
        <v>#N/A</v>
      </c>
      <c r="L62" s="842"/>
      <c r="M62" s="842"/>
      <c r="N62" s="808"/>
      <c r="O62" s="398"/>
    </row>
    <row r="63" spans="2:19">
      <c r="B63" s="1382" t="str">
        <f>IP_Assumptions!C273</f>
        <v>Car Parking</v>
      </c>
      <c r="C63" s="1383"/>
      <c r="D63" s="938">
        <f>IP_Schedule!$AW$19</f>
        <v>10</v>
      </c>
      <c r="E63" s="939">
        <f>OP_Sales!J48</f>
        <v>0.83333333333333337</v>
      </c>
      <c r="F63" s="938">
        <f>IP_Schedule!$AY$19*12*IP_Schedule!$AV$19</f>
        <v>10</v>
      </c>
      <c r="G63" s="939">
        <f>OP_Sales!L48</f>
        <v>0.83333333333333337</v>
      </c>
      <c r="H63" s="808"/>
      <c r="I63" s="842"/>
      <c r="J63" s="842" t="str">
        <f t="shared" si="0"/>
        <v>Car Parking</v>
      </c>
      <c r="K63" s="843">
        <f t="shared" si="1"/>
        <v>4.7619047619047616E-2</v>
      </c>
      <c r="L63" s="842"/>
      <c r="M63" s="842"/>
      <c r="N63" s="808"/>
      <c r="O63" s="398"/>
    </row>
    <row r="64" spans="2:19">
      <c r="B64" s="1382" t="str">
        <f>IP_Assumptions!C274</f>
        <v>Storage</v>
      </c>
      <c r="C64" s="1383"/>
      <c r="D64" s="1520">
        <f>SUMIF(IP_Schedule!$F$17:$F$18,B64,IP_Schedule!$AL$17:$AL$18)</f>
        <v>0</v>
      </c>
      <c r="E64" s="939" t="str">
        <f>OP_Sales!J49</f>
        <v>-</v>
      </c>
      <c r="F64" s="938">
        <f>SUMIF(IP_Schedule!$F$17:$F$18,B64,IP_Schedule!$BR$17:$BR$18)</f>
        <v>0</v>
      </c>
      <c r="G64" s="939" t="str">
        <f>OP_Sales!L49</f>
        <v>-</v>
      </c>
      <c r="H64" s="808"/>
      <c r="I64" s="842"/>
      <c r="J64" s="842" t="e">
        <f t="shared" si="0"/>
        <v>#N/A</v>
      </c>
      <c r="K64" s="843" t="e">
        <f t="shared" si="1"/>
        <v>#N/A</v>
      </c>
      <c r="L64" s="842"/>
      <c r="M64" s="842"/>
      <c r="N64" s="808"/>
      <c r="O64" s="398"/>
    </row>
    <row r="65" spans="2:15">
      <c r="B65" s="1382" t="str">
        <f>IP_Assumptions!C275</f>
        <v>Warehouse</v>
      </c>
      <c r="C65" s="1383"/>
      <c r="D65" s="1520">
        <f>SUMIF(IP_Schedule!$F$17:$F$18,B65,IP_Schedule!$AL$17:$AL$18)</f>
        <v>0</v>
      </c>
      <c r="E65" s="939" t="str">
        <f>OP_Sales!J50</f>
        <v>-</v>
      </c>
      <c r="F65" s="938">
        <f>SUMIF(IP_Schedule!$F$17:$F$18,B65,IP_Schedule!$BR$17:$BR$18)</f>
        <v>0</v>
      </c>
      <c r="G65" s="939" t="str">
        <f>OP_Sales!L50</f>
        <v>-</v>
      </c>
      <c r="H65" s="808"/>
      <c r="I65" s="842"/>
      <c r="J65" s="842" t="e">
        <f t="shared" si="0"/>
        <v>#N/A</v>
      </c>
      <c r="K65" s="843" t="e">
        <f t="shared" si="1"/>
        <v>#N/A</v>
      </c>
      <c r="L65" s="842"/>
      <c r="M65" s="842"/>
      <c r="N65" s="808"/>
      <c r="O65" s="398"/>
    </row>
    <row r="66" spans="2:15">
      <c r="B66" s="1382" t="str">
        <f>IP_Assumptions!C276</f>
        <v>Hardstand</v>
      </c>
      <c r="C66" s="1383"/>
      <c r="D66" s="1520">
        <f>SUMIF(IP_Schedule!$F$17:$F$18,B66,IP_Schedule!$AL$17:$AL$18)</f>
        <v>0</v>
      </c>
      <c r="E66" s="939" t="str">
        <f>OP_Sales!J51</f>
        <v>-</v>
      </c>
      <c r="F66" s="938">
        <f>SUMIF(IP_Schedule!$F$17:$F$18,B66,IP_Schedule!$BR$17:$BR$18)</f>
        <v>0</v>
      </c>
      <c r="G66" s="939" t="str">
        <f>OP_Sales!L51</f>
        <v>-</v>
      </c>
      <c r="H66" s="808"/>
      <c r="I66" s="842"/>
      <c r="J66" s="842" t="e">
        <f t="shared" si="0"/>
        <v>#N/A</v>
      </c>
      <c r="K66" s="843" t="e">
        <f t="shared" si="1"/>
        <v>#N/A</v>
      </c>
      <c r="L66" s="842"/>
      <c r="M66" s="842"/>
      <c r="N66" s="808"/>
      <c r="O66" s="398"/>
    </row>
    <row r="67" spans="2:15">
      <c r="B67" s="1382" t="str">
        <f>IP_Assumptions!C277</f>
        <v>Canopy</v>
      </c>
      <c r="C67" s="1383"/>
      <c r="D67" s="1520">
        <f>SUMIF(IP_Schedule!$F$17:$F$18,B67,IP_Schedule!$AL$17:$AL$18)</f>
        <v>0</v>
      </c>
      <c r="E67" s="939" t="str">
        <f>OP_Sales!J52</f>
        <v>-</v>
      </c>
      <c r="F67" s="938">
        <f>SUMIF(IP_Schedule!$F$17:$F$18,B67,IP_Schedule!$BR$17:$BR$18)</f>
        <v>0</v>
      </c>
      <c r="G67" s="939" t="str">
        <f>OP_Sales!L52</f>
        <v>-</v>
      </c>
      <c r="H67" s="808"/>
      <c r="I67" s="842"/>
      <c r="J67" s="842" t="e">
        <f t="shared" si="0"/>
        <v>#N/A</v>
      </c>
      <c r="K67" s="843" t="e">
        <f t="shared" si="1"/>
        <v>#N/A</v>
      </c>
      <c r="L67" s="842"/>
      <c r="M67" s="842"/>
      <c r="N67" s="808"/>
      <c r="O67" s="398"/>
    </row>
    <row r="68" spans="2:15">
      <c r="B68" s="1382" t="str">
        <f>IP_Assumptions!C278</f>
        <v>Land</v>
      </c>
      <c r="C68" s="1383"/>
      <c r="D68" s="1520">
        <f>SUMIF(IP_Schedule!$F$17:$F$18,B68,IP_Schedule!$AL$17:$AL$18)</f>
        <v>0</v>
      </c>
      <c r="E68" s="939" t="str">
        <f>OP_Sales!J53</f>
        <v>-</v>
      </c>
      <c r="F68" s="938">
        <f>SUMIF(IP_Schedule!$F$17:$F$18,B68,IP_Schedule!$BR$17:$BR$18)</f>
        <v>0</v>
      </c>
      <c r="G68" s="939" t="str">
        <f>OP_Sales!L53</f>
        <v>-</v>
      </c>
      <c r="H68" s="808"/>
      <c r="I68" s="842"/>
      <c r="J68" s="842" t="e">
        <f t="shared" si="0"/>
        <v>#N/A</v>
      </c>
      <c r="K68" s="843" t="e">
        <f t="shared" si="1"/>
        <v>#N/A</v>
      </c>
      <c r="L68" s="842"/>
      <c r="M68" s="842"/>
      <c r="N68" s="808"/>
      <c r="O68" s="398"/>
    </row>
    <row r="69" spans="2:15">
      <c r="B69" s="1384" t="s">
        <v>983</v>
      </c>
      <c r="C69" s="1384"/>
      <c r="D69" s="934">
        <f>IP_Assumptions!$I$134</f>
        <v>1200</v>
      </c>
      <c r="E69" s="940"/>
      <c r="F69" s="934">
        <f>IP_Assumptions!$I$134</f>
        <v>1200</v>
      </c>
      <c r="G69" s="941"/>
      <c r="H69" s="808"/>
      <c r="I69" s="842"/>
      <c r="J69" s="842" t="str">
        <f t="shared" si="0"/>
        <v>Other</v>
      </c>
      <c r="K69" s="843">
        <f t="shared" si="1"/>
        <v>5.7142857142857144</v>
      </c>
      <c r="L69" s="842"/>
      <c r="M69" s="842"/>
      <c r="N69" s="808"/>
      <c r="O69" s="398"/>
    </row>
    <row r="70" spans="2:15">
      <c r="B70" s="647"/>
      <c r="C70" s="647"/>
      <c r="D70" s="834">
        <f>OP_Sales!I55</f>
        <v>210</v>
      </c>
      <c r="E70" s="835"/>
      <c r="F70" s="834">
        <f>OP_Sales!K55</f>
        <v>110</v>
      </c>
      <c r="G70" s="834"/>
      <c r="H70" s="808"/>
      <c r="I70" s="842"/>
      <c r="J70" s="842"/>
      <c r="K70" s="842"/>
      <c r="L70" s="842"/>
      <c r="M70" s="842"/>
      <c r="N70" s="808"/>
      <c r="O70" s="398"/>
    </row>
    <row r="71" spans="2:15">
      <c r="B71" s="661" t="s">
        <v>984</v>
      </c>
      <c r="C71" s="661"/>
      <c r="D71" s="833">
        <f>OP_Sales!I56</f>
        <v>0</v>
      </c>
      <c r="E71" s="836"/>
      <c r="F71" s="833"/>
      <c r="G71" s="836"/>
      <c r="H71" s="808"/>
      <c r="I71" s="842"/>
      <c r="J71" s="842"/>
      <c r="K71" s="842"/>
      <c r="L71" s="842"/>
      <c r="M71" s="842"/>
      <c r="N71" s="808"/>
      <c r="O71" s="398"/>
    </row>
    <row r="72" spans="2:15">
      <c r="B72" s="801" t="s">
        <v>1161</v>
      </c>
      <c r="C72" s="801"/>
      <c r="D72" s="840">
        <f>OP_Sales!I57</f>
        <v>210</v>
      </c>
      <c r="E72" s="841"/>
      <c r="F72" s="840">
        <f>OP_Sales!K57</f>
        <v>110</v>
      </c>
      <c r="G72" s="841"/>
      <c r="H72" s="808"/>
      <c r="I72" s="842"/>
      <c r="J72" s="842"/>
      <c r="K72" s="842"/>
      <c r="L72" s="842"/>
      <c r="M72" s="842"/>
      <c r="N72" s="808"/>
      <c r="O72" s="398"/>
    </row>
    <row r="73" spans="2:15">
      <c r="B73" s="661" t="s">
        <v>985</v>
      </c>
      <c r="C73" s="661"/>
      <c r="D73" s="934">
        <f>OP_Sales!I58</f>
        <v>30</v>
      </c>
      <c r="E73" s="935">
        <f>OP_Sales!J58</f>
        <v>30</v>
      </c>
      <c r="F73" s="934">
        <f>OP_Sales!K58</f>
        <v>30</v>
      </c>
      <c r="G73" s="935">
        <f>OP_Sales!L58</f>
        <v>30</v>
      </c>
      <c r="H73" s="808"/>
      <c r="I73" s="842"/>
      <c r="J73" s="842"/>
      <c r="K73" s="842"/>
      <c r="L73" s="842"/>
      <c r="M73" s="842"/>
      <c r="N73" s="808"/>
      <c r="O73" s="398"/>
    </row>
    <row r="74" spans="2:15">
      <c r="B74" s="801" t="s">
        <v>1078</v>
      </c>
      <c r="C74" s="801"/>
      <c r="D74" s="840">
        <f>OP_Sales!I59</f>
        <v>180</v>
      </c>
      <c r="E74" s="841"/>
      <c r="F74" s="840">
        <f>OP_Sales!K59</f>
        <v>80</v>
      </c>
      <c r="G74" s="841"/>
      <c r="H74" s="808"/>
      <c r="I74" s="842"/>
      <c r="J74" s="842"/>
      <c r="K74" s="842"/>
      <c r="L74" s="842"/>
      <c r="M74" s="842"/>
      <c r="N74" s="808"/>
      <c r="O74" s="398"/>
    </row>
    <row r="75" spans="2:15">
      <c r="B75" s="647" t="str">
        <f>OP_Sales!G62</f>
        <v>Passing/Market Rent Relativity: 105.3%</v>
      </c>
      <c r="C75" s="647"/>
      <c r="D75" s="837"/>
      <c r="E75" s="837"/>
      <c r="F75" s="837"/>
      <c r="G75" s="837"/>
      <c r="H75" s="808"/>
      <c r="I75" s="808"/>
      <c r="J75" s="808"/>
      <c r="K75" s="808"/>
      <c r="L75" s="808"/>
      <c r="M75" s="808"/>
      <c r="N75" s="808"/>
      <c r="O75" s="398"/>
    </row>
    <row r="76" spans="2:15">
      <c r="B76" s="830"/>
      <c r="C76" s="830"/>
      <c r="D76" s="830"/>
      <c r="E76" s="830"/>
      <c r="F76" s="830"/>
      <c r="G76" s="830"/>
      <c r="H76" s="830"/>
      <c r="I76" s="830"/>
      <c r="J76" s="830"/>
      <c r="K76" s="830"/>
      <c r="L76" s="830"/>
      <c r="M76" s="830"/>
      <c r="N76" s="830"/>
      <c r="O76" s="398"/>
    </row>
    <row r="674" spans="4:4">
      <c r="D674" s="60"/>
    </row>
  </sheetData>
  <phoneticPr fontId="0" type="noConversion"/>
  <conditionalFormatting sqref="G6">
    <cfRule type="expression" dxfId="53" priority="52" stopIfTrue="1">
      <formula>MOD($B6,2)=0</formula>
    </cfRule>
  </conditionalFormatting>
  <conditionalFormatting sqref="G6">
    <cfRule type="expression" dxfId="52" priority="51" stopIfTrue="1">
      <formula>MOD($B6,2)=0</formula>
    </cfRule>
  </conditionalFormatting>
  <conditionalFormatting sqref="G6">
    <cfRule type="expression" dxfId="51" priority="50" stopIfTrue="1">
      <formula>MOD($B6,2)=0</formula>
    </cfRule>
  </conditionalFormatting>
  <conditionalFormatting sqref="G6">
    <cfRule type="expression" dxfId="50" priority="49" stopIfTrue="1">
      <formula>MOD($B6,2)=0</formula>
    </cfRule>
  </conditionalFormatting>
  <conditionalFormatting sqref="G6">
    <cfRule type="expression" dxfId="49" priority="48" stopIfTrue="1">
      <formula>MOD($B6,2)=0</formula>
    </cfRule>
  </conditionalFormatting>
  <conditionalFormatting sqref="G6">
    <cfRule type="expression" dxfId="48" priority="47" stopIfTrue="1">
      <formula>MOD($B6,2)=0</formula>
    </cfRule>
  </conditionalFormatting>
  <conditionalFormatting sqref="G6">
    <cfRule type="expression" dxfId="47" priority="46" stopIfTrue="1">
      <formula>MOD($B6,2)=0</formula>
    </cfRule>
  </conditionalFormatting>
  <conditionalFormatting sqref="G6">
    <cfRule type="expression" dxfId="46" priority="45" stopIfTrue="1">
      <formula>MOD($B6,2)=0</formula>
    </cfRule>
  </conditionalFormatting>
  <conditionalFormatting sqref="G7">
    <cfRule type="expression" dxfId="45" priority="44" stopIfTrue="1">
      <formula>MOD($B7,2)=0</formula>
    </cfRule>
  </conditionalFormatting>
  <conditionalFormatting sqref="G7">
    <cfRule type="expression" dxfId="44" priority="43" stopIfTrue="1">
      <formula>MOD($B7,2)=0</formula>
    </cfRule>
  </conditionalFormatting>
  <conditionalFormatting sqref="G7">
    <cfRule type="expression" dxfId="43" priority="42" stopIfTrue="1">
      <formula>MOD($B7,2)=0</formula>
    </cfRule>
  </conditionalFormatting>
  <conditionalFormatting sqref="G7">
    <cfRule type="expression" dxfId="42" priority="41" stopIfTrue="1">
      <formula>MOD($B7,2)=0</formula>
    </cfRule>
  </conditionalFormatting>
  <conditionalFormatting sqref="G7:G14">
    <cfRule type="expression" dxfId="41" priority="40" stopIfTrue="1">
      <formula>MOD($B7,2)=0</formula>
    </cfRule>
  </conditionalFormatting>
  <conditionalFormatting sqref="G7:G14">
    <cfRule type="expression" dxfId="40" priority="39" stopIfTrue="1">
      <formula>MOD($B7,2)=0</formula>
    </cfRule>
  </conditionalFormatting>
  <conditionalFormatting sqref="G7:G14">
    <cfRule type="expression" dxfId="39" priority="38" stopIfTrue="1">
      <formula>MOD($B7,2)=0</formula>
    </cfRule>
  </conditionalFormatting>
  <conditionalFormatting sqref="G7:G14">
    <cfRule type="expression" dxfId="38" priority="37" stopIfTrue="1">
      <formula>MOD($B7,2)=0</formula>
    </cfRule>
  </conditionalFormatting>
  <conditionalFormatting sqref="G16">
    <cfRule type="expression" dxfId="37" priority="36" stopIfTrue="1">
      <formula>MOD($B16,2)=0</formula>
    </cfRule>
  </conditionalFormatting>
  <conditionalFormatting sqref="G16">
    <cfRule type="expression" dxfId="36" priority="35" stopIfTrue="1">
      <formula>MOD($B16,2)=0</formula>
    </cfRule>
  </conditionalFormatting>
  <conditionalFormatting sqref="G16">
    <cfRule type="expression" dxfId="35" priority="34" stopIfTrue="1">
      <formula>MOD($B16,2)=0</formula>
    </cfRule>
  </conditionalFormatting>
  <conditionalFormatting sqref="G16">
    <cfRule type="expression" dxfId="34" priority="33" stopIfTrue="1">
      <formula>MOD($B16,2)=0</formula>
    </cfRule>
  </conditionalFormatting>
  <conditionalFormatting sqref="G18">
    <cfRule type="expression" dxfId="33" priority="32" stopIfTrue="1">
      <formula>MOD($B18,2)=0</formula>
    </cfRule>
  </conditionalFormatting>
  <conditionalFormatting sqref="G18">
    <cfRule type="expression" dxfId="32" priority="31" stopIfTrue="1">
      <formula>MOD($B18,2)=0</formula>
    </cfRule>
  </conditionalFormatting>
  <conditionalFormatting sqref="G18">
    <cfRule type="expression" dxfId="31" priority="30" stopIfTrue="1">
      <formula>MOD($B18,2)=0</formula>
    </cfRule>
  </conditionalFormatting>
  <conditionalFormatting sqref="G18">
    <cfRule type="expression" dxfId="30" priority="29" stopIfTrue="1">
      <formula>MOD($B18,2)=0</formula>
    </cfRule>
  </conditionalFormatting>
  <conditionalFormatting sqref="G22:G30">
    <cfRule type="expression" dxfId="29" priority="28" stopIfTrue="1">
      <formula>MOD($B22,2)=0</formula>
    </cfRule>
  </conditionalFormatting>
  <conditionalFormatting sqref="G22:G30">
    <cfRule type="expression" dxfId="28" priority="27" stopIfTrue="1">
      <formula>MOD($B22,2)=0</formula>
    </cfRule>
  </conditionalFormatting>
  <conditionalFormatting sqref="G22:G30">
    <cfRule type="expression" dxfId="27" priority="26" stopIfTrue="1">
      <formula>MOD($B22,2)=0</formula>
    </cfRule>
  </conditionalFormatting>
  <conditionalFormatting sqref="G22:G30">
    <cfRule type="expression" dxfId="26" priority="25" stopIfTrue="1">
      <formula>MOD($B22,2)=0</formula>
    </cfRule>
  </conditionalFormatting>
  <conditionalFormatting sqref="G32:G34">
    <cfRule type="expression" dxfId="25" priority="24" stopIfTrue="1">
      <formula>MOD($B32,2)=0</formula>
    </cfRule>
  </conditionalFormatting>
  <conditionalFormatting sqref="G32:G34">
    <cfRule type="expression" dxfId="24" priority="23" stopIfTrue="1">
      <formula>MOD($B32,2)=0</formula>
    </cfRule>
  </conditionalFormatting>
  <conditionalFormatting sqref="G32:G34">
    <cfRule type="expression" dxfId="23" priority="22" stopIfTrue="1">
      <formula>MOD($B32,2)=0</formula>
    </cfRule>
  </conditionalFormatting>
  <conditionalFormatting sqref="G32:G34">
    <cfRule type="expression" dxfId="22" priority="21" stopIfTrue="1">
      <formula>MOD($B32,2)=0</formula>
    </cfRule>
  </conditionalFormatting>
  <conditionalFormatting sqref="G36">
    <cfRule type="expression" dxfId="21" priority="20" stopIfTrue="1">
      <formula>MOD($B36,2)=0</formula>
    </cfRule>
  </conditionalFormatting>
  <conditionalFormatting sqref="G36">
    <cfRule type="expression" dxfId="20" priority="19" stopIfTrue="1">
      <formula>MOD($B36,2)=0</formula>
    </cfRule>
  </conditionalFormatting>
  <conditionalFormatting sqref="G36">
    <cfRule type="expression" dxfId="19" priority="18" stopIfTrue="1">
      <formula>MOD($B36,2)=0</formula>
    </cfRule>
  </conditionalFormatting>
  <conditionalFormatting sqref="G36">
    <cfRule type="expression" dxfId="18" priority="17" stopIfTrue="1">
      <formula>MOD($B36,2)=0</formula>
    </cfRule>
  </conditionalFormatting>
  <conditionalFormatting sqref="G40:G48">
    <cfRule type="expression" dxfId="17" priority="16" stopIfTrue="1">
      <formula>MOD($B40,2)=0</formula>
    </cfRule>
  </conditionalFormatting>
  <conditionalFormatting sqref="G40:G48">
    <cfRule type="expression" dxfId="16" priority="15" stopIfTrue="1">
      <formula>MOD($B40,2)=0</formula>
    </cfRule>
  </conditionalFormatting>
  <conditionalFormatting sqref="G40:G48">
    <cfRule type="expression" dxfId="15" priority="14" stopIfTrue="1">
      <formula>MOD($B40,2)=0</formula>
    </cfRule>
  </conditionalFormatting>
  <conditionalFormatting sqref="G40:G48">
    <cfRule type="expression" dxfId="14" priority="13" stopIfTrue="1">
      <formula>MOD($B40,2)=0</formula>
    </cfRule>
  </conditionalFormatting>
  <conditionalFormatting sqref="G50 G52">
    <cfRule type="expression" dxfId="13" priority="12" stopIfTrue="1">
      <formula>MOD($B50,2)=0</formula>
    </cfRule>
  </conditionalFormatting>
  <conditionalFormatting sqref="G50 G52">
    <cfRule type="expression" dxfId="12" priority="11" stopIfTrue="1">
      <formula>MOD($B50,2)=0</formula>
    </cfRule>
  </conditionalFormatting>
  <conditionalFormatting sqref="G50 G52">
    <cfRule type="expression" dxfId="11" priority="10" stopIfTrue="1">
      <formula>MOD($B50,2)=0</formula>
    </cfRule>
  </conditionalFormatting>
  <conditionalFormatting sqref="G50 G52">
    <cfRule type="expression" dxfId="10" priority="9" stopIfTrue="1">
      <formula>MOD($B50,2)=0</formula>
    </cfRule>
  </conditionalFormatting>
  <conditionalFormatting sqref="D61:D69 D71:D74">
    <cfRule type="expression" dxfId="9" priority="8" stopIfTrue="1">
      <formula>MOD($B61,2)=0</formula>
    </cfRule>
  </conditionalFormatting>
  <conditionalFormatting sqref="D61:D69 D71:D74">
    <cfRule type="expression" dxfId="8" priority="7" stopIfTrue="1">
      <formula>MOD($B61,2)=0</formula>
    </cfRule>
  </conditionalFormatting>
  <conditionalFormatting sqref="D61:D69 D71:D74">
    <cfRule type="expression" dxfId="7" priority="6" stopIfTrue="1">
      <formula>MOD($B61,2)=0</formula>
    </cfRule>
  </conditionalFormatting>
  <conditionalFormatting sqref="D61:D69 D71:D74">
    <cfRule type="expression" dxfId="6" priority="5" stopIfTrue="1">
      <formula>MOD($B61,2)=0</formula>
    </cfRule>
  </conditionalFormatting>
  <conditionalFormatting sqref="F61:F69 F71:F74">
    <cfRule type="expression" dxfId="5" priority="4" stopIfTrue="1">
      <formula>MOD($B61,2)=0</formula>
    </cfRule>
  </conditionalFormatting>
  <conditionalFormatting sqref="F61:F69 F71:F74">
    <cfRule type="expression" dxfId="4" priority="3" stopIfTrue="1">
      <formula>MOD($B61,2)=0</formula>
    </cfRule>
  </conditionalFormatting>
  <conditionalFormatting sqref="F61:F69 F71:F74">
    <cfRule type="expression" dxfId="3" priority="2" stopIfTrue="1">
      <formula>MOD($B61,2)=0</formula>
    </cfRule>
  </conditionalFormatting>
  <conditionalFormatting sqref="F61:F69 F71:F74">
    <cfRule type="expression" dxfId="2" priority="1" stopIfTrue="1">
      <formula>MOD($B61,2)=0</formula>
    </cfRule>
  </conditionalFormatting>
  <pageMargins left="0.24" right="0.23" top="0.4" bottom="0.44" header="0.4" footer="0.44"/>
  <pageSetup paperSize="9" scale="65"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tabColor rgb="FFFF0000"/>
    <pageSetUpPr fitToPage="1"/>
  </sheetPr>
  <dimension ref="A2:IU623"/>
  <sheetViews>
    <sheetView showGridLines="0" zoomScale="85" zoomScaleNormal="85" workbookViewId="0">
      <selection activeCell="B2" sqref="B2"/>
    </sheetView>
  </sheetViews>
  <sheetFormatPr defaultColWidth="9.21875" defaultRowHeight="13.8"/>
  <cols>
    <col min="1" max="1" width="1.77734375" style="16" customWidth="1"/>
    <col min="2" max="2" width="19.77734375" style="16" customWidth="1"/>
    <col min="3" max="4" width="4" style="16" customWidth="1"/>
    <col min="5" max="14" width="9.5546875" style="16" customWidth="1"/>
    <col min="15" max="15" width="10.44140625" style="16" customWidth="1"/>
    <col min="16" max="16" width="7.44140625" style="16" customWidth="1"/>
    <col min="17" max="17" width="7" style="16" customWidth="1"/>
    <col min="18" max="18" width="7.77734375" style="16" customWidth="1"/>
    <col min="19" max="19" width="8.44140625" style="16" customWidth="1"/>
    <col min="20" max="20" width="8" style="16" customWidth="1"/>
    <col min="21" max="16384" width="9.21875" style="16"/>
  </cols>
  <sheetData>
    <row r="2" spans="2:45" s="383" customFormat="1" ht="18">
      <c r="B2" s="617" t="s">
        <v>1200</v>
      </c>
      <c r="O2" s="618"/>
      <c r="P2" s="16"/>
    </row>
    <row r="3" spans="2:45" ht="15" thickBot="1">
      <c r="B3" s="945" t="str">
        <f>Sub_Heading</f>
        <v xml:space="preserve"> - Valuation - 30-Jun-2021</v>
      </c>
      <c r="C3" s="428"/>
      <c r="D3" s="428"/>
      <c r="E3" s="428"/>
      <c r="F3" s="428"/>
      <c r="G3" s="428"/>
      <c r="H3" s="428"/>
      <c r="I3" s="428"/>
      <c r="J3" s="428"/>
      <c r="K3" s="428"/>
      <c r="L3" s="428"/>
      <c r="M3" s="428"/>
      <c r="N3" s="428"/>
      <c r="O3" s="428"/>
    </row>
    <row r="4" spans="2:45" ht="14.4" thickTop="1">
      <c r="B4" s="60"/>
    </row>
    <row r="5" spans="2:45" s="394" customFormat="1">
      <c r="B5" s="1391" t="s">
        <v>1162</v>
      </c>
      <c r="C5" s="1391"/>
      <c r="D5" s="1391"/>
      <c r="E5" s="1391"/>
      <c r="F5" s="1391"/>
      <c r="G5" s="1391"/>
      <c r="H5" s="1391"/>
      <c r="I5" s="1391"/>
      <c r="J5" s="1391"/>
      <c r="K5" s="844"/>
      <c r="L5" s="844"/>
      <c r="M5" s="844"/>
      <c r="N5" s="844"/>
      <c r="O5" s="39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row>
    <row r="6" spans="2:45" s="394" customFormat="1">
      <c r="B6" s="1489" t="s">
        <v>494</v>
      </c>
      <c r="C6" s="1489"/>
      <c r="D6" s="1489"/>
      <c r="E6" s="1393" t="s">
        <v>1163</v>
      </c>
      <c r="F6" s="1393"/>
      <c r="G6" s="1393" t="s">
        <v>492</v>
      </c>
      <c r="H6" s="1393"/>
      <c r="I6" s="1393" t="s">
        <v>489</v>
      </c>
      <c r="J6" s="1393"/>
      <c r="K6" s="808"/>
      <c r="L6" s="634"/>
      <c r="M6" s="634"/>
      <c r="N6" s="634"/>
      <c r="O6" s="16"/>
      <c r="P6" s="16"/>
      <c r="Q6" s="16"/>
      <c r="R6" s="16"/>
      <c r="S6" s="16"/>
      <c r="T6" s="16"/>
      <c r="U6" s="16"/>
      <c r="V6" s="16"/>
      <c r="W6" s="16"/>
      <c r="X6" s="16"/>
      <c r="Y6" s="16"/>
      <c r="Z6" s="16"/>
      <c r="AA6" s="16"/>
      <c r="AB6" s="16"/>
      <c r="AC6" s="16"/>
      <c r="AD6" s="16"/>
      <c r="AE6" s="16"/>
      <c r="AF6" s="16"/>
      <c r="AG6" s="16"/>
      <c r="AH6" s="16"/>
      <c r="AI6" s="16"/>
      <c r="AJ6" s="16"/>
    </row>
    <row r="7" spans="2:45" s="394" customFormat="1">
      <c r="B7" s="1431">
        <f>IP_Outgoings!B10</f>
        <v>0</v>
      </c>
      <c r="C7" s="1431"/>
      <c r="D7" s="1431"/>
      <c r="E7" s="1404">
        <f>IP_Outgoings!C10</f>
        <v>0</v>
      </c>
      <c r="F7" s="1404"/>
      <c r="G7" s="1403">
        <f>IP_Outgoings!D10</f>
        <v>0</v>
      </c>
      <c r="H7" s="1403"/>
      <c r="I7" s="1406">
        <f>IP_Outgoings!E10</f>
        <v>0</v>
      </c>
      <c r="J7" s="1406"/>
      <c r="K7" s="808"/>
      <c r="L7" s="634"/>
      <c r="M7" s="634"/>
      <c r="N7" s="634"/>
      <c r="O7" s="16"/>
      <c r="P7" s="16"/>
      <c r="Q7" s="16"/>
      <c r="R7" s="16"/>
      <c r="S7" s="16"/>
      <c r="T7" s="16"/>
      <c r="U7" s="16"/>
      <c r="V7" s="16"/>
      <c r="W7" s="16"/>
      <c r="X7" s="16"/>
      <c r="Y7" s="16"/>
      <c r="Z7" s="16"/>
      <c r="AA7" s="16"/>
      <c r="AB7" s="16"/>
      <c r="AC7" s="16"/>
      <c r="AD7" s="16"/>
      <c r="AE7" s="16"/>
      <c r="AF7" s="16"/>
      <c r="AG7" s="16"/>
      <c r="AH7" s="16"/>
      <c r="AI7" s="16"/>
      <c r="AJ7" s="16"/>
    </row>
    <row r="8" spans="2:45" s="394" customFormat="1">
      <c r="B8" s="845">
        <f>IP_Outgoings!B11</f>
        <v>0</v>
      </c>
      <c r="C8" s="845"/>
      <c r="D8" s="845"/>
      <c r="E8" s="1404">
        <f>IP_Outgoings!C11</f>
        <v>0</v>
      </c>
      <c r="F8" s="1404"/>
      <c r="G8" s="1403">
        <f>IP_Outgoings!D11</f>
        <v>0</v>
      </c>
      <c r="H8" s="1403"/>
      <c r="I8" s="1406">
        <f>IP_Outgoings!E11</f>
        <v>0</v>
      </c>
      <c r="J8" s="1406"/>
      <c r="K8" s="808"/>
      <c r="L8" s="634"/>
      <c r="M8" s="634"/>
      <c r="N8" s="634"/>
      <c r="O8" s="16"/>
      <c r="P8" s="16"/>
      <c r="Q8" s="16"/>
      <c r="R8" s="16"/>
      <c r="S8" s="16"/>
      <c r="T8" s="16"/>
      <c r="U8" s="16"/>
      <c r="V8" s="16"/>
      <c r="W8" s="16"/>
      <c r="X8" s="16"/>
      <c r="Y8" s="16"/>
      <c r="Z8" s="16"/>
      <c r="AA8" s="16"/>
      <c r="AB8" s="16"/>
      <c r="AC8" s="16"/>
      <c r="AD8" s="16"/>
      <c r="AE8" s="16"/>
      <c r="AF8" s="16"/>
      <c r="AG8" s="16"/>
      <c r="AH8" s="16"/>
      <c r="AI8" s="16"/>
      <c r="AJ8" s="16"/>
    </row>
    <row r="9" spans="2:45" s="394" customFormat="1">
      <c r="B9" s="845">
        <f>IP_Outgoings!B12</f>
        <v>0</v>
      </c>
      <c r="C9" s="845"/>
      <c r="D9" s="845"/>
      <c r="E9" s="1404">
        <f>IP_Outgoings!C12</f>
        <v>30</v>
      </c>
      <c r="F9" s="1404"/>
      <c r="G9" s="1403">
        <f>IP_Outgoings!D12</f>
        <v>30</v>
      </c>
      <c r="H9" s="1403"/>
      <c r="I9" s="1406">
        <f>IP_Outgoings!E12</f>
        <v>0</v>
      </c>
      <c r="J9" s="1406"/>
      <c r="K9" s="808"/>
      <c r="L9" s="634"/>
      <c r="M9" s="634"/>
      <c r="N9" s="634"/>
      <c r="O9" s="16"/>
      <c r="P9" s="16"/>
      <c r="Q9" s="16"/>
      <c r="R9" s="16"/>
      <c r="S9" s="16"/>
      <c r="T9" s="16"/>
      <c r="U9" s="16"/>
      <c r="V9" s="16"/>
      <c r="W9" s="16"/>
      <c r="X9" s="16"/>
      <c r="Y9" s="16"/>
      <c r="Z9" s="16"/>
      <c r="AA9" s="16"/>
      <c r="AB9" s="16"/>
      <c r="AC9" s="16"/>
      <c r="AD9" s="16"/>
      <c r="AE9" s="16"/>
      <c r="AF9" s="16"/>
      <c r="AG9" s="16"/>
      <c r="AH9" s="16"/>
      <c r="AI9" s="16"/>
      <c r="AJ9" s="16"/>
    </row>
    <row r="10" spans="2:45" s="394" customFormat="1">
      <c r="B10" s="845">
        <f>IP_Outgoings!B13</f>
        <v>0</v>
      </c>
      <c r="C10" s="845"/>
      <c r="D10" s="845"/>
      <c r="E10" s="1404">
        <f>IP_Outgoings!C13</f>
        <v>0</v>
      </c>
      <c r="F10" s="1404"/>
      <c r="G10" s="1403">
        <f>IP_Outgoings!D13</f>
        <v>0</v>
      </c>
      <c r="H10" s="1403"/>
      <c r="I10" s="1406">
        <f>IP_Outgoings!E13</f>
        <v>0</v>
      </c>
      <c r="J10" s="1406"/>
      <c r="K10" s="808"/>
      <c r="L10" s="634"/>
      <c r="M10" s="634"/>
      <c r="N10" s="634"/>
      <c r="O10" s="16"/>
      <c r="P10" s="16"/>
      <c r="Q10" s="16"/>
      <c r="R10" s="16"/>
      <c r="S10" s="16"/>
      <c r="T10" s="16"/>
      <c r="U10" s="16"/>
      <c r="V10" s="16"/>
      <c r="W10" s="16"/>
      <c r="X10" s="16"/>
      <c r="Y10" s="16"/>
      <c r="Z10" s="16"/>
      <c r="AA10" s="16"/>
      <c r="AB10" s="16"/>
      <c r="AC10" s="16"/>
      <c r="AD10" s="16"/>
      <c r="AE10" s="16"/>
      <c r="AF10" s="16"/>
      <c r="AG10" s="16"/>
      <c r="AH10" s="16"/>
      <c r="AI10" s="16"/>
      <c r="AJ10" s="16"/>
    </row>
    <row r="11" spans="2:45" s="394" customFormat="1">
      <c r="B11" s="845">
        <f>IP_Outgoings!B14</f>
        <v>0</v>
      </c>
      <c r="C11" s="845"/>
      <c r="D11" s="845"/>
      <c r="E11" s="1404">
        <f>IP_Outgoings!C14</f>
        <v>0</v>
      </c>
      <c r="F11" s="1404"/>
      <c r="G11" s="1403">
        <f>IP_Outgoings!D14</f>
        <v>0</v>
      </c>
      <c r="H11" s="1403"/>
      <c r="I11" s="1406">
        <f>IP_Outgoings!E14</f>
        <v>0</v>
      </c>
      <c r="J11" s="1406"/>
      <c r="K11" s="808"/>
      <c r="L11" s="634"/>
      <c r="M11" s="634"/>
      <c r="N11" s="634"/>
      <c r="O11" s="16"/>
      <c r="P11" s="16"/>
      <c r="Q11" s="16"/>
      <c r="R11" s="16"/>
      <c r="S11" s="16"/>
      <c r="T11" s="16"/>
      <c r="U11" s="16"/>
      <c r="V11" s="16"/>
      <c r="W11" s="16"/>
      <c r="X11" s="16"/>
      <c r="Y11" s="16"/>
      <c r="Z11" s="16"/>
      <c r="AA11" s="16"/>
      <c r="AB11" s="16"/>
      <c r="AC11" s="16"/>
      <c r="AD11" s="16"/>
      <c r="AE11" s="16"/>
      <c r="AF11" s="16"/>
      <c r="AG11" s="16"/>
      <c r="AH11" s="16"/>
      <c r="AI11" s="16"/>
      <c r="AJ11" s="16"/>
    </row>
    <row r="12" spans="2:45" s="394" customFormat="1">
      <c r="B12" s="846" t="str">
        <f>IP_Outgoings!B15</f>
        <v/>
      </c>
      <c r="C12" s="846"/>
      <c r="D12" s="846"/>
      <c r="E12" s="1410">
        <f>IP_Outgoings!C15</f>
        <v>0</v>
      </c>
      <c r="F12" s="1410"/>
      <c r="G12" s="1411">
        <f>IP_Outgoings!D15</f>
        <v>0</v>
      </c>
      <c r="H12" s="1411"/>
      <c r="I12" s="1401" t="str">
        <f>IP_Outgoings!E15</f>
        <v/>
      </c>
      <c r="J12" s="1401"/>
      <c r="K12" s="808"/>
      <c r="L12" s="634"/>
      <c r="M12" s="634"/>
      <c r="N12" s="634"/>
      <c r="O12" s="16"/>
      <c r="P12" s="16"/>
      <c r="Q12" s="16"/>
      <c r="R12" s="16"/>
      <c r="S12" s="16"/>
      <c r="T12" s="16"/>
      <c r="U12" s="16"/>
      <c r="V12" s="16"/>
      <c r="W12" s="16"/>
      <c r="X12" s="16"/>
      <c r="Y12" s="16"/>
      <c r="Z12" s="16"/>
      <c r="AA12" s="16"/>
      <c r="AB12" s="16"/>
      <c r="AC12" s="16"/>
      <c r="AD12" s="16"/>
      <c r="AE12" s="16"/>
      <c r="AF12" s="16"/>
      <c r="AG12" s="16"/>
      <c r="AH12" s="16"/>
      <c r="AI12" s="16"/>
      <c r="AJ12" s="16"/>
    </row>
    <row r="13" spans="2:45" s="394" customFormat="1">
      <c r="B13" s="801" t="s">
        <v>1164</v>
      </c>
      <c r="C13" s="801"/>
      <c r="D13" s="801"/>
      <c r="E13" s="1409">
        <f>SUM(E7:E12)</f>
        <v>30</v>
      </c>
      <c r="F13" s="1409"/>
      <c r="G13" s="1407">
        <f>IP_Outgoings!D16</f>
        <v>30</v>
      </c>
      <c r="H13" s="1407"/>
      <c r="I13" s="1408">
        <f>IP_Outgoings!E16</f>
        <v>0</v>
      </c>
      <c r="J13" s="1408"/>
      <c r="K13" s="808"/>
      <c r="L13" s="634"/>
      <c r="M13" s="634"/>
      <c r="N13" s="634"/>
      <c r="O13" s="16"/>
      <c r="P13" s="16"/>
      <c r="Q13" s="16"/>
      <c r="R13" s="16"/>
      <c r="S13" s="16"/>
      <c r="T13" s="16"/>
      <c r="U13" s="16"/>
      <c r="V13" s="16"/>
      <c r="W13" s="16"/>
      <c r="X13" s="16"/>
      <c r="Y13" s="16"/>
      <c r="Z13" s="16"/>
      <c r="AA13" s="16"/>
      <c r="AB13" s="16"/>
      <c r="AC13" s="16"/>
      <c r="AD13" s="16"/>
      <c r="AE13" s="16"/>
      <c r="AF13" s="16"/>
      <c r="AG13" s="16"/>
      <c r="AH13" s="16"/>
      <c r="AI13" s="16"/>
      <c r="AJ13" s="16"/>
    </row>
    <row r="14" spans="2:45" s="394" customFormat="1">
      <c r="B14" s="1391" t="s">
        <v>495</v>
      </c>
      <c r="C14" s="1383"/>
      <c r="D14" s="1383"/>
      <c r="E14" s="1405"/>
      <c r="F14" s="1405"/>
      <c r="G14" s="1383"/>
      <c r="H14" s="1383"/>
      <c r="I14" s="1383"/>
      <c r="J14" s="1383"/>
      <c r="K14" s="808"/>
      <c r="L14" s="634"/>
      <c r="M14" s="634"/>
      <c r="N14" s="634"/>
      <c r="O14" s="16"/>
      <c r="P14" s="16"/>
      <c r="Q14" s="16"/>
      <c r="R14" s="16"/>
      <c r="S14" s="16"/>
      <c r="T14" s="16"/>
      <c r="U14" s="16"/>
      <c r="V14" s="16"/>
      <c r="W14" s="16"/>
      <c r="X14" s="16"/>
      <c r="Y14" s="16"/>
      <c r="Z14" s="16"/>
      <c r="AA14" s="16"/>
      <c r="AB14" s="16"/>
      <c r="AC14" s="16"/>
      <c r="AD14" s="16"/>
      <c r="AE14" s="16"/>
      <c r="AF14" s="16"/>
      <c r="AG14" s="16"/>
      <c r="AH14" s="16"/>
      <c r="AI14" s="16"/>
      <c r="AJ14" s="16"/>
    </row>
    <row r="15" spans="2:45" s="394" customFormat="1">
      <c r="B15" s="845">
        <f>IP_Outgoings!B18</f>
        <v>0</v>
      </c>
      <c r="C15" s="845"/>
      <c r="D15" s="845"/>
      <c r="E15" s="1404">
        <f>IP_Outgoings!C18</f>
        <v>0</v>
      </c>
      <c r="F15" s="1404"/>
      <c r="G15" s="1403">
        <f>IP_Outgoings!D18</f>
        <v>0</v>
      </c>
      <c r="H15" s="1403"/>
      <c r="I15" s="1406">
        <f>IP_Outgoings!E18</f>
        <v>0</v>
      </c>
      <c r="J15" s="1406"/>
      <c r="K15" s="808"/>
      <c r="L15" s="634"/>
      <c r="M15" s="634"/>
      <c r="N15" s="634"/>
      <c r="O15" s="16"/>
      <c r="P15" s="16"/>
      <c r="Q15" s="16"/>
      <c r="R15" s="16"/>
      <c r="S15" s="16"/>
      <c r="T15" s="16"/>
      <c r="U15" s="16"/>
      <c r="V15" s="16"/>
      <c r="W15" s="16"/>
      <c r="X15" s="16"/>
      <c r="Y15" s="16"/>
      <c r="Z15" s="16"/>
      <c r="AA15" s="16"/>
      <c r="AB15" s="16"/>
      <c r="AC15" s="16"/>
      <c r="AD15" s="16"/>
      <c r="AE15" s="16"/>
      <c r="AF15" s="16"/>
      <c r="AG15" s="16"/>
      <c r="AH15" s="16"/>
      <c r="AI15" s="16"/>
      <c r="AJ15" s="16"/>
    </row>
    <row r="16" spans="2:45" s="394" customFormat="1">
      <c r="B16" s="845">
        <f>IP_Outgoings!B19</f>
        <v>0</v>
      </c>
      <c r="C16" s="845"/>
      <c r="D16" s="845"/>
      <c r="E16" s="1404">
        <f>IP_Outgoings!C19</f>
        <v>0</v>
      </c>
      <c r="F16" s="1404"/>
      <c r="G16" s="1403">
        <f>IP_Outgoings!D19</f>
        <v>0</v>
      </c>
      <c r="H16" s="1403"/>
      <c r="I16" s="1406">
        <f>IP_Outgoings!E19</f>
        <v>0</v>
      </c>
      <c r="J16" s="1406"/>
      <c r="K16" s="808"/>
      <c r="L16" s="634"/>
      <c r="M16" s="634"/>
      <c r="N16" s="634"/>
      <c r="O16" s="16"/>
      <c r="P16" s="16"/>
      <c r="Q16" s="16"/>
      <c r="R16" s="16"/>
      <c r="S16" s="16"/>
      <c r="T16" s="16"/>
      <c r="U16" s="16"/>
      <c r="V16" s="16"/>
      <c r="W16" s="16"/>
      <c r="X16" s="16"/>
      <c r="Y16" s="16"/>
      <c r="Z16" s="16"/>
      <c r="AA16" s="16"/>
      <c r="AB16" s="16"/>
      <c r="AC16" s="16"/>
      <c r="AD16" s="16"/>
      <c r="AE16" s="16"/>
      <c r="AF16" s="16"/>
      <c r="AG16" s="16"/>
      <c r="AH16" s="16"/>
      <c r="AI16" s="16"/>
      <c r="AJ16" s="16"/>
    </row>
    <row r="17" spans="2:36" s="394" customFormat="1">
      <c r="B17" s="845">
        <f>IP_Outgoings!B20</f>
        <v>0</v>
      </c>
      <c r="C17" s="845"/>
      <c r="D17" s="845"/>
      <c r="E17" s="1404">
        <f>IP_Outgoings!C20</f>
        <v>0</v>
      </c>
      <c r="F17" s="1404"/>
      <c r="G17" s="1403">
        <f>IP_Outgoings!D20</f>
        <v>0</v>
      </c>
      <c r="H17" s="1403"/>
      <c r="I17" s="1406">
        <f>IP_Outgoings!E20</f>
        <v>0</v>
      </c>
      <c r="J17" s="1406"/>
      <c r="K17" s="808"/>
      <c r="L17" s="634"/>
      <c r="M17" s="634"/>
      <c r="N17" s="634"/>
      <c r="O17" s="16"/>
      <c r="P17" s="16"/>
      <c r="Q17" s="16"/>
      <c r="R17" s="16"/>
      <c r="S17" s="16"/>
      <c r="T17" s="16"/>
      <c r="U17" s="16"/>
      <c r="V17" s="16"/>
      <c r="W17" s="16"/>
      <c r="X17" s="16"/>
      <c r="Y17" s="16"/>
      <c r="Z17" s="16"/>
      <c r="AA17" s="16"/>
      <c r="AB17" s="16"/>
      <c r="AC17" s="16"/>
      <c r="AD17" s="16"/>
      <c r="AE17" s="16"/>
      <c r="AF17" s="16"/>
      <c r="AG17" s="16"/>
      <c r="AH17" s="16"/>
      <c r="AI17" s="16"/>
      <c r="AJ17" s="16"/>
    </row>
    <row r="18" spans="2:36" s="394" customFormat="1">
      <c r="B18" s="845">
        <f>IP_Outgoings!B21</f>
        <v>0</v>
      </c>
      <c r="C18" s="845"/>
      <c r="D18" s="845"/>
      <c r="E18" s="1404">
        <f>IP_Outgoings!C21</f>
        <v>0</v>
      </c>
      <c r="F18" s="1404"/>
      <c r="G18" s="1403">
        <f>IP_Outgoings!D21</f>
        <v>0</v>
      </c>
      <c r="H18" s="1403"/>
      <c r="I18" s="1406">
        <f>IP_Outgoings!E21</f>
        <v>0</v>
      </c>
      <c r="J18" s="1406"/>
      <c r="K18" s="808"/>
      <c r="L18" s="634"/>
      <c r="M18" s="634"/>
      <c r="N18" s="634"/>
      <c r="O18" s="16"/>
      <c r="P18" s="16"/>
      <c r="Q18" s="16"/>
      <c r="R18" s="16"/>
      <c r="S18" s="16"/>
      <c r="T18" s="16"/>
      <c r="U18" s="16"/>
      <c r="V18" s="16"/>
      <c r="W18" s="16"/>
      <c r="X18" s="16"/>
      <c r="Y18" s="16"/>
      <c r="Z18" s="16"/>
      <c r="AA18" s="16"/>
      <c r="AB18" s="16"/>
      <c r="AC18" s="16"/>
      <c r="AD18" s="16"/>
      <c r="AE18" s="16"/>
      <c r="AF18" s="16"/>
      <c r="AG18" s="16"/>
      <c r="AH18" s="16"/>
      <c r="AI18" s="16"/>
      <c r="AJ18" s="16"/>
    </row>
    <row r="19" spans="2:36" s="394" customFormat="1">
      <c r="B19" s="845">
        <f>IP_Outgoings!B22</f>
        <v>0</v>
      </c>
      <c r="C19" s="845"/>
      <c r="D19" s="845"/>
      <c r="E19" s="1404">
        <f>IP_Outgoings!C22</f>
        <v>0</v>
      </c>
      <c r="F19" s="1404"/>
      <c r="G19" s="1403">
        <f>IP_Outgoings!D22</f>
        <v>0</v>
      </c>
      <c r="H19" s="1403"/>
      <c r="I19" s="1406">
        <f>IP_Outgoings!E22</f>
        <v>0</v>
      </c>
      <c r="J19" s="1406"/>
      <c r="K19" s="808"/>
      <c r="L19" s="634"/>
      <c r="M19" s="634"/>
      <c r="N19" s="634"/>
      <c r="O19" s="16"/>
      <c r="P19" s="16"/>
      <c r="Q19" s="16"/>
      <c r="R19" s="16"/>
      <c r="S19" s="16"/>
      <c r="T19" s="16"/>
      <c r="U19" s="16"/>
      <c r="V19" s="16"/>
      <c r="W19" s="16"/>
      <c r="X19" s="16"/>
      <c r="Y19" s="16"/>
      <c r="Z19" s="16"/>
      <c r="AA19" s="16"/>
      <c r="AB19" s="16"/>
      <c r="AC19" s="16"/>
      <c r="AD19" s="16"/>
      <c r="AE19" s="16"/>
      <c r="AF19" s="16"/>
      <c r="AG19" s="16"/>
      <c r="AH19" s="16"/>
      <c r="AI19" s="16"/>
      <c r="AJ19" s="16"/>
    </row>
    <row r="20" spans="2:36" s="394" customFormat="1">
      <c r="B20" s="845">
        <f>IP_Outgoings!B23</f>
        <v>0</v>
      </c>
      <c r="C20" s="845"/>
      <c r="D20" s="845"/>
      <c r="E20" s="1404">
        <f>IP_Outgoings!C23</f>
        <v>0</v>
      </c>
      <c r="F20" s="1404"/>
      <c r="G20" s="1403">
        <f>IP_Outgoings!D23</f>
        <v>0</v>
      </c>
      <c r="H20" s="1403"/>
      <c r="I20" s="1406">
        <f>IP_Outgoings!E23</f>
        <v>0</v>
      </c>
      <c r="J20" s="1406"/>
      <c r="K20" s="808"/>
      <c r="L20" s="634"/>
      <c r="M20" s="634"/>
      <c r="N20" s="634"/>
      <c r="O20" s="16"/>
      <c r="P20" s="16"/>
      <c r="Q20" s="16"/>
      <c r="R20" s="16"/>
      <c r="S20" s="16"/>
      <c r="T20" s="16"/>
      <c r="U20" s="16"/>
      <c r="V20" s="16"/>
      <c r="W20" s="16"/>
      <c r="X20" s="16"/>
      <c r="Y20" s="16"/>
      <c r="Z20" s="16"/>
      <c r="AA20" s="16"/>
      <c r="AB20" s="16"/>
      <c r="AC20" s="16"/>
      <c r="AD20" s="16"/>
      <c r="AE20" s="16"/>
      <c r="AF20" s="16"/>
      <c r="AG20" s="16"/>
      <c r="AH20" s="16"/>
      <c r="AI20" s="16"/>
      <c r="AJ20" s="16"/>
    </row>
    <row r="21" spans="2:36" s="394" customFormat="1">
      <c r="B21" s="845">
        <f>IP_Outgoings!B24</f>
        <v>0</v>
      </c>
      <c r="C21" s="845"/>
      <c r="D21" s="845"/>
      <c r="E21" s="1404">
        <f>IP_Outgoings!C24</f>
        <v>0</v>
      </c>
      <c r="F21" s="1404"/>
      <c r="G21" s="1403">
        <f>IP_Outgoings!D24</f>
        <v>0</v>
      </c>
      <c r="H21" s="1403"/>
      <c r="I21" s="1406">
        <f>IP_Outgoings!E24</f>
        <v>0</v>
      </c>
      <c r="J21" s="1406"/>
      <c r="K21" s="808"/>
      <c r="L21" s="634"/>
      <c r="M21" s="634"/>
      <c r="N21" s="634"/>
      <c r="O21" s="16"/>
      <c r="P21" s="16"/>
      <c r="Q21" s="16"/>
      <c r="R21" s="16"/>
      <c r="S21" s="16"/>
      <c r="T21" s="16"/>
      <c r="U21" s="16"/>
      <c r="V21" s="16"/>
      <c r="W21" s="16"/>
      <c r="X21" s="16"/>
      <c r="Y21" s="16"/>
      <c r="Z21" s="16"/>
      <c r="AA21" s="16"/>
      <c r="AB21" s="16"/>
      <c r="AC21" s="16"/>
      <c r="AD21" s="16"/>
      <c r="AE21" s="16"/>
      <c r="AF21" s="16"/>
      <c r="AG21" s="16"/>
      <c r="AH21" s="16"/>
      <c r="AI21" s="16"/>
      <c r="AJ21" s="16"/>
    </row>
    <row r="22" spans="2:36" s="394" customFormat="1">
      <c r="B22" s="845">
        <f>IP_Outgoings!B25</f>
        <v>0</v>
      </c>
      <c r="C22" s="845"/>
      <c r="D22" s="845"/>
      <c r="E22" s="1404">
        <f>IP_Outgoings!C25</f>
        <v>0</v>
      </c>
      <c r="F22" s="1404"/>
      <c r="G22" s="1403">
        <f>IP_Outgoings!D25</f>
        <v>0</v>
      </c>
      <c r="H22" s="1403"/>
      <c r="I22" s="1406">
        <f>IP_Outgoings!E25</f>
        <v>0</v>
      </c>
      <c r="J22" s="1406"/>
      <c r="K22" s="808"/>
      <c r="L22" s="634"/>
      <c r="M22" s="634"/>
      <c r="N22" s="634"/>
      <c r="O22" s="16"/>
      <c r="P22" s="16"/>
      <c r="Q22" s="16"/>
      <c r="R22" s="16"/>
      <c r="S22" s="16"/>
      <c r="T22" s="16"/>
      <c r="U22" s="16"/>
      <c r="V22" s="16"/>
      <c r="W22" s="16"/>
      <c r="X22" s="16"/>
      <c r="Y22" s="16"/>
      <c r="Z22" s="16"/>
      <c r="AA22" s="16"/>
      <c r="AB22" s="16"/>
      <c r="AC22" s="16"/>
      <c r="AD22" s="16"/>
      <c r="AE22" s="16"/>
      <c r="AF22" s="16"/>
      <c r="AG22" s="16"/>
      <c r="AH22" s="16"/>
      <c r="AI22" s="16"/>
      <c r="AJ22" s="16"/>
    </row>
    <row r="23" spans="2:36" s="394" customFormat="1">
      <c r="B23" s="845">
        <f>IP_Outgoings!B26</f>
        <v>0</v>
      </c>
      <c r="C23" s="845"/>
      <c r="D23" s="845"/>
      <c r="E23" s="1404">
        <f>IP_Outgoings!C26</f>
        <v>0</v>
      </c>
      <c r="F23" s="1404"/>
      <c r="G23" s="1403">
        <f>IP_Outgoings!D26</f>
        <v>0</v>
      </c>
      <c r="H23" s="1403"/>
      <c r="I23" s="1406">
        <f>IP_Outgoings!E26</f>
        <v>0</v>
      </c>
      <c r="J23" s="1406"/>
      <c r="K23" s="808"/>
      <c r="L23" s="634"/>
      <c r="M23" s="634"/>
      <c r="N23" s="634"/>
      <c r="O23" s="16"/>
      <c r="P23" s="16"/>
      <c r="Q23" s="16"/>
      <c r="R23" s="16"/>
      <c r="S23" s="16"/>
      <c r="T23" s="16"/>
      <c r="U23" s="16"/>
      <c r="V23" s="16"/>
      <c r="W23" s="16"/>
      <c r="X23" s="16"/>
      <c r="Y23" s="16"/>
      <c r="Z23" s="16"/>
      <c r="AA23" s="16"/>
      <c r="AB23" s="16"/>
      <c r="AC23" s="16"/>
      <c r="AD23" s="16"/>
      <c r="AE23" s="16"/>
      <c r="AF23" s="16"/>
      <c r="AG23" s="16"/>
      <c r="AH23" s="16"/>
      <c r="AI23" s="16"/>
      <c r="AJ23" s="16"/>
    </row>
    <row r="24" spans="2:36" s="394" customFormat="1">
      <c r="B24" s="845">
        <f>IP_Outgoings!B27</f>
        <v>0</v>
      </c>
      <c r="C24" s="845"/>
      <c r="D24" s="845"/>
      <c r="E24" s="1404">
        <f>IP_Outgoings!C27</f>
        <v>0</v>
      </c>
      <c r="F24" s="1404"/>
      <c r="G24" s="1403">
        <f>IP_Outgoings!D27</f>
        <v>0</v>
      </c>
      <c r="H24" s="1403"/>
      <c r="I24" s="1406">
        <f>IP_Outgoings!E27</f>
        <v>0</v>
      </c>
      <c r="J24" s="1406"/>
      <c r="K24" s="808"/>
      <c r="L24" s="634"/>
      <c r="M24" s="634"/>
      <c r="N24" s="634"/>
      <c r="O24" s="16"/>
      <c r="P24" s="16"/>
      <c r="Q24" s="16"/>
      <c r="R24" s="16"/>
      <c r="S24" s="16"/>
      <c r="T24" s="16"/>
      <c r="U24" s="16"/>
      <c r="V24" s="16"/>
      <c r="W24" s="16"/>
      <c r="X24" s="16"/>
      <c r="Y24" s="16"/>
      <c r="Z24" s="16"/>
      <c r="AA24" s="16"/>
      <c r="AB24" s="16"/>
      <c r="AC24" s="16"/>
      <c r="AD24" s="16"/>
      <c r="AE24" s="16"/>
      <c r="AF24" s="16"/>
      <c r="AG24" s="16"/>
      <c r="AH24" s="16"/>
      <c r="AI24" s="16"/>
      <c r="AJ24" s="16"/>
    </row>
    <row r="25" spans="2:36" s="394" customFormat="1">
      <c r="B25" s="845">
        <f>IP_Outgoings!B28</f>
        <v>0</v>
      </c>
      <c r="C25" s="845"/>
      <c r="D25" s="845"/>
      <c r="E25" s="1404">
        <f>IP_Outgoings!C28</f>
        <v>0</v>
      </c>
      <c r="F25" s="1404"/>
      <c r="G25" s="1403">
        <f>IP_Outgoings!D28</f>
        <v>0</v>
      </c>
      <c r="H25" s="1403"/>
      <c r="I25" s="1406">
        <f>IP_Outgoings!E28</f>
        <v>0</v>
      </c>
      <c r="J25" s="1406"/>
      <c r="K25" s="808"/>
      <c r="L25" s="634"/>
      <c r="M25" s="634"/>
      <c r="N25" s="634"/>
      <c r="O25" s="16"/>
      <c r="P25" s="16"/>
      <c r="Q25" s="16"/>
      <c r="R25" s="16"/>
      <c r="S25" s="16"/>
      <c r="T25" s="16"/>
      <c r="U25" s="16"/>
      <c r="V25" s="16"/>
      <c r="W25" s="16"/>
      <c r="X25" s="16"/>
      <c r="Y25" s="16"/>
      <c r="Z25" s="16"/>
      <c r="AA25" s="16"/>
      <c r="AB25" s="16"/>
      <c r="AC25" s="16"/>
      <c r="AD25" s="16"/>
      <c r="AE25" s="16"/>
      <c r="AF25" s="16"/>
      <c r="AG25" s="16"/>
      <c r="AH25" s="16"/>
      <c r="AI25" s="16"/>
      <c r="AJ25" s="16"/>
    </row>
    <row r="26" spans="2:36" s="394" customFormat="1">
      <c r="B26" s="845">
        <f>IP_Outgoings!B29</f>
        <v>0</v>
      </c>
      <c r="C26" s="845"/>
      <c r="D26" s="845"/>
      <c r="E26" s="1404">
        <f>IP_Outgoings!C29</f>
        <v>0</v>
      </c>
      <c r="F26" s="1404"/>
      <c r="G26" s="1403">
        <f>IP_Outgoings!D29</f>
        <v>0</v>
      </c>
      <c r="H26" s="1403"/>
      <c r="I26" s="1406">
        <f>IP_Outgoings!E29</f>
        <v>0</v>
      </c>
      <c r="J26" s="1406"/>
      <c r="K26" s="808"/>
      <c r="L26" s="634"/>
      <c r="M26" s="634"/>
      <c r="N26" s="634"/>
      <c r="O26" s="16"/>
      <c r="P26" s="16"/>
      <c r="Q26" s="16"/>
      <c r="R26" s="16"/>
      <c r="S26" s="16"/>
      <c r="T26" s="16"/>
      <c r="U26" s="16"/>
      <c r="V26" s="16"/>
      <c r="W26" s="16"/>
      <c r="X26" s="16"/>
      <c r="Y26" s="16"/>
      <c r="Z26" s="16"/>
      <c r="AA26" s="16"/>
      <c r="AB26" s="16"/>
      <c r="AC26" s="16"/>
      <c r="AD26" s="16"/>
      <c r="AE26" s="16"/>
      <c r="AF26" s="16"/>
      <c r="AG26" s="16"/>
      <c r="AH26" s="16"/>
      <c r="AI26" s="16"/>
      <c r="AJ26" s="16"/>
    </row>
    <row r="27" spans="2:36" s="394" customFormat="1">
      <c r="B27" s="845">
        <f>IP_Outgoings!B30</f>
        <v>0</v>
      </c>
      <c r="C27" s="845"/>
      <c r="D27" s="845"/>
      <c r="E27" s="1404">
        <f>IP_Outgoings!C30</f>
        <v>0</v>
      </c>
      <c r="F27" s="1404"/>
      <c r="G27" s="1403">
        <f>IP_Outgoings!D30</f>
        <v>0</v>
      </c>
      <c r="H27" s="1403"/>
      <c r="I27" s="1406">
        <f>IP_Outgoings!E30</f>
        <v>0</v>
      </c>
      <c r="J27" s="1406"/>
      <c r="K27" s="808"/>
      <c r="L27" s="634"/>
      <c r="M27" s="634"/>
      <c r="N27" s="634"/>
      <c r="O27" s="16"/>
      <c r="P27" s="16"/>
      <c r="Q27" s="16"/>
      <c r="R27" s="16"/>
      <c r="S27" s="16"/>
      <c r="T27" s="16"/>
      <c r="U27" s="16"/>
      <c r="V27" s="16"/>
      <c r="W27" s="16"/>
      <c r="X27" s="16"/>
      <c r="Y27" s="16"/>
      <c r="Z27" s="16"/>
      <c r="AA27" s="16"/>
      <c r="AB27" s="16"/>
      <c r="AC27" s="16"/>
      <c r="AD27" s="16"/>
      <c r="AE27" s="16"/>
      <c r="AF27" s="16"/>
      <c r="AG27" s="16"/>
      <c r="AH27" s="16"/>
      <c r="AI27" s="16"/>
      <c r="AJ27" s="16"/>
    </row>
    <row r="28" spans="2:36" s="394" customFormat="1">
      <c r="B28" s="845">
        <f>IP_Outgoings!B31</f>
        <v>0</v>
      </c>
      <c r="C28" s="845"/>
      <c r="D28" s="845"/>
      <c r="E28" s="1404">
        <f>IP_Outgoings!C31</f>
        <v>0</v>
      </c>
      <c r="F28" s="1404"/>
      <c r="G28" s="1403">
        <f>IP_Outgoings!D31</f>
        <v>0</v>
      </c>
      <c r="H28" s="1403"/>
      <c r="I28" s="1406">
        <f>IP_Outgoings!E31</f>
        <v>0</v>
      </c>
      <c r="J28" s="1406"/>
      <c r="K28" s="808"/>
      <c r="L28" s="634"/>
      <c r="M28" s="634"/>
      <c r="N28" s="634"/>
      <c r="O28" s="16"/>
      <c r="P28" s="16"/>
      <c r="Q28" s="16"/>
      <c r="R28" s="16"/>
      <c r="S28" s="16"/>
      <c r="T28" s="16"/>
      <c r="U28" s="16"/>
      <c r="V28" s="16"/>
      <c r="W28" s="16"/>
      <c r="X28" s="16"/>
      <c r="Y28" s="16"/>
      <c r="Z28" s="16"/>
      <c r="AA28" s="16"/>
      <c r="AB28" s="16"/>
      <c r="AC28" s="16"/>
      <c r="AD28" s="16"/>
      <c r="AE28" s="16"/>
      <c r="AF28" s="16"/>
      <c r="AG28" s="16"/>
      <c r="AH28" s="16"/>
      <c r="AI28" s="16"/>
      <c r="AJ28" s="16"/>
    </row>
    <row r="29" spans="2:36" s="394" customFormat="1">
      <c r="B29" s="845">
        <f>IP_Outgoings!B32</f>
        <v>0</v>
      </c>
      <c r="C29" s="845"/>
      <c r="D29" s="845"/>
      <c r="E29" s="1404">
        <f>IP_Outgoings!C32</f>
        <v>0</v>
      </c>
      <c r="F29" s="1404"/>
      <c r="G29" s="1403">
        <f>IP_Outgoings!D32</f>
        <v>0</v>
      </c>
      <c r="H29" s="1403"/>
      <c r="I29" s="1406">
        <f>IP_Outgoings!E32</f>
        <v>0</v>
      </c>
      <c r="J29" s="1406"/>
      <c r="K29" s="808"/>
      <c r="L29" s="634"/>
      <c r="M29" s="634"/>
      <c r="N29" s="634"/>
      <c r="O29" s="16"/>
      <c r="P29" s="16"/>
      <c r="Q29" s="16"/>
      <c r="R29" s="16"/>
      <c r="S29" s="16"/>
      <c r="T29" s="16"/>
      <c r="U29" s="16"/>
      <c r="V29" s="16"/>
      <c r="W29" s="16"/>
      <c r="X29" s="16"/>
      <c r="Y29" s="16"/>
      <c r="Z29" s="16"/>
      <c r="AA29" s="16"/>
      <c r="AB29" s="16"/>
      <c r="AC29" s="16"/>
      <c r="AD29" s="16"/>
      <c r="AE29" s="16"/>
      <c r="AF29" s="16"/>
      <c r="AG29" s="16"/>
      <c r="AH29" s="16"/>
      <c r="AI29" s="16"/>
      <c r="AJ29" s="16"/>
    </row>
    <row r="30" spans="2:36" s="394" customFormat="1">
      <c r="B30" s="845">
        <f>IP_Outgoings!B33</f>
        <v>0</v>
      </c>
      <c r="C30" s="845"/>
      <c r="D30" s="845"/>
      <c r="E30" s="1404">
        <f>IP_Outgoings!C33</f>
        <v>0</v>
      </c>
      <c r="F30" s="1404"/>
      <c r="G30" s="1403">
        <f>IP_Outgoings!D33</f>
        <v>0</v>
      </c>
      <c r="H30" s="1403"/>
      <c r="I30" s="1406">
        <f>IP_Outgoings!E33</f>
        <v>0</v>
      </c>
      <c r="J30" s="1406"/>
      <c r="K30" s="808"/>
      <c r="L30" s="634"/>
      <c r="M30" s="634"/>
      <c r="N30" s="634"/>
      <c r="O30" s="16"/>
      <c r="P30" s="16"/>
      <c r="Q30" s="16"/>
      <c r="R30" s="16"/>
      <c r="S30" s="16"/>
      <c r="T30" s="16"/>
      <c r="U30" s="16"/>
      <c r="V30" s="16"/>
      <c r="W30" s="16"/>
      <c r="X30" s="16"/>
      <c r="Y30" s="16"/>
      <c r="Z30" s="16"/>
      <c r="AA30" s="16"/>
      <c r="AB30" s="16"/>
      <c r="AC30" s="16"/>
      <c r="AD30" s="16"/>
      <c r="AE30" s="16"/>
      <c r="AF30" s="16"/>
      <c r="AG30" s="16"/>
      <c r="AH30" s="16"/>
      <c r="AI30" s="16"/>
      <c r="AJ30" s="16"/>
    </row>
    <row r="31" spans="2:36" s="394" customFormat="1">
      <c r="B31" s="845">
        <f>IP_Outgoings!B34</f>
        <v>0</v>
      </c>
      <c r="C31" s="845"/>
      <c r="D31" s="845"/>
      <c r="E31" s="1404">
        <f>IP_Outgoings!C34</f>
        <v>0</v>
      </c>
      <c r="F31" s="1404"/>
      <c r="G31" s="1403">
        <f>IP_Outgoings!D34</f>
        <v>0</v>
      </c>
      <c r="H31" s="1403"/>
      <c r="I31" s="1406">
        <f>IP_Outgoings!E34</f>
        <v>0</v>
      </c>
      <c r="J31" s="1406"/>
      <c r="K31" s="808"/>
      <c r="L31" s="634"/>
      <c r="M31" s="634"/>
      <c r="N31" s="634"/>
      <c r="O31" s="16"/>
      <c r="P31" s="16"/>
      <c r="Q31" s="16"/>
      <c r="R31" s="16"/>
      <c r="S31" s="16"/>
      <c r="T31" s="16"/>
      <c r="U31" s="16"/>
      <c r="V31" s="16"/>
      <c r="W31" s="16"/>
      <c r="X31" s="16"/>
      <c r="Y31" s="16"/>
      <c r="Z31" s="16"/>
      <c r="AA31" s="16"/>
      <c r="AB31" s="16"/>
      <c r="AC31" s="16"/>
      <c r="AD31" s="16"/>
      <c r="AE31" s="16"/>
      <c r="AF31" s="16"/>
      <c r="AG31" s="16"/>
      <c r="AH31" s="16"/>
      <c r="AI31" s="16"/>
      <c r="AJ31" s="16"/>
    </row>
    <row r="32" spans="2:36" s="394" customFormat="1">
      <c r="B32" s="845">
        <f>IP_Outgoings!B35</f>
        <v>0</v>
      </c>
      <c r="C32" s="845"/>
      <c r="D32" s="845"/>
      <c r="E32" s="1404">
        <f>IP_Outgoings!C35</f>
        <v>0</v>
      </c>
      <c r="F32" s="1404"/>
      <c r="G32" s="1403">
        <f>IP_Outgoings!D35</f>
        <v>0</v>
      </c>
      <c r="H32" s="1403"/>
      <c r="I32" s="1406">
        <f>IP_Outgoings!E35</f>
        <v>0</v>
      </c>
      <c r="J32" s="1406"/>
      <c r="K32" s="808"/>
      <c r="L32" s="634"/>
      <c r="M32" s="634"/>
      <c r="N32" s="634"/>
      <c r="O32" s="16"/>
      <c r="P32" s="16"/>
      <c r="Q32" s="16"/>
      <c r="R32" s="16"/>
      <c r="S32" s="16"/>
      <c r="T32" s="16"/>
      <c r="U32" s="16"/>
      <c r="V32" s="16"/>
      <c r="W32" s="16"/>
      <c r="X32" s="16"/>
      <c r="Y32" s="16"/>
      <c r="Z32" s="16"/>
      <c r="AA32" s="16"/>
      <c r="AB32" s="16"/>
      <c r="AC32" s="16"/>
      <c r="AD32" s="16"/>
      <c r="AE32" s="16"/>
      <c r="AF32" s="16"/>
      <c r="AG32" s="16"/>
      <c r="AH32" s="16"/>
      <c r="AI32" s="16"/>
      <c r="AJ32" s="16"/>
    </row>
    <row r="33" spans="2:45" s="394" customFormat="1">
      <c r="B33" s="846">
        <f>IP_Outgoings!B36</f>
        <v>0</v>
      </c>
      <c r="C33" s="846"/>
      <c r="D33" s="846"/>
      <c r="E33" s="1410">
        <f>IP_Outgoings!C36</f>
        <v>0</v>
      </c>
      <c r="F33" s="1410"/>
      <c r="G33" s="1411">
        <f>IP_Outgoings!D36</f>
        <v>0</v>
      </c>
      <c r="H33" s="1411"/>
      <c r="I33" s="1401">
        <f>IP_Outgoings!E36</f>
        <v>0</v>
      </c>
      <c r="J33" s="1401"/>
      <c r="K33" s="808"/>
      <c r="L33" s="634"/>
      <c r="M33" s="634"/>
      <c r="N33" s="634"/>
      <c r="O33" s="16"/>
      <c r="P33" s="16"/>
      <c r="Q33" s="16"/>
      <c r="R33" s="16"/>
      <c r="S33" s="16"/>
      <c r="T33" s="16"/>
      <c r="U33" s="16"/>
      <c r="V33" s="16"/>
      <c r="W33" s="16"/>
      <c r="X33" s="16"/>
      <c r="Y33" s="16"/>
      <c r="Z33" s="16"/>
      <c r="AA33" s="16"/>
      <c r="AB33" s="16"/>
      <c r="AC33" s="16"/>
      <c r="AD33" s="16"/>
      <c r="AE33" s="16"/>
      <c r="AF33" s="16"/>
      <c r="AG33" s="16"/>
      <c r="AH33" s="16"/>
      <c r="AI33" s="16"/>
      <c r="AJ33" s="16"/>
    </row>
    <row r="34" spans="2:45" s="394" customFormat="1">
      <c r="B34" s="801" t="s">
        <v>1164</v>
      </c>
      <c r="C34" s="801"/>
      <c r="D34" s="801"/>
      <c r="E34" s="1416">
        <f>SUM(E15:E33)</f>
        <v>0</v>
      </c>
      <c r="F34" s="1416"/>
      <c r="G34" s="1407">
        <f>IP_Outgoings!D37</f>
        <v>0</v>
      </c>
      <c r="H34" s="1407"/>
      <c r="I34" s="1402">
        <f>IP_Outgoings!E37</f>
        <v>0</v>
      </c>
      <c r="J34" s="1402"/>
      <c r="K34" s="808"/>
      <c r="L34" s="634"/>
      <c r="M34" s="634"/>
      <c r="N34" s="634"/>
      <c r="O34" s="16"/>
      <c r="P34" s="16"/>
      <c r="Q34" s="16"/>
      <c r="R34" s="16"/>
      <c r="S34" s="16"/>
      <c r="T34" s="16"/>
      <c r="U34" s="16"/>
      <c r="V34" s="16"/>
      <c r="W34" s="16"/>
      <c r="X34" s="16"/>
      <c r="Y34" s="16"/>
      <c r="Z34" s="16"/>
      <c r="AA34" s="16"/>
      <c r="AB34" s="16"/>
      <c r="AC34" s="16"/>
      <c r="AD34" s="16"/>
      <c r="AE34" s="16"/>
      <c r="AF34" s="16"/>
      <c r="AG34" s="16"/>
      <c r="AH34" s="16"/>
      <c r="AI34" s="16"/>
      <c r="AJ34" s="16"/>
    </row>
    <row r="35" spans="2:45" s="394" customFormat="1">
      <c r="B35" s="648" t="s">
        <v>1165</v>
      </c>
      <c r="C35" s="648"/>
      <c r="D35" s="648"/>
      <c r="E35" s="1412">
        <f>E13+E34</f>
        <v>30</v>
      </c>
      <c r="F35" s="1412"/>
      <c r="G35" s="1414">
        <f>IP_Outgoings!D38</f>
        <v>30</v>
      </c>
      <c r="H35" s="1414"/>
      <c r="I35" s="1399">
        <f>IP_Outgoings!E38</f>
        <v>0</v>
      </c>
      <c r="J35" s="1399"/>
      <c r="K35" s="808"/>
      <c r="L35" s="634"/>
      <c r="M35" s="634"/>
      <c r="N35" s="634"/>
      <c r="O35" s="16"/>
      <c r="P35" s="16"/>
      <c r="Q35" s="16"/>
      <c r="R35" s="16"/>
      <c r="S35" s="16"/>
      <c r="T35" s="16"/>
      <c r="U35" s="16"/>
      <c r="V35" s="16"/>
      <c r="W35" s="16"/>
      <c r="X35" s="16"/>
      <c r="Y35" s="16"/>
      <c r="Z35" s="16"/>
      <c r="AA35" s="16"/>
      <c r="AB35" s="16"/>
      <c r="AC35" s="16"/>
      <c r="AD35" s="16"/>
      <c r="AE35" s="16"/>
      <c r="AF35" s="16"/>
      <c r="AG35" s="16"/>
      <c r="AH35" s="16"/>
      <c r="AI35" s="16"/>
      <c r="AJ35" s="16"/>
    </row>
    <row r="36" spans="2:45" s="394" customFormat="1">
      <c r="B36" s="1391" t="s">
        <v>1166</v>
      </c>
      <c r="C36" s="1383"/>
      <c r="D36" s="1383"/>
      <c r="E36" s="1405"/>
      <c r="F36" s="1405"/>
      <c r="G36" s="1383"/>
      <c r="H36" s="1383"/>
      <c r="I36" s="1383"/>
      <c r="J36" s="1383"/>
      <c r="K36" s="808"/>
      <c r="L36" s="634"/>
      <c r="M36" s="634"/>
      <c r="N36" s="634"/>
      <c r="O36" s="16"/>
      <c r="P36" s="16"/>
      <c r="Q36" s="16"/>
      <c r="R36" s="16"/>
      <c r="S36" s="16"/>
      <c r="T36" s="16"/>
      <c r="U36" s="16"/>
      <c r="V36" s="16"/>
      <c r="W36" s="16"/>
      <c r="X36" s="16"/>
      <c r="Y36" s="16"/>
      <c r="Z36" s="16"/>
      <c r="AA36" s="16"/>
      <c r="AB36" s="16"/>
      <c r="AC36" s="16"/>
      <c r="AD36" s="16"/>
      <c r="AE36" s="16"/>
      <c r="AF36" s="16"/>
      <c r="AG36" s="16"/>
      <c r="AH36" s="16"/>
      <c r="AI36" s="16"/>
      <c r="AJ36" s="16"/>
    </row>
    <row r="37" spans="2:45" s="394" customFormat="1">
      <c r="B37" s="845">
        <f>IP_Outgoings!B40</f>
        <v>0</v>
      </c>
      <c r="C37" s="845"/>
      <c r="D37" s="845"/>
      <c r="E37" s="1404">
        <f>IP_Outgoings!C40</f>
        <v>0</v>
      </c>
      <c r="F37" s="1404"/>
      <c r="G37" s="1403">
        <f>IP_Outgoings!D40</f>
        <v>0</v>
      </c>
      <c r="H37" s="1403"/>
      <c r="I37" s="1396">
        <f>IP_Outgoings!E40</f>
        <v>0</v>
      </c>
      <c r="J37" s="1396"/>
      <c r="K37" s="808"/>
      <c r="L37" s="634"/>
      <c r="M37" s="634"/>
      <c r="N37" s="634"/>
      <c r="O37" s="16"/>
      <c r="P37" s="16"/>
      <c r="Q37" s="16"/>
      <c r="R37" s="16"/>
      <c r="S37" s="16"/>
      <c r="T37" s="16"/>
      <c r="U37" s="16"/>
      <c r="V37" s="16"/>
      <c r="W37" s="16"/>
      <c r="X37" s="16"/>
      <c r="Y37" s="16"/>
      <c r="Z37" s="16"/>
      <c r="AA37" s="16"/>
      <c r="AB37" s="16"/>
      <c r="AC37" s="16"/>
      <c r="AD37" s="16"/>
      <c r="AE37" s="16"/>
      <c r="AF37" s="16"/>
      <c r="AG37" s="16"/>
      <c r="AH37" s="16"/>
      <c r="AI37" s="16"/>
      <c r="AJ37" s="16"/>
    </row>
    <row r="38" spans="2:45" s="394" customFormat="1">
      <c r="B38" s="845">
        <f>IP_Outgoings!B41</f>
        <v>0</v>
      </c>
      <c r="C38" s="845"/>
      <c r="D38" s="845"/>
      <c r="E38" s="1404">
        <f>IP_Outgoings!C41</f>
        <v>0</v>
      </c>
      <c r="F38" s="1404"/>
      <c r="G38" s="1403">
        <f>IP_Outgoings!D41</f>
        <v>0</v>
      </c>
      <c r="H38" s="1403"/>
      <c r="I38" s="1396">
        <f>IP_Outgoings!E41</f>
        <v>0</v>
      </c>
      <c r="J38" s="1396"/>
      <c r="K38" s="808"/>
      <c r="L38" s="634"/>
      <c r="M38" s="634"/>
      <c r="N38" s="634"/>
      <c r="O38" s="16"/>
      <c r="P38" s="16"/>
      <c r="Q38" s="16"/>
      <c r="R38" s="16"/>
      <c r="S38" s="16"/>
      <c r="T38" s="16"/>
      <c r="U38" s="16"/>
      <c r="V38" s="16"/>
      <c r="W38" s="16"/>
      <c r="X38" s="16"/>
      <c r="Y38" s="16"/>
      <c r="Z38" s="16"/>
      <c r="AA38" s="16"/>
      <c r="AB38" s="16"/>
      <c r="AC38" s="16"/>
      <c r="AD38" s="16"/>
      <c r="AE38" s="16"/>
      <c r="AF38" s="16"/>
      <c r="AG38" s="16"/>
      <c r="AH38" s="16"/>
      <c r="AI38" s="16"/>
      <c r="AJ38" s="16"/>
    </row>
    <row r="39" spans="2:45" s="394" customFormat="1">
      <c r="B39" s="845">
        <f>IP_Outgoings!B42</f>
        <v>0</v>
      </c>
      <c r="C39" s="845"/>
      <c r="D39" s="845"/>
      <c r="E39" s="1404">
        <f>IP_Outgoings!C42</f>
        <v>0</v>
      </c>
      <c r="F39" s="1404"/>
      <c r="G39" s="1403">
        <f>IP_Outgoings!D42</f>
        <v>0</v>
      </c>
      <c r="H39" s="1403"/>
      <c r="I39" s="1396">
        <f>IP_Outgoings!E42</f>
        <v>0</v>
      </c>
      <c r="J39" s="1396"/>
      <c r="K39" s="808"/>
      <c r="L39" s="634"/>
      <c r="M39" s="634"/>
      <c r="N39" s="634"/>
      <c r="O39" s="16"/>
      <c r="P39" s="16"/>
      <c r="Q39" s="16"/>
      <c r="R39" s="16"/>
      <c r="S39" s="16"/>
      <c r="T39" s="16"/>
      <c r="U39" s="16"/>
      <c r="V39" s="16"/>
      <c r="W39" s="16"/>
      <c r="X39" s="16"/>
      <c r="Y39" s="16"/>
      <c r="Z39" s="16"/>
      <c r="AA39" s="16"/>
      <c r="AB39" s="16"/>
      <c r="AC39" s="16"/>
      <c r="AD39" s="16"/>
      <c r="AE39" s="16"/>
      <c r="AF39" s="16"/>
      <c r="AG39" s="16"/>
      <c r="AH39" s="16"/>
      <c r="AI39" s="16"/>
      <c r="AJ39" s="16"/>
    </row>
    <row r="40" spans="2:45" s="394" customFormat="1">
      <c r="B40" s="845">
        <f>IP_Outgoings!B43</f>
        <v>0</v>
      </c>
      <c r="C40" s="845"/>
      <c r="D40" s="845"/>
      <c r="E40" s="1404">
        <f>IP_Outgoings!C43</f>
        <v>0</v>
      </c>
      <c r="F40" s="1404"/>
      <c r="G40" s="1403">
        <f>IP_Outgoings!D43</f>
        <v>0</v>
      </c>
      <c r="H40" s="1403"/>
      <c r="I40" s="1396">
        <f>IP_Outgoings!E43</f>
        <v>0</v>
      </c>
      <c r="J40" s="1396"/>
      <c r="K40" s="808"/>
      <c r="L40" s="634"/>
      <c r="M40" s="634"/>
      <c r="N40" s="634"/>
      <c r="O40" s="16"/>
      <c r="P40" s="16"/>
      <c r="Q40" s="16"/>
      <c r="R40" s="16"/>
      <c r="S40" s="16"/>
      <c r="T40" s="16"/>
      <c r="U40" s="16"/>
      <c r="V40" s="16"/>
      <c r="W40" s="16"/>
      <c r="X40" s="16"/>
      <c r="Y40" s="16"/>
      <c r="Z40" s="16"/>
      <c r="AA40" s="16"/>
      <c r="AB40" s="16"/>
      <c r="AC40" s="16"/>
      <c r="AD40" s="16"/>
      <c r="AE40" s="16"/>
      <c r="AF40" s="16"/>
      <c r="AG40" s="16"/>
      <c r="AH40" s="16"/>
      <c r="AI40" s="16"/>
      <c r="AJ40" s="16"/>
    </row>
    <row r="41" spans="2:45" s="394" customFormat="1">
      <c r="B41" s="845">
        <f>IP_Outgoings!B44</f>
        <v>0</v>
      </c>
      <c r="C41" s="845"/>
      <c r="D41" s="845"/>
      <c r="E41" s="1404">
        <f>IP_Outgoings!C44</f>
        <v>0</v>
      </c>
      <c r="F41" s="1404"/>
      <c r="G41" s="1403">
        <f>IP_Outgoings!D44</f>
        <v>0</v>
      </c>
      <c r="H41" s="1403"/>
      <c r="I41" s="1396">
        <f>IP_Outgoings!E44</f>
        <v>0</v>
      </c>
      <c r="J41" s="1396"/>
      <c r="K41" s="808"/>
      <c r="L41" s="634"/>
      <c r="M41" s="634"/>
      <c r="N41" s="634"/>
      <c r="O41" s="16"/>
      <c r="P41" s="16"/>
      <c r="Q41" s="16"/>
      <c r="R41" s="16"/>
      <c r="S41" s="16"/>
      <c r="T41" s="16"/>
      <c r="U41" s="16"/>
      <c r="V41" s="16"/>
      <c r="W41" s="16"/>
      <c r="X41" s="16"/>
      <c r="Y41" s="16"/>
      <c r="Z41" s="16"/>
      <c r="AA41" s="16"/>
      <c r="AB41" s="16"/>
      <c r="AC41" s="16"/>
      <c r="AD41" s="16"/>
      <c r="AE41" s="16"/>
      <c r="AF41" s="16"/>
      <c r="AG41" s="16"/>
      <c r="AH41" s="16"/>
      <c r="AI41" s="16"/>
      <c r="AJ41" s="16"/>
    </row>
    <row r="42" spans="2:45" s="394" customFormat="1">
      <c r="B42" s="845">
        <f>IP_Outgoings!B45</f>
        <v>0</v>
      </c>
      <c r="C42" s="845"/>
      <c r="D42" s="845"/>
      <c r="E42" s="1404">
        <f>IP_Outgoings!C45</f>
        <v>0</v>
      </c>
      <c r="F42" s="1404"/>
      <c r="G42" s="1403">
        <f>IP_Outgoings!D45</f>
        <v>0</v>
      </c>
      <c r="H42" s="1403"/>
      <c r="I42" s="1396">
        <f>IP_Outgoings!E45</f>
        <v>0</v>
      </c>
      <c r="J42" s="1396"/>
      <c r="K42" s="808"/>
      <c r="L42" s="634"/>
      <c r="M42" s="634"/>
      <c r="N42" s="634"/>
      <c r="O42" s="16"/>
      <c r="P42" s="16"/>
      <c r="Q42" s="16"/>
      <c r="R42" s="16"/>
      <c r="S42" s="16"/>
      <c r="T42" s="16"/>
      <c r="U42" s="16"/>
      <c r="V42" s="16"/>
      <c r="W42" s="16"/>
      <c r="X42" s="16"/>
      <c r="Y42" s="16"/>
      <c r="Z42" s="16"/>
      <c r="AA42" s="16"/>
      <c r="AB42" s="16"/>
      <c r="AC42" s="16"/>
      <c r="AD42" s="16"/>
      <c r="AE42" s="16"/>
      <c r="AF42" s="16"/>
      <c r="AG42" s="16"/>
      <c r="AH42" s="16"/>
      <c r="AI42" s="16"/>
      <c r="AJ42" s="16"/>
    </row>
    <row r="43" spans="2:45" s="394" customFormat="1">
      <c r="B43" s="847" t="s">
        <v>1164</v>
      </c>
      <c r="C43" s="847"/>
      <c r="D43" s="847"/>
      <c r="E43" s="1415">
        <f>SUM(E37:E42)</f>
        <v>0</v>
      </c>
      <c r="F43" s="1415"/>
      <c r="G43" s="1413">
        <f>IP_Outgoings!D46</f>
        <v>0</v>
      </c>
      <c r="H43" s="1413"/>
      <c r="I43" s="1400">
        <f>IP_Outgoings!G46</f>
        <v>0</v>
      </c>
      <c r="J43" s="1400"/>
      <c r="K43" s="808"/>
      <c r="L43" s="634"/>
      <c r="M43" s="634"/>
      <c r="N43" s="634"/>
      <c r="O43" s="16"/>
      <c r="P43" s="16"/>
      <c r="Q43" s="16"/>
      <c r="R43" s="16"/>
      <c r="S43" s="16"/>
      <c r="T43" s="16"/>
      <c r="U43" s="16"/>
      <c r="V43" s="16"/>
      <c r="W43" s="16"/>
      <c r="X43" s="16"/>
      <c r="Y43" s="16"/>
      <c r="Z43" s="16"/>
      <c r="AA43" s="16"/>
      <c r="AB43" s="16"/>
      <c r="AC43" s="16"/>
      <c r="AD43" s="16"/>
      <c r="AE43" s="16"/>
      <c r="AF43" s="16"/>
      <c r="AG43" s="16"/>
      <c r="AH43" s="16"/>
      <c r="AI43" s="16"/>
      <c r="AJ43" s="16"/>
    </row>
    <row r="44" spans="2:45" s="394" customFormat="1">
      <c r="B44" s="648" t="s">
        <v>1167</v>
      </c>
      <c r="C44" s="648"/>
      <c r="D44" s="648"/>
      <c r="E44" s="1412">
        <f>E35+E43</f>
        <v>30</v>
      </c>
      <c r="F44" s="1412"/>
      <c r="G44" s="1414">
        <f>IP_Outgoings!D47</f>
        <v>30</v>
      </c>
      <c r="H44" s="1414"/>
      <c r="I44" s="1399">
        <f>IP_Outgoings!G47</f>
        <v>0</v>
      </c>
      <c r="J44" s="1399"/>
      <c r="K44" s="808"/>
      <c r="L44" s="634"/>
      <c r="M44" s="634"/>
      <c r="N44" s="634"/>
      <c r="O44" s="16"/>
      <c r="P44" s="16"/>
      <c r="Q44" s="16"/>
      <c r="R44" s="16"/>
      <c r="S44" s="16"/>
      <c r="T44" s="16"/>
      <c r="U44" s="16"/>
      <c r="V44" s="16"/>
      <c r="W44" s="16"/>
      <c r="X44" s="16"/>
      <c r="Y44" s="16"/>
      <c r="Z44" s="16"/>
      <c r="AA44" s="16"/>
      <c r="AB44" s="16"/>
      <c r="AC44" s="16"/>
      <c r="AD44" s="16"/>
      <c r="AE44" s="16"/>
      <c r="AF44" s="16"/>
      <c r="AG44" s="16"/>
      <c r="AH44" s="16"/>
      <c r="AI44" s="16"/>
      <c r="AJ44" s="16"/>
    </row>
    <row r="45" spans="2:45" s="394" customFormat="1">
      <c r="B45" s="808"/>
      <c r="C45" s="808"/>
      <c r="D45" s="808"/>
      <c r="E45" s="808"/>
      <c r="F45" s="808"/>
      <c r="G45" s="808"/>
      <c r="H45" s="808"/>
      <c r="I45" s="808"/>
      <c r="J45" s="808"/>
      <c r="K45" s="808"/>
      <c r="L45" s="808"/>
      <c r="M45" s="808"/>
      <c r="N45" s="808"/>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row>
    <row r="46" spans="2:45" s="394" customFormat="1">
      <c r="B46" s="1391" t="s">
        <v>1168</v>
      </c>
      <c r="C46" s="1391"/>
      <c r="D46" s="1391"/>
      <c r="E46" s="1391"/>
      <c r="F46" s="1391"/>
      <c r="G46" s="1391"/>
      <c r="H46" s="1391"/>
      <c r="I46" s="1391"/>
      <c r="J46" s="1391"/>
      <c r="K46" s="1391"/>
      <c r="L46" s="719"/>
      <c r="M46" s="719"/>
      <c r="N46" s="719"/>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row>
    <row r="47" spans="2:45" s="394" customFormat="1">
      <c r="B47" s="657" t="s">
        <v>493</v>
      </c>
      <c r="C47" s="657"/>
      <c r="D47" s="657"/>
      <c r="E47" s="657"/>
      <c r="F47" s="1397" t="s">
        <v>494</v>
      </c>
      <c r="G47" s="1397"/>
      <c r="H47" s="1397" t="s">
        <v>495</v>
      </c>
      <c r="I47" s="1397"/>
      <c r="J47" s="1397" t="s">
        <v>496</v>
      </c>
      <c r="K47" s="1397"/>
      <c r="L47" s="808"/>
      <c r="M47" s="808"/>
      <c r="N47" s="808"/>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row>
    <row r="48" spans="2:45" s="394" customFormat="1">
      <c r="B48" s="647" t="str">
        <f>IF(ISBLANK(IP_Outgoings!H10),"",IP_Outgoings!H10)</f>
        <v/>
      </c>
      <c r="C48" s="647"/>
      <c r="D48" s="647"/>
      <c r="E48" s="647"/>
      <c r="F48" s="1396">
        <f>IP_Outgoings!L10</f>
        <v>30</v>
      </c>
      <c r="G48" s="1396"/>
      <c r="H48" s="1396">
        <f>IP_Outgoings!N10</f>
        <v>0</v>
      </c>
      <c r="I48" s="1396"/>
      <c r="J48" s="1396">
        <f t="shared" ref="J48:J53" si="0">IF(COUNTA(B48)=1,SUM(F48:I48),"-")</f>
        <v>30</v>
      </c>
      <c r="K48" s="1396"/>
      <c r="L48" s="808"/>
      <c r="M48" s="808"/>
      <c r="N48" s="808"/>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row>
    <row r="49" spans="2:45" s="394" customFormat="1">
      <c r="B49" s="647" t="str">
        <f>IF(ISBLANK(IP_Outgoings!H11),"",IP_Outgoings!H11)</f>
        <v/>
      </c>
      <c r="C49" s="647"/>
      <c r="D49" s="647"/>
      <c r="E49" s="647"/>
      <c r="F49" s="1396">
        <f>IP_Outgoings!L11</f>
        <v>0</v>
      </c>
      <c r="G49" s="1396"/>
      <c r="H49" s="1396">
        <f>IP_Outgoings!N11</f>
        <v>0</v>
      </c>
      <c r="I49" s="1396"/>
      <c r="J49" s="1396">
        <f t="shared" si="0"/>
        <v>0</v>
      </c>
      <c r="K49" s="1396"/>
      <c r="L49" s="808"/>
      <c r="M49" s="808"/>
      <c r="N49" s="808"/>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row>
    <row r="50" spans="2:45" s="394" customFormat="1">
      <c r="B50" s="647" t="str">
        <f>IF(ISBLANK(IP_Outgoings!H12),"",IP_Outgoings!H12)</f>
        <v/>
      </c>
      <c r="C50" s="647"/>
      <c r="D50" s="647"/>
      <c r="E50" s="647"/>
      <c r="F50" s="1396">
        <f>IP_Outgoings!L12</f>
        <v>0</v>
      </c>
      <c r="G50" s="1396"/>
      <c r="H50" s="1396">
        <f>IP_Outgoings!N12</f>
        <v>0</v>
      </c>
      <c r="I50" s="1396"/>
      <c r="J50" s="1396">
        <f t="shared" si="0"/>
        <v>0</v>
      </c>
      <c r="K50" s="1396"/>
      <c r="L50" s="808"/>
      <c r="M50" s="808"/>
      <c r="N50" s="808"/>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row>
    <row r="51" spans="2:45" s="394" customFormat="1">
      <c r="B51" s="647" t="str">
        <f>IF(ISBLANK(IP_Outgoings!H13),"",IP_Outgoings!H13)</f>
        <v/>
      </c>
      <c r="C51" s="647"/>
      <c r="D51" s="647"/>
      <c r="E51" s="647"/>
      <c r="F51" s="1396">
        <f>IP_Outgoings!L13</f>
        <v>0</v>
      </c>
      <c r="G51" s="1396"/>
      <c r="H51" s="1396">
        <f>IP_Outgoings!N13</f>
        <v>0</v>
      </c>
      <c r="I51" s="1396"/>
      <c r="J51" s="1396">
        <f t="shared" si="0"/>
        <v>0</v>
      </c>
      <c r="K51" s="1396"/>
      <c r="L51" s="808"/>
      <c r="M51" s="808"/>
      <c r="N51" s="808"/>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2:45" s="394" customFormat="1">
      <c r="B52" s="647" t="str">
        <f>IF(ISBLANK(IP_Outgoings!H14),"",IP_Outgoings!H14)</f>
        <v/>
      </c>
      <c r="C52" s="647"/>
      <c r="D52" s="647"/>
      <c r="E52" s="647"/>
      <c r="F52" s="1396">
        <f>IP_Outgoings!L14</f>
        <v>0</v>
      </c>
      <c r="G52" s="1396"/>
      <c r="H52" s="1396">
        <f>IP_Outgoings!N14</f>
        <v>0</v>
      </c>
      <c r="I52" s="1396"/>
      <c r="J52" s="1396">
        <f t="shared" si="0"/>
        <v>0</v>
      </c>
      <c r="K52" s="1396"/>
      <c r="L52" s="808"/>
      <c r="M52" s="808"/>
      <c r="N52" s="808"/>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2:45" s="394" customFormat="1">
      <c r="B53" s="647" t="str">
        <f>IF(ISBLANK(IP_Outgoings!H15),"",IP_Outgoings!H15)</f>
        <v/>
      </c>
      <c r="C53" s="647"/>
      <c r="D53" s="647"/>
      <c r="E53" s="647"/>
      <c r="F53" s="1396">
        <f>IP_Outgoings!L15</f>
        <v>0</v>
      </c>
      <c r="G53" s="1396"/>
      <c r="H53" s="1396">
        <f>IP_Outgoings!N15</f>
        <v>0</v>
      </c>
      <c r="I53" s="1396"/>
      <c r="J53" s="1396">
        <f t="shared" si="0"/>
        <v>0</v>
      </c>
      <c r="K53" s="1396"/>
      <c r="L53" s="808"/>
      <c r="M53" s="808"/>
      <c r="N53" s="808"/>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row>
    <row r="54" spans="2:45" s="394" customFormat="1">
      <c r="B54" s="647" t="s">
        <v>501</v>
      </c>
      <c r="C54" s="647"/>
      <c r="D54" s="647"/>
      <c r="E54" s="647"/>
      <c r="F54" s="1396">
        <f>MIN(F48:F53)</f>
        <v>0</v>
      </c>
      <c r="G54" s="1396"/>
      <c r="H54" s="1396">
        <f>MIN(H48:H53)</f>
        <v>0</v>
      </c>
      <c r="I54" s="1396"/>
      <c r="J54" s="1396">
        <f>MIN(J48:J53)</f>
        <v>0</v>
      </c>
      <c r="K54" s="1396"/>
      <c r="L54" s="808"/>
      <c r="M54" s="808"/>
      <c r="N54" s="808"/>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2:45" s="394" customFormat="1">
      <c r="B55" s="647" t="s">
        <v>503</v>
      </c>
      <c r="C55" s="647"/>
      <c r="D55" s="647"/>
      <c r="E55" s="647"/>
      <c r="F55" s="1396">
        <f>MAX(F48:G53)</f>
        <v>30</v>
      </c>
      <c r="G55" s="1396"/>
      <c r="H55" s="1396">
        <f>MAX(H48:I53)</f>
        <v>0</v>
      </c>
      <c r="I55" s="1396"/>
      <c r="J55" s="1396">
        <f>MAX(J48:K53)</f>
        <v>30</v>
      </c>
      <c r="K55" s="1396"/>
      <c r="L55" s="808"/>
      <c r="M55" s="808"/>
      <c r="N55" s="808"/>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2:45" s="394" customFormat="1">
      <c r="B56" s="647" t="s">
        <v>504</v>
      </c>
      <c r="C56" s="647"/>
      <c r="D56" s="647"/>
      <c r="E56" s="647"/>
      <c r="F56" s="1396">
        <f>AVERAGE(F48:G53)</f>
        <v>5</v>
      </c>
      <c r="G56" s="1396"/>
      <c r="H56" s="1396">
        <f>AVERAGE(H48:I53)</f>
        <v>0</v>
      </c>
      <c r="I56" s="1396"/>
      <c r="J56" s="1396">
        <f>AVERAGE(J48:K53)</f>
        <v>5</v>
      </c>
      <c r="K56" s="1396"/>
      <c r="L56" s="808"/>
      <c r="M56" s="808"/>
      <c r="N56" s="808"/>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2:45" s="394" customFormat="1">
      <c r="B57" s="808"/>
      <c r="C57" s="808"/>
      <c r="D57" s="808"/>
      <c r="E57" s="808"/>
      <c r="F57" s="808"/>
      <c r="G57" s="808"/>
      <c r="H57" s="808"/>
      <c r="I57" s="808"/>
      <c r="J57" s="808"/>
      <c r="K57" s="808"/>
      <c r="L57" s="808"/>
      <c r="M57" s="808"/>
      <c r="N57" s="808"/>
      <c r="O57" s="808"/>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row>
    <row r="58" spans="2:45">
      <c r="B58" s="825" t="s">
        <v>1169</v>
      </c>
      <c r="C58" s="626"/>
      <c r="D58" s="626"/>
      <c r="E58" s="855">
        <v>1</v>
      </c>
      <c r="F58" s="855">
        <v>2</v>
      </c>
      <c r="G58" s="855">
        <v>3</v>
      </c>
      <c r="H58" s="855">
        <v>4</v>
      </c>
      <c r="I58" s="855">
        <v>5</v>
      </c>
      <c r="J58" s="855">
        <v>6</v>
      </c>
      <c r="K58" s="855">
        <v>7</v>
      </c>
      <c r="L58" s="855">
        <v>8</v>
      </c>
      <c r="M58" s="855">
        <v>9</v>
      </c>
      <c r="N58" s="855">
        <v>10</v>
      </c>
      <c r="O58" s="626"/>
    </row>
    <row r="59" spans="2:45">
      <c r="B59" s="856"/>
      <c r="C59" s="626"/>
      <c r="D59" s="856"/>
      <c r="E59" s="857">
        <f>OP_DCF!G10</f>
        <v>44742</v>
      </c>
      <c r="F59" s="857">
        <f>OP_DCF!H10</f>
        <v>45107</v>
      </c>
      <c r="G59" s="857">
        <f>OP_DCF!J10</f>
        <v>45473</v>
      </c>
      <c r="H59" s="857">
        <f>OP_DCF!L10</f>
        <v>45838</v>
      </c>
      <c r="I59" s="857">
        <f>OP_DCF!N10</f>
        <v>46203</v>
      </c>
      <c r="J59" s="857">
        <f>OP_DCF!P10</f>
        <v>46568</v>
      </c>
      <c r="K59" s="857">
        <f>OP_DCF!R10</f>
        <v>46934</v>
      </c>
      <c r="L59" s="857">
        <f>OP_DCF!T10</f>
        <v>47299</v>
      </c>
      <c r="M59" s="857">
        <f>OP_DCF!V10</f>
        <v>47664</v>
      </c>
      <c r="N59" s="857">
        <f>OP_DCF!X10</f>
        <v>48029</v>
      </c>
      <c r="O59" s="855" t="s">
        <v>476</v>
      </c>
    </row>
    <row r="60" spans="2:45">
      <c r="B60" s="647" t="s">
        <v>758</v>
      </c>
      <c r="C60" s="647"/>
      <c r="D60" s="647"/>
      <c r="E60" s="853">
        <f>SUMIF(Calc_DCF!$E$7:$ES$7,E$58,Calc_DCF!$E39:$ES39)</f>
        <v>0</v>
      </c>
      <c r="F60" s="853">
        <f>SUMIF(Calc_DCF!$E$7:$ES$7,F$58,Calc_DCF!$E39:$ES39)</f>
        <v>0</v>
      </c>
      <c r="G60" s="853">
        <f>SUMIF(Calc_DCF!$E$7:$ES$7,G$58,Calc_DCF!$E39:$ES39)</f>
        <v>0</v>
      </c>
      <c r="H60" s="853">
        <f>SUMIF(Calc_DCF!$E$7:$ES$7,H$58,Calc_DCF!$E39:$ES39)</f>
        <v>0</v>
      </c>
      <c r="I60" s="853">
        <f>SUMIF(Calc_DCF!$E$7:$ES$7,I$58,Calc_DCF!$E39:$ES39)</f>
        <v>0</v>
      </c>
      <c r="J60" s="853">
        <f>SUMIF(Calc_DCF!$E$7:$ES$7,J$58,Calc_DCF!$E39:$ES39)</f>
        <v>0</v>
      </c>
      <c r="K60" s="853">
        <f>SUMIF(Calc_DCF!$E$7:$ES$7,K$58,Calc_DCF!$E39:$ES39)</f>
        <v>0</v>
      </c>
      <c r="L60" s="853">
        <f>SUMIF(Calc_DCF!$E$7:$ES$7,L$58,Calc_DCF!$E39:$ES39)</f>
        <v>0</v>
      </c>
      <c r="M60" s="853">
        <f>SUMIF(Calc_DCF!$E$7:$ES$7,M$58,Calc_DCF!$E39:$ES39)</f>
        <v>0</v>
      </c>
      <c r="N60" s="853">
        <f>SUMIF(Calc_DCF!$E$7:$ES$7,N$58,Calc_DCF!$E39:$ES39)</f>
        <v>0</v>
      </c>
      <c r="O60" s="854">
        <f>SUM(E60:N60)</f>
        <v>0</v>
      </c>
    </row>
    <row r="61" spans="2:45">
      <c r="B61" s="647" t="s">
        <v>1170</v>
      </c>
      <c r="C61" s="647"/>
      <c r="D61" s="647"/>
      <c r="E61" s="853">
        <f>SUMIF(Calc_DCF!$E$7:$ES$7,E$58,Calc_DCF!$E40:$ES40)</f>
        <v>0</v>
      </c>
      <c r="F61" s="853">
        <f>SUMIF(Calc_DCF!$E$7:$ES$7,F$58,Calc_DCF!$E40:$ES40)</f>
        <v>0</v>
      </c>
      <c r="G61" s="853">
        <f>SUMIF(Calc_DCF!$E$7:$ES$7,G$58,Calc_DCF!$E40:$ES40)</f>
        <v>0</v>
      </c>
      <c r="H61" s="853">
        <f>SUMIF(Calc_DCF!$E$7:$ES$7,H$58,Calc_DCF!$E40:$ES40)</f>
        <v>0</v>
      </c>
      <c r="I61" s="853">
        <f>SUMIF(Calc_DCF!$E$7:$ES$7,I$58,Calc_DCF!$E40:$ES40)</f>
        <v>0</v>
      </c>
      <c r="J61" s="853">
        <f>SUMIF(Calc_DCF!$E$7:$ES$7,J$58,Calc_DCF!$E40:$ES40)</f>
        <v>0</v>
      </c>
      <c r="K61" s="853">
        <f>SUMIF(Calc_DCF!$E$7:$ES$7,K$58,Calc_DCF!$E40:$ES40)</f>
        <v>0</v>
      </c>
      <c r="L61" s="853">
        <f>SUMIF(Calc_DCF!$E$7:$ES$7,L$58,Calc_DCF!$E40:$ES40)</f>
        <v>0</v>
      </c>
      <c r="M61" s="853">
        <f>SUMIF(Calc_DCF!$E$7:$ES$7,M$58,Calc_DCF!$E40:$ES40)</f>
        <v>0</v>
      </c>
      <c r="N61" s="853">
        <f>SUMIF(Calc_DCF!$E$7:$ES$7,N$58,Calc_DCF!$E40:$ES40)</f>
        <v>0</v>
      </c>
      <c r="O61" s="854">
        <f>SUM(E61:N61)</f>
        <v>0</v>
      </c>
    </row>
    <row r="62" spans="2:45">
      <c r="B62" s="647" t="s">
        <v>760</v>
      </c>
      <c r="C62" s="647"/>
      <c r="D62" s="647"/>
      <c r="E62" s="853">
        <f>SUMIF(Calc_DCF!$E$7:$ES$7,E$58,Calc_DCF!$E41:$ES41)</f>
        <v>0</v>
      </c>
      <c r="F62" s="853">
        <f>SUMIF(Calc_DCF!$E$7:$ES$7,F$58,Calc_DCF!$E41:$ES41)</f>
        <v>0</v>
      </c>
      <c r="G62" s="853">
        <f>SUMIF(Calc_DCF!$E$7:$ES$7,G$58,Calc_DCF!$E41:$ES41)</f>
        <v>0</v>
      </c>
      <c r="H62" s="853">
        <f>SUMIF(Calc_DCF!$E$7:$ES$7,H$58,Calc_DCF!$E41:$ES41)</f>
        <v>0</v>
      </c>
      <c r="I62" s="853">
        <f>SUMIF(Calc_DCF!$E$7:$ES$7,I$58,Calc_DCF!$E41:$ES41)</f>
        <v>0</v>
      </c>
      <c r="J62" s="853">
        <f>SUMIF(Calc_DCF!$E$7:$ES$7,J$58,Calc_DCF!$E41:$ES41)</f>
        <v>0</v>
      </c>
      <c r="K62" s="853">
        <f>SUMIF(Calc_DCF!$E$7:$ES$7,K$58,Calc_DCF!$E41:$ES41)</f>
        <v>0</v>
      </c>
      <c r="L62" s="853">
        <f>SUMIF(Calc_DCF!$E$7:$ES$7,L$58,Calc_DCF!$E41:$ES41)</f>
        <v>0</v>
      </c>
      <c r="M62" s="853">
        <f>SUMIF(Calc_DCF!$E$7:$ES$7,M$58,Calc_DCF!$E41:$ES41)</f>
        <v>0</v>
      </c>
      <c r="N62" s="853">
        <f>SUMIF(Calc_DCF!$E$7:$ES$7,N$58,Calc_DCF!$E41:$ES41)</f>
        <v>0</v>
      </c>
      <c r="O62" s="854">
        <f>SUM(E62:N62)</f>
        <v>0</v>
      </c>
    </row>
    <row r="63" spans="2:45">
      <c r="B63" s="647" t="s">
        <v>1171</v>
      </c>
      <c r="C63" s="647"/>
      <c r="D63" s="647"/>
      <c r="E63" s="853">
        <f>SUMIF(Calc_DCF!$E$7:$ES$7,E$58,Calc_DCF!$E42:$ES42)</f>
        <v>0</v>
      </c>
      <c r="F63" s="853">
        <f>SUMIF(Calc_DCF!$E$7:$ES$7,F$58,Calc_DCF!$E42:$ES42)</f>
        <v>0</v>
      </c>
      <c r="G63" s="853">
        <f>SUMIF(Calc_DCF!$E$7:$ES$7,G$58,Calc_DCF!$E42:$ES42)</f>
        <v>0</v>
      </c>
      <c r="H63" s="853">
        <f>SUMIF(Calc_DCF!$E$7:$ES$7,H$58,Calc_DCF!$E42:$ES42)</f>
        <v>100</v>
      </c>
      <c r="I63" s="853">
        <f>SUMIF(Calc_DCF!$E$7:$ES$7,I$58,Calc_DCF!$E42:$ES42)</f>
        <v>0</v>
      </c>
      <c r="J63" s="853">
        <f>SUMIF(Calc_DCF!$E$7:$ES$7,J$58,Calc_DCF!$E42:$ES42)</f>
        <v>0</v>
      </c>
      <c r="K63" s="853">
        <f>SUMIF(Calc_DCF!$E$7:$ES$7,K$58,Calc_DCF!$E42:$ES42)</f>
        <v>0</v>
      </c>
      <c r="L63" s="853">
        <f>SUMIF(Calc_DCF!$E$7:$ES$7,L$58,Calc_DCF!$E42:$ES42)</f>
        <v>0</v>
      </c>
      <c r="M63" s="853">
        <f>SUMIF(Calc_DCF!$E$7:$ES$7,M$58,Calc_DCF!$E42:$ES42)</f>
        <v>0</v>
      </c>
      <c r="N63" s="853">
        <f>SUMIF(Calc_DCF!$E$7:$ES$7,N$58,Calc_DCF!$E42:$ES42)</f>
        <v>100</v>
      </c>
      <c r="O63" s="854">
        <f>SUM(E63:N63)</f>
        <v>200</v>
      </c>
    </row>
    <row r="64" spans="2:45" ht="8.25" customHeight="1">
      <c r="B64" s="647"/>
      <c r="C64" s="647"/>
      <c r="D64" s="647"/>
      <c r="E64" s="647"/>
      <c r="F64" s="647"/>
      <c r="G64" s="647"/>
      <c r="H64" s="647"/>
      <c r="I64" s="647"/>
      <c r="J64" s="647"/>
      <c r="K64" s="647"/>
      <c r="L64" s="647"/>
      <c r="M64" s="647"/>
      <c r="N64" s="647"/>
      <c r="O64" s="647"/>
    </row>
    <row r="65" spans="1:255" s="390" customFormat="1" ht="14.4" thickBot="1">
      <c r="A65" s="16"/>
      <c r="B65" s="850" t="s">
        <v>1172</v>
      </c>
      <c r="C65" s="850"/>
      <c r="D65" s="852"/>
      <c r="E65" s="851">
        <f t="shared" ref="E65:N65" si="1">SUM(E60:E63)</f>
        <v>0</v>
      </c>
      <c r="F65" s="851">
        <f t="shared" si="1"/>
        <v>0</v>
      </c>
      <c r="G65" s="851">
        <f t="shared" si="1"/>
        <v>0</v>
      </c>
      <c r="H65" s="851">
        <f t="shared" si="1"/>
        <v>100</v>
      </c>
      <c r="I65" s="851">
        <f t="shared" si="1"/>
        <v>0</v>
      </c>
      <c r="J65" s="851">
        <f t="shared" si="1"/>
        <v>0</v>
      </c>
      <c r="K65" s="851">
        <f t="shared" si="1"/>
        <v>0</v>
      </c>
      <c r="L65" s="851">
        <f t="shared" si="1"/>
        <v>0</v>
      </c>
      <c r="M65" s="851">
        <f t="shared" si="1"/>
        <v>0</v>
      </c>
      <c r="N65" s="851">
        <f t="shared" si="1"/>
        <v>100</v>
      </c>
      <c r="O65" s="851">
        <f>SUM(O60:O63)</f>
        <v>200</v>
      </c>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6"/>
      <c r="HX65" s="16"/>
      <c r="HY65" s="16"/>
      <c r="HZ65" s="16"/>
      <c r="IA65" s="16"/>
      <c r="IB65" s="16"/>
      <c r="IC65" s="16"/>
      <c r="ID65" s="16"/>
      <c r="IE65" s="16"/>
      <c r="IF65" s="16"/>
      <c r="IG65" s="16"/>
      <c r="IH65" s="16"/>
      <c r="II65" s="16"/>
      <c r="IJ65" s="16"/>
      <c r="IK65" s="16"/>
      <c r="IL65" s="16"/>
      <c r="IM65" s="16"/>
      <c r="IN65" s="16"/>
      <c r="IO65" s="16"/>
      <c r="IP65" s="16"/>
      <c r="IQ65" s="16"/>
      <c r="IR65" s="16"/>
      <c r="IS65" s="16"/>
      <c r="IT65" s="16"/>
      <c r="IU65" s="16"/>
    </row>
    <row r="66" spans="1:255" ht="14.4" thickTop="1">
      <c r="B66" s="634"/>
      <c r="C66" s="634"/>
      <c r="D66" s="634"/>
      <c r="E66" s="634"/>
      <c r="F66" s="634"/>
      <c r="G66" s="634"/>
      <c r="H66" s="634"/>
      <c r="I66" s="634"/>
      <c r="J66" s="634"/>
      <c r="K66" s="634"/>
      <c r="L66" s="634"/>
      <c r="M66" s="634"/>
      <c r="N66" s="634"/>
      <c r="O66" s="634"/>
    </row>
    <row r="67" spans="1:255" s="393" customFormat="1" ht="14.4">
      <c r="B67" s="767" t="s">
        <v>941</v>
      </c>
      <c r="C67" s="767"/>
      <c r="D67" s="767"/>
      <c r="E67" s="767"/>
      <c r="F67" s="767"/>
      <c r="G67" s="767"/>
      <c r="H67" s="767"/>
      <c r="I67" s="767"/>
      <c r="J67" s="767"/>
      <c r="K67" s="767"/>
      <c r="L67" s="767"/>
      <c r="M67" s="767"/>
      <c r="N67" s="767"/>
      <c r="O67" s="808"/>
      <c r="P67" s="394"/>
      <c r="Q67" s="394"/>
      <c r="R67" s="394"/>
      <c r="S67" s="394"/>
      <c r="T67" s="16"/>
      <c r="U67" s="16"/>
      <c r="V67" s="380"/>
      <c r="W67" s="380"/>
      <c r="X67" s="380"/>
      <c r="Y67" s="380"/>
      <c r="Z67" s="380"/>
      <c r="AA67" s="380"/>
      <c r="AB67" s="380"/>
      <c r="AC67" s="380"/>
      <c r="AD67" s="380"/>
      <c r="AE67" s="380"/>
      <c r="AF67" s="380"/>
      <c r="AG67" s="380"/>
      <c r="AH67" s="380"/>
      <c r="AI67" s="380"/>
      <c r="AJ67" s="380"/>
      <c r="AK67" s="380"/>
      <c r="AL67" s="380"/>
      <c r="AM67" s="380"/>
      <c r="AN67" s="380"/>
      <c r="AO67" s="380"/>
      <c r="AP67" s="380"/>
      <c r="AQ67" s="380"/>
      <c r="AR67" s="380"/>
      <c r="AS67" s="380"/>
    </row>
    <row r="68" spans="1:255" s="394" customFormat="1">
      <c r="B68" s="808"/>
      <c r="C68" s="808"/>
      <c r="D68" s="808"/>
      <c r="E68" s="808"/>
      <c r="F68" s="808"/>
      <c r="G68" s="808"/>
      <c r="H68" s="808"/>
      <c r="I68" s="808"/>
      <c r="J68" s="808"/>
      <c r="K68" s="808"/>
      <c r="L68" s="808"/>
      <c r="M68" s="808"/>
      <c r="N68" s="808"/>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row>
    <row r="69" spans="1:255" s="394" customFormat="1">
      <c r="B69" s="1391" t="s">
        <v>1173</v>
      </c>
      <c r="C69" s="1391"/>
      <c r="D69" s="1391"/>
      <c r="E69" s="1391"/>
      <c r="F69" s="1391"/>
      <c r="G69" s="1391"/>
      <c r="H69" s="1391"/>
      <c r="I69" s="1391"/>
      <c r="J69" s="1391"/>
      <c r="K69" s="1391"/>
      <c r="L69" s="1391"/>
      <c r="M69" s="1391"/>
      <c r="N69" s="1391"/>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row>
    <row r="70" spans="1:255" s="394" customFormat="1">
      <c r="B70" s="659" t="s">
        <v>258</v>
      </c>
      <c r="C70" s="1387"/>
      <c r="D70" s="1387"/>
      <c r="E70" s="1393" t="s">
        <v>758</v>
      </c>
      <c r="F70" s="1393"/>
      <c r="G70" s="1393" t="s">
        <v>1174</v>
      </c>
      <c r="H70" s="1393"/>
      <c r="I70" s="1393" t="s">
        <v>1175</v>
      </c>
      <c r="J70" s="1393"/>
      <c r="K70" s="1393" t="s">
        <v>1176</v>
      </c>
      <c r="L70" s="1393"/>
      <c r="M70" s="1393" t="s">
        <v>496</v>
      </c>
      <c r="N70" s="1393"/>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row>
    <row r="71" spans="1:255" s="394" customFormat="1">
      <c r="B71" s="848">
        <f>OP_Analysis!B47</f>
        <v>44742</v>
      </c>
      <c r="C71" s="1385">
        <v>1</v>
      </c>
      <c r="D71" s="1385"/>
      <c r="E71" s="1395">
        <f>SUMIF(Calc_DCF!$E$7:$ES$7,OP_Expenditure!C71,Calc_DCF!$E$39:$ES$39)</f>
        <v>0</v>
      </c>
      <c r="F71" s="1395"/>
      <c r="G71" s="1395">
        <f>SUMIF(Calc_DCF!$E$7:$ES$7,OP_Expenditure!C71,Calc_DCF!$E$40:$ES$40)</f>
        <v>0</v>
      </c>
      <c r="H71" s="1395"/>
      <c r="I71" s="1395">
        <f>SUMIF(Calc_DCF!$E$7:$ES$7,OP_Expenditure!C71,Calc_DCF!$E$41:$ES$41)</f>
        <v>0</v>
      </c>
      <c r="J71" s="1395"/>
      <c r="K71" s="1395">
        <f>SUMIF(Calc_DCF!$E$7:$ES$7,OP_Expenditure!C71,Calc_DCF!$E$42:$ES$42)</f>
        <v>0</v>
      </c>
      <c r="L71" s="1395"/>
      <c r="M71" s="1388">
        <f>SUM(E71:L71)</f>
        <v>0</v>
      </c>
      <c r="N71" s="1388"/>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row>
    <row r="72" spans="1:255" s="394" customFormat="1">
      <c r="B72" s="848">
        <f>OP_Analysis!B48</f>
        <v>45107</v>
      </c>
      <c r="C72" s="1385">
        <f t="shared" ref="C72:C80" si="2">C71+1</f>
        <v>2</v>
      </c>
      <c r="D72" s="1385"/>
      <c r="E72" s="1395">
        <f>SUMIF(Calc_DCF!$E$7:$ES$7,OP_Expenditure!C72,Calc_DCF!$E$39:$ES$39)</f>
        <v>0</v>
      </c>
      <c r="F72" s="1395"/>
      <c r="G72" s="1395">
        <f>SUMIF(Calc_DCF!$E$7:$ES$7,OP_Expenditure!C72,Calc_DCF!$E$40:$ES$40)</f>
        <v>0</v>
      </c>
      <c r="H72" s="1395"/>
      <c r="I72" s="1395">
        <f>SUMIF(Calc_DCF!$E$7:$ES$7,OP_Expenditure!C72,Calc_DCF!$E$41:$ES$41)</f>
        <v>0</v>
      </c>
      <c r="J72" s="1395"/>
      <c r="K72" s="1395">
        <f>SUMIF(Calc_DCF!$E$7:$ES$7,OP_Expenditure!C72,Calc_DCF!$E$42:$ES$42)</f>
        <v>0</v>
      </c>
      <c r="L72" s="1395"/>
      <c r="M72" s="1388">
        <f t="shared" ref="M72:M80" si="3">SUM(E72:L72)</f>
        <v>0</v>
      </c>
      <c r="N72" s="1388"/>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row>
    <row r="73" spans="1:255" s="394" customFormat="1">
      <c r="B73" s="848">
        <f>OP_Analysis!B49</f>
        <v>45473</v>
      </c>
      <c r="C73" s="1385">
        <f t="shared" si="2"/>
        <v>3</v>
      </c>
      <c r="D73" s="1385"/>
      <c r="E73" s="1395">
        <f>SUMIF(Calc_DCF!$E$7:$ES$7,OP_Expenditure!C73,Calc_DCF!$E$39:$ES$39)</f>
        <v>0</v>
      </c>
      <c r="F73" s="1395"/>
      <c r="G73" s="1395">
        <f>SUMIF(Calc_DCF!$E$7:$ES$7,OP_Expenditure!C73,Calc_DCF!$E$40:$ES$40)</f>
        <v>0</v>
      </c>
      <c r="H73" s="1395"/>
      <c r="I73" s="1395">
        <f>SUMIF(Calc_DCF!$E$7:$ES$7,OP_Expenditure!C73,Calc_DCF!$E$41:$ES$41)</f>
        <v>0</v>
      </c>
      <c r="J73" s="1395"/>
      <c r="K73" s="1395">
        <f>SUMIF(Calc_DCF!$E$7:$ES$7,OP_Expenditure!C73,Calc_DCF!$E$42:$ES$42)</f>
        <v>0</v>
      </c>
      <c r="L73" s="1395"/>
      <c r="M73" s="1388">
        <f t="shared" si="3"/>
        <v>0</v>
      </c>
      <c r="N73" s="1388"/>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row>
    <row r="74" spans="1:255" s="394" customFormat="1">
      <c r="B74" s="848">
        <f>OP_Analysis!B50</f>
        <v>45838</v>
      </c>
      <c r="C74" s="1385">
        <f t="shared" si="2"/>
        <v>4</v>
      </c>
      <c r="D74" s="1385"/>
      <c r="E74" s="1395">
        <f>SUMIF(Calc_DCF!$E$7:$ES$7,OP_Expenditure!C74,Calc_DCF!$E$39:$ES$39)</f>
        <v>0</v>
      </c>
      <c r="F74" s="1395"/>
      <c r="G74" s="1395">
        <f>SUMIF(Calc_DCF!$E$7:$ES$7,OP_Expenditure!C74,Calc_DCF!$E$40:$ES$40)</f>
        <v>0</v>
      </c>
      <c r="H74" s="1395"/>
      <c r="I74" s="1395">
        <f>SUMIF(Calc_DCF!$E$7:$ES$7,OP_Expenditure!C74,Calc_DCF!$E$41:$ES$41)</f>
        <v>0</v>
      </c>
      <c r="J74" s="1395"/>
      <c r="K74" s="1395">
        <f>SUMIF(Calc_DCF!$E$7:$ES$7,OP_Expenditure!C74,Calc_DCF!$E$42:$ES$42)</f>
        <v>100</v>
      </c>
      <c r="L74" s="1395"/>
      <c r="M74" s="1388">
        <f t="shared" si="3"/>
        <v>100</v>
      </c>
      <c r="N74" s="1388"/>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row>
    <row r="75" spans="1:255" s="394" customFormat="1">
      <c r="B75" s="848">
        <f>OP_Analysis!B51</f>
        <v>46203</v>
      </c>
      <c r="C75" s="1385">
        <f t="shared" si="2"/>
        <v>5</v>
      </c>
      <c r="D75" s="1385"/>
      <c r="E75" s="1395">
        <f>SUMIF(Calc_DCF!$E$7:$ES$7,OP_Expenditure!C75,Calc_DCF!$E$39:$ES$39)</f>
        <v>0</v>
      </c>
      <c r="F75" s="1395"/>
      <c r="G75" s="1395">
        <f>SUMIF(Calc_DCF!$E$7:$ES$7,OP_Expenditure!C75,Calc_DCF!$E$40:$ES$40)</f>
        <v>0</v>
      </c>
      <c r="H75" s="1395"/>
      <c r="I75" s="1395">
        <f>SUMIF(Calc_DCF!$E$7:$ES$7,OP_Expenditure!C75,Calc_DCF!$E$41:$ES$41)</f>
        <v>0</v>
      </c>
      <c r="J75" s="1395"/>
      <c r="K75" s="1395">
        <f>SUMIF(Calc_DCF!$E$7:$ES$7,OP_Expenditure!C75,Calc_DCF!$E$42:$ES$42)</f>
        <v>0</v>
      </c>
      <c r="L75" s="1395"/>
      <c r="M75" s="1388">
        <f t="shared" si="3"/>
        <v>0</v>
      </c>
      <c r="N75" s="1388"/>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row>
    <row r="76" spans="1:255" s="394" customFormat="1">
      <c r="B76" s="848">
        <f>OP_Analysis!B52</f>
        <v>46568</v>
      </c>
      <c r="C76" s="1385">
        <f t="shared" si="2"/>
        <v>6</v>
      </c>
      <c r="D76" s="1385"/>
      <c r="E76" s="1395">
        <f>SUMIF(Calc_DCF!$E$7:$ES$7,OP_Expenditure!C76,Calc_DCF!$E$39:$ES$39)</f>
        <v>0</v>
      </c>
      <c r="F76" s="1395"/>
      <c r="G76" s="1395">
        <f>SUMIF(Calc_DCF!$E$7:$ES$7,OP_Expenditure!C76,Calc_DCF!$E$40:$ES$40)</f>
        <v>0</v>
      </c>
      <c r="H76" s="1395"/>
      <c r="I76" s="1395">
        <f>SUMIF(Calc_DCF!$E$7:$ES$7,OP_Expenditure!C76,Calc_DCF!$E$41:$ES$41)</f>
        <v>0</v>
      </c>
      <c r="J76" s="1395"/>
      <c r="K76" s="1395">
        <f>SUMIF(Calc_DCF!$E$7:$ES$7,OP_Expenditure!C76,Calc_DCF!$E$42:$ES$42)</f>
        <v>0</v>
      </c>
      <c r="L76" s="1395"/>
      <c r="M76" s="1388">
        <f t="shared" si="3"/>
        <v>0</v>
      </c>
      <c r="N76" s="1388"/>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row>
    <row r="77" spans="1:255" s="394" customFormat="1">
      <c r="B77" s="848">
        <f>OP_Analysis!B53</f>
        <v>46934</v>
      </c>
      <c r="C77" s="1385">
        <f t="shared" si="2"/>
        <v>7</v>
      </c>
      <c r="D77" s="1385"/>
      <c r="E77" s="1395">
        <f>SUMIF(Calc_DCF!$E$7:$ES$7,OP_Expenditure!C77,Calc_DCF!$E$39:$ES$39)</f>
        <v>0</v>
      </c>
      <c r="F77" s="1395"/>
      <c r="G77" s="1395">
        <f>SUMIF(Calc_DCF!$E$7:$ES$7,OP_Expenditure!C77,Calc_DCF!$E$40:$ES$40)</f>
        <v>0</v>
      </c>
      <c r="H77" s="1395"/>
      <c r="I77" s="1395">
        <f>SUMIF(Calc_DCF!$E$7:$ES$7,OP_Expenditure!C77,Calc_DCF!$E$41:$ES$41)</f>
        <v>0</v>
      </c>
      <c r="J77" s="1395"/>
      <c r="K77" s="1395">
        <f>SUMIF(Calc_DCF!$E$7:$ES$7,OP_Expenditure!C77,Calc_DCF!$E$42:$ES$42)</f>
        <v>0</v>
      </c>
      <c r="L77" s="1395"/>
      <c r="M77" s="1388">
        <f t="shared" si="3"/>
        <v>0</v>
      </c>
      <c r="N77" s="1388"/>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row>
    <row r="78" spans="1:255" s="394" customFormat="1">
      <c r="B78" s="848">
        <f>OP_Analysis!B54</f>
        <v>47299</v>
      </c>
      <c r="C78" s="1385">
        <f t="shared" si="2"/>
        <v>8</v>
      </c>
      <c r="D78" s="1385"/>
      <c r="E78" s="1395">
        <f>SUMIF(Calc_DCF!$E$7:$ES$7,OP_Expenditure!C78,Calc_DCF!$E$39:$ES$39)</f>
        <v>0</v>
      </c>
      <c r="F78" s="1395"/>
      <c r="G78" s="1395">
        <f>SUMIF(Calc_DCF!$E$7:$ES$7,OP_Expenditure!C78,Calc_DCF!$E$40:$ES$40)</f>
        <v>0</v>
      </c>
      <c r="H78" s="1395"/>
      <c r="I78" s="1395">
        <f>SUMIF(Calc_DCF!$E$7:$ES$7,OP_Expenditure!C78,Calc_DCF!$E$41:$ES$41)</f>
        <v>0</v>
      </c>
      <c r="J78" s="1395"/>
      <c r="K78" s="1395">
        <f>SUMIF(Calc_DCF!$E$7:$ES$7,OP_Expenditure!C78,Calc_DCF!$E$42:$ES$42)</f>
        <v>0</v>
      </c>
      <c r="L78" s="1395"/>
      <c r="M78" s="1388">
        <f t="shared" si="3"/>
        <v>0</v>
      </c>
      <c r="N78" s="1388"/>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row>
    <row r="79" spans="1:255" s="394" customFormat="1">
      <c r="B79" s="848">
        <f>OP_Analysis!B55</f>
        <v>47664</v>
      </c>
      <c r="C79" s="1385">
        <f t="shared" si="2"/>
        <v>9</v>
      </c>
      <c r="D79" s="1385"/>
      <c r="E79" s="1395">
        <f>SUMIF(Calc_DCF!$E$7:$ES$7,OP_Expenditure!C79,Calc_DCF!$E$39:$ES$39)</f>
        <v>0</v>
      </c>
      <c r="F79" s="1395"/>
      <c r="G79" s="1395">
        <f>SUMIF(Calc_DCF!$E$7:$ES$7,OP_Expenditure!C79,Calc_DCF!$E$40:$ES$40)</f>
        <v>0</v>
      </c>
      <c r="H79" s="1395"/>
      <c r="I79" s="1395">
        <f>SUMIF(Calc_DCF!$E$7:$ES$7,OP_Expenditure!C79,Calc_DCF!$E$41:$ES$41)</f>
        <v>0</v>
      </c>
      <c r="J79" s="1395"/>
      <c r="K79" s="1395">
        <f>SUMIF(Calc_DCF!$E$7:$ES$7,OP_Expenditure!C79,Calc_DCF!$E$42:$ES$42)</f>
        <v>0</v>
      </c>
      <c r="L79" s="1395"/>
      <c r="M79" s="1388">
        <f t="shared" si="3"/>
        <v>0</v>
      </c>
      <c r="N79" s="1388"/>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row>
    <row r="80" spans="1:255" s="394" customFormat="1">
      <c r="B80" s="869">
        <f>OP_Analysis!B56</f>
        <v>48029</v>
      </c>
      <c r="C80" s="1386">
        <f t="shared" si="2"/>
        <v>10</v>
      </c>
      <c r="D80" s="1386"/>
      <c r="E80" s="1398">
        <f>SUMIF(Calc_DCF!$E$7:$ES$7,OP_Expenditure!C80,Calc_DCF!$E$39:$ES$39)</f>
        <v>0</v>
      </c>
      <c r="F80" s="1398"/>
      <c r="G80" s="1398">
        <f>SUMIF(Calc_DCF!$E$7:$ES$7,OP_Expenditure!C80,Calc_DCF!$E$40:$ES$40)</f>
        <v>0</v>
      </c>
      <c r="H80" s="1398"/>
      <c r="I80" s="1398">
        <f>SUMIF(Calc_DCF!$E$7:$ES$7,OP_Expenditure!C80,Calc_DCF!$E$41:$ES$41)</f>
        <v>0</v>
      </c>
      <c r="J80" s="1398"/>
      <c r="K80" s="1398">
        <f>SUMIF(Calc_DCF!$E$7:$ES$7,OP_Expenditure!C80,Calc_DCF!$E$42:$ES$42)</f>
        <v>100</v>
      </c>
      <c r="L80" s="1398"/>
      <c r="M80" s="1389">
        <f t="shared" si="3"/>
        <v>100</v>
      </c>
      <c r="N80" s="1389"/>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row>
    <row r="81" spans="2:45" s="394" customFormat="1">
      <c r="B81" s="849" t="s">
        <v>1036</v>
      </c>
      <c r="C81" s="1431"/>
      <c r="D81" s="1431"/>
      <c r="E81" s="1394"/>
      <c r="F81" s="1394"/>
      <c r="G81" s="1394"/>
      <c r="H81" s="1394"/>
      <c r="I81" s="1392"/>
      <c r="J81" s="1392"/>
      <c r="K81" s="1392"/>
      <c r="L81" s="1392"/>
      <c r="M81" s="1390">
        <f>SUM(M71:M80)</f>
        <v>200</v>
      </c>
      <c r="N81" s="1390"/>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row>
    <row r="82" spans="2:45" s="394" customFormat="1">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row>
    <row r="83" spans="2:45" s="394" customFormat="1">
      <c r="N83" s="400"/>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row>
    <row r="623" spans="4:4">
      <c r="D623" s="60"/>
    </row>
  </sheetData>
  <phoneticPr fontId="0" type="noConversion"/>
  <pageMargins left="0.24" right="0.23" top="0.4" bottom="0.44" header="0.4" footer="0.44"/>
  <pageSetup paperSize="9" scale="71"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4">
    <tabColor rgb="FFFF0000"/>
    <pageSetUpPr fitToPage="1"/>
  </sheetPr>
  <dimension ref="B2:AS110"/>
  <sheetViews>
    <sheetView showGridLines="0" zoomScale="85" zoomScaleNormal="85" zoomScaleSheetLayoutView="85" workbookViewId="0">
      <selection activeCell="B2" sqref="B2"/>
    </sheetView>
  </sheetViews>
  <sheetFormatPr defaultColWidth="9.21875" defaultRowHeight="13.8"/>
  <cols>
    <col min="1" max="1" width="3.21875" style="394" customWidth="1"/>
    <col min="2" max="8" width="5" style="394" customWidth="1"/>
    <col min="9" max="9" width="5.21875" style="394" customWidth="1"/>
    <col min="10" max="10" width="8.21875" style="394" customWidth="1"/>
    <col min="11" max="18" width="5" style="394" customWidth="1"/>
    <col min="19" max="19" width="7.21875" style="394" customWidth="1"/>
    <col min="20" max="20" width="2.77734375" style="16" customWidth="1"/>
    <col min="21" max="21" width="7.21875" style="402" customWidth="1"/>
    <col min="22" max="44" width="9.21875" style="16"/>
    <col min="45" max="45" width="2.77734375" style="16" customWidth="1"/>
    <col min="46" max="46" width="2.77734375" style="394" customWidth="1"/>
    <col min="47" max="16384" width="9.21875" style="394"/>
  </cols>
  <sheetData>
    <row r="2" spans="2:45" ht="18">
      <c r="B2" s="617" t="s">
        <v>1200</v>
      </c>
      <c r="U2" s="16"/>
    </row>
    <row r="3" spans="2:45" ht="15" thickBot="1">
      <c r="B3" s="945" t="str">
        <f>Sub_Heading</f>
        <v xml:space="preserve"> - Valuation - 30-Jun-2021</v>
      </c>
      <c r="C3" s="428"/>
      <c r="D3" s="428"/>
      <c r="E3" s="428"/>
      <c r="F3" s="428"/>
      <c r="G3" s="428"/>
      <c r="H3" s="428"/>
      <c r="I3" s="428"/>
      <c r="J3" s="428"/>
      <c r="K3" s="428"/>
      <c r="L3" s="428"/>
      <c r="M3" s="428"/>
      <c r="N3" s="428"/>
      <c r="O3" s="428"/>
      <c r="P3" s="428"/>
      <c r="Q3" s="428"/>
      <c r="R3" s="428"/>
      <c r="S3" s="428"/>
    </row>
    <row r="4" spans="2:45" ht="14.4" thickTop="1"/>
    <row r="5" spans="2:45">
      <c r="B5" s="1391" t="s">
        <v>1177</v>
      </c>
      <c r="C5" s="826"/>
      <c r="D5" s="826"/>
      <c r="E5" s="826"/>
      <c r="F5" s="826"/>
      <c r="G5" s="826"/>
      <c r="H5" s="826"/>
      <c r="I5" s="826"/>
      <c r="J5" s="826"/>
      <c r="K5" s="826"/>
      <c r="L5" s="826"/>
      <c r="M5" s="826"/>
      <c r="N5" s="826"/>
      <c r="O5" s="826"/>
      <c r="P5" s="826"/>
      <c r="Q5" s="826"/>
      <c r="R5" s="826"/>
      <c r="S5" s="826"/>
      <c r="T5" s="634"/>
      <c r="U5" s="858"/>
    </row>
    <row r="6" spans="2:45" s="403" customFormat="1">
      <c r="B6" s="1489" t="s">
        <v>433</v>
      </c>
      <c r="C6" s="1489"/>
      <c r="D6" s="1489" t="s">
        <v>1178</v>
      </c>
      <c r="E6" s="1489"/>
      <c r="F6" s="1489" t="s">
        <v>465</v>
      </c>
      <c r="G6" s="1489"/>
      <c r="H6" s="1489" t="s">
        <v>1179</v>
      </c>
      <c r="I6" s="1489"/>
      <c r="J6" s="1489"/>
      <c r="K6" s="1489"/>
      <c r="L6" s="1489" t="s">
        <v>1180</v>
      </c>
      <c r="M6" s="1489"/>
      <c r="N6" s="1489"/>
      <c r="O6" s="1489" t="s">
        <v>285</v>
      </c>
      <c r="P6" s="1489"/>
      <c r="Q6" s="1489" t="s">
        <v>738</v>
      </c>
      <c r="R6" s="1489"/>
      <c r="S6" s="1489"/>
      <c r="T6" s="634"/>
      <c r="U6" s="858"/>
      <c r="V6" s="16"/>
      <c r="W6" s="16"/>
      <c r="X6" s="16"/>
      <c r="Y6" s="16"/>
      <c r="Z6" s="16"/>
      <c r="AA6" s="16"/>
      <c r="AB6" s="16"/>
      <c r="AC6" s="16"/>
      <c r="AD6" s="16"/>
      <c r="AE6" s="16"/>
      <c r="AF6" s="16"/>
      <c r="AG6" s="16"/>
      <c r="AH6" s="16"/>
      <c r="AI6" s="16"/>
      <c r="AJ6" s="16"/>
      <c r="AK6" s="16"/>
      <c r="AL6" s="16"/>
      <c r="AM6" s="16"/>
      <c r="AN6" s="16"/>
      <c r="AO6" s="16"/>
      <c r="AP6" s="16"/>
      <c r="AQ6" s="16"/>
      <c r="AR6" s="16"/>
      <c r="AS6" s="16"/>
    </row>
    <row r="7" spans="2:45">
      <c r="B7" s="1490" t="e">
        <f>INDEX(IP_Schedule!$E$17:$E$18,MATCH($U7,IP_Schedule!$GD$17:$GD$18,0),0)</f>
        <v>#N/A</v>
      </c>
      <c r="C7" s="1490"/>
      <c r="D7" s="1491" t="e">
        <f>INDEX(IP_Schedule!$F$17:$F$18,MATCH($U7,IP_Schedule!$GD$17:$GD$18,0),0)</f>
        <v>#N/A</v>
      </c>
      <c r="E7" s="1491"/>
      <c r="F7" s="1490" t="e">
        <f>IF(D7="Car Parking",INDEX(IP_Schedule!$AV$17:$AV$18,MATCH($U7,IP_Schedule!$GD$17:$GD$18,0))&amp;" spaces",INDEX(IP_Schedule!$G$17:$G$18,MATCH($U7,IP_Schedule!$GD$17:$GD$18,0))&amp;"m²")</f>
        <v>#N/A</v>
      </c>
      <c r="G7" s="1490"/>
      <c r="H7" s="1490" t="e">
        <f>IF(D7="Car Parking",DOLLAR(INDEX(IP_Schedule!$AY$17:$AY$18,MATCH($U7,IP_Schedule!$GD$17:$GD$18,0)),1)&amp;"/space pcm",DOLLAR(INDEX(IP_Schedule!$J$17:$J$18,MATCH($U7,IP_Schedule!$GD$17:$GD$18,0)),1)&amp;"/m²")</f>
        <v>#N/A</v>
      </c>
      <c r="I7" s="1490"/>
      <c r="J7" s="1490"/>
      <c r="K7" s="1490"/>
      <c r="L7" s="1492" t="e">
        <f>INDEX(IP_Schedule!$BT$17:$BT$18,MATCH($U7,IP_Schedule!$GD$17:$GD$18,0),0)</f>
        <v>#N/A</v>
      </c>
      <c r="M7" s="1492"/>
      <c r="N7" s="1492"/>
      <c r="O7" s="1493" t="e">
        <f>INDEX(IP_Schedule!$FV$17:$FV$18,MATCH($U7,IP_Schedule!$GD$17:$GD$18,0),0)</f>
        <v>#N/A</v>
      </c>
      <c r="P7" s="1493"/>
      <c r="Q7" s="1494" t="e">
        <f>IF(D7="Retail",IP_Assumptions!$C$233,IP_Assumptions!$C$212)</f>
        <v>#N/A</v>
      </c>
      <c r="R7" s="1494"/>
      <c r="S7" s="1494"/>
      <c r="T7" s="634"/>
      <c r="U7" s="859">
        <v>1</v>
      </c>
    </row>
    <row r="8" spans="2:45">
      <c r="B8" s="1490" t="e">
        <f>INDEX(IP_Schedule!$E$17:$E$18,MATCH($U8,IP_Schedule!$GD$17:$GD$18,0),0)</f>
        <v>#N/A</v>
      </c>
      <c r="C8" s="1490"/>
      <c r="D8" s="1491" t="e">
        <f>INDEX(IP_Schedule!$F$17:$F$18,MATCH($U8,IP_Schedule!$GD$17:$GD$18,0),0)</f>
        <v>#N/A</v>
      </c>
      <c r="E8" s="1491"/>
      <c r="F8" s="1490" t="e">
        <f>IF(D8="Car Parking",INDEX(IP_Schedule!$AV$17:$AV$18,MATCH($U8,IP_Schedule!$GD$17:$GD$18,0))&amp;" spaces",INDEX(IP_Schedule!$G$17:$G$18,MATCH($U8,IP_Schedule!$GD$17:$GD$18,0))&amp;"m²")</f>
        <v>#N/A</v>
      </c>
      <c r="G8" s="1490"/>
      <c r="H8" s="1490" t="e">
        <f>IF(D8="Car Parking",DOLLAR(INDEX(IP_Schedule!$AY$17:$AY$18,MATCH($U8,IP_Schedule!$GD$17:$GD$18,0)),1)&amp;"/space pcm",DOLLAR(INDEX(IP_Schedule!$J$17:$J$18,MATCH($U8,IP_Schedule!$GD$17:$GD$18,0)),1)&amp;"/m²")</f>
        <v>#N/A</v>
      </c>
      <c r="I8" s="1490"/>
      <c r="J8" s="1490"/>
      <c r="K8" s="1490"/>
      <c r="L8" s="1492" t="e">
        <f>INDEX(IP_Schedule!$BT$17:$BT$18,MATCH($U8,IP_Schedule!$GD$17:$GD$18,0),0)</f>
        <v>#N/A</v>
      </c>
      <c r="M8" s="1492"/>
      <c r="N8" s="1492"/>
      <c r="O8" s="1493" t="e">
        <f>INDEX(IP_Schedule!$FV$17:$FV$18,MATCH($U8,IP_Schedule!$GD$17:$GD$18,0),0)</f>
        <v>#N/A</v>
      </c>
      <c r="P8" s="1493"/>
      <c r="Q8" s="1494" t="e">
        <f>IF(D8="Retail",IP_Assumptions!$C$233,IP_Assumptions!$C$212)</f>
        <v>#N/A</v>
      </c>
      <c r="R8" s="1494"/>
      <c r="S8" s="1494"/>
      <c r="T8" s="634"/>
      <c r="U8" s="859">
        <v>2</v>
      </c>
    </row>
    <row r="9" spans="2:45">
      <c r="B9" s="1490" t="e">
        <f>INDEX(IP_Schedule!$E$17:$E$18,MATCH($U9,IP_Schedule!$GD$17:$GD$18,0),0)</f>
        <v>#N/A</v>
      </c>
      <c r="C9" s="1490"/>
      <c r="D9" s="1491" t="e">
        <f>INDEX(IP_Schedule!$F$17:$F$18,MATCH($U9,IP_Schedule!$GD$17:$GD$18,0),0)</f>
        <v>#N/A</v>
      </c>
      <c r="E9" s="1491"/>
      <c r="F9" s="1490" t="e">
        <f>IF(D9="Car Parking",INDEX(IP_Schedule!$AV$17:$AV$18,MATCH($U9,IP_Schedule!$GD$17:$GD$18,0))&amp;" spaces",INDEX(IP_Schedule!$G$17:$G$18,MATCH($U9,IP_Schedule!$GD$17:$GD$18,0))&amp;"m²")</f>
        <v>#N/A</v>
      </c>
      <c r="G9" s="1490"/>
      <c r="H9" s="1490" t="e">
        <f>IF(D9="Car Parking",DOLLAR(INDEX(IP_Schedule!$AY$17:$AY$18,MATCH($U9,IP_Schedule!$GD$17:$GD$18,0)),1)&amp;"/space pcm",DOLLAR(INDEX(IP_Schedule!$J$17:$J$18,MATCH($U9,IP_Schedule!$GD$17:$GD$18,0)),1)&amp;"/m²")</f>
        <v>#N/A</v>
      </c>
      <c r="I9" s="1490"/>
      <c r="J9" s="1490"/>
      <c r="K9" s="1490"/>
      <c r="L9" s="1492" t="e">
        <f>INDEX(IP_Schedule!$BT$17:$BT$18,MATCH($U9,IP_Schedule!$GD$17:$GD$18,0),0)</f>
        <v>#N/A</v>
      </c>
      <c r="M9" s="1492"/>
      <c r="N9" s="1492"/>
      <c r="O9" s="1493" t="e">
        <f>INDEX(IP_Schedule!$FV$17:$FV$18,MATCH($U9,IP_Schedule!$GD$17:$GD$18,0),0)</f>
        <v>#N/A</v>
      </c>
      <c r="P9" s="1493"/>
      <c r="Q9" s="1494" t="e">
        <f>IF(D9="Retail",IP_Assumptions!$C$233,IP_Assumptions!$C$212)</f>
        <v>#N/A</v>
      </c>
      <c r="R9" s="1494"/>
      <c r="S9" s="1494"/>
      <c r="T9" s="634"/>
      <c r="U9" s="859">
        <v>3</v>
      </c>
    </row>
    <row r="10" spans="2:45">
      <c r="B10" s="1490" t="e">
        <f>INDEX(IP_Schedule!$E$17:$E$18,MATCH($U10,IP_Schedule!$GD$17:$GD$18,0),0)</f>
        <v>#N/A</v>
      </c>
      <c r="C10" s="1490"/>
      <c r="D10" s="1491" t="e">
        <f>INDEX(IP_Schedule!$F$17:$F$18,MATCH($U10,IP_Schedule!$GD$17:$GD$18,0),0)</f>
        <v>#N/A</v>
      </c>
      <c r="E10" s="1491"/>
      <c r="F10" s="1490" t="e">
        <f>IF(D10="Car Parking",INDEX(IP_Schedule!$AV$17:$AV$18,MATCH($U10,IP_Schedule!$GD$17:$GD$18,0))&amp;" spaces",INDEX(IP_Schedule!$G$17:$G$18,MATCH($U10,IP_Schedule!$GD$17:$GD$18,0))&amp;"m²")</f>
        <v>#N/A</v>
      </c>
      <c r="G10" s="1490"/>
      <c r="H10" s="1490" t="e">
        <f>IF(D10="Car Parking",DOLLAR(INDEX(IP_Schedule!$AY$17:$AY$18,MATCH($U10,IP_Schedule!$GD$17:$GD$18,0)),1)&amp;"/space pcm",DOLLAR(INDEX(IP_Schedule!$J$17:$J$18,MATCH($U10,IP_Schedule!$GD$17:$GD$18,0)),1)&amp;"/m²")</f>
        <v>#N/A</v>
      </c>
      <c r="I10" s="1490"/>
      <c r="J10" s="1490"/>
      <c r="K10" s="1490"/>
      <c r="L10" s="1492" t="e">
        <f>INDEX(IP_Schedule!$BT$17:$BT$18,MATCH($U10,IP_Schedule!$GD$17:$GD$18,0),0)</f>
        <v>#N/A</v>
      </c>
      <c r="M10" s="1492"/>
      <c r="N10" s="1492"/>
      <c r="O10" s="1493" t="e">
        <f>INDEX(IP_Schedule!$FV$17:$FV$18,MATCH($U10,IP_Schedule!$GD$17:$GD$18,0),0)</f>
        <v>#N/A</v>
      </c>
      <c r="P10" s="1493"/>
      <c r="Q10" s="1494" t="e">
        <f>IF(D10="Retail",IP_Assumptions!$C$233,IP_Assumptions!$C$212)</f>
        <v>#N/A</v>
      </c>
      <c r="R10" s="1494"/>
      <c r="S10" s="1494"/>
      <c r="T10" s="634"/>
      <c r="U10" s="859">
        <v>4</v>
      </c>
    </row>
    <row r="11" spans="2:45">
      <c r="B11" s="1490" t="e">
        <f>INDEX(IP_Schedule!$E$17:$E$18,MATCH($U11,IP_Schedule!$GD$17:$GD$18,0),0)</f>
        <v>#N/A</v>
      </c>
      <c r="C11" s="1490"/>
      <c r="D11" s="1491" t="e">
        <f>INDEX(IP_Schedule!$F$17:$F$18,MATCH($U11,IP_Schedule!$GD$17:$GD$18,0),0)</f>
        <v>#N/A</v>
      </c>
      <c r="E11" s="1491"/>
      <c r="F11" s="1490" t="e">
        <f>IF(D11="Car Parking",INDEX(IP_Schedule!$AV$17:$AV$18,MATCH($U11,IP_Schedule!$GD$17:$GD$18,0))&amp;" spaces",INDEX(IP_Schedule!$G$17:$G$18,MATCH($U11,IP_Schedule!$GD$17:$GD$18,0))&amp;"m²")</f>
        <v>#N/A</v>
      </c>
      <c r="G11" s="1490"/>
      <c r="H11" s="1490" t="e">
        <f>IF(D11="Car Parking",DOLLAR(INDEX(IP_Schedule!$AY$17:$AY$18,MATCH($U11,IP_Schedule!$GD$17:$GD$18,0)),1)&amp;"/space pcm",DOLLAR(INDEX(IP_Schedule!$J$17:$J$18,MATCH($U11,IP_Schedule!$GD$17:$GD$18,0)),1)&amp;"/m²")</f>
        <v>#N/A</v>
      </c>
      <c r="I11" s="1490"/>
      <c r="J11" s="1490"/>
      <c r="K11" s="1490"/>
      <c r="L11" s="1492" t="e">
        <f>INDEX(IP_Schedule!$BT$17:$BT$18,MATCH($U11,IP_Schedule!$GD$17:$GD$18,0),0)</f>
        <v>#N/A</v>
      </c>
      <c r="M11" s="1492"/>
      <c r="N11" s="1492"/>
      <c r="O11" s="1493" t="e">
        <f>INDEX(IP_Schedule!$FV$17:$FV$18,MATCH($U11,IP_Schedule!$GD$17:$GD$18,0),0)</f>
        <v>#N/A</v>
      </c>
      <c r="P11" s="1493"/>
      <c r="Q11" s="1494" t="e">
        <f>IF(D11="Retail",IP_Assumptions!$C$233,IP_Assumptions!$C$212)</f>
        <v>#N/A</v>
      </c>
      <c r="R11" s="1494"/>
      <c r="S11" s="1494"/>
      <c r="T11" s="634"/>
      <c r="U11" s="859">
        <v>5</v>
      </c>
    </row>
    <row r="12" spans="2:45">
      <c r="B12" s="1490" t="e">
        <f>INDEX(IP_Schedule!$E$17:$E$18,MATCH($U12,IP_Schedule!$GD$17:$GD$18,0),0)</f>
        <v>#N/A</v>
      </c>
      <c r="C12" s="1490"/>
      <c r="D12" s="1491" t="e">
        <f>INDEX(IP_Schedule!$F$17:$F$18,MATCH($U12,IP_Schedule!$GD$17:$GD$18,0),0)</f>
        <v>#N/A</v>
      </c>
      <c r="E12" s="1491"/>
      <c r="F12" s="1490" t="e">
        <f>IF(D12="Car Parking",INDEX(IP_Schedule!$AV$17:$AV$18,MATCH($U12,IP_Schedule!$GD$17:$GD$18,0))&amp;" spaces",INDEX(IP_Schedule!$G$17:$G$18,MATCH($U12,IP_Schedule!$GD$17:$GD$18,0))&amp;"m²")</f>
        <v>#N/A</v>
      </c>
      <c r="G12" s="1490"/>
      <c r="H12" s="1490" t="e">
        <f>IF(D12="Car Parking",DOLLAR(INDEX(IP_Schedule!$AY$17:$AY$18,MATCH($U12,IP_Schedule!$GD$17:$GD$18,0)),1)&amp;"/space pcm",DOLLAR(INDEX(IP_Schedule!$J$17:$J$18,MATCH($U12,IP_Schedule!$GD$17:$GD$18,0)),1)&amp;"/m²")</f>
        <v>#N/A</v>
      </c>
      <c r="I12" s="1490"/>
      <c r="J12" s="1490"/>
      <c r="K12" s="1490"/>
      <c r="L12" s="1492" t="e">
        <f>INDEX(IP_Schedule!$BT$17:$BT$18,MATCH($U12,IP_Schedule!$GD$17:$GD$18,0),0)</f>
        <v>#N/A</v>
      </c>
      <c r="M12" s="1492"/>
      <c r="N12" s="1492"/>
      <c r="O12" s="1493" t="e">
        <f>INDEX(IP_Schedule!$FV$17:$FV$18,MATCH($U12,IP_Schedule!$GD$17:$GD$18,0),0)</f>
        <v>#N/A</v>
      </c>
      <c r="P12" s="1493"/>
      <c r="Q12" s="1494" t="e">
        <f>IF(D12="Retail",IP_Assumptions!$C$233,IP_Assumptions!$C$212)</f>
        <v>#N/A</v>
      </c>
      <c r="R12" s="1494"/>
      <c r="S12" s="1494"/>
      <c r="T12" s="634"/>
      <c r="U12" s="859">
        <v>6</v>
      </c>
    </row>
    <row r="13" spans="2:45">
      <c r="B13" s="1490" t="e">
        <f>INDEX(IP_Schedule!$E$17:$E$18,MATCH($U13,IP_Schedule!$GD$17:$GD$18,0),0)</f>
        <v>#N/A</v>
      </c>
      <c r="C13" s="1490"/>
      <c r="D13" s="1491" t="e">
        <f>INDEX(IP_Schedule!$F$17:$F$18,MATCH($U13,IP_Schedule!$GD$17:$GD$18,0),0)</f>
        <v>#N/A</v>
      </c>
      <c r="E13" s="1491"/>
      <c r="F13" s="1490" t="e">
        <f>IF(D13="Car Parking",INDEX(IP_Schedule!$AV$17:$AV$18,MATCH($U13,IP_Schedule!$GD$17:$GD$18,0))&amp;" spaces",INDEX(IP_Schedule!$G$17:$G$18,MATCH($U13,IP_Schedule!$GD$17:$GD$18,0))&amp;"m²")</f>
        <v>#N/A</v>
      </c>
      <c r="G13" s="1490"/>
      <c r="H13" s="1490" t="e">
        <f>IF(D13="Car Parking",DOLLAR(INDEX(IP_Schedule!$AY$17:$AY$18,MATCH($U13,IP_Schedule!$GD$17:$GD$18,0)),1)&amp;"/space pcm",DOLLAR(INDEX(IP_Schedule!$J$17:$J$18,MATCH($U13,IP_Schedule!$GD$17:$GD$18,0)),1)&amp;"/m²")</f>
        <v>#N/A</v>
      </c>
      <c r="I13" s="1490"/>
      <c r="J13" s="1490"/>
      <c r="K13" s="1490"/>
      <c r="L13" s="1492" t="e">
        <f>INDEX(IP_Schedule!$BT$17:$BT$18,MATCH($U13,IP_Schedule!$GD$17:$GD$18,0),0)</f>
        <v>#N/A</v>
      </c>
      <c r="M13" s="1492"/>
      <c r="N13" s="1492"/>
      <c r="O13" s="1493" t="e">
        <f>INDEX(IP_Schedule!$FV$17:$FV$18,MATCH($U13,IP_Schedule!$GD$17:$GD$18,0),0)</f>
        <v>#N/A</v>
      </c>
      <c r="P13" s="1493"/>
      <c r="Q13" s="1494" t="e">
        <f>IF(D13="Retail",IP_Assumptions!$C$233,IP_Assumptions!$C$212)</f>
        <v>#N/A</v>
      </c>
      <c r="R13" s="1494"/>
      <c r="S13" s="1494"/>
      <c r="T13" s="634"/>
      <c r="U13" s="859">
        <v>7</v>
      </c>
    </row>
    <row r="14" spans="2:45">
      <c r="B14" s="1490" t="e">
        <f>INDEX(IP_Schedule!$E$17:$E$18,MATCH($U14,IP_Schedule!$GD$17:$GD$18,0),0)</f>
        <v>#N/A</v>
      </c>
      <c r="C14" s="1490"/>
      <c r="D14" s="1491" t="e">
        <f>INDEX(IP_Schedule!$F$17:$F$18,MATCH($U14,IP_Schedule!$GD$17:$GD$18,0),0)</f>
        <v>#N/A</v>
      </c>
      <c r="E14" s="1491"/>
      <c r="F14" s="1490" t="e">
        <f>IF(D14="Car Parking",INDEX(IP_Schedule!$AV$17:$AV$18,MATCH($U14,IP_Schedule!$GD$17:$GD$18,0))&amp;" spaces",INDEX(IP_Schedule!$G$17:$G$18,MATCH($U14,IP_Schedule!$GD$17:$GD$18,0))&amp;"m²")</f>
        <v>#N/A</v>
      </c>
      <c r="G14" s="1490"/>
      <c r="H14" s="1490" t="e">
        <f>IF(D14="Car Parking",DOLLAR(INDEX(IP_Schedule!$AY$17:$AY$18,MATCH($U14,IP_Schedule!$GD$17:$GD$18,0)),1)&amp;"/space pcm",DOLLAR(INDEX(IP_Schedule!$J$17:$J$18,MATCH($U14,IP_Schedule!$GD$17:$GD$18,0)),1)&amp;"/m²")</f>
        <v>#N/A</v>
      </c>
      <c r="I14" s="1490"/>
      <c r="J14" s="1490"/>
      <c r="K14" s="1490"/>
      <c r="L14" s="1492" t="e">
        <f>INDEX(IP_Schedule!$BT$17:$BT$18,MATCH($U14,IP_Schedule!$GD$17:$GD$18,0),0)</f>
        <v>#N/A</v>
      </c>
      <c r="M14" s="1492"/>
      <c r="N14" s="1492"/>
      <c r="O14" s="1493" t="e">
        <f>INDEX(IP_Schedule!$FV$17:$FV$18,MATCH($U14,IP_Schedule!$GD$17:$GD$18,0),0)</f>
        <v>#N/A</v>
      </c>
      <c r="P14" s="1493"/>
      <c r="Q14" s="1494" t="e">
        <f>IF(D14="Retail",IP_Assumptions!$C$233,IP_Assumptions!$C$212)</f>
        <v>#N/A</v>
      </c>
      <c r="R14" s="1494"/>
      <c r="S14" s="1494"/>
      <c r="T14" s="634"/>
      <c r="U14" s="859">
        <v>8</v>
      </c>
    </row>
    <row r="15" spans="2:45">
      <c r="B15" s="1490" t="e">
        <f>INDEX(IP_Schedule!$E$17:$E$18,MATCH($U15,IP_Schedule!$GD$17:$GD$18,0),0)</f>
        <v>#N/A</v>
      </c>
      <c r="C15" s="1490"/>
      <c r="D15" s="1491" t="e">
        <f>INDEX(IP_Schedule!$F$17:$F$18,MATCH($U15,IP_Schedule!$GD$17:$GD$18,0),0)</f>
        <v>#N/A</v>
      </c>
      <c r="E15" s="1491"/>
      <c r="F15" s="1490" t="e">
        <f>IF(D15="Car Parking",INDEX(IP_Schedule!$AV$17:$AV$18,MATCH($U15,IP_Schedule!$GD$17:$GD$18,0))&amp;" spaces",INDEX(IP_Schedule!$G$17:$G$18,MATCH($U15,IP_Schedule!$GD$17:$GD$18,0))&amp;"m²")</f>
        <v>#N/A</v>
      </c>
      <c r="G15" s="1490"/>
      <c r="H15" s="1490" t="e">
        <f>IF(D15="Car Parking",DOLLAR(INDEX(IP_Schedule!$AY$17:$AY$18,MATCH($U15,IP_Schedule!$GD$17:$GD$18,0)),1)&amp;"/space pcm",DOLLAR(INDEX(IP_Schedule!$J$17:$J$18,MATCH($U15,IP_Schedule!$GD$17:$GD$18,0)),1)&amp;"/m²")</f>
        <v>#N/A</v>
      </c>
      <c r="I15" s="1490"/>
      <c r="J15" s="1490"/>
      <c r="K15" s="1490"/>
      <c r="L15" s="1492" t="e">
        <f>INDEX(IP_Schedule!$BT$17:$BT$18,MATCH($U15,IP_Schedule!$GD$17:$GD$18,0),0)</f>
        <v>#N/A</v>
      </c>
      <c r="M15" s="1492"/>
      <c r="N15" s="1492"/>
      <c r="O15" s="1493" t="e">
        <f>INDEX(IP_Schedule!$FV$17:$FV$18,MATCH($U15,IP_Schedule!$GD$17:$GD$18,0),0)</f>
        <v>#N/A</v>
      </c>
      <c r="P15" s="1493"/>
      <c r="Q15" s="1494" t="e">
        <f>IF(D15="Retail",IP_Assumptions!$C$233,IP_Assumptions!$C$212)</f>
        <v>#N/A</v>
      </c>
      <c r="R15" s="1494"/>
      <c r="S15" s="1494"/>
      <c r="T15" s="634"/>
      <c r="U15" s="859">
        <v>9</v>
      </c>
    </row>
    <row r="16" spans="2:45">
      <c r="B16" s="1490" t="e">
        <f>INDEX(IP_Schedule!$E$17:$E$18,MATCH($U16,IP_Schedule!$GD$17:$GD$18,0),0)</f>
        <v>#N/A</v>
      </c>
      <c r="C16" s="1490"/>
      <c r="D16" s="1491" t="e">
        <f>INDEX(IP_Schedule!$F$17:$F$18,MATCH($U16,IP_Schedule!$GD$17:$GD$18,0),0)</f>
        <v>#N/A</v>
      </c>
      <c r="E16" s="1491"/>
      <c r="F16" s="1490" t="e">
        <f>IF(D16="Car Parking",INDEX(IP_Schedule!$AV$17:$AV$18,MATCH($U16,IP_Schedule!$GD$17:$GD$18,0))&amp;" spaces",INDEX(IP_Schedule!$G$17:$G$18,MATCH($U16,IP_Schedule!$GD$17:$GD$18,0))&amp;"m²")</f>
        <v>#N/A</v>
      </c>
      <c r="G16" s="1490"/>
      <c r="H16" s="1490" t="e">
        <f>IF(D16="Car Parking",DOLLAR(INDEX(IP_Schedule!$AY$17:$AY$18,MATCH($U16,IP_Schedule!$GD$17:$GD$18,0)),1)&amp;"/space pcm",DOLLAR(INDEX(IP_Schedule!$J$17:$J$18,MATCH($U16,IP_Schedule!$GD$17:$GD$18,0)),1)&amp;"/m²")</f>
        <v>#N/A</v>
      </c>
      <c r="I16" s="1490"/>
      <c r="J16" s="1490"/>
      <c r="K16" s="1490"/>
      <c r="L16" s="1492" t="e">
        <f>INDEX(IP_Schedule!$BT$17:$BT$18,MATCH($U16,IP_Schedule!$GD$17:$GD$18,0),0)</f>
        <v>#N/A</v>
      </c>
      <c r="M16" s="1492"/>
      <c r="N16" s="1492"/>
      <c r="O16" s="1493" t="e">
        <f>INDEX(IP_Schedule!$FV$17:$FV$18,MATCH($U16,IP_Schedule!$GD$17:$GD$18,0),0)</f>
        <v>#N/A</v>
      </c>
      <c r="P16" s="1493"/>
      <c r="Q16" s="1494" t="e">
        <f>IF(D16="Retail",IP_Assumptions!$C$233,IP_Assumptions!$C$212)</f>
        <v>#N/A</v>
      </c>
      <c r="R16" s="1494"/>
      <c r="S16" s="1494"/>
      <c r="T16" s="634"/>
      <c r="U16" s="859">
        <v>10</v>
      </c>
    </row>
    <row r="17" spans="2:45">
      <c r="B17" s="808"/>
      <c r="C17" s="808"/>
      <c r="D17" s="808"/>
      <c r="E17" s="808"/>
      <c r="F17" s="808"/>
      <c r="G17" s="808"/>
      <c r="H17" s="808"/>
      <c r="I17" s="808"/>
      <c r="J17" s="808"/>
      <c r="K17" s="808"/>
      <c r="L17" s="808"/>
      <c r="M17" s="808"/>
      <c r="N17" s="808"/>
      <c r="O17" s="808"/>
      <c r="P17" s="808"/>
      <c r="Q17" s="808"/>
      <c r="R17" s="808"/>
      <c r="S17" s="808"/>
      <c r="T17" s="634"/>
      <c r="U17" s="858"/>
    </row>
    <row r="18" spans="2:45">
      <c r="B18" s="1391" t="s">
        <v>702</v>
      </c>
      <c r="C18" s="826"/>
      <c r="D18" s="826"/>
      <c r="E18" s="826"/>
      <c r="F18" s="826"/>
      <c r="G18" s="826"/>
      <c r="H18" s="826"/>
      <c r="I18" s="826"/>
      <c r="J18" s="826"/>
      <c r="K18" s="826"/>
      <c r="L18" s="826"/>
      <c r="M18" s="826"/>
      <c r="N18" s="826"/>
      <c r="O18" s="826"/>
      <c r="P18" s="826"/>
      <c r="Q18" s="826"/>
      <c r="R18" s="826"/>
      <c r="S18" s="826"/>
      <c r="T18" s="634"/>
      <c r="U18" s="858"/>
    </row>
    <row r="19" spans="2:45" s="404" customFormat="1">
      <c r="B19" s="1489" t="s">
        <v>433</v>
      </c>
      <c r="C19" s="1489"/>
      <c r="D19" s="1489" t="s">
        <v>1181</v>
      </c>
      <c r="E19" s="1489"/>
      <c r="F19" s="1489"/>
      <c r="G19" s="1489" t="s">
        <v>1178</v>
      </c>
      <c r="H19" s="1489"/>
      <c r="I19" s="1489" t="s">
        <v>1182</v>
      </c>
      <c r="J19" s="1489"/>
      <c r="K19" s="1489" t="s">
        <v>1183</v>
      </c>
      <c r="L19" s="1489"/>
      <c r="M19" s="1489"/>
      <c r="N19" s="1489" t="s">
        <v>1044</v>
      </c>
      <c r="O19" s="1489"/>
      <c r="P19" s="1489"/>
      <c r="Q19" s="1489"/>
      <c r="R19" s="1489"/>
      <c r="S19" s="1489"/>
      <c r="T19" s="634"/>
      <c r="U19" s="858"/>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row>
    <row r="20" spans="2:45">
      <c r="B20" s="1500" t="e">
        <f>INDEX(IP_Schedule!$E$17:$E$18,MATCH($U20,IP_Schedule!$BH$17:$BH$18,0),0)</f>
        <v>#N/A</v>
      </c>
      <c r="C20" s="1500"/>
      <c r="D20" s="1496" t="e">
        <f>INDEX(IP_Schedule!$R$17:$R$18,MATCH($U20,IP_Schedule!$BH$17:$BH$18,0),0)</f>
        <v>#N/A</v>
      </c>
      <c r="E20" s="1496"/>
      <c r="F20" s="1496" t="e">
        <f>INDEX(IP_Schedule!$E$17:$E$18,MATCH($U20,IP_Schedule!$BH$17:$BH$18,0),0)</f>
        <v>#N/A</v>
      </c>
      <c r="G20" s="1495" t="e">
        <f>INDEX(IP_Schedule!$F$17:$F$18,MATCH($U20,IP_Schedule!$BH$17:$BH$18,0),0)</f>
        <v>#N/A</v>
      </c>
      <c r="H20" s="1495"/>
      <c r="I20" s="1497" t="e">
        <f>INDEX(IP_Schedule!$BE$17:$BE$18,MATCH($U20,IP_Schedule!$BH$17:$BH$18,0),0)</f>
        <v>#N/A</v>
      </c>
      <c r="J20" s="1497" t="e">
        <f>INDEX(IP_Schedule!$R$17:$R$18,MATCH($U20,IP_Schedule!$BH$17:$BH$18,0),0)</f>
        <v>#N/A</v>
      </c>
      <c r="K20" s="1498" t="e">
        <f>INDEX(IP_Schedule!$BF$17:$BF$18,MATCH($U20,IP_Schedule!$BH$17:$BH$18,0),0)</f>
        <v>#N/A</v>
      </c>
      <c r="L20" s="1498"/>
      <c r="M20" s="1498" t="e">
        <f>INDEX(IP_Schedule!$E$17:$E$18,MATCH($U20,IP_Schedule!$BH$17:$BH$18,0),0)</f>
        <v>#N/A</v>
      </c>
      <c r="N20" s="1499"/>
      <c r="O20" s="1499"/>
      <c r="P20" s="1499"/>
      <c r="Q20" s="1499"/>
      <c r="R20" s="1499"/>
      <c r="S20" s="1499"/>
      <c r="T20" s="634"/>
      <c r="U20" s="859">
        <v>1</v>
      </c>
    </row>
    <row r="21" spans="2:45">
      <c r="B21" s="1500" t="e">
        <f>INDEX(IP_Schedule!$E$17:$E$18,MATCH($U21,IP_Schedule!$BH$17:$BH$18,0),0)</f>
        <v>#N/A</v>
      </c>
      <c r="C21" s="1500"/>
      <c r="D21" s="1496" t="e">
        <f>INDEX(IP_Schedule!$R$17:$R$18,MATCH($U21,IP_Schedule!$BH$17:$BH$18,0),0)</f>
        <v>#N/A</v>
      </c>
      <c r="E21" s="1496"/>
      <c r="F21" s="1496" t="e">
        <f>INDEX(IP_Schedule!$E$17:$E$18,MATCH($U21,IP_Schedule!$BH$17:$BH$18,0),0)</f>
        <v>#N/A</v>
      </c>
      <c r="G21" s="1495" t="e">
        <f>INDEX(IP_Schedule!$F$17:$F$18,MATCH($U21,IP_Schedule!$BH$17:$BH$18,0),0)</f>
        <v>#N/A</v>
      </c>
      <c r="H21" s="1495"/>
      <c r="I21" s="1497" t="e">
        <f>INDEX(IP_Schedule!$BE$17:$BE$18,MATCH($U21,IP_Schedule!$BH$17:$BH$18,0),0)</f>
        <v>#N/A</v>
      </c>
      <c r="J21" s="1497" t="e">
        <f>INDEX(IP_Schedule!$R$17:$R$18,MATCH($U21,IP_Schedule!$BH$17:$BH$18,0),0)</f>
        <v>#N/A</v>
      </c>
      <c r="K21" s="1498" t="e">
        <f>INDEX(IP_Schedule!$BF$17:$BF$18,MATCH($U21,IP_Schedule!$BH$17:$BH$18,0),0)</f>
        <v>#N/A</v>
      </c>
      <c r="L21" s="1498"/>
      <c r="M21" s="1498" t="e">
        <f>INDEX(IP_Schedule!$E$17:$E$18,MATCH($U21,IP_Schedule!$BH$17:$BH$18,0),0)</f>
        <v>#N/A</v>
      </c>
      <c r="N21" s="1499"/>
      <c r="O21" s="1499"/>
      <c r="P21" s="1499"/>
      <c r="Q21" s="1499"/>
      <c r="R21" s="1499"/>
      <c r="S21" s="1499"/>
      <c r="T21" s="634"/>
      <c r="U21" s="859">
        <v>2</v>
      </c>
    </row>
    <row r="22" spans="2:45">
      <c r="B22" s="1500" t="e">
        <f>INDEX(IP_Schedule!$E$17:$E$18,MATCH($U22,IP_Schedule!$BH$17:$BH$18,0),0)</f>
        <v>#N/A</v>
      </c>
      <c r="C22" s="1500"/>
      <c r="D22" s="1496" t="e">
        <f>INDEX(IP_Schedule!$R$17:$R$18,MATCH($U22,IP_Schedule!$BH$17:$BH$18,0),0)</f>
        <v>#N/A</v>
      </c>
      <c r="E22" s="1496"/>
      <c r="F22" s="1496" t="e">
        <f>INDEX(IP_Schedule!$E$17:$E$18,MATCH($U22,IP_Schedule!$BH$17:$BH$18,0),0)</f>
        <v>#N/A</v>
      </c>
      <c r="G22" s="1495" t="e">
        <f>INDEX(IP_Schedule!$F$17:$F$18,MATCH($U22,IP_Schedule!$BH$17:$BH$18,0),0)</f>
        <v>#N/A</v>
      </c>
      <c r="H22" s="1495"/>
      <c r="I22" s="1497" t="e">
        <f>INDEX(IP_Schedule!$BE$17:$BE$18,MATCH($U22,IP_Schedule!$BH$17:$BH$18,0),0)</f>
        <v>#N/A</v>
      </c>
      <c r="J22" s="1497" t="e">
        <f>INDEX(IP_Schedule!$R$17:$R$18,MATCH($U22,IP_Schedule!$BH$17:$BH$18,0),0)</f>
        <v>#N/A</v>
      </c>
      <c r="K22" s="1498" t="e">
        <f>INDEX(IP_Schedule!$BF$17:$BF$18,MATCH($U22,IP_Schedule!$BH$17:$BH$18,0),0)</f>
        <v>#N/A</v>
      </c>
      <c r="L22" s="1498"/>
      <c r="M22" s="1498" t="e">
        <f>INDEX(IP_Schedule!$E$17:$E$18,MATCH($U22,IP_Schedule!$BH$17:$BH$18,0),0)</f>
        <v>#N/A</v>
      </c>
      <c r="N22" s="1499"/>
      <c r="O22" s="1499"/>
      <c r="P22" s="1499"/>
      <c r="Q22" s="1499"/>
      <c r="R22" s="1499"/>
      <c r="S22" s="1499"/>
      <c r="T22" s="634"/>
      <c r="U22" s="859">
        <v>3</v>
      </c>
    </row>
    <row r="23" spans="2:45">
      <c r="B23" s="1500" t="e">
        <f>INDEX(IP_Schedule!$E$17:$E$18,MATCH($U23,IP_Schedule!$BH$17:$BH$18,0),0)</f>
        <v>#N/A</v>
      </c>
      <c r="C23" s="1500"/>
      <c r="D23" s="1496" t="e">
        <f>INDEX(IP_Schedule!$R$17:$R$18,MATCH($U23,IP_Schedule!$BH$17:$BH$18,0),0)</f>
        <v>#N/A</v>
      </c>
      <c r="E23" s="1496"/>
      <c r="F23" s="1496" t="e">
        <f>INDEX(IP_Schedule!$E$17:$E$18,MATCH($U23,IP_Schedule!$BH$17:$BH$18,0),0)</f>
        <v>#N/A</v>
      </c>
      <c r="G23" s="1495" t="e">
        <f>INDEX(IP_Schedule!$F$17:$F$18,MATCH($U23,IP_Schedule!$BH$17:$BH$18,0),0)</f>
        <v>#N/A</v>
      </c>
      <c r="H23" s="1495"/>
      <c r="I23" s="1497" t="e">
        <f>INDEX(IP_Schedule!$BE$17:$BE$18,MATCH($U23,IP_Schedule!$BH$17:$BH$18,0),0)</f>
        <v>#N/A</v>
      </c>
      <c r="J23" s="1497" t="e">
        <f>INDEX(IP_Schedule!$R$17:$R$18,MATCH($U23,IP_Schedule!$BH$17:$BH$18,0),0)</f>
        <v>#N/A</v>
      </c>
      <c r="K23" s="1498" t="e">
        <f>INDEX(IP_Schedule!$BF$17:$BF$18,MATCH($U23,IP_Schedule!$BH$17:$BH$18,0),0)</f>
        <v>#N/A</v>
      </c>
      <c r="L23" s="1498"/>
      <c r="M23" s="1498" t="e">
        <f>INDEX(IP_Schedule!$E$17:$E$18,MATCH($U23,IP_Schedule!$BH$17:$BH$18,0),0)</f>
        <v>#N/A</v>
      </c>
      <c r="N23" s="1499"/>
      <c r="O23" s="1499"/>
      <c r="P23" s="1499"/>
      <c r="Q23" s="1499"/>
      <c r="R23" s="1499"/>
      <c r="S23" s="1499"/>
      <c r="T23" s="634"/>
      <c r="U23" s="859">
        <v>4</v>
      </c>
    </row>
    <row r="24" spans="2:45">
      <c r="B24" s="1500" t="e">
        <f>INDEX(IP_Schedule!$E$17:$E$18,MATCH($U24,IP_Schedule!$BH$17:$BH$18,0),0)</f>
        <v>#N/A</v>
      </c>
      <c r="C24" s="1500"/>
      <c r="D24" s="1496" t="e">
        <f>INDEX(IP_Schedule!$R$17:$R$18,MATCH($U24,IP_Schedule!$BH$17:$BH$18,0),0)</f>
        <v>#N/A</v>
      </c>
      <c r="E24" s="1496"/>
      <c r="F24" s="1496" t="e">
        <f>INDEX(IP_Schedule!$E$17:$E$18,MATCH($U24,IP_Schedule!$BH$17:$BH$18,0),0)</f>
        <v>#N/A</v>
      </c>
      <c r="G24" s="1495" t="e">
        <f>INDEX(IP_Schedule!$F$17:$F$18,MATCH($U24,IP_Schedule!$BH$17:$BH$18,0),0)</f>
        <v>#N/A</v>
      </c>
      <c r="H24" s="1495"/>
      <c r="I24" s="1497" t="e">
        <f>INDEX(IP_Schedule!$BE$17:$BE$18,MATCH($U24,IP_Schedule!$BH$17:$BH$18,0),0)</f>
        <v>#N/A</v>
      </c>
      <c r="J24" s="1497" t="e">
        <f>INDEX(IP_Schedule!$R$17:$R$18,MATCH($U24,IP_Schedule!$BH$17:$BH$18,0),0)</f>
        <v>#N/A</v>
      </c>
      <c r="K24" s="1498" t="e">
        <f>INDEX(IP_Schedule!$BF$17:$BF$18,MATCH($U24,IP_Schedule!$BH$17:$BH$18,0),0)</f>
        <v>#N/A</v>
      </c>
      <c r="L24" s="1498"/>
      <c r="M24" s="1498" t="e">
        <f>INDEX(IP_Schedule!$E$17:$E$18,MATCH($U24,IP_Schedule!$BH$17:$BH$18,0),0)</f>
        <v>#N/A</v>
      </c>
      <c r="N24" s="1499"/>
      <c r="O24" s="1499"/>
      <c r="P24" s="1499"/>
      <c r="Q24" s="1499"/>
      <c r="R24" s="1499"/>
      <c r="S24" s="1499"/>
      <c r="T24" s="634"/>
      <c r="U24" s="859">
        <v>5</v>
      </c>
    </row>
    <row r="25" spans="2:45">
      <c r="B25" s="1500" t="e">
        <f>INDEX(IP_Schedule!$E$17:$E$18,MATCH($U25,IP_Schedule!$BH$17:$BH$18,0),0)</f>
        <v>#N/A</v>
      </c>
      <c r="C25" s="1500"/>
      <c r="D25" s="1496" t="e">
        <f>INDEX(IP_Schedule!$R$17:$R$18,MATCH($U25,IP_Schedule!$BH$17:$BH$18,0),0)</f>
        <v>#N/A</v>
      </c>
      <c r="E25" s="1496"/>
      <c r="F25" s="1496" t="e">
        <f>INDEX(IP_Schedule!$E$17:$E$18,MATCH($U25,IP_Schedule!$BH$17:$BH$18,0),0)</f>
        <v>#N/A</v>
      </c>
      <c r="G25" s="1495" t="e">
        <f>INDEX(IP_Schedule!$F$17:$F$18,MATCH($U25,IP_Schedule!$BH$17:$BH$18,0),0)</f>
        <v>#N/A</v>
      </c>
      <c r="H25" s="1495"/>
      <c r="I25" s="1497" t="e">
        <f>INDEX(IP_Schedule!$BE$17:$BE$18,MATCH($U25,IP_Schedule!$BH$17:$BH$18,0),0)</f>
        <v>#N/A</v>
      </c>
      <c r="J25" s="1497" t="e">
        <f>INDEX(IP_Schedule!$R$17:$R$18,MATCH($U25,IP_Schedule!$BH$17:$BH$18,0),0)</f>
        <v>#N/A</v>
      </c>
      <c r="K25" s="1498" t="e">
        <f>INDEX(IP_Schedule!$BF$17:$BF$18,MATCH($U25,IP_Schedule!$BH$17:$BH$18,0),0)</f>
        <v>#N/A</v>
      </c>
      <c r="L25" s="1498"/>
      <c r="M25" s="1498" t="e">
        <f>INDEX(IP_Schedule!$E$17:$E$18,MATCH($U25,IP_Schedule!$BH$17:$BH$18,0),0)</f>
        <v>#N/A</v>
      </c>
      <c r="N25" s="1499"/>
      <c r="O25" s="1499"/>
      <c r="P25" s="1499"/>
      <c r="Q25" s="1499"/>
      <c r="R25" s="1499"/>
      <c r="S25" s="1499"/>
      <c r="T25" s="634"/>
      <c r="U25" s="859">
        <v>6</v>
      </c>
    </row>
    <row r="26" spans="2:45">
      <c r="B26" s="1500" t="e">
        <f>INDEX(IP_Schedule!$E$17:$E$18,MATCH($U26,IP_Schedule!$BH$17:$BH$18,0),0)</f>
        <v>#N/A</v>
      </c>
      <c r="C26" s="1500"/>
      <c r="D26" s="1496" t="e">
        <f>INDEX(IP_Schedule!$R$17:$R$18,MATCH($U26,IP_Schedule!$BH$17:$BH$18,0),0)</f>
        <v>#N/A</v>
      </c>
      <c r="E26" s="1496"/>
      <c r="F26" s="1496" t="e">
        <f>INDEX(IP_Schedule!$E$17:$E$18,MATCH($U26,IP_Schedule!$BH$17:$BH$18,0),0)</f>
        <v>#N/A</v>
      </c>
      <c r="G26" s="1495" t="e">
        <f>INDEX(IP_Schedule!$F$17:$F$18,MATCH($U26,IP_Schedule!$BH$17:$BH$18,0),0)</f>
        <v>#N/A</v>
      </c>
      <c r="H26" s="1495"/>
      <c r="I26" s="1497" t="e">
        <f>INDEX(IP_Schedule!$BE$17:$BE$18,MATCH($U26,IP_Schedule!$BH$17:$BH$18,0),0)</f>
        <v>#N/A</v>
      </c>
      <c r="J26" s="1497" t="e">
        <f>INDEX(IP_Schedule!$R$17:$R$18,MATCH($U26,IP_Schedule!$BH$17:$BH$18,0),0)</f>
        <v>#N/A</v>
      </c>
      <c r="K26" s="1498" t="e">
        <f>INDEX(IP_Schedule!$BF$17:$BF$18,MATCH($U26,IP_Schedule!$BH$17:$BH$18,0),0)</f>
        <v>#N/A</v>
      </c>
      <c r="L26" s="1498"/>
      <c r="M26" s="1498" t="e">
        <f>INDEX(IP_Schedule!$E$17:$E$18,MATCH($U26,IP_Schedule!$BH$17:$BH$18,0),0)</f>
        <v>#N/A</v>
      </c>
      <c r="N26" s="1499"/>
      <c r="O26" s="1499"/>
      <c r="P26" s="1499"/>
      <c r="Q26" s="1499"/>
      <c r="R26" s="1499"/>
      <c r="S26" s="1499"/>
      <c r="T26" s="634"/>
      <c r="U26" s="859">
        <v>7</v>
      </c>
    </row>
    <row r="27" spans="2:45">
      <c r="B27" s="1500" t="e">
        <f>INDEX(IP_Schedule!$E$17:$E$18,MATCH($U27,IP_Schedule!$BH$17:$BH$18,0),0)</f>
        <v>#N/A</v>
      </c>
      <c r="C27" s="1500"/>
      <c r="D27" s="1496" t="e">
        <f>INDEX(IP_Schedule!$R$17:$R$18,MATCH($U27,IP_Schedule!$BH$17:$BH$18,0),0)</f>
        <v>#N/A</v>
      </c>
      <c r="E27" s="1496"/>
      <c r="F27" s="1496" t="e">
        <f>INDEX(IP_Schedule!$E$17:$E$18,MATCH($U27,IP_Schedule!$BH$17:$BH$18,0),0)</f>
        <v>#N/A</v>
      </c>
      <c r="G27" s="1495" t="e">
        <f>INDEX(IP_Schedule!$F$17:$F$18,MATCH($U27,IP_Schedule!$BH$17:$BH$18,0),0)</f>
        <v>#N/A</v>
      </c>
      <c r="H27" s="1495"/>
      <c r="I27" s="1497" t="e">
        <f>INDEX(IP_Schedule!$BE$17:$BE$18,MATCH($U27,IP_Schedule!$BH$17:$BH$18,0),0)</f>
        <v>#N/A</v>
      </c>
      <c r="J27" s="1497" t="e">
        <f>INDEX(IP_Schedule!$R$17:$R$18,MATCH($U27,IP_Schedule!$BH$17:$BH$18,0),0)</f>
        <v>#N/A</v>
      </c>
      <c r="K27" s="1498" t="e">
        <f>INDEX(IP_Schedule!$BF$17:$BF$18,MATCH($U27,IP_Schedule!$BH$17:$BH$18,0),0)</f>
        <v>#N/A</v>
      </c>
      <c r="L27" s="1498"/>
      <c r="M27" s="1498" t="e">
        <f>INDEX(IP_Schedule!$E$17:$E$18,MATCH($U27,IP_Schedule!$BH$17:$BH$18,0),0)</f>
        <v>#N/A</v>
      </c>
      <c r="N27" s="1499"/>
      <c r="O27" s="1499"/>
      <c r="P27" s="1499"/>
      <c r="Q27" s="1499"/>
      <c r="R27" s="1499"/>
      <c r="S27" s="1499"/>
      <c r="T27" s="634"/>
      <c r="U27" s="859">
        <v>8</v>
      </c>
    </row>
    <row r="28" spans="2:45">
      <c r="B28" s="1500" t="e">
        <f>INDEX(IP_Schedule!$E$17:$E$18,MATCH($U28,IP_Schedule!$BH$17:$BH$18,0),0)</f>
        <v>#N/A</v>
      </c>
      <c r="C28" s="1500"/>
      <c r="D28" s="1496" t="e">
        <f>INDEX(IP_Schedule!$R$17:$R$18,MATCH($U28,IP_Schedule!$BH$17:$BH$18,0),0)</f>
        <v>#N/A</v>
      </c>
      <c r="E28" s="1496"/>
      <c r="F28" s="1496" t="e">
        <f>INDEX(IP_Schedule!$E$17:$E$18,MATCH($U28,IP_Schedule!$BH$17:$BH$18,0),0)</f>
        <v>#N/A</v>
      </c>
      <c r="G28" s="1495" t="e">
        <f>INDEX(IP_Schedule!$F$17:$F$18,MATCH($U28,IP_Schedule!$BH$17:$BH$18,0),0)</f>
        <v>#N/A</v>
      </c>
      <c r="H28" s="1495"/>
      <c r="I28" s="1497" t="e">
        <f>INDEX(IP_Schedule!$BE$17:$BE$18,MATCH($U28,IP_Schedule!$BH$17:$BH$18,0),0)</f>
        <v>#N/A</v>
      </c>
      <c r="J28" s="1497" t="e">
        <f>INDEX(IP_Schedule!$R$17:$R$18,MATCH($U28,IP_Schedule!$BH$17:$BH$18,0),0)</f>
        <v>#N/A</v>
      </c>
      <c r="K28" s="1498" t="e">
        <f>INDEX(IP_Schedule!$BF$17:$BF$18,MATCH($U28,IP_Schedule!$BH$17:$BH$18,0),0)</f>
        <v>#N/A</v>
      </c>
      <c r="L28" s="1498"/>
      <c r="M28" s="1498" t="e">
        <f>INDEX(IP_Schedule!$E$17:$E$18,MATCH($U28,IP_Schedule!$BH$17:$BH$18,0),0)</f>
        <v>#N/A</v>
      </c>
      <c r="N28" s="1499"/>
      <c r="O28" s="1499"/>
      <c r="P28" s="1499"/>
      <c r="Q28" s="1499"/>
      <c r="R28" s="1499"/>
      <c r="S28" s="1499"/>
      <c r="T28" s="634"/>
      <c r="U28" s="859">
        <v>9</v>
      </c>
    </row>
    <row r="29" spans="2:45">
      <c r="B29" s="1500" t="e">
        <f>INDEX(IP_Schedule!$E$17:$E$18,MATCH($U29,IP_Schedule!$BH$17:$BH$18,0),0)</f>
        <v>#N/A</v>
      </c>
      <c r="C29" s="1500"/>
      <c r="D29" s="1496" t="e">
        <f>INDEX(IP_Schedule!$R$17:$R$18,MATCH($U29,IP_Schedule!$BH$17:$BH$18,0),0)</f>
        <v>#N/A</v>
      </c>
      <c r="E29" s="1496"/>
      <c r="F29" s="1496" t="e">
        <f>INDEX(IP_Schedule!$E$17:$E$18,MATCH($U29,IP_Schedule!$BH$17:$BH$18,0),0)</f>
        <v>#N/A</v>
      </c>
      <c r="G29" s="1495" t="e">
        <f>INDEX(IP_Schedule!$F$17:$F$18,MATCH($U29,IP_Schedule!$BH$17:$BH$18,0),0)</f>
        <v>#N/A</v>
      </c>
      <c r="H29" s="1495"/>
      <c r="I29" s="1497" t="e">
        <f>INDEX(IP_Schedule!$BE$17:$BE$18,MATCH($U29,IP_Schedule!$BH$17:$BH$18,0),0)</f>
        <v>#N/A</v>
      </c>
      <c r="J29" s="1497" t="e">
        <f>INDEX(IP_Schedule!$R$17:$R$18,MATCH($U29,IP_Schedule!$BH$17:$BH$18,0),0)</f>
        <v>#N/A</v>
      </c>
      <c r="K29" s="1498" t="e">
        <f>INDEX(IP_Schedule!$BF$17:$BF$18,MATCH($U29,IP_Schedule!$BH$17:$BH$18,0),0)</f>
        <v>#N/A</v>
      </c>
      <c r="L29" s="1498"/>
      <c r="M29" s="1498" t="e">
        <f>INDEX(IP_Schedule!$E$17:$E$18,MATCH($U29,IP_Schedule!$BH$17:$BH$18,0),0)</f>
        <v>#N/A</v>
      </c>
      <c r="N29" s="1499"/>
      <c r="O29" s="1499"/>
      <c r="P29" s="1499"/>
      <c r="Q29" s="1499"/>
      <c r="R29" s="1499"/>
      <c r="S29" s="1499"/>
      <c r="T29" s="634"/>
      <c r="U29" s="859">
        <v>10</v>
      </c>
    </row>
    <row r="30" spans="2:45">
      <c r="B30" s="808"/>
      <c r="C30" s="808"/>
      <c r="D30" s="808"/>
      <c r="E30" s="808"/>
      <c r="F30" s="808"/>
      <c r="G30" s="808"/>
      <c r="H30" s="808"/>
      <c r="I30" s="808"/>
      <c r="J30" s="808"/>
      <c r="K30" s="808"/>
      <c r="L30" s="808"/>
      <c r="M30" s="808"/>
      <c r="N30" s="808"/>
      <c r="O30" s="808"/>
      <c r="P30" s="808"/>
      <c r="Q30" s="808"/>
      <c r="R30" s="808"/>
      <c r="S30" s="808"/>
      <c r="T30" s="634"/>
      <c r="U30" s="858"/>
    </row>
    <row r="31" spans="2:45">
      <c r="B31" s="767" t="s">
        <v>1184</v>
      </c>
      <c r="C31" s="767"/>
      <c r="D31" s="767"/>
      <c r="E31" s="767"/>
      <c r="F31" s="767"/>
      <c r="G31" s="767"/>
      <c r="H31" s="767"/>
      <c r="I31" s="767"/>
      <c r="J31" s="767"/>
      <c r="K31" s="767"/>
      <c r="L31" s="767"/>
      <c r="M31" s="767"/>
      <c r="N31" s="767"/>
      <c r="O31" s="767"/>
      <c r="P31" s="767"/>
      <c r="Q31" s="767"/>
      <c r="R31" s="767"/>
      <c r="S31" s="767"/>
      <c r="T31" s="634"/>
      <c r="U31" s="858"/>
    </row>
    <row r="32" spans="2:45">
      <c r="B32" s="808"/>
      <c r="C32" s="808"/>
      <c r="D32" s="808"/>
      <c r="E32" s="808"/>
      <c r="F32" s="808"/>
      <c r="G32" s="808"/>
      <c r="H32" s="808"/>
      <c r="I32" s="808"/>
      <c r="J32" s="808"/>
      <c r="K32" s="808"/>
      <c r="L32" s="808"/>
      <c r="M32" s="808"/>
      <c r="N32" s="808"/>
      <c r="O32" s="808"/>
      <c r="P32" s="808"/>
      <c r="Q32" s="808"/>
      <c r="R32" s="808"/>
      <c r="S32" s="808"/>
      <c r="T32" s="634"/>
      <c r="U32" s="858"/>
    </row>
    <row r="33" spans="2:21">
      <c r="B33" s="1391" t="s">
        <v>1185</v>
      </c>
      <c r="C33" s="1391"/>
      <c r="D33" s="1391"/>
      <c r="E33" s="1391"/>
      <c r="F33" s="1391"/>
      <c r="G33" s="1391"/>
      <c r="H33" s="1391"/>
      <c r="I33" s="1391"/>
      <c r="J33" s="1391"/>
      <c r="K33" s="1391"/>
      <c r="L33" s="1391"/>
      <c r="M33" s="1391"/>
      <c r="N33" s="1391"/>
      <c r="O33" s="1303" t="s">
        <v>459</v>
      </c>
      <c r="P33" s="1303"/>
      <c r="Q33" s="1303"/>
      <c r="R33" s="1303" t="s">
        <v>1186</v>
      </c>
      <c r="S33" s="1391"/>
      <c r="T33" s="634"/>
      <c r="U33" s="858"/>
    </row>
    <row r="34" spans="2:21">
      <c r="B34" s="823" t="str">
        <f>IP_Assumptions!B49</f>
        <v>Acquisition Costs (%)</v>
      </c>
      <c r="C34" s="823"/>
      <c r="D34" s="823"/>
      <c r="E34" s="823"/>
      <c r="F34" s="823"/>
      <c r="G34" s="823"/>
      <c r="H34" s="823"/>
      <c r="I34" s="823"/>
      <c r="J34" s="823"/>
      <c r="K34" s="823"/>
      <c r="L34" s="823"/>
      <c r="M34" s="823"/>
      <c r="N34" s="823"/>
      <c r="O34" s="1463">
        <f>IP_Assumptions!C49*100</f>
        <v>6</v>
      </c>
      <c r="P34" s="1463"/>
      <c r="Q34" s="823"/>
      <c r="R34" s="1462">
        <f>OP_DCF!E59</f>
        <v>0</v>
      </c>
      <c r="S34" s="1462"/>
      <c r="T34" s="634"/>
      <c r="U34" s="858"/>
    </row>
    <row r="35" spans="2:21">
      <c r="B35" s="823" t="str">
        <f>IP_Assumptions!B48</f>
        <v>Selling Costs (% of Sale Cost)</v>
      </c>
      <c r="C35" s="823"/>
      <c r="D35" s="823"/>
      <c r="E35" s="823"/>
      <c r="F35" s="823"/>
      <c r="G35" s="823"/>
      <c r="H35" s="823"/>
      <c r="I35" s="823"/>
      <c r="J35" s="823"/>
      <c r="K35" s="823"/>
      <c r="L35" s="823"/>
      <c r="M35" s="823"/>
      <c r="N35" s="823"/>
      <c r="O35" s="1463">
        <f>IP_Assumptions!C48*100</f>
        <v>1</v>
      </c>
      <c r="P35" s="1463"/>
      <c r="Q35" s="823"/>
      <c r="R35" s="1462">
        <f ca="1">-Calc_DCF!DU104</f>
        <v>18.474937764705881</v>
      </c>
      <c r="S35" s="1462"/>
      <c r="T35" s="634"/>
      <c r="U35" s="858"/>
    </row>
    <row r="36" spans="2:21">
      <c r="B36" s="808"/>
      <c r="C36" s="808"/>
      <c r="D36" s="808"/>
      <c r="E36" s="808"/>
      <c r="F36" s="808"/>
      <c r="G36" s="808"/>
      <c r="H36" s="808"/>
      <c r="I36" s="808"/>
      <c r="J36" s="808"/>
      <c r="K36" s="808"/>
      <c r="L36" s="808"/>
      <c r="M36" s="808"/>
      <c r="N36" s="808"/>
      <c r="O36" s="808"/>
      <c r="P36" s="808"/>
      <c r="Q36" s="808"/>
      <c r="R36" s="808"/>
      <c r="S36" s="808"/>
      <c r="T36" s="634"/>
      <c r="U36" s="858"/>
    </row>
    <row r="37" spans="2:21">
      <c r="B37" s="767" t="s">
        <v>1187</v>
      </c>
      <c r="C37" s="767"/>
      <c r="D37" s="767"/>
      <c r="E37" s="767"/>
      <c r="F37" s="767"/>
      <c r="G37" s="767"/>
      <c r="H37" s="767"/>
      <c r="I37" s="767"/>
      <c r="J37" s="767"/>
      <c r="K37" s="767"/>
      <c r="L37" s="767"/>
      <c r="M37" s="767"/>
      <c r="N37" s="767"/>
      <c r="O37" s="767"/>
      <c r="P37" s="767"/>
      <c r="Q37" s="767"/>
      <c r="R37" s="767"/>
      <c r="S37" s="767"/>
      <c r="T37" s="634"/>
      <c r="U37" s="858"/>
    </row>
    <row r="38" spans="2:21">
      <c r="B38" s="808"/>
      <c r="C38" s="808"/>
      <c r="D38" s="808"/>
      <c r="E38" s="808"/>
      <c r="F38" s="808"/>
      <c r="G38" s="808"/>
      <c r="H38" s="808"/>
      <c r="I38" s="808"/>
      <c r="J38" s="808"/>
      <c r="K38" s="808"/>
      <c r="L38" s="808"/>
      <c r="M38" s="808"/>
      <c r="N38" s="808"/>
      <c r="O38" s="808"/>
      <c r="P38" s="808"/>
      <c r="Q38" s="808"/>
      <c r="R38" s="808"/>
      <c r="S38" s="808"/>
      <c r="T38" s="634"/>
      <c r="U38" s="858"/>
    </row>
    <row r="39" spans="2:21">
      <c r="B39" s="1391" t="str">
        <f>OP_DCF!B48</f>
        <v>NPV Calculation</v>
      </c>
      <c r="C39" s="1391"/>
      <c r="D39" s="1391"/>
      <c r="E39" s="1391"/>
      <c r="F39" s="1391"/>
      <c r="G39" s="1391"/>
      <c r="H39" s="1391"/>
      <c r="I39" s="1391"/>
      <c r="J39" s="1391"/>
      <c r="K39" s="1391"/>
      <c r="L39" s="1391"/>
      <c r="M39" s="1391"/>
      <c r="N39" s="1391"/>
      <c r="O39" s="1391"/>
      <c r="P39" s="1391"/>
      <c r="Q39" s="1391"/>
      <c r="R39" s="1391"/>
      <c r="S39" s="1391"/>
      <c r="T39" s="634"/>
      <c r="U39" s="858"/>
    </row>
    <row r="40" spans="2:21">
      <c r="B40" s="1464"/>
      <c r="C40" s="1464"/>
      <c r="D40" s="1464"/>
      <c r="E40" s="1464"/>
      <c r="F40" s="1464"/>
      <c r="G40" s="1464"/>
      <c r="H40" s="1464"/>
      <c r="I40" s="1464"/>
      <c r="J40" s="1464"/>
      <c r="K40" s="1464"/>
      <c r="L40" s="1464"/>
      <c r="M40" s="1464"/>
      <c r="N40" s="1464"/>
      <c r="O40" s="1464"/>
      <c r="P40" s="1464"/>
      <c r="Q40" s="1464"/>
      <c r="R40" s="1464"/>
      <c r="S40" s="1464"/>
      <c r="T40" s="634"/>
      <c r="U40" s="858"/>
    </row>
    <row r="41" spans="2:21">
      <c r="B41" s="1464" t="str">
        <f>OP_DCF!B50</f>
        <v>Discounted Cash Flows @ 9.00%</v>
      </c>
      <c r="C41" s="1464"/>
      <c r="D41" s="1464"/>
      <c r="E41" s="1464"/>
      <c r="F41" s="1464"/>
      <c r="G41" s="1464"/>
      <c r="H41" s="1464"/>
      <c r="I41" s="1464"/>
      <c r="J41" s="1464"/>
      <c r="K41" s="1464"/>
      <c r="L41" s="1464"/>
      <c r="M41" s="1464"/>
      <c r="N41" s="1464"/>
      <c r="O41" s="1353">
        <f ca="1">OP_DCF!F50</f>
        <v>8840.8023669328541</v>
      </c>
      <c r="P41" s="1353"/>
      <c r="Q41" s="1353"/>
      <c r="R41" s="1467">
        <f ca="1">OP_DCF!G50</f>
        <v>0.91966818096237213</v>
      </c>
      <c r="S41" s="1467"/>
      <c r="T41" s="634"/>
      <c r="U41" s="858"/>
    </row>
    <row r="42" spans="2:21">
      <c r="B42" s="1466" t="str">
        <f>OP_DCF!B51</f>
        <v>Terminal Yield @ 8.50%</v>
      </c>
      <c r="C42" s="1466"/>
      <c r="D42" s="1466"/>
      <c r="E42" s="1466"/>
      <c r="F42" s="1466"/>
      <c r="G42" s="1466"/>
      <c r="H42" s="1466"/>
      <c r="I42" s="1466"/>
      <c r="J42" s="1466"/>
      <c r="K42" s="1466"/>
      <c r="L42" s="1466"/>
      <c r="M42" s="1466"/>
      <c r="N42" s="1466"/>
      <c r="O42" s="1471">
        <f ca="1">OP_DCF!F51</f>
        <v>772.23258408778247</v>
      </c>
      <c r="P42" s="1471"/>
      <c r="Q42" s="1471"/>
      <c r="R42" s="1467">
        <f ca="1">OP_DCF!G51</f>
        <v>8.0331819037627955E-2</v>
      </c>
      <c r="S42" s="1467"/>
      <c r="T42" s="634"/>
      <c r="U42" s="858"/>
    </row>
    <row r="43" spans="2:21">
      <c r="B43" s="662" t="str">
        <f>OP_DCF!B52</f>
        <v>NPV</v>
      </c>
      <c r="C43" s="662"/>
      <c r="D43" s="662"/>
      <c r="E43" s="662"/>
      <c r="F43" s="662"/>
      <c r="G43" s="662"/>
      <c r="H43" s="662"/>
      <c r="I43" s="662"/>
      <c r="J43" s="662"/>
      <c r="K43" s="662"/>
      <c r="L43" s="662"/>
      <c r="M43" s="662"/>
      <c r="N43" s="662"/>
      <c r="O43" s="1472">
        <f ca="1">OP_DCF!F52</f>
        <v>9613.0349510206361</v>
      </c>
      <c r="P43" s="1472"/>
      <c r="Q43" s="1472"/>
      <c r="R43" s="1470"/>
      <c r="S43" s="1470"/>
      <c r="T43" s="634"/>
      <c r="U43" s="858"/>
    </row>
    <row r="44" spans="2:21">
      <c r="B44" s="661" t="str">
        <f>OP_DCF!B53</f>
        <v>Less Purchase Costs</v>
      </c>
      <c r="C44" s="661"/>
      <c r="D44" s="661"/>
      <c r="E44" s="661"/>
      <c r="F44" s="661"/>
      <c r="G44" s="661"/>
      <c r="H44" s="661"/>
      <c r="I44" s="661"/>
      <c r="J44" s="661"/>
      <c r="K44" s="661"/>
      <c r="L44" s="661"/>
      <c r="M44" s="661"/>
      <c r="N44" s="661"/>
      <c r="O44" s="1354">
        <f ca="1">OP_DCF!F53</f>
        <v>-544.13405383135796</v>
      </c>
      <c r="P44" s="1354"/>
      <c r="Q44" s="1354"/>
      <c r="R44" s="1468"/>
      <c r="S44" s="1468"/>
      <c r="T44" s="634"/>
      <c r="U44" s="858"/>
    </row>
    <row r="45" spans="2:21">
      <c r="B45" s="1465" t="str">
        <f>OP_DCF!B54</f>
        <v>DCF BASED MARKET VALUE</v>
      </c>
      <c r="C45" s="1465"/>
      <c r="D45" s="1465"/>
      <c r="E45" s="1465"/>
      <c r="F45" s="1465"/>
      <c r="G45" s="1465"/>
      <c r="H45" s="1465"/>
      <c r="I45" s="1465"/>
      <c r="J45" s="1465"/>
      <c r="K45" s="1465"/>
      <c r="L45" s="1465"/>
      <c r="M45" s="1465"/>
      <c r="N45" s="1465"/>
      <c r="O45" s="1352">
        <f ca="1">OP_DCF!F54</f>
        <v>9068.9008971892781</v>
      </c>
      <c r="P45" s="1352"/>
      <c r="Q45" s="1352"/>
      <c r="R45" s="1469"/>
      <c r="S45" s="1469"/>
      <c r="T45" s="634"/>
      <c r="U45" s="858"/>
    </row>
    <row r="46" spans="2:21">
      <c r="B46" s="647"/>
      <c r="C46" s="647"/>
      <c r="D46" s="647"/>
      <c r="E46" s="647"/>
      <c r="F46" s="647"/>
      <c r="G46" s="647"/>
      <c r="H46" s="647"/>
      <c r="I46" s="647"/>
      <c r="J46" s="647"/>
      <c r="K46" s="647"/>
      <c r="L46" s="647"/>
      <c r="M46" s="647"/>
      <c r="N46" s="647"/>
      <c r="O46" s="647"/>
      <c r="P46" s="647"/>
      <c r="Q46" s="647"/>
      <c r="R46" s="647"/>
      <c r="S46" s="647"/>
      <c r="T46" s="634"/>
      <c r="U46" s="858"/>
    </row>
    <row r="47" spans="2:21">
      <c r="B47" s="1391" t="str">
        <f>OP_DCF!B56</f>
        <v>IRR Calculation</v>
      </c>
      <c r="C47" s="1391"/>
      <c r="D47" s="1391"/>
      <c r="E47" s="1391"/>
      <c r="F47" s="1391"/>
      <c r="G47" s="1391"/>
      <c r="H47" s="1391"/>
      <c r="I47" s="1391"/>
      <c r="J47" s="1391"/>
      <c r="K47" s="1391"/>
      <c r="L47" s="1391"/>
      <c r="M47" s="1391"/>
      <c r="N47" s="1391"/>
      <c r="O47" s="1391"/>
      <c r="P47" s="1391"/>
      <c r="Q47" s="1391"/>
      <c r="R47" s="1391"/>
      <c r="S47" s="1391"/>
      <c r="T47" s="634"/>
      <c r="U47" s="858"/>
    </row>
    <row r="48" spans="2:21">
      <c r="B48" s="647"/>
      <c r="C48" s="647"/>
      <c r="D48" s="647"/>
      <c r="E48" s="647"/>
      <c r="F48" s="647"/>
      <c r="G48" s="647"/>
      <c r="H48" s="647"/>
      <c r="I48" s="647"/>
      <c r="J48" s="647"/>
      <c r="K48" s="647"/>
      <c r="L48" s="647"/>
      <c r="M48" s="647"/>
      <c r="N48" s="647"/>
      <c r="O48" s="647"/>
      <c r="P48" s="647"/>
      <c r="Q48" s="647"/>
      <c r="R48" s="647"/>
      <c r="S48" s="647"/>
      <c r="T48" s="634"/>
      <c r="U48" s="858"/>
    </row>
    <row r="49" spans="2:21">
      <c r="B49" s="647" t="str">
        <f>OP_DCF!B58</f>
        <v>Adopted Value</v>
      </c>
      <c r="C49" s="647"/>
      <c r="D49" s="647"/>
      <c r="E49" s="647"/>
      <c r="F49" s="647"/>
      <c r="G49" s="647"/>
      <c r="H49" s="647"/>
      <c r="I49" s="647"/>
      <c r="J49" s="647"/>
      <c r="K49" s="647"/>
      <c r="L49" s="647"/>
      <c r="M49" s="647"/>
      <c r="N49" s="647"/>
      <c r="O49" s="1353">
        <f>OP_DCF!E58</f>
        <v>0</v>
      </c>
      <c r="P49" s="1353"/>
      <c r="Q49" s="1353"/>
      <c r="R49" s="1353"/>
      <c r="S49" s="1353"/>
      <c r="T49" s="634"/>
      <c r="U49" s="858"/>
    </row>
    <row r="50" spans="2:21">
      <c r="B50" s="661" t="str">
        <f>OP_DCF!B59</f>
        <v>Acquisition Costs (6.00%)</v>
      </c>
      <c r="C50" s="661"/>
      <c r="D50" s="661"/>
      <c r="E50" s="661"/>
      <c r="F50" s="661"/>
      <c r="G50" s="661"/>
      <c r="H50" s="661"/>
      <c r="I50" s="661"/>
      <c r="J50" s="661"/>
      <c r="K50" s="661"/>
      <c r="L50" s="661"/>
      <c r="M50" s="661"/>
      <c r="N50" s="661"/>
      <c r="O50" s="1354">
        <f>OP_DCF!E59</f>
        <v>0</v>
      </c>
      <c r="P50" s="1354"/>
      <c r="Q50" s="1354"/>
      <c r="R50" s="1468"/>
      <c r="S50" s="1468"/>
      <c r="T50" s="634"/>
      <c r="U50" s="858"/>
    </row>
    <row r="51" spans="2:21">
      <c r="B51" s="847" t="str">
        <f>OP_DCF!B60</f>
        <v>TOTAL COST OF PURCHASE</v>
      </c>
      <c r="C51" s="847"/>
      <c r="D51" s="847"/>
      <c r="E51" s="847"/>
      <c r="F51" s="847"/>
      <c r="G51" s="847"/>
      <c r="H51" s="847"/>
      <c r="I51" s="847"/>
      <c r="J51" s="847"/>
      <c r="K51" s="847"/>
      <c r="L51" s="847"/>
      <c r="M51" s="847"/>
      <c r="N51" s="847"/>
      <c r="O51" s="1352">
        <f>OP_DCF!E60</f>
        <v>0</v>
      </c>
      <c r="P51" s="1352"/>
      <c r="Q51" s="1352"/>
      <c r="R51" s="1469"/>
      <c r="S51" s="1469"/>
      <c r="T51" s="634"/>
      <c r="U51" s="858"/>
    </row>
    <row r="52" spans="2:21">
      <c r="B52" s="808"/>
      <c r="C52" s="808"/>
      <c r="D52" s="808"/>
      <c r="E52" s="808"/>
      <c r="F52" s="808"/>
      <c r="G52" s="808"/>
      <c r="H52" s="808"/>
      <c r="I52" s="808"/>
      <c r="J52" s="808"/>
      <c r="K52" s="808"/>
      <c r="L52" s="808"/>
      <c r="M52" s="808"/>
      <c r="N52" s="808"/>
      <c r="O52" s="808"/>
      <c r="P52" s="808"/>
      <c r="Q52" s="808"/>
      <c r="R52" s="808"/>
      <c r="S52" s="808"/>
      <c r="T52" s="634"/>
      <c r="U52" s="858"/>
    </row>
    <row r="53" spans="2:21">
      <c r="B53" s="767" t="s">
        <v>1188</v>
      </c>
      <c r="C53" s="767"/>
      <c r="D53" s="767"/>
      <c r="E53" s="767"/>
      <c r="F53" s="767"/>
      <c r="G53" s="767"/>
      <c r="H53" s="767"/>
      <c r="I53" s="767"/>
      <c r="J53" s="767"/>
      <c r="K53" s="767"/>
      <c r="L53" s="767"/>
      <c r="M53" s="767"/>
      <c r="N53" s="767"/>
      <c r="O53" s="767"/>
      <c r="P53" s="767"/>
      <c r="Q53" s="767"/>
      <c r="R53" s="767"/>
      <c r="S53" s="767"/>
      <c r="T53" s="634"/>
      <c r="U53" s="858"/>
    </row>
    <row r="54" spans="2:21">
      <c r="B54" s="808"/>
      <c r="C54" s="808"/>
      <c r="D54" s="808"/>
      <c r="E54" s="808"/>
      <c r="F54" s="808"/>
      <c r="G54" s="808"/>
      <c r="H54" s="808"/>
      <c r="I54" s="808"/>
      <c r="J54" s="808"/>
      <c r="K54" s="808"/>
      <c r="L54" s="808"/>
      <c r="M54" s="808"/>
      <c r="N54" s="808"/>
      <c r="O54" s="808"/>
      <c r="P54" s="808"/>
      <c r="Q54" s="808"/>
      <c r="R54" s="808"/>
      <c r="S54" s="808"/>
      <c r="T54" s="634"/>
      <c r="U54" s="858"/>
    </row>
    <row r="55" spans="2:21">
      <c r="B55" s="1391" t="s">
        <v>1080</v>
      </c>
      <c r="C55" s="1391"/>
      <c r="D55" s="1391"/>
      <c r="E55" s="1391"/>
      <c r="F55" s="1391"/>
      <c r="G55" s="1391"/>
      <c r="H55" s="1391"/>
      <c r="I55" s="1391"/>
      <c r="J55" s="1391"/>
      <c r="K55" s="1391"/>
      <c r="L55" s="1391"/>
      <c r="M55" s="1391"/>
      <c r="N55" s="1391"/>
      <c r="O55" s="1391"/>
      <c r="P55" s="1391"/>
      <c r="Q55" s="1391"/>
      <c r="R55" s="1391"/>
      <c r="S55" s="1391"/>
      <c r="T55" s="634"/>
      <c r="U55" s="858"/>
    </row>
    <row r="56" spans="2:21">
      <c r="B56" s="647"/>
      <c r="C56" s="647"/>
      <c r="D56" s="647"/>
      <c r="E56" s="647"/>
      <c r="F56" s="647"/>
      <c r="G56" s="647"/>
      <c r="H56" s="647"/>
      <c r="I56" s="647"/>
      <c r="J56" s="647"/>
      <c r="K56" s="647"/>
      <c r="L56" s="647"/>
      <c r="M56" s="647"/>
      <c r="N56" s="647"/>
      <c r="O56" s="647"/>
      <c r="P56" s="647"/>
      <c r="Q56" s="647"/>
      <c r="R56" s="647"/>
      <c r="S56" s="647"/>
      <c r="T56" s="634"/>
      <c r="U56" s="858"/>
    </row>
    <row r="57" spans="2:21">
      <c r="B57" s="647"/>
      <c r="C57" s="647"/>
      <c r="D57" s="647"/>
      <c r="E57" s="647"/>
      <c r="F57" s="647"/>
      <c r="G57" s="647"/>
      <c r="H57" s="1431"/>
      <c r="I57" s="1431"/>
      <c r="J57" s="1431"/>
      <c r="K57" s="1428" t="str">
        <f>OP_DCF!R51</f>
        <v>Terminal Yield (%)</v>
      </c>
      <c r="L57" s="1428"/>
      <c r="M57" s="1428"/>
      <c r="N57" s="1428"/>
      <c r="O57" s="1428"/>
      <c r="P57" s="1428"/>
      <c r="Q57" s="1428"/>
      <c r="R57" s="1428"/>
      <c r="S57" s="1428"/>
      <c r="T57" s="634"/>
      <c r="U57" s="858"/>
    </row>
    <row r="58" spans="2:21">
      <c r="B58" s="647"/>
      <c r="C58" s="647"/>
      <c r="D58" s="647"/>
      <c r="E58" s="647"/>
      <c r="F58" s="647"/>
      <c r="G58" s="647"/>
      <c r="H58" s="1429"/>
      <c r="I58" s="1429"/>
      <c r="J58" s="1430"/>
      <c r="K58" s="1422">
        <f>OP_DCF!R52</f>
        <v>0.08</v>
      </c>
      <c r="L58" s="1423"/>
      <c r="M58" s="1424"/>
      <c r="N58" s="1422">
        <f>OP_DCF!T52</f>
        <v>8.5000000000000006E-2</v>
      </c>
      <c r="O58" s="1423"/>
      <c r="P58" s="1424"/>
      <c r="Q58" s="1422">
        <f>OP_DCF!V52</f>
        <v>9.0000000000000011E-2</v>
      </c>
      <c r="R58" s="1423"/>
      <c r="S58" s="1424"/>
      <c r="T58" s="634"/>
      <c r="U58" s="858"/>
    </row>
    <row r="59" spans="2:21">
      <c r="B59" s="1420" t="str">
        <f>OP_DCF!O53</f>
        <v>Discount Rate:</v>
      </c>
      <c r="C59" s="1420"/>
      <c r="D59" s="1420"/>
      <c r="E59" s="1420"/>
      <c r="F59" s="1420"/>
      <c r="G59" s="1421"/>
      <c r="H59" s="1422">
        <f>OP_DCF!P53</f>
        <v>8.4999999999999992E-2</v>
      </c>
      <c r="I59" s="1423"/>
      <c r="J59" s="1424"/>
      <c r="K59" s="1425">
        <f ca="1">OP_DCF!R53</f>
        <v>9314.7231544475053</v>
      </c>
      <c r="L59" s="1426"/>
      <c r="M59" s="1427"/>
      <c r="N59" s="1474">
        <f ca="1">OP_DCF!T53</f>
        <v>9233.6948921398816</v>
      </c>
      <c r="O59" s="1475"/>
      <c r="P59" s="1476"/>
      <c r="Q59" s="1425">
        <f ca="1">OP_DCF!V53</f>
        <v>9163.1908229678102</v>
      </c>
      <c r="R59" s="1426"/>
      <c r="S59" s="1427"/>
      <c r="T59" s="634"/>
      <c r="U59" s="858"/>
    </row>
    <row r="60" spans="2:21">
      <c r="B60" s="647"/>
      <c r="C60" s="647"/>
      <c r="D60" s="647"/>
      <c r="E60" s="647"/>
      <c r="F60" s="647"/>
      <c r="G60" s="1454"/>
      <c r="H60" s="1422">
        <f>OP_DCF!P54</f>
        <v>0.09</v>
      </c>
      <c r="I60" s="1423"/>
      <c r="J60" s="1424"/>
      <c r="K60" s="1425">
        <f ca="1">OP_DCF!R54</f>
        <v>9149.9291594969018</v>
      </c>
      <c r="L60" s="1426"/>
      <c r="M60" s="1473"/>
      <c r="N60" s="1432">
        <f ca="1">OP_DCF!T54</f>
        <v>9068.9008971892781</v>
      </c>
      <c r="O60" s="1433"/>
      <c r="P60" s="1434"/>
      <c r="Q60" s="1461">
        <f ca="1">OP_DCF!V54</f>
        <v>8998.3968280172085</v>
      </c>
      <c r="R60" s="1426"/>
      <c r="S60" s="1427"/>
      <c r="T60" s="634"/>
      <c r="U60" s="858"/>
    </row>
    <row r="61" spans="2:21">
      <c r="B61" s="647"/>
      <c r="C61" s="647"/>
      <c r="D61" s="647"/>
      <c r="E61" s="647"/>
      <c r="F61" s="647"/>
      <c r="G61" s="1454"/>
      <c r="H61" s="1422">
        <f>OP_DCF!P55</f>
        <v>9.5000000000000001E-2</v>
      </c>
      <c r="I61" s="1423"/>
      <c r="J61" s="1424"/>
      <c r="K61" s="1425">
        <f ca="1">OP_DCF!R55</f>
        <v>8990.4183742071709</v>
      </c>
      <c r="L61" s="1426"/>
      <c r="M61" s="1427"/>
      <c r="N61" s="1477">
        <f ca="1">OP_DCF!T55</f>
        <v>8909.3901118995491</v>
      </c>
      <c r="O61" s="1478"/>
      <c r="P61" s="1479"/>
      <c r="Q61" s="1425">
        <f ca="1">OP_DCF!V55</f>
        <v>8838.8860427274776</v>
      </c>
      <c r="R61" s="1426"/>
      <c r="S61" s="1427"/>
      <c r="T61" s="634"/>
      <c r="U61" s="858"/>
    </row>
    <row r="62" spans="2:21">
      <c r="B62" s="647"/>
      <c r="C62" s="647"/>
      <c r="D62" s="647"/>
      <c r="E62" s="647"/>
      <c r="F62" s="647"/>
      <c r="G62" s="647"/>
      <c r="H62" s="647"/>
      <c r="I62" s="647"/>
      <c r="J62" s="647"/>
      <c r="K62" s="647"/>
      <c r="L62" s="647"/>
      <c r="M62" s="647"/>
      <c r="N62" s="647"/>
      <c r="O62" s="647"/>
      <c r="P62" s="647"/>
      <c r="Q62" s="647"/>
      <c r="R62" s="647"/>
      <c r="S62" s="647"/>
      <c r="T62" s="634"/>
      <c r="U62" s="858"/>
    </row>
    <row r="63" spans="2:21">
      <c r="B63" s="1391" t="s">
        <v>1083</v>
      </c>
      <c r="C63" s="1391"/>
      <c r="D63" s="1391"/>
      <c r="E63" s="1391"/>
      <c r="F63" s="1391"/>
      <c r="G63" s="1391"/>
      <c r="H63" s="1391"/>
      <c r="I63" s="1391"/>
      <c r="J63" s="1391"/>
      <c r="K63" s="1391"/>
      <c r="L63" s="1391"/>
      <c r="M63" s="1391"/>
      <c r="N63" s="1391"/>
      <c r="O63" s="1391"/>
      <c r="P63" s="1391"/>
      <c r="Q63" s="1391"/>
      <c r="R63" s="1391"/>
      <c r="S63" s="1391"/>
      <c r="T63" s="634"/>
      <c r="U63" s="858"/>
    </row>
    <row r="64" spans="2:21">
      <c r="B64" s="647"/>
      <c r="C64" s="647"/>
      <c r="D64" s="647"/>
      <c r="E64" s="647"/>
      <c r="F64" s="647"/>
      <c r="G64" s="647"/>
      <c r="H64" s="647"/>
      <c r="I64" s="647"/>
      <c r="J64" s="647"/>
      <c r="K64" s="647"/>
      <c r="L64" s="647"/>
      <c r="M64" s="647"/>
      <c r="N64" s="647"/>
      <c r="O64" s="647"/>
      <c r="P64" s="647"/>
      <c r="Q64" s="647"/>
      <c r="R64" s="647"/>
      <c r="S64" s="647"/>
      <c r="T64" s="634"/>
      <c r="U64" s="858"/>
    </row>
    <row r="65" spans="2:21">
      <c r="B65" s="647"/>
      <c r="C65" s="647"/>
      <c r="D65" s="647"/>
      <c r="E65" s="647"/>
      <c r="F65" s="647"/>
      <c r="G65" s="647"/>
      <c r="H65" s="1314"/>
      <c r="I65" s="1314"/>
      <c r="J65" s="1314"/>
      <c r="K65" s="1428" t="str">
        <f>OP_DCF!R59</f>
        <v>Terminal Yield (%)</v>
      </c>
      <c r="L65" s="1428"/>
      <c r="M65" s="1428"/>
      <c r="N65" s="1428"/>
      <c r="O65" s="1428"/>
      <c r="P65" s="1428"/>
      <c r="Q65" s="1428"/>
      <c r="R65" s="1428"/>
      <c r="S65" s="1428"/>
      <c r="T65" s="634"/>
      <c r="U65" s="858"/>
    </row>
    <row r="66" spans="2:21">
      <c r="B66" s="647"/>
      <c r="C66" s="647"/>
      <c r="D66" s="647"/>
      <c r="E66" s="647"/>
      <c r="F66" s="647"/>
      <c r="G66" s="647"/>
      <c r="H66" s="1480"/>
      <c r="I66" s="1480"/>
      <c r="J66" s="1481"/>
      <c r="K66" s="1422">
        <f>OP_DCF!R60</f>
        <v>0.08</v>
      </c>
      <c r="L66" s="1423"/>
      <c r="M66" s="1424"/>
      <c r="N66" s="1422">
        <f>OP_DCF!T60</f>
        <v>8.5000000000000006E-2</v>
      </c>
      <c r="O66" s="1423"/>
      <c r="P66" s="1424"/>
      <c r="Q66" s="1422">
        <f>OP_DCF!V60</f>
        <v>9.0000000000000011E-2</v>
      </c>
      <c r="R66" s="1423"/>
      <c r="S66" s="1424"/>
      <c r="T66" s="634"/>
      <c r="U66" s="858"/>
    </row>
    <row r="67" spans="2:21">
      <c r="B67" s="1420" t="str">
        <f>OP_DCF!O61</f>
        <v>Adopted Value:</v>
      </c>
      <c r="C67" s="1420"/>
      <c r="D67" s="1420"/>
      <c r="E67" s="1420"/>
      <c r="F67" s="1420"/>
      <c r="G67" s="1421"/>
      <c r="H67" s="1435">
        <f>OP_DCF!P61</f>
        <v>0</v>
      </c>
      <c r="I67" s="1436"/>
      <c r="J67" s="1437"/>
      <c r="K67" s="1438" t="e">
        <f ca="1">OP_DCF!R61</f>
        <v>#NUM!</v>
      </c>
      <c r="L67" s="1439"/>
      <c r="M67" s="1440"/>
      <c r="N67" s="1458" t="e">
        <f ca="1">OP_DCF!T61</f>
        <v>#NUM!</v>
      </c>
      <c r="O67" s="1459"/>
      <c r="P67" s="1460"/>
      <c r="Q67" s="1438" t="e">
        <f ca="1">OP_DCF!V61</f>
        <v>#NUM!</v>
      </c>
      <c r="R67" s="1439"/>
      <c r="S67" s="1440"/>
      <c r="T67" s="634"/>
      <c r="U67" s="858"/>
    </row>
    <row r="68" spans="2:21">
      <c r="B68" s="647"/>
      <c r="C68" s="647"/>
      <c r="D68" s="647"/>
      <c r="E68" s="647"/>
      <c r="F68" s="647"/>
      <c r="G68" s="1454"/>
      <c r="H68" s="1435">
        <f>OP_DCF!P62</f>
        <v>0</v>
      </c>
      <c r="I68" s="1436"/>
      <c r="J68" s="1437"/>
      <c r="K68" s="1438" t="e">
        <f ca="1">OP_DCF!R62</f>
        <v>#NUM!</v>
      </c>
      <c r="L68" s="1439"/>
      <c r="M68" s="1483"/>
      <c r="N68" s="1485" t="e">
        <f ca="1">OP_DCF!T62</f>
        <v>#NUM!</v>
      </c>
      <c r="O68" s="1486"/>
      <c r="P68" s="1487"/>
      <c r="Q68" s="1484" t="e">
        <f ca="1">OP_DCF!V62</f>
        <v>#NUM!</v>
      </c>
      <c r="R68" s="1439"/>
      <c r="S68" s="1440"/>
      <c r="T68" s="634"/>
      <c r="U68" s="858"/>
    </row>
    <row r="69" spans="2:21">
      <c r="B69" s="647"/>
      <c r="C69" s="647"/>
      <c r="D69" s="647"/>
      <c r="E69" s="647"/>
      <c r="F69" s="647"/>
      <c r="G69" s="1454"/>
      <c r="H69" s="1435">
        <f>OP_DCF!P63</f>
        <v>0</v>
      </c>
      <c r="I69" s="1436"/>
      <c r="J69" s="1437"/>
      <c r="K69" s="1438" t="e">
        <f ca="1">OP_DCF!R63</f>
        <v>#NUM!</v>
      </c>
      <c r="L69" s="1439"/>
      <c r="M69" s="1440"/>
      <c r="N69" s="1455" t="e">
        <f ca="1">OP_DCF!T63</f>
        <v>#NUM!</v>
      </c>
      <c r="O69" s="1456"/>
      <c r="P69" s="1457"/>
      <c r="Q69" s="1438" t="e">
        <f ca="1">OP_DCF!V63</f>
        <v>#NUM!</v>
      </c>
      <c r="R69" s="1439"/>
      <c r="S69" s="1440"/>
      <c r="T69" s="634"/>
      <c r="U69" s="858"/>
    </row>
    <row r="70" spans="2:21">
      <c r="B70" s="808"/>
      <c r="C70" s="808"/>
      <c r="D70" s="808"/>
      <c r="E70" s="808"/>
      <c r="F70" s="808"/>
      <c r="G70" s="808"/>
      <c r="H70" s="808"/>
      <c r="I70" s="808"/>
      <c r="J70" s="808"/>
      <c r="K70" s="808"/>
      <c r="L70" s="808"/>
      <c r="M70" s="808"/>
      <c r="N70" s="808"/>
      <c r="O70" s="808"/>
      <c r="P70" s="808"/>
      <c r="Q70" s="808"/>
      <c r="R70" s="808"/>
      <c r="S70" s="808"/>
      <c r="T70" s="634"/>
      <c r="U70" s="858"/>
    </row>
    <row r="71" spans="2:21">
      <c r="B71" s="767" t="s">
        <v>1189</v>
      </c>
      <c r="C71" s="767"/>
      <c r="D71" s="767"/>
      <c r="E71" s="767"/>
      <c r="F71" s="767"/>
      <c r="G71" s="767"/>
      <c r="H71" s="767"/>
      <c r="I71" s="767"/>
      <c r="J71" s="767"/>
      <c r="K71" s="767"/>
      <c r="L71" s="767"/>
      <c r="M71" s="767"/>
      <c r="N71" s="767"/>
      <c r="O71" s="767"/>
      <c r="P71" s="767"/>
      <c r="Q71" s="767"/>
      <c r="R71" s="767"/>
      <c r="S71" s="767"/>
      <c r="T71" s="634"/>
      <c r="U71" s="858"/>
    </row>
    <row r="72" spans="2:21">
      <c r="B72" s="808"/>
      <c r="C72" s="808"/>
      <c r="D72" s="808"/>
      <c r="E72" s="808"/>
      <c r="F72" s="808"/>
      <c r="G72" s="808"/>
      <c r="H72" s="808"/>
      <c r="I72" s="808"/>
      <c r="J72" s="808"/>
      <c r="K72" s="808"/>
      <c r="L72" s="808"/>
      <c r="M72" s="808"/>
      <c r="N72" s="808"/>
      <c r="O72" s="808"/>
      <c r="P72" s="808"/>
      <c r="Q72" s="808"/>
      <c r="R72" s="808"/>
      <c r="S72" s="808"/>
      <c r="T72" s="634"/>
      <c r="U72" s="858"/>
    </row>
    <row r="73" spans="2:21">
      <c r="B73" s="1391" t="s">
        <v>1190</v>
      </c>
      <c r="C73" s="1391"/>
      <c r="D73" s="1391"/>
      <c r="E73" s="1391"/>
      <c r="F73" s="1391"/>
      <c r="G73" s="1391"/>
      <c r="H73" s="1391"/>
      <c r="I73" s="1391"/>
      <c r="J73" s="1391"/>
      <c r="K73" s="1391"/>
      <c r="L73" s="1391"/>
      <c r="M73" s="1391"/>
      <c r="N73" s="1391"/>
      <c r="O73" s="1391"/>
      <c r="P73" s="1391"/>
      <c r="Q73" s="1391"/>
      <c r="R73" s="1391"/>
      <c r="S73" s="1391"/>
      <c r="T73" s="634"/>
      <c r="U73" s="858"/>
    </row>
    <row r="74" spans="2:21">
      <c r="B74" s="801"/>
      <c r="C74" s="801"/>
      <c r="D74" s="801"/>
      <c r="E74" s="801"/>
      <c r="F74" s="801"/>
      <c r="G74" s="801"/>
      <c r="H74" s="801"/>
      <c r="I74" s="801"/>
      <c r="J74" s="801"/>
      <c r="K74" s="801"/>
      <c r="L74" s="801"/>
      <c r="M74" s="801"/>
      <c r="N74" s="801"/>
      <c r="O74" s="801"/>
      <c r="P74" s="801"/>
      <c r="Q74" s="801"/>
      <c r="R74" s="801"/>
      <c r="S74" s="801"/>
      <c r="T74" s="634"/>
      <c r="U74" s="858"/>
    </row>
    <row r="75" spans="2:21">
      <c r="B75" s="1391" t="s">
        <v>98</v>
      </c>
      <c r="C75" s="1391"/>
      <c r="D75" s="1391"/>
      <c r="E75" s="1391"/>
      <c r="F75" s="1391"/>
      <c r="G75" s="1431"/>
      <c r="H75" s="1431"/>
      <c r="I75" s="647"/>
      <c r="J75" s="647"/>
      <c r="K75" s="627"/>
      <c r="L75" s="627"/>
      <c r="M75" s="627"/>
      <c r="N75" s="627"/>
      <c r="O75" s="627"/>
      <c r="P75" s="647"/>
      <c r="Q75" s="647"/>
      <c r="R75" s="647"/>
      <c r="S75" s="647"/>
      <c r="T75" s="634"/>
      <c r="U75" s="858"/>
    </row>
    <row r="76" spans="2:21">
      <c r="B76" s="1419" t="str">
        <f>Calc_Cap!B11</f>
        <v>Gross Face Base Market Income</v>
      </c>
      <c r="C76" s="1419"/>
      <c r="D76" s="1419"/>
      <c r="E76" s="1419"/>
      <c r="F76" s="1419"/>
      <c r="G76" s="1431"/>
      <c r="H76" s="1431"/>
      <c r="I76" s="647"/>
      <c r="J76" s="647"/>
      <c r="K76" s="860"/>
      <c r="L76" s="860"/>
      <c r="M76" s="860"/>
      <c r="N76" s="1431"/>
      <c r="O76" s="1431"/>
      <c r="P76" s="1431"/>
      <c r="Q76" s="860"/>
      <c r="R76" s="1417">
        <f>Calc_Cap!D11</f>
        <v>130</v>
      </c>
      <c r="S76" s="1417"/>
      <c r="T76" s="634"/>
      <c r="U76" s="858"/>
    </row>
    <row r="77" spans="2:21">
      <c r="B77" s="1419" t="str">
        <f>Calc_Cap!B12</f>
        <v>Car Parking Market Income</v>
      </c>
      <c r="C77" s="1419"/>
      <c r="D77" s="1419"/>
      <c r="E77" s="1419"/>
      <c r="F77" s="1419"/>
      <c r="G77" s="1431"/>
      <c r="H77" s="1431"/>
      <c r="I77" s="647"/>
      <c r="J77" s="647"/>
      <c r="K77" s="860"/>
      <c r="L77" s="860"/>
      <c r="M77" s="860"/>
      <c r="N77" s="1431"/>
      <c r="O77" s="1431"/>
      <c r="P77" s="1431"/>
      <c r="Q77" s="860"/>
      <c r="R77" s="1417">
        <f>Calc_Cap!D12</f>
        <v>10</v>
      </c>
      <c r="S77" s="1417"/>
      <c r="T77" s="634"/>
      <c r="U77" s="858"/>
    </row>
    <row r="78" spans="2:21">
      <c r="B78" s="1441" t="str">
        <f>Calc_Cap!B13</f>
        <v>Less: Outgoings (Y1)</v>
      </c>
      <c r="C78" s="1441"/>
      <c r="D78" s="1441"/>
      <c r="E78" s="1441"/>
      <c r="F78" s="1441"/>
      <c r="G78" s="1429"/>
      <c r="H78" s="1429"/>
      <c r="I78" s="1453"/>
      <c r="J78" s="1453"/>
      <c r="K78" s="861"/>
      <c r="L78" s="861"/>
      <c r="M78" s="861"/>
      <c r="N78" s="1429"/>
      <c r="O78" s="1429"/>
      <c r="P78" s="1429"/>
      <c r="Q78" s="861"/>
      <c r="R78" s="1451">
        <f>Calc_Cap!D13</f>
        <v>-30</v>
      </c>
      <c r="S78" s="1451"/>
      <c r="T78" s="634"/>
      <c r="U78" s="858"/>
    </row>
    <row r="79" spans="2:21">
      <c r="B79" s="866" t="s">
        <v>1191</v>
      </c>
      <c r="C79" s="866"/>
      <c r="D79" s="866"/>
      <c r="E79" s="866"/>
      <c r="F79" s="866"/>
      <c r="G79" s="1431"/>
      <c r="H79" s="1431"/>
      <c r="I79" s="647"/>
      <c r="J79" s="647"/>
      <c r="K79" s="860"/>
      <c r="L79" s="860"/>
      <c r="M79" s="860"/>
      <c r="N79" s="1431"/>
      <c r="O79" s="1431"/>
      <c r="P79" s="1431"/>
      <c r="Q79" s="860"/>
      <c r="R79" s="1452">
        <f>SUM(R76:R78)</f>
        <v>110</v>
      </c>
      <c r="S79" s="1452"/>
      <c r="T79" s="634"/>
      <c r="U79" s="858"/>
    </row>
    <row r="80" spans="2:21">
      <c r="B80" s="1419" t="str">
        <f>Calc_Cap!B16</f>
        <v>Less: Vacancy Allowance</v>
      </c>
      <c r="C80" s="1419"/>
      <c r="D80" s="1419"/>
      <c r="E80" s="1419"/>
      <c r="F80" s="1419"/>
      <c r="G80" s="1431"/>
      <c r="H80" s="1431"/>
      <c r="I80" s="647"/>
      <c r="J80" s="647"/>
      <c r="K80" s="860"/>
      <c r="L80" s="860"/>
      <c r="M80" s="860"/>
      <c r="N80" s="1431"/>
      <c r="O80" s="1431"/>
      <c r="P80" s="1431"/>
      <c r="Q80" s="860"/>
      <c r="R80" s="1417">
        <f>Calc_Cap!D16</f>
        <v>0</v>
      </c>
      <c r="S80" s="1417"/>
      <c r="T80" s="634"/>
      <c r="U80" s="858"/>
    </row>
    <row r="81" spans="2:21">
      <c r="B81" s="1441" t="str">
        <f>Calc_Cap!B17</f>
        <v>Less: R&amp;M Allowance</v>
      </c>
      <c r="C81" s="1441"/>
      <c r="D81" s="1441"/>
      <c r="E81" s="1441"/>
      <c r="F81" s="1441"/>
      <c r="G81" s="1429"/>
      <c r="H81" s="1429"/>
      <c r="I81" s="1453"/>
      <c r="J81" s="1453"/>
      <c r="K81" s="861"/>
      <c r="L81" s="861"/>
      <c r="M81" s="861"/>
      <c r="N81" s="1429"/>
      <c r="O81" s="1429"/>
      <c r="P81" s="1429"/>
      <c r="Q81" s="861"/>
      <c r="R81" s="1451">
        <f>Calc_Cap!D17</f>
        <v>0</v>
      </c>
      <c r="S81" s="1451"/>
      <c r="T81" s="634"/>
      <c r="U81" s="858"/>
    </row>
    <row r="82" spans="2:21">
      <c r="B82" s="867" t="s">
        <v>1192</v>
      </c>
      <c r="C82" s="867"/>
      <c r="D82" s="867"/>
      <c r="E82" s="867"/>
      <c r="F82" s="867"/>
      <c r="G82" s="1431"/>
      <c r="H82" s="1431"/>
      <c r="I82" s="647"/>
      <c r="J82" s="647"/>
      <c r="K82" s="862"/>
      <c r="L82" s="862"/>
      <c r="M82" s="862"/>
      <c r="N82" s="1431"/>
      <c r="O82" s="1431"/>
      <c r="P82" s="1431"/>
      <c r="Q82" s="862"/>
      <c r="R82" s="1452">
        <f>SUM(R79,R80:R81)</f>
        <v>110</v>
      </c>
      <c r="S82" s="1452"/>
      <c r="T82" s="634"/>
      <c r="U82" s="858"/>
    </row>
    <row r="83" spans="2:21">
      <c r="B83" s="1419" t="s">
        <v>900</v>
      </c>
      <c r="C83" s="1419"/>
      <c r="D83" s="1419"/>
      <c r="E83" s="1419"/>
      <c r="F83" s="1419"/>
      <c r="G83" s="1431"/>
      <c r="H83" s="1431"/>
      <c r="I83" s="1431"/>
      <c r="J83" s="1431"/>
      <c r="K83" s="860"/>
      <c r="L83" s="860"/>
      <c r="M83" s="860"/>
      <c r="N83" s="1431"/>
      <c r="O83" s="1431"/>
      <c r="P83" s="1431"/>
      <c r="Q83" s="860"/>
      <c r="R83" s="1443">
        <f>Calc_Cap!D20</f>
        <v>0.08</v>
      </c>
      <c r="S83" s="1443"/>
      <c r="T83" s="634"/>
      <c r="U83" s="858"/>
    </row>
    <row r="84" spans="2:21">
      <c r="B84" s="868" t="s">
        <v>1087</v>
      </c>
      <c r="C84" s="868"/>
      <c r="D84" s="868"/>
      <c r="E84" s="868"/>
      <c r="F84" s="868"/>
      <c r="G84" s="863"/>
      <c r="H84" s="863"/>
      <c r="I84" s="863"/>
      <c r="J84" s="863"/>
      <c r="K84" s="864"/>
      <c r="L84" s="864"/>
      <c r="M84" s="864"/>
      <c r="N84" s="863"/>
      <c r="O84" s="863"/>
      <c r="P84" s="863"/>
      <c r="Q84" s="864"/>
      <c r="R84" s="1442">
        <f>Calc_Cap!D21</f>
        <v>1375</v>
      </c>
      <c r="S84" s="1442"/>
      <c r="T84" s="634"/>
      <c r="U84" s="858"/>
    </row>
    <row r="85" spans="2:21">
      <c r="B85" s="1391" t="s">
        <v>1193</v>
      </c>
      <c r="C85" s="867"/>
      <c r="D85" s="867"/>
      <c r="E85" s="867"/>
      <c r="F85" s="867"/>
      <c r="G85" s="867"/>
      <c r="H85" s="867"/>
      <c r="I85" s="867"/>
      <c r="J85" s="867"/>
      <c r="K85" s="862"/>
      <c r="L85" s="862"/>
      <c r="M85" s="862"/>
      <c r="N85" s="1431"/>
      <c r="O85" s="1431"/>
      <c r="P85" s="1431"/>
      <c r="Q85" s="862"/>
      <c r="R85" s="862"/>
      <c r="S85" s="862"/>
      <c r="T85" s="634"/>
      <c r="U85" s="858"/>
    </row>
    <row r="86" spans="2:21">
      <c r="B86" s="1450" t="str">
        <f>Calc_Cap!B24</f>
        <v>PV of Rental Reversions</v>
      </c>
      <c r="C86" s="1450"/>
      <c r="D86" s="1450"/>
      <c r="E86" s="1450"/>
      <c r="F86" s="1450"/>
      <c r="G86" s="1431"/>
      <c r="H86" s="1431"/>
      <c r="I86" s="1431"/>
      <c r="J86" s="1431"/>
      <c r="K86" s="860"/>
      <c r="L86" s="860"/>
      <c r="M86" s="860"/>
      <c r="N86" s="1431"/>
      <c r="O86" s="1431"/>
      <c r="P86" s="1431"/>
      <c r="Q86" s="860"/>
      <c r="R86" s="1417">
        <f>Calc_Cap!D24</f>
        <v>235.44926767220798</v>
      </c>
      <c r="S86" s="1417"/>
      <c r="T86" s="634"/>
      <c r="U86" s="858"/>
    </row>
    <row r="87" spans="2:21">
      <c r="B87" s="1450" t="str">
        <f>Calc_Cap!B25</f>
        <v>PV of Letting Up Allowances (12 months)</v>
      </c>
      <c r="C87" s="1450"/>
      <c r="D87" s="1450"/>
      <c r="E87" s="1450"/>
      <c r="F87" s="1450"/>
      <c r="G87" s="1431"/>
      <c r="H87" s="1431"/>
      <c r="I87" s="1431"/>
      <c r="J87" s="1431"/>
      <c r="K87" s="860"/>
      <c r="L87" s="860"/>
      <c r="M87" s="860"/>
      <c r="N87" s="1431"/>
      <c r="O87" s="1431"/>
      <c r="P87" s="1431"/>
      <c r="Q87" s="860"/>
      <c r="R87" s="1417">
        <f ca="1">Calc_Cap!D25</f>
        <v>0</v>
      </c>
      <c r="S87" s="1417"/>
      <c r="T87" s="634"/>
      <c r="U87" s="858"/>
    </row>
    <row r="88" spans="2:21">
      <c r="B88" s="1450" t="str">
        <f>Calc_Cap!B26</f>
        <v>PV of Leasing Commissions (12 months)</v>
      </c>
      <c r="C88" s="1450"/>
      <c r="D88" s="1450"/>
      <c r="E88" s="1450"/>
      <c r="F88" s="1450"/>
      <c r="G88" s="1431"/>
      <c r="H88" s="1431"/>
      <c r="I88" s="1431"/>
      <c r="J88" s="1431"/>
      <c r="K88" s="860"/>
      <c r="L88" s="860"/>
      <c r="M88" s="860"/>
      <c r="N88" s="1431"/>
      <c r="O88" s="1431"/>
      <c r="P88" s="1431"/>
      <c r="Q88" s="860"/>
      <c r="R88" s="1417">
        <f>Calc_Cap!D26</f>
        <v>0</v>
      </c>
      <c r="S88" s="1417"/>
      <c r="T88" s="634"/>
      <c r="U88" s="858"/>
    </row>
    <row r="89" spans="2:21">
      <c r="B89" s="1450" t="str">
        <f>Calc_Cap!B27</f>
        <v>PV of Outstanding Incentives</v>
      </c>
      <c r="C89" s="1450"/>
      <c r="D89" s="1450"/>
      <c r="E89" s="1450"/>
      <c r="F89" s="1450"/>
      <c r="G89" s="1431"/>
      <c r="H89" s="1431"/>
      <c r="I89" s="1431"/>
      <c r="J89" s="1431"/>
      <c r="K89" s="860"/>
      <c r="L89" s="860"/>
      <c r="M89" s="860"/>
      <c r="N89" s="1431"/>
      <c r="O89" s="1431"/>
      <c r="P89" s="1431"/>
      <c r="Q89" s="860"/>
      <c r="R89" s="1417">
        <f>Calc_Cap!D27</f>
        <v>0</v>
      </c>
      <c r="S89" s="1417"/>
      <c r="T89" s="634"/>
      <c r="U89" s="858"/>
    </row>
    <row r="90" spans="2:21">
      <c r="B90" s="1450" t="str">
        <f>Calc_Cap!B28</f>
        <v>PV of Tenant Incentives (12 months)</v>
      </c>
      <c r="C90" s="1450"/>
      <c r="D90" s="1450"/>
      <c r="E90" s="1450"/>
      <c r="F90" s="1450"/>
      <c r="G90" s="1431"/>
      <c r="H90" s="1431"/>
      <c r="I90" s="1431"/>
      <c r="J90" s="1431"/>
      <c r="K90" s="860"/>
      <c r="L90" s="860"/>
      <c r="M90" s="860"/>
      <c r="N90" s="1431"/>
      <c r="O90" s="1431"/>
      <c r="P90" s="1431"/>
      <c r="Q90" s="860"/>
      <c r="R90" s="1417">
        <f ca="1">Calc_Cap!D28</f>
        <v>0</v>
      </c>
      <c r="S90" s="1417"/>
      <c r="T90" s="634"/>
      <c r="U90" s="858"/>
    </row>
    <row r="91" spans="2:21">
      <c r="B91" s="1450" t="str">
        <f>Calc_Cap!B29</f>
        <v>PV of Capital Expenditure (12 Months)</v>
      </c>
      <c r="C91" s="1450"/>
      <c r="D91" s="1450"/>
      <c r="E91" s="1450"/>
      <c r="F91" s="1450"/>
      <c r="G91" s="1431"/>
      <c r="H91" s="1431"/>
      <c r="I91" s="1431"/>
      <c r="J91" s="1431"/>
      <c r="K91" s="860"/>
      <c r="L91" s="860"/>
      <c r="M91" s="860"/>
      <c r="N91" s="1431"/>
      <c r="O91" s="1431"/>
      <c r="P91" s="1431"/>
      <c r="Q91" s="860"/>
      <c r="R91" s="1417">
        <f>Calc_Cap!D29</f>
        <v>0</v>
      </c>
      <c r="S91" s="1417"/>
      <c r="T91" s="634"/>
      <c r="U91" s="858"/>
    </row>
    <row r="92" spans="2:21">
      <c r="B92" s="1450" t="str">
        <f>Calc_Cap!B30</f>
        <v>Additional Income</v>
      </c>
      <c r="C92" s="1450"/>
      <c r="D92" s="1450"/>
      <c r="E92" s="1450"/>
      <c r="F92" s="1450"/>
      <c r="G92" s="1431"/>
      <c r="H92" s="1431"/>
      <c r="I92" s="1431"/>
      <c r="J92" s="1431"/>
      <c r="K92" s="860"/>
      <c r="L92" s="860"/>
      <c r="M92" s="860"/>
      <c r="N92" s="1431"/>
      <c r="O92" s="1431"/>
      <c r="P92" s="1431"/>
      <c r="Q92" s="860"/>
      <c r="R92" s="1417">
        <f>Calc_Cap!D30</f>
        <v>0</v>
      </c>
      <c r="S92" s="1417"/>
      <c r="T92" s="634"/>
      <c r="U92" s="858"/>
    </row>
    <row r="93" spans="2:21">
      <c r="B93" s="1482" t="str">
        <f>Calc_Cap!B31</f>
        <v>Manual Adjustment</v>
      </c>
      <c r="C93" s="1482"/>
      <c r="D93" s="1482"/>
      <c r="E93" s="1482"/>
      <c r="F93" s="1482"/>
      <c r="G93" s="861"/>
      <c r="H93" s="861"/>
      <c r="I93" s="861"/>
      <c r="J93" s="861"/>
      <c r="K93" s="861"/>
      <c r="L93" s="861"/>
      <c r="M93" s="861"/>
      <c r="N93" s="861"/>
      <c r="O93" s="861"/>
      <c r="P93" s="861"/>
      <c r="Q93" s="861"/>
      <c r="R93" s="1488">
        <f>Calc_Cap!D31</f>
        <v>0</v>
      </c>
      <c r="S93" s="1488"/>
      <c r="T93" s="634"/>
      <c r="U93" s="858"/>
    </row>
    <row r="94" spans="2:21">
      <c r="B94" s="868" t="s">
        <v>1194</v>
      </c>
      <c r="C94" s="868"/>
      <c r="D94" s="868"/>
      <c r="E94" s="868"/>
      <c r="F94" s="868"/>
      <c r="G94" s="863"/>
      <c r="H94" s="863"/>
      <c r="I94" s="863"/>
      <c r="J94" s="863"/>
      <c r="K94" s="865"/>
      <c r="L94" s="865"/>
      <c r="M94" s="865"/>
      <c r="N94" s="863"/>
      <c r="O94" s="863"/>
      <c r="P94" s="863"/>
      <c r="Q94" s="865"/>
      <c r="R94" s="1418">
        <f ca="1">Calc_Cap!D32</f>
        <v>1610.449267672208</v>
      </c>
      <c r="S94" s="1418"/>
      <c r="T94" s="634"/>
      <c r="U94" s="858"/>
    </row>
    <row r="95" spans="2:21">
      <c r="B95" s="1449" t="s">
        <v>905</v>
      </c>
      <c r="C95" s="1449"/>
      <c r="D95" s="1449"/>
      <c r="E95" s="1449"/>
      <c r="F95" s="1431"/>
      <c r="G95" s="1431"/>
      <c r="H95" s="1431"/>
      <c r="I95" s="647"/>
      <c r="J95" s="647"/>
      <c r="K95" s="860"/>
      <c r="L95" s="860"/>
      <c r="M95" s="860"/>
      <c r="N95" s="1431"/>
      <c r="O95" s="1431"/>
      <c r="P95" s="1431"/>
      <c r="Q95" s="1446">
        <f ca="1">Calc_Cap!D34</f>
        <v>1610.449267672208</v>
      </c>
      <c r="R95" s="1446"/>
      <c r="S95" s="1446"/>
      <c r="T95" s="634"/>
      <c r="U95" s="858"/>
    </row>
    <row r="96" spans="2:21">
      <c r="B96" s="1449" t="s">
        <v>906</v>
      </c>
      <c r="C96" s="1449"/>
      <c r="D96" s="1449"/>
      <c r="E96" s="1449"/>
      <c r="F96" s="647"/>
      <c r="G96" s="647"/>
      <c r="H96" s="647"/>
      <c r="I96" s="647"/>
      <c r="J96" s="647"/>
      <c r="K96" s="860"/>
      <c r="L96" s="860"/>
      <c r="M96" s="860"/>
      <c r="N96" s="860"/>
      <c r="O96" s="860"/>
      <c r="P96" s="860"/>
      <c r="Q96" s="1447">
        <f ca="1">Calc_Cap!D35</f>
        <v>0</v>
      </c>
      <c r="R96" s="1447"/>
      <c r="S96" s="1447"/>
      <c r="T96" s="634"/>
      <c r="U96" s="858"/>
    </row>
    <row r="97" spans="2:21">
      <c r="B97" s="808"/>
      <c r="C97" s="808"/>
      <c r="D97" s="808"/>
      <c r="E97" s="808"/>
      <c r="F97" s="808"/>
      <c r="G97" s="808"/>
      <c r="H97" s="808"/>
      <c r="I97" s="808"/>
      <c r="J97" s="808"/>
      <c r="K97" s="808"/>
      <c r="L97" s="808"/>
      <c r="M97" s="808"/>
      <c r="N97" s="808"/>
      <c r="O97" s="808"/>
      <c r="P97" s="808"/>
      <c r="Q97" s="808"/>
      <c r="R97" s="808"/>
      <c r="S97" s="808"/>
      <c r="T97" s="634"/>
      <c r="U97" s="858"/>
    </row>
    <row r="98" spans="2:21">
      <c r="B98" s="767" t="s">
        <v>955</v>
      </c>
      <c r="C98" s="767"/>
      <c r="D98" s="767"/>
      <c r="E98" s="767"/>
      <c r="F98" s="767"/>
      <c r="G98" s="767"/>
      <c r="H98" s="767"/>
      <c r="I98" s="767"/>
      <c r="J98" s="767"/>
      <c r="K98" s="767"/>
      <c r="L98" s="767"/>
      <c r="M98" s="767"/>
      <c r="N98" s="767"/>
      <c r="O98" s="767"/>
      <c r="P98" s="767"/>
      <c r="Q98" s="767"/>
      <c r="R98" s="767"/>
      <c r="S98" s="767"/>
      <c r="T98" s="634"/>
      <c r="U98" s="858"/>
    </row>
    <row r="99" spans="2:21">
      <c r="B99" s="808"/>
      <c r="C99" s="808"/>
      <c r="D99" s="808"/>
      <c r="E99" s="808"/>
      <c r="F99" s="808"/>
      <c r="G99" s="808"/>
      <c r="H99" s="808"/>
      <c r="I99" s="808"/>
      <c r="J99" s="808"/>
      <c r="K99" s="808"/>
      <c r="L99" s="808"/>
      <c r="M99" s="808"/>
      <c r="N99" s="808"/>
      <c r="O99" s="808"/>
      <c r="P99" s="808"/>
      <c r="Q99" s="808"/>
      <c r="R99" s="808"/>
      <c r="S99" s="808"/>
      <c r="T99" s="634"/>
      <c r="U99" s="858"/>
    </row>
    <row r="100" spans="2:21">
      <c r="B100" s="1391" t="s">
        <v>1190</v>
      </c>
      <c r="C100" s="1391"/>
      <c r="D100" s="1391"/>
      <c r="E100" s="1391"/>
      <c r="F100" s="1391"/>
      <c r="G100" s="1391"/>
      <c r="H100" s="1391"/>
      <c r="I100" s="1391"/>
      <c r="J100" s="1391"/>
      <c r="K100" s="1391"/>
      <c r="L100" s="1391"/>
      <c r="M100" s="1391"/>
      <c r="N100" s="1391"/>
      <c r="O100" s="1391"/>
      <c r="P100" s="1391"/>
      <c r="Q100" s="1391"/>
      <c r="R100" s="1391"/>
      <c r="S100" s="1391"/>
      <c r="T100" s="634"/>
      <c r="U100" s="858"/>
    </row>
    <row r="101" spans="2:21">
      <c r="B101" s="1431" t="s">
        <v>1195</v>
      </c>
      <c r="C101" s="1431"/>
      <c r="D101" s="1431"/>
      <c r="E101" s="1431"/>
      <c r="F101" s="1431"/>
      <c r="G101" s="1431"/>
      <c r="H101" s="1431"/>
      <c r="I101" s="1431"/>
      <c r="J101" s="1431"/>
      <c r="K101" s="1431"/>
      <c r="L101" s="1431"/>
      <c r="M101" s="1431"/>
      <c r="N101" s="1431"/>
      <c r="O101" s="1431"/>
      <c r="P101" s="1431"/>
      <c r="Q101" s="1448">
        <f ca="1">O45</f>
        <v>9068.9008971892781</v>
      </c>
      <c r="R101" s="1448"/>
      <c r="S101" s="1448"/>
      <c r="T101" s="634"/>
      <c r="U101" s="858"/>
    </row>
    <row r="102" spans="2:21">
      <c r="B102" s="1431" t="s">
        <v>98</v>
      </c>
      <c r="C102" s="1431"/>
      <c r="D102" s="1431"/>
      <c r="E102" s="1431"/>
      <c r="F102" s="1431"/>
      <c r="G102" s="1431"/>
      <c r="H102" s="1431"/>
      <c r="I102" s="1431"/>
      <c r="J102" s="1431"/>
      <c r="K102" s="1431"/>
      <c r="L102" s="1431"/>
      <c r="M102" s="1431"/>
      <c r="N102" s="1431"/>
      <c r="O102" s="1431"/>
      <c r="P102" s="1431"/>
      <c r="Q102" s="1448">
        <f ca="1">R94</f>
        <v>1610.449267672208</v>
      </c>
      <c r="R102" s="1448"/>
      <c r="S102" s="1448"/>
      <c r="T102" s="634"/>
      <c r="U102" s="858"/>
    </row>
    <row r="103" spans="2:21">
      <c r="B103" s="1431" t="s">
        <v>1196</v>
      </c>
      <c r="C103" s="1431"/>
      <c r="D103" s="1431"/>
      <c r="E103" s="1431"/>
      <c r="F103" s="1431"/>
      <c r="G103" s="1431"/>
      <c r="H103" s="1431"/>
      <c r="I103" s="1431"/>
      <c r="J103" s="1431"/>
      <c r="K103" s="1431"/>
      <c r="L103" s="1431"/>
      <c r="M103" s="1431"/>
      <c r="N103" s="1431"/>
      <c r="O103" s="1431"/>
      <c r="P103" s="1431"/>
      <c r="Q103" s="1448"/>
      <c r="R103" s="1448"/>
      <c r="S103" s="1448"/>
      <c r="T103" s="634"/>
      <c r="U103" s="858"/>
    </row>
    <row r="104" spans="2:21">
      <c r="B104" s="1431" t="s">
        <v>136</v>
      </c>
      <c r="C104" s="1431"/>
      <c r="D104" s="1431"/>
      <c r="E104" s="1431"/>
      <c r="F104" s="1431"/>
      <c r="G104" s="1431"/>
      <c r="H104" s="1431"/>
      <c r="I104" s="1431"/>
      <c r="J104" s="1431"/>
      <c r="K104" s="1431"/>
      <c r="L104" s="1431"/>
      <c r="M104" s="1431"/>
      <c r="N104" s="1431"/>
      <c r="O104" s="1431"/>
      <c r="P104" s="1431"/>
      <c r="Q104" s="1448">
        <f>IP_Assumptions!C12</f>
        <v>0</v>
      </c>
      <c r="R104" s="1448"/>
      <c r="S104" s="1448"/>
      <c r="T104" s="634"/>
      <c r="U104" s="858"/>
    </row>
    <row r="105" spans="2:21">
      <c r="B105" s="1431"/>
      <c r="C105" s="1431"/>
      <c r="D105" s="1431"/>
      <c r="E105" s="1431"/>
      <c r="F105" s="1431"/>
      <c r="G105" s="1431"/>
      <c r="H105" s="1431"/>
      <c r="I105" s="1431"/>
      <c r="J105" s="1431"/>
      <c r="K105" s="1431"/>
      <c r="L105" s="1431"/>
      <c r="M105" s="1431"/>
      <c r="N105" s="1431"/>
      <c r="O105" s="1431"/>
      <c r="P105" s="1431"/>
      <c r="Q105" s="1431"/>
      <c r="R105" s="1431"/>
      <c r="S105" s="1431"/>
      <c r="T105" s="634"/>
      <c r="U105" s="858"/>
    </row>
    <row r="106" spans="2:21">
      <c r="B106" s="1431" t="s">
        <v>916</v>
      </c>
      <c r="C106" s="1431"/>
      <c r="D106" s="1431"/>
      <c r="E106" s="1431"/>
      <c r="F106" s="1431"/>
      <c r="G106" s="1431"/>
      <c r="H106" s="1431"/>
      <c r="I106" s="1431"/>
      <c r="J106" s="1431"/>
      <c r="K106" s="1431"/>
      <c r="L106" s="1431"/>
      <c r="M106" s="1431"/>
      <c r="N106" s="1431"/>
      <c r="O106" s="1431"/>
      <c r="P106" s="1431"/>
      <c r="Q106" s="1445">
        <f>Calc_Cap!D58</f>
        <v>0</v>
      </c>
      <c r="R106" s="1445"/>
      <c r="S106" s="1445"/>
      <c r="T106" s="634"/>
      <c r="U106" s="858"/>
    </row>
    <row r="107" spans="2:21">
      <c r="B107" s="1431" t="s">
        <v>917</v>
      </c>
      <c r="C107" s="1431"/>
      <c r="D107" s="1431"/>
      <c r="E107" s="1431"/>
      <c r="F107" s="1431"/>
      <c r="G107" s="1431"/>
      <c r="H107" s="1431"/>
      <c r="I107" s="1431"/>
      <c r="J107" s="1431"/>
      <c r="K107" s="1431"/>
      <c r="L107" s="1431"/>
      <c r="M107" s="1431"/>
      <c r="N107" s="1431"/>
      <c r="O107" s="1431"/>
      <c r="P107" s="1431"/>
      <c r="Q107" s="1445">
        <f>Calc_Cap!D59</f>
        <v>0</v>
      </c>
      <c r="R107" s="1445"/>
      <c r="S107" s="1445"/>
      <c r="T107" s="634"/>
      <c r="U107" s="858"/>
    </row>
    <row r="108" spans="2:21">
      <c r="B108" s="1431" t="s">
        <v>1197</v>
      </c>
      <c r="C108" s="1431"/>
      <c r="D108" s="1431"/>
      <c r="E108" s="1431"/>
      <c r="F108" s="1431"/>
      <c r="G108" s="1431"/>
      <c r="H108" s="1431"/>
      <c r="I108" s="1431"/>
      <c r="J108" s="1431"/>
      <c r="K108" s="1431"/>
      <c r="L108" s="1431"/>
      <c r="M108" s="1431"/>
      <c r="N108" s="1431"/>
      <c r="O108" s="1431"/>
      <c r="P108" s="1431"/>
      <c r="Q108" s="1445">
        <f ca="1">Calc_Cap!D60</f>
        <v>-5.5638312786080926</v>
      </c>
      <c r="R108" s="1445"/>
      <c r="S108" s="1445"/>
      <c r="T108" s="634"/>
      <c r="U108" s="858"/>
    </row>
    <row r="109" spans="2:21">
      <c r="B109" s="1431" t="s">
        <v>920</v>
      </c>
      <c r="C109" s="1431"/>
      <c r="D109" s="1431"/>
      <c r="E109" s="1431"/>
      <c r="F109" s="1431"/>
      <c r="G109" s="1431"/>
      <c r="H109" s="1431"/>
      <c r="I109" s="1431"/>
      <c r="J109" s="1431"/>
      <c r="K109" s="1431"/>
      <c r="L109" s="1431"/>
      <c r="M109" s="1431"/>
      <c r="N109" s="1431"/>
      <c r="O109" s="1431"/>
      <c r="P109" s="1431"/>
      <c r="Q109" s="1445">
        <f>Calc_Cap!D62</f>
        <v>1.0534351145038168</v>
      </c>
      <c r="R109" s="1445"/>
      <c r="S109" s="1445"/>
      <c r="T109" s="634"/>
      <c r="U109" s="858"/>
    </row>
    <row r="110" spans="2:21">
      <c r="B110" s="1431" t="s">
        <v>1198</v>
      </c>
      <c r="C110" s="1431"/>
      <c r="D110" s="1431"/>
      <c r="E110" s="1431"/>
      <c r="F110" s="1431"/>
      <c r="G110" s="1431"/>
      <c r="H110" s="1431"/>
      <c r="I110" s="1431"/>
      <c r="J110" s="1431"/>
      <c r="K110" s="1431"/>
      <c r="L110" s="1431"/>
      <c r="M110" s="1431"/>
      <c r="N110" s="1431"/>
      <c r="O110" s="1431"/>
      <c r="P110" s="1431"/>
      <c r="Q110" s="1444">
        <f ca="1">OP_Exec!K63</f>
        <v>2000</v>
      </c>
      <c r="R110" s="1444"/>
      <c r="S110" s="1444"/>
      <c r="T110" s="634"/>
      <c r="U110" s="858"/>
    </row>
  </sheetData>
  <phoneticPr fontId="0" type="noConversion"/>
  <conditionalFormatting sqref="R83 K83:K84 B83:B84">
    <cfRule type="expression" dxfId="1" priority="1" stopIfTrue="1">
      <formula>#REF!="Leasehold"</formula>
    </cfRule>
  </conditionalFormatting>
  <conditionalFormatting sqref="B20:S29 B7:S16">
    <cfRule type="expression" dxfId="0" priority="2" stopIfTrue="1">
      <formula>ISERROR(B7)</formula>
    </cfRule>
  </conditionalFormatting>
  <pageMargins left="0.24" right="0.23" top="0.4" bottom="0.44" header="0.4" footer="0.44"/>
  <pageSetup paperSize="9" scale="57"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tabColor theme="0" tint="-0.14999847407452621"/>
    <pageSetUpPr fitToPage="1"/>
  </sheetPr>
  <dimension ref="A1:IV668"/>
  <sheetViews>
    <sheetView showGridLines="0" zoomScale="85" zoomScaleNormal="85" workbookViewId="0">
      <selection activeCell="B2" sqref="B2"/>
    </sheetView>
  </sheetViews>
  <sheetFormatPr defaultColWidth="0" defaultRowHeight="13.2"/>
  <cols>
    <col min="1" max="1" width="1.77734375" style="3" customWidth="1"/>
    <col min="2" max="2" width="12.21875" style="3" customWidth="1"/>
    <col min="3" max="3" width="14.5546875" style="3" customWidth="1"/>
    <col min="4" max="4" width="14.21875" style="3" bestFit="1" customWidth="1"/>
    <col min="5" max="5" width="9.21875" style="3" customWidth="1"/>
    <col min="6" max="6" width="12.77734375" style="3" bestFit="1" customWidth="1"/>
    <col min="7" max="7" width="11.44140625" style="3" bestFit="1" customWidth="1"/>
    <col min="8" max="8" width="12.77734375" style="3" bestFit="1" customWidth="1"/>
    <col min="9" max="9" width="11.5546875" style="3" bestFit="1" customWidth="1"/>
    <col min="10" max="10" width="11.5546875" style="3" customWidth="1"/>
    <col min="11" max="11" width="11.44140625" style="3" bestFit="1" customWidth="1"/>
    <col min="12" max="12" width="11.44140625" style="3" customWidth="1"/>
    <col min="13" max="13" width="10.44140625" style="3" customWidth="1"/>
    <col min="14" max="14" width="10.21875" style="3" customWidth="1"/>
    <col min="15" max="22" width="9.21875" style="3" customWidth="1"/>
    <col min="23" max="23" width="10.77734375" style="3" customWidth="1"/>
    <col min="24" max="24" width="11.77734375" style="3" customWidth="1"/>
    <col min="25" max="25" width="2.77734375" style="3" customWidth="1"/>
    <col min="26" max="16384" width="9.21875" style="3" hidden="1"/>
  </cols>
  <sheetData>
    <row r="1" spans="1:256" ht="13.8">
      <c r="A1" s="394"/>
      <c r="B1" s="394"/>
      <c r="C1" s="394"/>
      <c r="D1" s="394"/>
    </row>
    <row r="2" spans="1:256" s="619" customFormat="1" ht="17.25" customHeight="1">
      <c r="A2" s="394"/>
      <c r="B2" s="617" t="s">
        <v>1200</v>
      </c>
      <c r="C2" s="394"/>
      <c r="D2" s="394"/>
    </row>
    <row r="3" spans="1:256" ht="14.4" thickBot="1">
      <c r="A3" s="394"/>
      <c r="B3" s="620"/>
      <c r="C3" s="620"/>
      <c r="D3" s="620"/>
      <c r="E3" s="428"/>
      <c r="F3" s="428"/>
      <c r="G3" s="428"/>
      <c r="H3" s="428"/>
      <c r="I3" s="428"/>
      <c r="J3" s="428"/>
      <c r="K3" s="428"/>
      <c r="L3" s="428"/>
      <c r="M3" s="428"/>
      <c r="N3" s="428"/>
      <c r="O3" s="428"/>
      <c r="P3" s="428"/>
      <c r="Q3" s="428"/>
      <c r="R3" s="428"/>
      <c r="S3" s="428"/>
      <c r="T3" s="428"/>
      <c r="U3" s="428"/>
      <c r="V3" s="428"/>
      <c r="W3" s="428"/>
      <c r="X3" s="428"/>
    </row>
    <row r="4" spans="1:256" ht="14.4" thickTop="1">
      <c r="A4" s="394"/>
      <c r="B4" s="403"/>
      <c r="C4" s="394"/>
      <c r="D4" s="394"/>
    </row>
    <row r="5" spans="1:256" ht="15.6">
      <c r="A5" s="394"/>
      <c r="B5" s="621" t="s">
        <v>1199</v>
      </c>
      <c r="C5" s="621"/>
      <c r="D5" s="622"/>
      <c r="E5" s="401"/>
      <c r="F5" s="401"/>
      <c r="G5" s="401"/>
      <c r="H5" s="401"/>
      <c r="I5" s="401"/>
      <c r="J5" s="401"/>
      <c r="K5" s="401"/>
      <c r="L5" s="401"/>
      <c r="M5" s="401"/>
      <c r="N5" s="401"/>
      <c r="O5" s="401"/>
      <c r="P5" s="401"/>
      <c r="Q5" s="401"/>
      <c r="R5" s="401"/>
      <c r="S5" s="401"/>
      <c r="T5" s="401"/>
      <c r="U5" s="401"/>
      <c r="V5" s="401"/>
      <c r="W5" s="401"/>
      <c r="X5" s="401"/>
    </row>
    <row r="6" spans="1:256" ht="9" customHeight="1">
      <c r="A6" s="394"/>
      <c r="B6" s="394"/>
      <c r="C6" s="394"/>
      <c r="D6" s="394"/>
      <c r="E6" s="619"/>
      <c r="F6" s="619"/>
      <c r="G6" s="619"/>
      <c r="H6" s="619"/>
      <c r="I6" s="619"/>
      <c r="J6" s="619"/>
      <c r="K6" s="619"/>
      <c r="L6" s="619"/>
      <c r="M6" s="619"/>
      <c r="N6" s="619"/>
      <c r="O6" s="619"/>
      <c r="P6" s="619"/>
      <c r="Q6" s="619"/>
      <c r="R6" s="619"/>
      <c r="S6" s="619"/>
      <c r="T6" s="619"/>
      <c r="U6" s="619"/>
      <c r="V6" s="619"/>
      <c r="W6" s="619"/>
      <c r="X6" s="619"/>
    </row>
    <row r="7" spans="1:256" ht="13.8">
      <c r="A7" s="394"/>
      <c r="B7" s="403"/>
      <c r="C7" s="394"/>
      <c r="D7" s="394"/>
      <c r="E7" s="619"/>
      <c r="F7" s="619"/>
      <c r="G7" s="619"/>
      <c r="H7" s="619"/>
      <c r="I7" s="619"/>
      <c r="J7" s="619"/>
      <c r="K7" s="619"/>
      <c r="L7" s="619"/>
      <c r="M7" s="619"/>
      <c r="N7" s="619"/>
      <c r="O7" s="619"/>
      <c r="P7" s="619"/>
      <c r="Q7" s="619"/>
      <c r="R7" s="619"/>
      <c r="S7" s="619"/>
      <c r="T7" s="619"/>
      <c r="U7" s="619"/>
      <c r="V7" s="619"/>
      <c r="W7" s="619"/>
      <c r="X7" s="619"/>
    </row>
    <row r="8" spans="1:256" s="4" customFormat="1" ht="13.8">
      <c r="A8" s="623"/>
      <c r="B8" s="623"/>
      <c r="C8" s="623"/>
      <c r="D8" s="623"/>
      <c r="E8" s="1612"/>
      <c r="F8" s="1612"/>
      <c r="G8" s="1612"/>
      <c r="H8" s="1612"/>
      <c r="I8" s="1612"/>
      <c r="J8" s="1612"/>
      <c r="K8" s="1612"/>
      <c r="L8" s="1612"/>
      <c r="M8" s="1612"/>
      <c r="N8" s="1612"/>
      <c r="O8" s="1612"/>
      <c r="P8" s="1612"/>
      <c r="Q8" s="1612"/>
      <c r="R8" s="1612"/>
      <c r="S8" s="1612"/>
      <c r="T8" s="1612"/>
      <c r="U8" s="1612"/>
      <c r="V8" s="1612"/>
      <c r="W8" s="1612"/>
      <c r="X8" s="1612"/>
      <c r="Y8" s="1612"/>
      <c r="Z8" s="1612"/>
      <c r="AA8" s="1612"/>
      <c r="AB8" s="1612"/>
      <c r="AC8" s="1612"/>
      <c r="AD8" s="1612"/>
      <c r="AE8" s="1612"/>
      <c r="AF8" s="1612"/>
      <c r="AG8" s="1612"/>
      <c r="AH8" s="1612"/>
      <c r="AI8" s="1612"/>
      <c r="AJ8" s="1612"/>
      <c r="AK8" s="1612"/>
      <c r="AL8" s="1612"/>
      <c r="AM8" s="1612"/>
      <c r="AN8" s="1612"/>
      <c r="AO8" s="1612"/>
      <c r="AP8" s="1612"/>
      <c r="AQ8" s="1612"/>
      <c r="AR8" s="1612"/>
      <c r="AS8" s="1612"/>
      <c r="AT8" s="1612"/>
      <c r="AU8" s="1612"/>
      <c r="AV8" s="1612"/>
      <c r="AW8" s="1612"/>
      <c r="AX8" s="1612"/>
      <c r="AY8" s="1612"/>
      <c r="AZ8" s="1612"/>
      <c r="BA8" s="1612"/>
      <c r="BB8" s="1612"/>
      <c r="BC8" s="1612"/>
      <c r="BD8" s="1612"/>
      <c r="BE8" s="1612"/>
      <c r="BF8" s="1612"/>
      <c r="BG8" s="1612"/>
      <c r="BH8" s="1612"/>
      <c r="BI8" s="1612"/>
      <c r="BJ8" s="1612"/>
      <c r="BK8" s="1612"/>
      <c r="BL8" s="1612"/>
      <c r="BM8" s="1612"/>
      <c r="BN8" s="1612"/>
      <c r="BO8" s="1612"/>
      <c r="BP8" s="1612"/>
      <c r="BQ8" s="1612"/>
      <c r="BR8" s="1612"/>
      <c r="BS8" s="1612"/>
      <c r="BT8" s="1612"/>
      <c r="BU8" s="1612"/>
      <c r="BV8" s="1612"/>
      <c r="BW8" s="1612"/>
      <c r="BX8" s="1612"/>
      <c r="BY8" s="1612"/>
      <c r="BZ8" s="1612"/>
      <c r="CA8" s="1612"/>
      <c r="CB8" s="1612"/>
      <c r="CC8" s="1612"/>
      <c r="CD8" s="1612"/>
      <c r="CE8" s="1612"/>
      <c r="CF8" s="1612"/>
      <c r="CG8" s="1612"/>
      <c r="CH8" s="1612"/>
      <c r="CI8" s="1612"/>
      <c r="CJ8" s="1612"/>
      <c r="CK8" s="1612"/>
      <c r="CL8" s="1612"/>
      <c r="CM8" s="1612"/>
      <c r="CN8" s="1612"/>
      <c r="CO8" s="1612"/>
      <c r="CP8" s="1612"/>
      <c r="CQ8" s="1612"/>
      <c r="CR8" s="1612"/>
      <c r="CS8" s="1612"/>
      <c r="CT8" s="1612"/>
      <c r="CU8" s="1612"/>
      <c r="CV8" s="1612"/>
      <c r="CW8" s="1612"/>
      <c r="CX8" s="1612"/>
      <c r="CY8" s="1612"/>
      <c r="CZ8" s="1612"/>
      <c r="DA8" s="1612"/>
      <c r="DB8" s="1612"/>
      <c r="DC8" s="1612"/>
      <c r="DD8" s="1612"/>
      <c r="DE8" s="1612"/>
      <c r="DF8" s="1612"/>
      <c r="DG8" s="1612"/>
      <c r="DH8" s="1612"/>
      <c r="DI8" s="1612"/>
      <c r="DJ8" s="1612"/>
      <c r="DK8" s="1612"/>
      <c r="DL8" s="1612"/>
      <c r="DM8" s="1612"/>
      <c r="DN8" s="1612"/>
      <c r="DO8" s="1612"/>
      <c r="DP8" s="1612"/>
      <c r="DQ8" s="1612"/>
      <c r="DR8" s="1612"/>
      <c r="DS8" s="1612"/>
      <c r="DT8" s="1612"/>
      <c r="DU8" s="1612"/>
      <c r="DV8" s="1612"/>
      <c r="DW8" s="1612"/>
      <c r="DX8" s="1612"/>
      <c r="DY8" s="1612"/>
      <c r="DZ8" s="1612"/>
      <c r="EA8" s="1612"/>
      <c r="EB8" s="1612"/>
      <c r="EC8" s="1612"/>
      <c r="ED8" s="1612"/>
      <c r="EE8" s="1612"/>
      <c r="EF8" s="1612"/>
      <c r="EG8" s="1612"/>
      <c r="EH8" s="1612"/>
      <c r="EI8" s="1612"/>
      <c r="EJ8" s="1612"/>
      <c r="EK8" s="1612"/>
      <c r="EL8" s="1612"/>
      <c r="EM8" s="1612"/>
      <c r="EN8" s="1612"/>
      <c r="EO8" s="1612"/>
      <c r="EP8" s="1612"/>
      <c r="EQ8" s="1612"/>
      <c r="ER8" s="1612"/>
      <c r="ES8" s="1612"/>
      <c r="ET8" s="1612"/>
      <c r="EU8" s="1612"/>
      <c r="EV8" s="1612"/>
      <c r="EW8" s="1612"/>
      <c r="EX8" s="1612"/>
      <c r="EY8" s="1612"/>
      <c r="EZ8" s="1612"/>
      <c r="FA8" s="1612"/>
      <c r="FB8" s="1612"/>
      <c r="FC8" s="1612"/>
      <c r="FD8" s="1612"/>
      <c r="FE8" s="1612"/>
      <c r="FF8" s="1612"/>
      <c r="FG8" s="1612"/>
      <c r="FH8" s="1612"/>
      <c r="FI8" s="1612"/>
      <c r="FJ8" s="1612"/>
      <c r="FK8" s="1612"/>
      <c r="FL8" s="1612"/>
      <c r="FM8" s="1612"/>
      <c r="FN8" s="1612"/>
      <c r="FO8" s="1612"/>
      <c r="FP8" s="1612"/>
      <c r="FQ8" s="1612"/>
      <c r="FR8" s="1612"/>
      <c r="FS8" s="1612"/>
      <c r="FT8" s="1612"/>
      <c r="FU8" s="1612"/>
      <c r="FV8" s="1612"/>
      <c r="FW8" s="1612"/>
      <c r="FX8" s="1612"/>
      <c r="FY8" s="1612"/>
      <c r="FZ8" s="1612"/>
      <c r="GA8" s="1612"/>
      <c r="GB8" s="1612"/>
      <c r="GC8" s="1612"/>
      <c r="GD8" s="1612"/>
      <c r="GE8" s="1612"/>
      <c r="GF8" s="1612"/>
      <c r="GG8" s="1612"/>
      <c r="GH8" s="1612"/>
      <c r="GI8" s="1612"/>
      <c r="GJ8" s="1612"/>
      <c r="GK8" s="1612"/>
      <c r="GL8" s="1612"/>
      <c r="GM8" s="1612"/>
      <c r="GN8" s="1612"/>
      <c r="GO8" s="1612"/>
      <c r="GP8" s="1612"/>
      <c r="GQ8" s="1612"/>
      <c r="GR8" s="1612"/>
      <c r="GS8" s="1612"/>
      <c r="GT8" s="1612"/>
      <c r="GU8" s="1612"/>
      <c r="GV8" s="1612"/>
      <c r="GW8" s="1612"/>
      <c r="GX8" s="1612"/>
      <c r="GY8" s="1612"/>
      <c r="GZ8" s="1612"/>
      <c r="HA8" s="1612"/>
      <c r="HB8" s="1612"/>
      <c r="HC8" s="1612"/>
      <c r="HD8" s="1612"/>
      <c r="HE8" s="1612"/>
      <c r="HF8" s="1612"/>
      <c r="HG8" s="1612"/>
      <c r="HH8" s="1612"/>
      <c r="HI8" s="1612"/>
      <c r="HJ8" s="1612"/>
      <c r="HK8" s="1612"/>
      <c r="HL8" s="1612"/>
      <c r="HM8" s="1612"/>
      <c r="HN8" s="1612"/>
      <c r="HO8" s="1612"/>
      <c r="HP8" s="1612"/>
      <c r="HQ8" s="1612"/>
      <c r="HR8" s="1612"/>
      <c r="HS8" s="1612"/>
      <c r="HT8" s="1612"/>
      <c r="HU8" s="1612"/>
      <c r="HV8" s="1612"/>
      <c r="HW8" s="1612"/>
      <c r="HX8" s="1612"/>
      <c r="HY8" s="1612"/>
      <c r="HZ8" s="1612"/>
      <c r="IA8" s="1612"/>
      <c r="IB8" s="1612"/>
      <c r="IC8" s="1612"/>
      <c r="ID8" s="1612"/>
      <c r="IE8" s="1612"/>
      <c r="IF8" s="1612"/>
      <c r="IG8" s="1612"/>
      <c r="IH8" s="1612"/>
      <c r="II8" s="1612"/>
      <c r="IJ8" s="1612"/>
      <c r="IK8" s="1612"/>
      <c r="IL8" s="1612"/>
      <c r="IM8" s="1612"/>
      <c r="IN8" s="1612"/>
      <c r="IO8" s="1612"/>
      <c r="IP8" s="1612"/>
      <c r="IQ8" s="1612"/>
      <c r="IR8" s="1612"/>
      <c r="IS8" s="1612"/>
      <c r="IT8" s="1612"/>
      <c r="IU8" s="1612"/>
      <c r="IV8" s="1612"/>
    </row>
    <row r="9" spans="1:256" s="4" customFormat="1" ht="13.8">
      <c r="A9" s="623"/>
      <c r="B9" s="623"/>
      <c r="C9" s="623"/>
      <c r="D9" s="623"/>
      <c r="E9" s="1612"/>
      <c r="F9" s="1612"/>
      <c r="G9" s="1612"/>
      <c r="H9" s="1612"/>
      <c r="I9" s="1612"/>
      <c r="J9" s="1612"/>
      <c r="K9" s="1612"/>
      <c r="L9" s="1612"/>
      <c r="M9" s="1612"/>
      <c r="N9" s="1612"/>
      <c r="O9" s="1612"/>
      <c r="P9" s="1612"/>
      <c r="Q9" s="1612"/>
      <c r="R9" s="1612"/>
      <c r="S9" s="1612"/>
      <c r="T9" s="1612"/>
      <c r="U9" s="1612"/>
      <c r="V9" s="1612"/>
      <c r="W9" s="1612"/>
      <c r="X9" s="1612"/>
      <c r="Y9" s="1612"/>
      <c r="Z9" s="1612"/>
      <c r="AA9" s="1612"/>
      <c r="AB9" s="1612"/>
      <c r="AC9" s="1612"/>
      <c r="AD9" s="1612"/>
      <c r="AE9" s="1612"/>
      <c r="AF9" s="1612"/>
      <c r="AG9" s="1612"/>
      <c r="AH9" s="1612"/>
      <c r="AI9" s="1612"/>
      <c r="AJ9" s="1612"/>
      <c r="AK9" s="1612"/>
      <c r="AL9" s="1612"/>
      <c r="AM9" s="1612"/>
      <c r="AN9" s="1612"/>
      <c r="AO9" s="1612"/>
      <c r="AP9" s="1612"/>
      <c r="AQ9" s="1612"/>
      <c r="AR9" s="1612"/>
      <c r="AS9" s="1612"/>
      <c r="AT9" s="1612"/>
      <c r="AU9" s="1612"/>
      <c r="AV9" s="1612"/>
      <c r="AW9" s="1612"/>
      <c r="AX9" s="1612"/>
      <c r="AY9" s="1612"/>
      <c r="AZ9" s="1612"/>
      <c r="BA9" s="1612"/>
      <c r="BB9" s="1612"/>
      <c r="BC9" s="1612"/>
      <c r="BD9" s="1612"/>
      <c r="BE9" s="1612"/>
      <c r="BF9" s="1612"/>
      <c r="BG9" s="1612"/>
      <c r="BH9" s="1612"/>
      <c r="BI9" s="1612"/>
      <c r="BJ9" s="1612"/>
      <c r="BK9" s="1612"/>
      <c r="BL9" s="1612"/>
      <c r="BM9" s="1612"/>
      <c r="BN9" s="1612"/>
      <c r="BO9" s="1612"/>
      <c r="BP9" s="1612"/>
      <c r="BQ9" s="1612"/>
      <c r="BR9" s="1612"/>
      <c r="BS9" s="1612"/>
      <c r="BT9" s="1612"/>
      <c r="BU9" s="1612"/>
      <c r="BV9" s="1612"/>
      <c r="BW9" s="1612"/>
      <c r="BX9" s="1612"/>
      <c r="BY9" s="1612"/>
      <c r="BZ9" s="1612"/>
      <c r="CA9" s="1612"/>
      <c r="CB9" s="1612"/>
      <c r="CC9" s="1612"/>
      <c r="CD9" s="1612"/>
      <c r="CE9" s="1612"/>
      <c r="CF9" s="1612"/>
      <c r="CG9" s="1612"/>
      <c r="CH9" s="1612"/>
      <c r="CI9" s="1612"/>
      <c r="CJ9" s="1612"/>
      <c r="CK9" s="1612"/>
      <c r="CL9" s="1612"/>
      <c r="CM9" s="1612"/>
      <c r="CN9" s="1612"/>
      <c r="CO9" s="1612"/>
      <c r="CP9" s="1612"/>
      <c r="CQ9" s="1612"/>
      <c r="CR9" s="1612"/>
      <c r="CS9" s="1612"/>
      <c r="CT9" s="1612"/>
      <c r="CU9" s="1612"/>
      <c r="CV9" s="1612"/>
      <c r="CW9" s="1612"/>
      <c r="CX9" s="1612"/>
      <c r="CY9" s="1612"/>
      <c r="CZ9" s="1612"/>
      <c r="DA9" s="1612"/>
      <c r="DB9" s="1612"/>
      <c r="DC9" s="1612"/>
      <c r="DD9" s="1612"/>
      <c r="DE9" s="1612"/>
      <c r="DF9" s="1612"/>
      <c r="DG9" s="1612"/>
      <c r="DH9" s="1612"/>
      <c r="DI9" s="1612"/>
      <c r="DJ9" s="1612"/>
      <c r="DK9" s="1612"/>
      <c r="DL9" s="1612"/>
      <c r="DM9" s="1612"/>
      <c r="DN9" s="1612"/>
      <c r="DO9" s="1612"/>
      <c r="DP9" s="1612"/>
      <c r="DQ9" s="1612"/>
      <c r="DR9" s="1612"/>
      <c r="DS9" s="1612"/>
      <c r="DT9" s="1612"/>
      <c r="DU9" s="1612"/>
      <c r="DV9" s="1612"/>
      <c r="DW9" s="1612"/>
      <c r="DX9" s="1612"/>
      <c r="DY9" s="1612"/>
      <c r="DZ9" s="1612"/>
      <c r="EA9" s="1612"/>
      <c r="EB9" s="1612"/>
      <c r="EC9" s="1612"/>
      <c r="ED9" s="1612"/>
      <c r="EE9" s="1612"/>
      <c r="EF9" s="1612"/>
      <c r="EG9" s="1612"/>
      <c r="EH9" s="1612"/>
      <c r="EI9" s="1612"/>
      <c r="EJ9" s="1612"/>
      <c r="EK9" s="1612"/>
      <c r="EL9" s="1612"/>
      <c r="EM9" s="1612"/>
      <c r="EN9" s="1612"/>
      <c r="EO9" s="1612"/>
      <c r="EP9" s="1612"/>
      <c r="EQ9" s="1612"/>
      <c r="ER9" s="1612"/>
      <c r="ES9" s="1612"/>
      <c r="ET9" s="1612"/>
      <c r="EU9" s="1612"/>
      <c r="EV9" s="1612"/>
      <c r="EW9" s="1612"/>
      <c r="EX9" s="1612"/>
      <c r="EY9" s="1612"/>
      <c r="EZ9" s="1612"/>
      <c r="FA9" s="1612"/>
      <c r="FB9" s="1612"/>
      <c r="FC9" s="1612"/>
      <c r="FD9" s="1612"/>
      <c r="FE9" s="1612"/>
      <c r="FF9" s="1612"/>
      <c r="FG9" s="1612"/>
      <c r="FH9" s="1612"/>
      <c r="FI9" s="1612"/>
      <c r="FJ9" s="1612"/>
      <c r="FK9" s="1612"/>
      <c r="FL9" s="1612"/>
      <c r="FM9" s="1612"/>
      <c r="FN9" s="1612"/>
      <c r="FO9" s="1612"/>
      <c r="FP9" s="1612"/>
      <c r="FQ9" s="1612"/>
      <c r="FR9" s="1612"/>
      <c r="FS9" s="1612"/>
      <c r="FT9" s="1612"/>
      <c r="FU9" s="1612"/>
      <c r="FV9" s="1612"/>
      <c r="FW9" s="1612"/>
      <c r="FX9" s="1612"/>
      <c r="FY9" s="1612"/>
      <c r="FZ9" s="1612"/>
      <c r="GA9" s="1612"/>
      <c r="GB9" s="1612"/>
      <c r="GC9" s="1612"/>
      <c r="GD9" s="1612"/>
      <c r="GE9" s="1612"/>
      <c r="GF9" s="1612"/>
      <c r="GG9" s="1612"/>
      <c r="GH9" s="1612"/>
      <c r="GI9" s="1612"/>
      <c r="GJ9" s="1612"/>
      <c r="GK9" s="1612"/>
      <c r="GL9" s="1612"/>
      <c r="GM9" s="1612"/>
      <c r="GN9" s="1612"/>
      <c r="GO9" s="1612"/>
      <c r="GP9" s="1612"/>
      <c r="GQ9" s="1612"/>
      <c r="GR9" s="1612"/>
      <c r="GS9" s="1612"/>
      <c r="GT9" s="1612"/>
      <c r="GU9" s="1612"/>
      <c r="GV9" s="1612"/>
      <c r="GW9" s="1612"/>
      <c r="GX9" s="1612"/>
      <c r="GY9" s="1612"/>
      <c r="GZ9" s="1612"/>
      <c r="HA9" s="1612"/>
      <c r="HB9" s="1612"/>
      <c r="HC9" s="1612"/>
      <c r="HD9" s="1612"/>
      <c r="HE9" s="1612"/>
      <c r="HF9" s="1612"/>
      <c r="HG9" s="1612"/>
      <c r="HH9" s="1612"/>
      <c r="HI9" s="1612"/>
      <c r="HJ9" s="1612"/>
      <c r="HK9" s="1612"/>
      <c r="HL9" s="1612"/>
      <c r="HM9" s="1612"/>
      <c r="HN9" s="1612"/>
      <c r="HO9" s="1612"/>
      <c r="HP9" s="1612"/>
      <c r="HQ9" s="1612"/>
      <c r="HR9" s="1612"/>
      <c r="HS9" s="1612"/>
      <c r="HT9" s="1612"/>
      <c r="HU9" s="1612"/>
      <c r="HV9" s="1612"/>
      <c r="HW9" s="1612"/>
      <c r="HX9" s="1612"/>
      <c r="HY9" s="1612"/>
      <c r="HZ9" s="1612"/>
      <c r="IA9" s="1612"/>
      <c r="IB9" s="1612"/>
      <c r="IC9" s="1612"/>
      <c r="ID9" s="1612"/>
      <c r="IE9" s="1612"/>
      <c r="IF9" s="1612"/>
      <c r="IG9" s="1612"/>
      <c r="IH9" s="1612"/>
      <c r="II9" s="1612"/>
      <c r="IJ9" s="1612"/>
      <c r="IK9" s="1612"/>
      <c r="IL9" s="1612"/>
      <c r="IM9" s="1612"/>
      <c r="IN9" s="1612"/>
      <c r="IO9" s="1612"/>
      <c r="IP9" s="1612"/>
      <c r="IQ9" s="1612"/>
      <c r="IR9" s="1612"/>
      <c r="IS9" s="1612"/>
      <c r="IT9" s="1612"/>
      <c r="IU9" s="1612"/>
      <c r="IV9" s="1612"/>
    </row>
    <row r="10" spans="1:256" s="5" customFormat="1" ht="14.4">
      <c r="A10" s="623"/>
      <c r="B10" s="623"/>
      <c r="C10" s="623"/>
      <c r="D10" s="623"/>
      <c r="E10" s="1612"/>
      <c r="F10" s="1612"/>
      <c r="G10" s="1612"/>
      <c r="H10" s="1612"/>
      <c r="I10" s="1612"/>
      <c r="J10" s="1612"/>
      <c r="K10" s="1612"/>
      <c r="L10" s="1612"/>
      <c r="M10" s="1612"/>
      <c r="N10" s="1612"/>
      <c r="O10" s="1612"/>
      <c r="P10" s="1612"/>
      <c r="Q10" s="1612"/>
      <c r="R10" s="1612"/>
      <c r="S10" s="1612"/>
      <c r="T10" s="1612"/>
      <c r="U10" s="1612"/>
      <c r="V10" s="1612"/>
      <c r="W10" s="1612"/>
      <c r="X10" s="1612"/>
      <c r="Y10" s="1613"/>
      <c r="Z10" s="1613"/>
      <c r="AA10" s="1613"/>
      <c r="AB10" s="1613"/>
      <c r="AC10" s="1613"/>
      <c r="AD10" s="1613"/>
      <c r="AE10" s="1613"/>
      <c r="AF10" s="1613"/>
      <c r="AG10" s="1613"/>
      <c r="AH10" s="1613"/>
      <c r="AI10" s="1613"/>
      <c r="AJ10" s="1613"/>
      <c r="AK10" s="1613"/>
      <c r="AL10" s="1613"/>
      <c r="AM10" s="1613"/>
      <c r="AN10" s="1613"/>
      <c r="AO10" s="1613"/>
      <c r="AP10" s="1613"/>
      <c r="AQ10" s="1613"/>
      <c r="AR10" s="1613"/>
      <c r="AS10" s="1613"/>
      <c r="AT10" s="1613"/>
      <c r="AU10" s="1613"/>
      <c r="AV10" s="1613"/>
      <c r="AW10" s="1613"/>
      <c r="AX10" s="1613"/>
      <c r="AY10" s="1613"/>
      <c r="AZ10" s="1613"/>
      <c r="BA10" s="1613"/>
      <c r="BB10" s="1613"/>
      <c r="BC10" s="1613"/>
      <c r="BD10" s="1613"/>
      <c r="BE10" s="1613"/>
      <c r="BF10" s="1613"/>
      <c r="BG10" s="1613"/>
      <c r="BH10" s="1613"/>
      <c r="BI10" s="1613"/>
      <c r="BJ10" s="1613"/>
      <c r="BK10" s="1613"/>
      <c r="BL10" s="1613"/>
      <c r="BM10" s="1613"/>
      <c r="BN10" s="1613"/>
      <c r="BO10" s="1613"/>
      <c r="BP10" s="1613"/>
      <c r="BQ10" s="1613"/>
      <c r="BR10" s="1613"/>
      <c r="BS10" s="1613"/>
      <c r="BT10" s="1613"/>
      <c r="BU10" s="1613"/>
      <c r="BV10" s="1613"/>
      <c r="BW10" s="1613"/>
      <c r="BX10" s="1613"/>
      <c r="BY10" s="1613"/>
      <c r="BZ10" s="1613"/>
      <c r="CA10" s="1613"/>
      <c r="CB10" s="1613"/>
      <c r="CC10" s="1613"/>
      <c r="CD10" s="1613"/>
      <c r="CE10" s="1613"/>
      <c r="CF10" s="1613"/>
      <c r="CG10" s="1613"/>
      <c r="CH10" s="1613"/>
      <c r="CI10" s="1613"/>
      <c r="CJ10" s="1613"/>
      <c r="CK10" s="1613"/>
      <c r="CL10" s="1613"/>
      <c r="CM10" s="1613"/>
      <c r="CN10" s="1613"/>
      <c r="CO10" s="1613"/>
      <c r="CP10" s="1613"/>
      <c r="CQ10" s="1613"/>
      <c r="CR10" s="1613"/>
      <c r="CS10" s="1613"/>
      <c r="CT10" s="1613"/>
      <c r="CU10" s="1613"/>
      <c r="CV10" s="1613"/>
      <c r="CW10" s="1613"/>
      <c r="CX10" s="1613"/>
      <c r="CY10" s="1613"/>
      <c r="CZ10" s="1613"/>
      <c r="DA10" s="1613"/>
      <c r="DB10" s="1613"/>
      <c r="DC10" s="1613"/>
      <c r="DD10" s="1613"/>
      <c r="DE10" s="1613"/>
      <c r="DF10" s="1613"/>
      <c r="DG10" s="1613"/>
      <c r="DH10" s="1613"/>
      <c r="DI10" s="1613"/>
      <c r="DJ10" s="1613"/>
      <c r="DK10" s="1613"/>
      <c r="DL10" s="1613"/>
      <c r="DM10" s="1613"/>
      <c r="DN10" s="1613"/>
      <c r="DO10" s="1613"/>
      <c r="DP10" s="1613"/>
      <c r="DQ10" s="1613"/>
      <c r="DR10" s="1613"/>
      <c r="DS10" s="1613"/>
      <c r="DT10" s="1613"/>
      <c r="DU10" s="1613"/>
      <c r="DV10" s="1613"/>
      <c r="DW10" s="1613"/>
      <c r="DX10" s="1613"/>
      <c r="DY10" s="1613"/>
      <c r="DZ10" s="1613"/>
      <c r="EA10" s="1613"/>
      <c r="EB10" s="1613"/>
      <c r="EC10" s="1613"/>
      <c r="ED10" s="1613"/>
      <c r="EE10" s="1613"/>
      <c r="EF10" s="1613"/>
      <c r="EG10" s="1613"/>
      <c r="EH10" s="1613"/>
      <c r="EI10" s="1613"/>
      <c r="EJ10" s="1613"/>
      <c r="EK10" s="1613"/>
      <c r="EL10" s="1613"/>
      <c r="EM10" s="1613"/>
      <c r="EN10" s="1613"/>
      <c r="EO10" s="1613"/>
      <c r="EP10" s="1613"/>
      <c r="EQ10" s="1613"/>
      <c r="ER10" s="1613"/>
      <c r="ES10" s="1613"/>
      <c r="ET10" s="1613"/>
      <c r="EU10" s="1613"/>
      <c r="EV10" s="1613"/>
      <c r="EW10" s="1613"/>
      <c r="EX10" s="1613"/>
      <c r="EY10" s="1613"/>
      <c r="EZ10" s="1613"/>
      <c r="FA10" s="1613"/>
      <c r="FB10" s="1613"/>
      <c r="FC10" s="1613"/>
      <c r="FD10" s="1613"/>
      <c r="FE10" s="1613"/>
      <c r="FF10" s="1613"/>
      <c r="FG10" s="1613"/>
      <c r="FH10" s="1613"/>
      <c r="FI10" s="1613"/>
      <c r="FJ10" s="1613"/>
      <c r="FK10" s="1613"/>
      <c r="FL10" s="1613"/>
      <c r="FM10" s="1613"/>
      <c r="FN10" s="1613"/>
      <c r="FO10" s="1613"/>
      <c r="FP10" s="1613"/>
      <c r="FQ10" s="1613"/>
      <c r="FR10" s="1613"/>
      <c r="FS10" s="1613"/>
      <c r="FT10" s="1613"/>
      <c r="FU10" s="1613"/>
      <c r="FV10" s="1613"/>
      <c r="FW10" s="1613"/>
      <c r="FX10" s="1613"/>
      <c r="FY10" s="1613"/>
      <c r="FZ10" s="1613"/>
      <c r="GA10" s="1613"/>
      <c r="GB10" s="1613"/>
      <c r="GC10" s="1613"/>
      <c r="GD10" s="1613"/>
      <c r="GE10" s="1613"/>
      <c r="GF10" s="1613"/>
      <c r="GG10" s="1613"/>
      <c r="GH10" s="1613"/>
      <c r="GI10" s="1613"/>
      <c r="GJ10" s="1613"/>
      <c r="GK10" s="1613"/>
      <c r="GL10" s="1613"/>
      <c r="GM10" s="1613"/>
      <c r="GN10" s="1613"/>
      <c r="GO10" s="1613"/>
      <c r="GP10" s="1613"/>
      <c r="GQ10" s="1613"/>
      <c r="GR10" s="1613"/>
      <c r="GS10" s="1613"/>
      <c r="GT10" s="1613"/>
      <c r="GU10" s="1613"/>
      <c r="GV10" s="1613"/>
      <c r="GW10" s="1613"/>
      <c r="GX10" s="1613"/>
      <c r="GY10" s="1613"/>
      <c r="GZ10" s="1613"/>
      <c r="HA10" s="1613"/>
      <c r="HB10" s="1613"/>
      <c r="HC10" s="1613"/>
      <c r="HD10" s="1613"/>
      <c r="HE10" s="1613"/>
      <c r="HF10" s="1613"/>
      <c r="HG10" s="1613"/>
      <c r="HH10" s="1613"/>
      <c r="HI10" s="1613"/>
      <c r="HJ10" s="1613"/>
      <c r="HK10" s="1613"/>
      <c r="HL10" s="1613"/>
      <c r="HM10" s="1613"/>
      <c r="HN10" s="1613"/>
      <c r="HO10" s="1613"/>
      <c r="HP10" s="1613"/>
      <c r="HQ10" s="1613"/>
      <c r="HR10" s="1613"/>
      <c r="HS10" s="1613"/>
      <c r="HT10" s="1613"/>
      <c r="HU10" s="1613"/>
      <c r="HV10" s="1613"/>
      <c r="HW10" s="1613"/>
      <c r="HX10" s="1613"/>
      <c r="HY10" s="1613"/>
      <c r="HZ10" s="1613"/>
      <c r="IA10" s="1613"/>
      <c r="IB10" s="1613"/>
      <c r="IC10" s="1613"/>
      <c r="ID10" s="1613"/>
      <c r="IE10" s="1613"/>
      <c r="IF10" s="1613"/>
      <c r="IG10" s="1613"/>
      <c r="IH10" s="1613"/>
      <c r="II10" s="1613"/>
      <c r="IJ10" s="1613"/>
      <c r="IK10" s="1613"/>
      <c r="IL10" s="1613"/>
      <c r="IM10" s="1613"/>
      <c r="IN10" s="1613"/>
      <c r="IO10" s="1613"/>
      <c r="IP10" s="1613"/>
      <c r="IQ10" s="1613"/>
      <c r="IR10" s="1613"/>
      <c r="IS10" s="1613"/>
      <c r="IT10" s="1613"/>
      <c r="IU10" s="1613"/>
      <c r="IV10" s="1613"/>
    </row>
    <row r="11" spans="1:256" s="5" customFormat="1" ht="14.4">
      <c r="A11" s="623"/>
      <c r="B11" s="623"/>
      <c r="C11" s="623"/>
      <c r="D11" s="623"/>
      <c r="E11" s="1612"/>
      <c r="F11" s="1612"/>
      <c r="G11" s="1612"/>
      <c r="H11" s="1612"/>
      <c r="I11" s="1612"/>
      <c r="J11" s="1612"/>
      <c r="K11" s="1612"/>
      <c r="L11" s="1612"/>
      <c r="M11" s="1612"/>
      <c r="N11" s="1612"/>
      <c r="O11" s="1612"/>
      <c r="P11" s="1612"/>
      <c r="Q11" s="1612"/>
      <c r="R11" s="1612"/>
      <c r="S11" s="1612"/>
      <c r="T11" s="1612"/>
      <c r="U11" s="1612"/>
      <c r="V11" s="1612"/>
      <c r="W11" s="1612"/>
      <c r="X11" s="1612"/>
      <c r="Y11" s="1613"/>
      <c r="Z11" s="1613"/>
      <c r="AA11" s="1613"/>
      <c r="AB11" s="1613"/>
      <c r="AC11" s="1613"/>
      <c r="AD11" s="1613"/>
      <c r="AE11" s="1613"/>
      <c r="AF11" s="1613"/>
      <c r="AG11" s="1613"/>
      <c r="AH11" s="1613"/>
      <c r="AI11" s="1613"/>
      <c r="AJ11" s="1613"/>
      <c r="AK11" s="1613"/>
      <c r="AL11" s="1613"/>
      <c r="AM11" s="1613"/>
      <c r="AN11" s="1613"/>
      <c r="AO11" s="1613"/>
      <c r="AP11" s="1613"/>
      <c r="AQ11" s="1613"/>
      <c r="AR11" s="1613"/>
      <c r="AS11" s="1613"/>
      <c r="AT11" s="1613"/>
      <c r="AU11" s="1613"/>
      <c r="AV11" s="1613"/>
      <c r="AW11" s="1613"/>
      <c r="AX11" s="1613"/>
      <c r="AY11" s="1613"/>
      <c r="AZ11" s="1613"/>
      <c r="BA11" s="1613"/>
      <c r="BB11" s="1613"/>
      <c r="BC11" s="1613"/>
      <c r="BD11" s="1613"/>
      <c r="BE11" s="1613"/>
      <c r="BF11" s="1613"/>
      <c r="BG11" s="1613"/>
      <c r="BH11" s="1613"/>
      <c r="BI11" s="1613"/>
      <c r="BJ11" s="1613"/>
      <c r="BK11" s="1613"/>
      <c r="BL11" s="1613"/>
      <c r="BM11" s="1613"/>
      <c r="BN11" s="1613"/>
      <c r="BO11" s="1613"/>
      <c r="BP11" s="1613"/>
      <c r="BQ11" s="1613"/>
      <c r="BR11" s="1613"/>
      <c r="BS11" s="1613"/>
      <c r="BT11" s="1613"/>
      <c r="BU11" s="1613"/>
      <c r="BV11" s="1613"/>
      <c r="BW11" s="1613"/>
      <c r="BX11" s="1613"/>
      <c r="BY11" s="1613"/>
      <c r="BZ11" s="1613"/>
      <c r="CA11" s="1613"/>
      <c r="CB11" s="1613"/>
      <c r="CC11" s="1613"/>
      <c r="CD11" s="1613"/>
      <c r="CE11" s="1613"/>
      <c r="CF11" s="1613"/>
      <c r="CG11" s="1613"/>
      <c r="CH11" s="1613"/>
      <c r="CI11" s="1613"/>
      <c r="CJ11" s="1613"/>
      <c r="CK11" s="1613"/>
      <c r="CL11" s="1613"/>
      <c r="CM11" s="1613"/>
      <c r="CN11" s="1613"/>
      <c r="CO11" s="1613"/>
      <c r="CP11" s="1613"/>
      <c r="CQ11" s="1613"/>
      <c r="CR11" s="1613"/>
      <c r="CS11" s="1613"/>
      <c r="CT11" s="1613"/>
      <c r="CU11" s="1613"/>
      <c r="CV11" s="1613"/>
      <c r="CW11" s="1613"/>
      <c r="CX11" s="1613"/>
      <c r="CY11" s="1613"/>
      <c r="CZ11" s="1613"/>
      <c r="DA11" s="1613"/>
      <c r="DB11" s="1613"/>
      <c r="DC11" s="1613"/>
      <c r="DD11" s="1613"/>
      <c r="DE11" s="1613"/>
      <c r="DF11" s="1613"/>
      <c r="DG11" s="1613"/>
      <c r="DH11" s="1613"/>
      <c r="DI11" s="1613"/>
      <c r="DJ11" s="1613"/>
      <c r="DK11" s="1613"/>
      <c r="DL11" s="1613"/>
      <c r="DM11" s="1613"/>
      <c r="DN11" s="1613"/>
      <c r="DO11" s="1613"/>
      <c r="DP11" s="1613"/>
      <c r="DQ11" s="1613"/>
      <c r="DR11" s="1613"/>
      <c r="DS11" s="1613"/>
      <c r="DT11" s="1613"/>
      <c r="DU11" s="1613"/>
      <c r="DV11" s="1613"/>
      <c r="DW11" s="1613"/>
      <c r="DX11" s="1613"/>
      <c r="DY11" s="1613"/>
      <c r="DZ11" s="1613"/>
      <c r="EA11" s="1613"/>
      <c r="EB11" s="1613"/>
      <c r="EC11" s="1613"/>
      <c r="ED11" s="1613"/>
      <c r="EE11" s="1613"/>
      <c r="EF11" s="1613"/>
      <c r="EG11" s="1613"/>
      <c r="EH11" s="1613"/>
      <c r="EI11" s="1613"/>
      <c r="EJ11" s="1613"/>
      <c r="EK11" s="1613"/>
      <c r="EL11" s="1613"/>
      <c r="EM11" s="1613"/>
      <c r="EN11" s="1613"/>
      <c r="EO11" s="1613"/>
      <c r="EP11" s="1613"/>
      <c r="EQ11" s="1613"/>
      <c r="ER11" s="1613"/>
      <c r="ES11" s="1613"/>
      <c r="ET11" s="1613"/>
      <c r="EU11" s="1613"/>
      <c r="EV11" s="1613"/>
      <c r="EW11" s="1613"/>
      <c r="EX11" s="1613"/>
      <c r="EY11" s="1613"/>
      <c r="EZ11" s="1613"/>
      <c r="FA11" s="1613"/>
      <c r="FB11" s="1613"/>
      <c r="FC11" s="1613"/>
      <c r="FD11" s="1613"/>
      <c r="FE11" s="1613"/>
      <c r="FF11" s="1613"/>
      <c r="FG11" s="1613"/>
      <c r="FH11" s="1613"/>
      <c r="FI11" s="1613"/>
      <c r="FJ11" s="1613"/>
      <c r="FK11" s="1613"/>
      <c r="FL11" s="1613"/>
      <c r="FM11" s="1613"/>
      <c r="FN11" s="1613"/>
      <c r="FO11" s="1613"/>
      <c r="FP11" s="1613"/>
      <c r="FQ11" s="1613"/>
      <c r="FR11" s="1613"/>
      <c r="FS11" s="1613"/>
      <c r="FT11" s="1613"/>
      <c r="FU11" s="1613"/>
      <c r="FV11" s="1613"/>
      <c r="FW11" s="1613"/>
      <c r="FX11" s="1613"/>
      <c r="FY11" s="1613"/>
      <c r="FZ11" s="1613"/>
      <c r="GA11" s="1613"/>
      <c r="GB11" s="1613"/>
      <c r="GC11" s="1613"/>
      <c r="GD11" s="1613"/>
      <c r="GE11" s="1613"/>
      <c r="GF11" s="1613"/>
      <c r="GG11" s="1613"/>
      <c r="GH11" s="1613"/>
      <c r="GI11" s="1613"/>
      <c r="GJ11" s="1613"/>
      <c r="GK11" s="1613"/>
      <c r="GL11" s="1613"/>
      <c r="GM11" s="1613"/>
      <c r="GN11" s="1613"/>
      <c r="GO11" s="1613"/>
      <c r="GP11" s="1613"/>
      <c r="GQ11" s="1613"/>
      <c r="GR11" s="1613"/>
      <c r="GS11" s="1613"/>
      <c r="GT11" s="1613"/>
      <c r="GU11" s="1613"/>
      <c r="GV11" s="1613"/>
      <c r="GW11" s="1613"/>
      <c r="GX11" s="1613"/>
      <c r="GY11" s="1613"/>
      <c r="GZ11" s="1613"/>
      <c r="HA11" s="1613"/>
      <c r="HB11" s="1613"/>
      <c r="HC11" s="1613"/>
      <c r="HD11" s="1613"/>
      <c r="HE11" s="1613"/>
      <c r="HF11" s="1613"/>
      <c r="HG11" s="1613"/>
      <c r="HH11" s="1613"/>
      <c r="HI11" s="1613"/>
      <c r="HJ11" s="1613"/>
      <c r="HK11" s="1613"/>
      <c r="HL11" s="1613"/>
      <c r="HM11" s="1613"/>
      <c r="HN11" s="1613"/>
      <c r="HO11" s="1613"/>
      <c r="HP11" s="1613"/>
      <c r="HQ11" s="1613"/>
      <c r="HR11" s="1613"/>
      <c r="HS11" s="1613"/>
      <c r="HT11" s="1613"/>
      <c r="HU11" s="1613"/>
      <c r="HV11" s="1613"/>
      <c r="HW11" s="1613"/>
      <c r="HX11" s="1613"/>
      <c r="HY11" s="1613"/>
      <c r="HZ11" s="1613"/>
      <c r="IA11" s="1613"/>
      <c r="IB11" s="1613"/>
      <c r="IC11" s="1613"/>
      <c r="ID11" s="1613"/>
      <c r="IE11" s="1613"/>
      <c r="IF11" s="1613"/>
      <c r="IG11" s="1613"/>
      <c r="IH11" s="1613"/>
      <c r="II11" s="1613"/>
      <c r="IJ11" s="1613"/>
      <c r="IK11" s="1613"/>
      <c r="IL11" s="1613"/>
      <c r="IM11" s="1613"/>
      <c r="IN11" s="1613"/>
      <c r="IO11" s="1613"/>
      <c r="IP11" s="1613"/>
      <c r="IQ11" s="1613"/>
      <c r="IR11" s="1613"/>
      <c r="IS11" s="1613"/>
      <c r="IT11" s="1613"/>
      <c r="IU11" s="1613"/>
      <c r="IV11" s="1613"/>
    </row>
    <row r="12" spans="1:256" s="5" customFormat="1" ht="14.4">
      <c r="A12" s="623"/>
      <c r="B12" s="623"/>
      <c r="C12" s="623"/>
      <c r="D12" s="623"/>
      <c r="E12" s="1612"/>
      <c r="F12" s="1612"/>
      <c r="G12" s="1612"/>
      <c r="H12" s="1612"/>
      <c r="I12" s="1612"/>
      <c r="J12" s="1612"/>
      <c r="K12" s="1612"/>
      <c r="L12" s="1612"/>
      <c r="M12" s="1612"/>
      <c r="N12" s="1612"/>
      <c r="O12" s="1612"/>
      <c r="P12" s="1612"/>
      <c r="Q12" s="1612"/>
      <c r="R12" s="1612"/>
      <c r="S12" s="1612"/>
      <c r="T12" s="1612"/>
      <c r="U12" s="1612"/>
      <c r="V12" s="1612"/>
      <c r="W12" s="1612"/>
      <c r="X12" s="1612"/>
      <c r="Y12" s="1613"/>
      <c r="Z12" s="1613"/>
      <c r="AA12" s="1613"/>
      <c r="AB12" s="1613"/>
      <c r="AC12" s="1613"/>
      <c r="AD12" s="1613"/>
      <c r="AE12" s="1613"/>
      <c r="AF12" s="1613"/>
      <c r="AG12" s="1613"/>
      <c r="AH12" s="1613"/>
      <c r="AI12" s="1613"/>
      <c r="AJ12" s="1613"/>
      <c r="AK12" s="1613"/>
      <c r="AL12" s="1613"/>
      <c r="AM12" s="1613"/>
      <c r="AN12" s="1613"/>
      <c r="AO12" s="1613"/>
      <c r="AP12" s="1613"/>
      <c r="AQ12" s="1613"/>
      <c r="AR12" s="1613"/>
      <c r="AS12" s="1613"/>
      <c r="AT12" s="1613"/>
      <c r="AU12" s="1613"/>
      <c r="AV12" s="1613"/>
      <c r="AW12" s="1613"/>
      <c r="AX12" s="1613"/>
      <c r="AY12" s="1613"/>
      <c r="AZ12" s="1613"/>
      <c r="BA12" s="1613"/>
      <c r="BB12" s="1613"/>
      <c r="BC12" s="1613"/>
      <c r="BD12" s="1613"/>
      <c r="BE12" s="1613"/>
      <c r="BF12" s="1613"/>
      <c r="BG12" s="1613"/>
      <c r="BH12" s="1613"/>
      <c r="BI12" s="1613"/>
      <c r="BJ12" s="1613"/>
      <c r="BK12" s="1613"/>
      <c r="BL12" s="1613"/>
      <c r="BM12" s="1613"/>
      <c r="BN12" s="1613"/>
      <c r="BO12" s="1613"/>
      <c r="BP12" s="1613"/>
      <c r="BQ12" s="1613"/>
      <c r="BR12" s="1613"/>
      <c r="BS12" s="1613"/>
      <c r="BT12" s="1613"/>
      <c r="BU12" s="1613"/>
      <c r="BV12" s="1613"/>
      <c r="BW12" s="1613"/>
      <c r="BX12" s="1613"/>
      <c r="BY12" s="1613"/>
      <c r="BZ12" s="1613"/>
      <c r="CA12" s="1613"/>
      <c r="CB12" s="1613"/>
      <c r="CC12" s="1613"/>
      <c r="CD12" s="1613"/>
      <c r="CE12" s="1613"/>
      <c r="CF12" s="1613"/>
      <c r="CG12" s="1613"/>
      <c r="CH12" s="1613"/>
      <c r="CI12" s="1613"/>
      <c r="CJ12" s="1613"/>
      <c r="CK12" s="1613"/>
      <c r="CL12" s="1613"/>
      <c r="CM12" s="1613"/>
      <c r="CN12" s="1613"/>
      <c r="CO12" s="1613"/>
      <c r="CP12" s="1613"/>
      <c r="CQ12" s="1613"/>
      <c r="CR12" s="1613"/>
      <c r="CS12" s="1613"/>
      <c r="CT12" s="1613"/>
      <c r="CU12" s="1613"/>
      <c r="CV12" s="1613"/>
      <c r="CW12" s="1613"/>
      <c r="CX12" s="1613"/>
      <c r="CY12" s="1613"/>
      <c r="CZ12" s="1613"/>
      <c r="DA12" s="1613"/>
      <c r="DB12" s="1613"/>
      <c r="DC12" s="1613"/>
      <c r="DD12" s="1613"/>
      <c r="DE12" s="1613"/>
      <c r="DF12" s="1613"/>
      <c r="DG12" s="1613"/>
      <c r="DH12" s="1613"/>
      <c r="DI12" s="1613"/>
      <c r="DJ12" s="1613"/>
      <c r="DK12" s="1613"/>
      <c r="DL12" s="1613"/>
      <c r="DM12" s="1613"/>
      <c r="DN12" s="1613"/>
      <c r="DO12" s="1613"/>
      <c r="DP12" s="1613"/>
      <c r="DQ12" s="1613"/>
      <c r="DR12" s="1613"/>
      <c r="DS12" s="1613"/>
      <c r="DT12" s="1613"/>
      <c r="DU12" s="1613"/>
      <c r="DV12" s="1613"/>
      <c r="DW12" s="1613"/>
      <c r="DX12" s="1613"/>
      <c r="DY12" s="1613"/>
      <c r="DZ12" s="1613"/>
      <c r="EA12" s="1613"/>
      <c r="EB12" s="1613"/>
      <c r="EC12" s="1613"/>
      <c r="ED12" s="1613"/>
      <c r="EE12" s="1613"/>
      <c r="EF12" s="1613"/>
      <c r="EG12" s="1613"/>
      <c r="EH12" s="1613"/>
      <c r="EI12" s="1613"/>
      <c r="EJ12" s="1613"/>
      <c r="EK12" s="1613"/>
      <c r="EL12" s="1613"/>
      <c r="EM12" s="1613"/>
      <c r="EN12" s="1613"/>
      <c r="EO12" s="1613"/>
      <c r="EP12" s="1613"/>
      <c r="EQ12" s="1613"/>
      <c r="ER12" s="1613"/>
      <c r="ES12" s="1613"/>
      <c r="ET12" s="1613"/>
      <c r="EU12" s="1613"/>
      <c r="EV12" s="1613"/>
      <c r="EW12" s="1613"/>
      <c r="EX12" s="1613"/>
      <c r="EY12" s="1613"/>
      <c r="EZ12" s="1613"/>
      <c r="FA12" s="1613"/>
      <c r="FB12" s="1613"/>
      <c r="FC12" s="1613"/>
      <c r="FD12" s="1613"/>
      <c r="FE12" s="1613"/>
      <c r="FF12" s="1613"/>
      <c r="FG12" s="1613"/>
      <c r="FH12" s="1613"/>
      <c r="FI12" s="1613"/>
      <c r="FJ12" s="1613"/>
      <c r="FK12" s="1613"/>
      <c r="FL12" s="1613"/>
      <c r="FM12" s="1613"/>
      <c r="FN12" s="1613"/>
      <c r="FO12" s="1613"/>
      <c r="FP12" s="1613"/>
      <c r="FQ12" s="1613"/>
      <c r="FR12" s="1613"/>
      <c r="FS12" s="1613"/>
      <c r="FT12" s="1613"/>
      <c r="FU12" s="1613"/>
      <c r="FV12" s="1613"/>
      <c r="FW12" s="1613"/>
      <c r="FX12" s="1613"/>
      <c r="FY12" s="1613"/>
      <c r="FZ12" s="1613"/>
      <c r="GA12" s="1613"/>
      <c r="GB12" s="1613"/>
      <c r="GC12" s="1613"/>
      <c r="GD12" s="1613"/>
      <c r="GE12" s="1613"/>
      <c r="GF12" s="1613"/>
      <c r="GG12" s="1613"/>
      <c r="GH12" s="1613"/>
      <c r="GI12" s="1613"/>
      <c r="GJ12" s="1613"/>
      <c r="GK12" s="1613"/>
      <c r="GL12" s="1613"/>
      <c r="GM12" s="1613"/>
      <c r="GN12" s="1613"/>
      <c r="GO12" s="1613"/>
      <c r="GP12" s="1613"/>
      <c r="GQ12" s="1613"/>
      <c r="GR12" s="1613"/>
      <c r="GS12" s="1613"/>
      <c r="GT12" s="1613"/>
      <c r="GU12" s="1613"/>
      <c r="GV12" s="1613"/>
      <c r="GW12" s="1613"/>
      <c r="GX12" s="1613"/>
      <c r="GY12" s="1613"/>
      <c r="GZ12" s="1613"/>
      <c r="HA12" s="1613"/>
      <c r="HB12" s="1613"/>
      <c r="HC12" s="1613"/>
      <c r="HD12" s="1613"/>
      <c r="HE12" s="1613"/>
      <c r="HF12" s="1613"/>
      <c r="HG12" s="1613"/>
      <c r="HH12" s="1613"/>
      <c r="HI12" s="1613"/>
      <c r="HJ12" s="1613"/>
      <c r="HK12" s="1613"/>
      <c r="HL12" s="1613"/>
      <c r="HM12" s="1613"/>
      <c r="HN12" s="1613"/>
      <c r="HO12" s="1613"/>
      <c r="HP12" s="1613"/>
      <c r="HQ12" s="1613"/>
      <c r="HR12" s="1613"/>
      <c r="HS12" s="1613"/>
      <c r="HT12" s="1613"/>
      <c r="HU12" s="1613"/>
      <c r="HV12" s="1613"/>
      <c r="HW12" s="1613"/>
      <c r="HX12" s="1613"/>
      <c r="HY12" s="1613"/>
      <c r="HZ12" s="1613"/>
      <c r="IA12" s="1613"/>
      <c r="IB12" s="1613"/>
      <c r="IC12" s="1613"/>
      <c r="ID12" s="1613"/>
      <c r="IE12" s="1613"/>
      <c r="IF12" s="1613"/>
      <c r="IG12" s="1613"/>
      <c r="IH12" s="1613"/>
      <c r="II12" s="1613"/>
      <c r="IJ12" s="1613"/>
      <c r="IK12" s="1613"/>
      <c r="IL12" s="1613"/>
      <c r="IM12" s="1613"/>
      <c r="IN12" s="1613"/>
      <c r="IO12" s="1613"/>
      <c r="IP12" s="1613"/>
      <c r="IQ12" s="1613"/>
      <c r="IR12" s="1613"/>
      <c r="IS12" s="1613"/>
      <c r="IT12" s="1613"/>
      <c r="IU12" s="1613"/>
      <c r="IV12" s="1613"/>
    </row>
    <row r="13" spans="1:256" s="5" customFormat="1" ht="14.4">
      <c r="A13" s="623"/>
      <c r="B13" s="623"/>
      <c r="C13" s="623"/>
      <c r="D13" s="623"/>
      <c r="E13" s="1612"/>
      <c r="F13" s="1612"/>
      <c r="G13" s="1612"/>
      <c r="H13" s="1612"/>
      <c r="I13" s="1612"/>
      <c r="J13" s="1612"/>
      <c r="K13" s="1612"/>
      <c r="L13" s="1612"/>
      <c r="M13" s="1612"/>
      <c r="N13" s="1612"/>
      <c r="O13" s="1612"/>
      <c r="P13" s="1612"/>
      <c r="Q13" s="1612"/>
      <c r="R13" s="1612"/>
      <c r="S13" s="1612"/>
      <c r="T13" s="1612"/>
      <c r="U13" s="1612"/>
      <c r="V13" s="1612"/>
      <c r="W13" s="1612"/>
      <c r="X13" s="1612"/>
      <c r="Y13" s="1613"/>
      <c r="Z13" s="1613"/>
      <c r="AA13" s="1613"/>
      <c r="AB13" s="1613"/>
      <c r="AC13" s="1613"/>
      <c r="AD13" s="1613"/>
      <c r="AE13" s="1613"/>
      <c r="AF13" s="1613"/>
      <c r="AG13" s="1613"/>
      <c r="AH13" s="1613"/>
      <c r="AI13" s="1613"/>
      <c r="AJ13" s="1613"/>
      <c r="AK13" s="1613"/>
      <c r="AL13" s="1613"/>
      <c r="AM13" s="1613"/>
      <c r="AN13" s="1613"/>
      <c r="AO13" s="1613"/>
      <c r="AP13" s="1613"/>
      <c r="AQ13" s="1613"/>
      <c r="AR13" s="1613"/>
      <c r="AS13" s="1613"/>
      <c r="AT13" s="1613"/>
      <c r="AU13" s="1613"/>
      <c r="AV13" s="1613"/>
      <c r="AW13" s="1613"/>
      <c r="AX13" s="1613"/>
      <c r="AY13" s="1613"/>
      <c r="AZ13" s="1613"/>
      <c r="BA13" s="1613"/>
      <c r="BB13" s="1613"/>
      <c r="BC13" s="1613"/>
      <c r="BD13" s="1613"/>
      <c r="BE13" s="1613"/>
      <c r="BF13" s="1613"/>
      <c r="BG13" s="1613"/>
      <c r="BH13" s="1613"/>
      <c r="BI13" s="1613"/>
      <c r="BJ13" s="1613"/>
      <c r="BK13" s="1613"/>
      <c r="BL13" s="1613"/>
      <c r="BM13" s="1613"/>
      <c r="BN13" s="1613"/>
      <c r="BO13" s="1613"/>
      <c r="BP13" s="1613"/>
      <c r="BQ13" s="1613"/>
      <c r="BR13" s="1613"/>
      <c r="BS13" s="1613"/>
      <c r="BT13" s="1613"/>
      <c r="BU13" s="1613"/>
      <c r="BV13" s="1613"/>
      <c r="BW13" s="1613"/>
      <c r="BX13" s="1613"/>
      <c r="BY13" s="1613"/>
      <c r="BZ13" s="1613"/>
      <c r="CA13" s="1613"/>
      <c r="CB13" s="1613"/>
      <c r="CC13" s="1613"/>
      <c r="CD13" s="1613"/>
      <c r="CE13" s="1613"/>
      <c r="CF13" s="1613"/>
      <c r="CG13" s="1613"/>
      <c r="CH13" s="1613"/>
      <c r="CI13" s="1613"/>
      <c r="CJ13" s="1613"/>
      <c r="CK13" s="1613"/>
      <c r="CL13" s="1613"/>
      <c r="CM13" s="1613"/>
      <c r="CN13" s="1613"/>
      <c r="CO13" s="1613"/>
      <c r="CP13" s="1613"/>
      <c r="CQ13" s="1613"/>
      <c r="CR13" s="1613"/>
      <c r="CS13" s="1613"/>
      <c r="CT13" s="1613"/>
      <c r="CU13" s="1613"/>
      <c r="CV13" s="1613"/>
      <c r="CW13" s="1613"/>
      <c r="CX13" s="1613"/>
      <c r="CY13" s="1613"/>
      <c r="CZ13" s="1613"/>
      <c r="DA13" s="1613"/>
      <c r="DB13" s="1613"/>
      <c r="DC13" s="1613"/>
      <c r="DD13" s="1613"/>
      <c r="DE13" s="1613"/>
      <c r="DF13" s="1613"/>
      <c r="DG13" s="1613"/>
      <c r="DH13" s="1613"/>
      <c r="DI13" s="1613"/>
      <c r="DJ13" s="1613"/>
      <c r="DK13" s="1613"/>
      <c r="DL13" s="1613"/>
      <c r="DM13" s="1613"/>
      <c r="DN13" s="1613"/>
      <c r="DO13" s="1613"/>
      <c r="DP13" s="1613"/>
      <c r="DQ13" s="1613"/>
      <c r="DR13" s="1613"/>
      <c r="DS13" s="1613"/>
      <c r="DT13" s="1613"/>
      <c r="DU13" s="1613"/>
      <c r="DV13" s="1613"/>
      <c r="DW13" s="1613"/>
      <c r="DX13" s="1613"/>
      <c r="DY13" s="1613"/>
      <c r="DZ13" s="1613"/>
      <c r="EA13" s="1613"/>
      <c r="EB13" s="1613"/>
      <c r="EC13" s="1613"/>
      <c r="ED13" s="1613"/>
      <c r="EE13" s="1613"/>
      <c r="EF13" s="1613"/>
      <c r="EG13" s="1613"/>
      <c r="EH13" s="1613"/>
      <c r="EI13" s="1613"/>
      <c r="EJ13" s="1613"/>
      <c r="EK13" s="1613"/>
      <c r="EL13" s="1613"/>
      <c r="EM13" s="1613"/>
      <c r="EN13" s="1613"/>
      <c r="EO13" s="1613"/>
      <c r="EP13" s="1613"/>
      <c r="EQ13" s="1613"/>
      <c r="ER13" s="1613"/>
      <c r="ES13" s="1613"/>
      <c r="ET13" s="1613"/>
      <c r="EU13" s="1613"/>
      <c r="EV13" s="1613"/>
      <c r="EW13" s="1613"/>
      <c r="EX13" s="1613"/>
      <c r="EY13" s="1613"/>
      <c r="EZ13" s="1613"/>
      <c r="FA13" s="1613"/>
      <c r="FB13" s="1613"/>
      <c r="FC13" s="1613"/>
      <c r="FD13" s="1613"/>
      <c r="FE13" s="1613"/>
      <c r="FF13" s="1613"/>
      <c r="FG13" s="1613"/>
      <c r="FH13" s="1613"/>
      <c r="FI13" s="1613"/>
      <c r="FJ13" s="1613"/>
      <c r="FK13" s="1613"/>
      <c r="FL13" s="1613"/>
      <c r="FM13" s="1613"/>
      <c r="FN13" s="1613"/>
      <c r="FO13" s="1613"/>
      <c r="FP13" s="1613"/>
      <c r="FQ13" s="1613"/>
      <c r="FR13" s="1613"/>
      <c r="FS13" s="1613"/>
      <c r="FT13" s="1613"/>
      <c r="FU13" s="1613"/>
      <c r="FV13" s="1613"/>
      <c r="FW13" s="1613"/>
      <c r="FX13" s="1613"/>
      <c r="FY13" s="1613"/>
      <c r="FZ13" s="1613"/>
      <c r="GA13" s="1613"/>
      <c r="GB13" s="1613"/>
      <c r="GC13" s="1613"/>
      <c r="GD13" s="1613"/>
      <c r="GE13" s="1613"/>
      <c r="GF13" s="1613"/>
      <c r="GG13" s="1613"/>
      <c r="GH13" s="1613"/>
      <c r="GI13" s="1613"/>
      <c r="GJ13" s="1613"/>
      <c r="GK13" s="1613"/>
      <c r="GL13" s="1613"/>
      <c r="GM13" s="1613"/>
      <c r="GN13" s="1613"/>
      <c r="GO13" s="1613"/>
      <c r="GP13" s="1613"/>
      <c r="GQ13" s="1613"/>
      <c r="GR13" s="1613"/>
      <c r="GS13" s="1613"/>
      <c r="GT13" s="1613"/>
      <c r="GU13" s="1613"/>
      <c r="GV13" s="1613"/>
      <c r="GW13" s="1613"/>
      <c r="GX13" s="1613"/>
      <c r="GY13" s="1613"/>
      <c r="GZ13" s="1613"/>
      <c r="HA13" s="1613"/>
      <c r="HB13" s="1613"/>
      <c r="HC13" s="1613"/>
      <c r="HD13" s="1613"/>
      <c r="HE13" s="1613"/>
      <c r="HF13" s="1613"/>
      <c r="HG13" s="1613"/>
      <c r="HH13" s="1613"/>
      <c r="HI13" s="1613"/>
      <c r="HJ13" s="1613"/>
      <c r="HK13" s="1613"/>
      <c r="HL13" s="1613"/>
      <c r="HM13" s="1613"/>
      <c r="HN13" s="1613"/>
      <c r="HO13" s="1613"/>
      <c r="HP13" s="1613"/>
      <c r="HQ13" s="1613"/>
      <c r="HR13" s="1613"/>
      <c r="HS13" s="1613"/>
      <c r="HT13" s="1613"/>
      <c r="HU13" s="1613"/>
      <c r="HV13" s="1613"/>
      <c r="HW13" s="1613"/>
      <c r="HX13" s="1613"/>
      <c r="HY13" s="1613"/>
      <c r="HZ13" s="1613"/>
      <c r="IA13" s="1613"/>
      <c r="IB13" s="1613"/>
      <c r="IC13" s="1613"/>
      <c r="ID13" s="1613"/>
      <c r="IE13" s="1613"/>
      <c r="IF13" s="1613"/>
      <c r="IG13" s="1613"/>
      <c r="IH13" s="1613"/>
      <c r="II13" s="1613"/>
      <c r="IJ13" s="1613"/>
      <c r="IK13" s="1613"/>
      <c r="IL13" s="1613"/>
      <c r="IM13" s="1613"/>
      <c r="IN13" s="1613"/>
      <c r="IO13" s="1613"/>
      <c r="IP13" s="1613"/>
      <c r="IQ13" s="1613"/>
      <c r="IR13" s="1613"/>
      <c r="IS13" s="1613"/>
      <c r="IT13" s="1613"/>
      <c r="IU13" s="1613"/>
      <c r="IV13" s="1613"/>
    </row>
    <row r="14" spans="1:256" s="5" customFormat="1" ht="14.4">
      <c r="A14" s="623"/>
      <c r="B14" s="623"/>
      <c r="C14" s="623"/>
      <c r="D14" s="623"/>
      <c r="E14" s="1612"/>
      <c r="F14" s="1612"/>
      <c r="G14" s="1612"/>
      <c r="H14" s="1612"/>
      <c r="I14" s="1612"/>
      <c r="J14" s="1612"/>
      <c r="K14" s="1612"/>
      <c r="L14" s="1612"/>
      <c r="M14" s="1612"/>
      <c r="N14" s="1612"/>
      <c r="O14" s="1612"/>
      <c r="P14" s="1612"/>
      <c r="Q14" s="1612"/>
      <c r="R14" s="1612"/>
      <c r="S14" s="1612"/>
      <c r="T14" s="1612"/>
      <c r="U14" s="1612"/>
      <c r="V14" s="1612"/>
      <c r="W14" s="1612"/>
      <c r="X14" s="1612"/>
      <c r="Y14" s="1613"/>
      <c r="Z14" s="1613"/>
      <c r="AA14" s="1613"/>
      <c r="AB14" s="1613"/>
      <c r="AC14" s="1613"/>
      <c r="AD14" s="1613"/>
      <c r="AE14" s="1613"/>
      <c r="AF14" s="1613"/>
      <c r="AG14" s="1613"/>
      <c r="AH14" s="1613"/>
      <c r="AI14" s="1613"/>
      <c r="AJ14" s="1613"/>
      <c r="AK14" s="1613"/>
      <c r="AL14" s="1613"/>
      <c r="AM14" s="1613"/>
      <c r="AN14" s="1613"/>
      <c r="AO14" s="1613"/>
      <c r="AP14" s="1613"/>
      <c r="AQ14" s="1613"/>
      <c r="AR14" s="1613"/>
      <c r="AS14" s="1613"/>
      <c r="AT14" s="1613"/>
      <c r="AU14" s="1613"/>
      <c r="AV14" s="1613"/>
      <c r="AW14" s="1613"/>
      <c r="AX14" s="1613"/>
      <c r="AY14" s="1613"/>
      <c r="AZ14" s="1613"/>
      <c r="BA14" s="1613"/>
      <c r="BB14" s="1613"/>
      <c r="BC14" s="1613"/>
      <c r="BD14" s="1613"/>
      <c r="BE14" s="1613"/>
      <c r="BF14" s="1613"/>
      <c r="BG14" s="1613"/>
      <c r="BH14" s="1613"/>
      <c r="BI14" s="1613"/>
      <c r="BJ14" s="1613"/>
      <c r="BK14" s="1613"/>
      <c r="BL14" s="1613"/>
      <c r="BM14" s="1613"/>
      <c r="BN14" s="1613"/>
      <c r="BO14" s="1613"/>
      <c r="BP14" s="1613"/>
      <c r="BQ14" s="1613"/>
      <c r="BR14" s="1613"/>
      <c r="BS14" s="1613"/>
      <c r="BT14" s="1613"/>
      <c r="BU14" s="1613"/>
      <c r="BV14" s="1613"/>
      <c r="BW14" s="1613"/>
      <c r="BX14" s="1613"/>
      <c r="BY14" s="1613"/>
      <c r="BZ14" s="1613"/>
      <c r="CA14" s="1613"/>
      <c r="CB14" s="1613"/>
      <c r="CC14" s="1613"/>
      <c r="CD14" s="1613"/>
      <c r="CE14" s="1613"/>
      <c r="CF14" s="1613"/>
      <c r="CG14" s="1613"/>
      <c r="CH14" s="1613"/>
      <c r="CI14" s="1613"/>
      <c r="CJ14" s="1613"/>
      <c r="CK14" s="1613"/>
      <c r="CL14" s="1613"/>
      <c r="CM14" s="1613"/>
      <c r="CN14" s="1613"/>
      <c r="CO14" s="1613"/>
      <c r="CP14" s="1613"/>
      <c r="CQ14" s="1613"/>
      <c r="CR14" s="1613"/>
      <c r="CS14" s="1613"/>
      <c r="CT14" s="1613"/>
      <c r="CU14" s="1613"/>
      <c r="CV14" s="1613"/>
      <c r="CW14" s="1613"/>
      <c r="CX14" s="1613"/>
      <c r="CY14" s="1613"/>
      <c r="CZ14" s="1613"/>
      <c r="DA14" s="1613"/>
      <c r="DB14" s="1613"/>
      <c r="DC14" s="1613"/>
      <c r="DD14" s="1613"/>
      <c r="DE14" s="1613"/>
      <c r="DF14" s="1613"/>
      <c r="DG14" s="1613"/>
      <c r="DH14" s="1613"/>
      <c r="DI14" s="1613"/>
      <c r="DJ14" s="1613"/>
      <c r="DK14" s="1613"/>
      <c r="DL14" s="1613"/>
      <c r="DM14" s="1613"/>
      <c r="DN14" s="1613"/>
      <c r="DO14" s="1613"/>
      <c r="DP14" s="1613"/>
      <c r="DQ14" s="1613"/>
      <c r="DR14" s="1613"/>
      <c r="DS14" s="1613"/>
      <c r="DT14" s="1613"/>
      <c r="DU14" s="1613"/>
      <c r="DV14" s="1613"/>
      <c r="DW14" s="1613"/>
      <c r="DX14" s="1613"/>
      <c r="DY14" s="1613"/>
      <c r="DZ14" s="1613"/>
      <c r="EA14" s="1613"/>
      <c r="EB14" s="1613"/>
      <c r="EC14" s="1613"/>
      <c r="ED14" s="1613"/>
      <c r="EE14" s="1613"/>
      <c r="EF14" s="1613"/>
      <c r="EG14" s="1613"/>
      <c r="EH14" s="1613"/>
      <c r="EI14" s="1613"/>
      <c r="EJ14" s="1613"/>
      <c r="EK14" s="1613"/>
      <c r="EL14" s="1613"/>
      <c r="EM14" s="1613"/>
      <c r="EN14" s="1613"/>
      <c r="EO14" s="1613"/>
      <c r="EP14" s="1613"/>
      <c r="EQ14" s="1613"/>
      <c r="ER14" s="1613"/>
      <c r="ES14" s="1613"/>
      <c r="ET14" s="1613"/>
      <c r="EU14" s="1613"/>
      <c r="EV14" s="1613"/>
      <c r="EW14" s="1613"/>
      <c r="EX14" s="1613"/>
      <c r="EY14" s="1613"/>
      <c r="EZ14" s="1613"/>
      <c r="FA14" s="1613"/>
      <c r="FB14" s="1613"/>
      <c r="FC14" s="1613"/>
      <c r="FD14" s="1613"/>
      <c r="FE14" s="1613"/>
      <c r="FF14" s="1613"/>
      <c r="FG14" s="1613"/>
      <c r="FH14" s="1613"/>
      <c r="FI14" s="1613"/>
      <c r="FJ14" s="1613"/>
      <c r="FK14" s="1613"/>
      <c r="FL14" s="1613"/>
      <c r="FM14" s="1613"/>
      <c r="FN14" s="1613"/>
      <c r="FO14" s="1613"/>
      <c r="FP14" s="1613"/>
      <c r="FQ14" s="1613"/>
      <c r="FR14" s="1613"/>
      <c r="FS14" s="1613"/>
      <c r="FT14" s="1613"/>
      <c r="FU14" s="1613"/>
      <c r="FV14" s="1613"/>
      <c r="FW14" s="1613"/>
      <c r="FX14" s="1613"/>
      <c r="FY14" s="1613"/>
      <c r="FZ14" s="1613"/>
      <c r="GA14" s="1613"/>
      <c r="GB14" s="1613"/>
      <c r="GC14" s="1613"/>
      <c r="GD14" s="1613"/>
      <c r="GE14" s="1613"/>
      <c r="GF14" s="1613"/>
      <c r="GG14" s="1613"/>
      <c r="GH14" s="1613"/>
      <c r="GI14" s="1613"/>
      <c r="GJ14" s="1613"/>
      <c r="GK14" s="1613"/>
      <c r="GL14" s="1613"/>
      <c r="GM14" s="1613"/>
      <c r="GN14" s="1613"/>
      <c r="GO14" s="1613"/>
      <c r="GP14" s="1613"/>
      <c r="GQ14" s="1613"/>
      <c r="GR14" s="1613"/>
      <c r="GS14" s="1613"/>
      <c r="GT14" s="1613"/>
      <c r="GU14" s="1613"/>
      <c r="GV14" s="1613"/>
      <c r="GW14" s="1613"/>
      <c r="GX14" s="1613"/>
      <c r="GY14" s="1613"/>
      <c r="GZ14" s="1613"/>
      <c r="HA14" s="1613"/>
      <c r="HB14" s="1613"/>
      <c r="HC14" s="1613"/>
      <c r="HD14" s="1613"/>
      <c r="HE14" s="1613"/>
      <c r="HF14" s="1613"/>
      <c r="HG14" s="1613"/>
      <c r="HH14" s="1613"/>
      <c r="HI14" s="1613"/>
      <c r="HJ14" s="1613"/>
      <c r="HK14" s="1613"/>
      <c r="HL14" s="1613"/>
      <c r="HM14" s="1613"/>
      <c r="HN14" s="1613"/>
      <c r="HO14" s="1613"/>
      <c r="HP14" s="1613"/>
      <c r="HQ14" s="1613"/>
      <c r="HR14" s="1613"/>
      <c r="HS14" s="1613"/>
      <c r="HT14" s="1613"/>
      <c r="HU14" s="1613"/>
      <c r="HV14" s="1613"/>
      <c r="HW14" s="1613"/>
      <c r="HX14" s="1613"/>
      <c r="HY14" s="1613"/>
      <c r="HZ14" s="1613"/>
      <c r="IA14" s="1613"/>
      <c r="IB14" s="1613"/>
      <c r="IC14" s="1613"/>
      <c r="ID14" s="1613"/>
      <c r="IE14" s="1613"/>
      <c r="IF14" s="1613"/>
      <c r="IG14" s="1613"/>
      <c r="IH14" s="1613"/>
      <c r="II14" s="1613"/>
      <c r="IJ14" s="1613"/>
      <c r="IK14" s="1613"/>
      <c r="IL14" s="1613"/>
      <c r="IM14" s="1613"/>
      <c r="IN14" s="1613"/>
      <c r="IO14" s="1613"/>
      <c r="IP14" s="1613"/>
      <c r="IQ14" s="1613"/>
      <c r="IR14" s="1613"/>
      <c r="IS14" s="1613"/>
      <c r="IT14" s="1613"/>
      <c r="IU14" s="1613"/>
      <c r="IV14" s="1613"/>
    </row>
    <row r="15" spans="1:256" s="5" customFormat="1" ht="14.4">
      <c r="A15" s="623"/>
      <c r="B15" s="623"/>
      <c r="C15" s="623"/>
      <c r="D15" s="623"/>
      <c r="E15" s="1612"/>
      <c r="F15" s="1612"/>
      <c r="G15" s="1612"/>
      <c r="H15" s="1612"/>
      <c r="I15" s="1612"/>
      <c r="J15" s="1612"/>
      <c r="K15" s="1612"/>
      <c r="L15" s="1612"/>
      <c r="M15" s="1612"/>
      <c r="N15" s="1612"/>
      <c r="O15" s="1612"/>
      <c r="P15" s="1612"/>
      <c r="Q15" s="1612"/>
      <c r="R15" s="1612"/>
      <c r="S15" s="1612"/>
      <c r="T15" s="1612"/>
      <c r="U15" s="1612"/>
      <c r="V15" s="1612"/>
      <c r="W15" s="1612"/>
      <c r="X15" s="1612"/>
      <c r="Y15" s="1613"/>
      <c r="Z15" s="1613"/>
      <c r="AA15" s="1613"/>
      <c r="AB15" s="1613"/>
      <c r="AC15" s="1613"/>
      <c r="AD15" s="1613"/>
      <c r="AE15" s="1613"/>
      <c r="AF15" s="1613"/>
      <c r="AG15" s="1613"/>
      <c r="AH15" s="1613"/>
      <c r="AI15" s="1613"/>
      <c r="AJ15" s="1613"/>
      <c r="AK15" s="1613"/>
      <c r="AL15" s="1613"/>
      <c r="AM15" s="1613"/>
      <c r="AN15" s="1613"/>
      <c r="AO15" s="1613"/>
      <c r="AP15" s="1613"/>
      <c r="AQ15" s="1613"/>
      <c r="AR15" s="1613"/>
      <c r="AS15" s="1613"/>
      <c r="AT15" s="1613"/>
      <c r="AU15" s="1613"/>
      <c r="AV15" s="1613"/>
      <c r="AW15" s="1613"/>
      <c r="AX15" s="1613"/>
      <c r="AY15" s="1613"/>
      <c r="AZ15" s="1613"/>
      <c r="BA15" s="1613"/>
      <c r="BB15" s="1613"/>
      <c r="BC15" s="1613"/>
      <c r="BD15" s="1613"/>
      <c r="BE15" s="1613"/>
      <c r="BF15" s="1613"/>
      <c r="BG15" s="1613"/>
      <c r="BH15" s="1613"/>
      <c r="BI15" s="1613"/>
      <c r="BJ15" s="1613"/>
      <c r="BK15" s="1613"/>
      <c r="BL15" s="1613"/>
      <c r="BM15" s="1613"/>
      <c r="BN15" s="1613"/>
      <c r="BO15" s="1613"/>
      <c r="BP15" s="1613"/>
      <c r="BQ15" s="1613"/>
      <c r="BR15" s="1613"/>
      <c r="BS15" s="1613"/>
      <c r="BT15" s="1613"/>
      <c r="BU15" s="1613"/>
      <c r="BV15" s="1613"/>
      <c r="BW15" s="1613"/>
      <c r="BX15" s="1613"/>
      <c r="BY15" s="1613"/>
      <c r="BZ15" s="1613"/>
      <c r="CA15" s="1613"/>
      <c r="CB15" s="1613"/>
      <c r="CC15" s="1613"/>
      <c r="CD15" s="1613"/>
      <c r="CE15" s="1613"/>
      <c r="CF15" s="1613"/>
      <c r="CG15" s="1613"/>
      <c r="CH15" s="1613"/>
      <c r="CI15" s="1613"/>
      <c r="CJ15" s="1613"/>
      <c r="CK15" s="1613"/>
      <c r="CL15" s="1613"/>
      <c r="CM15" s="1613"/>
      <c r="CN15" s="1613"/>
      <c r="CO15" s="1613"/>
      <c r="CP15" s="1613"/>
      <c r="CQ15" s="1613"/>
      <c r="CR15" s="1613"/>
      <c r="CS15" s="1613"/>
      <c r="CT15" s="1613"/>
      <c r="CU15" s="1613"/>
      <c r="CV15" s="1613"/>
      <c r="CW15" s="1613"/>
      <c r="CX15" s="1613"/>
      <c r="CY15" s="1613"/>
      <c r="CZ15" s="1613"/>
      <c r="DA15" s="1613"/>
      <c r="DB15" s="1613"/>
      <c r="DC15" s="1613"/>
      <c r="DD15" s="1613"/>
      <c r="DE15" s="1613"/>
      <c r="DF15" s="1613"/>
      <c r="DG15" s="1613"/>
      <c r="DH15" s="1613"/>
      <c r="DI15" s="1613"/>
      <c r="DJ15" s="1613"/>
      <c r="DK15" s="1613"/>
      <c r="DL15" s="1613"/>
      <c r="DM15" s="1613"/>
      <c r="DN15" s="1613"/>
      <c r="DO15" s="1613"/>
      <c r="DP15" s="1613"/>
      <c r="DQ15" s="1613"/>
      <c r="DR15" s="1613"/>
      <c r="DS15" s="1613"/>
      <c r="DT15" s="1613"/>
      <c r="DU15" s="1613"/>
      <c r="DV15" s="1613"/>
      <c r="DW15" s="1613"/>
      <c r="DX15" s="1613"/>
      <c r="DY15" s="1613"/>
      <c r="DZ15" s="1613"/>
      <c r="EA15" s="1613"/>
      <c r="EB15" s="1613"/>
      <c r="EC15" s="1613"/>
      <c r="ED15" s="1613"/>
      <c r="EE15" s="1613"/>
      <c r="EF15" s="1613"/>
      <c r="EG15" s="1613"/>
      <c r="EH15" s="1613"/>
      <c r="EI15" s="1613"/>
      <c r="EJ15" s="1613"/>
      <c r="EK15" s="1613"/>
      <c r="EL15" s="1613"/>
      <c r="EM15" s="1613"/>
      <c r="EN15" s="1613"/>
      <c r="EO15" s="1613"/>
      <c r="EP15" s="1613"/>
      <c r="EQ15" s="1613"/>
      <c r="ER15" s="1613"/>
      <c r="ES15" s="1613"/>
      <c r="ET15" s="1613"/>
      <c r="EU15" s="1613"/>
      <c r="EV15" s="1613"/>
      <c r="EW15" s="1613"/>
      <c r="EX15" s="1613"/>
      <c r="EY15" s="1613"/>
      <c r="EZ15" s="1613"/>
      <c r="FA15" s="1613"/>
      <c r="FB15" s="1613"/>
      <c r="FC15" s="1613"/>
      <c r="FD15" s="1613"/>
      <c r="FE15" s="1613"/>
      <c r="FF15" s="1613"/>
      <c r="FG15" s="1613"/>
      <c r="FH15" s="1613"/>
      <c r="FI15" s="1613"/>
      <c r="FJ15" s="1613"/>
      <c r="FK15" s="1613"/>
      <c r="FL15" s="1613"/>
      <c r="FM15" s="1613"/>
      <c r="FN15" s="1613"/>
      <c r="FO15" s="1613"/>
      <c r="FP15" s="1613"/>
      <c r="FQ15" s="1613"/>
      <c r="FR15" s="1613"/>
      <c r="FS15" s="1613"/>
      <c r="FT15" s="1613"/>
      <c r="FU15" s="1613"/>
      <c r="FV15" s="1613"/>
      <c r="FW15" s="1613"/>
      <c r="FX15" s="1613"/>
      <c r="FY15" s="1613"/>
      <c r="FZ15" s="1613"/>
      <c r="GA15" s="1613"/>
      <c r="GB15" s="1613"/>
      <c r="GC15" s="1613"/>
      <c r="GD15" s="1613"/>
      <c r="GE15" s="1613"/>
      <c r="GF15" s="1613"/>
      <c r="GG15" s="1613"/>
      <c r="GH15" s="1613"/>
      <c r="GI15" s="1613"/>
      <c r="GJ15" s="1613"/>
      <c r="GK15" s="1613"/>
      <c r="GL15" s="1613"/>
      <c r="GM15" s="1613"/>
      <c r="GN15" s="1613"/>
      <c r="GO15" s="1613"/>
      <c r="GP15" s="1613"/>
      <c r="GQ15" s="1613"/>
      <c r="GR15" s="1613"/>
      <c r="GS15" s="1613"/>
      <c r="GT15" s="1613"/>
      <c r="GU15" s="1613"/>
      <c r="GV15" s="1613"/>
      <c r="GW15" s="1613"/>
      <c r="GX15" s="1613"/>
      <c r="GY15" s="1613"/>
      <c r="GZ15" s="1613"/>
      <c r="HA15" s="1613"/>
      <c r="HB15" s="1613"/>
      <c r="HC15" s="1613"/>
      <c r="HD15" s="1613"/>
      <c r="HE15" s="1613"/>
      <c r="HF15" s="1613"/>
      <c r="HG15" s="1613"/>
      <c r="HH15" s="1613"/>
      <c r="HI15" s="1613"/>
      <c r="HJ15" s="1613"/>
      <c r="HK15" s="1613"/>
      <c r="HL15" s="1613"/>
      <c r="HM15" s="1613"/>
      <c r="HN15" s="1613"/>
      <c r="HO15" s="1613"/>
      <c r="HP15" s="1613"/>
      <c r="HQ15" s="1613"/>
      <c r="HR15" s="1613"/>
      <c r="HS15" s="1613"/>
      <c r="HT15" s="1613"/>
      <c r="HU15" s="1613"/>
      <c r="HV15" s="1613"/>
      <c r="HW15" s="1613"/>
      <c r="HX15" s="1613"/>
      <c r="HY15" s="1613"/>
      <c r="HZ15" s="1613"/>
      <c r="IA15" s="1613"/>
      <c r="IB15" s="1613"/>
      <c r="IC15" s="1613"/>
      <c r="ID15" s="1613"/>
      <c r="IE15" s="1613"/>
      <c r="IF15" s="1613"/>
      <c r="IG15" s="1613"/>
      <c r="IH15" s="1613"/>
      <c r="II15" s="1613"/>
      <c r="IJ15" s="1613"/>
      <c r="IK15" s="1613"/>
      <c r="IL15" s="1613"/>
      <c r="IM15" s="1613"/>
      <c r="IN15" s="1613"/>
      <c r="IO15" s="1613"/>
      <c r="IP15" s="1613"/>
      <c r="IQ15" s="1613"/>
      <c r="IR15" s="1613"/>
      <c r="IS15" s="1613"/>
      <c r="IT15" s="1613"/>
      <c r="IU15" s="1613"/>
      <c r="IV15" s="1613"/>
    </row>
    <row r="16" spans="1:256" s="5" customFormat="1" ht="14.4">
      <c r="A16" s="623"/>
      <c r="B16" s="623"/>
      <c r="C16" s="623"/>
      <c r="D16" s="623"/>
      <c r="E16" s="1612"/>
      <c r="F16" s="1612"/>
      <c r="G16" s="1612"/>
      <c r="H16" s="1612"/>
      <c r="I16" s="1612"/>
      <c r="J16" s="1612"/>
      <c r="K16" s="1612"/>
      <c r="L16" s="1612"/>
      <c r="M16" s="1612"/>
      <c r="N16" s="1612"/>
      <c r="O16" s="1612"/>
      <c r="P16" s="1612"/>
      <c r="Q16" s="1612"/>
      <c r="R16" s="1612"/>
      <c r="S16" s="1612"/>
      <c r="T16" s="1612"/>
      <c r="U16" s="1612"/>
      <c r="V16" s="1612"/>
      <c r="W16" s="1612"/>
      <c r="X16" s="1612"/>
      <c r="Y16" s="1613"/>
      <c r="Z16" s="1613"/>
      <c r="AA16" s="1613"/>
      <c r="AB16" s="1613"/>
      <c r="AC16" s="1613"/>
      <c r="AD16" s="1613"/>
      <c r="AE16" s="1613"/>
      <c r="AF16" s="1613"/>
      <c r="AG16" s="1613"/>
      <c r="AH16" s="1613"/>
      <c r="AI16" s="1613"/>
      <c r="AJ16" s="1613"/>
      <c r="AK16" s="1613"/>
      <c r="AL16" s="1613"/>
      <c r="AM16" s="1613"/>
      <c r="AN16" s="1613"/>
      <c r="AO16" s="1613"/>
      <c r="AP16" s="1613"/>
      <c r="AQ16" s="1613"/>
      <c r="AR16" s="1613"/>
      <c r="AS16" s="1613"/>
      <c r="AT16" s="1613"/>
      <c r="AU16" s="1613"/>
      <c r="AV16" s="1613"/>
      <c r="AW16" s="1613"/>
      <c r="AX16" s="1613"/>
      <c r="AY16" s="1613"/>
      <c r="AZ16" s="1613"/>
      <c r="BA16" s="1613"/>
      <c r="BB16" s="1613"/>
      <c r="BC16" s="1613"/>
      <c r="BD16" s="1613"/>
      <c r="BE16" s="1613"/>
      <c r="BF16" s="1613"/>
      <c r="BG16" s="1613"/>
      <c r="BH16" s="1613"/>
      <c r="BI16" s="1613"/>
      <c r="BJ16" s="1613"/>
      <c r="BK16" s="1613"/>
      <c r="BL16" s="1613"/>
      <c r="BM16" s="1613"/>
      <c r="BN16" s="1613"/>
      <c r="BO16" s="1613"/>
      <c r="BP16" s="1613"/>
      <c r="BQ16" s="1613"/>
      <c r="BR16" s="1613"/>
      <c r="BS16" s="1613"/>
      <c r="BT16" s="1613"/>
      <c r="BU16" s="1613"/>
      <c r="BV16" s="1613"/>
      <c r="BW16" s="1613"/>
      <c r="BX16" s="1613"/>
      <c r="BY16" s="1613"/>
      <c r="BZ16" s="1613"/>
      <c r="CA16" s="1613"/>
      <c r="CB16" s="1613"/>
      <c r="CC16" s="1613"/>
      <c r="CD16" s="1613"/>
      <c r="CE16" s="1613"/>
      <c r="CF16" s="1613"/>
      <c r="CG16" s="1613"/>
      <c r="CH16" s="1613"/>
      <c r="CI16" s="1613"/>
      <c r="CJ16" s="1613"/>
      <c r="CK16" s="1613"/>
      <c r="CL16" s="1613"/>
      <c r="CM16" s="1613"/>
      <c r="CN16" s="1613"/>
      <c r="CO16" s="1613"/>
      <c r="CP16" s="1613"/>
      <c r="CQ16" s="1613"/>
      <c r="CR16" s="1613"/>
      <c r="CS16" s="1613"/>
      <c r="CT16" s="1613"/>
      <c r="CU16" s="1613"/>
      <c r="CV16" s="1613"/>
      <c r="CW16" s="1613"/>
      <c r="CX16" s="1613"/>
      <c r="CY16" s="1613"/>
      <c r="CZ16" s="1613"/>
      <c r="DA16" s="1613"/>
      <c r="DB16" s="1613"/>
      <c r="DC16" s="1613"/>
      <c r="DD16" s="1613"/>
      <c r="DE16" s="1613"/>
      <c r="DF16" s="1613"/>
      <c r="DG16" s="1613"/>
      <c r="DH16" s="1613"/>
      <c r="DI16" s="1613"/>
      <c r="DJ16" s="1613"/>
      <c r="DK16" s="1613"/>
      <c r="DL16" s="1613"/>
      <c r="DM16" s="1613"/>
      <c r="DN16" s="1613"/>
      <c r="DO16" s="1613"/>
      <c r="DP16" s="1613"/>
      <c r="DQ16" s="1613"/>
      <c r="DR16" s="1613"/>
      <c r="DS16" s="1613"/>
      <c r="DT16" s="1613"/>
      <c r="DU16" s="1613"/>
      <c r="DV16" s="1613"/>
      <c r="DW16" s="1613"/>
      <c r="DX16" s="1613"/>
      <c r="DY16" s="1613"/>
      <c r="DZ16" s="1613"/>
      <c r="EA16" s="1613"/>
      <c r="EB16" s="1613"/>
      <c r="EC16" s="1613"/>
      <c r="ED16" s="1613"/>
      <c r="EE16" s="1613"/>
      <c r="EF16" s="1613"/>
      <c r="EG16" s="1613"/>
      <c r="EH16" s="1613"/>
      <c r="EI16" s="1613"/>
      <c r="EJ16" s="1613"/>
      <c r="EK16" s="1613"/>
      <c r="EL16" s="1613"/>
      <c r="EM16" s="1613"/>
      <c r="EN16" s="1613"/>
      <c r="EO16" s="1613"/>
      <c r="EP16" s="1613"/>
      <c r="EQ16" s="1613"/>
      <c r="ER16" s="1613"/>
      <c r="ES16" s="1613"/>
      <c r="ET16" s="1613"/>
      <c r="EU16" s="1613"/>
      <c r="EV16" s="1613"/>
      <c r="EW16" s="1613"/>
      <c r="EX16" s="1613"/>
      <c r="EY16" s="1613"/>
      <c r="EZ16" s="1613"/>
      <c r="FA16" s="1613"/>
      <c r="FB16" s="1613"/>
      <c r="FC16" s="1613"/>
      <c r="FD16" s="1613"/>
      <c r="FE16" s="1613"/>
      <c r="FF16" s="1613"/>
      <c r="FG16" s="1613"/>
      <c r="FH16" s="1613"/>
      <c r="FI16" s="1613"/>
      <c r="FJ16" s="1613"/>
      <c r="FK16" s="1613"/>
      <c r="FL16" s="1613"/>
      <c r="FM16" s="1613"/>
      <c r="FN16" s="1613"/>
      <c r="FO16" s="1613"/>
      <c r="FP16" s="1613"/>
      <c r="FQ16" s="1613"/>
      <c r="FR16" s="1613"/>
      <c r="FS16" s="1613"/>
      <c r="FT16" s="1613"/>
      <c r="FU16" s="1613"/>
      <c r="FV16" s="1613"/>
      <c r="FW16" s="1613"/>
      <c r="FX16" s="1613"/>
      <c r="FY16" s="1613"/>
      <c r="FZ16" s="1613"/>
      <c r="GA16" s="1613"/>
      <c r="GB16" s="1613"/>
      <c r="GC16" s="1613"/>
      <c r="GD16" s="1613"/>
      <c r="GE16" s="1613"/>
      <c r="GF16" s="1613"/>
      <c r="GG16" s="1613"/>
      <c r="GH16" s="1613"/>
      <c r="GI16" s="1613"/>
      <c r="GJ16" s="1613"/>
      <c r="GK16" s="1613"/>
      <c r="GL16" s="1613"/>
      <c r="GM16" s="1613"/>
      <c r="GN16" s="1613"/>
      <c r="GO16" s="1613"/>
      <c r="GP16" s="1613"/>
      <c r="GQ16" s="1613"/>
      <c r="GR16" s="1613"/>
      <c r="GS16" s="1613"/>
      <c r="GT16" s="1613"/>
      <c r="GU16" s="1613"/>
      <c r="GV16" s="1613"/>
      <c r="GW16" s="1613"/>
      <c r="GX16" s="1613"/>
      <c r="GY16" s="1613"/>
      <c r="GZ16" s="1613"/>
      <c r="HA16" s="1613"/>
      <c r="HB16" s="1613"/>
      <c r="HC16" s="1613"/>
      <c r="HD16" s="1613"/>
      <c r="HE16" s="1613"/>
      <c r="HF16" s="1613"/>
      <c r="HG16" s="1613"/>
      <c r="HH16" s="1613"/>
      <c r="HI16" s="1613"/>
      <c r="HJ16" s="1613"/>
      <c r="HK16" s="1613"/>
      <c r="HL16" s="1613"/>
      <c r="HM16" s="1613"/>
      <c r="HN16" s="1613"/>
      <c r="HO16" s="1613"/>
      <c r="HP16" s="1613"/>
      <c r="HQ16" s="1613"/>
      <c r="HR16" s="1613"/>
      <c r="HS16" s="1613"/>
      <c r="HT16" s="1613"/>
      <c r="HU16" s="1613"/>
      <c r="HV16" s="1613"/>
      <c r="HW16" s="1613"/>
      <c r="HX16" s="1613"/>
      <c r="HY16" s="1613"/>
      <c r="HZ16" s="1613"/>
      <c r="IA16" s="1613"/>
      <c r="IB16" s="1613"/>
      <c r="IC16" s="1613"/>
      <c r="ID16" s="1613"/>
      <c r="IE16" s="1613"/>
      <c r="IF16" s="1613"/>
      <c r="IG16" s="1613"/>
      <c r="IH16" s="1613"/>
      <c r="II16" s="1613"/>
      <c r="IJ16" s="1613"/>
      <c r="IK16" s="1613"/>
      <c r="IL16" s="1613"/>
      <c r="IM16" s="1613"/>
      <c r="IN16" s="1613"/>
      <c r="IO16" s="1613"/>
      <c r="IP16" s="1613"/>
      <c r="IQ16" s="1613"/>
      <c r="IR16" s="1613"/>
      <c r="IS16" s="1613"/>
      <c r="IT16" s="1613"/>
      <c r="IU16" s="1613"/>
      <c r="IV16" s="1613"/>
    </row>
    <row r="17" spans="1:256" s="5" customFormat="1" ht="13.8">
      <c r="A17" s="1612"/>
      <c r="B17" s="1612"/>
      <c r="C17" s="1612"/>
      <c r="D17" s="1612"/>
      <c r="E17" s="1612"/>
      <c r="F17" s="1612"/>
      <c r="G17" s="1612"/>
      <c r="H17" s="1612"/>
      <c r="I17" s="1612"/>
      <c r="J17" s="1612"/>
      <c r="K17" s="1612"/>
      <c r="L17" s="1612"/>
      <c r="M17" s="1612"/>
      <c r="N17" s="1612"/>
      <c r="O17" s="1612"/>
      <c r="P17" s="1612"/>
      <c r="Q17" s="1612"/>
      <c r="R17" s="1612"/>
      <c r="S17" s="1612"/>
      <c r="T17" s="1612"/>
      <c r="U17" s="1612"/>
      <c r="V17" s="1612"/>
      <c r="W17" s="1612"/>
      <c r="X17" s="1612"/>
      <c r="Y17" s="1613"/>
      <c r="Z17" s="1613"/>
      <c r="AA17" s="1613"/>
      <c r="AB17" s="1613"/>
      <c r="AC17" s="1613"/>
      <c r="AD17" s="1613"/>
      <c r="AE17" s="1613"/>
      <c r="AF17" s="1613"/>
      <c r="AG17" s="1613"/>
      <c r="AH17" s="1613"/>
      <c r="AI17" s="1613"/>
      <c r="AJ17" s="1613"/>
      <c r="AK17" s="1613"/>
      <c r="AL17" s="1613"/>
      <c r="AM17" s="1613"/>
      <c r="AN17" s="1613"/>
      <c r="AO17" s="1613"/>
      <c r="AP17" s="1613"/>
      <c r="AQ17" s="1613"/>
      <c r="AR17" s="1613"/>
      <c r="AS17" s="1613"/>
      <c r="AT17" s="1613"/>
      <c r="AU17" s="1613"/>
      <c r="AV17" s="1613"/>
      <c r="AW17" s="1613"/>
      <c r="AX17" s="1613"/>
      <c r="AY17" s="1613"/>
      <c r="AZ17" s="1613"/>
      <c r="BA17" s="1613"/>
      <c r="BB17" s="1613"/>
      <c r="BC17" s="1613"/>
      <c r="BD17" s="1613"/>
      <c r="BE17" s="1613"/>
      <c r="BF17" s="1613"/>
      <c r="BG17" s="1613"/>
      <c r="BH17" s="1613"/>
      <c r="BI17" s="1613"/>
      <c r="BJ17" s="1613"/>
      <c r="BK17" s="1613"/>
      <c r="BL17" s="1613"/>
      <c r="BM17" s="1613"/>
      <c r="BN17" s="1613"/>
      <c r="BO17" s="1613"/>
      <c r="BP17" s="1613"/>
      <c r="BQ17" s="1613"/>
      <c r="BR17" s="1613"/>
      <c r="BS17" s="1613"/>
      <c r="BT17" s="1613"/>
      <c r="BU17" s="1613"/>
      <c r="BV17" s="1613"/>
      <c r="BW17" s="1613"/>
      <c r="BX17" s="1613"/>
      <c r="BY17" s="1613"/>
      <c r="BZ17" s="1613"/>
      <c r="CA17" s="1613"/>
      <c r="CB17" s="1613"/>
      <c r="CC17" s="1613"/>
      <c r="CD17" s="1613"/>
      <c r="CE17" s="1613"/>
      <c r="CF17" s="1613"/>
      <c r="CG17" s="1613"/>
      <c r="CH17" s="1613"/>
      <c r="CI17" s="1613"/>
      <c r="CJ17" s="1613"/>
      <c r="CK17" s="1613"/>
      <c r="CL17" s="1613"/>
      <c r="CM17" s="1613"/>
      <c r="CN17" s="1613"/>
      <c r="CO17" s="1613"/>
      <c r="CP17" s="1613"/>
      <c r="CQ17" s="1613"/>
      <c r="CR17" s="1613"/>
      <c r="CS17" s="1613"/>
      <c r="CT17" s="1613"/>
      <c r="CU17" s="1613"/>
      <c r="CV17" s="1613"/>
      <c r="CW17" s="1613"/>
      <c r="CX17" s="1613"/>
      <c r="CY17" s="1613"/>
      <c r="CZ17" s="1613"/>
      <c r="DA17" s="1613"/>
      <c r="DB17" s="1613"/>
      <c r="DC17" s="1613"/>
      <c r="DD17" s="1613"/>
      <c r="DE17" s="1613"/>
      <c r="DF17" s="1613"/>
      <c r="DG17" s="1613"/>
      <c r="DH17" s="1613"/>
      <c r="DI17" s="1613"/>
      <c r="DJ17" s="1613"/>
      <c r="DK17" s="1613"/>
      <c r="DL17" s="1613"/>
      <c r="DM17" s="1613"/>
      <c r="DN17" s="1613"/>
      <c r="DO17" s="1613"/>
      <c r="DP17" s="1613"/>
      <c r="DQ17" s="1613"/>
      <c r="DR17" s="1613"/>
      <c r="DS17" s="1613"/>
      <c r="DT17" s="1613"/>
      <c r="DU17" s="1613"/>
      <c r="DV17" s="1613"/>
      <c r="DW17" s="1613"/>
      <c r="DX17" s="1613"/>
      <c r="DY17" s="1613"/>
      <c r="DZ17" s="1613"/>
      <c r="EA17" s="1613"/>
      <c r="EB17" s="1613"/>
      <c r="EC17" s="1613"/>
      <c r="ED17" s="1613"/>
      <c r="EE17" s="1613"/>
      <c r="EF17" s="1613"/>
      <c r="EG17" s="1613"/>
      <c r="EH17" s="1613"/>
      <c r="EI17" s="1613"/>
      <c r="EJ17" s="1613"/>
      <c r="EK17" s="1613"/>
      <c r="EL17" s="1613"/>
      <c r="EM17" s="1613"/>
      <c r="EN17" s="1613"/>
      <c r="EO17" s="1613"/>
      <c r="EP17" s="1613"/>
      <c r="EQ17" s="1613"/>
      <c r="ER17" s="1613"/>
      <c r="ES17" s="1613"/>
      <c r="ET17" s="1613"/>
      <c r="EU17" s="1613"/>
      <c r="EV17" s="1613"/>
      <c r="EW17" s="1613"/>
      <c r="EX17" s="1613"/>
      <c r="EY17" s="1613"/>
      <c r="EZ17" s="1613"/>
      <c r="FA17" s="1613"/>
      <c r="FB17" s="1613"/>
      <c r="FC17" s="1613"/>
      <c r="FD17" s="1613"/>
      <c r="FE17" s="1613"/>
      <c r="FF17" s="1613"/>
      <c r="FG17" s="1613"/>
      <c r="FH17" s="1613"/>
      <c r="FI17" s="1613"/>
      <c r="FJ17" s="1613"/>
      <c r="FK17" s="1613"/>
      <c r="FL17" s="1613"/>
      <c r="FM17" s="1613"/>
      <c r="FN17" s="1613"/>
      <c r="FO17" s="1613"/>
      <c r="FP17" s="1613"/>
      <c r="FQ17" s="1613"/>
      <c r="FR17" s="1613"/>
      <c r="FS17" s="1613"/>
      <c r="FT17" s="1613"/>
      <c r="FU17" s="1613"/>
      <c r="FV17" s="1613"/>
      <c r="FW17" s="1613"/>
      <c r="FX17" s="1613"/>
      <c r="FY17" s="1613"/>
      <c r="FZ17" s="1613"/>
      <c r="GA17" s="1613"/>
      <c r="GB17" s="1613"/>
      <c r="GC17" s="1613"/>
      <c r="GD17" s="1613"/>
      <c r="GE17" s="1613"/>
      <c r="GF17" s="1613"/>
      <c r="GG17" s="1613"/>
      <c r="GH17" s="1613"/>
      <c r="GI17" s="1613"/>
      <c r="GJ17" s="1613"/>
      <c r="GK17" s="1613"/>
      <c r="GL17" s="1613"/>
      <c r="GM17" s="1613"/>
      <c r="GN17" s="1613"/>
      <c r="GO17" s="1613"/>
      <c r="GP17" s="1613"/>
      <c r="GQ17" s="1613"/>
      <c r="GR17" s="1613"/>
      <c r="GS17" s="1613"/>
      <c r="GT17" s="1613"/>
      <c r="GU17" s="1613"/>
      <c r="GV17" s="1613"/>
      <c r="GW17" s="1613"/>
      <c r="GX17" s="1613"/>
      <c r="GY17" s="1613"/>
      <c r="GZ17" s="1613"/>
      <c r="HA17" s="1613"/>
      <c r="HB17" s="1613"/>
      <c r="HC17" s="1613"/>
      <c r="HD17" s="1613"/>
      <c r="HE17" s="1613"/>
      <c r="HF17" s="1613"/>
      <c r="HG17" s="1613"/>
      <c r="HH17" s="1613"/>
      <c r="HI17" s="1613"/>
      <c r="HJ17" s="1613"/>
      <c r="HK17" s="1613"/>
      <c r="HL17" s="1613"/>
      <c r="HM17" s="1613"/>
      <c r="HN17" s="1613"/>
      <c r="HO17" s="1613"/>
      <c r="HP17" s="1613"/>
      <c r="HQ17" s="1613"/>
      <c r="HR17" s="1613"/>
      <c r="HS17" s="1613"/>
      <c r="HT17" s="1613"/>
      <c r="HU17" s="1613"/>
      <c r="HV17" s="1613"/>
      <c r="HW17" s="1613"/>
      <c r="HX17" s="1613"/>
      <c r="HY17" s="1613"/>
      <c r="HZ17" s="1613"/>
      <c r="IA17" s="1613"/>
      <c r="IB17" s="1613"/>
      <c r="IC17" s="1613"/>
      <c r="ID17" s="1613"/>
      <c r="IE17" s="1613"/>
      <c r="IF17" s="1613"/>
      <c r="IG17" s="1613"/>
      <c r="IH17" s="1613"/>
      <c r="II17" s="1613"/>
      <c r="IJ17" s="1613"/>
      <c r="IK17" s="1613"/>
      <c r="IL17" s="1613"/>
      <c r="IM17" s="1613"/>
      <c r="IN17" s="1613"/>
      <c r="IO17" s="1613"/>
      <c r="IP17" s="1613"/>
      <c r="IQ17" s="1613"/>
      <c r="IR17" s="1613"/>
      <c r="IS17" s="1613"/>
      <c r="IT17" s="1613"/>
      <c r="IU17" s="1613"/>
      <c r="IV17" s="1613"/>
    </row>
    <row r="18" spans="1:256" s="5" customFormat="1" ht="13.8">
      <c r="A18" s="1612"/>
      <c r="B18" s="1612"/>
      <c r="C18" s="1612"/>
      <c r="D18" s="1612"/>
      <c r="E18" s="1612"/>
      <c r="F18" s="1612"/>
      <c r="G18" s="1612"/>
      <c r="H18" s="1612"/>
      <c r="I18" s="1612"/>
      <c r="J18" s="1612"/>
      <c r="K18" s="1612"/>
      <c r="L18" s="1612"/>
      <c r="M18" s="1612"/>
      <c r="N18" s="1612"/>
      <c r="O18" s="1612"/>
      <c r="P18" s="1612"/>
      <c r="Q18" s="1612"/>
      <c r="R18" s="1612"/>
      <c r="S18" s="1612"/>
      <c r="T18" s="1612"/>
      <c r="U18" s="1612"/>
      <c r="V18" s="1612"/>
      <c r="W18" s="1612"/>
      <c r="X18" s="1612"/>
      <c r="Y18" s="1613"/>
      <c r="Z18" s="1613"/>
      <c r="AA18" s="1613"/>
      <c r="AB18" s="1613"/>
      <c r="AC18" s="1613"/>
      <c r="AD18" s="1613"/>
      <c r="AE18" s="1613"/>
      <c r="AF18" s="1613"/>
      <c r="AG18" s="1613"/>
      <c r="AH18" s="1613"/>
      <c r="AI18" s="1613"/>
      <c r="AJ18" s="1613"/>
      <c r="AK18" s="1613"/>
      <c r="AL18" s="1613"/>
      <c r="AM18" s="1613"/>
      <c r="AN18" s="1613"/>
      <c r="AO18" s="1613"/>
      <c r="AP18" s="1613"/>
      <c r="AQ18" s="1613"/>
      <c r="AR18" s="1613"/>
      <c r="AS18" s="1613"/>
      <c r="AT18" s="1613"/>
      <c r="AU18" s="1613"/>
      <c r="AV18" s="1613"/>
      <c r="AW18" s="1613"/>
      <c r="AX18" s="1613"/>
      <c r="AY18" s="1613"/>
      <c r="AZ18" s="1613"/>
      <c r="BA18" s="1613"/>
      <c r="BB18" s="1613"/>
      <c r="BC18" s="1613"/>
      <c r="BD18" s="1613"/>
      <c r="BE18" s="1613"/>
      <c r="BF18" s="1613"/>
      <c r="BG18" s="1613"/>
      <c r="BH18" s="1613"/>
      <c r="BI18" s="1613"/>
      <c r="BJ18" s="1613"/>
      <c r="BK18" s="1613"/>
      <c r="BL18" s="1613"/>
      <c r="BM18" s="1613"/>
      <c r="BN18" s="1613"/>
      <c r="BO18" s="1613"/>
      <c r="BP18" s="1613"/>
      <c r="BQ18" s="1613"/>
      <c r="BR18" s="1613"/>
      <c r="BS18" s="1613"/>
      <c r="BT18" s="1613"/>
      <c r="BU18" s="1613"/>
      <c r="BV18" s="1613"/>
      <c r="BW18" s="1613"/>
      <c r="BX18" s="1613"/>
      <c r="BY18" s="1613"/>
      <c r="BZ18" s="1613"/>
      <c r="CA18" s="1613"/>
      <c r="CB18" s="1613"/>
      <c r="CC18" s="1613"/>
      <c r="CD18" s="1613"/>
      <c r="CE18" s="1613"/>
      <c r="CF18" s="1613"/>
      <c r="CG18" s="1613"/>
      <c r="CH18" s="1613"/>
      <c r="CI18" s="1613"/>
      <c r="CJ18" s="1613"/>
      <c r="CK18" s="1613"/>
      <c r="CL18" s="1613"/>
      <c r="CM18" s="1613"/>
      <c r="CN18" s="1613"/>
      <c r="CO18" s="1613"/>
      <c r="CP18" s="1613"/>
      <c r="CQ18" s="1613"/>
      <c r="CR18" s="1613"/>
      <c r="CS18" s="1613"/>
      <c r="CT18" s="1613"/>
      <c r="CU18" s="1613"/>
      <c r="CV18" s="1613"/>
      <c r="CW18" s="1613"/>
      <c r="CX18" s="1613"/>
      <c r="CY18" s="1613"/>
      <c r="CZ18" s="1613"/>
      <c r="DA18" s="1613"/>
      <c r="DB18" s="1613"/>
      <c r="DC18" s="1613"/>
      <c r="DD18" s="1613"/>
      <c r="DE18" s="1613"/>
      <c r="DF18" s="1613"/>
      <c r="DG18" s="1613"/>
      <c r="DH18" s="1613"/>
      <c r="DI18" s="1613"/>
      <c r="DJ18" s="1613"/>
      <c r="DK18" s="1613"/>
      <c r="DL18" s="1613"/>
      <c r="DM18" s="1613"/>
      <c r="DN18" s="1613"/>
      <c r="DO18" s="1613"/>
      <c r="DP18" s="1613"/>
      <c r="DQ18" s="1613"/>
      <c r="DR18" s="1613"/>
      <c r="DS18" s="1613"/>
      <c r="DT18" s="1613"/>
      <c r="DU18" s="1613"/>
      <c r="DV18" s="1613"/>
      <c r="DW18" s="1613"/>
      <c r="DX18" s="1613"/>
      <c r="DY18" s="1613"/>
      <c r="DZ18" s="1613"/>
      <c r="EA18" s="1613"/>
      <c r="EB18" s="1613"/>
      <c r="EC18" s="1613"/>
      <c r="ED18" s="1613"/>
      <c r="EE18" s="1613"/>
      <c r="EF18" s="1613"/>
      <c r="EG18" s="1613"/>
      <c r="EH18" s="1613"/>
      <c r="EI18" s="1613"/>
      <c r="EJ18" s="1613"/>
      <c r="EK18" s="1613"/>
      <c r="EL18" s="1613"/>
      <c r="EM18" s="1613"/>
      <c r="EN18" s="1613"/>
      <c r="EO18" s="1613"/>
      <c r="EP18" s="1613"/>
      <c r="EQ18" s="1613"/>
      <c r="ER18" s="1613"/>
      <c r="ES18" s="1613"/>
      <c r="ET18" s="1613"/>
      <c r="EU18" s="1613"/>
      <c r="EV18" s="1613"/>
      <c r="EW18" s="1613"/>
      <c r="EX18" s="1613"/>
      <c r="EY18" s="1613"/>
      <c r="EZ18" s="1613"/>
      <c r="FA18" s="1613"/>
      <c r="FB18" s="1613"/>
      <c r="FC18" s="1613"/>
      <c r="FD18" s="1613"/>
      <c r="FE18" s="1613"/>
      <c r="FF18" s="1613"/>
      <c r="FG18" s="1613"/>
      <c r="FH18" s="1613"/>
      <c r="FI18" s="1613"/>
      <c r="FJ18" s="1613"/>
      <c r="FK18" s="1613"/>
      <c r="FL18" s="1613"/>
      <c r="FM18" s="1613"/>
      <c r="FN18" s="1613"/>
      <c r="FO18" s="1613"/>
      <c r="FP18" s="1613"/>
      <c r="FQ18" s="1613"/>
      <c r="FR18" s="1613"/>
      <c r="FS18" s="1613"/>
      <c r="FT18" s="1613"/>
      <c r="FU18" s="1613"/>
      <c r="FV18" s="1613"/>
      <c r="FW18" s="1613"/>
      <c r="FX18" s="1613"/>
      <c r="FY18" s="1613"/>
      <c r="FZ18" s="1613"/>
      <c r="GA18" s="1613"/>
      <c r="GB18" s="1613"/>
      <c r="GC18" s="1613"/>
      <c r="GD18" s="1613"/>
      <c r="GE18" s="1613"/>
      <c r="GF18" s="1613"/>
      <c r="GG18" s="1613"/>
      <c r="GH18" s="1613"/>
      <c r="GI18" s="1613"/>
      <c r="GJ18" s="1613"/>
      <c r="GK18" s="1613"/>
      <c r="GL18" s="1613"/>
      <c r="GM18" s="1613"/>
      <c r="GN18" s="1613"/>
      <c r="GO18" s="1613"/>
      <c r="GP18" s="1613"/>
      <c r="GQ18" s="1613"/>
      <c r="GR18" s="1613"/>
      <c r="GS18" s="1613"/>
      <c r="GT18" s="1613"/>
      <c r="GU18" s="1613"/>
      <c r="GV18" s="1613"/>
      <c r="GW18" s="1613"/>
      <c r="GX18" s="1613"/>
      <c r="GY18" s="1613"/>
      <c r="GZ18" s="1613"/>
      <c r="HA18" s="1613"/>
      <c r="HB18" s="1613"/>
      <c r="HC18" s="1613"/>
      <c r="HD18" s="1613"/>
      <c r="HE18" s="1613"/>
      <c r="HF18" s="1613"/>
      <c r="HG18" s="1613"/>
      <c r="HH18" s="1613"/>
      <c r="HI18" s="1613"/>
      <c r="HJ18" s="1613"/>
      <c r="HK18" s="1613"/>
      <c r="HL18" s="1613"/>
      <c r="HM18" s="1613"/>
      <c r="HN18" s="1613"/>
      <c r="HO18" s="1613"/>
      <c r="HP18" s="1613"/>
      <c r="HQ18" s="1613"/>
      <c r="HR18" s="1613"/>
      <c r="HS18" s="1613"/>
      <c r="HT18" s="1613"/>
      <c r="HU18" s="1613"/>
      <c r="HV18" s="1613"/>
      <c r="HW18" s="1613"/>
      <c r="HX18" s="1613"/>
      <c r="HY18" s="1613"/>
      <c r="HZ18" s="1613"/>
      <c r="IA18" s="1613"/>
      <c r="IB18" s="1613"/>
      <c r="IC18" s="1613"/>
      <c r="ID18" s="1613"/>
      <c r="IE18" s="1613"/>
      <c r="IF18" s="1613"/>
      <c r="IG18" s="1613"/>
      <c r="IH18" s="1613"/>
      <c r="II18" s="1613"/>
      <c r="IJ18" s="1613"/>
      <c r="IK18" s="1613"/>
      <c r="IL18" s="1613"/>
      <c r="IM18" s="1613"/>
      <c r="IN18" s="1613"/>
      <c r="IO18" s="1613"/>
      <c r="IP18" s="1613"/>
      <c r="IQ18" s="1613"/>
      <c r="IR18" s="1613"/>
      <c r="IS18" s="1613"/>
      <c r="IT18" s="1613"/>
      <c r="IU18" s="1613"/>
      <c r="IV18" s="1613"/>
    </row>
    <row r="19" spans="1:256" s="5" customFormat="1" ht="13.8">
      <c r="A19" s="1612"/>
      <c r="B19" s="1612"/>
      <c r="C19" s="1612"/>
      <c r="D19" s="1612"/>
      <c r="E19" s="1612"/>
      <c r="F19" s="1612"/>
      <c r="G19" s="1612"/>
      <c r="H19" s="1612"/>
      <c r="I19" s="1612"/>
      <c r="J19" s="1612"/>
      <c r="K19" s="1612"/>
      <c r="L19" s="1612"/>
      <c r="M19" s="1612"/>
      <c r="N19" s="1612"/>
      <c r="O19" s="1612"/>
      <c r="P19" s="1612"/>
      <c r="Q19" s="1612"/>
      <c r="R19" s="1612"/>
      <c r="S19" s="1612"/>
      <c r="T19" s="1612"/>
      <c r="U19" s="1612"/>
      <c r="V19" s="1612"/>
      <c r="W19" s="1612"/>
      <c r="X19" s="1612"/>
      <c r="Y19" s="1613"/>
      <c r="Z19" s="1613"/>
      <c r="AA19" s="1613"/>
      <c r="AB19" s="1613"/>
      <c r="AC19" s="1613"/>
      <c r="AD19" s="1613"/>
      <c r="AE19" s="1613"/>
      <c r="AF19" s="1613"/>
      <c r="AG19" s="1613"/>
      <c r="AH19" s="1613"/>
      <c r="AI19" s="1613"/>
      <c r="AJ19" s="1613"/>
      <c r="AK19" s="1613"/>
      <c r="AL19" s="1613"/>
      <c r="AM19" s="1613"/>
      <c r="AN19" s="1613"/>
      <c r="AO19" s="1613"/>
      <c r="AP19" s="1613"/>
      <c r="AQ19" s="1613"/>
      <c r="AR19" s="1613"/>
      <c r="AS19" s="1613"/>
      <c r="AT19" s="1613"/>
      <c r="AU19" s="1613"/>
      <c r="AV19" s="1613"/>
      <c r="AW19" s="1613"/>
      <c r="AX19" s="1613"/>
      <c r="AY19" s="1613"/>
      <c r="AZ19" s="1613"/>
      <c r="BA19" s="1613"/>
      <c r="BB19" s="1613"/>
      <c r="BC19" s="1613"/>
      <c r="BD19" s="1613"/>
      <c r="BE19" s="1613"/>
      <c r="BF19" s="1613"/>
      <c r="BG19" s="1613"/>
      <c r="BH19" s="1613"/>
      <c r="BI19" s="1613"/>
      <c r="BJ19" s="1613"/>
      <c r="BK19" s="1613"/>
      <c r="BL19" s="1613"/>
      <c r="BM19" s="1613"/>
      <c r="BN19" s="1613"/>
      <c r="BO19" s="1613"/>
      <c r="BP19" s="1613"/>
      <c r="BQ19" s="1613"/>
      <c r="BR19" s="1613"/>
      <c r="BS19" s="1613"/>
      <c r="BT19" s="1613"/>
      <c r="BU19" s="1613"/>
      <c r="BV19" s="1613"/>
      <c r="BW19" s="1613"/>
      <c r="BX19" s="1613"/>
      <c r="BY19" s="1613"/>
      <c r="BZ19" s="1613"/>
      <c r="CA19" s="1613"/>
      <c r="CB19" s="1613"/>
      <c r="CC19" s="1613"/>
      <c r="CD19" s="1613"/>
      <c r="CE19" s="1613"/>
      <c r="CF19" s="1613"/>
      <c r="CG19" s="1613"/>
      <c r="CH19" s="1613"/>
      <c r="CI19" s="1613"/>
      <c r="CJ19" s="1613"/>
      <c r="CK19" s="1613"/>
      <c r="CL19" s="1613"/>
      <c r="CM19" s="1613"/>
      <c r="CN19" s="1613"/>
      <c r="CO19" s="1613"/>
      <c r="CP19" s="1613"/>
      <c r="CQ19" s="1613"/>
      <c r="CR19" s="1613"/>
      <c r="CS19" s="1613"/>
      <c r="CT19" s="1613"/>
      <c r="CU19" s="1613"/>
      <c r="CV19" s="1613"/>
      <c r="CW19" s="1613"/>
      <c r="CX19" s="1613"/>
      <c r="CY19" s="1613"/>
      <c r="CZ19" s="1613"/>
      <c r="DA19" s="1613"/>
      <c r="DB19" s="1613"/>
      <c r="DC19" s="1613"/>
      <c r="DD19" s="1613"/>
      <c r="DE19" s="1613"/>
      <c r="DF19" s="1613"/>
      <c r="DG19" s="1613"/>
      <c r="DH19" s="1613"/>
      <c r="DI19" s="1613"/>
      <c r="DJ19" s="1613"/>
      <c r="DK19" s="1613"/>
      <c r="DL19" s="1613"/>
      <c r="DM19" s="1613"/>
      <c r="DN19" s="1613"/>
      <c r="DO19" s="1613"/>
      <c r="DP19" s="1613"/>
      <c r="DQ19" s="1613"/>
      <c r="DR19" s="1613"/>
      <c r="DS19" s="1613"/>
      <c r="DT19" s="1613"/>
      <c r="DU19" s="1613"/>
      <c r="DV19" s="1613"/>
      <c r="DW19" s="1613"/>
      <c r="DX19" s="1613"/>
      <c r="DY19" s="1613"/>
      <c r="DZ19" s="1613"/>
      <c r="EA19" s="1613"/>
      <c r="EB19" s="1613"/>
      <c r="EC19" s="1613"/>
      <c r="ED19" s="1613"/>
      <c r="EE19" s="1613"/>
      <c r="EF19" s="1613"/>
      <c r="EG19" s="1613"/>
      <c r="EH19" s="1613"/>
      <c r="EI19" s="1613"/>
      <c r="EJ19" s="1613"/>
      <c r="EK19" s="1613"/>
      <c r="EL19" s="1613"/>
      <c r="EM19" s="1613"/>
      <c r="EN19" s="1613"/>
      <c r="EO19" s="1613"/>
      <c r="EP19" s="1613"/>
      <c r="EQ19" s="1613"/>
      <c r="ER19" s="1613"/>
      <c r="ES19" s="1613"/>
      <c r="ET19" s="1613"/>
      <c r="EU19" s="1613"/>
      <c r="EV19" s="1613"/>
      <c r="EW19" s="1613"/>
      <c r="EX19" s="1613"/>
      <c r="EY19" s="1613"/>
      <c r="EZ19" s="1613"/>
      <c r="FA19" s="1613"/>
      <c r="FB19" s="1613"/>
      <c r="FC19" s="1613"/>
      <c r="FD19" s="1613"/>
      <c r="FE19" s="1613"/>
      <c r="FF19" s="1613"/>
      <c r="FG19" s="1613"/>
      <c r="FH19" s="1613"/>
      <c r="FI19" s="1613"/>
      <c r="FJ19" s="1613"/>
      <c r="FK19" s="1613"/>
      <c r="FL19" s="1613"/>
      <c r="FM19" s="1613"/>
      <c r="FN19" s="1613"/>
      <c r="FO19" s="1613"/>
      <c r="FP19" s="1613"/>
      <c r="FQ19" s="1613"/>
      <c r="FR19" s="1613"/>
      <c r="FS19" s="1613"/>
      <c r="FT19" s="1613"/>
      <c r="FU19" s="1613"/>
      <c r="FV19" s="1613"/>
      <c r="FW19" s="1613"/>
      <c r="FX19" s="1613"/>
      <c r="FY19" s="1613"/>
      <c r="FZ19" s="1613"/>
      <c r="GA19" s="1613"/>
      <c r="GB19" s="1613"/>
      <c r="GC19" s="1613"/>
      <c r="GD19" s="1613"/>
      <c r="GE19" s="1613"/>
      <c r="GF19" s="1613"/>
      <c r="GG19" s="1613"/>
      <c r="GH19" s="1613"/>
      <c r="GI19" s="1613"/>
      <c r="GJ19" s="1613"/>
      <c r="GK19" s="1613"/>
      <c r="GL19" s="1613"/>
      <c r="GM19" s="1613"/>
      <c r="GN19" s="1613"/>
      <c r="GO19" s="1613"/>
      <c r="GP19" s="1613"/>
      <c r="GQ19" s="1613"/>
      <c r="GR19" s="1613"/>
      <c r="GS19" s="1613"/>
      <c r="GT19" s="1613"/>
      <c r="GU19" s="1613"/>
      <c r="GV19" s="1613"/>
      <c r="GW19" s="1613"/>
      <c r="GX19" s="1613"/>
      <c r="GY19" s="1613"/>
      <c r="GZ19" s="1613"/>
      <c r="HA19" s="1613"/>
      <c r="HB19" s="1613"/>
      <c r="HC19" s="1613"/>
      <c r="HD19" s="1613"/>
      <c r="HE19" s="1613"/>
      <c r="HF19" s="1613"/>
      <c r="HG19" s="1613"/>
      <c r="HH19" s="1613"/>
      <c r="HI19" s="1613"/>
      <c r="HJ19" s="1613"/>
      <c r="HK19" s="1613"/>
      <c r="HL19" s="1613"/>
      <c r="HM19" s="1613"/>
      <c r="HN19" s="1613"/>
      <c r="HO19" s="1613"/>
      <c r="HP19" s="1613"/>
      <c r="HQ19" s="1613"/>
      <c r="HR19" s="1613"/>
      <c r="HS19" s="1613"/>
      <c r="HT19" s="1613"/>
      <c r="HU19" s="1613"/>
      <c r="HV19" s="1613"/>
      <c r="HW19" s="1613"/>
      <c r="HX19" s="1613"/>
      <c r="HY19" s="1613"/>
      <c r="HZ19" s="1613"/>
      <c r="IA19" s="1613"/>
      <c r="IB19" s="1613"/>
      <c r="IC19" s="1613"/>
      <c r="ID19" s="1613"/>
      <c r="IE19" s="1613"/>
      <c r="IF19" s="1613"/>
      <c r="IG19" s="1613"/>
      <c r="IH19" s="1613"/>
      <c r="II19" s="1613"/>
      <c r="IJ19" s="1613"/>
      <c r="IK19" s="1613"/>
      <c r="IL19" s="1613"/>
      <c r="IM19" s="1613"/>
      <c r="IN19" s="1613"/>
      <c r="IO19" s="1613"/>
      <c r="IP19" s="1613"/>
      <c r="IQ19" s="1613"/>
      <c r="IR19" s="1613"/>
      <c r="IS19" s="1613"/>
      <c r="IT19" s="1613"/>
      <c r="IU19" s="1613"/>
      <c r="IV19" s="1613"/>
    </row>
    <row r="20" spans="1:256" s="5" customFormat="1" ht="13.8">
      <c r="A20" s="1612"/>
      <c r="B20" s="1612"/>
      <c r="C20" s="1612"/>
      <c r="D20" s="1612"/>
      <c r="E20" s="1612"/>
      <c r="F20" s="1612"/>
      <c r="G20" s="1612"/>
      <c r="H20" s="1612"/>
      <c r="I20" s="1612"/>
      <c r="J20" s="1612"/>
      <c r="K20" s="1612"/>
      <c r="L20" s="1612"/>
      <c r="M20" s="1612"/>
      <c r="N20" s="1612"/>
      <c r="O20" s="1612"/>
      <c r="P20" s="1612"/>
      <c r="Q20" s="1612"/>
      <c r="R20" s="1612"/>
      <c r="S20" s="1612"/>
      <c r="T20" s="1612"/>
      <c r="U20" s="1612"/>
      <c r="V20" s="1612"/>
      <c r="W20" s="1612"/>
      <c r="X20" s="1612"/>
      <c r="Y20" s="1613"/>
      <c r="Z20" s="1613"/>
      <c r="AA20" s="1613"/>
      <c r="AB20" s="1613"/>
      <c r="AC20" s="1613"/>
      <c r="AD20" s="1613"/>
      <c r="AE20" s="1613"/>
      <c r="AF20" s="1613"/>
      <c r="AG20" s="1613"/>
      <c r="AH20" s="1613"/>
      <c r="AI20" s="1613"/>
      <c r="AJ20" s="1613"/>
      <c r="AK20" s="1613"/>
      <c r="AL20" s="1613"/>
      <c r="AM20" s="1613"/>
      <c r="AN20" s="1613"/>
      <c r="AO20" s="1613"/>
      <c r="AP20" s="1613"/>
      <c r="AQ20" s="1613"/>
      <c r="AR20" s="1613"/>
      <c r="AS20" s="1613"/>
      <c r="AT20" s="1613"/>
      <c r="AU20" s="1613"/>
      <c r="AV20" s="1613"/>
      <c r="AW20" s="1613"/>
      <c r="AX20" s="1613"/>
      <c r="AY20" s="1613"/>
      <c r="AZ20" s="1613"/>
      <c r="BA20" s="1613"/>
      <c r="BB20" s="1613"/>
      <c r="BC20" s="1613"/>
      <c r="BD20" s="1613"/>
      <c r="BE20" s="1613"/>
      <c r="BF20" s="1613"/>
      <c r="BG20" s="1613"/>
      <c r="BH20" s="1613"/>
      <c r="BI20" s="1613"/>
      <c r="BJ20" s="1613"/>
      <c r="BK20" s="1613"/>
      <c r="BL20" s="1613"/>
      <c r="BM20" s="1613"/>
      <c r="BN20" s="1613"/>
      <c r="BO20" s="1613"/>
      <c r="BP20" s="1613"/>
      <c r="BQ20" s="1613"/>
      <c r="BR20" s="1613"/>
      <c r="BS20" s="1613"/>
      <c r="BT20" s="1613"/>
      <c r="BU20" s="1613"/>
      <c r="BV20" s="1613"/>
      <c r="BW20" s="1613"/>
      <c r="BX20" s="1613"/>
      <c r="BY20" s="1613"/>
      <c r="BZ20" s="1613"/>
      <c r="CA20" s="1613"/>
      <c r="CB20" s="1613"/>
      <c r="CC20" s="1613"/>
      <c r="CD20" s="1613"/>
      <c r="CE20" s="1613"/>
      <c r="CF20" s="1613"/>
      <c r="CG20" s="1613"/>
      <c r="CH20" s="1613"/>
      <c r="CI20" s="1613"/>
      <c r="CJ20" s="1613"/>
      <c r="CK20" s="1613"/>
      <c r="CL20" s="1613"/>
      <c r="CM20" s="1613"/>
      <c r="CN20" s="1613"/>
      <c r="CO20" s="1613"/>
      <c r="CP20" s="1613"/>
      <c r="CQ20" s="1613"/>
      <c r="CR20" s="1613"/>
      <c r="CS20" s="1613"/>
      <c r="CT20" s="1613"/>
      <c r="CU20" s="1613"/>
      <c r="CV20" s="1613"/>
      <c r="CW20" s="1613"/>
      <c r="CX20" s="1613"/>
      <c r="CY20" s="1613"/>
      <c r="CZ20" s="1613"/>
      <c r="DA20" s="1613"/>
      <c r="DB20" s="1613"/>
      <c r="DC20" s="1613"/>
      <c r="DD20" s="1613"/>
      <c r="DE20" s="1613"/>
      <c r="DF20" s="1613"/>
      <c r="DG20" s="1613"/>
      <c r="DH20" s="1613"/>
      <c r="DI20" s="1613"/>
      <c r="DJ20" s="1613"/>
      <c r="DK20" s="1613"/>
      <c r="DL20" s="1613"/>
      <c r="DM20" s="1613"/>
      <c r="DN20" s="1613"/>
      <c r="DO20" s="1613"/>
      <c r="DP20" s="1613"/>
      <c r="DQ20" s="1613"/>
      <c r="DR20" s="1613"/>
      <c r="DS20" s="1613"/>
      <c r="DT20" s="1613"/>
      <c r="DU20" s="1613"/>
      <c r="DV20" s="1613"/>
      <c r="DW20" s="1613"/>
      <c r="DX20" s="1613"/>
      <c r="DY20" s="1613"/>
      <c r="DZ20" s="1613"/>
      <c r="EA20" s="1613"/>
      <c r="EB20" s="1613"/>
      <c r="EC20" s="1613"/>
      <c r="ED20" s="1613"/>
      <c r="EE20" s="1613"/>
      <c r="EF20" s="1613"/>
      <c r="EG20" s="1613"/>
      <c r="EH20" s="1613"/>
      <c r="EI20" s="1613"/>
      <c r="EJ20" s="1613"/>
      <c r="EK20" s="1613"/>
      <c r="EL20" s="1613"/>
      <c r="EM20" s="1613"/>
      <c r="EN20" s="1613"/>
      <c r="EO20" s="1613"/>
      <c r="EP20" s="1613"/>
      <c r="EQ20" s="1613"/>
      <c r="ER20" s="1613"/>
      <c r="ES20" s="1613"/>
      <c r="ET20" s="1613"/>
      <c r="EU20" s="1613"/>
      <c r="EV20" s="1613"/>
      <c r="EW20" s="1613"/>
      <c r="EX20" s="1613"/>
      <c r="EY20" s="1613"/>
      <c r="EZ20" s="1613"/>
      <c r="FA20" s="1613"/>
      <c r="FB20" s="1613"/>
      <c r="FC20" s="1613"/>
      <c r="FD20" s="1613"/>
      <c r="FE20" s="1613"/>
      <c r="FF20" s="1613"/>
      <c r="FG20" s="1613"/>
      <c r="FH20" s="1613"/>
      <c r="FI20" s="1613"/>
      <c r="FJ20" s="1613"/>
      <c r="FK20" s="1613"/>
      <c r="FL20" s="1613"/>
      <c r="FM20" s="1613"/>
      <c r="FN20" s="1613"/>
      <c r="FO20" s="1613"/>
      <c r="FP20" s="1613"/>
      <c r="FQ20" s="1613"/>
      <c r="FR20" s="1613"/>
      <c r="FS20" s="1613"/>
      <c r="FT20" s="1613"/>
      <c r="FU20" s="1613"/>
      <c r="FV20" s="1613"/>
      <c r="FW20" s="1613"/>
      <c r="FX20" s="1613"/>
      <c r="FY20" s="1613"/>
      <c r="FZ20" s="1613"/>
      <c r="GA20" s="1613"/>
      <c r="GB20" s="1613"/>
      <c r="GC20" s="1613"/>
      <c r="GD20" s="1613"/>
      <c r="GE20" s="1613"/>
      <c r="GF20" s="1613"/>
      <c r="GG20" s="1613"/>
      <c r="GH20" s="1613"/>
      <c r="GI20" s="1613"/>
      <c r="GJ20" s="1613"/>
      <c r="GK20" s="1613"/>
      <c r="GL20" s="1613"/>
      <c r="GM20" s="1613"/>
      <c r="GN20" s="1613"/>
      <c r="GO20" s="1613"/>
      <c r="GP20" s="1613"/>
      <c r="GQ20" s="1613"/>
      <c r="GR20" s="1613"/>
      <c r="GS20" s="1613"/>
      <c r="GT20" s="1613"/>
      <c r="GU20" s="1613"/>
      <c r="GV20" s="1613"/>
      <c r="GW20" s="1613"/>
      <c r="GX20" s="1613"/>
      <c r="GY20" s="1613"/>
      <c r="GZ20" s="1613"/>
      <c r="HA20" s="1613"/>
      <c r="HB20" s="1613"/>
      <c r="HC20" s="1613"/>
      <c r="HD20" s="1613"/>
      <c r="HE20" s="1613"/>
      <c r="HF20" s="1613"/>
      <c r="HG20" s="1613"/>
      <c r="HH20" s="1613"/>
      <c r="HI20" s="1613"/>
      <c r="HJ20" s="1613"/>
      <c r="HK20" s="1613"/>
      <c r="HL20" s="1613"/>
      <c r="HM20" s="1613"/>
      <c r="HN20" s="1613"/>
      <c r="HO20" s="1613"/>
      <c r="HP20" s="1613"/>
      <c r="HQ20" s="1613"/>
      <c r="HR20" s="1613"/>
      <c r="HS20" s="1613"/>
      <c r="HT20" s="1613"/>
      <c r="HU20" s="1613"/>
      <c r="HV20" s="1613"/>
      <c r="HW20" s="1613"/>
      <c r="HX20" s="1613"/>
      <c r="HY20" s="1613"/>
      <c r="HZ20" s="1613"/>
      <c r="IA20" s="1613"/>
      <c r="IB20" s="1613"/>
      <c r="IC20" s="1613"/>
      <c r="ID20" s="1613"/>
      <c r="IE20" s="1613"/>
      <c r="IF20" s="1613"/>
      <c r="IG20" s="1613"/>
      <c r="IH20" s="1613"/>
      <c r="II20" s="1613"/>
      <c r="IJ20" s="1613"/>
      <c r="IK20" s="1613"/>
      <c r="IL20" s="1613"/>
      <c r="IM20" s="1613"/>
      <c r="IN20" s="1613"/>
      <c r="IO20" s="1613"/>
      <c r="IP20" s="1613"/>
      <c r="IQ20" s="1613"/>
      <c r="IR20" s="1613"/>
      <c r="IS20" s="1613"/>
      <c r="IT20" s="1613"/>
      <c r="IU20" s="1613"/>
      <c r="IV20" s="1613"/>
    </row>
    <row r="21" spans="1:256" s="5" customFormat="1" ht="13.8">
      <c r="A21" s="1612"/>
      <c r="B21" s="1612"/>
      <c r="C21" s="1612"/>
      <c r="D21" s="1612"/>
      <c r="E21" s="1612"/>
      <c r="F21" s="1612"/>
      <c r="G21" s="1612"/>
      <c r="H21" s="1612"/>
      <c r="I21" s="1612"/>
      <c r="J21" s="1612"/>
      <c r="K21" s="1612"/>
      <c r="L21" s="1612"/>
      <c r="M21" s="1612"/>
      <c r="N21" s="1612"/>
      <c r="O21" s="1612"/>
      <c r="P21" s="1612"/>
      <c r="Q21" s="1612"/>
      <c r="R21" s="1612"/>
      <c r="S21" s="1612"/>
      <c r="T21" s="1612"/>
      <c r="U21" s="1612"/>
      <c r="V21" s="1612"/>
      <c r="W21" s="1612"/>
      <c r="X21" s="1612"/>
      <c r="Y21" s="1613"/>
      <c r="Z21" s="1613"/>
      <c r="AA21" s="1613"/>
      <c r="AB21" s="1613"/>
      <c r="AC21" s="1613"/>
      <c r="AD21" s="1613"/>
      <c r="AE21" s="1613"/>
      <c r="AF21" s="1613"/>
      <c r="AG21" s="1613"/>
      <c r="AH21" s="1613"/>
      <c r="AI21" s="1613"/>
      <c r="AJ21" s="1613"/>
      <c r="AK21" s="1613"/>
      <c r="AL21" s="1613"/>
      <c r="AM21" s="1613"/>
      <c r="AN21" s="1613"/>
      <c r="AO21" s="1613"/>
      <c r="AP21" s="1613"/>
      <c r="AQ21" s="1613"/>
      <c r="AR21" s="1613"/>
      <c r="AS21" s="1613"/>
      <c r="AT21" s="1613"/>
      <c r="AU21" s="1613"/>
      <c r="AV21" s="1613"/>
      <c r="AW21" s="1613"/>
      <c r="AX21" s="1613"/>
      <c r="AY21" s="1613"/>
      <c r="AZ21" s="1613"/>
      <c r="BA21" s="1613"/>
      <c r="BB21" s="1613"/>
      <c r="BC21" s="1613"/>
      <c r="BD21" s="1613"/>
      <c r="BE21" s="1613"/>
      <c r="BF21" s="1613"/>
      <c r="BG21" s="1613"/>
      <c r="BH21" s="1613"/>
      <c r="BI21" s="1613"/>
      <c r="BJ21" s="1613"/>
      <c r="BK21" s="1613"/>
      <c r="BL21" s="1613"/>
      <c r="BM21" s="1613"/>
      <c r="BN21" s="1613"/>
      <c r="BO21" s="1613"/>
      <c r="BP21" s="1613"/>
      <c r="BQ21" s="1613"/>
      <c r="BR21" s="1613"/>
      <c r="BS21" s="1613"/>
      <c r="BT21" s="1613"/>
      <c r="BU21" s="1613"/>
      <c r="BV21" s="1613"/>
      <c r="BW21" s="1613"/>
      <c r="BX21" s="1613"/>
      <c r="BY21" s="1613"/>
      <c r="BZ21" s="1613"/>
      <c r="CA21" s="1613"/>
      <c r="CB21" s="1613"/>
      <c r="CC21" s="1613"/>
      <c r="CD21" s="1613"/>
      <c r="CE21" s="1613"/>
      <c r="CF21" s="1613"/>
      <c r="CG21" s="1613"/>
      <c r="CH21" s="1613"/>
      <c r="CI21" s="1613"/>
      <c r="CJ21" s="1613"/>
      <c r="CK21" s="1613"/>
      <c r="CL21" s="1613"/>
      <c r="CM21" s="1613"/>
      <c r="CN21" s="1613"/>
      <c r="CO21" s="1613"/>
      <c r="CP21" s="1613"/>
      <c r="CQ21" s="1613"/>
      <c r="CR21" s="1613"/>
      <c r="CS21" s="1613"/>
      <c r="CT21" s="1613"/>
      <c r="CU21" s="1613"/>
      <c r="CV21" s="1613"/>
      <c r="CW21" s="1613"/>
      <c r="CX21" s="1613"/>
      <c r="CY21" s="1613"/>
      <c r="CZ21" s="1613"/>
      <c r="DA21" s="1613"/>
      <c r="DB21" s="1613"/>
      <c r="DC21" s="1613"/>
      <c r="DD21" s="1613"/>
      <c r="DE21" s="1613"/>
      <c r="DF21" s="1613"/>
      <c r="DG21" s="1613"/>
      <c r="DH21" s="1613"/>
      <c r="DI21" s="1613"/>
      <c r="DJ21" s="1613"/>
      <c r="DK21" s="1613"/>
      <c r="DL21" s="1613"/>
      <c r="DM21" s="1613"/>
      <c r="DN21" s="1613"/>
      <c r="DO21" s="1613"/>
      <c r="DP21" s="1613"/>
      <c r="DQ21" s="1613"/>
      <c r="DR21" s="1613"/>
      <c r="DS21" s="1613"/>
      <c r="DT21" s="1613"/>
      <c r="DU21" s="1613"/>
      <c r="DV21" s="1613"/>
      <c r="DW21" s="1613"/>
      <c r="DX21" s="1613"/>
      <c r="DY21" s="1613"/>
      <c r="DZ21" s="1613"/>
      <c r="EA21" s="1613"/>
      <c r="EB21" s="1613"/>
      <c r="EC21" s="1613"/>
      <c r="ED21" s="1613"/>
      <c r="EE21" s="1613"/>
      <c r="EF21" s="1613"/>
      <c r="EG21" s="1613"/>
      <c r="EH21" s="1613"/>
      <c r="EI21" s="1613"/>
      <c r="EJ21" s="1613"/>
      <c r="EK21" s="1613"/>
      <c r="EL21" s="1613"/>
      <c r="EM21" s="1613"/>
      <c r="EN21" s="1613"/>
      <c r="EO21" s="1613"/>
      <c r="EP21" s="1613"/>
      <c r="EQ21" s="1613"/>
      <c r="ER21" s="1613"/>
      <c r="ES21" s="1613"/>
      <c r="ET21" s="1613"/>
      <c r="EU21" s="1613"/>
      <c r="EV21" s="1613"/>
      <c r="EW21" s="1613"/>
      <c r="EX21" s="1613"/>
      <c r="EY21" s="1613"/>
      <c r="EZ21" s="1613"/>
      <c r="FA21" s="1613"/>
      <c r="FB21" s="1613"/>
      <c r="FC21" s="1613"/>
      <c r="FD21" s="1613"/>
      <c r="FE21" s="1613"/>
      <c r="FF21" s="1613"/>
      <c r="FG21" s="1613"/>
      <c r="FH21" s="1613"/>
      <c r="FI21" s="1613"/>
      <c r="FJ21" s="1613"/>
      <c r="FK21" s="1613"/>
      <c r="FL21" s="1613"/>
      <c r="FM21" s="1613"/>
      <c r="FN21" s="1613"/>
      <c r="FO21" s="1613"/>
      <c r="FP21" s="1613"/>
      <c r="FQ21" s="1613"/>
      <c r="FR21" s="1613"/>
      <c r="FS21" s="1613"/>
      <c r="FT21" s="1613"/>
      <c r="FU21" s="1613"/>
      <c r="FV21" s="1613"/>
      <c r="FW21" s="1613"/>
      <c r="FX21" s="1613"/>
      <c r="FY21" s="1613"/>
      <c r="FZ21" s="1613"/>
      <c r="GA21" s="1613"/>
      <c r="GB21" s="1613"/>
      <c r="GC21" s="1613"/>
      <c r="GD21" s="1613"/>
      <c r="GE21" s="1613"/>
      <c r="GF21" s="1613"/>
      <c r="GG21" s="1613"/>
      <c r="GH21" s="1613"/>
      <c r="GI21" s="1613"/>
      <c r="GJ21" s="1613"/>
      <c r="GK21" s="1613"/>
      <c r="GL21" s="1613"/>
      <c r="GM21" s="1613"/>
      <c r="GN21" s="1613"/>
      <c r="GO21" s="1613"/>
      <c r="GP21" s="1613"/>
      <c r="GQ21" s="1613"/>
      <c r="GR21" s="1613"/>
      <c r="GS21" s="1613"/>
      <c r="GT21" s="1613"/>
      <c r="GU21" s="1613"/>
      <c r="GV21" s="1613"/>
      <c r="GW21" s="1613"/>
      <c r="GX21" s="1613"/>
      <c r="GY21" s="1613"/>
      <c r="GZ21" s="1613"/>
      <c r="HA21" s="1613"/>
      <c r="HB21" s="1613"/>
      <c r="HC21" s="1613"/>
      <c r="HD21" s="1613"/>
      <c r="HE21" s="1613"/>
      <c r="HF21" s="1613"/>
      <c r="HG21" s="1613"/>
      <c r="HH21" s="1613"/>
      <c r="HI21" s="1613"/>
      <c r="HJ21" s="1613"/>
      <c r="HK21" s="1613"/>
      <c r="HL21" s="1613"/>
      <c r="HM21" s="1613"/>
      <c r="HN21" s="1613"/>
      <c r="HO21" s="1613"/>
      <c r="HP21" s="1613"/>
      <c r="HQ21" s="1613"/>
      <c r="HR21" s="1613"/>
      <c r="HS21" s="1613"/>
      <c r="HT21" s="1613"/>
      <c r="HU21" s="1613"/>
      <c r="HV21" s="1613"/>
      <c r="HW21" s="1613"/>
      <c r="HX21" s="1613"/>
      <c r="HY21" s="1613"/>
      <c r="HZ21" s="1613"/>
      <c r="IA21" s="1613"/>
      <c r="IB21" s="1613"/>
      <c r="IC21" s="1613"/>
      <c r="ID21" s="1613"/>
      <c r="IE21" s="1613"/>
      <c r="IF21" s="1613"/>
      <c r="IG21" s="1613"/>
      <c r="IH21" s="1613"/>
      <c r="II21" s="1613"/>
      <c r="IJ21" s="1613"/>
      <c r="IK21" s="1613"/>
      <c r="IL21" s="1613"/>
      <c r="IM21" s="1613"/>
      <c r="IN21" s="1613"/>
      <c r="IO21" s="1613"/>
      <c r="IP21" s="1613"/>
      <c r="IQ21" s="1613"/>
      <c r="IR21" s="1613"/>
      <c r="IS21" s="1613"/>
      <c r="IT21" s="1613"/>
      <c r="IU21" s="1613"/>
      <c r="IV21" s="1613"/>
    </row>
    <row r="22" spans="1:256" s="5" customFormat="1" ht="13.8">
      <c r="A22" s="1612"/>
      <c r="B22" s="1612"/>
      <c r="C22" s="1612"/>
      <c r="D22" s="1612"/>
      <c r="E22" s="1612"/>
      <c r="F22" s="1612"/>
      <c r="G22" s="1612"/>
      <c r="H22" s="1612"/>
      <c r="I22" s="1612"/>
      <c r="J22" s="1612"/>
      <c r="K22" s="1612"/>
      <c r="L22" s="1612"/>
      <c r="M22" s="1612"/>
      <c r="N22" s="1612"/>
      <c r="O22" s="1612"/>
      <c r="P22" s="1612"/>
      <c r="Q22" s="1612"/>
      <c r="R22" s="1612"/>
      <c r="S22" s="1612"/>
      <c r="T22" s="1612"/>
      <c r="U22" s="1612"/>
      <c r="V22" s="1612"/>
      <c r="W22" s="1612"/>
      <c r="X22" s="1612"/>
      <c r="Y22" s="1613"/>
      <c r="Z22" s="1613"/>
      <c r="AA22" s="1613"/>
      <c r="AB22" s="1613"/>
      <c r="AC22" s="1613"/>
      <c r="AD22" s="1613"/>
      <c r="AE22" s="1613"/>
      <c r="AF22" s="1613"/>
      <c r="AG22" s="1613"/>
      <c r="AH22" s="1613"/>
      <c r="AI22" s="1613"/>
      <c r="AJ22" s="1613"/>
      <c r="AK22" s="1613"/>
      <c r="AL22" s="1613"/>
      <c r="AM22" s="1613"/>
      <c r="AN22" s="1613"/>
      <c r="AO22" s="1613"/>
      <c r="AP22" s="1613"/>
      <c r="AQ22" s="1613"/>
      <c r="AR22" s="1613"/>
      <c r="AS22" s="1613"/>
      <c r="AT22" s="1613"/>
      <c r="AU22" s="1613"/>
      <c r="AV22" s="1613"/>
      <c r="AW22" s="1613"/>
      <c r="AX22" s="1613"/>
      <c r="AY22" s="1613"/>
      <c r="AZ22" s="1613"/>
      <c r="BA22" s="1613"/>
      <c r="BB22" s="1613"/>
      <c r="BC22" s="1613"/>
      <c r="BD22" s="1613"/>
      <c r="BE22" s="1613"/>
      <c r="BF22" s="1613"/>
      <c r="BG22" s="1613"/>
      <c r="BH22" s="1613"/>
      <c r="BI22" s="1613"/>
      <c r="BJ22" s="1613"/>
      <c r="BK22" s="1613"/>
      <c r="BL22" s="1613"/>
      <c r="BM22" s="1613"/>
      <c r="BN22" s="1613"/>
      <c r="BO22" s="1613"/>
      <c r="BP22" s="1613"/>
      <c r="BQ22" s="1613"/>
      <c r="BR22" s="1613"/>
      <c r="BS22" s="1613"/>
      <c r="BT22" s="1613"/>
      <c r="BU22" s="1613"/>
      <c r="BV22" s="1613"/>
      <c r="BW22" s="1613"/>
      <c r="BX22" s="1613"/>
      <c r="BY22" s="1613"/>
      <c r="BZ22" s="1613"/>
      <c r="CA22" s="1613"/>
      <c r="CB22" s="1613"/>
      <c r="CC22" s="1613"/>
      <c r="CD22" s="1613"/>
      <c r="CE22" s="1613"/>
      <c r="CF22" s="1613"/>
      <c r="CG22" s="1613"/>
      <c r="CH22" s="1613"/>
      <c r="CI22" s="1613"/>
      <c r="CJ22" s="1613"/>
      <c r="CK22" s="1613"/>
      <c r="CL22" s="1613"/>
      <c r="CM22" s="1613"/>
      <c r="CN22" s="1613"/>
      <c r="CO22" s="1613"/>
      <c r="CP22" s="1613"/>
      <c r="CQ22" s="1613"/>
      <c r="CR22" s="1613"/>
      <c r="CS22" s="1613"/>
      <c r="CT22" s="1613"/>
      <c r="CU22" s="1613"/>
      <c r="CV22" s="1613"/>
      <c r="CW22" s="1613"/>
      <c r="CX22" s="1613"/>
      <c r="CY22" s="1613"/>
      <c r="CZ22" s="1613"/>
      <c r="DA22" s="1613"/>
      <c r="DB22" s="1613"/>
      <c r="DC22" s="1613"/>
      <c r="DD22" s="1613"/>
      <c r="DE22" s="1613"/>
      <c r="DF22" s="1613"/>
      <c r="DG22" s="1613"/>
      <c r="DH22" s="1613"/>
      <c r="DI22" s="1613"/>
      <c r="DJ22" s="1613"/>
      <c r="DK22" s="1613"/>
      <c r="DL22" s="1613"/>
      <c r="DM22" s="1613"/>
      <c r="DN22" s="1613"/>
      <c r="DO22" s="1613"/>
      <c r="DP22" s="1613"/>
      <c r="DQ22" s="1613"/>
      <c r="DR22" s="1613"/>
      <c r="DS22" s="1613"/>
      <c r="DT22" s="1613"/>
      <c r="DU22" s="1613"/>
      <c r="DV22" s="1613"/>
      <c r="DW22" s="1613"/>
      <c r="DX22" s="1613"/>
      <c r="DY22" s="1613"/>
      <c r="DZ22" s="1613"/>
      <c r="EA22" s="1613"/>
      <c r="EB22" s="1613"/>
      <c r="EC22" s="1613"/>
      <c r="ED22" s="1613"/>
      <c r="EE22" s="1613"/>
      <c r="EF22" s="1613"/>
      <c r="EG22" s="1613"/>
      <c r="EH22" s="1613"/>
      <c r="EI22" s="1613"/>
      <c r="EJ22" s="1613"/>
      <c r="EK22" s="1613"/>
      <c r="EL22" s="1613"/>
      <c r="EM22" s="1613"/>
      <c r="EN22" s="1613"/>
      <c r="EO22" s="1613"/>
      <c r="EP22" s="1613"/>
      <c r="EQ22" s="1613"/>
      <c r="ER22" s="1613"/>
      <c r="ES22" s="1613"/>
      <c r="ET22" s="1613"/>
      <c r="EU22" s="1613"/>
      <c r="EV22" s="1613"/>
      <c r="EW22" s="1613"/>
      <c r="EX22" s="1613"/>
      <c r="EY22" s="1613"/>
      <c r="EZ22" s="1613"/>
      <c r="FA22" s="1613"/>
      <c r="FB22" s="1613"/>
      <c r="FC22" s="1613"/>
      <c r="FD22" s="1613"/>
      <c r="FE22" s="1613"/>
      <c r="FF22" s="1613"/>
      <c r="FG22" s="1613"/>
      <c r="FH22" s="1613"/>
      <c r="FI22" s="1613"/>
      <c r="FJ22" s="1613"/>
      <c r="FK22" s="1613"/>
      <c r="FL22" s="1613"/>
      <c r="FM22" s="1613"/>
      <c r="FN22" s="1613"/>
      <c r="FO22" s="1613"/>
      <c r="FP22" s="1613"/>
      <c r="FQ22" s="1613"/>
      <c r="FR22" s="1613"/>
      <c r="FS22" s="1613"/>
      <c r="FT22" s="1613"/>
      <c r="FU22" s="1613"/>
      <c r="FV22" s="1613"/>
      <c r="FW22" s="1613"/>
      <c r="FX22" s="1613"/>
      <c r="FY22" s="1613"/>
      <c r="FZ22" s="1613"/>
      <c r="GA22" s="1613"/>
      <c r="GB22" s="1613"/>
      <c r="GC22" s="1613"/>
      <c r="GD22" s="1613"/>
      <c r="GE22" s="1613"/>
      <c r="GF22" s="1613"/>
      <c r="GG22" s="1613"/>
      <c r="GH22" s="1613"/>
      <c r="GI22" s="1613"/>
      <c r="GJ22" s="1613"/>
      <c r="GK22" s="1613"/>
      <c r="GL22" s="1613"/>
      <c r="GM22" s="1613"/>
      <c r="GN22" s="1613"/>
      <c r="GO22" s="1613"/>
      <c r="GP22" s="1613"/>
      <c r="GQ22" s="1613"/>
      <c r="GR22" s="1613"/>
      <c r="GS22" s="1613"/>
      <c r="GT22" s="1613"/>
      <c r="GU22" s="1613"/>
      <c r="GV22" s="1613"/>
      <c r="GW22" s="1613"/>
      <c r="GX22" s="1613"/>
      <c r="GY22" s="1613"/>
      <c r="GZ22" s="1613"/>
      <c r="HA22" s="1613"/>
      <c r="HB22" s="1613"/>
      <c r="HC22" s="1613"/>
      <c r="HD22" s="1613"/>
      <c r="HE22" s="1613"/>
      <c r="HF22" s="1613"/>
      <c r="HG22" s="1613"/>
      <c r="HH22" s="1613"/>
      <c r="HI22" s="1613"/>
      <c r="HJ22" s="1613"/>
      <c r="HK22" s="1613"/>
      <c r="HL22" s="1613"/>
      <c r="HM22" s="1613"/>
      <c r="HN22" s="1613"/>
      <c r="HO22" s="1613"/>
      <c r="HP22" s="1613"/>
      <c r="HQ22" s="1613"/>
      <c r="HR22" s="1613"/>
      <c r="HS22" s="1613"/>
      <c r="HT22" s="1613"/>
      <c r="HU22" s="1613"/>
      <c r="HV22" s="1613"/>
      <c r="HW22" s="1613"/>
      <c r="HX22" s="1613"/>
      <c r="HY22" s="1613"/>
      <c r="HZ22" s="1613"/>
      <c r="IA22" s="1613"/>
      <c r="IB22" s="1613"/>
      <c r="IC22" s="1613"/>
      <c r="ID22" s="1613"/>
      <c r="IE22" s="1613"/>
      <c r="IF22" s="1613"/>
      <c r="IG22" s="1613"/>
      <c r="IH22" s="1613"/>
      <c r="II22" s="1613"/>
      <c r="IJ22" s="1613"/>
      <c r="IK22" s="1613"/>
      <c r="IL22" s="1613"/>
      <c r="IM22" s="1613"/>
      <c r="IN22" s="1613"/>
      <c r="IO22" s="1613"/>
      <c r="IP22" s="1613"/>
      <c r="IQ22" s="1613"/>
      <c r="IR22" s="1613"/>
      <c r="IS22" s="1613"/>
      <c r="IT22" s="1613"/>
      <c r="IU22" s="1613"/>
      <c r="IV22" s="1613"/>
    </row>
    <row r="23" spans="1:256" s="5" customFormat="1" ht="13.8">
      <c r="A23" s="1612"/>
      <c r="B23" s="1612"/>
      <c r="C23" s="1612"/>
      <c r="D23" s="1612"/>
      <c r="E23" s="1612"/>
      <c r="F23" s="1612"/>
      <c r="G23" s="1612"/>
      <c r="H23" s="1612"/>
      <c r="I23" s="1612"/>
      <c r="J23" s="1612"/>
      <c r="K23" s="1612"/>
      <c r="L23" s="1612"/>
      <c r="M23" s="1612"/>
      <c r="N23" s="1612"/>
      <c r="O23" s="1612"/>
      <c r="P23" s="1612"/>
      <c r="Q23" s="1612"/>
      <c r="R23" s="1612"/>
      <c r="S23" s="1612"/>
      <c r="T23" s="1612"/>
      <c r="U23" s="1612"/>
      <c r="V23" s="1612"/>
      <c r="W23" s="1612"/>
      <c r="X23" s="1612"/>
      <c r="Y23" s="1613"/>
      <c r="Z23" s="1613"/>
      <c r="AA23" s="1613"/>
      <c r="AB23" s="1613"/>
      <c r="AC23" s="1613"/>
      <c r="AD23" s="1613"/>
      <c r="AE23" s="1613"/>
      <c r="AF23" s="1613"/>
      <c r="AG23" s="1613"/>
      <c r="AH23" s="1613"/>
      <c r="AI23" s="1613"/>
      <c r="AJ23" s="1613"/>
      <c r="AK23" s="1613"/>
      <c r="AL23" s="1613"/>
      <c r="AM23" s="1613"/>
      <c r="AN23" s="1613"/>
      <c r="AO23" s="1613"/>
      <c r="AP23" s="1613"/>
      <c r="AQ23" s="1613"/>
      <c r="AR23" s="1613"/>
      <c r="AS23" s="1613"/>
      <c r="AT23" s="1613"/>
      <c r="AU23" s="1613"/>
      <c r="AV23" s="1613"/>
      <c r="AW23" s="1613"/>
      <c r="AX23" s="1613"/>
      <c r="AY23" s="1613"/>
      <c r="AZ23" s="1613"/>
      <c r="BA23" s="1613"/>
      <c r="BB23" s="1613"/>
      <c r="BC23" s="1613"/>
      <c r="BD23" s="1613"/>
      <c r="BE23" s="1613"/>
      <c r="BF23" s="1613"/>
      <c r="BG23" s="1613"/>
      <c r="BH23" s="1613"/>
      <c r="BI23" s="1613"/>
      <c r="BJ23" s="1613"/>
      <c r="BK23" s="1613"/>
      <c r="BL23" s="1613"/>
      <c r="BM23" s="1613"/>
      <c r="BN23" s="1613"/>
      <c r="BO23" s="1613"/>
      <c r="BP23" s="1613"/>
      <c r="BQ23" s="1613"/>
      <c r="BR23" s="1613"/>
      <c r="BS23" s="1613"/>
      <c r="BT23" s="1613"/>
      <c r="BU23" s="1613"/>
      <c r="BV23" s="1613"/>
      <c r="BW23" s="1613"/>
      <c r="BX23" s="1613"/>
      <c r="BY23" s="1613"/>
      <c r="BZ23" s="1613"/>
      <c r="CA23" s="1613"/>
      <c r="CB23" s="1613"/>
      <c r="CC23" s="1613"/>
      <c r="CD23" s="1613"/>
      <c r="CE23" s="1613"/>
      <c r="CF23" s="1613"/>
      <c r="CG23" s="1613"/>
      <c r="CH23" s="1613"/>
      <c r="CI23" s="1613"/>
      <c r="CJ23" s="1613"/>
      <c r="CK23" s="1613"/>
      <c r="CL23" s="1613"/>
      <c r="CM23" s="1613"/>
      <c r="CN23" s="1613"/>
      <c r="CO23" s="1613"/>
      <c r="CP23" s="1613"/>
      <c r="CQ23" s="1613"/>
      <c r="CR23" s="1613"/>
      <c r="CS23" s="1613"/>
      <c r="CT23" s="1613"/>
      <c r="CU23" s="1613"/>
      <c r="CV23" s="1613"/>
      <c r="CW23" s="1613"/>
      <c r="CX23" s="1613"/>
      <c r="CY23" s="1613"/>
      <c r="CZ23" s="1613"/>
      <c r="DA23" s="1613"/>
      <c r="DB23" s="1613"/>
      <c r="DC23" s="1613"/>
      <c r="DD23" s="1613"/>
      <c r="DE23" s="1613"/>
      <c r="DF23" s="1613"/>
      <c r="DG23" s="1613"/>
      <c r="DH23" s="1613"/>
      <c r="DI23" s="1613"/>
      <c r="DJ23" s="1613"/>
      <c r="DK23" s="1613"/>
      <c r="DL23" s="1613"/>
      <c r="DM23" s="1613"/>
      <c r="DN23" s="1613"/>
      <c r="DO23" s="1613"/>
      <c r="DP23" s="1613"/>
      <c r="DQ23" s="1613"/>
      <c r="DR23" s="1613"/>
      <c r="DS23" s="1613"/>
      <c r="DT23" s="1613"/>
      <c r="DU23" s="1613"/>
      <c r="DV23" s="1613"/>
      <c r="DW23" s="1613"/>
      <c r="DX23" s="1613"/>
      <c r="DY23" s="1613"/>
      <c r="DZ23" s="1613"/>
      <c r="EA23" s="1613"/>
      <c r="EB23" s="1613"/>
      <c r="EC23" s="1613"/>
      <c r="ED23" s="1613"/>
      <c r="EE23" s="1613"/>
      <c r="EF23" s="1613"/>
      <c r="EG23" s="1613"/>
      <c r="EH23" s="1613"/>
      <c r="EI23" s="1613"/>
      <c r="EJ23" s="1613"/>
      <c r="EK23" s="1613"/>
      <c r="EL23" s="1613"/>
      <c r="EM23" s="1613"/>
      <c r="EN23" s="1613"/>
      <c r="EO23" s="1613"/>
      <c r="EP23" s="1613"/>
      <c r="EQ23" s="1613"/>
      <c r="ER23" s="1613"/>
      <c r="ES23" s="1613"/>
      <c r="ET23" s="1613"/>
      <c r="EU23" s="1613"/>
      <c r="EV23" s="1613"/>
      <c r="EW23" s="1613"/>
      <c r="EX23" s="1613"/>
      <c r="EY23" s="1613"/>
      <c r="EZ23" s="1613"/>
      <c r="FA23" s="1613"/>
      <c r="FB23" s="1613"/>
      <c r="FC23" s="1613"/>
      <c r="FD23" s="1613"/>
      <c r="FE23" s="1613"/>
      <c r="FF23" s="1613"/>
      <c r="FG23" s="1613"/>
      <c r="FH23" s="1613"/>
      <c r="FI23" s="1613"/>
      <c r="FJ23" s="1613"/>
      <c r="FK23" s="1613"/>
      <c r="FL23" s="1613"/>
      <c r="FM23" s="1613"/>
      <c r="FN23" s="1613"/>
      <c r="FO23" s="1613"/>
      <c r="FP23" s="1613"/>
      <c r="FQ23" s="1613"/>
      <c r="FR23" s="1613"/>
      <c r="FS23" s="1613"/>
      <c r="FT23" s="1613"/>
      <c r="FU23" s="1613"/>
      <c r="FV23" s="1613"/>
      <c r="FW23" s="1613"/>
      <c r="FX23" s="1613"/>
      <c r="FY23" s="1613"/>
      <c r="FZ23" s="1613"/>
      <c r="GA23" s="1613"/>
      <c r="GB23" s="1613"/>
      <c r="GC23" s="1613"/>
      <c r="GD23" s="1613"/>
      <c r="GE23" s="1613"/>
      <c r="GF23" s="1613"/>
      <c r="GG23" s="1613"/>
      <c r="GH23" s="1613"/>
      <c r="GI23" s="1613"/>
      <c r="GJ23" s="1613"/>
      <c r="GK23" s="1613"/>
      <c r="GL23" s="1613"/>
      <c r="GM23" s="1613"/>
      <c r="GN23" s="1613"/>
      <c r="GO23" s="1613"/>
      <c r="GP23" s="1613"/>
      <c r="GQ23" s="1613"/>
      <c r="GR23" s="1613"/>
      <c r="GS23" s="1613"/>
      <c r="GT23" s="1613"/>
      <c r="GU23" s="1613"/>
      <c r="GV23" s="1613"/>
      <c r="GW23" s="1613"/>
      <c r="GX23" s="1613"/>
      <c r="GY23" s="1613"/>
      <c r="GZ23" s="1613"/>
      <c r="HA23" s="1613"/>
      <c r="HB23" s="1613"/>
      <c r="HC23" s="1613"/>
      <c r="HD23" s="1613"/>
      <c r="HE23" s="1613"/>
      <c r="HF23" s="1613"/>
      <c r="HG23" s="1613"/>
      <c r="HH23" s="1613"/>
      <c r="HI23" s="1613"/>
      <c r="HJ23" s="1613"/>
      <c r="HK23" s="1613"/>
      <c r="HL23" s="1613"/>
      <c r="HM23" s="1613"/>
      <c r="HN23" s="1613"/>
      <c r="HO23" s="1613"/>
      <c r="HP23" s="1613"/>
      <c r="HQ23" s="1613"/>
      <c r="HR23" s="1613"/>
      <c r="HS23" s="1613"/>
      <c r="HT23" s="1613"/>
      <c r="HU23" s="1613"/>
      <c r="HV23" s="1613"/>
      <c r="HW23" s="1613"/>
      <c r="HX23" s="1613"/>
      <c r="HY23" s="1613"/>
      <c r="HZ23" s="1613"/>
      <c r="IA23" s="1613"/>
      <c r="IB23" s="1613"/>
      <c r="IC23" s="1613"/>
      <c r="ID23" s="1613"/>
      <c r="IE23" s="1613"/>
      <c r="IF23" s="1613"/>
      <c r="IG23" s="1613"/>
      <c r="IH23" s="1613"/>
      <c r="II23" s="1613"/>
      <c r="IJ23" s="1613"/>
      <c r="IK23" s="1613"/>
      <c r="IL23" s="1613"/>
      <c r="IM23" s="1613"/>
      <c r="IN23" s="1613"/>
      <c r="IO23" s="1613"/>
      <c r="IP23" s="1613"/>
      <c r="IQ23" s="1613"/>
      <c r="IR23" s="1613"/>
      <c r="IS23" s="1613"/>
      <c r="IT23" s="1613"/>
      <c r="IU23" s="1613"/>
      <c r="IV23" s="1613"/>
    </row>
    <row r="24" spans="1:256" s="5" customFormat="1" ht="13.8">
      <c r="A24" s="1612"/>
      <c r="B24" s="1612"/>
      <c r="C24" s="1612"/>
      <c r="D24" s="1612"/>
      <c r="E24" s="1612"/>
      <c r="F24" s="1612"/>
      <c r="G24" s="1612"/>
      <c r="H24" s="1612"/>
      <c r="I24" s="1612"/>
      <c r="J24" s="1612"/>
      <c r="K24" s="1612"/>
      <c r="L24" s="1612"/>
      <c r="M24" s="1612"/>
      <c r="N24" s="1612"/>
      <c r="O24" s="1612"/>
      <c r="P24" s="1612"/>
      <c r="Q24" s="1612"/>
      <c r="R24" s="1612"/>
      <c r="S24" s="1612"/>
      <c r="T24" s="1612"/>
      <c r="U24" s="1612"/>
      <c r="V24" s="1612"/>
      <c r="W24" s="1612"/>
      <c r="X24" s="1612"/>
      <c r="Y24" s="1613"/>
      <c r="Z24" s="1613"/>
      <c r="AA24" s="1613"/>
      <c r="AB24" s="1613"/>
      <c r="AC24" s="1613"/>
      <c r="AD24" s="1613"/>
      <c r="AE24" s="1613"/>
      <c r="AF24" s="1613"/>
      <c r="AG24" s="1613"/>
      <c r="AH24" s="1613"/>
      <c r="AI24" s="1613"/>
      <c r="AJ24" s="1613"/>
      <c r="AK24" s="1613"/>
      <c r="AL24" s="1613"/>
      <c r="AM24" s="1613"/>
      <c r="AN24" s="1613"/>
      <c r="AO24" s="1613"/>
      <c r="AP24" s="1613"/>
      <c r="AQ24" s="1613"/>
      <c r="AR24" s="1613"/>
      <c r="AS24" s="1613"/>
      <c r="AT24" s="1613"/>
      <c r="AU24" s="1613"/>
      <c r="AV24" s="1613"/>
      <c r="AW24" s="1613"/>
      <c r="AX24" s="1613"/>
      <c r="AY24" s="1613"/>
      <c r="AZ24" s="1613"/>
      <c r="BA24" s="1613"/>
      <c r="BB24" s="1613"/>
      <c r="BC24" s="1613"/>
      <c r="BD24" s="1613"/>
      <c r="BE24" s="1613"/>
      <c r="BF24" s="1613"/>
      <c r="BG24" s="1613"/>
      <c r="BH24" s="1613"/>
      <c r="BI24" s="1613"/>
      <c r="BJ24" s="1613"/>
      <c r="BK24" s="1613"/>
      <c r="BL24" s="1613"/>
      <c r="BM24" s="1613"/>
      <c r="BN24" s="1613"/>
      <c r="BO24" s="1613"/>
      <c r="BP24" s="1613"/>
      <c r="BQ24" s="1613"/>
      <c r="BR24" s="1613"/>
      <c r="BS24" s="1613"/>
      <c r="BT24" s="1613"/>
      <c r="BU24" s="1613"/>
      <c r="BV24" s="1613"/>
      <c r="BW24" s="1613"/>
      <c r="BX24" s="1613"/>
      <c r="BY24" s="1613"/>
      <c r="BZ24" s="1613"/>
      <c r="CA24" s="1613"/>
      <c r="CB24" s="1613"/>
      <c r="CC24" s="1613"/>
      <c r="CD24" s="1613"/>
      <c r="CE24" s="1613"/>
      <c r="CF24" s="1613"/>
      <c r="CG24" s="1613"/>
      <c r="CH24" s="1613"/>
      <c r="CI24" s="1613"/>
      <c r="CJ24" s="1613"/>
      <c r="CK24" s="1613"/>
      <c r="CL24" s="1613"/>
      <c r="CM24" s="1613"/>
      <c r="CN24" s="1613"/>
      <c r="CO24" s="1613"/>
      <c r="CP24" s="1613"/>
      <c r="CQ24" s="1613"/>
      <c r="CR24" s="1613"/>
      <c r="CS24" s="1613"/>
      <c r="CT24" s="1613"/>
      <c r="CU24" s="1613"/>
      <c r="CV24" s="1613"/>
      <c r="CW24" s="1613"/>
      <c r="CX24" s="1613"/>
      <c r="CY24" s="1613"/>
      <c r="CZ24" s="1613"/>
      <c r="DA24" s="1613"/>
      <c r="DB24" s="1613"/>
      <c r="DC24" s="1613"/>
      <c r="DD24" s="1613"/>
      <c r="DE24" s="1613"/>
      <c r="DF24" s="1613"/>
      <c r="DG24" s="1613"/>
      <c r="DH24" s="1613"/>
      <c r="DI24" s="1613"/>
      <c r="DJ24" s="1613"/>
      <c r="DK24" s="1613"/>
      <c r="DL24" s="1613"/>
      <c r="DM24" s="1613"/>
      <c r="DN24" s="1613"/>
      <c r="DO24" s="1613"/>
      <c r="DP24" s="1613"/>
      <c r="DQ24" s="1613"/>
      <c r="DR24" s="1613"/>
      <c r="DS24" s="1613"/>
      <c r="DT24" s="1613"/>
      <c r="DU24" s="1613"/>
      <c r="DV24" s="1613"/>
      <c r="DW24" s="1613"/>
      <c r="DX24" s="1613"/>
      <c r="DY24" s="1613"/>
      <c r="DZ24" s="1613"/>
      <c r="EA24" s="1613"/>
      <c r="EB24" s="1613"/>
      <c r="EC24" s="1613"/>
      <c r="ED24" s="1613"/>
      <c r="EE24" s="1613"/>
      <c r="EF24" s="1613"/>
      <c r="EG24" s="1613"/>
      <c r="EH24" s="1613"/>
      <c r="EI24" s="1613"/>
      <c r="EJ24" s="1613"/>
      <c r="EK24" s="1613"/>
      <c r="EL24" s="1613"/>
      <c r="EM24" s="1613"/>
      <c r="EN24" s="1613"/>
      <c r="EO24" s="1613"/>
      <c r="EP24" s="1613"/>
      <c r="EQ24" s="1613"/>
      <c r="ER24" s="1613"/>
      <c r="ES24" s="1613"/>
      <c r="ET24" s="1613"/>
      <c r="EU24" s="1613"/>
      <c r="EV24" s="1613"/>
      <c r="EW24" s="1613"/>
      <c r="EX24" s="1613"/>
      <c r="EY24" s="1613"/>
      <c r="EZ24" s="1613"/>
      <c r="FA24" s="1613"/>
      <c r="FB24" s="1613"/>
      <c r="FC24" s="1613"/>
      <c r="FD24" s="1613"/>
      <c r="FE24" s="1613"/>
      <c r="FF24" s="1613"/>
      <c r="FG24" s="1613"/>
      <c r="FH24" s="1613"/>
      <c r="FI24" s="1613"/>
      <c r="FJ24" s="1613"/>
      <c r="FK24" s="1613"/>
      <c r="FL24" s="1613"/>
      <c r="FM24" s="1613"/>
      <c r="FN24" s="1613"/>
      <c r="FO24" s="1613"/>
      <c r="FP24" s="1613"/>
      <c r="FQ24" s="1613"/>
      <c r="FR24" s="1613"/>
      <c r="FS24" s="1613"/>
      <c r="FT24" s="1613"/>
      <c r="FU24" s="1613"/>
      <c r="FV24" s="1613"/>
      <c r="FW24" s="1613"/>
      <c r="FX24" s="1613"/>
      <c r="FY24" s="1613"/>
      <c r="FZ24" s="1613"/>
      <c r="GA24" s="1613"/>
      <c r="GB24" s="1613"/>
      <c r="GC24" s="1613"/>
      <c r="GD24" s="1613"/>
      <c r="GE24" s="1613"/>
      <c r="GF24" s="1613"/>
      <c r="GG24" s="1613"/>
      <c r="GH24" s="1613"/>
      <c r="GI24" s="1613"/>
      <c r="GJ24" s="1613"/>
      <c r="GK24" s="1613"/>
      <c r="GL24" s="1613"/>
      <c r="GM24" s="1613"/>
      <c r="GN24" s="1613"/>
      <c r="GO24" s="1613"/>
      <c r="GP24" s="1613"/>
      <c r="GQ24" s="1613"/>
      <c r="GR24" s="1613"/>
      <c r="GS24" s="1613"/>
      <c r="GT24" s="1613"/>
      <c r="GU24" s="1613"/>
      <c r="GV24" s="1613"/>
      <c r="GW24" s="1613"/>
      <c r="GX24" s="1613"/>
      <c r="GY24" s="1613"/>
      <c r="GZ24" s="1613"/>
      <c r="HA24" s="1613"/>
      <c r="HB24" s="1613"/>
      <c r="HC24" s="1613"/>
      <c r="HD24" s="1613"/>
      <c r="HE24" s="1613"/>
      <c r="HF24" s="1613"/>
      <c r="HG24" s="1613"/>
      <c r="HH24" s="1613"/>
      <c r="HI24" s="1613"/>
      <c r="HJ24" s="1613"/>
      <c r="HK24" s="1613"/>
      <c r="HL24" s="1613"/>
      <c r="HM24" s="1613"/>
      <c r="HN24" s="1613"/>
      <c r="HO24" s="1613"/>
      <c r="HP24" s="1613"/>
      <c r="HQ24" s="1613"/>
      <c r="HR24" s="1613"/>
      <c r="HS24" s="1613"/>
      <c r="HT24" s="1613"/>
      <c r="HU24" s="1613"/>
      <c r="HV24" s="1613"/>
      <c r="HW24" s="1613"/>
      <c r="HX24" s="1613"/>
      <c r="HY24" s="1613"/>
      <c r="HZ24" s="1613"/>
      <c r="IA24" s="1613"/>
      <c r="IB24" s="1613"/>
      <c r="IC24" s="1613"/>
      <c r="ID24" s="1613"/>
      <c r="IE24" s="1613"/>
      <c r="IF24" s="1613"/>
      <c r="IG24" s="1613"/>
      <c r="IH24" s="1613"/>
      <c r="II24" s="1613"/>
      <c r="IJ24" s="1613"/>
      <c r="IK24" s="1613"/>
      <c r="IL24" s="1613"/>
      <c r="IM24" s="1613"/>
      <c r="IN24" s="1613"/>
      <c r="IO24" s="1613"/>
      <c r="IP24" s="1613"/>
      <c r="IQ24" s="1613"/>
      <c r="IR24" s="1613"/>
      <c r="IS24" s="1613"/>
      <c r="IT24" s="1613"/>
      <c r="IU24" s="1613"/>
      <c r="IV24" s="1613"/>
    </row>
    <row r="25" spans="1:256" s="5" customFormat="1" ht="13.8">
      <c r="A25" s="1612"/>
      <c r="B25" s="1612"/>
      <c r="C25" s="1612"/>
      <c r="D25" s="1612"/>
      <c r="E25" s="1612"/>
      <c r="F25" s="1612"/>
      <c r="G25" s="1612"/>
      <c r="H25" s="1612"/>
      <c r="I25" s="1612"/>
      <c r="J25" s="1612"/>
      <c r="K25" s="1612"/>
      <c r="L25" s="1612"/>
      <c r="M25" s="1612"/>
      <c r="N25" s="1612"/>
      <c r="O25" s="1612"/>
      <c r="P25" s="1612"/>
      <c r="Q25" s="1612"/>
      <c r="R25" s="1612"/>
      <c r="S25" s="1612"/>
      <c r="T25" s="1612"/>
      <c r="U25" s="1612"/>
      <c r="V25" s="1612"/>
      <c r="W25" s="1612"/>
      <c r="X25" s="1612"/>
      <c r="Y25" s="1613"/>
      <c r="Z25" s="1613"/>
      <c r="AA25" s="1613"/>
      <c r="AB25" s="1613"/>
      <c r="AC25" s="1613"/>
      <c r="AD25" s="1613"/>
      <c r="AE25" s="1613"/>
      <c r="AF25" s="1613"/>
      <c r="AG25" s="1613"/>
      <c r="AH25" s="1613"/>
      <c r="AI25" s="1613"/>
      <c r="AJ25" s="1613"/>
      <c r="AK25" s="1613"/>
      <c r="AL25" s="1613"/>
      <c r="AM25" s="1613"/>
      <c r="AN25" s="1613"/>
      <c r="AO25" s="1613"/>
      <c r="AP25" s="1613"/>
      <c r="AQ25" s="1613"/>
      <c r="AR25" s="1613"/>
      <c r="AS25" s="1613"/>
      <c r="AT25" s="1613"/>
      <c r="AU25" s="1613"/>
      <c r="AV25" s="1613"/>
      <c r="AW25" s="1613"/>
      <c r="AX25" s="1613"/>
      <c r="AY25" s="1613"/>
      <c r="AZ25" s="1613"/>
      <c r="BA25" s="1613"/>
      <c r="BB25" s="1613"/>
      <c r="BC25" s="1613"/>
      <c r="BD25" s="1613"/>
      <c r="BE25" s="1613"/>
      <c r="BF25" s="1613"/>
      <c r="BG25" s="1613"/>
      <c r="BH25" s="1613"/>
      <c r="BI25" s="1613"/>
      <c r="BJ25" s="1613"/>
      <c r="BK25" s="1613"/>
      <c r="BL25" s="1613"/>
      <c r="BM25" s="1613"/>
      <c r="BN25" s="1613"/>
      <c r="BO25" s="1613"/>
      <c r="BP25" s="1613"/>
      <c r="BQ25" s="1613"/>
      <c r="BR25" s="1613"/>
      <c r="BS25" s="1613"/>
      <c r="BT25" s="1613"/>
      <c r="BU25" s="1613"/>
      <c r="BV25" s="1613"/>
      <c r="BW25" s="1613"/>
      <c r="BX25" s="1613"/>
      <c r="BY25" s="1613"/>
      <c r="BZ25" s="1613"/>
      <c r="CA25" s="1613"/>
      <c r="CB25" s="1613"/>
      <c r="CC25" s="1613"/>
      <c r="CD25" s="1613"/>
      <c r="CE25" s="1613"/>
      <c r="CF25" s="1613"/>
      <c r="CG25" s="1613"/>
      <c r="CH25" s="1613"/>
      <c r="CI25" s="1613"/>
      <c r="CJ25" s="1613"/>
      <c r="CK25" s="1613"/>
      <c r="CL25" s="1613"/>
      <c r="CM25" s="1613"/>
      <c r="CN25" s="1613"/>
      <c r="CO25" s="1613"/>
      <c r="CP25" s="1613"/>
      <c r="CQ25" s="1613"/>
      <c r="CR25" s="1613"/>
      <c r="CS25" s="1613"/>
      <c r="CT25" s="1613"/>
      <c r="CU25" s="1613"/>
      <c r="CV25" s="1613"/>
      <c r="CW25" s="1613"/>
      <c r="CX25" s="1613"/>
      <c r="CY25" s="1613"/>
      <c r="CZ25" s="1613"/>
      <c r="DA25" s="1613"/>
      <c r="DB25" s="1613"/>
      <c r="DC25" s="1613"/>
      <c r="DD25" s="1613"/>
      <c r="DE25" s="1613"/>
      <c r="DF25" s="1613"/>
      <c r="DG25" s="1613"/>
      <c r="DH25" s="1613"/>
      <c r="DI25" s="1613"/>
      <c r="DJ25" s="1613"/>
      <c r="DK25" s="1613"/>
      <c r="DL25" s="1613"/>
      <c r="DM25" s="1613"/>
      <c r="DN25" s="1613"/>
      <c r="DO25" s="1613"/>
      <c r="DP25" s="1613"/>
      <c r="DQ25" s="1613"/>
      <c r="DR25" s="1613"/>
      <c r="DS25" s="1613"/>
      <c r="DT25" s="1613"/>
      <c r="DU25" s="1613"/>
      <c r="DV25" s="1613"/>
      <c r="DW25" s="1613"/>
      <c r="DX25" s="1613"/>
      <c r="DY25" s="1613"/>
      <c r="DZ25" s="1613"/>
      <c r="EA25" s="1613"/>
      <c r="EB25" s="1613"/>
      <c r="EC25" s="1613"/>
      <c r="ED25" s="1613"/>
      <c r="EE25" s="1613"/>
      <c r="EF25" s="1613"/>
      <c r="EG25" s="1613"/>
      <c r="EH25" s="1613"/>
      <c r="EI25" s="1613"/>
      <c r="EJ25" s="1613"/>
      <c r="EK25" s="1613"/>
      <c r="EL25" s="1613"/>
      <c r="EM25" s="1613"/>
      <c r="EN25" s="1613"/>
      <c r="EO25" s="1613"/>
      <c r="EP25" s="1613"/>
      <c r="EQ25" s="1613"/>
      <c r="ER25" s="1613"/>
      <c r="ES25" s="1613"/>
      <c r="ET25" s="1613"/>
      <c r="EU25" s="1613"/>
      <c r="EV25" s="1613"/>
      <c r="EW25" s="1613"/>
      <c r="EX25" s="1613"/>
      <c r="EY25" s="1613"/>
      <c r="EZ25" s="1613"/>
      <c r="FA25" s="1613"/>
      <c r="FB25" s="1613"/>
      <c r="FC25" s="1613"/>
      <c r="FD25" s="1613"/>
      <c r="FE25" s="1613"/>
      <c r="FF25" s="1613"/>
      <c r="FG25" s="1613"/>
      <c r="FH25" s="1613"/>
      <c r="FI25" s="1613"/>
      <c r="FJ25" s="1613"/>
      <c r="FK25" s="1613"/>
      <c r="FL25" s="1613"/>
      <c r="FM25" s="1613"/>
      <c r="FN25" s="1613"/>
      <c r="FO25" s="1613"/>
      <c r="FP25" s="1613"/>
      <c r="FQ25" s="1613"/>
      <c r="FR25" s="1613"/>
      <c r="FS25" s="1613"/>
      <c r="FT25" s="1613"/>
      <c r="FU25" s="1613"/>
      <c r="FV25" s="1613"/>
      <c r="FW25" s="1613"/>
      <c r="FX25" s="1613"/>
      <c r="FY25" s="1613"/>
      <c r="FZ25" s="1613"/>
      <c r="GA25" s="1613"/>
      <c r="GB25" s="1613"/>
      <c r="GC25" s="1613"/>
      <c r="GD25" s="1613"/>
      <c r="GE25" s="1613"/>
      <c r="GF25" s="1613"/>
      <c r="GG25" s="1613"/>
      <c r="GH25" s="1613"/>
      <c r="GI25" s="1613"/>
      <c r="GJ25" s="1613"/>
      <c r="GK25" s="1613"/>
      <c r="GL25" s="1613"/>
      <c r="GM25" s="1613"/>
      <c r="GN25" s="1613"/>
      <c r="GO25" s="1613"/>
      <c r="GP25" s="1613"/>
      <c r="GQ25" s="1613"/>
      <c r="GR25" s="1613"/>
      <c r="GS25" s="1613"/>
      <c r="GT25" s="1613"/>
      <c r="GU25" s="1613"/>
      <c r="GV25" s="1613"/>
      <c r="GW25" s="1613"/>
      <c r="GX25" s="1613"/>
      <c r="GY25" s="1613"/>
      <c r="GZ25" s="1613"/>
      <c r="HA25" s="1613"/>
      <c r="HB25" s="1613"/>
      <c r="HC25" s="1613"/>
      <c r="HD25" s="1613"/>
      <c r="HE25" s="1613"/>
      <c r="HF25" s="1613"/>
      <c r="HG25" s="1613"/>
      <c r="HH25" s="1613"/>
      <c r="HI25" s="1613"/>
      <c r="HJ25" s="1613"/>
      <c r="HK25" s="1613"/>
      <c r="HL25" s="1613"/>
      <c r="HM25" s="1613"/>
      <c r="HN25" s="1613"/>
      <c r="HO25" s="1613"/>
      <c r="HP25" s="1613"/>
      <c r="HQ25" s="1613"/>
      <c r="HR25" s="1613"/>
      <c r="HS25" s="1613"/>
      <c r="HT25" s="1613"/>
      <c r="HU25" s="1613"/>
      <c r="HV25" s="1613"/>
      <c r="HW25" s="1613"/>
      <c r="HX25" s="1613"/>
      <c r="HY25" s="1613"/>
      <c r="HZ25" s="1613"/>
      <c r="IA25" s="1613"/>
      <c r="IB25" s="1613"/>
      <c r="IC25" s="1613"/>
      <c r="ID25" s="1613"/>
      <c r="IE25" s="1613"/>
      <c r="IF25" s="1613"/>
      <c r="IG25" s="1613"/>
      <c r="IH25" s="1613"/>
      <c r="II25" s="1613"/>
      <c r="IJ25" s="1613"/>
      <c r="IK25" s="1613"/>
      <c r="IL25" s="1613"/>
      <c r="IM25" s="1613"/>
      <c r="IN25" s="1613"/>
      <c r="IO25" s="1613"/>
      <c r="IP25" s="1613"/>
      <c r="IQ25" s="1613"/>
      <c r="IR25" s="1613"/>
      <c r="IS25" s="1613"/>
      <c r="IT25" s="1613"/>
      <c r="IU25" s="1613"/>
      <c r="IV25" s="1613"/>
    </row>
    <row r="26" spans="1:256" s="5" customFormat="1" ht="13.8">
      <c r="A26" s="1612"/>
      <c r="B26" s="1612"/>
      <c r="C26" s="1612"/>
      <c r="D26" s="1612"/>
      <c r="E26" s="1612"/>
      <c r="F26" s="1612"/>
      <c r="G26" s="1612"/>
      <c r="H26" s="1612"/>
      <c r="I26" s="1612"/>
      <c r="J26" s="1612"/>
      <c r="K26" s="1612"/>
      <c r="L26" s="1612"/>
      <c r="M26" s="1612"/>
      <c r="N26" s="1612"/>
      <c r="O26" s="1612"/>
      <c r="P26" s="1612"/>
      <c r="Q26" s="1612"/>
      <c r="R26" s="1612"/>
      <c r="S26" s="1612"/>
      <c r="T26" s="1612"/>
      <c r="U26" s="1612"/>
      <c r="V26" s="1612"/>
      <c r="W26" s="1612"/>
      <c r="X26" s="1612"/>
      <c r="Y26" s="1613"/>
      <c r="Z26" s="1613"/>
      <c r="AA26" s="1613"/>
      <c r="AB26" s="1613"/>
      <c r="AC26" s="1613"/>
      <c r="AD26" s="1613"/>
      <c r="AE26" s="1613"/>
      <c r="AF26" s="1613"/>
      <c r="AG26" s="1613"/>
      <c r="AH26" s="1613"/>
      <c r="AI26" s="1613"/>
      <c r="AJ26" s="1613"/>
      <c r="AK26" s="1613"/>
      <c r="AL26" s="1613"/>
      <c r="AM26" s="1613"/>
      <c r="AN26" s="1613"/>
      <c r="AO26" s="1613"/>
      <c r="AP26" s="1613"/>
      <c r="AQ26" s="1613"/>
      <c r="AR26" s="1613"/>
      <c r="AS26" s="1613"/>
      <c r="AT26" s="1613"/>
      <c r="AU26" s="1613"/>
      <c r="AV26" s="1613"/>
      <c r="AW26" s="1613"/>
      <c r="AX26" s="1613"/>
      <c r="AY26" s="1613"/>
      <c r="AZ26" s="1613"/>
      <c r="BA26" s="1613"/>
      <c r="BB26" s="1613"/>
      <c r="BC26" s="1613"/>
      <c r="BD26" s="1613"/>
      <c r="BE26" s="1613"/>
      <c r="BF26" s="1613"/>
      <c r="BG26" s="1613"/>
      <c r="BH26" s="1613"/>
      <c r="BI26" s="1613"/>
      <c r="BJ26" s="1613"/>
      <c r="BK26" s="1613"/>
      <c r="BL26" s="1613"/>
      <c r="BM26" s="1613"/>
      <c r="BN26" s="1613"/>
      <c r="BO26" s="1613"/>
      <c r="BP26" s="1613"/>
      <c r="BQ26" s="1613"/>
      <c r="BR26" s="1613"/>
      <c r="BS26" s="1613"/>
      <c r="BT26" s="1613"/>
      <c r="BU26" s="1613"/>
      <c r="BV26" s="1613"/>
      <c r="BW26" s="1613"/>
      <c r="BX26" s="1613"/>
      <c r="BY26" s="1613"/>
      <c r="BZ26" s="1613"/>
      <c r="CA26" s="1613"/>
      <c r="CB26" s="1613"/>
      <c r="CC26" s="1613"/>
      <c r="CD26" s="1613"/>
      <c r="CE26" s="1613"/>
      <c r="CF26" s="1613"/>
      <c r="CG26" s="1613"/>
      <c r="CH26" s="1613"/>
      <c r="CI26" s="1613"/>
      <c r="CJ26" s="1613"/>
      <c r="CK26" s="1613"/>
      <c r="CL26" s="1613"/>
      <c r="CM26" s="1613"/>
      <c r="CN26" s="1613"/>
      <c r="CO26" s="1613"/>
      <c r="CP26" s="1613"/>
      <c r="CQ26" s="1613"/>
      <c r="CR26" s="1613"/>
      <c r="CS26" s="1613"/>
      <c r="CT26" s="1613"/>
      <c r="CU26" s="1613"/>
      <c r="CV26" s="1613"/>
      <c r="CW26" s="1613"/>
      <c r="CX26" s="1613"/>
      <c r="CY26" s="1613"/>
      <c r="CZ26" s="1613"/>
      <c r="DA26" s="1613"/>
      <c r="DB26" s="1613"/>
      <c r="DC26" s="1613"/>
      <c r="DD26" s="1613"/>
      <c r="DE26" s="1613"/>
      <c r="DF26" s="1613"/>
      <c r="DG26" s="1613"/>
      <c r="DH26" s="1613"/>
      <c r="DI26" s="1613"/>
      <c r="DJ26" s="1613"/>
      <c r="DK26" s="1613"/>
      <c r="DL26" s="1613"/>
      <c r="DM26" s="1613"/>
      <c r="DN26" s="1613"/>
      <c r="DO26" s="1613"/>
      <c r="DP26" s="1613"/>
      <c r="DQ26" s="1613"/>
      <c r="DR26" s="1613"/>
      <c r="DS26" s="1613"/>
      <c r="DT26" s="1613"/>
      <c r="DU26" s="1613"/>
      <c r="DV26" s="1613"/>
      <c r="DW26" s="1613"/>
      <c r="DX26" s="1613"/>
      <c r="DY26" s="1613"/>
      <c r="DZ26" s="1613"/>
      <c r="EA26" s="1613"/>
      <c r="EB26" s="1613"/>
      <c r="EC26" s="1613"/>
      <c r="ED26" s="1613"/>
      <c r="EE26" s="1613"/>
      <c r="EF26" s="1613"/>
      <c r="EG26" s="1613"/>
      <c r="EH26" s="1613"/>
      <c r="EI26" s="1613"/>
      <c r="EJ26" s="1613"/>
      <c r="EK26" s="1613"/>
      <c r="EL26" s="1613"/>
      <c r="EM26" s="1613"/>
      <c r="EN26" s="1613"/>
      <c r="EO26" s="1613"/>
      <c r="EP26" s="1613"/>
      <c r="EQ26" s="1613"/>
      <c r="ER26" s="1613"/>
      <c r="ES26" s="1613"/>
      <c r="ET26" s="1613"/>
      <c r="EU26" s="1613"/>
      <c r="EV26" s="1613"/>
      <c r="EW26" s="1613"/>
      <c r="EX26" s="1613"/>
      <c r="EY26" s="1613"/>
      <c r="EZ26" s="1613"/>
      <c r="FA26" s="1613"/>
      <c r="FB26" s="1613"/>
      <c r="FC26" s="1613"/>
      <c r="FD26" s="1613"/>
      <c r="FE26" s="1613"/>
      <c r="FF26" s="1613"/>
      <c r="FG26" s="1613"/>
      <c r="FH26" s="1613"/>
      <c r="FI26" s="1613"/>
      <c r="FJ26" s="1613"/>
      <c r="FK26" s="1613"/>
      <c r="FL26" s="1613"/>
      <c r="FM26" s="1613"/>
      <c r="FN26" s="1613"/>
      <c r="FO26" s="1613"/>
      <c r="FP26" s="1613"/>
      <c r="FQ26" s="1613"/>
      <c r="FR26" s="1613"/>
      <c r="FS26" s="1613"/>
      <c r="FT26" s="1613"/>
      <c r="FU26" s="1613"/>
      <c r="FV26" s="1613"/>
      <c r="FW26" s="1613"/>
      <c r="FX26" s="1613"/>
      <c r="FY26" s="1613"/>
      <c r="FZ26" s="1613"/>
      <c r="GA26" s="1613"/>
      <c r="GB26" s="1613"/>
      <c r="GC26" s="1613"/>
      <c r="GD26" s="1613"/>
      <c r="GE26" s="1613"/>
      <c r="GF26" s="1613"/>
      <c r="GG26" s="1613"/>
      <c r="GH26" s="1613"/>
      <c r="GI26" s="1613"/>
      <c r="GJ26" s="1613"/>
      <c r="GK26" s="1613"/>
      <c r="GL26" s="1613"/>
      <c r="GM26" s="1613"/>
      <c r="GN26" s="1613"/>
      <c r="GO26" s="1613"/>
      <c r="GP26" s="1613"/>
      <c r="GQ26" s="1613"/>
      <c r="GR26" s="1613"/>
      <c r="GS26" s="1613"/>
      <c r="GT26" s="1613"/>
      <c r="GU26" s="1613"/>
      <c r="GV26" s="1613"/>
      <c r="GW26" s="1613"/>
      <c r="GX26" s="1613"/>
      <c r="GY26" s="1613"/>
      <c r="GZ26" s="1613"/>
      <c r="HA26" s="1613"/>
      <c r="HB26" s="1613"/>
      <c r="HC26" s="1613"/>
      <c r="HD26" s="1613"/>
      <c r="HE26" s="1613"/>
      <c r="HF26" s="1613"/>
      <c r="HG26" s="1613"/>
      <c r="HH26" s="1613"/>
      <c r="HI26" s="1613"/>
      <c r="HJ26" s="1613"/>
      <c r="HK26" s="1613"/>
      <c r="HL26" s="1613"/>
      <c r="HM26" s="1613"/>
      <c r="HN26" s="1613"/>
      <c r="HO26" s="1613"/>
      <c r="HP26" s="1613"/>
      <c r="HQ26" s="1613"/>
      <c r="HR26" s="1613"/>
      <c r="HS26" s="1613"/>
      <c r="HT26" s="1613"/>
      <c r="HU26" s="1613"/>
      <c r="HV26" s="1613"/>
      <c r="HW26" s="1613"/>
      <c r="HX26" s="1613"/>
      <c r="HY26" s="1613"/>
      <c r="HZ26" s="1613"/>
      <c r="IA26" s="1613"/>
      <c r="IB26" s="1613"/>
      <c r="IC26" s="1613"/>
      <c r="ID26" s="1613"/>
      <c r="IE26" s="1613"/>
      <c r="IF26" s="1613"/>
      <c r="IG26" s="1613"/>
      <c r="IH26" s="1613"/>
      <c r="II26" s="1613"/>
      <c r="IJ26" s="1613"/>
      <c r="IK26" s="1613"/>
      <c r="IL26" s="1613"/>
      <c r="IM26" s="1613"/>
      <c r="IN26" s="1613"/>
      <c r="IO26" s="1613"/>
      <c r="IP26" s="1613"/>
      <c r="IQ26" s="1613"/>
      <c r="IR26" s="1613"/>
      <c r="IS26" s="1613"/>
      <c r="IT26" s="1613"/>
      <c r="IU26" s="1613"/>
      <c r="IV26" s="1613"/>
    </row>
    <row r="27" spans="1:256" s="5" customFormat="1" ht="13.8">
      <c r="A27" s="1612"/>
      <c r="B27" s="1612"/>
      <c r="C27" s="1612"/>
      <c r="D27" s="1612"/>
      <c r="E27" s="1612"/>
      <c r="F27" s="1612"/>
      <c r="G27" s="1612"/>
      <c r="H27" s="1612"/>
      <c r="I27" s="1612"/>
      <c r="J27" s="1612"/>
      <c r="K27" s="1612"/>
      <c r="L27" s="1612"/>
      <c r="M27" s="1612"/>
      <c r="N27" s="1612"/>
      <c r="O27" s="1612"/>
      <c r="P27" s="1612"/>
      <c r="Q27" s="1612"/>
      <c r="R27" s="1612"/>
      <c r="S27" s="1612"/>
      <c r="T27" s="1612"/>
      <c r="U27" s="1612"/>
      <c r="V27" s="1612"/>
      <c r="W27" s="1612"/>
      <c r="X27" s="1612"/>
      <c r="Y27" s="1613"/>
      <c r="Z27" s="1613"/>
      <c r="AA27" s="1613"/>
      <c r="AB27" s="1613"/>
      <c r="AC27" s="1613"/>
      <c r="AD27" s="1613"/>
      <c r="AE27" s="1613"/>
      <c r="AF27" s="1613"/>
      <c r="AG27" s="1613"/>
      <c r="AH27" s="1613"/>
      <c r="AI27" s="1613"/>
      <c r="AJ27" s="1613"/>
      <c r="AK27" s="1613"/>
      <c r="AL27" s="1613"/>
      <c r="AM27" s="1613"/>
      <c r="AN27" s="1613"/>
      <c r="AO27" s="1613"/>
      <c r="AP27" s="1613"/>
      <c r="AQ27" s="1613"/>
      <c r="AR27" s="1613"/>
      <c r="AS27" s="1613"/>
      <c r="AT27" s="1613"/>
      <c r="AU27" s="1613"/>
      <c r="AV27" s="1613"/>
      <c r="AW27" s="1613"/>
      <c r="AX27" s="1613"/>
      <c r="AY27" s="1613"/>
      <c r="AZ27" s="1613"/>
      <c r="BA27" s="1613"/>
      <c r="BB27" s="1613"/>
      <c r="BC27" s="1613"/>
      <c r="BD27" s="1613"/>
      <c r="BE27" s="1613"/>
      <c r="BF27" s="1613"/>
      <c r="BG27" s="1613"/>
      <c r="BH27" s="1613"/>
      <c r="BI27" s="1613"/>
      <c r="BJ27" s="1613"/>
      <c r="BK27" s="1613"/>
      <c r="BL27" s="1613"/>
      <c r="BM27" s="1613"/>
      <c r="BN27" s="1613"/>
      <c r="BO27" s="1613"/>
      <c r="BP27" s="1613"/>
      <c r="BQ27" s="1613"/>
      <c r="BR27" s="1613"/>
      <c r="BS27" s="1613"/>
      <c r="BT27" s="1613"/>
      <c r="BU27" s="1613"/>
      <c r="BV27" s="1613"/>
      <c r="BW27" s="1613"/>
      <c r="BX27" s="1613"/>
      <c r="BY27" s="1613"/>
      <c r="BZ27" s="1613"/>
      <c r="CA27" s="1613"/>
      <c r="CB27" s="1613"/>
      <c r="CC27" s="1613"/>
      <c r="CD27" s="1613"/>
      <c r="CE27" s="1613"/>
      <c r="CF27" s="1613"/>
      <c r="CG27" s="1613"/>
      <c r="CH27" s="1613"/>
      <c r="CI27" s="1613"/>
      <c r="CJ27" s="1613"/>
      <c r="CK27" s="1613"/>
      <c r="CL27" s="1613"/>
      <c r="CM27" s="1613"/>
      <c r="CN27" s="1613"/>
      <c r="CO27" s="1613"/>
      <c r="CP27" s="1613"/>
      <c r="CQ27" s="1613"/>
      <c r="CR27" s="1613"/>
      <c r="CS27" s="1613"/>
      <c r="CT27" s="1613"/>
      <c r="CU27" s="1613"/>
      <c r="CV27" s="1613"/>
      <c r="CW27" s="1613"/>
      <c r="CX27" s="1613"/>
      <c r="CY27" s="1613"/>
      <c r="CZ27" s="1613"/>
      <c r="DA27" s="1613"/>
      <c r="DB27" s="1613"/>
      <c r="DC27" s="1613"/>
      <c r="DD27" s="1613"/>
      <c r="DE27" s="1613"/>
      <c r="DF27" s="1613"/>
      <c r="DG27" s="1613"/>
      <c r="DH27" s="1613"/>
      <c r="DI27" s="1613"/>
      <c r="DJ27" s="1613"/>
      <c r="DK27" s="1613"/>
      <c r="DL27" s="1613"/>
      <c r="DM27" s="1613"/>
      <c r="DN27" s="1613"/>
      <c r="DO27" s="1613"/>
      <c r="DP27" s="1613"/>
      <c r="DQ27" s="1613"/>
      <c r="DR27" s="1613"/>
      <c r="DS27" s="1613"/>
      <c r="DT27" s="1613"/>
      <c r="DU27" s="1613"/>
      <c r="DV27" s="1613"/>
      <c r="DW27" s="1613"/>
      <c r="DX27" s="1613"/>
      <c r="DY27" s="1613"/>
      <c r="DZ27" s="1613"/>
      <c r="EA27" s="1613"/>
      <c r="EB27" s="1613"/>
      <c r="EC27" s="1613"/>
      <c r="ED27" s="1613"/>
      <c r="EE27" s="1613"/>
      <c r="EF27" s="1613"/>
      <c r="EG27" s="1613"/>
      <c r="EH27" s="1613"/>
      <c r="EI27" s="1613"/>
      <c r="EJ27" s="1613"/>
      <c r="EK27" s="1613"/>
      <c r="EL27" s="1613"/>
      <c r="EM27" s="1613"/>
      <c r="EN27" s="1613"/>
      <c r="EO27" s="1613"/>
      <c r="EP27" s="1613"/>
      <c r="EQ27" s="1613"/>
      <c r="ER27" s="1613"/>
      <c r="ES27" s="1613"/>
      <c r="ET27" s="1613"/>
      <c r="EU27" s="1613"/>
      <c r="EV27" s="1613"/>
      <c r="EW27" s="1613"/>
      <c r="EX27" s="1613"/>
      <c r="EY27" s="1613"/>
      <c r="EZ27" s="1613"/>
      <c r="FA27" s="1613"/>
      <c r="FB27" s="1613"/>
      <c r="FC27" s="1613"/>
      <c r="FD27" s="1613"/>
      <c r="FE27" s="1613"/>
      <c r="FF27" s="1613"/>
      <c r="FG27" s="1613"/>
      <c r="FH27" s="1613"/>
      <c r="FI27" s="1613"/>
      <c r="FJ27" s="1613"/>
      <c r="FK27" s="1613"/>
      <c r="FL27" s="1613"/>
      <c r="FM27" s="1613"/>
      <c r="FN27" s="1613"/>
      <c r="FO27" s="1613"/>
      <c r="FP27" s="1613"/>
      <c r="FQ27" s="1613"/>
      <c r="FR27" s="1613"/>
      <c r="FS27" s="1613"/>
      <c r="FT27" s="1613"/>
      <c r="FU27" s="1613"/>
      <c r="FV27" s="1613"/>
      <c r="FW27" s="1613"/>
      <c r="FX27" s="1613"/>
      <c r="FY27" s="1613"/>
      <c r="FZ27" s="1613"/>
      <c r="GA27" s="1613"/>
      <c r="GB27" s="1613"/>
      <c r="GC27" s="1613"/>
      <c r="GD27" s="1613"/>
      <c r="GE27" s="1613"/>
      <c r="GF27" s="1613"/>
      <c r="GG27" s="1613"/>
      <c r="GH27" s="1613"/>
      <c r="GI27" s="1613"/>
      <c r="GJ27" s="1613"/>
      <c r="GK27" s="1613"/>
      <c r="GL27" s="1613"/>
      <c r="GM27" s="1613"/>
      <c r="GN27" s="1613"/>
      <c r="GO27" s="1613"/>
      <c r="GP27" s="1613"/>
      <c r="GQ27" s="1613"/>
      <c r="GR27" s="1613"/>
      <c r="GS27" s="1613"/>
      <c r="GT27" s="1613"/>
      <c r="GU27" s="1613"/>
      <c r="GV27" s="1613"/>
      <c r="GW27" s="1613"/>
      <c r="GX27" s="1613"/>
      <c r="GY27" s="1613"/>
      <c r="GZ27" s="1613"/>
      <c r="HA27" s="1613"/>
      <c r="HB27" s="1613"/>
      <c r="HC27" s="1613"/>
      <c r="HD27" s="1613"/>
      <c r="HE27" s="1613"/>
      <c r="HF27" s="1613"/>
      <c r="HG27" s="1613"/>
      <c r="HH27" s="1613"/>
      <c r="HI27" s="1613"/>
      <c r="HJ27" s="1613"/>
      <c r="HK27" s="1613"/>
      <c r="HL27" s="1613"/>
      <c r="HM27" s="1613"/>
      <c r="HN27" s="1613"/>
      <c r="HO27" s="1613"/>
      <c r="HP27" s="1613"/>
      <c r="HQ27" s="1613"/>
      <c r="HR27" s="1613"/>
      <c r="HS27" s="1613"/>
      <c r="HT27" s="1613"/>
      <c r="HU27" s="1613"/>
      <c r="HV27" s="1613"/>
      <c r="HW27" s="1613"/>
      <c r="HX27" s="1613"/>
      <c r="HY27" s="1613"/>
      <c r="HZ27" s="1613"/>
      <c r="IA27" s="1613"/>
      <c r="IB27" s="1613"/>
      <c r="IC27" s="1613"/>
      <c r="ID27" s="1613"/>
      <c r="IE27" s="1613"/>
      <c r="IF27" s="1613"/>
      <c r="IG27" s="1613"/>
      <c r="IH27" s="1613"/>
      <c r="II27" s="1613"/>
      <c r="IJ27" s="1613"/>
      <c r="IK27" s="1613"/>
      <c r="IL27" s="1613"/>
      <c r="IM27" s="1613"/>
      <c r="IN27" s="1613"/>
      <c r="IO27" s="1613"/>
      <c r="IP27" s="1613"/>
      <c r="IQ27" s="1613"/>
      <c r="IR27" s="1613"/>
      <c r="IS27" s="1613"/>
      <c r="IT27" s="1613"/>
      <c r="IU27" s="1613"/>
      <c r="IV27" s="1613"/>
    </row>
    <row r="28" spans="1:256" s="5" customFormat="1" ht="13.8">
      <c r="A28" s="1612"/>
      <c r="B28" s="1612"/>
      <c r="C28" s="1612"/>
      <c r="D28" s="1612"/>
      <c r="E28" s="1612"/>
      <c r="F28" s="1612"/>
      <c r="G28" s="1612"/>
      <c r="H28" s="1612"/>
      <c r="I28" s="1612"/>
      <c r="J28" s="1612"/>
      <c r="K28" s="1612"/>
      <c r="L28" s="1612"/>
      <c r="M28" s="1612"/>
      <c r="N28" s="1612"/>
      <c r="O28" s="1612"/>
      <c r="P28" s="1612"/>
      <c r="Q28" s="1612"/>
      <c r="R28" s="1612"/>
      <c r="S28" s="1612"/>
      <c r="T28" s="1612"/>
      <c r="U28" s="1612"/>
      <c r="V28" s="1612"/>
      <c r="W28" s="1612"/>
      <c r="X28" s="1612"/>
      <c r="Y28" s="1613"/>
      <c r="Z28" s="1613"/>
      <c r="AA28" s="1613"/>
      <c r="AB28" s="1613"/>
      <c r="AC28" s="1613"/>
      <c r="AD28" s="1613"/>
      <c r="AE28" s="1613"/>
      <c r="AF28" s="1613"/>
      <c r="AG28" s="1613"/>
      <c r="AH28" s="1613"/>
      <c r="AI28" s="1613"/>
      <c r="AJ28" s="1613"/>
      <c r="AK28" s="1613"/>
      <c r="AL28" s="1613"/>
      <c r="AM28" s="1613"/>
      <c r="AN28" s="1613"/>
      <c r="AO28" s="1613"/>
      <c r="AP28" s="1613"/>
      <c r="AQ28" s="1613"/>
      <c r="AR28" s="1613"/>
      <c r="AS28" s="1613"/>
      <c r="AT28" s="1613"/>
      <c r="AU28" s="1613"/>
      <c r="AV28" s="1613"/>
      <c r="AW28" s="1613"/>
      <c r="AX28" s="1613"/>
      <c r="AY28" s="1613"/>
      <c r="AZ28" s="1613"/>
      <c r="BA28" s="1613"/>
      <c r="BB28" s="1613"/>
      <c r="BC28" s="1613"/>
      <c r="BD28" s="1613"/>
      <c r="BE28" s="1613"/>
      <c r="BF28" s="1613"/>
      <c r="BG28" s="1613"/>
      <c r="BH28" s="1613"/>
      <c r="BI28" s="1613"/>
      <c r="BJ28" s="1613"/>
      <c r="BK28" s="1613"/>
      <c r="BL28" s="1613"/>
      <c r="BM28" s="1613"/>
      <c r="BN28" s="1613"/>
      <c r="BO28" s="1613"/>
      <c r="BP28" s="1613"/>
      <c r="BQ28" s="1613"/>
      <c r="BR28" s="1613"/>
      <c r="BS28" s="1613"/>
      <c r="BT28" s="1613"/>
      <c r="BU28" s="1613"/>
      <c r="BV28" s="1613"/>
      <c r="BW28" s="1613"/>
      <c r="BX28" s="1613"/>
      <c r="BY28" s="1613"/>
      <c r="BZ28" s="1613"/>
      <c r="CA28" s="1613"/>
      <c r="CB28" s="1613"/>
      <c r="CC28" s="1613"/>
      <c r="CD28" s="1613"/>
      <c r="CE28" s="1613"/>
      <c r="CF28" s="1613"/>
      <c r="CG28" s="1613"/>
      <c r="CH28" s="1613"/>
      <c r="CI28" s="1613"/>
      <c r="CJ28" s="1613"/>
      <c r="CK28" s="1613"/>
      <c r="CL28" s="1613"/>
      <c r="CM28" s="1613"/>
      <c r="CN28" s="1613"/>
      <c r="CO28" s="1613"/>
      <c r="CP28" s="1613"/>
      <c r="CQ28" s="1613"/>
      <c r="CR28" s="1613"/>
      <c r="CS28" s="1613"/>
      <c r="CT28" s="1613"/>
      <c r="CU28" s="1613"/>
      <c r="CV28" s="1613"/>
      <c r="CW28" s="1613"/>
      <c r="CX28" s="1613"/>
      <c r="CY28" s="1613"/>
      <c r="CZ28" s="1613"/>
      <c r="DA28" s="1613"/>
      <c r="DB28" s="1613"/>
      <c r="DC28" s="1613"/>
      <c r="DD28" s="1613"/>
      <c r="DE28" s="1613"/>
      <c r="DF28" s="1613"/>
      <c r="DG28" s="1613"/>
      <c r="DH28" s="1613"/>
      <c r="DI28" s="1613"/>
      <c r="DJ28" s="1613"/>
      <c r="DK28" s="1613"/>
      <c r="DL28" s="1613"/>
      <c r="DM28" s="1613"/>
      <c r="DN28" s="1613"/>
      <c r="DO28" s="1613"/>
      <c r="DP28" s="1613"/>
      <c r="DQ28" s="1613"/>
      <c r="DR28" s="1613"/>
      <c r="DS28" s="1613"/>
      <c r="DT28" s="1613"/>
      <c r="DU28" s="1613"/>
      <c r="DV28" s="1613"/>
      <c r="DW28" s="1613"/>
      <c r="DX28" s="1613"/>
      <c r="DY28" s="1613"/>
      <c r="DZ28" s="1613"/>
      <c r="EA28" s="1613"/>
      <c r="EB28" s="1613"/>
      <c r="EC28" s="1613"/>
      <c r="ED28" s="1613"/>
      <c r="EE28" s="1613"/>
      <c r="EF28" s="1613"/>
      <c r="EG28" s="1613"/>
      <c r="EH28" s="1613"/>
      <c r="EI28" s="1613"/>
      <c r="EJ28" s="1613"/>
      <c r="EK28" s="1613"/>
      <c r="EL28" s="1613"/>
      <c r="EM28" s="1613"/>
      <c r="EN28" s="1613"/>
      <c r="EO28" s="1613"/>
      <c r="EP28" s="1613"/>
      <c r="EQ28" s="1613"/>
      <c r="ER28" s="1613"/>
      <c r="ES28" s="1613"/>
      <c r="ET28" s="1613"/>
      <c r="EU28" s="1613"/>
      <c r="EV28" s="1613"/>
      <c r="EW28" s="1613"/>
      <c r="EX28" s="1613"/>
      <c r="EY28" s="1613"/>
      <c r="EZ28" s="1613"/>
      <c r="FA28" s="1613"/>
      <c r="FB28" s="1613"/>
      <c r="FC28" s="1613"/>
      <c r="FD28" s="1613"/>
      <c r="FE28" s="1613"/>
      <c r="FF28" s="1613"/>
      <c r="FG28" s="1613"/>
      <c r="FH28" s="1613"/>
      <c r="FI28" s="1613"/>
      <c r="FJ28" s="1613"/>
      <c r="FK28" s="1613"/>
      <c r="FL28" s="1613"/>
      <c r="FM28" s="1613"/>
      <c r="FN28" s="1613"/>
      <c r="FO28" s="1613"/>
      <c r="FP28" s="1613"/>
      <c r="FQ28" s="1613"/>
      <c r="FR28" s="1613"/>
      <c r="FS28" s="1613"/>
      <c r="FT28" s="1613"/>
      <c r="FU28" s="1613"/>
      <c r="FV28" s="1613"/>
      <c r="FW28" s="1613"/>
      <c r="FX28" s="1613"/>
      <c r="FY28" s="1613"/>
      <c r="FZ28" s="1613"/>
      <c r="GA28" s="1613"/>
      <c r="GB28" s="1613"/>
      <c r="GC28" s="1613"/>
      <c r="GD28" s="1613"/>
      <c r="GE28" s="1613"/>
      <c r="GF28" s="1613"/>
      <c r="GG28" s="1613"/>
      <c r="GH28" s="1613"/>
      <c r="GI28" s="1613"/>
      <c r="GJ28" s="1613"/>
      <c r="GK28" s="1613"/>
      <c r="GL28" s="1613"/>
      <c r="GM28" s="1613"/>
      <c r="GN28" s="1613"/>
      <c r="GO28" s="1613"/>
      <c r="GP28" s="1613"/>
      <c r="GQ28" s="1613"/>
      <c r="GR28" s="1613"/>
      <c r="GS28" s="1613"/>
      <c r="GT28" s="1613"/>
      <c r="GU28" s="1613"/>
      <c r="GV28" s="1613"/>
      <c r="GW28" s="1613"/>
      <c r="GX28" s="1613"/>
      <c r="GY28" s="1613"/>
      <c r="GZ28" s="1613"/>
      <c r="HA28" s="1613"/>
      <c r="HB28" s="1613"/>
      <c r="HC28" s="1613"/>
      <c r="HD28" s="1613"/>
      <c r="HE28" s="1613"/>
      <c r="HF28" s="1613"/>
      <c r="HG28" s="1613"/>
      <c r="HH28" s="1613"/>
      <c r="HI28" s="1613"/>
      <c r="HJ28" s="1613"/>
      <c r="HK28" s="1613"/>
      <c r="HL28" s="1613"/>
      <c r="HM28" s="1613"/>
      <c r="HN28" s="1613"/>
      <c r="HO28" s="1613"/>
      <c r="HP28" s="1613"/>
      <c r="HQ28" s="1613"/>
      <c r="HR28" s="1613"/>
      <c r="HS28" s="1613"/>
      <c r="HT28" s="1613"/>
      <c r="HU28" s="1613"/>
      <c r="HV28" s="1613"/>
      <c r="HW28" s="1613"/>
      <c r="HX28" s="1613"/>
      <c r="HY28" s="1613"/>
      <c r="HZ28" s="1613"/>
      <c r="IA28" s="1613"/>
      <c r="IB28" s="1613"/>
      <c r="IC28" s="1613"/>
      <c r="ID28" s="1613"/>
      <c r="IE28" s="1613"/>
      <c r="IF28" s="1613"/>
      <c r="IG28" s="1613"/>
      <c r="IH28" s="1613"/>
      <c r="II28" s="1613"/>
      <c r="IJ28" s="1613"/>
      <c r="IK28" s="1613"/>
      <c r="IL28" s="1613"/>
      <c r="IM28" s="1613"/>
      <c r="IN28" s="1613"/>
      <c r="IO28" s="1613"/>
      <c r="IP28" s="1613"/>
      <c r="IQ28" s="1613"/>
      <c r="IR28" s="1613"/>
      <c r="IS28" s="1613"/>
      <c r="IT28" s="1613"/>
      <c r="IU28" s="1613"/>
      <c r="IV28" s="1613"/>
    </row>
    <row r="29" spans="1:256" s="5" customFormat="1" ht="13.8">
      <c r="A29" s="1612"/>
      <c r="B29" s="1612"/>
      <c r="C29" s="1612"/>
      <c r="D29" s="1612"/>
      <c r="E29" s="1612"/>
      <c r="F29" s="1612"/>
      <c r="G29" s="1612"/>
      <c r="H29" s="1612"/>
      <c r="I29" s="1612"/>
      <c r="J29" s="1612"/>
      <c r="K29" s="1612"/>
      <c r="L29" s="1612"/>
      <c r="M29" s="1612"/>
      <c r="N29" s="1612"/>
      <c r="O29" s="1612"/>
      <c r="P29" s="1612"/>
      <c r="Q29" s="1612"/>
      <c r="R29" s="1612"/>
      <c r="S29" s="1612"/>
      <c r="T29" s="1612"/>
      <c r="U29" s="1612"/>
      <c r="V29" s="1612"/>
      <c r="W29" s="1612"/>
      <c r="X29" s="1612"/>
      <c r="Y29" s="1613"/>
      <c r="Z29" s="1613"/>
      <c r="AA29" s="1613"/>
      <c r="AB29" s="1613"/>
      <c r="AC29" s="1613"/>
      <c r="AD29" s="1613"/>
      <c r="AE29" s="1613"/>
      <c r="AF29" s="1613"/>
      <c r="AG29" s="1613"/>
      <c r="AH29" s="1613"/>
      <c r="AI29" s="1613"/>
      <c r="AJ29" s="1613"/>
      <c r="AK29" s="1613"/>
      <c r="AL29" s="1613"/>
      <c r="AM29" s="1613"/>
      <c r="AN29" s="1613"/>
      <c r="AO29" s="1613"/>
      <c r="AP29" s="1613"/>
      <c r="AQ29" s="1613"/>
      <c r="AR29" s="1613"/>
      <c r="AS29" s="1613"/>
      <c r="AT29" s="1613"/>
      <c r="AU29" s="1613"/>
      <c r="AV29" s="1613"/>
      <c r="AW29" s="1613"/>
      <c r="AX29" s="1613"/>
      <c r="AY29" s="1613"/>
      <c r="AZ29" s="1613"/>
      <c r="BA29" s="1613"/>
      <c r="BB29" s="1613"/>
      <c r="BC29" s="1613"/>
      <c r="BD29" s="1613"/>
      <c r="BE29" s="1613"/>
      <c r="BF29" s="1613"/>
      <c r="BG29" s="1613"/>
      <c r="BH29" s="1613"/>
      <c r="BI29" s="1613"/>
      <c r="BJ29" s="1613"/>
      <c r="BK29" s="1613"/>
      <c r="BL29" s="1613"/>
      <c r="BM29" s="1613"/>
      <c r="BN29" s="1613"/>
      <c r="BO29" s="1613"/>
      <c r="BP29" s="1613"/>
      <c r="BQ29" s="1613"/>
      <c r="BR29" s="1613"/>
      <c r="BS29" s="1613"/>
      <c r="BT29" s="1613"/>
      <c r="BU29" s="1613"/>
      <c r="BV29" s="1613"/>
      <c r="BW29" s="1613"/>
      <c r="BX29" s="1613"/>
      <c r="BY29" s="1613"/>
      <c r="BZ29" s="1613"/>
      <c r="CA29" s="1613"/>
      <c r="CB29" s="1613"/>
      <c r="CC29" s="1613"/>
      <c r="CD29" s="1613"/>
      <c r="CE29" s="1613"/>
      <c r="CF29" s="1613"/>
      <c r="CG29" s="1613"/>
      <c r="CH29" s="1613"/>
      <c r="CI29" s="1613"/>
      <c r="CJ29" s="1613"/>
      <c r="CK29" s="1613"/>
      <c r="CL29" s="1613"/>
      <c r="CM29" s="1613"/>
      <c r="CN29" s="1613"/>
      <c r="CO29" s="1613"/>
      <c r="CP29" s="1613"/>
      <c r="CQ29" s="1613"/>
      <c r="CR29" s="1613"/>
      <c r="CS29" s="1613"/>
      <c r="CT29" s="1613"/>
      <c r="CU29" s="1613"/>
      <c r="CV29" s="1613"/>
      <c r="CW29" s="1613"/>
      <c r="CX29" s="1613"/>
      <c r="CY29" s="1613"/>
      <c r="CZ29" s="1613"/>
      <c r="DA29" s="1613"/>
      <c r="DB29" s="1613"/>
      <c r="DC29" s="1613"/>
      <c r="DD29" s="1613"/>
      <c r="DE29" s="1613"/>
      <c r="DF29" s="1613"/>
      <c r="DG29" s="1613"/>
      <c r="DH29" s="1613"/>
      <c r="DI29" s="1613"/>
      <c r="DJ29" s="1613"/>
      <c r="DK29" s="1613"/>
      <c r="DL29" s="1613"/>
      <c r="DM29" s="1613"/>
      <c r="DN29" s="1613"/>
      <c r="DO29" s="1613"/>
      <c r="DP29" s="1613"/>
      <c r="DQ29" s="1613"/>
      <c r="DR29" s="1613"/>
      <c r="DS29" s="1613"/>
      <c r="DT29" s="1613"/>
      <c r="DU29" s="1613"/>
      <c r="DV29" s="1613"/>
      <c r="DW29" s="1613"/>
      <c r="DX29" s="1613"/>
      <c r="DY29" s="1613"/>
      <c r="DZ29" s="1613"/>
      <c r="EA29" s="1613"/>
      <c r="EB29" s="1613"/>
      <c r="EC29" s="1613"/>
      <c r="ED29" s="1613"/>
      <c r="EE29" s="1613"/>
      <c r="EF29" s="1613"/>
      <c r="EG29" s="1613"/>
      <c r="EH29" s="1613"/>
      <c r="EI29" s="1613"/>
      <c r="EJ29" s="1613"/>
      <c r="EK29" s="1613"/>
      <c r="EL29" s="1613"/>
      <c r="EM29" s="1613"/>
      <c r="EN29" s="1613"/>
      <c r="EO29" s="1613"/>
      <c r="EP29" s="1613"/>
      <c r="EQ29" s="1613"/>
      <c r="ER29" s="1613"/>
      <c r="ES29" s="1613"/>
      <c r="ET29" s="1613"/>
      <c r="EU29" s="1613"/>
      <c r="EV29" s="1613"/>
      <c r="EW29" s="1613"/>
      <c r="EX29" s="1613"/>
      <c r="EY29" s="1613"/>
      <c r="EZ29" s="1613"/>
      <c r="FA29" s="1613"/>
      <c r="FB29" s="1613"/>
      <c r="FC29" s="1613"/>
      <c r="FD29" s="1613"/>
      <c r="FE29" s="1613"/>
      <c r="FF29" s="1613"/>
      <c r="FG29" s="1613"/>
      <c r="FH29" s="1613"/>
      <c r="FI29" s="1613"/>
      <c r="FJ29" s="1613"/>
      <c r="FK29" s="1613"/>
      <c r="FL29" s="1613"/>
      <c r="FM29" s="1613"/>
      <c r="FN29" s="1613"/>
      <c r="FO29" s="1613"/>
      <c r="FP29" s="1613"/>
      <c r="FQ29" s="1613"/>
      <c r="FR29" s="1613"/>
      <c r="FS29" s="1613"/>
      <c r="FT29" s="1613"/>
      <c r="FU29" s="1613"/>
      <c r="FV29" s="1613"/>
      <c r="FW29" s="1613"/>
      <c r="FX29" s="1613"/>
      <c r="FY29" s="1613"/>
      <c r="FZ29" s="1613"/>
      <c r="GA29" s="1613"/>
      <c r="GB29" s="1613"/>
      <c r="GC29" s="1613"/>
      <c r="GD29" s="1613"/>
      <c r="GE29" s="1613"/>
      <c r="GF29" s="1613"/>
      <c r="GG29" s="1613"/>
      <c r="GH29" s="1613"/>
      <c r="GI29" s="1613"/>
      <c r="GJ29" s="1613"/>
      <c r="GK29" s="1613"/>
      <c r="GL29" s="1613"/>
      <c r="GM29" s="1613"/>
      <c r="GN29" s="1613"/>
      <c r="GO29" s="1613"/>
      <c r="GP29" s="1613"/>
      <c r="GQ29" s="1613"/>
      <c r="GR29" s="1613"/>
      <c r="GS29" s="1613"/>
      <c r="GT29" s="1613"/>
      <c r="GU29" s="1613"/>
      <c r="GV29" s="1613"/>
      <c r="GW29" s="1613"/>
      <c r="GX29" s="1613"/>
      <c r="GY29" s="1613"/>
      <c r="GZ29" s="1613"/>
      <c r="HA29" s="1613"/>
      <c r="HB29" s="1613"/>
      <c r="HC29" s="1613"/>
      <c r="HD29" s="1613"/>
      <c r="HE29" s="1613"/>
      <c r="HF29" s="1613"/>
      <c r="HG29" s="1613"/>
      <c r="HH29" s="1613"/>
      <c r="HI29" s="1613"/>
      <c r="HJ29" s="1613"/>
      <c r="HK29" s="1613"/>
      <c r="HL29" s="1613"/>
      <c r="HM29" s="1613"/>
      <c r="HN29" s="1613"/>
      <c r="HO29" s="1613"/>
      <c r="HP29" s="1613"/>
      <c r="HQ29" s="1613"/>
      <c r="HR29" s="1613"/>
      <c r="HS29" s="1613"/>
      <c r="HT29" s="1613"/>
      <c r="HU29" s="1613"/>
      <c r="HV29" s="1613"/>
      <c r="HW29" s="1613"/>
      <c r="HX29" s="1613"/>
      <c r="HY29" s="1613"/>
      <c r="HZ29" s="1613"/>
      <c r="IA29" s="1613"/>
      <c r="IB29" s="1613"/>
      <c r="IC29" s="1613"/>
      <c r="ID29" s="1613"/>
      <c r="IE29" s="1613"/>
      <c r="IF29" s="1613"/>
      <c r="IG29" s="1613"/>
      <c r="IH29" s="1613"/>
      <c r="II29" s="1613"/>
      <c r="IJ29" s="1613"/>
      <c r="IK29" s="1613"/>
      <c r="IL29" s="1613"/>
      <c r="IM29" s="1613"/>
      <c r="IN29" s="1613"/>
      <c r="IO29" s="1613"/>
      <c r="IP29" s="1613"/>
      <c r="IQ29" s="1613"/>
      <c r="IR29" s="1613"/>
      <c r="IS29" s="1613"/>
      <c r="IT29" s="1613"/>
      <c r="IU29" s="1613"/>
      <c r="IV29" s="1613"/>
    </row>
    <row r="30" spans="1:256" s="5" customFormat="1" ht="13.8">
      <c r="A30" s="1612"/>
      <c r="B30" s="1612"/>
      <c r="C30" s="1612"/>
      <c r="D30" s="1612"/>
      <c r="E30" s="1612"/>
      <c r="F30" s="1612"/>
      <c r="G30" s="1612"/>
      <c r="H30" s="1612"/>
      <c r="I30" s="1612"/>
      <c r="J30" s="1612"/>
      <c r="K30" s="1612"/>
      <c r="L30" s="1612"/>
      <c r="M30" s="1612"/>
      <c r="N30" s="1612"/>
      <c r="O30" s="1612"/>
      <c r="P30" s="1612"/>
      <c r="Q30" s="1612"/>
      <c r="R30" s="1612"/>
      <c r="S30" s="1612"/>
      <c r="T30" s="1612"/>
      <c r="U30" s="1612"/>
      <c r="V30" s="1612"/>
      <c r="W30" s="1612"/>
      <c r="X30" s="1612"/>
      <c r="Y30" s="1613"/>
      <c r="Z30" s="1613"/>
      <c r="AA30" s="1613"/>
      <c r="AB30" s="1613"/>
      <c r="AC30" s="1613"/>
      <c r="AD30" s="1613"/>
      <c r="AE30" s="1613"/>
      <c r="AF30" s="1613"/>
      <c r="AG30" s="1613"/>
      <c r="AH30" s="1613"/>
      <c r="AI30" s="1613"/>
      <c r="AJ30" s="1613"/>
      <c r="AK30" s="1613"/>
      <c r="AL30" s="1613"/>
      <c r="AM30" s="1613"/>
      <c r="AN30" s="1613"/>
      <c r="AO30" s="1613"/>
      <c r="AP30" s="1613"/>
      <c r="AQ30" s="1613"/>
      <c r="AR30" s="1613"/>
      <c r="AS30" s="1613"/>
      <c r="AT30" s="1613"/>
      <c r="AU30" s="1613"/>
      <c r="AV30" s="1613"/>
      <c r="AW30" s="1613"/>
      <c r="AX30" s="1613"/>
      <c r="AY30" s="1613"/>
      <c r="AZ30" s="1613"/>
      <c r="BA30" s="1613"/>
      <c r="BB30" s="1613"/>
      <c r="BC30" s="1613"/>
      <c r="BD30" s="1613"/>
      <c r="BE30" s="1613"/>
      <c r="BF30" s="1613"/>
      <c r="BG30" s="1613"/>
      <c r="BH30" s="1613"/>
      <c r="BI30" s="1613"/>
      <c r="BJ30" s="1613"/>
      <c r="BK30" s="1613"/>
      <c r="BL30" s="1613"/>
      <c r="BM30" s="1613"/>
      <c r="BN30" s="1613"/>
      <c r="BO30" s="1613"/>
      <c r="BP30" s="1613"/>
      <c r="BQ30" s="1613"/>
      <c r="BR30" s="1613"/>
      <c r="BS30" s="1613"/>
      <c r="BT30" s="1613"/>
      <c r="BU30" s="1613"/>
      <c r="BV30" s="1613"/>
      <c r="BW30" s="1613"/>
      <c r="BX30" s="1613"/>
      <c r="BY30" s="1613"/>
      <c r="BZ30" s="1613"/>
      <c r="CA30" s="1613"/>
      <c r="CB30" s="1613"/>
      <c r="CC30" s="1613"/>
      <c r="CD30" s="1613"/>
      <c r="CE30" s="1613"/>
      <c r="CF30" s="1613"/>
      <c r="CG30" s="1613"/>
      <c r="CH30" s="1613"/>
      <c r="CI30" s="1613"/>
      <c r="CJ30" s="1613"/>
      <c r="CK30" s="1613"/>
      <c r="CL30" s="1613"/>
      <c r="CM30" s="1613"/>
      <c r="CN30" s="1613"/>
      <c r="CO30" s="1613"/>
      <c r="CP30" s="1613"/>
      <c r="CQ30" s="1613"/>
      <c r="CR30" s="1613"/>
      <c r="CS30" s="1613"/>
      <c r="CT30" s="1613"/>
      <c r="CU30" s="1613"/>
      <c r="CV30" s="1613"/>
      <c r="CW30" s="1613"/>
      <c r="CX30" s="1613"/>
      <c r="CY30" s="1613"/>
      <c r="CZ30" s="1613"/>
      <c r="DA30" s="1613"/>
      <c r="DB30" s="1613"/>
      <c r="DC30" s="1613"/>
      <c r="DD30" s="1613"/>
      <c r="DE30" s="1613"/>
      <c r="DF30" s="1613"/>
      <c r="DG30" s="1613"/>
      <c r="DH30" s="1613"/>
      <c r="DI30" s="1613"/>
      <c r="DJ30" s="1613"/>
      <c r="DK30" s="1613"/>
      <c r="DL30" s="1613"/>
      <c r="DM30" s="1613"/>
      <c r="DN30" s="1613"/>
      <c r="DO30" s="1613"/>
      <c r="DP30" s="1613"/>
      <c r="DQ30" s="1613"/>
      <c r="DR30" s="1613"/>
      <c r="DS30" s="1613"/>
      <c r="DT30" s="1613"/>
      <c r="DU30" s="1613"/>
      <c r="DV30" s="1613"/>
      <c r="DW30" s="1613"/>
      <c r="DX30" s="1613"/>
      <c r="DY30" s="1613"/>
      <c r="DZ30" s="1613"/>
      <c r="EA30" s="1613"/>
      <c r="EB30" s="1613"/>
      <c r="EC30" s="1613"/>
      <c r="ED30" s="1613"/>
      <c r="EE30" s="1613"/>
      <c r="EF30" s="1613"/>
      <c r="EG30" s="1613"/>
      <c r="EH30" s="1613"/>
      <c r="EI30" s="1613"/>
      <c r="EJ30" s="1613"/>
      <c r="EK30" s="1613"/>
      <c r="EL30" s="1613"/>
      <c r="EM30" s="1613"/>
      <c r="EN30" s="1613"/>
      <c r="EO30" s="1613"/>
      <c r="EP30" s="1613"/>
      <c r="EQ30" s="1613"/>
      <c r="ER30" s="1613"/>
      <c r="ES30" s="1613"/>
      <c r="ET30" s="1613"/>
      <c r="EU30" s="1613"/>
      <c r="EV30" s="1613"/>
      <c r="EW30" s="1613"/>
      <c r="EX30" s="1613"/>
      <c r="EY30" s="1613"/>
      <c r="EZ30" s="1613"/>
      <c r="FA30" s="1613"/>
      <c r="FB30" s="1613"/>
      <c r="FC30" s="1613"/>
      <c r="FD30" s="1613"/>
      <c r="FE30" s="1613"/>
      <c r="FF30" s="1613"/>
      <c r="FG30" s="1613"/>
      <c r="FH30" s="1613"/>
      <c r="FI30" s="1613"/>
      <c r="FJ30" s="1613"/>
      <c r="FK30" s="1613"/>
      <c r="FL30" s="1613"/>
      <c r="FM30" s="1613"/>
      <c r="FN30" s="1613"/>
      <c r="FO30" s="1613"/>
      <c r="FP30" s="1613"/>
      <c r="FQ30" s="1613"/>
      <c r="FR30" s="1613"/>
      <c r="FS30" s="1613"/>
      <c r="FT30" s="1613"/>
      <c r="FU30" s="1613"/>
      <c r="FV30" s="1613"/>
      <c r="FW30" s="1613"/>
      <c r="FX30" s="1613"/>
      <c r="FY30" s="1613"/>
      <c r="FZ30" s="1613"/>
      <c r="GA30" s="1613"/>
      <c r="GB30" s="1613"/>
      <c r="GC30" s="1613"/>
      <c r="GD30" s="1613"/>
      <c r="GE30" s="1613"/>
      <c r="GF30" s="1613"/>
      <c r="GG30" s="1613"/>
      <c r="GH30" s="1613"/>
      <c r="GI30" s="1613"/>
      <c r="GJ30" s="1613"/>
      <c r="GK30" s="1613"/>
      <c r="GL30" s="1613"/>
      <c r="GM30" s="1613"/>
      <c r="GN30" s="1613"/>
      <c r="GO30" s="1613"/>
      <c r="GP30" s="1613"/>
      <c r="GQ30" s="1613"/>
      <c r="GR30" s="1613"/>
      <c r="GS30" s="1613"/>
      <c r="GT30" s="1613"/>
      <c r="GU30" s="1613"/>
      <c r="GV30" s="1613"/>
      <c r="GW30" s="1613"/>
      <c r="GX30" s="1613"/>
      <c r="GY30" s="1613"/>
      <c r="GZ30" s="1613"/>
      <c r="HA30" s="1613"/>
      <c r="HB30" s="1613"/>
      <c r="HC30" s="1613"/>
      <c r="HD30" s="1613"/>
      <c r="HE30" s="1613"/>
      <c r="HF30" s="1613"/>
      <c r="HG30" s="1613"/>
      <c r="HH30" s="1613"/>
      <c r="HI30" s="1613"/>
      <c r="HJ30" s="1613"/>
      <c r="HK30" s="1613"/>
      <c r="HL30" s="1613"/>
      <c r="HM30" s="1613"/>
      <c r="HN30" s="1613"/>
      <c r="HO30" s="1613"/>
      <c r="HP30" s="1613"/>
      <c r="HQ30" s="1613"/>
      <c r="HR30" s="1613"/>
      <c r="HS30" s="1613"/>
      <c r="HT30" s="1613"/>
      <c r="HU30" s="1613"/>
      <c r="HV30" s="1613"/>
      <c r="HW30" s="1613"/>
      <c r="HX30" s="1613"/>
      <c r="HY30" s="1613"/>
      <c r="HZ30" s="1613"/>
      <c r="IA30" s="1613"/>
      <c r="IB30" s="1613"/>
      <c r="IC30" s="1613"/>
      <c r="ID30" s="1613"/>
      <c r="IE30" s="1613"/>
      <c r="IF30" s="1613"/>
      <c r="IG30" s="1613"/>
      <c r="IH30" s="1613"/>
      <c r="II30" s="1613"/>
      <c r="IJ30" s="1613"/>
      <c r="IK30" s="1613"/>
      <c r="IL30" s="1613"/>
      <c r="IM30" s="1613"/>
      <c r="IN30" s="1613"/>
      <c r="IO30" s="1613"/>
      <c r="IP30" s="1613"/>
      <c r="IQ30" s="1613"/>
      <c r="IR30" s="1613"/>
      <c r="IS30" s="1613"/>
      <c r="IT30" s="1613"/>
      <c r="IU30" s="1613"/>
      <c r="IV30" s="1613"/>
    </row>
    <row r="31" spans="1:256" s="5" customFormat="1" ht="13.8">
      <c r="A31" s="1612"/>
      <c r="B31" s="1612"/>
      <c r="C31" s="1612"/>
      <c r="D31" s="1612"/>
      <c r="E31" s="1612"/>
      <c r="F31" s="1612"/>
      <c r="G31" s="1612"/>
      <c r="H31" s="1612"/>
      <c r="I31" s="1612"/>
      <c r="J31" s="1612"/>
      <c r="K31" s="1612"/>
      <c r="L31" s="1612"/>
      <c r="M31" s="1612"/>
      <c r="N31" s="1612"/>
      <c r="O31" s="1612"/>
      <c r="P31" s="1612"/>
      <c r="Q31" s="1612"/>
      <c r="R31" s="1612"/>
      <c r="S31" s="1612"/>
      <c r="T31" s="1612"/>
      <c r="U31" s="1612"/>
      <c r="V31" s="1612"/>
      <c r="W31" s="1612"/>
      <c r="X31" s="1612"/>
      <c r="Y31" s="1613"/>
      <c r="Z31" s="1613"/>
      <c r="AA31" s="1613"/>
      <c r="AB31" s="1613"/>
      <c r="AC31" s="1613"/>
      <c r="AD31" s="1613"/>
      <c r="AE31" s="1613"/>
      <c r="AF31" s="1613"/>
      <c r="AG31" s="1613"/>
      <c r="AH31" s="1613"/>
      <c r="AI31" s="1613"/>
      <c r="AJ31" s="1613"/>
      <c r="AK31" s="1613"/>
      <c r="AL31" s="1613"/>
      <c r="AM31" s="1613"/>
      <c r="AN31" s="1613"/>
      <c r="AO31" s="1613"/>
      <c r="AP31" s="1613"/>
      <c r="AQ31" s="1613"/>
      <c r="AR31" s="1613"/>
      <c r="AS31" s="1613"/>
      <c r="AT31" s="1613"/>
      <c r="AU31" s="1613"/>
      <c r="AV31" s="1613"/>
      <c r="AW31" s="1613"/>
      <c r="AX31" s="1613"/>
      <c r="AY31" s="1613"/>
      <c r="AZ31" s="1613"/>
      <c r="BA31" s="1613"/>
      <c r="BB31" s="1613"/>
      <c r="BC31" s="1613"/>
      <c r="BD31" s="1613"/>
      <c r="BE31" s="1613"/>
      <c r="BF31" s="1613"/>
      <c r="BG31" s="1613"/>
      <c r="BH31" s="1613"/>
      <c r="BI31" s="1613"/>
      <c r="BJ31" s="1613"/>
      <c r="BK31" s="1613"/>
      <c r="BL31" s="1613"/>
      <c r="BM31" s="1613"/>
      <c r="BN31" s="1613"/>
      <c r="BO31" s="1613"/>
      <c r="BP31" s="1613"/>
      <c r="BQ31" s="1613"/>
      <c r="BR31" s="1613"/>
      <c r="BS31" s="1613"/>
      <c r="BT31" s="1613"/>
      <c r="BU31" s="1613"/>
      <c r="BV31" s="1613"/>
      <c r="BW31" s="1613"/>
      <c r="BX31" s="1613"/>
      <c r="BY31" s="1613"/>
      <c r="BZ31" s="1613"/>
      <c r="CA31" s="1613"/>
      <c r="CB31" s="1613"/>
      <c r="CC31" s="1613"/>
      <c r="CD31" s="1613"/>
      <c r="CE31" s="1613"/>
      <c r="CF31" s="1613"/>
      <c r="CG31" s="1613"/>
      <c r="CH31" s="1613"/>
      <c r="CI31" s="1613"/>
      <c r="CJ31" s="1613"/>
      <c r="CK31" s="1613"/>
      <c r="CL31" s="1613"/>
      <c r="CM31" s="1613"/>
      <c r="CN31" s="1613"/>
      <c r="CO31" s="1613"/>
      <c r="CP31" s="1613"/>
      <c r="CQ31" s="1613"/>
      <c r="CR31" s="1613"/>
      <c r="CS31" s="1613"/>
      <c r="CT31" s="1613"/>
      <c r="CU31" s="1613"/>
      <c r="CV31" s="1613"/>
      <c r="CW31" s="1613"/>
      <c r="CX31" s="1613"/>
      <c r="CY31" s="1613"/>
      <c r="CZ31" s="1613"/>
      <c r="DA31" s="1613"/>
      <c r="DB31" s="1613"/>
      <c r="DC31" s="1613"/>
      <c r="DD31" s="1613"/>
      <c r="DE31" s="1613"/>
      <c r="DF31" s="1613"/>
      <c r="DG31" s="1613"/>
      <c r="DH31" s="1613"/>
      <c r="DI31" s="1613"/>
      <c r="DJ31" s="1613"/>
      <c r="DK31" s="1613"/>
      <c r="DL31" s="1613"/>
      <c r="DM31" s="1613"/>
      <c r="DN31" s="1613"/>
      <c r="DO31" s="1613"/>
      <c r="DP31" s="1613"/>
      <c r="DQ31" s="1613"/>
      <c r="DR31" s="1613"/>
      <c r="DS31" s="1613"/>
      <c r="DT31" s="1613"/>
      <c r="DU31" s="1613"/>
      <c r="DV31" s="1613"/>
      <c r="DW31" s="1613"/>
      <c r="DX31" s="1613"/>
      <c r="DY31" s="1613"/>
      <c r="DZ31" s="1613"/>
      <c r="EA31" s="1613"/>
      <c r="EB31" s="1613"/>
      <c r="EC31" s="1613"/>
      <c r="ED31" s="1613"/>
      <c r="EE31" s="1613"/>
      <c r="EF31" s="1613"/>
      <c r="EG31" s="1613"/>
      <c r="EH31" s="1613"/>
      <c r="EI31" s="1613"/>
      <c r="EJ31" s="1613"/>
      <c r="EK31" s="1613"/>
      <c r="EL31" s="1613"/>
      <c r="EM31" s="1613"/>
      <c r="EN31" s="1613"/>
      <c r="EO31" s="1613"/>
      <c r="EP31" s="1613"/>
      <c r="EQ31" s="1613"/>
      <c r="ER31" s="1613"/>
      <c r="ES31" s="1613"/>
      <c r="ET31" s="1613"/>
      <c r="EU31" s="1613"/>
      <c r="EV31" s="1613"/>
      <c r="EW31" s="1613"/>
      <c r="EX31" s="1613"/>
      <c r="EY31" s="1613"/>
      <c r="EZ31" s="1613"/>
      <c r="FA31" s="1613"/>
      <c r="FB31" s="1613"/>
      <c r="FC31" s="1613"/>
      <c r="FD31" s="1613"/>
      <c r="FE31" s="1613"/>
      <c r="FF31" s="1613"/>
      <c r="FG31" s="1613"/>
      <c r="FH31" s="1613"/>
      <c r="FI31" s="1613"/>
      <c r="FJ31" s="1613"/>
      <c r="FK31" s="1613"/>
      <c r="FL31" s="1613"/>
      <c r="FM31" s="1613"/>
      <c r="FN31" s="1613"/>
      <c r="FO31" s="1613"/>
      <c r="FP31" s="1613"/>
      <c r="FQ31" s="1613"/>
      <c r="FR31" s="1613"/>
      <c r="FS31" s="1613"/>
      <c r="FT31" s="1613"/>
      <c r="FU31" s="1613"/>
      <c r="FV31" s="1613"/>
      <c r="FW31" s="1613"/>
      <c r="FX31" s="1613"/>
      <c r="FY31" s="1613"/>
      <c r="FZ31" s="1613"/>
      <c r="GA31" s="1613"/>
      <c r="GB31" s="1613"/>
      <c r="GC31" s="1613"/>
      <c r="GD31" s="1613"/>
      <c r="GE31" s="1613"/>
      <c r="GF31" s="1613"/>
      <c r="GG31" s="1613"/>
      <c r="GH31" s="1613"/>
      <c r="GI31" s="1613"/>
      <c r="GJ31" s="1613"/>
      <c r="GK31" s="1613"/>
      <c r="GL31" s="1613"/>
      <c r="GM31" s="1613"/>
      <c r="GN31" s="1613"/>
      <c r="GO31" s="1613"/>
      <c r="GP31" s="1613"/>
      <c r="GQ31" s="1613"/>
      <c r="GR31" s="1613"/>
      <c r="GS31" s="1613"/>
      <c r="GT31" s="1613"/>
      <c r="GU31" s="1613"/>
      <c r="GV31" s="1613"/>
      <c r="GW31" s="1613"/>
      <c r="GX31" s="1613"/>
      <c r="GY31" s="1613"/>
      <c r="GZ31" s="1613"/>
      <c r="HA31" s="1613"/>
      <c r="HB31" s="1613"/>
      <c r="HC31" s="1613"/>
      <c r="HD31" s="1613"/>
      <c r="HE31" s="1613"/>
      <c r="HF31" s="1613"/>
      <c r="HG31" s="1613"/>
      <c r="HH31" s="1613"/>
      <c r="HI31" s="1613"/>
      <c r="HJ31" s="1613"/>
      <c r="HK31" s="1613"/>
      <c r="HL31" s="1613"/>
      <c r="HM31" s="1613"/>
      <c r="HN31" s="1613"/>
      <c r="HO31" s="1613"/>
      <c r="HP31" s="1613"/>
      <c r="HQ31" s="1613"/>
      <c r="HR31" s="1613"/>
      <c r="HS31" s="1613"/>
      <c r="HT31" s="1613"/>
      <c r="HU31" s="1613"/>
      <c r="HV31" s="1613"/>
      <c r="HW31" s="1613"/>
      <c r="HX31" s="1613"/>
      <c r="HY31" s="1613"/>
      <c r="HZ31" s="1613"/>
      <c r="IA31" s="1613"/>
      <c r="IB31" s="1613"/>
      <c r="IC31" s="1613"/>
      <c r="ID31" s="1613"/>
      <c r="IE31" s="1613"/>
      <c r="IF31" s="1613"/>
      <c r="IG31" s="1613"/>
      <c r="IH31" s="1613"/>
      <c r="II31" s="1613"/>
      <c r="IJ31" s="1613"/>
      <c r="IK31" s="1613"/>
      <c r="IL31" s="1613"/>
      <c r="IM31" s="1613"/>
      <c r="IN31" s="1613"/>
      <c r="IO31" s="1613"/>
      <c r="IP31" s="1613"/>
      <c r="IQ31" s="1613"/>
      <c r="IR31" s="1613"/>
      <c r="IS31" s="1613"/>
      <c r="IT31" s="1613"/>
      <c r="IU31" s="1613"/>
      <c r="IV31" s="1613"/>
    </row>
    <row r="32" spans="1:256" s="5" customFormat="1" ht="13.8">
      <c r="A32" s="1612"/>
      <c r="B32" s="1612"/>
      <c r="C32" s="1612"/>
      <c r="D32" s="1612"/>
      <c r="E32" s="1612"/>
      <c r="F32" s="1612"/>
      <c r="G32" s="1612"/>
      <c r="H32" s="1612"/>
      <c r="I32" s="1612"/>
      <c r="J32" s="1612"/>
      <c r="K32" s="1612"/>
      <c r="L32" s="1612"/>
      <c r="M32" s="1612"/>
      <c r="N32" s="1612"/>
      <c r="O32" s="1612"/>
      <c r="P32" s="1612"/>
      <c r="Q32" s="1612"/>
      <c r="R32" s="1612"/>
      <c r="S32" s="1612"/>
      <c r="T32" s="1612"/>
      <c r="U32" s="1612"/>
      <c r="V32" s="1612"/>
      <c r="W32" s="1612"/>
      <c r="X32" s="1612"/>
      <c r="Y32" s="1613"/>
      <c r="Z32" s="1613"/>
      <c r="AA32" s="1613"/>
      <c r="AB32" s="1613"/>
      <c r="AC32" s="1613"/>
      <c r="AD32" s="1613"/>
      <c r="AE32" s="1613"/>
      <c r="AF32" s="1613"/>
      <c r="AG32" s="1613"/>
      <c r="AH32" s="1613"/>
      <c r="AI32" s="1613"/>
      <c r="AJ32" s="1613"/>
      <c r="AK32" s="1613"/>
      <c r="AL32" s="1613"/>
      <c r="AM32" s="1613"/>
      <c r="AN32" s="1613"/>
      <c r="AO32" s="1613"/>
      <c r="AP32" s="1613"/>
      <c r="AQ32" s="1613"/>
      <c r="AR32" s="1613"/>
      <c r="AS32" s="1613"/>
      <c r="AT32" s="1613"/>
      <c r="AU32" s="1613"/>
      <c r="AV32" s="1613"/>
      <c r="AW32" s="1613"/>
      <c r="AX32" s="1613"/>
      <c r="AY32" s="1613"/>
      <c r="AZ32" s="1613"/>
      <c r="BA32" s="1613"/>
      <c r="BB32" s="1613"/>
      <c r="BC32" s="1613"/>
      <c r="BD32" s="1613"/>
      <c r="BE32" s="1613"/>
      <c r="BF32" s="1613"/>
      <c r="BG32" s="1613"/>
      <c r="BH32" s="1613"/>
      <c r="BI32" s="1613"/>
      <c r="BJ32" s="1613"/>
      <c r="BK32" s="1613"/>
      <c r="BL32" s="1613"/>
      <c r="BM32" s="1613"/>
      <c r="BN32" s="1613"/>
      <c r="BO32" s="1613"/>
      <c r="BP32" s="1613"/>
      <c r="BQ32" s="1613"/>
      <c r="BR32" s="1613"/>
      <c r="BS32" s="1613"/>
      <c r="BT32" s="1613"/>
      <c r="BU32" s="1613"/>
      <c r="BV32" s="1613"/>
      <c r="BW32" s="1613"/>
      <c r="BX32" s="1613"/>
      <c r="BY32" s="1613"/>
      <c r="BZ32" s="1613"/>
      <c r="CA32" s="1613"/>
      <c r="CB32" s="1613"/>
      <c r="CC32" s="1613"/>
      <c r="CD32" s="1613"/>
      <c r="CE32" s="1613"/>
      <c r="CF32" s="1613"/>
      <c r="CG32" s="1613"/>
      <c r="CH32" s="1613"/>
      <c r="CI32" s="1613"/>
      <c r="CJ32" s="1613"/>
      <c r="CK32" s="1613"/>
      <c r="CL32" s="1613"/>
      <c r="CM32" s="1613"/>
      <c r="CN32" s="1613"/>
      <c r="CO32" s="1613"/>
      <c r="CP32" s="1613"/>
      <c r="CQ32" s="1613"/>
      <c r="CR32" s="1613"/>
      <c r="CS32" s="1613"/>
      <c r="CT32" s="1613"/>
      <c r="CU32" s="1613"/>
      <c r="CV32" s="1613"/>
      <c r="CW32" s="1613"/>
      <c r="CX32" s="1613"/>
      <c r="CY32" s="1613"/>
      <c r="CZ32" s="1613"/>
      <c r="DA32" s="1613"/>
      <c r="DB32" s="1613"/>
      <c r="DC32" s="1613"/>
      <c r="DD32" s="1613"/>
      <c r="DE32" s="1613"/>
      <c r="DF32" s="1613"/>
      <c r="DG32" s="1613"/>
      <c r="DH32" s="1613"/>
      <c r="DI32" s="1613"/>
      <c r="DJ32" s="1613"/>
      <c r="DK32" s="1613"/>
      <c r="DL32" s="1613"/>
      <c r="DM32" s="1613"/>
      <c r="DN32" s="1613"/>
      <c r="DO32" s="1613"/>
      <c r="DP32" s="1613"/>
      <c r="DQ32" s="1613"/>
      <c r="DR32" s="1613"/>
      <c r="DS32" s="1613"/>
      <c r="DT32" s="1613"/>
      <c r="DU32" s="1613"/>
      <c r="DV32" s="1613"/>
      <c r="DW32" s="1613"/>
      <c r="DX32" s="1613"/>
      <c r="DY32" s="1613"/>
      <c r="DZ32" s="1613"/>
      <c r="EA32" s="1613"/>
      <c r="EB32" s="1613"/>
      <c r="EC32" s="1613"/>
      <c r="ED32" s="1613"/>
      <c r="EE32" s="1613"/>
      <c r="EF32" s="1613"/>
      <c r="EG32" s="1613"/>
      <c r="EH32" s="1613"/>
      <c r="EI32" s="1613"/>
      <c r="EJ32" s="1613"/>
      <c r="EK32" s="1613"/>
      <c r="EL32" s="1613"/>
      <c r="EM32" s="1613"/>
      <c r="EN32" s="1613"/>
      <c r="EO32" s="1613"/>
      <c r="EP32" s="1613"/>
      <c r="EQ32" s="1613"/>
      <c r="ER32" s="1613"/>
      <c r="ES32" s="1613"/>
      <c r="ET32" s="1613"/>
      <c r="EU32" s="1613"/>
      <c r="EV32" s="1613"/>
      <c r="EW32" s="1613"/>
      <c r="EX32" s="1613"/>
      <c r="EY32" s="1613"/>
      <c r="EZ32" s="1613"/>
      <c r="FA32" s="1613"/>
      <c r="FB32" s="1613"/>
      <c r="FC32" s="1613"/>
      <c r="FD32" s="1613"/>
      <c r="FE32" s="1613"/>
      <c r="FF32" s="1613"/>
      <c r="FG32" s="1613"/>
      <c r="FH32" s="1613"/>
      <c r="FI32" s="1613"/>
      <c r="FJ32" s="1613"/>
      <c r="FK32" s="1613"/>
      <c r="FL32" s="1613"/>
      <c r="FM32" s="1613"/>
      <c r="FN32" s="1613"/>
      <c r="FO32" s="1613"/>
      <c r="FP32" s="1613"/>
      <c r="FQ32" s="1613"/>
      <c r="FR32" s="1613"/>
      <c r="FS32" s="1613"/>
      <c r="FT32" s="1613"/>
      <c r="FU32" s="1613"/>
      <c r="FV32" s="1613"/>
      <c r="FW32" s="1613"/>
      <c r="FX32" s="1613"/>
      <c r="FY32" s="1613"/>
      <c r="FZ32" s="1613"/>
      <c r="GA32" s="1613"/>
      <c r="GB32" s="1613"/>
      <c r="GC32" s="1613"/>
      <c r="GD32" s="1613"/>
      <c r="GE32" s="1613"/>
      <c r="GF32" s="1613"/>
      <c r="GG32" s="1613"/>
      <c r="GH32" s="1613"/>
      <c r="GI32" s="1613"/>
      <c r="GJ32" s="1613"/>
      <c r="GK32" s="1613"/>
      <c r="GL32" s="1613"/>
      <c r="GM32" s="1613"/>
      <c r="GN32" s="1613"/>
      <c r="GO32" s="1613"/>
      <c r="GP32" s="1613"/>
      <c r="GQ32" s="1613"/>
      <c r="GR32" s="1613"/>
      <c r="GS32" s="1613"/>
      <c r="GT32" s="1613"/>
      <c r="GU32" s="1613"/>
      <c r="GV32" s="1613"/>
      <c r="GW32" s="1613"/>
      <c r="GX32" s="1613"/>
      <c r="GY32" s="1613"/>
      <c r="GZ32" s="1613"/>
      <c r="HA32" s="1613"/>
      <c r="HB32" s="1613"/>
      <c r="HC32" s="1613"/>
      <c r="HD32" s="1613"/>
      <c r="HE32" s="1613"/>
      <c r="HF32" s="1613"/>
      <c r="HG32" s="1613"/>
      <c r="HH32" s="1613"/>
      <c r="HI32" s="1613"/>
      <c r="HJ32" s="1613"/>
      <c r="HK32" s="1613"/>
      <c r="HL32" s="1613"/>
      <c r="HM32" s="1613"/>
      <c r="HN32" s="1613"/>
      <c r="HO32" s="1613"/>
      <c r="HP32" s="1613"/>
      <c r="HQ32" s="1613"/>
      <c r="HR32" s="1613"/>
      <c r="HS32" s="1613"/>
      <c r="HT32" s="1613"/>
      <c r="HU32" s="1613"/>
      <c r="HV32" s="1613"/>
      <c r="HW32" s="1613"/>
      <c r="HX32" s="1613"/>
      <c r="HY32" s="1613"/>
      <c r="HZ32" s="1613"/>
      <c r="IA32" s="1613"/>
      <c r="IB32" s="1613"/>
      <c r="IC32" s="1613"/>
      <c r="ID32" s="1613"/>
      <c r="IE32" s="1613"/>
      <c r="IF32" s="1613"/>
      <c r="IG32" s="1613"/>
      <c r="IH32" s="1613"/>
      <c r="II32" s="1613"/>
      <c r="IJ32" s="1613"/>
      <c r="IK32" s="1613"/>
      <c r="IL32" s="1613"/>
      <c r="IM32" s="1613"/>
      <c r="IN32" s="1613"/>
      <c r="IO32" s="1613"/>
      <c r="IP32" s="1613"/>
      <c r="IQ32" s="1613"/>
      <c r="IR32" s="1613"/>
      <c r="IS32" s="1613"/>
      <c r="IT32" s="1613"/>
      <c r="IU32" s="1613"/>
      <c r="IV32" s="1613"/>
    </row>
    <row r="33" spans="1:256" s="5" customFormat="1" ht="13.8">
      <c r="A33" s="1612"/>
      <c r="B33" s="1612"/>
      <c r="C33" s="1612"/>
      <c r="D33" s="1612"/>
      <c r="E33" s="1612"/>
      <c r="F33" s="1612"/>
      <c r="G33" s="1612"/>
      <c r="H33" s="1612"/>
      <c r="I33" s="1612"/>
      <c r="J33" s="1612"/>
      <c r="K33" s="1612"/>
      <c r="L33" s="1612"/>
      <c r="M33" s="1612"/>
      <c r="N33" s="1612"/>
      <c r="O33" s="1612"/>
      <c r="P33" s="1612"/>
      <c r="Q33" s="1612"/>
      <c r="R33" s="1612"/>
      <c r="S33" s="1612"/>
      <c r="T33" s="1612"/>
      <c r="U33" s="1612"/>
      <c r="V33" s="1612"/>
      <c r="W33" s="1612"/>
      <c r="X33" s="1612"/>
      <c r="Y33" s="1613"/>
      <c r="Z33" s="1613"/>
      <c r="AA33" s="1613"/>
      <c r="AB33" s="1613"/>
      <c r="AC33" s="1613"/>
      <c r="AD33" s="1613"/>
      <c r="AE33" s="1613"/>
      <c r="AF33" s="1613"/>
      <c r="AG33" s="1613"/>
      <c r="AH33" s="1613"/>
      <c r="AI33" s="1613"/>
      <c r="AJ33" s="1613"/>
      <c r="AK33" s="1613"/>
      <c r="AL33" s="1613"/>
      <c r="AM33" s="1613"/>
      <c r="AN33" s="1613"/>
      <c r="AO33" s="1613"/>
      <c r="AP33" s="1613"/>
      <c r="AQ33" s="1613"/>
      <c r="AR33" s="1613"/>
      <c r="AS33" s="1613"/>
      <c r="AT33" s="1613"/>
      <c r="AU33" s="1613"/>
      <c r="AV33" s="1613"/>
      <c r="AW33" s="1613"/>
      <c r="AX33" s="1613"/>
      <c r="AY33" s="1613"/>
      <c r="AZ33" s="1613"/>
      <c r="BA33" s="1613"/>
      <c r="BB33" s="1613"/>
      <c r="BC33" s="1613"/>
      <c r="BD33" s="1613"/>
      <c r="BE33" s="1613"/>
      <c r="BF33" s="1613"/>
      <c r="BG33" s="1613"/>
      <c r="BH33" s="1613"/>
      <c r="BI33" s="1613"/>
      <c r="BJ33" s="1613"/>
      <c r="BK33" s="1613"/>
      <c r="BL33" s="1613"/>
      <c r="BM33" s="1613"/>
      <c r="BN33" s="1613"/>
      <c r="BO33" s="1613"/>
      <c r="BP33" s="1613"/>
      <c r="BQ33" s="1613"/>
      <c r="BR33" s="1613"/>
      <c r="BS33" s="1613"/>
      <c r="BT33" s="1613"/>
      <c r="BU33" s="1613"/>
      <c r="BV33" s="1613"/>
      <c r="BW33" s="1613"/>
      <c r="BX33" s="1613"/>
      <c r="BY33" s="1613"/>
      <c r="BZ33" s="1613"/>
      <c r="CA33" s="1613"/>
      <c r="CB33" s="1613"/>
      <c r="CC33" s="1613"/>
      <c r="CD33" s="1613"/>
      <c r="CE33" s="1613"/>
      <c r="CF33" s="1613"/>
      <c r="CG33" s="1613"/>
      <c r="CH33" s="1613"/>
      <c r="CI33" s="1613"/>
      <c r="CJ33" s="1613"/>
      <c r="CK33" s="1613"/>
      <c r="CL33" s="1613"/>
      <c r="CM33" s="1613"/>
      <c r="CN33" s="1613"/>
      <c r="CO33" s="1613"/>
      <c r="CP33" s="1613"/>
      <c r="CQ33" s="1613"/>
      <c r="CR33" s="1613"/>
      <c r="CS33" s="1613"/>
      <c r="CT33" s="1613"/>
      <c r="CU33" s="1613"/>
      <c r="CV33" s="1613"/>
      <c r="CW33" s="1613"/>
      <c r="CX33" s="1613"/>
      <c r="CY33" s="1613"/>
      <c r="CZ33" s="1613"/>
      <c r="DA33" s="1613"/>
      <c r="DB33" s="1613"/>
      <c r="DC33" s="1613"/>
      <c r="DD33" s="1613"/>
      <c r="DE33" s="1613"/>
      <c r="DF33" s="1613"/>
      <c r="DG33" s="1613"/>
      <c r="DH33" s="1613"/>
      <c r="DI33" s="1613"/>
      <c r="DJ33" s="1613"/>
      <c r="DK33" s="1613"/>
      <c r="DL33" s="1613"/>
      <c r="DM33" s="1613"/>
      <c r="DN33" s="1613"/>
      <c r="DO33" s="1613"/>
      <c r="DP33" s="1613"/>
      <c r="DQ33" s="1613"/>
      <c r="DR33" s="1613"/>
      <c r="DS33" s="1613"/>
      <c r="DT33" s="1613"/>
      <c r="DU33" s="1613"/>
      <c r="DV33" s="1613"/>
      <c r="DW33" s="1613"/>
      <c r="DX33" s="1613"/>
      <c r="DY33" s="1613"/>
      <c r="DZ33" s="1613"/>
      <c r="EA33" s="1613"/>
      <c r="EB33" s="1613"/>
      <c r="EC33" s="1613"/>
      <c r="ED33" s="1613"/>
      <c r="EE33" s="1613"/>
      <c r="EF33" s="1613"/>
      <c r="EG33" s="1613"/>
      <c r="EH33" s="1613"/>
      <c r="EI33" s="1613"/>
      <c r="EJ33" s="1613"/>
      <c r="EK33" s="1613"/>
      <c r="EL33" s="1613"/>
      <c r="EM33" s="1613"/>
      <c r="EN33" s="1613"/>
      <c r="EO33" s="1613"/>
      <c r="EP33" s="1613"/>
      <c r="EQ33" s="1613"/>
      <c r="ER33" s="1613"/>
      <c r="ES33" s="1613"/>
      <c r="ET33" s="1613"/>
      <c r="EU33" s="1613"/>
      <c r="EV33" s="1613"/>
      <c r="EW33" s="1613"/>
      <c r="EX33" s="1613"/>
      <c r="EY33" s="1613"/>
      <c r="EZ33" s="1613"/>
      <c r="FA33" s="1613"/>
      <c r="FB33" s="1613"/>
      <c r="FC33" s="1613"/>
      <c r="FD33" s="1613"/>
      <c r="FE33" s="1613"/>
      <c r="FF33" s="1613"/>
      <c r="FG33" s="1613"/>
      <c r="FH33" s="1613"/>
      <c r="FI33" s="1613"/>
      <c r="FJ33" s="1613"/>
      <c r="FK33" s="1613"/>
      <c r="FL33" s="1613"/>
      <c r="FM33" s="1613"/>
      <c r="FN33" s="1613"/>
      <c r="FO33" s="1613"/>
      <c r="FP33" s="1613"/>
      <c r="FQ33" s="1613"/>
      <c r="FR33" s="1613"/>
      <c r="FS33" s="1613"/>
      <c r="FT33" s="1613"/>
      <c r="FU33" s="1613"/>
      <c r="FV33" s="1613"/>
      <c r="FW33" s="1613"/>
      <c r="FX33" s="1613"/>
      <c r="FY33" s="1613"/>
      <c r="FZ33" s="1613"/>
      <c r="GA33" s="1613"/>
      <c r="GB33" s="1613"/>
      <c r="GC33" s="1613"/>
      <c r="GD33" s="1613"/>
      <c r="GE33" s="1613"/>
      <c r="GF33" s="1613"/>
      <c r="GG33" s="1613"/>
      <c r="GH33" s="1613"/>
      <c r="GI33" s="1613"/>
      <c r="GJ33" s="1613"/>
      <c r="GK33" s="1613"/>
      <c r="GL33" s="1613"/>
      <c r="GM33" s="1613"/>
      <c r="GN33" s="1613"/>
      <c r="GO33" s="1613"/>
      <c r="GP33" s="1613"/>
      <c r="GQ33" s="1613"/>
      <c r="GR33" s="1613"/>
      <c r="GS33" s="1613"/>
      <c r="GT33" s="1613"/>
      <c r="GU33" s="1613"/>
      <c r="GV33" s="1613"/>
      <c r="GW33" s="1613"/>
      <c r="GX33" s="1613"/>
      <c r="GY33" s="1613"/>
      <c r="GZ33" s="1613"/>
      <c r="HA33" s="1613"/>
      <c r="HB33" s="1613"/>
      <c r="HC33" s="1613"/>
      <c r="HD33" s="1613"/>
      <c r="HE33" s="1613"/>
      <c r="HF33" s="1613"/>
      <c r="HG33" s="1613"/>
      <c r="HH33" s="1613"/>
      <c r="HI33" s="1613"/>
      <c r="HJ33" s="1613"/>
      <c r="HK33" s="1613"/>
      <c r="HL33" s="1613"/>
      <c r="HM33" s="1613"/>
      <c r="HN33" s="1613"/>
      <c r="HO33" s="1613"/>
      <c r="HP33" s="1613"/>
      <c r="HQ33" s="1613"/>
      <c r="HR33" s="1613"/>
      <c r="HS33" s="1613"/>
      <c r="HT33" s="1613"/>
      <c r="HU33" s="1613"/>
      <c r="HV33" s="1613"/>
      <c r="HW33" s="1613"/>
      <c r="HX33" s="1613"/>
      <c r="HY33" s="1613"/>
      <c r="HZ33" s="1613"/>
      <c r="IA33" s="1613"/>
      <c r="IB33" s="1613"/>
      <c r="IC33" s="1613"/>
      <c r="ID33" s="1613"/>
      <c r="IE33" s="1613"/>
      <c r="IF33" s="1613"/>
      <c r="IG33" s="1613"/>
      <c r="IH33" s="1613"/>
      <c r="II33" s="1613"/>
      <c r="IJ33" s="1613"/>
      <c r="IK33" s="1613"/>
      <c r="IL33" s="1613"/>
      <c r="IM33" s="1613"/>
      <c r="IN33" s="1613"/>
      <c r="IO33" s="1613"/>
      <c r="IP33" s="1613"/>
      <c r="IQ33" s="1613"/>
      <c r="IR33" s="1613"/>
      <c r="IS33" s="1613"/>
      <c r="IT33" s="1613"/>
      <c r="IU33" s="1613"/>
      <c r="IV33" s="1613"/>
    </row>
    <row r="34" spans="1:256" s="5" customFormat="1" ht="13.8">
      <c r="A34" s="1612"/>
      <c r="B34" s="1612"/>
      <c r="C34" s="1612"/>
      <c r="D34" s="1612"/>
      <c r="E34" s="1612"/>
      <c r="F34" s="1612"/>
      <c r="G34" s="1612"/>
      <c r="H34" s="1612"/>
      <c r="I34" s="1612"/>
      <c r="J34" s="1612"/>
      <c r="K34" s="1612"/>
      <c r="L34" s="1612"/>
      <c r="M34" s="1612"/>
      <c r="N34" s="1612"/>
      <c r="O34" s="1612"/>
      <c r="P34" s="1612"/>
      <c r="Q34" s="1612"/>
      <c r="R34" s="1612"/>
      <c r="S34" s="1612"/>
      <c r="T34" s="1612"/>
      <c r="U34" s="1612"/>
      <c r="V34" s="1612"/>
      <c r="W34" s="1612"/>
      <c r="X34" s="1612"/>
      <c r="Y34" s="1613"/>
      <c r="Z34" s="1613"/>
      <c r="AA34" s="1613"/>
      <c r="AB34" s="1613"/>
      <c r="AC34" s="1613"/>
      <c r="AD34" s="1613"/>
      <c r="AE34" s="1613"/>
      <c r="AF34" s="1613"/>
      <c r="AG34" s="1613"/>
      <c r="AH34" s="1613"/>
      <c r="AI34" s="1613"/>
      <c r="AJ34" s="1613"/>
      <c r="AK34" s="1613"/>
      <c r="AL34" s="1613"/>
      <c r="AM34" s="1613"/>
      <c r="AN34" s="1613"/>
      <c r="AO34" s="1613"/>
      <c r="AP34" s="1613"/>
      <c r="AQ34" s="1613"/>
      <c r="AR34" s="1613"/>
      <c r="AS34" s="1613"/>
      <c r="AT34" s="1613"/>
      <c r="AU34" s="1613"/>
      <c r="AV34" s="1613"/>
      <c r="AW34" s="1613"/>
      <c r="AX34" s="1613"/>
      <c r="AY34" s="1613"/>
      <c r="AZ34" s="1613"/>
      <c r="BA34" s="1613"/>
      <c r="BB34" s="1613"/>
      <c r="BC34" s="1613"/>
      <c r="BD34" s="1613"/>
      <c r="BE34" s="1613"/>
      <c r="BF34" s="1613"/>
      <c r="BG34" s="1613"/>
      <c r="BH34" s="1613"/>
      <c r="BI34" s="1613"/>
      <c r="BJ34" s="1613"/>
      <c r="BK34" s="1613"/>
      <c r="BL34" s="1613"/>
      <c r="BM34" s="1613"/>
      <c r="BN34" s="1613"/>
      <c r="BO34" s="1613"/>
      <c r="BP34" s="1613"/>
      <c r="BQ34" s="1613"/>
      <c r="BR34" s="1613"/>
      <c r="BS34" s="1613"/>
      <c r="BT34" s="1613"/>
      <c r="BU34" s="1613"/>
      <c r="BV34" s="1613"/>
      <c r="BW34" s="1613"/>
      <c r="BX34" s="1613"/>
      <c r="BY34" s="1613"/>
      <c r="BZ34" s="1613"/>
      <c r="CA34" s="1613"/>
      <c r="CB34" s="1613"/>
      <c r="CC34" s="1613"/>
      <c r="CD34" s="1613"/>
      <c r="CE34" s="1613"/>
      <c r="CF34" s="1613"/>
      <c r="CG34" s="1613"/>
      <c r="CH34" s="1613"/>
      <c r="CI34" s="1613"/>
      <c r="CJ34" s="1613"/>
      <c r="CK34" s="1613"/>
      <c r="CL34" s="1613"/>
      <c r="CM34" s="1613"/>
      <c r="CN34" s="1613"/>
      <c r="CO34" s="1613"/>
      <c r="CP34" s="1613"/>
      <c r="CQ34" s="1613"/>
      <c r="CR34" s="1613"/>
      <c r="CS34" s="1613"/>
      <c r="CT34" s="1613"/>
      <c r="CU34" s="1613"/>
      <c r="CV34" s="1613"/>
      <c r="CW34" s="1613"/>
      <c r="CX34" s="1613"/>
      <c r="CY34" s="1613"/>
      <c r="CZ34" s="1613"/>
      <c r="DA34" s="1613"/>
      <c r="DB34" s="1613"/>
      <c r="DC34" s="1613"/>
      <c r="DD34" s="1613"/>
      <c r="DE34" s="1613"/>
      <c r="DF34" s="1613"/>
      <c r="DG34" s="1613"/>
      <c r="DH34" s="1613"/>
      <c r="DI34" s="1613"/>
      <c r="DJ34" s="1613"/>
      <c r="DK34" s="1613"/>
      <c r="DL34" s="1613"/>
      <c r="DM34" s="1613"/>
      <c r="DN34" s="1613"/>
      <c r="DO34" s="1613"/>
      <c r="DP34" s="1613"/>
      <c r="DQ34" s="1613"/>
      <c r="DR34" s="1613"/>
      <c r="DS34" s="1613"/>
      <c r="DT34" s="1613"/>
      <c r="DU34" s="1613"/>
      <c r="DV34" s="1613"/>
      <c r="DW34" s="1613"/>
      <c r="DX34" s="1613"/>
      <c r="DY34" s="1613"/>
      <c r="DZ34" s="1613"/>
      <c r="EA34" s="1613"/>
      <c r="EB34" s="1613"/>
      <c r="EC34" s="1613"/>
      <c r="ED34" s="1613"/>
      <c r="EE34" s="1613"/>
      <c r="EF34" s="1613"/>
      <c r="EG34" s="1613"/>
      <c r="EH34" s="1613"/>
      <c r="EI34" s="1613"/>
      <c r="EJ34" s="1613"/>
      <c r="EK34" s="1613"/>
      <c r="EL34" s="1613"/>
      <c r="EM34" s="1613"/>
      <c r="EN34" s="1613"/>
      <c r="EO34" s="1613"/>
      <c r="EP34" s="1613"/>
      <c r="EQ34" s="1613"/>
      <c r="ER34" s="1613"/>
      <c r="ES34" s="1613"/>
      <c r="ET34" s="1613"/>
      <c r="EU34" s="1613"/>
      <c r="EV34" s="1613"/>
      <c r="EW34" s="1613"/>
      <c r="EX34" s="1613"/>
      <c r="EY34" s="1613"/>
      <c r="EZ34" s="1613"/>
      <c r="FA34" s="1613"/>
      <c r="FB34" s="1613"/>
      <c r="FC34" s="1613"/>
      <c r="FD34" s="1613"/>
      <c r="FE34" s="1613"/>
      <c r="FF34" s="1613"/>
      <c r="FG34" s="1613"/>
      <c r="FH34" s="1613"/>
      <c r="FI34" s="1613"/>
      <c r="FJ34" s="1613"/>
      <c r="FK34" s="1613"/>
      <c r="FL34" s="1613"/>
      <c r="FM34" s="1613"/>
      <c r="FN34" s="1613"/>
      <c r="FO34" s="1613"/>
      <c r="FP34" s="1613"/>
      <c r="FQ34" s="1613"/>
      <c r="FR34" s="1613"/>
      <c r="FS34" s="1613"/>
      <c r="FT34" s="1613"/>
      <c r="FU34" s="1613"/>
      <c r="FV34" s="1613"/>
      <c r="FW34" s="1613"/>
      <c r="FX34" s="1613"/>
      <c r="FY34" s="1613"/>
      <c r="FZ34" s="1613"/>
      <c r="GA34" s="1613"/>
      <c r="GB34" s="1613"/>
      <c r="GC34" s="1613"/>
      <c r="GD34" s="1613"/>
      <c r="GE34" s="1613"/>
      <c r="GF34" s="1613"/>
      <c r="GG34" s="1613"/>
      <c r="GH34" s="1613"/>
      <c r="GI34" s="1613"/>
      <c r="GJ34" s="1613"/>
      <c r="GK34" s="1613"/>
      <c r="GL34" s="1613"/>
      <c r="GM34" s="1613"/>
      <c r="GN34" s="1613"/>
      <c r="GO34" s="1613"/>
      <c r="GP34" s="1613"/>
      <c r="GQ34" s="1613"/>
      <c r="GR34" s="1613"/>
      <c r="GS34" s="1613"/>
      <c r="GT34" s="1613"/>
      <c r="GU34" s="1613"/>
      <c r="GV34" s="1613"/>
      <c r="GW34" s="1613"/>
      <c r="GX34" s="1613"/>
      <c r="GY34" s="1613"/>
      <c r="GZ34" s="1613"/>
      <c r="HA34" s="1613"/>
      <c r="HB34" s="1613"/>
      <c r="HC34" s="1613"/>
      <c r="HD34" s="1613"/>
      <c r="HE34" s="1613"/>
      <c r="HF34" s="1613"/>
      <c r="HG34" s="1613"/>
      <c r="HH34" s="1613"/>
      <c r="HI34" s="1613"/>
      <c r="HJ34" s="1613"/>
      <c r="HK34" s="1613"/>
      <c r="HL34" s="1613"/>
      <c r="HM34" s="1613"/>
      <c r="HN34" s="1613"/>
      <c r="HO34" s="1613"/>
      <c r="HP34" s="1613"/>
      <c r="HQ34" s="1613"/>
      <c r="HR34" s="1613"/>
      <c r="HS34" s="1613"/>
      <c r="HT34" s="1613"/>
      <c r="HU34" s="1613"/>
      <c r="HV34" s="1613"/>
      <c r="HW34" s="1613"/>
      <c r="HX34" s="1613"/>
      <c r="HY34" s="1613"/>
      <c r="HZ34" s="1613"/>
      <c r="IA34" s="1613"/>
      <c r="IB34" s="1613"/>
      <c r="IC34" s="1613"/>
      <c r="ID34" s="1613"/>
      <c r="IE34" s="1613"/>
      <c r="IF34" s="1613"/>
      <c r="IG34" s="1613"/>
      <c r="IH34" s="1613"/>
      <c r="II34" s="1613"/>
      <c r="IJ34" s="1613"/>
      <c r="IK34" s="1613"/>
      <c r="IL34" s="1613"/>
      <c r="IM34" s="1613"/>
      <c r="IN34" s="1613"/>
      <c r="IO34" s="1613"/>
      <c r="IP34" s="1613"/>
      <c r="IQ34" s="1613"/>
      <c r="IR34" s="1613"/>
      <c r="IS34" s="1613"/>
      <c r="IT34" s="1613"/>
      <c r="IU34" s="1613"/>
      <c r="IV34" s="1613"/>
    </row>
    <row r="35" spans="1:256" s="5" customFormat="1" ht="13.8">
      <c r="A35" s="1612"/>
      <c r="B35" s="1612"/>
      <c r="C35" s="1612"/>
      <c r="D35" s="1612"/>
      <c r="E35" s="1612"/>
      <c r="F35" s="1612"/>
      <c r="G35" s="1612"/>
      <c r="H35" s="1612"/>
      <c r="I35" s="1612"/>
      <c r="J35" s="1612"/>
      <c r="K35" s="1612"/>
      <c r="L35" s="1612"/>
      <c r="M35" s="1612"/>
      <c r="N35" s="1612"/>
      <c r="O35" s="1612"/>
      <c r="P35" s="1612"/>
      <c r="Q35" s="1612"/>
      <c r="R35" s="1612"/>
      <c r="S35" s="1612"/>
      <c r="T35" s="1612"/>
      <c r="U35" s="1612"/>
      <c r="V35" s="1612"/>
      <c r="W35" s="1612"/>
      <c r="X35" s="1612"/>
      <c r="Y35" s="1613"/>
      <c r="Z35" s="1613"/>
      <c r="AA35" s="1613"/>
      <c r="AB35" s="1613"/>
      <c r="AC35" s="1613"/>
      <c r="AD35" s="1613"/>
      <c r="AE35" s="1613"/>
      <c r="AF35" s="1613"/>
      <c r="AG35" s="1613"/>
      <c r="AH35" s="1613"/>
      <c r="AI35" s="1613"/>
      <c r="AJ35" s="1613"/>
      <c r="AK35" s="1613"/>
      <c r="AL35" s="1613"/>
      <c r="AM35" s="1613"/>
      <c r="AN35" s="1613"/>
      <c r="AO35" s="1613"/>
      <c r="AP35" s="1613"/>
      <c r="AQ35" s="1613"/>
      <c r="AR35" s="1613"/>
      <c r="AS35" s="1613"/>
      <c r="AT35" s="1613"/>
      <c r="AU35" s="1613"/>
      <c r="AV35" s="1613"/>
      <c r="AW35" s="1613"/>
      <c r="AX35" s="1613"/>
      <c r="AY35" s="1613"/>
      <c r="AZ35" s="1613"/>
      <c r="BA35" s="1613"/>
      <c r="BB35" s="1613"/>
      <c r="BC35" s="1613"/>
      <c r="BD35" s="1613"/>
      <c r="BE35" s="1613"/>
      <c r="BF35" s="1613"/>
      <c r="BG35" s="1613"/>
      <c r="BH35" s="1613"/>
      <c r="BI35" s="1613"/>
      <c r="BJ35" s="1613"/>
      <c r="BK35" s="1613"/>
      <c r="BL35" s="1613"/>
      <c r="BM35" s="1613"/>
      <c r="BN35" s="1613"/>
      <c r="BO35" s="1613"/>
      <c r="BP35" s="1613"/>
      <c r="BQ35" s="1613"/>
      <c r="BR35" s="1613"/>
      <c r="BS35" s="1613"/>
      <c r="BT35" s="1613"/>
      <c r="BU35" s="1613"/>
      <c r="BV35" s="1613"/>
      <c r="BW35" s="1613"/>
      <c r="BX35" s="1613"/>
      <c r="BY35" s="1613"/>
      <c r="BZ35" s="1613"/>
      <c r="CA35" s="1613"/>
      <c r="CB35" s="1613"/>
      <c r="CC35" s="1613"/>
      <c r="CD35" s="1613"/>
      <c r="CE35" s="1613"/>
      <c r="CF35" s="1613"/>
      <c r="CG35" s="1613"/>
      <c r="CH35" s="1613"/>
      <c r="CI35" s="1613"/>
      <c r="CJ35" s="1613"/>
      <c r="CK35" s="1613"/>
      <c r="CL35" s="1613"/>
      <c r="CM35" s="1613"/>
      <c r="CN35" s="1613"/>
      <c r="CO35" s="1613"/>
      <c r="CP35" s="1613"/>
      <c r="CQ35" s="1613"/>
      <c r="CR35" s="1613"/>
      <c r="CS35" s="1613"/>
      <c r="CT35" s="1613"/>
      <c r="CU35" s="1613"/>
      <c r="CV35" s="1613"/>
      <c r="CW35" s="1613"/>
      <c r="CX35" s="1613"/>
      <c r="CY35" s="1613"/>
      <c r="CZ35" s="1613"/>
      <c r="DA35" s="1613"/>
      <c r="DB35" s="1613"/>
      <c r="DC35" s="1613"/>
      <c r="DD35" s="1613"/>
      <c r="DE35" s="1613"/>
      <c r="DF35" s="1613"/>
      <c r="DG35" s="1613"/>
      <c r="DH35" s="1613"/>
      <c r="DI35" s="1613"/>
      <c r="DJ35" s="1613"/>
      <c r="DK35" s="1613"/>
      <c r="DL35" s="1613"/>
      <c r="DM35" s="1613"/>
      <c r="DN35" s="1613"/>
      <c r="DO35" s="1613"/>
      <c r="DP35" s="1613"/>
      <c r="DQ35" s="1613"/>
      <c r="DR35" s="1613"/>
      <c r="DS35" s="1613"/>
      <c r="DT35" s="1613"/>
      <c r="DU35" s="1613"/>
      <c r="DV35" s="1613"/>
      <c r="DW35" s="1613"/>
      <c r="DX35" s="1613"/>
      <c r="DY35" s="1613"/>
      <c r="DZ35" s="1613"/>
      <c r="EA35" s="1613"/>
      <c r="EB35" s="1613"/>
      <c r="EC35" s="1613"/>
      <c r="ED35" s="1613"/>
      <c r="EE35" s="1613"/>
      <c r="EF35" s="1613"/>
      <c r="EG35" s="1613"/>
      <c r="EH35" s="1613"/>
      <c r="EI35" s="1613"/>
      <c r="EJ35" s="1613"/>
      <c r="EK35" s="1613"/>
      <c r="EL35" s="1613"/>
      <c r="EM35" s="1613"/>
      <c r="EN35" s="1613"/>
      <c r="EO35" s="1613"/>
      <c r="EP35" s="1613"/>
      <c r="EQ35" s="1613"/>
      <c r="ER35" s="1613"/>
      <c r="ES35" s="1613"/>
      <c r="ET35" s="1613"/>
      <c r="EU35" s="1613"/>
      <c r="EV35" s="1613"/>
      <c r="EW35" s="1613"/>
      <c r="EX35" s="1613"/>
      <c r="EY35" s="1613"/>
      <c r="EZ35" s="1613"/>
      <c r="FA35" s="1613"/>
      <c r="FB35" s="1613"/>
      <c r="FC35" s="1613"/>
      <c r="FD35" s="1613"/>
      <c r="FE35" s="1613"/>
      <c r="FF35" s="1613"/>
      <c r="FG35" s="1613"/>
      <c r="FH35" s="1613"/>
      <c r="FI35" s="1613"/>
      <c r="FJ35" s="1613"/>
      <c r="FK35" s="1613"/>
      <c r="FL35" s="1613"/>
      <c r="FM35" s="1613"/>
      <c r="FN35" s="1613"/>
      <c r="FO35" s="1613"/>
      <c r="FP35" s="1613"/>
      <c r="FQ35" s="1613"/>
      <c r="FR35" s="1613"/>
      <c r="FS35" s="1613"/>
      <c r="FT35" s="1613"/>
      <c r="FU35" s="1613"/>
      <c r="FV35" s="1613"/>
      <c r="FW35" s="1613"/>
      <c r="FX35" s="1613"/>
      <c r="FY35" s="1613"/>
      <c r="FZ35" s="1613"/>
      <c r="GA35" s="1613"/>
      <c r="GB35" s="1613"/>
      <c r="GC35" s="1613"/>
      <c r="GD35" s="1613"/>
      <c r="GE35" s="1613"/>
      <c r="GF35" s="1613"/>
      <c r="GG35" s="1613"/>
      <c r="GH35" s="1613"/>
      <c r="GI35" s="1613"/>
      <c r="GJ35" s="1613"/>
      <c r="GK35" s="1613"/>
      <c r="GL35" s="1613"/>
      <c r="GM35" s="1613"/>
      <c r="GN35" s="1613"/>
      <c r="GO35" s="1613"/>
      <c r="GP35" s="1613"/>
      <c r="GQ35" s="1613"/>
      <c r="GR35" s="1613"/>
      <c r="GS35" s="1613"/>
      <c r="GT35" s="1613"/>
      <c r="GU35" s="1613"/>
      <c r="GV35" s="1613"/>
      <c r="GW35" s="1613"/>
      <c r="GX35" s="1613"/>
      <c r="GY35" s="1613"/>
      <c r="GZ35" s="1613"/>
      <c r="HA35" s="1613"/>
      <c r="HB35" s="1613"/>
      <c r="HC35" s="1613"/>
      <c r="HD35" s="1613"/>
      <c r="HE35" s="1613"/>
      <c r="HF35" s="1613"/>
      <c r="HG35" s="1613"/>
      <c r="HH35" s="1613"/>
      <c r="HI35" s="1613"/>
      <c r="HJ35" s="1613"/>
      <c r="HK35" s="1613"/>
      <c r="HL35" s="1613"/>
      <c r="HM35" s="1613"/>
      <c r="HN35" s="1613"/>
      <c r="HO35" s="1613"/>
      <c r="HP35" s="1613"/>
      <c r="HQ35" s="1613"/>
      <c r="HR35" s="1613"/>
      <c r="HS35" s="1613"/>
      <c r="HT35" s="1613"/>
      <c r="HU35" s="1613"/>
      <c r="HV35" s="1613"/>
      <c r="HW35" s="1613"/>
      <c r="HX35" s="1613"/>
      <c r="HY35" s="1613"/>
      <c r="HZ35" s="1613"/>
      <c r="IA35" s="1613"/>
      <c r="IB35" s="1613"/>
      <c r="IC35" s="1613"/>
      <c r="ID35" s="1613"/>
      <c r="IE35" s="1613"/>
      <c r="IF35" s="1613"/>
      <c r="IG35" s="1613"/>
      <c r="IH35" s="1613"/>
      <c r="II35" s="1613"/>
      <c r="IJ35" s="1613"/>
      <c r="IK35" s="1613"/>
      <c r="IL35" s="1613"/>
      <c r="IM35" s="1613"/>
      <c r="IN35" s="1613"/>
      <c r="IO35" s="1613"/>
      <c r="IP35" s="1613"/>
      <c r="IQ35" s="1613"/>
      <c r="IR35" s="1613"/>
      <c r="IS35" s="1613"/>
      <c r="IT35" s="1613"/>
      <c r="IU35" s="1613"/>
      <c r="IV35" s="1613"/>
    </row>
    <row r="36" spans="1:256" s="5" customFormat="1" ht="13.8">
      <c r="A36" s="1612"/>
      <c r="B36" s="1612"/>
      <c r="C36" s="1612"/>
      <c r="D36" s="1612"/>
      <c r="E36" s="1612"/>
      <c r="F36" s="1612"/>
      <c r="G36" s="1612"/>
      <c r="H36" s="1612"/>
      <c r="I36" s="1612"/>
      <c r="J36" s="1612"/>
      <c r="K36" s="1612"/>
      <c r="L36" s="1612"/>
      <c r="M36" s="1612"/>
      <c r="N36" s="1612"/>
      <c r="O36" s="1612"/>
      <c r="P36" s="1612"/>
      <c r="Q36" s="1612"/>
      <c r="R36" s="1612"/>
      <c r="S36" s="1612"/>
      <c r="T36" s="1612"/>
      <c r="U36" s="1612"/>
      <c r="V36" s="1612"/>
      <c r="W36" s="1612"/>
      <c r="X36" s="1612"/>
      <c r="Y36" s="1613"/>
      <c r="Z36" s="1613"/>
      <c r="AA36" s="1613"/>
      <c r="AB36" s="1613"/>
      <c r="AC36" s="1613"/>
      <c r="AD36" s="1613"/>
      <c r="AE36" s="1613"/>
      <c r="AF36" s="1613"/>
      <c r="AG36" s="1613"/>
      <c r="AH36" s="1613"/>
      <c r="AI36" s="1613"/>
      <c r="AJ36" s="1613"/>
      <c r="AK36" s="1613"/>
      <c r="AL36" s="1613"/>
      <c r="AM36" s="1613"/>
      <c r="AN36" s="1613"/>
      <c r="AO36" s="1613"/>
      <c r="AP36" s="1613"/>
      <c r="AQ36" s="1613"/>
      <c r="AR36" s="1613"/>
      <c r="AS36" s="1613"/>
      <c r="AT36" s="1613"/>
      <c r="AU36" s="1613"/>
      <c r="AV36" s="1613"/>
      <c r="AW36" s="1613"/>
      <c r="AX36" s="1613"/>
      <c r="AY36" s="1613"/>
      <c r="AZ36" s="1613"/>
      <c r="BA36" s="1613"/>
      <c r="BB36" s="1613"/>
      <c r="BC36" s="1613"/>
      <c r="BD36" s="1613"/>
      <c r="BE36" s="1613"/>
      <c r="BF36" s="1613"/>
      <c r="BG36" s="1613"/>
      <c r="BH36" s="1613"/>
      <c r="BI36" s="1613"/>
      <c r="BJ36" s="1613"/>
      <c r="BK36" s="1613"/>
      <c r="BL36" s="1613"/>
      <c r="BM36" s="1613"/>
      <c r="BN36" s="1613"/>
      <c r="BO36" s="1613"/>
      <c r="BP36" s="1613"/>
      <c r="BQ36" s="1613"/>
      <c r="BR36" s="1613"/>
      <c r="BS36" s="1613"/>
      <c r="BT36" s="1613"/>
      <c r="BU36" s="1613"/>
      <c r="BV36" s="1613"/>
      <c r="BW36" s="1613"/>
      <c r="BX36" s="1613"/>
      <c r="BY36" s="1613"/>
      <c r="BZ36" s="1613"/>
      <c r="CA36" s="1613"/>
      <c r="CB36" s="1613"/>
      <c r="CC36" s="1613"/>
      <c r="CD36" s="1613"/>
      <c r="CE36" s="1613"/>
      <c r="CF36" s="1613"/>
      <c r="CG36" s="1613"/>
      <c r="CH36" s="1613"/>
      <c r="CI36" s="1613"/>
      <c r="CJ36" s="1613"/>
      <c r="CK36" s="1613"/>
      <c r="CL36" s="1613"/>
      <c r="CM36" s="1613"/>
      <c r="CN36" s="1613"/>
      <c r="CO36" s="1613"/>
      <c r="CP36" s="1613"/>
      <c r="CQ36" s="1613"/>
      <c r="CR36" s="1613"/>
      <c r="CS36" s="1613"/>
      <c r="CT36" s="1613"/>
      <c r="CU36" s="1613"/>
      <c r="CV36" s="1613"/>
      <c r="CW36" s="1613"/>
      <c r="CX36" s="1613"/>
      <c r="CY36" s="1613"/>
      <c r="CZ36" s="1613"/>
      <c r="DA36" s="1613"/>
      <c r="DB36" s="1613"/>
      <c r="DC36" s="1613"/>
      <c r="DD36" s="1613"/>
      <c r="DE36" s="1613"/>
      <c r="DF36" s="1613"/>
      <c r="DG36" s="1613"/>
      <c r="DH36" s="1613"/>
      <c r="DI36" s="1613"/>
      <c r="DJ36" s="1613"/>
      <c r="DK36" s="1613"/>
      <c r="DL36" s="1613"/>
      <c r="DM36" s="1613"/>
      <c r="DN36" s="1613"/>
      <c r="DO36" s="1613"/>
      <c r="DP36" s="1613"/>
      <c r="DQ36" s="1613"/>
      <c r="DR36" s="1613"/>
      <c r="DS36" s="1613"/>
      <c r="DT36" s="1613"/>
      <c r="DU36" s="1613"/>
      <c r="DV36" s="1613"/>
      <c r="DW36" s="1613"/>
      <c r="DX36" s="1613"/>
      <c r="DY36" s="1613"/>
      <c r="DZ36" s="1613"/>
      <c r="EA36" s="1613"/>
      <c r="EB36" s="1613"/>
      <c r="EC36" s="1613"/>
      <c r="ED36" s="1613"/>
      <c r="EE36" s="1613"/>
      <c r="EF36" s="1613"/>
      <c r="EG36" s="1613"/>
      <c r="EH36" s="1613"/>
      <c r="EI36" s="1613"/>
      <c r="EJ36" s="1613"/>
      <c r="EK36" s="1613"/>
      <c r="EL36" s="1613"/>
      <c r="EM36" s="1613"/>
      <c r="EN36" s="1613"/>
      <c r="EO36" s="1613"/>
      <c r="EP36" s="1613"/>
      <c r="EQ36" s="1613"/>
      <c r="ER36" s="1613"/>
      <c r="ES36" s="1613"/>
      <c r="ET36" s="1613"/>
      <c r="EU36" s="1613"/>
      <c r="EV36" s="1613"/>
      <c r="EW36" s="1613"/>
      <c r="EX36" s="1613"/>
      <c r="EY36" s="1613"/>
      <c r="EZ36" s="1613"/>
      <c r="FA36" s="1613"/>
      <c r="FB36" s="1613"/>
      <c r="FC36" s="1613"/>
      <c r="FD36" s="1613"/>
      <c r="FE36" s="1613"/>
      <c r="FF36" s="1613"/>
      <c r="FG36" s="1613"/>
      <c r="FH36" s="1613"/>
      <c r="FI36" s="1613"/>
      <c r="FJ36" s="1613"/>
      <c r="FK36" s="1613"/>
      <c r="FL36" s="1613"/>
      <c r="FM36" s="1613"/>
      <c r="FN36" s="1613"/>
      <c r="FO36" s="1613"/>
      <c r="FP36" s="1613"/>
      <c r="FQ36" s="1613"/>
      <c r="FR36" s="1613"/>
      <c r="FS36" s="1613"/>
      <c r="FT36" s="1613"/>
      <c r="FU36" s="1613"/>
      <c r="FV36" s="1613"/>
      <c r="FW36" s="1613"/>
      <c r="FX36" s="1613"/>
      <c r="FY36" s="1613"/>
      <c r="FZ36" s="1613"/>
      <c r="GA36" s="1613"/>
      <c r="GB36" s="1613"/>
      <c r="GC36" s="1613"/>
      <c r="GD36" s="1613"/>
      <c r="GE36" s="1613"/>
      <c r="GF36" s="1613"/>
      <c r="GG36" s="1613"/>
      <c r="GH36" s="1613"/>
      <c r="GI36" s="1613"/>
      <c r="GJ36" s="1613"/>
      <c r="GK36" s="1613"/>
      <c r="GL36" s="1613"/>
      <c r="GM36" s="1613"/>
      <c r="GN36" s="1613"/>
      <c r="GO36" s="1613"/>
      <c r="GP36" s="1613"/>
      <c r="GQ36" s="1613"/>
      <c r="GR36" s="1613"/>
      <c r="GS36" s="1613"/>
      <c r="GT36" s="1613"/>
      <c r="GU36" s="1613"/>
      <c r="GV36" s="1613"/>
      <c r="GW36" s="1613"/>
      <c r="GX36" s="1613"/>
      <c r="GY36" s="1613"/>
      <c r="GZ36" s="1613"/>
      <c r="HA36" s="1613"/>
      <c r="HB36" s="1613"/>
      <c r="HC36" s="1613"/>
      <c r="HD36" s="1613"/>
      <c r="HE36" s="1613"/>
      <c r="HF36" s="1613"/>
      <c r="HG36" s="1613"/>
      <c r="HH36" s="1613"/>
      <c r="HI36" s="1613"/>
      <c r="HJ36" s="1613"/>
      <c r="HK36" s="1613"/>
      <c r="HL36" s="1613"/>
      <c r="HM36" s="1613"/>
      <c r="HN36" s="1613"/>
      <c r="HO36" s="1613"/>
      <c r="HP36" s="1613"/>
      <c r="HQ36" s="1613"/>
      <c r="HR36" s="1613"/>
      <c r="HS36" s="1613"/>
      <c r="HT36" s="1613"/>
      <c r="HU36" s="1613"/>
      <c r="HV36" s="1613"/>
      <c r="HW36" s="1613"/>
      <c r="HX36" s="1613"/>
      <c r="HY36" s="1613"/>
      <c r="HZ36" s="1613"/>
      <c r="IA36" s="1613"/>
      <c r="IB36" s="1613"/>
      <c r="IC36" s="1613"/>
      <c r="ID36" s="1613"/>
      <c r="IE36" s="1613"/>
      <c r="IF36" s="1613"/>
      <c r="IG36" s="1613"/>
      <c r="IH36" s="1613"/>
      <c r="II36" s="1613"/>
      <c r="IJ36" s="1613"/>
      <c r="IK36" s="1613"/>
      <c r="IL36" s="1613"/>
      <c r="IM36" s="1613"/>
      <c r="IN36" s="1613"/>
      <c r="IO36" s="1613"/>
      <c r="IP36" s="1613"/>
      <c r="IQ36" s="1613"/>
      <c r="IR36" s="1613"/>
      <c r="IS36" s="1613"/>
      <c r="IT36" s="1613"/>
      <c r="IU36" s="1613"/>
      <c r="IV36" s="1613"/>
    </row>
    <row r="37" spans="1:256" s="5" customFormat="1" ht="13.8">
      <c r="A37" s="1612"/>
      <c r="B37" s="1612"/>
      <c r="C37" s="1612"/>
      <c r="D37" s="1612"/>
      <c r="E37" s="1612"/>
      <c r="F37" s="1612"/>
      <c r="G37" s="1612"/>
      <c r="H37" s="1612"/>
      <c r="I37" s="1612"/>
      <c r="J37" s="1612"/>
      <c r="K37" s="1612"/>
      <c r="L37" s="1612"/>
      <c r="M37" s="1612"/>
      <c r="N37" s="1612"/>
      <c r="O37" s="1612"/>
      <c r="P37" s="1612"/>
      <c r="Q37" s="1612"/>
      <c r="R37" s="1612"/>
      <c r="S37" s="1612"/>
      <c r="T37" s="1612"/>
      <c r="U37" s="1612"/>
      <c r="V37" s="1612"/>
      <c r="W37" s="1612"/>
      <c r="X37" s="1612"/>
      <c r="Y37" s="1613"/>
      <c r="Z37" s="1613"/>
      <c r="AA37" s="1613"/>
      <c r="AB37" s="1613"/>
      <c r="AC37" s="1613"/>
      <c r="AD37" s="1613"/>
      <c r="AE37" s="1613"/>
      <c r="AF37" s="1613"/>
      <c r="AG37" s="1613"/>
      <c r="AH37" s="1613"/>
      <c r="AI37" s="1613"/>
      <c r="AJ37" s="1613"/>
      <c r="AK37" s="1613"/>
      <c r="AL37" s="1613"/>
      <c r="AM37" s="1613"/>
      <c r="AN37" s="1613"/>
      <c r="AO37" s="1613"/>
      <c r="AP37" s="1613"/>
      <c r="AQ37" s="1613"/>
      <c r="AR37" s="1613"/>
      <c r="AS37" s="1613"/>
      <c r="AT37" s="1613"/>
      <c r="AU37" s="1613"/>
      <c r="AV37" s="1613"/>
      <c r="AW37" s="1613"/>
      <c r="AX37" s="1613"/>
      <c r="AY37" s="1613"/>
      <c r="AZ37" s="1613"/>
      <c r="BA37" s="1613"/>
      <c r="BB37" s="1613"/>
      <c r="BC37" s="1613"/>
      <c r="BD37" s="1613"/>
      <c r="BE37" s="1613"/>
      <c r="BF37" s="1613"/>
      <c r="BG37" s="1613"/>
      <c r="BH37" s="1613"/>
      <c r="BI37" s="1613"/>
      <c r="BJ37" s="1613"/>
      <c r="BK37" s="1613"/>
      <c r="BL37" s="1613"/>
      <c r="BM37" s="1613"/>
      <c r="BN37" s="1613"/>
      <c r="BO37" s="1613"/>
      <c r="BP37" s="1613"/>
      <c r="BQ37" s="1613"/>
      <c r="BR37" s="1613"/>
      <c r="BS37" s="1613"/>
      <c r="BT37" s="1613"/>
      <c r="BU37" s="1613"/>
      <c r="BV37" s="1613"/>
      <c r="BW37" s="1613"/>
      <c r="BX37" s="1613"/>
      <c r="BY37" s="1613"/>
      <c r="BZ37" s="1613"/>
      <c r="CA37" s="1613"/>
      <c r="CB37" s="1613"/>
      <c r="CC37" s="1613"/>
      <c r="CD37" s="1613"/>
      <c r="CE37" s="1613"/>
      <c r="CF37" s="1613"/>
      <c r="CG37" s="1613"/>
      <c r="CH37" s="1613"/>
      <c r="CI37" s="1613"/>
      <c r="CJ37" s="1613"/>
      <c r="CK37" s="1613"/>
      <c r="CL37" s="1613"/>
      <c r="CM37" s="1613"/>
      <c r="CN37" s="1613"/>
      <c r="CO37" s="1613"/>
      <c r="CP37" s="1613"/>
      <c r="CQ37" s="1613"/>
      <c r="CR37" s="1613"/>
      <c r="CS37" s="1613"/>
      <c r="CT37" s="1613"/>
      <c r="CU37" s="1613"/>
      <c r="CV37" s="1613"/>
      <c r="CW37" s="1613"/>
      <c r="CX37" s="1613"/>
      <c r="CY37" s="1613"/>
      <c r="CZ37" s="1613"/>
      <c r="DA37" s="1613"/>
      <c r="DB37" s="1613"/>
      <c r="DC37" s="1613"/>
      <c r="DD37" s="1613"/>
      <c r="DE37" s="1613"/>
      <c r="DF37" s="1613"/>
      <c r="DG37" s="1613"/>
      <c r="DH37" s="1613"/>
      <c r="DI37" s="1613"/>
      <c r="DJ37" s="1613"/>
      <c r="DK37" s="1613"/>
      <c r="DL37" s="1613"/>
      <c r="DM37" s="1613"/>
      <c r="DN37" s="1613"/>
      <c r="DO37" s="1613"/>
      <c r="DP37" s="1613"/>
      <c r="DQ37" s="1613"/>
      <c r="DR37" s="1613"/>
      <c r="DS37" s="1613"/>
      <c r="DT37" s="1613"/>
      <c r="DU37" s="1613"/>
      <c r="DV37" s="1613"/>
      <c r="DW37" s="1613"/>
      <c r="DX37" s="1613"/>
      <c r="DY37" s="1613"/>
      <c r="DZ37" s="1613"/>
      <c r="EA37" s="1613"/>
      <c r="EB37" s="1613"/>
      <c r="EC37" s="1613"/>
      <c r="ED37" s="1613"/>
      <c r="EE37" s="1613"/>
      <c r="EF37" s="1613"/>
      <c r="EG37" s="1613"/>
      <c r="EH37" s="1613"/>
      <c r="EI37" s="1613"/>
      <c r="EJ37" s="1613"/>
      <c r="EK37" s="1613"/>
      <c r="EL37" s="1613"/>
      <c r="EM37" s="1613"/>
      <c r="EN37" s="1613"/>
      <c r="EO37" s="1613"/>
      <c r="EP37" s="1613"/>
      <c r="EQ37" s="1613"/>
      <c r="ER37" s="1613"/>
      <c r="ES37" s="1613"/>
      <c r="ET37" s="1613"/>
      <c r="EU37" s="1613"/>
      <c r="EV37" s="1613"/>
      <c r="EW37" s="1613"/>
      <c r="EX37" s="1613"/>
      <c r="EY37" s="1613"/>
      <c r="EZ37" s="1613"/>
      <c r="FA37" s="1613"/>
      <c r="FB37" s="1613"/>
      <c r="FC37" s="1613"/>
      <c r="FD37" s="1613"/>
      <c r="FE37" s="1613"/>
      <c r="FF37" s="1613"/>
      <c r="FG37" s="1613"/>
      <c r="FH37" s="1613"/>
      <c r="FI37" s="1613"/>
      <c r="FJ37" s="1613"/>
      <c r="FK37" s="1613"/>
      <c r="FL37" s="1613"/>
      <c r="FM37" s="1613"/>
      <c r="FN37" s="1613"/>
      <c r="FO37" s="1613"/>
      <c r="FP37" s="1613"/>
      <c r="FQ37" s="1613"/>
      <c r="FR37" s="1613"/>
      <c r="FS37" s="1613"/>
      <c r="FT37" s="1613"/>
      <c r="FU37" s="1613"/>
      <c r="FV37" s="1613"/>
      <c r="FW37" s="1613"/>
      <c r="FX37" s="1613"/>
      <c r="FY37" s="1613"/>
      <c r="FZ37" s="1613"/>
      <c r="GA37" s="1613"/>
      <c r="GB37" s="1613"/>
      <c r="GC37" s="1613"/>
      <c r="GD37" s="1613"/>
      <c r="GE37" s="1613"/>
      <c r="GF37" s="1613"/>
      <c r="GG37" s="1613"/>
      <c r="GH37" s="1613"/>
      <c r="GI37" s="1613"/>
      <c r="GJ37" s="1613"/>
      <c r="GK37" s="1613"/>
      <c r="GL37" s="1613"/>
      <c r="GM37" s="1613"/>
      <c r="GN37" s="1613"/>
      <c r="GO37" s="1613"/>
      <c r="GP37" s="1613"/>
      <c r="GQ37" s="1613"/>
      <c r="GR37" s="1613"/>
      <c r="GS37" s="1613"/>
      <c r="GT37" s="1613"/>
      <c r="GU37" s="1613"/>
      <c r="GV37" s="1613"/>
      <c r="GW37" s="1613"/>
      <c r="GX37" s="1613"/>
      <c r="GY37" s="1613"/>
      <c r="GZ37" s="1613"/>
      <c r="HA37" s="1613"/>
      <c r="HB37" s="1613"/>
      <c r="HC37" s="1613"/>
      <c r="HD37" s="1613"/>
      <c r="HE37" s="1613"/>
      <c r="HF37" s="1613"/>
      <c r="HG37" s="1613"/>
      <c r="HH37" s="1613"/>
      <c r="HI37" s="1613"/>
      <c r="HJ37" s="1613"/>
      <c r="HK37" s="1613"/>
      <c r="HL37" s="1613"/>
      <c r="HM37" s="1613"/>
      <c r="HN37" s="1613"/>
      <c r="HO37" s="1613"/>
      <c r="HP37" s="1613"/>
      <c r="HQ37" s="1613"/>
      <c r="HR37" s="1613"/>
      <c r="HS37" s="1613"/>
      <c r="HT37" s="1613"/>
      <c r="HU37" s="1613"/>
      <c r="HV37" s="1613"/>
      <c r="HW37" s="1613"/>
      <c r="HX37" s="1613"/>
      <c r="HY37" s="1613"/>
      <c r="HZ37" s="1613"/>
      <c r="IA37" s="1613"/>
      <c r="IB37" s="1613"/>
      <c r="IC37" s="1613"/>
      <c r="ID37" s="1613"/>
      <c r="IE37" s="1613"/>
      <c r="IF37" s="1613"/>
      <c r="IG37" s="1613"/>
      <c r="IH37" s="1613"/>
      <c r="II37" s="1613"/>
      <c r="IJ37" s="1613"/>
      <c r="IK37" s="1613"/>
      <c r="IL37" s="1613"/>
      <c r="IM37" s="1613"/>
      <c r="IN37" s="1613"/>
      <c r="IO37" s="1613"/>
      <c r="IP37" s="1613"/>
      <c r="IQ37" s="1613"/>
      <c r="IR37" s="1613"/>
      <c r="IS37" s="1613"/>
      <c r="IT37" s="1613"/>
      <c r="IU37" s="1613"/>
      <c r="IV37" s="1613"/>
    </row>
    <row r="38" spans="1:256" s="5" customFormat="1" ht="13.8">
      <c r="A38" s="1612"/>
      <c r="B38" s="1612"/>
      <c r="C38" s="1612"/>
      <c r="D38" s="1612"/>
      <c r="E38" s="1612"/>
      <c r="F38" s="1612"/>
      <c r="G38" s="1612"/>
      <c r="H38" s="1612"/>
      <c r="I38" s="1612"/>
      <c r="J38" s="1612"/>
      <c r="K38" s="1612"/>
      <c r="L38" s="1612"/>
      <c r="M38" s="1612"/>
      <c r="N38" s="1612"/>
      <c r="O38" s="1612"/>
      <c r="P38" s="1612"/>
      <c r="Q38" s="1612"/>
      <c r="R38" s="1612"/>
      <c r="S38" s="1612"/>
      <c r="T38" s="1612"/>
      <c r="U38" s="1612"/>
      <c r="V38" s="1612"/>
      <c r="W38" s="1612"/>
      <c r="X38" s="1612"/>
      <c r="Y38" s="1613"/>
      <c r="Z38" s="1613"/>
      <c r="AA38" s="1613"/>
      <c r="AB38" s="1613"/>
      <c r="AC38" s="1613"/>
      <c r="AD38" s="1613"/>
      <c r="AE38" s="1613"/>
      <c r="AF38" s="1613"/>
      <c r="AG38" s="1613"/>
      <c r="AH38" s="1613"/>
      <c r="AI38" s="1613"/>
      <c r="AJ38" s="1613"/>
      <c r="AK38" s="1613"/>
      <c r="AL38" s="1613"/>
      <c r="AM38" s="1613"/>
      <c r="AN38" s="1613"/>
      <c r="AO38" s="1613"/>
      <c r="AP38" s="1613"/>
      <c r="AQ38" s="1613"/>
      <c r="AR38" s="1613"/>
      <c r="AS38" s="1613"/>
      <c r="AT38" s="1613"/>
      <c r="AU38" s="1613"/>
      <c r="AV38" s="1613"/>
      <c r="AW38" s="1613"/>
      <c r="AX38" s="1613"/>
      <c r="AY38" s="1613"/>
      <c r="AZ38" s="1613"/>
      <c r="BA38" s="1613"/>
      <c r="BB38" s="1613"/>
      <c r="BC38" s="1613"/>
      <c r="BD38" s="1613"/>
      <c r="BE38" s="1613"/>
      <c r="BF38" s="1613"/>
      <c r="BG38" s="1613"/>
      <c r="BH38" s="1613"/>
      <c r="BI38" s="1613"/>
      <c r="BJ38" s="1613"/>
      <c r="BK38" s="1613"/>
      <c r="BL38" s="1613"/>
      <c r="BM38" s="1613"/>
      <c r="BN38" s="1613"/>
      <c r="BO38" s="1613"/>
      <c r="BP38" s="1613"/>
      <c r="BQ38" s="1613"/>
      <c r="BR38" s="1613"/>
      <c r="BS38" s="1613"/>
      <c r="BT38" s="1613"/>
      <c r="BU38" s="1613"/>
      <c r="BV38" s="1613"/>
      <c r="BW38" s="1613"/>
      <c r="BX38" s="1613"/>
      <c r="BY38" s="1613"/>
      <c r="BZ38" s="1613"/>
      <c r="CA38" s="1613"/>
      <c r="CB38" s="1613"/>
      <c r="CC38" s="1613"/>
      <c r="CD38" s="1613"/>
      <c r="CE38" s="1613"/>
      <c r="CF38" s="1613"/>
      <c r="CG38" s="1613"/>
      <c r="CH38" s="1613"/>
      <c r="CI38" s="1613"/>
      <c r="CJ38" s="1613"/>
      <c r="CK38" s="1613"/>
      <c r="CL38" s="1613"/>
      <c r="CM38" s="1613"/>
      <c r="CN38" s="1613"/>
      <c r="CO38" s="1613"/>
      <c r="CP38" s="1613"/>
      <c r="CQ38" s="1613"/>
      <c r="CR38" s="1613"/>
      <c r="CS38" s="1613"/>
      <c r="CT38" s="1613"/>
      <c r="CU38" s="1613"/>
      <c r="CV38" s="1613"/>
      <c r="CW38" s="1613"/>
      <c r="CX38" s="1613"/>
      <c r="CY38" s="1613"/>
      <c r="CZ38" s="1613"/>
      <c r="DA38" s="1613"/>
      <c r="DB38" s="1613"/>
      <c r="DC38" s="1613"/>
      <c r="DD38" s="1613"/>
      <c r="DE38" s="1613"/>
      <c r="DF38" s="1613"/>
      <c r="DG38" s="1613"/>
      <c r="DH38" s="1613"/>
      <c r="DI38" s="1613"/>
      <c r="DJ38" s="1613"/>
      <c r="DK38" s="1613"/>
      <c r="DL38" s="1613"/>
      <c r="DM38" s="1613"/>
      <c r="DN38" s="1613"/>
      <c r="DO38" s="1613"/>
      <c r="DP38" s="1613"/>
      <c r="DQ38" s="1613"/>
      <c r="DR38" s="1613"/>
      <c r="DS38" s="1613"/>
      <c r="DT38" s="1613"/>
      <c r="DU38" s="1613"/>
      <c r="DV38" s="1613"/>
      <c r="DW38" s="1613"/>
      <c r="DX38" s="1613"/>
      <c r="DY38" s="1613"/>
      <c r="DZ38" s="1613"/>
      <c r="EA38" s="1613"/>
      <c r="EB38" s="1613"/>
      <c r="EC38" s="1613"/>
      <c r="ED38" s="1613"/>
      <c r="EE38" s="1613"/>
      <c r="EF38" s="1613"/>
      <c r="EG38" s="1613"/>
      <c r="EH38" s="1613"/>
      <c r="EI38" s="1613"/>
      <c r="EJ38" s="1613"/>
      <c r="EK38" s="1613"/>
      <c r="EL38" s="1613"/>
      <c r="EM38" s="1613"/>
      <c r="EN38" s="1613"/>
      <c r="EO38" s="1613"/>
      <c r="EP38" s="1613"/>
      <c r="EQ38" s="1613"/>
      <c r="ER38" s="1613"/>
      <c r="ES38" s="1613"/>
      <c r="ET38" s="1613"/>
      <c r="EU38" s="1613"/>
      <c r="EV38" s="1613"/>
      <c r="EW38" s="1613"/>
      <c r="EX38" s="1613"/>
      <c r="EY38" s="1613"/>
      <c r="EZ38" s="1613"/>
      <c r="FA38" s="1613"/>
      <c r="FB38" s="1613"/>
      <c r="FC38" s="1613"/>
      <c r="FD38" s="1613"/>
      <c r="FE38" s="1613"/>
      <c r="FF38" s="1613"/>
      <c r="FG38" s="1613"/>
      <c r="FH38" s="1613"/>
      <c r="FI38" s="1613"/>
      <c r="FJ38" s="1613"/>
      <c r="FK38" s="1613"/>
      <c r="FL38" s="1613"/>
      <c r="FM38" s="1613"/>
      <c r="FN38" s="1613"/>
      <c r="FO38" s="1613"/>
      <c r="FP38" s="1613"/>
      <c r="FQ38" s="1613"/>
      <c r="FR38" s="1613"/>
      <c r="FS38" s="1613"/>
      <c r="FT38" s="1613"/>
      <c r="FU38" s="1613"/>
      <c r="FV38" s="1613"/>
      <c r="FW38" s="1613"/>
      <c r="FX38" s="1613"/>
      <c r="FY38" s="1613"/>
      <c r="FZ38" s="1613"/>
      <c r="GA38" s="1613"/>
      <c r="GB38" s="1613"/>
      <c r="GC38" s="1613"/>
      <c r="GD38" s="1613"/>
      <c r="GE38" s="1613"/>
      <c r="GF38" s="1613"/>
      <c r="GG38" s="1613"/>
      <c r="GH38" s="1613"/>
      <c r="GI38" s="1613"/>
      <c r="GJ38" s="1613"/>
      <c r="GK38" s="1613"/>
      <c r="GL38" s="1613"/>
      <c r="GM38" s="1613"/>
      <c r="GN38" s="1613"/>
      <c r="GO38" s="1613"/>
      <c r="GP38" s="1613"/>
      <c r="GQ38" s="1613"/>
      <c r="GR38" s="1613"/>
      <c r="GS38" s="1613"/>
      <c r="GT38" s="1613"/>
      <c r="GU38" s="1613"/>
      <c r="GV38" s="1613"/>
      <c r="GW38" s="1613"/>
      <c r="GX38" s="1613"/>
      <c r="GY38" s="1613"/>
      <c r="GZ38" s="1613"/>
      <c r="HA38" s="1613"/>
      <c r="HB38" s="1613"/>
      <c r="HC38" s="1613"/>
      <c r="HD38" s="1613"/>
      <c r="HE38" s="1613"/>
      <c r="HF38" s="1613"/>
      <c r="HG38" s="1613"/>
      <c r="HH38" s="1613"/>
      <c r="HI38" s="1613"/>
      <c r="HJ38" s="1613"/>
      <c r="HK38" s="1613"/>
      <c r="HL38" s="1613"/>
      <c r="HM38" s="1613"/>
      <c r="HN38" s="1613"/>
      <c r="HO38" s="1613"/>
      <c r="HP38" s="1613"/>
      <c r="HQ38" s="1613"/>
      <c r="HR38" s="1613"/>
      <c r="HS38" s="1613"/>
      <c r="HT38" s="1613"/>
      <c r="HU38" s="1613"/>
      <c r="HV38" s="1613"/>
      <c r="HW38" s="1613"/>
      <c r="HX38" s="1613"/>
      <c r="HY38" s="1613"/>
      <c r="HZ38" s="1613"/>
      <c r="IA38" s="1613"/>
      <c r="IB38" s="1613"/>
      <c r="IC38" s="1613"/>
      <c r="ID38" s="1613"/>
      <c r="IE38" s="1613"/>
      <c r="IF38" s="1613"/>
      <c r="IG38" s="1613"/>
      <c r="IH38" s="1613"/>
      <c r="II38" s="1613"/>
      <c r="IJ38" s="1613"/>
      <c r="IK38" s="1613"/>
      <c r="IL38" s="1613"/>
      <c r="IM38" s="1613"/>
      <c r="IN38" s="1613"/>
      <c r="IO38" s="1613"/>
      <c r="IP38" s="1613"/>
      <c r="IQ38" s="1613"/>
      <c r="IR38" s="1613"/>
      <c r="IS38" s="1613"/>
      <c r="IT38" s="1613"/>
      <c r="IU38" s="1613"/>
      <c r="IV38" s="1613"/>
    </row>
    <row r="39" spans="1:256" s="5" customFormat="1" ht="13.8">
      <c r="A39" s="1612"/>
      <c r="B39" s="1612"/>
      <c r="C39" s="1612"/>
      <c r="D39" s="1612"/>
      <c r="E39" s="1612"/>
      <c r="F39" s="1612"/>
      <c r="G39" s="1612"/>
      <c r="H39" s="1612"/>
      <c r="I39" s="1612"/>
      <c r="J39" s="1612"/>
      <c r="K39" s="1612"/>
      <c r="L39" s="1612"/>
      <c r="M39" s="1612"/>
      <c r="N39" s="1612"/>
      <c r="O39" s="1612"/>
      <c r="P39" s="1612"/>
      <c r="Q39" s="1612"/>
      <c r="R39" s="1612"/>
      <c r="S39" s="1612"/>
      <c r="T39" s="1612"/>
      <c r="U39" s="1612"/>
      <c r="V39" s="1612"/>
      <c r="W39" s="1612"/>
      <c r="X39" s="1612"/>
      <c r="Y39" s="1613"/>
      <c r="Z39" s="1613"/>
      <c r="AA39" s="1613"/>
      <c r="AB39" s="1613"/>
      <c r="AC39" s="1613"/>
      <c r="AD39" s="1613"/>
      <c r="AE39" s="1613"/>
      <c r="AF39" s="1613"/>
      <c r="AG39" s="1613"/>
      <c r="AH39" s="1613"/>
      <c r="AI39" s="1613"/>
      <c r="AJ39" s="1613"/>
      <c r="AK39" s="1613"/>
      <c r="AL39" s="1613"/>
      <c r="AM39" s="1613"/>
      <c r="AN39" s="1613"/>
      <c r="AO39" s="1613"/>
      <c r="AP39" s="1613"/>
      <c r="AQ39" s="1613"/>
      <c r="AR39" s="1613"/>
      <c r="AS39" s="1613"/>
      <c r="AT39" s="1613"/>
      <c r="AU39" s="1613"/>
      <c r="AV39" s="1613"/>
      <c r="AW39" s="1613"/>
      <c r="AX39" s="1613"/>
      <c r="AY39" s="1613"/>
      <c r="AZ39" s="1613"/>
      <c r="BA39" s="1613"/>
      <c r="BB39" s="1613"/>
      <c r="BC39" s="1613"/>
      <c r="BD39" s="1613"/>
      <c r="BE39" s="1613"/>
      <c r="BF39" s="1613"/>
      <c r="BG39" s="1613"/>
      <c r="BH39" s="1613"/>
      <c r="BI39" s="1613"/>
      <c r="BJ39" s="1613"/>
      <c r="BK39" s="1613"/>
      <c r="BL39" s="1613"/>
      <c r="BM39" s="1613"/>
      <c r="BN39" s="1613"/>
      <c r="BO39" s="1613"/>
      <c r="BP39" s="1613"/>
      <c r="BQ39" s="1613"/>
      <c r="BR39" s="1613"/>
      <c r="BS39" s="1613"/>
      <c r="BT39" s="1613"/>
      <c r="BU39" s="1613"/>
      <c r="BV39" s="1613"/>
      <c r="BW39" s="1613"/>
      <c r="BX39" s="1613"/>
      <c r="BY39" s="1613"/>
      <c r="BZ39" s="1613"/>
      <c r="CA39" s="1613"/>
      <c r="CB39" s="1613"/>
      <c r="CC39" s="1613"/>
      <c r="CD39" s="1613"/>
      <c r="CE39" s="1613"/>
      <c r="CF39" s="1613"/>
      <c r="CG39" s="1613"/>
      <c r="CH39" s="1613"/>
      <c r="CI39" s="1613"/>
      <c r="CJ39" s="1613"/>
      <c r="CK39" s="1613"/>
      <c r="CL39" s="1613"/>
      <c r="CM39" s="1613"/>
      <c r="CN39" s="1613"/>
      <c r="CO39" s="1613"/>
      <c r="CP39" s="1613"/>
      <c r="CQ39" s="1613"/>
      <c r="CR39" s="1613"/>
      <c r="CS39" s="1613"/>
      <c r="CT39" s="1613"/>
      <c r="CU39" s="1613"/>
      <c r="CV39" s="1613"/>
      <c r="CW39" s="1613"/>
      <c r="CX39" s="1613"/>
      <c r="CY39" s="1613"/>
      <c r="CZ39" s="1613"/>
      <c r="DA39" s="1613"/>
      <c r="DB39" s="1613"/>
      <c r="DC39" s="1613"/>
      <c r="DD39" s="1613"/>
      <c r="DE39" s="1613"/>
      <c r="DF39" s="1613"/>
      <c r="DG39" s="1613"/>
      <c r="DH39" s="1613"/>
      <c r="DI39" s="1613"/>
      <c r="DJ39" s="1613"/>
      <c r="DK39" s="1613"/>
      <c r="DL39" s="1613"/>
      <c r="DM39" s="1613"/>
      <c r="DN39" s="1613"/>
      <c r="DO39" s="1613"/>
      <c r="DP39" s="1613"/>
      <c r="DQ39" s="1613"/>
      <c r="DR39" s="1613"/>
      <c r="DS39" s="1613"/>
      <c r="DT39" s="1613"/>
      <c r="DU39" s="1613"/>
      <c r="DV39" s="1613"/>
      <c r="DW39" s="1613"/>
      <c r="DX39" s="1613"/>
      <c r="DY39" s="1613"/>
      <c r="DZ39" s="1613"/>
      <c r="EA39" s="1613"/>
      <c r="EB39" s="1613"/>
      <c r="EC39" s="1613"/>
      <c r="ED39" s="1613"/>
      <c r="EE39" s="1613"/>
      <c r="EF39" s="1613"/>
      <c r="EG39" s="1613"/>
      <c r="EH39" s="1613"/>
      <c r="EI39" s="1613"/>
      <c r="EJ39" s="1613"/>
      <c r="EK39" s="1613"/>
      <c r="EL39" s="1613"/>
      <c r="EM39" s="1613"/>
      <c r="EN39" s="1613"/>
      <c r="EO39" s="1613"/>
      <c r="EP39" s="1613"/>
      <c r="EQ39" s="1613"/>
      <c r="ER39" s="1613"/>
      <c r="ES39" s="1613"/>
      <c r="ET39" s="1613"/>
      <c r="EU39" s="1613"/>
      <c r="EV39" s="1613"/>
      <c r="EW39" s="1613"/>
      <c r="EX39" s="1613"/>
      <c r="EY39" s="1613"/>
      <c r="EZ39" s="1613"/>
      <c r="FA39" s="1613"/>
      <c r="FB39" s="1613"/>
      <c r="FC39" s="1613"/>
      <c r="FD39" s="1613"/>
      <c r="FE39" s="1613"/>
      <c r="FF39" s="1613"/>
      <c r="FG39" s="1613"/>
      <c r="FH39" s="1613"/>
      <c r="FI39" s="1613"/>
      <c r="FJ39" s="1613"/>
      <c r="FK39" s="1613"/>
      <c r="FL39" s="1613"/>
      <c r="FM39" s="1613"/>
      <c r="FN39" s="1613"/>
      <c r="FO39" s="1613"/>
      <c r="FP39" s="1613"/>
      <c r="FQ39" s="1613"/>
      <c r="FR39" s="1613"/>
      <c r="FS39" s="1613"/>
      <c r="FT39" s="1613"/>
      <c r="FU39" s="1613"/>
      <c r="FV39" s="1613"/>
      <c r="FW39" s="1613"/>
      <c r="FX39" s="1613"/>
      <c r="FY39" s="1613"/>
      <c r="FZ39" s="1613"/>
      <c r="GA39" s="1613"/>
      <c r="GB39" s="1613"/>
      <c r="GC39" s="1613"/>
      <c r="GD39" s="1613"/>
      <c r="GE39" s="1613"/>
      <c r="GF39" s="1613"/>
      <c r="GG39" s="1613"/>
      <c r="GH39" s="1613"/>
      <c r="GI39" s="1613"/>
      <c r="GJ39" s="1613"/>
      <c r="GK39" s="1613"/>
      <c r="GL39" s="1613"/>
      <c r="GM39" s="1613"/>
      <c r="GN39" s="1613"/>
      <c r="GO39" s="1613"/>
      <c r="GP39" s="1613"/>
      <c r="GQ39" s="1613"/>
      <c r="GR39" s="1613"/>
      <c r="GS39" s="1613"/>
      <c r="GT39" s="1613"/>
      <c r="GU39" s="1613"/>
      <c r="GV39" s="1613"/>
      <c r="GW39" s="1613"/>
      <c r="GX39" s="1613"/>
      <c r="GY39" s="1613"/>
      <c r="GZ39" s="1613"/>
      <c r="HA39" s="1613"/>
      <c r="HB39" s="1613"/>
      <c r="HC39" s="1613"/>
      <c r="HD39" s="1613"/>
      <c r="HE39" s="1613"/>
      <c r="HF39" s="1613"/>
      <c r="HG39" s="1613"/>
      <c r="HH39" s="1613"/>
      <c r="HI39" s="1613"/>
      <c r="HJ39" s="1613"/>
      <c r="HK39" s="1613"/>
      <c r="HL39" s="1613"/>
      <c r="HM39" s="1613"/>
      <c r="HN39" s="1613"/>
      <c r="HO39" s="1613"/>
      <c r="HP39" s="1613"/>
      <c r="HQ39" s="1613"/>
      <c r="HR39" s="1613"/>
      <c r="HS39" s="1613"/>
      <c r="HT39" s="1613"/>
      <c r="HU39" s="1613"/>
      <c r="HV39" s="1613"/>
      <c r="HW39" s="1613"/>
      <c r="HX39" s="1613"/>
      <c r="HY39" s="1613"/>
      <c r="HZ39" s="1613"/>
      <c r="IA39" s="1613"/>
      <c r="IB39" s="1613"/>
      <c r="IC39" s="1613"/>
      <c r="ID39" s="1613"/>
      <c r="IE39" s="1613"/>
      <c r="IF39" s="1613"/>
      <c r="IG39" s="1613"/>
      <c r="IH39" s="1613"/>
      <c r="II39" s="1613"/>
      <c r="IJ39" s="1613"/>
      <c r="IK39" s="1613"/>
      <c r="IL39" s="1613"/>
      <c r="IM39" s="1613"/>
      <c r="IN39" s="1613"/>
      <c r="IO39" s="1613"/>
      <c r="IP39" s="1613"/>
      <c r="IQ39" s="1613"/>
      <c r="IR39" s="1613"/>
      <c r="IS39" s="1613"/>
      <c r="IT39" s="1613"/>
      <c r="IU39" s="1613"/>
      <c r="IV39" s="1613"/>
    </row>
    <row r="40" spans="1:256" s="5" customFormat="1" ht="13.8">
      <c r="A40" s="1612"/>
      <c r="B40" s="1612"/>
      <c r="C40" s="1612"/>
      <c r="D40" s="1612"/>
      <c r="E40" s="1612"/>
      <c r="F40" s="1612"/>
      <c r="G40" s="1612"/>
      <c r="H40" s="1612"/>
      <c r="I40" s="1612"/>
      <c r="J40" s="1612"/>
      <c r="K40" s="1612"/>
      <c r="L40" s="1612"/>
      <c r="M40" s="1612"/>
      <c r="N40" s="1612"/>
      <c r="O40" s="1612"/>
      <c r="P40" s="1612"/>
      <c r="Q40" s="1612"/>
      <c r="R40" s="1612"/>
      <c r="S40" s="1612"/>
      <c r="T40" s="1612"/>
      <c r="U40" s="1612"/>
      <c r="V40" s="1612"/>
      <c r="W40" s="1612"/>
      <c r="X40" s="1612"/>
      <c r="Y40" s="1613"/>
      <c r="Z40" s="1613"/>
      <c r="AA40" s="1613"/>
      <c r="AB40" s="1613"/>
      <c r="AC40" s="1613"/>
      <c r="AD40" s="1613"/>
      <c r="AE40" s="1613"/>
      <c r="AF40" s="1613"/>
      <c r="AG40" s="1613"/>
      <c r="AH40" s="1613"/>
      <c r="AI40" s="1613"/>
      <c r="AJ40" s="1613"/>
      <c r="AK40" s="1613"/>
      <c r="AL40" s="1613"/>
      <c r="AM40" s="1613"/>
      <c r="AN40" s="1613"/>
      <c r="AO40" s="1613"/>
      <c r="AP40" s="1613"/>
      <c r="AQ40" s="1613"/>
      <c r="AR40" s="1613"/>
      <c r="AS40" s="1613"/>
      <c r="AT40" s="1613"/>
      <c r="AU40" s="1613"/>
      <c r="AV40" s="1613"/>
      <c r="AW40" s="1613"/>
      <c r="AX40" s="1613"/>
      <c r="AY40" s="1613"/>
      <c r="AZ40" s="1613"/>
      <c r="BA40" s="1613"/>
      <c r="BB40" s="1613"/>
      <c r="BC40" s="1613"/>
      <c r="BD40" s="1613"/>
      <c r="BE40" s="1613"/>
      <c r="BF40" s="1613"/>
      <c r="BG40" s="1613"/>
      <c r="BH40" s="1613"/>
      <c r="BI40" s="1613"/>
      <c r="BJ40" s="1613"/>
      <c r="BK40" s="1613"/>
      <c r="BL40" s="1613"/>
      <c r="BM40" s="1613"/>
      <c r="BN40" s="1613"/>
      <c r="BO40" s="1613"/>
      <c r="BP40" s="1613"/>
      <c r="BQ40" s="1613"/>
      <c r="BR40" s="1613"/>
      <c r="BS40" s="1613"/>
      <c r="BT40" s="1613"/>
      <c r="BU40" s="1613"/>
      <c r="BV40" s="1613"/>
      <c r="BW40" s="1613"/>
      <c r="BX40" s="1613"/>
      <c r="BY40" s="1613"/>
      <c r="BZ40" s="1613"/>
      <c r="CA40" s="1613"/>
      <c r="CB40" s="1613"/>
      <c r="CC40" s="1613"/>
      <c r="CD40" s="1613"/>
      <c r="CE40" s="1613"/>
      <c r="CF40" s="1613"/>
      <c r="CG40" s="1613"/>
      <c r="CH40" s="1613"/>
      <c r="CI40" s="1613"/>
      <c r="CJ40" s="1613"/>
      <c r="CK40" s="1613"/>
      <c r="CL40" s="1613"/>
      <c r="CM40" s="1613"/>
      <c r="CN40" s="1613"/>
      <c r="CO40" s="1613"/>
      <c r="CP40" s="1613"/>
      <c r="CQ40" s="1613"/>
      <c r="CR40" s="1613"/>
      <c r="CS40" s="1613"/>
      <c r="CT40" s="1613"/>
      <c r="CU40" s="1613"/>
      <c r="CV40" s="1613"/>
      <c r="CW40" s="1613"/>
      <c r="CX40" s="1613"/>
      <c r="CY40" s="1613"/>
      <c r="CZ40" s="1613"/>
      <c r="DA40" s="1613"/>
      <c r="DB40" s="1613"/>
      <c r="DC40" s="1613"/>
      <c r="DD40" s="1613"/>
      <c r="DE40" s="1613"/>
      <c r="DF40" s="1613"/>
      <c r="DG40" s="1613"/>
      <c r="DH40" s="1613"/>
      <c r="DI40" s="1613"/>
      <c r="DJ40" s="1613"/>
      <c r="DK40" s="1613"/>
      <c r="DL40" s="1613"/>
      <c r="DM40" s="1613"/>
      <c r="DN40" s="1613"/>
      <c r="DO40" s="1613"/>
      <c r="DP40" s="1613"/>
      <c r="DQ40" s="1613"/>
      <c r="DR40" s="1613"/>
      <c r="DS40" s="1613"/>
      <c r="DT40" s="1613"/>
      <c r="DU40" s="1613"/>
      <c r="DV40" s="1613"/>
      <c r="DW40" s="1613"/>
      <c r="DX40" s="1613"/>
      <c r="DY40" s="1613"/>
      <c r="DZ40" s="1613"/>
      <c r="EA40" s="1613"/>
      <c r="EB40" s="1613"/>
      <c r="EC40" s="1613"/>
      <c r="ED40" s="1613"/>
      <c r="EE40" s="1613"/>
      <c r="EF40" s="1613"/>
      <c r="EG40" s="1613"/>
      <c r="EH40" s="1613"/>
      <c r="EI40" s="1613"/>
      <c r="EJ40" s="1613"/>
      <c r="EK40" s="1613"/>
      <c r="EL40" s="1613"/>
      <c r="EM40" s="1613"/>
      <c r="EN40" s="1613"/>
      <c r="EO40" s="1613"/>
      <c r="EP40" s="1613"/>
      <c r="EQ40" s="1613"/>
      <c r="ER40" s="1613"/>
      <c r="ES40" s="1613"/>
      <c r="ET40" s="1613"/>
      <c r="EU40" s="1613"/>
      <c r="EV40" s="1613"/>
      <c r="EW40" s="1613"/>
      <c r="EX40" s="1613"/>
      <c r="EY40" s="1613"/>
      <c r="EZ40" s="1613"/>
      <c r="FA40" s="1613"/>
      <c r="FB40" s="1613"/>
      <c r="FC40" s="1613"/>
      <c r="FD40" s="1613"/>
      <c r="FE40" s="1613"/>
      <c r="FF40" s="1613"/>
      <c r="FG40" s="1613"/>
      <c r="FH40" s="1613"/>
      <c r="FI40" s="1613"/>
      <c r="FJ40" s="1613"/>
      <c r="FK40" s="1613"/>
      <c r="FL40" s="1613"/>
      <c r="FM40" s="1613"/>
      <c r="FN40" s="1613"/>
      <c r="FO40" s="1613"/>
      <c r="FP40" s="1613"/>
      <c r="FQ40" s="1613"/>
      <c r="FR40" s="1613"/>
      <c r="FS40" s="1613"/>
      <c r="FT40" s="1613"/>
      <c r="FU40" s="1613"/>
      <c r="FV40" s="1613"/>
      <c r="FW40" s="1613"/>
      <c r="FX40" s="1613"/>
      <c r="FY40" s="1613"/>
      <c r="FZ40" s="1613"/>
      <c r="GA40" s="1613"/>
      <c r="GB40" s="1613"/>
      <c r="GC40" s="1613"/>
      <c r="GD40" s="1613"/>
      <c r="GE40" s="1613"/>
      <c r="GF40" s="1613"/>
      <c r="GG40" s="1613"/>
      <c r="GH40" s="1613"/>
      <c r="GI40" s="1613"/>
      <c r="GJ40" s="1613"/>
      <c r="GK40" s="1613"/>
      <c r="GL40" s="1613"/>
      <c r="GM40" s="1613"/>
      <c r="GN40" s="1613"/>
      <c r="GO40" s="1613"/>
      <c r="GP40" s="1613"/>
      <c r="GQ40" s="1613"/>
      <c r="GR40" s="1613"/>
      <c r="GS40" s="1613"/>
      <c r="GT40" s="1613"/>
      <c r="GU40" s="1613"/>
      <c r="GV40" s="1613"/>
      <c r="GW40" s="1613"/>
      <c r="GX40" s="1613"/>
      <c r="GY40" s="1613"/>
      <c r="GZ40" s="1613"/>
      <c r="HA40" s="1613"/>
      <c r="HB40" s="1613"/>
      <c r="HC40" s="1613"/>
      <c r="HD40" s="1613"/>
      <c r="HE40" s="1613"/>
      <c r="HF40" s="1613"/>
      <c r="HG40" s="1613"/>
      <c r="HH40" s="1613"/>
      <c r="HI40" s="1613"/>
      <c r="HJ40" s="1613"/>
      <c r="HK40" s="1613"/>
      <c r="HL40" s="1613"/>
      <c r="HM40" s="1613"/>
      <c r="HN40" s="1613"/>
      <c r="HO40" s="1613"/>
      <c r="HP40" s="1613"/>
      <c r="HQ40" s="1613"/>
      <c r="HR40" s="1613"/>
      <c r="HS40" s="1613"/>
      <c r="HT40" s="1613"/>
      <c r="HU40" s="1613"/>
      <c r="HV40" s="1613"/>
      <c r="HW40" s="1613"/>
      <c r="HX40" s="1613"/>
      <c r="HY40" s="1613"/>
      <c r="HZ40" s="1613"/>
      <c r="IA40" s="1613"/>
      <c r="IB40" s="1613"/>
      <c r="IC40" s="1613"/>
      <c r="ID40" s="1613"/>
      <c r="IE40" s="1613"/>
      <c r="IF40" s="1613"/>
      <c r="IG40" s="1613"/>
      <c r="IH40" s="1613"/>
      <c r="II40" s="1613"/>
      <c r="IJ40" s="1613"/>
      <c r="IK40" s="1613"/>
      <c r="IL40" s="1613"/>
      <c r="IM40" s="1613"/>
      <c r="IN40" s="1613"/>
      <c r="IO40" s="1613"/>
      <c r="IP40" s="1613"/>
      <c r="IQ40" s="1613"/>
      <c r="IR40" s="1613"/>
      <c r="IS40" s="1613"/>
      <c r="IT40" s="1613"/>
      <c r="IU40" s="1613"/>
      <c r="IV40" s="1613"/>
    </row>
    <row r="41" spans="1:256" s="5" customFormat="1" ht="13.8">
      <c r="A41" s="1612"/>
      <c r="B41" s="1612"/>
      <c r="C41" s="1612"/>
      <c r="D41" s="1612"/>
      <c r="E41" s="1612"/>
      <c r="F41" s="1612"/>
      <c r="G41" s="1612"/>
      <c r="H41" s="1612"/>
      <c r="I41" s="1612"/>
      <c r="J41" s="1612"/>
      <c r="K41" s="1612"/>
      <c r="L41" s="1612"/>
      <c r="M41" s="1612"/>
      <c r="N41" s="1612"/>
      <c r="O41" s="1612"/>
      <c r="P41" s="1612"/>
      <c r="Q41" s="1612"/>
      <c r="R41" s="1612"/>
      <c r="S41" s="1612"/>
      <c r="T41" s="1612"/>
      <c r="U41" s="1612"/>
      <c r="V41" s="1612"/>
      <c r="W41" s="1612"/>
      <c r="X41" s="1612"/>
      <c r="Y41" s="1613"/>
      <c r="Z41" s="1613"/>
      <c r="AA41" s="1613"/>
      <c r="AB41" s="1613"/>
      <c r="AC41" s="1613"/>
      <c r="AD41" s="1613"/>
      <c r="AE41" s="1613"/>
      <c r="AF41" s="1613"/>
      <c r="AG41" s="1613"/>
      <c r="AH41" s="1613"/>
      <c r="AI41" s="1613"/>
      <c r="AJ41" s="1613"/>
      <c r="AK41" s="1613"/>
      <c r="AL41" s="1613"/>
      <c r="AM41" s="1613"/>
      <c r="AN41" s="1613"/>
      <c r="AO41" s="1613"/>
      <c r="AP41" s="1613"/>
      <c r="AQ41" s="1613"/>
      <c r="AR41" s="1613"/>
      <c r="AS41" s="1613"/>
      <c r="AT41" s="1613"/>
      <c r="AU41" s="1613"/>
      <c r="AV41" s="1613"/>
      <c r="AW41" s="1613"/>
      <c r="AX41" s="1613"/>
      <c r="AY41" s="1613"/>
      <c r="AZ41" s="1613"/>
      <c r="BA41" s="1613"/>
      <c r="BB41" s="1613"/>
      <c r="BC41" s="1613"/>
      <c r="BD41" s="1613"/>
      <c r="BE41" s="1613"/>
      <c r="BF41" s="1613"/>
      <c r="BG41" s="1613"/>
      <c r="BH41" s="1613"/>
      <c r="BI41" s="1613"/>
      <c r="BJ41" s="1613"/>
      <c r="BK41" s="1613"/>
      <c r="BL41" s="1613"/>
      <c r="BM41" s="1613"/>
      <c r="BN41" s="1613"/>
      <c r="BO41" s="1613"/>
      <c r="BP41" s="1613"/>
      <c r="BQ41" s="1613"/>
      <c r="BR41" s="1613"/>
      <c r="BS41" s="1613"/>
      <c r="BT41" s="1613"/>
      <c r="BU41" s="1613"/>
      <c r="BV41" s="1613"/>
      <c r="BW41" s="1613"/>
      <c r="BX41" s="1613"/>
      <c r="BY41" s="1613"/>
      <c r="BZ41" s="1613"/>
      <c r="CA41" s="1613"/>
      <c r="CB41" s="1613"/>
      <c r="CC41" s="1613"/>
      <c r="CD41" s="1613"/>
      <c r="CE41" s="1613"/>
      <c r="CF41" s="1613"/>
      <c r="CG41" s="1613"/>
      <c r="CH41" s="1613"/>
      <c r="CI41" s="1613"/>
      <c r="CJ41" s="1613"/>
      <c r="CK41" s="1613"/>
      <c r="CL41" s="1613"/>
      <c r="CM41" s="1613"/>
      <c r="CN41" s="1613"/>
      <c r="CO41" s="1613"/>
      <c r="CP41" s="1613"/>
      <c r="CQ41" s="1613"/>
      <c r="CR41" s="1613"/>
      <c r="CS41" s="1613"/>
      <c r="CT41" s="1613"/>
      <c r="CU41" s="1613"/>
      <c r="CV41" s="1613"/>
      <c r="CW41" s="1613"/>
      <c r="CX41" s="1613"/>
      <c r="CY41" s="1613"/>
      <c r="CZ41" s="1613"/>
      <c r="DA41" s="1613"/>
      <c r="DB41" s="1613"/>
      <c r="DC41" s="1613"/>
      <c r="DD41" s="1613"/>
      <c r="DE41" s="1613"/>
      <c r="DF41" s="1613"/>
      <c r="DG41" s="1613"/>
      <c r="DH41" s="1613"/>
      <c r="DI41" s="1613"/>
      <c r="DJ41" s="1613"/>
      <c r="DK41" s="1613"/>
      <c r="DL41" s="1613"/>
      <c r="DM41" s="1613"/>
      <c r="DN41" s="1613"/>
      <c r="DO41" s="1613"/>
      <c r="DP41" s="1613"/>
      <c r="DQ41" s="1613"/>
      <c r="DR41" s="1613"/>
      <c r="DS41" s="1613"/>
      <c r="DT41" s="1613"/>
      <c r="DU41" s="1613"/>
      <c r="DV41" s="1613"/>
      <c r="DW41" s="1613"/>
      <c r="DX41" s="1613"/>
      <c r="DY41" s="1613"/>
      <c r="DZ41" s="1613"/>
      <c r="EA41" s="1613"/>
      <c r="EB41" s="1613"/>
      <c r="EC41" s="1613"/>
      <c r="ED41" s="1613"/>
      <c r="EE41" s="1613"/>
      <c r="EF41" s="1613"/>
      <c r="EG41" s="1613"/>
      <c r="EH41" s="1613"/>
      <c r="EI41" s="1613"/>
      <c r="EJ41" s="1613"/>
      <c r="EK41" s="1613"/>
      <c r="EL41" s="1613"/>
      <c r="EM41" s="1613"/>
      <c r="EN41" s="1613"/>
      <c r="EO41" s="1613"/>
      <c r="EP41" s="1613"/>
      <c r="EQ41" s="1613"/>
      <c r="ER41" s="1613"/>
      <c r="ES41" s="1613"/>
      <c r="ET41" s="1613"/>
      <c r="EU41" s="1613"/>
      <c r="EV41" s="1613"/>
      <c r="EW41" s="1613"/>
      <c r="EX41" s="1613"/>
      <c r="EY41" s="1613"/>
      <c r="EZ41" s="1613"/>
      <c r="FA41" s="1613"/>
      <c r="FB41" s="1613"/>
      <c r="FC41" s="1613"/>
      <c r="FD41" s="1613"/>
      <c r="FE41" s="1613"/>
      <c r="FF41" s="1613"/>
      <c r="FG41" s="1613"/>
      <c r="FH41" s="1613"/>
      <c r="FI41" s="1613"/>
      <c r="FJ41" s="1613"/>
      <c r="FK41" s="1613"/>
      <c r="FL41" s="1613"/>
      <c r="FM41" s="1613"/>
      <c r="FN41" s="1613"/>
      <c r="FO41" s="1613"/>
      <c r="FP41" s="1613"/>
      <c r="FQ41" s="1613"/>
      <c r="FR41" s="1613"/>
      <c r="FS41" s="1613"/>
      <c r="FT41" s="1613"/>
      <c r="FU41" s="1613"/>
      <c r="FV41" s="1613"/>
      <c r="FW41" s="1613"/>
      <c r="FX41" s="1613"/>
      <c r="FY41" s="1613"/>
      <c r="FZ41" s="1613"/>
      <c r="GA41" s="1613"/>
      <c r="GB41" s="1613"/>
      <c r="GC41" s="1613"/>
      <c r="GD41" s="1613"/>
      <c r="GE41" s="1613"/>
      <c r="GF41" s="1613"/>
      <c r="GG41" s="1613"/>
      <c r="GH41" s="1613"/>
      <c r="GI41" s="1613"/>
      <c r="GJ41" s="1613"/>
      <c r="GK41" s="1613"/>
      <c r="GL41" s="1613"/>
      <c r="GM41" s="1613"/>
      <c r="GN41" s="1613"/>
      <c r="GO41" s="1613"/>
      <c r="GP41" s="1613"/>
      <c r="GQ41" s="1613"/>
      <c r="GR41" s="1613"/>
      <c r="GS41" s="1613"/>
      <c r="GT41" s="1613"/>
      <c r="GU41" s="1613"/>
      <c r="GV41" s="1613"/>
      <c r="GW41" s="1613"/>
      <c r="GX41" s="1613"/>
      <c r="GY41" s="1613"/>
      <c r="GZ41" s="1613"/>
      <c r="HA41" s="1613"/>
      <c r="HB41" s="1613"/>
      <c r="HC41" s="1613"/>
      <c r="HD41" s="1613"/>
      <c r="HE41" s="1613"/>
      <c r="HF41" s="1613"/>
      <c r="HG41" s="1613"/>
      <c r="HH41" s="1613"/>
      <c r="HI41" s="1613"/>
      <c r="HJ41" s="1613"/>
      <c r="HK41" s="1613"/>
      <c r="HL41" s="1613"/>
      <c r="HM41" s="1613"/>
      <c r="HN41" s="1613"/>
      <c r="HO41" s="1613"/>
      <c r="HP41" s="1613"/>
      <c r="HQ41" s="1613"/>
      <c r="HR41" s="1613"/>
      <c r="HS41" s="1613"/>
      <c r="HT41" s="1613"/>
      <c r="HU41" s="1613"/>
      <c r="HV41" s="1613"/>
      <c r="HW41" s="1613"/>
      <c r="HX41" s="1613"/>
      <c r="HY41" s="1613"/>
      <c r="HZ41" s="1613"/>
      <c r="IA41" s="1613"/>
      <c r="IB41" s="1613"/>
      <c r="IC41" s="1613"/>
      <c r="ID41" s="1613"/>
      <c r="IE41" s="1613"/>
      <c r="IF41" s="1613"/>
      <c r="IG41" s="1613"/>
      <c r="IH41" s="1613"/>
      <c r="II41" s="1613"/>
      <c r="IJ41" s="1613"/>
      <c r="IK41" s="1613"/>
      <c r="IL41" s="1613"/>
      <c r="IM41" s="1613"/>
      <c r="IN41" s="1613"/>
      <c r="IO41" s="1613"/>
      <c r="IP41" s="1613"/>
      <c r="IQ41" s="1613"/>
      <c r="IR41" s="1613"/>
      <c r="IS41" s="1613"/>
      <c r="IT41" s="1613"/>
      <c r="IU41" s="1613"/>
      <c r="IV41" s="1613"/>
    </row>
    <row r="42" spans="1:256" s="5" customFormat="1" ht="13.8">
      <c r="A42" s="1612"/>
      <c r="B42" s="1612"/>
      <c r="C42" s="1612"/>
      <c r="D42" s="1612"/>
      <c r="E42" s="1612"/>
      <c r="F42" s="1612"/>
      <c r="G42" s="1612"/>
      <c r="H42" s="1612"/>
      <c r="I42" s="1612"/>
      <c r="J42" s="1612"/>
      <c r="K42" s="1612"/>
      <c r="L42" s="1612"/>
      <c r="M42" s="1612"/>
      <c r="N42" s="1612"/>
      <c r="O42" s="1612"/>
      <c r="P42" s="1612"/>
      <c r="Q42" s="1612"/>
      <c r="R42" s="1612"/>
      <c r="S42" s="1612"/>
      <c r="T42" s="1612"/>
      <c r="U42" s="1612"/>
      <c r="V42" s="1612"/>
      <c r="W42" s="1612"/>
      <c r="X42" s="1612"/>
      <c r="Y42" s="1613"/>
      <c r="Z42" s="1613"/>
      <c r="AA42" s="1613"/>
      <c r="AB42" s="1613"/>
      <c r="AC42" s="1613"/>
      <c r="AD42" s="1613"/>
      <c r="AE42" s="1613"/>
      <c r="AF42" s="1613"/>
      <c r="AG42" s="1613"/>
      <c r="AH42" s="1613"/>
      <c r="AI42" s="1613"/>
      <c r="AJ42" s="1613"/>
      <c r="AK42" s="1613"/>
      <c r="AL42" s="1613"/>
      <c r="AM42" s="1613"/>
      <c r="AN42" s="1613"/>
      <c r="AO42" s="1613"/>
      <c r="AP42" s="1613"/>
      <c r="AQ42" s="1613"/>
      <c r="AR42" s="1613"/>
      <c r="AS42" s="1613"/>
      <c r="AT42" s="1613"/>
      <c r="AU42" s="1613"/>
      <c r="AV42" s="1613"/>
      <c r="AW42" s="1613"/>
      <c r="AX42" s="1613"/>
      <c r="AY42" s="1613"/>
      <c r="AZ42" s="1613"/>
      <c r="BA42" s="1613"/>
      <c r="BB42" s="1613"/>
      <c r="BC42" s="1613"/>
      <c r="BD42" s="1613"/>
      <c r="BE42" s="1613"/>
      <c r="BF42" s="1613"/>
      <c r="BG42" s="1613"/>
      <c r="BH42" s="1613"/>
      <c r="BI42" s="1613"/>
      <c r="BJ42" s="1613"/>
      <c r="BK42" s="1613"/>
      <c r="BL42" s="1613"/>
      <c r="BM42" s="1613"/>
      <c r="BN42" s="1613"/>
      <c r="BO42" s="1613"/>
      <c r="BP42" s="1613"/>
      <c r="BQ42" s="1613"/>
      <c r="BR42" s="1613"/>
      <c r="BS42" s="1613"/>
      <c r="BT42" s="1613"/>
      <c r="BU42" s="1613"/>
      <c r="BV42" s="1613"/>
      <c r="BW42" s="1613"/>
      <c r="BX42" s="1613"/>
      <c r="BY42" s="1613"/>
      <c r="BZ42" s="1613"/>
      <c r="CA42" s="1613"/>
      <c r="CB42" s="1613"/>
      <c r="CC42" s="1613"/>
      <c r="CD42" s="1613"/>
      <c r="CE42" s="1613"/>
      <c r="CF42" s="1613"/>
      <c r="CG42" s="1613"/>
      <c r="CH42" s="1613"/>
      <c r="CI42" s="1613"/>
      <c r="CJ42" s="1613"/>
      <c r="CK42" s="1613"/>
      <c r="CL42" s="1613"/>
      <c r="CM42" s="1613"/>
      <c r="CN42" s="1613"/>
      <c r="CO42" s="1613"/>
      <c r="CP42" s="1613"/>
      <c r="CQ42" s="1613"/>
      <c r="CR42" s="1613"/>
      <c r="CS42" s="1613"/>
      <c r="CT42" s="1613"/>
      <c r="CU42" s="1613"/>
      <c r="CV42" s="1613"/>
      <c r="CW42" s="1613"/>
      <c r="CX42" s="1613"/>
      <c r="CY42" s="1613"/>
      <c r="CZ42" s="1613"/>
      <c r="DA42" s="1613"/>
      <c r="DB42" s="1613"/>
      <c r="DC42" s="1613"/>
      <c r="DD42" s="1613"/>
      <c r="DE42" s="1613"/>
      <c r="DF42" s="1613"/>
      <c r="DG42" s="1613"/>
      <c r="DH42" s="1613"/>
      <c r="DI42" s="1613"/>
      <c r="DJ42" s="1613"/>
      <c r="DK42" s="1613"/>
      <c r="DL42" s="1613"/>
      <c r="DM42" s="1613"/>
      <c r="DN42" s="1613"/>
      <c r="DO42" s="1613"/>
      <c r="DP42" s="1613"/>
      <c r="DQ42" s="1613"/>
      <c r="DR42" s="1613"/>
      <c r="DS42" s="1613"/>
      <c r="DT42" s="1613"/>
      <c r="DU42" s="1613"/>
      <c r="DV42" s="1613"/>
      <c r="DW42" s="1613"/>
      <c r="DX42" s="1613"/>
      <c r="DY42" s="1613"/>
      <c r="DZ42" s="1613"/>
      <c r="EA42" s="1613"/>
      <c r="EB42" s="1613"/>
      <c r="EC42" s="1613"/>
      <c r="ED42" s="1613"/>
      <c r="EE42" s="1613"/>
      <c r="EF42" s="1613"/>
      <c r="EG42" s="1613"/>
      <c r="EH42" s="1613"/>
      <c r="EI42" s="1613"/>
      <c r="EJ42" s="1613"/>
      <c r="EK42" s="1613"/>
      <c r="EL42" s="1613"/>
      <c r="EM42" s="1613"/>
      <c r="EN42" s="1613"/>
      <c r="EO42" s="1613"/>
      <c r="EP42" s="1613"/>
      <c r="EQ42" s="1613"/>
      <c r="ER42" s="1613"/>
      <c r="ES42" s="1613"/>
      <c r="ET42" s="1613"/>
      <c r="EU42" s="1613"/>
      <c r="EV42" s="1613"/>
      <c r="EW42" s="1613"/>
      <c r="EX42" s="1613"/>
      <c r="EY42" s="1613"/>
      <c r="EZ42" s="1613"/>
      <c r="FA42" s="1613"/>
      <c r="FB42" s="1613"/>
      <c r="FC42" s="1613"/>
      <c r="FD42" s="1613"/>
      <c r="FE42" s="1613"/>
      <c r="FF42" s="1613"/>
      <c r="FG42" s="1613"/>
      <c r="FH42" s="1613"/>
      <c r="FI42" s="1613"/>
      <c r="FJ42" s="1613"/>
      <c r="FK42" s="1613"/>
      <c r="FL42" s="1613"/>
      <c r="FM42" s="1613"/>
      <c r="FN42" s="1613"/>
      <c r="FO42" s="1613"/>
      <c r="FP42" s="1613"/>
      <c r="FQ42" s="1613"/>
      <c r="FR42" s="1613"/>
      <c r="FS42" s="1613"/>
      <c r="FT42" s="1613"/>
      <c r="FU42" s="1613"/>
      <c r="FV42" s="1613"/>
      <c r="FW42" s="1613"/>
      <c r="FX42" s="1613"/>
      <c r="FY42" s="1613"/>
      <c r="FZ42" s="1613"/>
      <c r="GA42" s="1613"/>
      <c r="GB42" s="1613"/>
      <c r="GC42" s="1613"/>
      <c r="GD42" s="1613"/>
      <c r="GE42" s="1613"/>
      <c r="GF42" s="1613"/>
      <c r="GG42" s="1613"/>
      <c r="GH42" s="1613"/>
      <c r="GI42" s="1613"/>
      <c r="GJ42" s="1613"/>
      <c r="GK42" s="1613"/>
      <c r="GL42" s="1613"/>
      <c r="GM42" s="1613"/>
      <c r="GN42" s="1613"/>
      <c r="GO42" s="1613"/>
      <c r="GP42" s="1613"/>
      <c r="GQ42" s="1613"/>
      <c r="GR42" s="1613"/>
      <c r="GS42" s="1613"/>
      <c r="GT42" s="1613"/>
      <c r="GU42" s="1613"/>
      <c r="GV42" s="1613"/>
      <c r="GW42" s="1613"/>
      <c r="GX42" s="1613"/>
      <c r="GY42" s="1613"/>
      <c r="GZ42" s="1613"/>
      <c r="HA42" s="1613"/>
      <c r="HB42" s="1613"/>
      <c r="HC42" s="1613"/>
      <c r="HD42" s="1613"/>
      <c r="HE42" s="1613"/>
      <c r="HF42" s="1613"/>
      <c r="HG42" s="1613"/>
      <c r="HH42" s="1613"/>
      <c r="HI42" s="1613"/>
      <c r="HJ42" s="1613"/>
      <c r="HK42" s="1613"/>
      <c r="HL42" s="1613"/>
      <c r="HM42" s="1613"/>
      <c r="HN42" s="1613"/>
      <c r="HO42" s="1613"/>
      <c r="HP42" s="1613"/>
      <c r="HQ42" s="1613"/>
      <c r="HR42" s="1613"/>
      <c r="HS42" s="1613"/>
      <c r="HT42" s="1613"/>
      <c r="HU42" s="1613"/>
      <c r="HV42" s="1613"/>
      <c r="HW42" s="1613"/>
      <c r="HX42" s="1613"/>
      <c r="HY42" s="1613"/>
      <c r="HZ42" s="1613"/>
      <c r="IA42" s="1613"/>
      <c r="IB42" s="1613"/>
      <c r="IC42" s="1613"/>
      <c r="ID42" s="1613"/>
      <c r="IE42" s="1613"/>
      <c r="IF42" s="1613"/>
      <c r="IG42" s="1613"/>
      <c r="IH42" s="1613"/>
      <c r="II42" s="1613"/>
      <c r="IJ42" s="1613"/>
      <c r="IK42" s="1613"/>
      <c r="IL42" s="1613"/>
      <c r="IM42" s="1613"/>
      <c r="IN42" s="1613"/>
      <c r="IO42" s="1613"/>
      <c r="IP42" s="1613"/>
      <c r="IQ42" s="1613"/>
      <c r="IR42" s="1613"/>
      <c r="IS42" s="1613"/>
      <c r="IT42" s="1613"/>
      <c r="IU42" s="1613"/>
      <c r="IV42" s="1613"/>
    </row>
    <row r="43" spans="1:256" s="6" customFormat="1" ht="13.8">
      <c r="A43" s="3"/>
      <c r="B43" s="1612"/>
      <c r="C43" s="1612"/>
      <c r="D43" s="1612"/>
      <c r="E43" s="1612"/>
      <c r="F43" s="1612"/>
      <c r="G43" s="1612"/>
      <c r="H43" s="1612"/>
      <c r="I43" s="1612"/>
      <c r="J43" s="1612"/>
      <c r="K43" s="1612"/>
      <c r="L43" s="1612"/>
      <c r="M43" s="1612"/>
      <c r="N43" s="1612"/>
      <c r="O43" s="1612"/>
      <c r="P43" s="1612"/>
      <c r="Q43" s="1612"/>
      <c r="R43" s="1612"/>
      <c r="S43" s="1612"/>
      <c r="T43" s="1612"/>
      <c r="U43" s="1612"/>
      <c r="V43" s="1612"/>
      <c r="W43" s="1612"/>
      <c r="X43" s="1612"/>
    </row>
    <row r="44" spans="1:256" s="6" customFormat="1" ht="13.8">
      <c r="A44" s="3"/>
      <c r="B44" s="1612"/>
      <c r="C44" s="1612"/>
      <c r="D44" s="1612"/>
      <c r="E44" s="1612"/>
      <c r="F44" s="1612"/>
      <c r="G44" s="1612"/>
      <c r="H44" s="1612"/>
      <c r="I44" s="1612"/>
      <c r="J44" s="1612"/>
      <c r="K44" s="1612"/>
      <c r="L44" s="1612"/>
      <c r="M44" s="1612"/>
      <c r="N44" s="1612"/>
      <c r="O44" s="1612"/>
      <c r="P44" s="1612"/>
      <c r="Q44" s="1612"/>
      <c r="R44" s="1612"/>
      <c r="S44" s="1612"/>
      <c r="T44" s="1612"/>
      <c r="U44" s="1612"/>
      <c r="V44" s="1612"/>
      <c r="W44" s="1612"/>
      <c r="X44" s="1612"/>
    </row>
    <row r="45" spans="1:256" s="6" customFormat="1" ht="13.8">
      <c r="A45" s="3"/>
      <c r="B45" s="1612"/>
      <c r="C45" s="1612"/>
      <c r="D45" s="1612"/>
      <c r="E45" s="1612"/>
      <c r="F45" s="1612"/>
      <c r="G45" s="1612"/>
      <c r="H45" s="1612"/>
      <c r="I45" s="1612"/>
      <c r="J45" s="1612"/>
      <c r="K45" s="1612"/>
      <c r="L45" s="1612"/>
      <c r="M45" s="1612"/>
      <c r="N45" s="1612"/>
      <c r="O45" s="1612"/>
      <c r="P45" s="1612"/>
      <c r="Q45" s="1612"/>
      <c r="R45" s="1612"/>
      <c r="S45" s="1612"/>
      <c r="T45" s="1612"/>
      <c r="U45" s="1612"/>
      <c r="V45" s="1612"/>
      <c r="W45" s="1612"/>
      <c r="X45" s="1612"/>
    </row>
    <row r="46" spans="1:256" s="6" customFormat="1" ht="13.8">
      <c r="A46" s="3"/>
      <c r="B46" s="1612"/>
      <c r="C46" s="1612"/>
      <c r="D46" s="1612"/>
      <c r="E46" s="1612"/>
      <c r="F46" s="1612"/>
      <c r="G46" s="1612"/>
      <c r="H46" s="1612"/>
      <c r="I46" s="1612"/>
      <c r="J46" s="1612"/>
      <c r="K46" s="1612"/>
      <c r="L46" s="1612"/>
      <c r="M46" s="1612"/>
      <c r="N46" s="1612"/>
      <c r="O46" s="1612"/>
      <c r="P46" s="1612"/>
      <c r="Q46" s="1612"/>
      <c r="R46" s="1612"/>
      <c r="S46" s="1612"/>
      <c r="T46" s="1612"/>
      <c r="U46" s="1612"/>
      <c r="V46" s="1612"/>
      <c r="W46" s="1612"/>
      <c r="X46" s="1612"/>
    </row>
    <row r="47" spans="1:256" s="6" customFormat="1" ht="13.8">
      <c r="A47" s="3"/>
      <c r="B47" s="1612"/>
      <c r="C47" s="1612"/>
      <c r="D47" s="1612"/>
      <c r="E47" s="1612"/>
      <c r="F47" s="1612"/>
      <c r="G47" s="1612"/>
      <c r="H47" s="1612"/>
      <c r="I47" s="1612"/>
      <c r="J47" s="1612"/>
      <c r="K47" s="1612"/>
      <c r="L47" s="1612"/>
      <c r="M47" s="1612"/>
      <c r="N47" s="1612"/>
      <c r="O47" s="1612"/>
      <c r="P47" s="1612"/>
      <c r="Q47" s="1612"/>
      <c r="R47" s="1612"/>
      <c r="S47" s="1612"/>
      <c r="T47" s="1612"/>
      <c r="U47" s="1612"/>
      <c r="V47" s="1612"/>
      <c r="W47" s="1612"/>
      <c r="X47" s="1612"/>
    </row>
    <row r="48" spans="1:256" s="6" customFormat="1" ht="13.8">
      <c r="A48" s="3"/>
      <c r="B48" s="1612"/>
      <c r="C48" s="1612"/>
      <c r="D48" s="1612"/>
      <c r="E48" s="1612"/>
      <c r="F48" s="1612"/>
      <c r="G48" s="1612"/>
      <c r="H48" s="1612"/>
      <c r="I48" s="1612"/>
      <c r="J48" s="1612"/>
      <c r="K48" s="1612"/>
      <c r="L48" s="1612"/>
      <c r="M48" s="1612"/>
      <c r="N48" s="1612"/>
      <c r="O48" s="1612"/>
      <c r="P48" s="1612"/>
      <c r="Q48" s="1612"/>
      <c r="R48" s="1612"/>
      <c r="S48" s="1612"/>
      <c r="T48" s="1612"/>
      <c r="U48" s="1612"/>
      <c r="V48" s="1612"/>
      <c r="W48" s="1612"/>
      <c r="X48" s="1612"/>
    </row>
    <row r="49" spans="1:24" s="6" customFormat="1" ht="13.8">
      <c r="A49" s="3"/>
      <c r="B49" s="1612"/>
      <c r="C49" s="1612"/>
      <c r="D49" s="1612"/>
      <c r="E49" s="1612"/>
      <c r="F49" s="1612"/>
      <c r="G49" s="1612"/>
      <c r="H49" s="1612"/>
      <c r="I49" s="1612"/>
      <c r="J49" s="1612"/>
      <c r="K49" s="1612"/>
      <c r="L49" s="1612"/>
      <c r="M49" s="1612"/>
      <c r="N49" s="1612"/>
      <c r="O49" s="1612"/>
      <c r="P49" s="1612"/>
      <c r="Q49" s="1612"/>
      <c r="R49" s="1612"/>
      <c r="S49" s="1612"/>
      <c r="T49" s="1612"/>
      <c r="U49" s="1612"/>
      <c r="V49" s="1612"/>
      <c r="W49" s="1612"/>
      <c r="X49" s="1612"/>
    </row>
    <row r="50" spans="1:24" s="6" customFormat="1" ht="13.8">
      <c r="A50" s="3"/>
      <c r="B50" s="1612"/>
      <c r="C50" s="1612"/>
      <c r="D50" s="1612"/>
      <c r="E50" s="1612"/>
      <c r="F50" s="1612"/>
      <c r="G50" s="1612"/>
      <c r="H50" s="1612"/>
      <c r="I50" s="1612"/>
      <c r="J50" s="1612"/>
      <c r="K50" s="1612"/>
      <c r="L50" s="1612"/>
      <c r="M50" s="1612"/>
      <c r="N50" s="1612"/>
      <c r="O50" s="1612"/>
      <c r="P50" s="1612"/>
      <c r="Q50" s="1612"/>
      <c r="R50" s="1612"/>
      <c r="S50" s="1612"/>
      <c r="T50" s="1612"/>
      <c r="U50" s="1612"/>
      <c r="V50" s="1612"/>
      <c r="W50" s="1612"/>
      <c r="X50" s="1612"/>
    </row>
    <row r="51" spans="1:24" s="6" customFormat="1" ht="13.8">
      <c r="A51" s="3"/>
      <c r="B51" s="1612"/>
      <c r="C51" s="1612"/>
      <c r="D51" s="1612"/>
      <c r="E51" s="1612"/>
      <c r="F51" s="1612"/>
      <c r="G51" s="1612"/>
      <c r="H51" s="1612"/>
      <c r="I51" s="1612"/>
      <c r="J51" s="1612"/>
      <c r="K51" s="1612"/>
      <c r="L51" s="1612"/>
      <c r="M51" s="1612"/>
      <c r="N51" s="1612"/>
      <c r="O51" s="1612"/>
      <c r="P51" s="1612"/>
      <c r="Q51" s="1612"/>
      <c r="R51" s="1612"/>
      <c r="S51" s="1612"/>
      <c r="T51" s="1612"/>
      <c r="U51" s="1612"/>
      <c r="V51" s="1612"/>
      <c r="W51" s="1612"/>
      <c r="X51" s="1612"/>
    </row>
    <row r="52" spans="1:24" s="6" customFormat="1" ht="13.8">
      <c r="A52" s="3"/>
      <c r="B52" s="1612"/>
      <c r="C52" s="1612"/>
      <c r="D52" s="1612"/>
      <c r="E52" s="1612"/>
      <c r="F52" s="1612"/>
      <c r="G52" s="1612"/>
      <c r="H52" s="1612"/>
      <c r="I52" s="1612"/>
      <c r="J52" s="1612"/>
      <c r="K52" s="1612"/>
      <c r="L52" s="1612"/>
      <c r="M52" s="1612"/>
      <c r="N52" s="1612"/>
      <c r="O52" s="1612"/>
      <c r="P52" s="1612"/>
      <c r="Q52" s="1612"/>
      <c r="R52" s="1612"/>
      <c r="S52" s="1612"/>
      <c r="T52" s="1612"/>
      <c r="U52" s="1612"/>
      <c r="V52" s="1612"/>
      <c r="W52" s="1612"/>
      <c r="X52" s="1612"/>
    </row>
    <row r="53" spans="1:24" s="6" customFormat="1" ht="13.8">
      <c r="A53" s="3"/>
      <c r="G53" s="7"/>
      <c r="H53" s="7"/>
      <c r="I53" s="7"/>
      <c r="J53" s="7"/>
    </row>
    <row r="54" spans="1:24">
      <c r="G54" s="8"/>
      <c r="H54" s="8"/>
      <c r="I54" s="8"/>
      <c r="J54" s="8"/>
      <c r="K54" s="9"/>
    </row>
    <row r="55" spans="1:24">
      <c r="G55" s="8"/>
      <c r="H55" s="8"/>
      <c r="I55" s="8"/>
    </row>
    <row r="668" spans="4:4">
      <c r="D668" s="11"/>
    </row>
  </sheetData>
  <phoneticPr fontId="0" type="noConversion"/>
  <pageMargins left="0.24" right="0.23" top="0.4" bottom="0.44" header="0.4" footer="0.44"/>
  <pageSetup paperSize="9" scale="58"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6C4092089B3054292802EF8C5D0E922" ma:contentTypeVersion="2" ma:contentTypeDescription="Create a new document." ma:contentTypeScope="" ma:versionID="42367d86f22d41851ef2f4ba30159bc5">
  <xsd:schema xmlns:xsd="http://www.w3.org/2001/XMLSchema" xmlns:xs="http://www.w3.org/2001/XMLSchema" xmlns:p="http://schemas.microsoft.com/office/2006/metadata/properties" xmlns:ns2="47bfd860-d853-44e6-a0d8-013b66ac9fe1" targetNamespace="http://schemas.microsoft.com/office/2006/metadata/properties" ma:root="true" ma:fieldsID="15e5b7970777674684154a2c60afa9b1" ns2:_="">
    <xsd:import namespace="47bfd860-d853-44e6-a0d8-013b66ac9fe1"/>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bfd860-d853-44e6-a0d8-013b66ac9f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F7B00AE-7505-40C9-A77A-266F27689B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bfd860-d853-44e6-a0d8-013b66ac9fe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EFCF8E3-324B-4A6F-9110-351FE00E4DCA}">
  <ds:schemaRefs>
    <ds:schemaRef ds:uri="http://schemas.microsoft.com/sharepoint/v3/contenttype/forms"/>
  </ds:schemaRefs>
</ds:datastoreItem>
</file>

<file path=customXml/itemProps3.xml><?xml version="1.0" encoding="utf-8"?>
<ds:datastoreItem xmlns:ds="http://schemas.openxmlformats.org/officeDocument/2006/customXml" ds:itemID="{2149C500-8F6F-4430-8787-477DDB019A62}">
  <ds:schemaRefs>
    <ds:schemaRef ds:uri="http://schemas.microsoft.com/office/infopath/2007/PartnerControls"/>
    <ds:schemaRef ds:uri="http://purl.org/dc/elements/1.1/"/>
    <ds:schemaRef ds:uri="http://schemas.microsoft.com/office/2006/metadata/properties"/>
    <ds:schemaRef ds:uri="47bfd860-d853-44e6-a0d8-013b66ac9fe1"/>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147</vt:i4>
      </vt:variant>
    </vt:vector>
  </HeadingPairs>
  <TitlesOfParts>
    <vt:vector size="179" baseType="lpstr">
      <vt:lpstr>Notice</vt:lpstr>
      <vt:lpstr>Model</vt:lpstr>
      <vt:lpstr>Contents</vt:lpstr>
      <vt:lpstr>IP_Assumptions</vt:lpstr>
      <vt:lpstr>IP_Schedule</vt:lpstr>
      <vt:lpstr>IP_Outgoings</vt:lpstr>
      <vt:lpstr>CF_Tenant</vt:lpstr>
      <vt:lpstr>CF_Building</vt:lpstr>
      <vt:lpstr>DT_BLI</vt:lpstr>
      <vt:lpstr>DT_OR</vt:lpstr>
      <vt:lpstr>DT_NLC</vt:lpstr>
      <vt:lpstr>DT_TI</vt:lpstr>
      <vt:lpstr>DT_MR</vt:lpstr>
      <vt:lpstr>DT_LUA</vt:lpstr>
      <vt:lpstr>DT_CU</vt:lpstr>
      <vt:lpstr>Calc_DCF</vt:lpstr>
      <vt:lpstr>Calc_Cap</vt:lpstr>
      <vt:lpstr>DCF-Output</vt:lpstr>
      <vt:lpstr>OP_Exec</vt:lpstr>
      <vt:lpstr>OP_Sales</vt:lpstr>
      <vt:lpstr>OP_Sales_1</vt:lpstr>
      <vt:lpstr>OP_Analysis</vt:lpstr>
      <vt:lpstr>OP_DCF</vt:lpstr>
      <vt:lpstr>OP_CAP</vt:lpstr>
      <vt:lpstr>OP_Tenancy</vt:lpstr>
      <vt:lpstr>OP_CashFlow_A</vt:lpstr>
      <vt:lpstr>OP_Rates</vt:lpstr>
      <vt:lpstr>OP_CashFlow_M</vt:lpstr>
      <vt:lpstr>OP_Income</vt:lpstr>
      <vt:lpstr>OP_Expenditure</vt:lpstr>
      <vt:lpstr>OP_Report</vt:lpstr>
      <vt:lpstr>Blank_Sheet</vt:lpstr>
      <vt:lpstr>Act_Tenant_Range</vt:lpstr>
      <vt:lpstr>Active_Tenant</vt:lpstr>
      <vt:lpstr>Active_Tenant_Num</vt:lpstr>
      <vt:lpstr>Area_1</vt:lpstr>
      <vt:lpstr>Area_10</vt:lpstr>
      <vt:lpstr>Area_11</vt:lpstr>
      <vt:lpstr>Area_12</vt:lpstr>
      <vt:lpstr>Area_13</vt:lpstr>
      <vt:lpstr>Area_14</vt:lpstr>
      <vt:lpstr>Area_15</vt:lpstr>
      <vt:lpstr>Area_16</vt:lpstr>
      <vt:lpstr>Area_2</vt:lpstr>
      <vt:lpstr>Area_3</vt:lpstr>
      <vt:lpstr>Area_4</vt:lpstr>
      <vt:lpstr>Area_5</vt:lpstr>
      <vt:lpstr>Area_6</vt:lpstr>
      <vt:lpstr>Area_7</vt:lpstr>
      <vt:lpstr>Area_8</vt:lpstr>
      <vt:lpstr>Area_9</vt:lpstr>
      <vt:lpstr>AT_Status</vt:lpstr>
      <vt:lpstr>Bot_Tenant</vt:lpstr>
      <vt:lpstr>Building_Grade</vt:lpstr>
      <vt:lpstr>Cap_Adj</vt:lpstr>
      <vt:lpstr>Data_Table</vt:lpstr>
      <vt:lpstr>Discount_Rate_M</vt:lpstr>
      <vt:lpstr>Divider_1</vt:lpstr>
      <vt:lpstr>Divider_10</vt:lpstr>
      <vt:lpstr>Divider_11</vt:lpstr>
      <vt:lpstr>Divider_12</vt:lpstr>
      <vt:lpstr>Divider_13</vt:lpstr>
      <vt:lpstr>Divider_14</vt:lpstr>
      <vt:lpstr>Divider_15</vt:lpstr>
      <vt:lpstr>Divider_16</vt:lpstr>
      <vt:lpstr>Divider_2</vt:lpstr>
      <vt:lpstr>Divider_3</vt:lpstr>
      <vt:lpstr>Divider_4</vt:lpstr>
      <vt:lpstr>Divider_5</vt:lpstr>
      <vt:lpstr>Divider_6</vt:lpstr>
      <vt:lpstr>Divider_7</vt:lpstr>
      <vt:lpstr>Divider_8</vt:lpstr>
      <vt:lpstr>Divider_9</vt:lpstr>
      <vt:lpstr>DR</vt:lpstr>
      <vt:lpstr>File_Name</vt:lpstr>
      <vt:lpstr>Fill_Column_1</vt:lpstr>
      <vt:lpstr>Fill_Column_10</vt:lpstr>
      <vt:lpstr>Fill_Column_11</vt:lpstr>
      <vt:lpstr>Fill_Column_12</vt:lpstr>
      <vt:lpstr>Fill_Column_13</vt:lpstr>
      <vt:lpstr>Fill_Column_14</vt:lpstr>
      <vt:lpstr>Fill_Column_15</vt:lpstr>
      <vt:lpstr>Fill_Column_16</vt:lpstr>
      <vt:lpstr>Fill_Column_2</vt:lpstr>
      <vt:lpstr>Fill_Column_3</vt:lpstr>
      <vt:lpstr>Fill_Column_4</vt:lpstr>
      <vt:lpstr>Fill_Column_5</vt:lpstr>
      <vt:lpstr>Fill_Column_6</vt:lpstr>
      <vt:lpstr>Fill_Column_7</vt:lpstr>
      <vt:lpstr>Fill_Column_8</vt:lpstr>
      <vt:lpstr>Fill_Column_9</vt:lpstr>
      <vt:lpstr>Fill_Range_1</vt:lpstr>
      <vt:lpstr>Fill_Range_10</vt:lpstr>
      <vt:lpstr>Fill_Range_11</vt:lpstr>
      <vt:lpstr>Fill_Range_12</vt:lpstr>
      <vt:lpstr>Fill_Range_13</vt:lpstr>
      <vt:lpstr>Fill_Range_14</vt:lpstr>
      <vt:lpstr>Fill_Range_15</vt:lpstr>
      <vt:lpstr>Fill_Range_16</vt:lpstr>
      <vt:lpstr>Fill_Range_2</vt:lpstr>
      <vt:lpstr>Fill_Range_3</vt:lpstr>
      <vt:lpstr>Fill_Range_4</vt:lpstr>
      <vt:lpstr>Fill_Range_5</vt:lpstr>
      <vt:lpstr>Fill_Range_6</vt:lpstr>
      <vt:lpstr>Fill_Range_7</vt:lpstr>
      <vt:lpstr>Fill_Range_8</vt:lpstr>
      <vt:lpstr>Fill_Range_9</vt:lpstr>
      <vt:lpstr>Fist_Exp_Ret</vt:lpstr>
      <vt:lpstr>Full_Address</vt:lpstr>
      <vt:lpstr>Gross_Base_Rent</vt:lpstr>
      <vt:lpstr>Gross_Recover</vt:lpstr>
      <vt:lpstr>Lease_Term_Y</vt:lpstr>
      <vt:lpstr>List_Currency</vt:lpstr>
      <vt:lpstr>List_Growth_Rates</vt:lpstr>
      <vt:lpstr>List_Growth_Rates2</vt:lpstr>
      <vt:lpstr>List_Other</vt:lpstr>
      <vt:lpstr>List_Printers</vt:lpstr>
      <vt:lpstr>List_Type</vt:lpstr>
      <vt:lpstr>List_Use</vt:lpstr>
      <vt:lpstr>Market_Growth_List</vt:lpstr>
      <vt:lpstr>Model_End</vt:lpstr>
      <vt:lpstr>Model_Start</vt:lpstr>
      <vt:lpstr>Net_Recover</vt:lpstr>
      <vt:lpstr>Net_Recover_Dash</vt:lpstr>
      <vt:lpstr>NLA</vt:lpstr>
      <vt:lpstr>Num_Tenants</vt:lpstr>
      <vt:lpstr>PCA_Headings</vt:lpstr>
      <vt:lpstr>PCA_Outgoings</vt:lpstr>
      <vt:lpstr>Peg_Table</vt:lpstr>
      <vt:lpstr>Peg_Tenant</vt:lpstr>
      <vt:lpstr>Photo</vt:lpstr>
      <vt:lpstr>Print__Yes___No</vt:lpstr>
      <vt:lpstr>Blank_Sheet!Print_Area</vt:lpstr>
      <vt:lpstr>Calc_Cap!Print_Area</vt:lpstr>
      <vt:lpstr>CF_Building!Print_Area</vt:lpstr>
      <vt:lpstr>Contents!Print_Area</vt:lpstr>
      <vt:lpstr>IP_Assumptions!Print_Area</vt:lpstr>
      <vt:lpstr>IP_Outgoings!Print_Area</vt:lpstr>
      <vt:lpstr>IP_Schedule!Print_Area</vt:lpstr>
      <vt:lpstr>Model!Print_Area</vt:lpstr>
      <vt:lpstr>OP_Analysis!Print_Area</vt:lpstr>
      <vt:lpstr>OP_CAP!Print_Area</vt:lpstr>
      <vt:lpstr>OP_CashFlow_A!Print_Area</vt:lpstr>
      <vt:lpstr>OP_CashFlow_M!Print_Area</vt:lpstr>
      <vt:lpstr>OP_DCF!Print_Area</vt:lpstr>
      <vt:lpstr>OP_Exec!Print_Area</vt:lpstr>
      <vt:lpstr>OP_Expenditure!Print_Area</vt:lpstr>
      <vt:lpstr>OP_Income!Print_Area</vt:lpstr>
      <vt:lpstr>OP_Rates!Print_Area</vt:lpstr>
      <vt:lpstr>OP_Report!Print_Area</vt:lpstr>
      <vt:lpstr>OP_Sales!Print_Area</vt:lpstr>
      <vt:lpstr>OP_Sales_1!Print_Area</vt:lpstr>
      <vt:lpstr>OP_Tenancy!Print_Area</vt:lpstr>
      <vt:lpstr>Print_End</vt:lpstr>
      <vt:lpstr>Print_Start</vt:lpstr>
      <vt:lpstr>OP_CashFlow_A!Print_Titles</vt:lpstr>
      <vt:lpstr>OP_CashFlow_M!Print_Titles</vt:lpstr>
      <vt:lpstr>OP_Tenancy!Print_Titles</vt:lpstr>
      <vt:lpstr>Project_Name</vt:lpstr>
      <vt:lpstr>PV_Rate_M</vt:lpstr>
      <vt:lpstr>PV_Rate_PA</vt:lpstr>
      <vt:lpstr>Recalculate_From</vt:lpstr>
      <vt:lpstr>Recalculate_To</vt:lpstr>
      <vt:lpstr>Review_Freq</vt:lpstr>
      <vt:lpstr>Sale_Adopt_Value</vt:lpstr>
      <vt:lpstr>Status_Num</vt:lpstr>
      <vt:lpstr>Sub_Heading</vt:lpstr>
      <vt:lpstr>Suburb</vt:lpstr>
      <vt:lpstr>Template_Line</vt:lpstr>
      <vt:lpstr>Tenant_List</vt:lpstr>
      <vt:lpstr>Tenant_Name</vt:lpstr>
      <vt:lpstr>Tenant_No</vt:lpstr>
      <vt:lpstr>Tenant_Numbers</vt:lpstr>
      <vt:lpstr>Tenant_One</vt:lpstr>
      <vt:lpstr>Tenant_Renewal_Prop</vt:lpstr>
      <vt:lpstr>Tenants</vt:lpstr>
      <vt:lpstr>Top_Tenant</vt:lpstr>
      <vt:lpstr>Val_Date</vt:lpstr>
      <vt:lpstr>Yes</vt:lpstr>
    </vt:vector>
  </TitlesOfParts>
  <Manager/>
  <Company>Ernst &amp; Young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Strudwick</dc:creator>
  <cp:keywords/>
  <dc:description/>
  <cp:lastModifiedBy>Matthew He</cp:lastModifiedBy>
  <cp:revision/>
  <dcterms:created xsi:type="dcterms:W3CDTF">2004-03-09T22:22:14Z</dcterms:created>
  <dcterms:modified xsi:type="dcterms:W3CDTF">2026-07-14T11:56:41Z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y fmtid="{D5CDD505-2E9C-101B-9397-08002B2CF9AE}" pid="3" name="ContentTypeId">
    <vt:lpwstr>0x01010076C4092089B3054292802EF8C5D0E922</vt:lpwstr>
  </property>
</Properties>
</file>